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FCBF2410-CE5B-4F64-AC8E-4107E09AED9B}" xr6:coauthVersionLast="47" xr6:coauthVersionMax="47" xr10:uidLastSave="{00000000-0000-0000-0000-000000000000}"/>
  <bookViews>
    <workbookView xWindow="-108" yWindow="-108" windowWidth="23256" windowHeight="12456" activeTab="2" xr2:uid="{3BAFC56C-36F1-4731-B82C-004C9B6B0987}"/>
  </bookViews>
  <sheets>
    <sheet name="JUNTOS" sheetId="21" r:id="rId1"/>
    <sheet name="Calculo Ros-Esc" sheetId="23" state="hidden" r:id="rId2"/>
    <sheet name="ROS_ESC" sheetId="24" r:id="rId3"/>
    <sheet name="NUM_DUR" sheetId="16" state="hidden" r:id="rId4"/>
    <sheet name="AMP_SUP" sheetId="22" r:id="rId5"/>
    <sheet name="ESCENAS" sheetId="1" state="hidden" r:id="rId6"/>
    <sheet name="PASIVAMENTE" sheetId="3" state="hidden" r:id="rId7"/>
    <sheet name="ROSTROS" sheetId="2" state="hidden" r:id="rId8"/>
    <sheet name="NUM_FIJ" sheetId="5" state="hidden" r:id="rId9"/>
    <sheet name="DUR_FIJ" sheetId="6" state="hidden" r:id="rId10"/>
    <sheet name="IDS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B239" i="21" l="1"/>
  <c r="NA239" i="21"/>
  <c r="MZ239" i="21"/>
  <c r="MY239" i="21"/>
  <c r="MX239" i="21"/>
  <c r="MW239" i="21"/>
  <c r="MV239" i="21"/>
  <c r="MU239" i="21"/>
  <c r="MT239" i="21"/>
  <c r="MS239" i="21"/>
  <c r="MR239" i="21"/>
  <c r="MQ239" i="21"/>
  <c r="MP239" i="21"/>
  <c r="MO239" i="21"/>
  <c r="MN239" i="21"/>
  <c r="MM239" i="21"/>
  <c r="ML239" i="21"/>
  <c r="MK239" i="21"/>
  <c r="MJ239" i="21"/>
  <c r="MI239" i="21"/>
  <c r="MH239" i="21"/>
  <c r="MG239" i="21"/>
  <c r="MF239" i="21"/>
  <c r="ME239" i="21"/>
  <c r="NB238" i="21"/>
  <c r="NA238" i="21"/>
  <c r="MZ238" i="21"/>
  <c r="MY238" i="21"/>
  <c r="MX238" i="21"/>
  <c r="MW238" i="21"/>
  <c r="MV238" i="21"/>
  <c r="MU238" i="21"/>
  <c r="MT238" i="21"/>
  <c r="MS238" i="21"/>
  <c r="MR238" i="21"/>
  <c r="MQ238" i="21"/>
  <c r="MP238" i="21"/>
  <c r="MO238" i="21"/>
  <c r="MN238" i="21"/>
  <c r="MM238" i="21"/>
  <c r="ML238" i="21"/>
  <c r="MK238" i="21"/>
  <c r="MJ238" i="21"/>
  <c r="MI238" i="21"/>
  <c r="MH238" i="21"/>
  <c r="MG238" i="21"/>
  <c r="MF238" i="21"/>
  <c r="ME238" i="21"/>
  <c r="NB237" i="21"/>
  <c r="NA237" i="21"/>
  <c r="MZ237" i="21"/>
  <c r="MY237" i="21"/>
  <c r="MX237" i="21"/>
  <c r="MW237" i="21"/>
  <c r="MV237" i="21"/>
  <c r="MU237" i="21"/>
  <c r="MT237" i="21"/>
  <c r="MS237" i="21"/>
  <c r="MR237" i="21"/>
  <c r="MQ237" i="21"/>
  <c r="MP237" i="21"/>
  <c r="MO237" i="21"/>
  <c r="MN237" i="21"/>
  <c r="MM237" i="21"/>
  <c r="ML237" i="21"/>
  <c r="MK237" i="21"/>
  <c r="MJ237" i="21"/>
  <c r="MI237" i="21"/>
  <c r="MH237" i="21"/>
  <c r="MG237" i="21"/>
  <c r="MF237" i="21"/>
  <c r="ME237" i="21"/>
  <c r="NB236" i="21"/>
  <c r="NA236" i="21"/>
  <c r="MZ236" i="21"/>
  <c r="MY236" i="21"/>
  <c r="MX236" i="21"/>
  <c r="MW236" i="21"/>
  <c r="MV236" i="21"/>
  <c r="MU236" i="21"/>
  <c r="MT236" i="21"/>
  <c r="MS236" i="21"/>
  <c r="MR236" i="21"/>
  <c r="MQ236" i="21"/>
  <c r="MP236" i="21"/>
  <c r="MO236" i="21"/>
  <c r="MN236" i="21"/>
  <c r="MM236" i="21"/>
  <c r="ML236" i="21"/>
  <c r="MK236" i="21"/>
  <c r="MJ236" i="21"/>
  <c r="MI236" i="21"/>
  <c r="MH236" i="21"/>
  <c r="MG236" i="21"/>
  <c r="MF236" i="21"/>
  <c r="ME236" i="21"/>
  <c r="NB235" i="21"/>
  <c r="NA235" i="21"/>
  <c r="MZ235" i="21"/>
  <c r="MY235" i="21"/>
  <c r="MX235" i="21"/>
  <c r="MW235" i="21"/>
  <c r="MV235" i="21"/>
  <c r="MU235" i="21"/>
  <c r="MT235" i="21"/>
  <c r="MS235" i="21"/>
  <c r="MR235" i="21"/>
  <c r="MQ235" i="21"/>
  <c r="MP235" i="21"/>
  <c r="MO235" i="21"/>
  <c r="MN235" i="21"/>
  <c r="MM235" i="21"/>
  <c r="ML235" i="21"/>
  <c r="MK235" i="21"/>
  <c r="MJ235" i="21"/>
  <c r="MI235" i="21"/>
  <c r="MH235" i="21"/>
  <c r="MG235" i="21"/>
  <c r="MF235" i="21"/>
  <c r="ME235" i="21"/>
  <c r="NB234" i="21"/>
  <c r="NA234" i="21"/>
  <c r="MZ234" i="21"/>
  <c r="MY234" i="21"/>
  <c r="MX234" i="21"/>
  <c r="MW234" i="21"/>
  <c r="MV234" i="21"/>
  <c r="MU234" i="21"/>
  <c r="MT234" i="21"/>
  <c r="MS234" i="21"/>
  <c r="MR234" i="21"/>
  <c r="MQ234" i="21"/>
  <c r="MP234" i="21"/>
  <c r="MO234" i="21"/>
  <c r="MN234" i="21"/>
  <c r="MM234" i="21"/>
  <c r="ML234" i="21"/>
  <c r="MK234" i="21"/>
  <c r="MJ234" i="21"/>
  <c r="MI234" i="21"/>
  <c r="MH234" i="21"/>
  <c r="MG234" i="21"/>
  <c r="MF234" i="21"/>
  <c r="ME234" i="21"/>
  <c r="NB233" i="21"/>
  <c r="NA233" i="21"/>
  <c r="MZ233" i="21"/>
  <c r="MY233" i="21"/>
  <c r="MX233" i="21"/>
  <c r="MW233" i="21"/>
  <c r="MV233" i="21"/>
  <c r="MU233" i="21"/>
  <c r="MT233" i="21"/>
  <c r="MS233" i="21"/>
  <c r="MR233" i="21"/>
  <c r="MQ233" i="21"/>
  <c r="MP233" i="21"/>
  <c r="MO233" i="21"/>
  <c r="MN233" i="21"/>
  <c r="MM233" i="21"/>
  <c r="ML233" i="21"/>
  <c r="MK233" i="21"/>
  <c r="MJ233" i="21"/>
  <c r="MI233" i="21"/>
  <c r="MH233" i="21"/>
  <c r="MG233" i="21"/>
  <c r="MF233" i="21"/>
  <c r="ME233" i="21"/>
  <c r="NB232" i="21"/>
  <c r="NA232" i="21"/>
  <c r="MZ232" i="21"/>
  <c r="MY232" i="21"/>
  <c r="MX232" i="21"/>
  <c r="MW232" i="21"/>
  <c r="MV232" i="21"/>
  <c r="MU232" i="21"/>
  <c r="MT232" i="21"/>
  <c r="MS232" i="21"/>
  <c r="MR232" i="21"/>
  <c r="MQ232" i="21"/>
  <c r="MP232" i="21"/>
  <c r="MO232" i="21"/>
  <c r="MN232" i="21"/>
  <c r="MM232" i="21"/>
  <c r="ML232" i="21"/>
  <c r="MK232" i="21"/>
  <c r="MJ232" i="21"/>
  <c r="MI232" i="21"/>
  <c r="MH232" i="21"/>
  <c r="MG232" i="21"/>
  <c r="MF232" i="21"/>
  <c r="ME232" i="21"/>
  <c r="NB231" i="21"/>
  <c r="NA231" i="21"/>
  <c r="MZ231" i="21"/>
  <c r="MY231" i="21"/>
  <c r="MX231" i="21"/>
  <c r="MW231" i="21"/>
  <c r="MV231" i="21"/>
  <c r="MU231" i="21"/>
  <c r="MT231" i="21"/>
  <c r="MS231" i="21"/>
  <c r="MR231" i="21"/>
  <c r="MQ231" i="21"/>
  <c r="MP231" i="21"/>
  <c r="MO231" i="21"/>
  <c r="MN231" i="21"/>
  <c r="MM231" i="21"/>
  <c r="ML231" i="21"/>
  <c r="MK231" i="21"/>
  <c r="MJ231" i="21"/>
  <c r="MI231" i="21"/>
  <c r="MH231" i="21"/>
  <c r="MG231" i="21"/>
  <c r="MF231" i="21"/>
  <c r="ME231" i="21"/>
  <c r="NB230" i="21"/>
  <c r="NA230" i="21"/>
  <c r="MZ230" i="21"/>
  <c r="MY230" i="21"/>
  <c r="MX230" i="21"/>
  <c r="MW230" i="21"/>
  <c r="MV230" i="21"/>
  <c r="MU230" i="21"/>
  <c r="MT230" i="21"/>
  <c r="MS230" i="21"/>
  <c r="MR230" i="21"/>
  <c r="MQ230" i="21"/>
  <c r="MP230" i="21"/>
  <c r="MO230" i="21"/>
  <c r="MN230" i="21"/>
  <c r="MM230" i="21"/>
  <c r="ML230" i="21"/>
  <c r="MK230" i="21"/>
  <c r="MJ230" i="21"/>
  <c r="MI230" i="21"/>
  <c r="MH230" i="21"/>
  <c r="MG230" i="21"/>
  <c r="MF230" i="21"/>
  <c r="ME230" i="21"/>
  <c r="NB229" i="21"/>
  <c r="NA229" i="21"/>
  <c r="MZ229" i="21"/>
  <c r="MY229" i="21"/>
  <c r="MX229" i="21"/>
  <c r="MW229" i="21"/>
  <c r="MV229" i="21"/>
  <c r="MU229" i="21"/>
  <c r="MT229" i="21"/>
  <c r="MS229" i="21"/>
  <c r="MR229" i="21"/>
  <c r="MQ229" i="21"/>
  <c r="MP229" i="21"/>
  <c r="MO229" i="21"/>
  <c r="MN229" i="21"/>
  <c r="MM229" i="21"/>
  <c r="ML229" i="21"/>
  <c r="MK229" i="21"/>
  <c r="MJ229" i="21"/>
  <c r="MI229" i="21"/>
  <c r="MH229" i="21"/>
  <c r="MG229" i="21"/>
  <c r="MF229" i="21"/>
  <c r="ME229" i="21"/>
  <c r="NB228" i="21"/>
  <c r="NA228" i="21"/>
  <c r="MZ228" i="21"/>
  <c r="MY228" i="21"/>
  <c r="MX228" i="21"/>
  <c r="MW228" i="21"/>
  <c r="MV228" i="21"/>
  <c r="MU228" i="21"/>
  <c r="MT228" i="21"/>
  <c r="MS228" i="21"/>
  <c r="MR228" i="21"/>
  <c r="MQ228" i="21"/>
  <c r="MP228" i="21"/>
  <c r="MO228" i="21"/>
  <c r="MN228" i="21"/>
  <c r="MM228" i="21"/>
  <c r="ML228" i="21"/>
  <c r="MK228" i="21"/>
  <c r="MJ228" i="21"/>
  <c r="MI228" i="21"/>
  <c r="MH228" i="21"/>
  <c r="MG228" i="21"/>
  <c r="MF228" i="21"/>
  <c r="ME228" i="21"/>
  <c r="NB227" i="21"/>
  <c r="NA227" i="21"/>
  <c r="MZ227" i="21"/>
  <c r="MY227" i="21"/>
  <c r="MX227" i="21"/>
  <c r="MW227" i="21"/>
  <c r="MV227" i="21"/>
  <c r="MU227" i="21"/>
  <c r="MT227" i="21"/>
  <c r="MS227" i="21"/>
  <c r="MR227" i="21"/>
  <c r="MQ227" i="21"/>
  <c r="MP227" i="21"/>
  <c r="MO227" i="21"/>
  <c r="MN227" i="21"/>
  <c r="MM227" i="21"/>
  <c r="ML227" i="21"/>
  <c r="MK227" i="21"/>
  <c r="MJ227" i="21"/>
  <c r="MI227" i="21"/>
  <c r="MH227" i="21"/>
  <c r="MG227" i="21"/>
  <c r="MF227" i="21"/>
  <c r="ME227" i="21"/>
  <c r="NB226" i="21"/>
  <c r="NA226" i="21"/>
  <c r="MZ226" i="21"/>
  <c r="MY226" i="21"/>
  <c r="MX226" i="21"/>
  <c r="MW226" i="21"/>
  <c r="MV226" i="21"/>
  <c r="MU226" i="21"/>
  <c r="MT226" i="21"/>
  <c r="MS226" i="21"/>
  <c r="MR226" i="21"/>
  <c r="MQ226" i="21"/>
  <c r="MP226" i="21"/>
  <c r="MO226" i="21"/>
  <c r="MN226" i="21"/>
  <c r="MM226" i="21"/>
  <c r="ML226" i="21"/>
  <c r="MK226" i="21"/>
  <c r="MJ226" i="21"/>
  <c r="MI226" i="21"/>
  <c r="MH226" i="21"/>
  <c r="MG226" i="21"/>
  <c r="MF226" i="21"/>
  <c r="ME226" i="21"/>
  <c r="NB225" i="21"/>
  <c r="NA225" i="21"/>
  <c r="MZ225" i="21"/>
  <c r="MY225" i="21"/>
  <c r="MX225" i="21"/>
  <c r="MW225" i="21"/>
  <c r="MV225" i="21"/>
  <c r="MU225" i="21"/>
  <c r="MT225" i="21"/>
  <c r="MS225" i="21"/>
  <c r="MR225" i="21"/>
  <c r="MQ225" i="21"/>
  <c r="MP225" i="21"/>
  <c r="MO225" i="21"/>
  <c r="MN225" i="21"/>
  <c r="MM225" i="21"/>
  <c r="ML225" i="21"/>
  <c r="MK225" i="21"/>
  <c r="MJ225" i="21"/>
  <c r="MI225" i="21"/>
  <c r="MH225" i="21"/>
  <c r="MG225" i="21"/>
  <c r="MF225" i="21"/>
  <c r="ME225" i="21"/>
  <c r="NB224" i="21"/>
  <c r="NA224" i="21"/>
  <c r="MZ224" i="21"/>
  <c r="MY224" i="21"/>
  <c r="MX224" i="21"/>
  <c r="MW224" i="21"/>
  <c r="MV224" i="21"/>
  <c r="MU224" i="21"/>
  <c r="MT224" i="21"/>
  <c r="MS224" i="21"/>
  <c r="MR224" i="21"/>
  <c r="MQ224" i="21"/>
  <c r="MP224" i="21"/>
  <c r="MO224" i="21"/>
  <c r="MN224" i="21"/>
  <c r="MM224" i="21"/>
  <c r="ML224" i="21"/>
  <c r="MK224" i="21"/>
  <c r="MJ224" i="21"/>
  <c r="MI224" i="21"/>
  <c r="MH224" i="21"/>
  <c r="MG224" i="21"/>
  <c r="MF224" i="21"/>
  <c r="ME224" i="21"/>
  <c r="NB223" i="21"/>
  <c r="NA223" i="21"/>
  <c r="MZ223" i="21"/>
  <c r="MY223" i="21"/>
  <c r="MX223" i="21"/>
  <c r="MW223" i="21"/>
  <c r="MV223" i="21"/>
  <c r="MU223" i="21"/>
  <c r="MT223" i="21"/>
  <c r="MS223" i="21"/>
  <c r="MR223" i="21"/>
  <c r="MQ223" i="21"/>
  <c r="MP223" i="21"/>
  <c r="MO223" i="21"/>
  <c r="MN223" i="21"/>
  <c r="MM223" i="21"/>
  <c r="ML223" i="21"/>
  <c r="MK223" i="21"/>
  <c r="MJ223" i="21"/>
  <c r="MI223" i="21"/>
  <c r="MH223" i="21"/>
  <c r="MG223" i="21"/>
  <c r="MF223" i="21"/>
  <c r="ME223" i="21"/>
  <c r="NB222" i="21"/>
  <c r="NA222" i="21"/>
  <c r="MZ222" i="21"/>
  <c r="MY222" i="21"/>
  <c r="MX222" i="21"/>
  <c r="MW222" i="21"/>
  <c r="MV222" i="21"/>
  <c r="MU222" i="21"/>
  <c r="MT222" i="21"/>
  <c r="MS222" i="21"/>
  <c r="MR222" i="21"/>
  <c r="MQ222" i="21"/>
  <c r="MP222" i="21"/>
  <c r="MO222" i="21"/>
  <c r="MN222" i="21"/>
  <c r="MM222" i="21"/>
  <c r="ML222" i="21"/>
  <c r="MK222" i="21"/>
  <c r="MJ222" i="21"/>
  <c r="MI222" i="21"/>
  <c r="MH222" i="21"/>
  <c r="MG222" i="21"/>
  <c r="MF222" i="21"/>
  <c r="ME222" i="21"/>
  <c r="NB221" i="21"/>
  <c r="NA221" i="21"/>
  <c r="MZ221" i="21"/>
  <c r="MY221" i="21"/>
  <c r="MX221" i="21"/>
  <c r="MW221" i="21"/>
  <c r="MV221" i="21"/>
  <c r="MU221" i="21"/>
  <c r="MT221" i="21"/>
  <c r="MS221" i="21"/>
  <c r="MR221" i="21"/>
  <c r="MQ221" i="21"/>
  <c r="MP221" i="21"/>
  <c r="MO221" i="21"/>
  <c r="MN221" i="21"/>
  <c r="MM221" i="21"/>
  <c r="ML221" i="21"/>
  <c r="MK221" i="21"/>
  <c r="MJ221" i="21"/>
  <c r="MI221" i="21"/>
  <c r="MH221" i="21"/>
  <c r="MG221" i="21"/>
  <c r="MF221" i="21"/>
  <c r="ME221" i="21"/>
  <c r="NB220" i="21"/>
  <c r="NA220" i="21"/>
  <c r="MZ220" i="21"/>
  <c r="MY220" i="21"/>
  <c r="MX220" i="21"/>
  <c r="MW220" i="21"/>
  <c r="MV220" i="21"/>
  <c r="MU220" i="21"/>
  <c r="MT220" i="21"/>
  <c r="MS220" i="21"/>
  <c r="MR220" i="21"/>
  <c r="MQ220" i="21"/>
  <c r="MP220" i="21"/>
  <c r="MO220" i="21"/>
  <c r="MN220" i="21"/>
  <c r="MM220" i="21"/>
  <c r="ML220" i="21"/>
  <c r="MK220" i="21"/>
  <c r="MJ220" i="21"/>
  <c r="MI220" i="21"/>
  <c r="MH220" i="21"/>
  <c r="MG220" i="21"/>
  <c r="MF220" i="21"/>
  <c r="ME220" i="21"/>
  <c r="NB219" i="21"/>
  <c r="NA219" i="21"/>
  <c r="MZ219" i="21"/>
  <c r="MY219" i="21"/>
  <c r="MX219" i="21"/>
  <c r="MW219" i="21"/>
  <c r="MV219" i="21"/>
  <c r="MU219" i="21"/>
  <c r="MT219" i="21"/>
  <c r="MS219" i="21"/>
  <c r="MR219" i="21"/>
  <c r="MQ219" i="21"/>
  <c r="MP219" i="21"/>
  <c r="MO219" i="21"/>
  <c r="MN219" i="21"/>
  <c r="MM219" i="21"/>
  <c r="ML219" i="21"/>
  <c r="MK219" i="21"/>
  <c r="MJ219" i="21"/>
  <c r="MI219" i="21"/>
  <c r="MH219" i="21"/>
  <c r="MG219" i="21"/>
  <c r="MF219" i="21"/>
  <c r="ME219" i="21"/>
  <c r="NB218" i="21"/>
  <c r="NA218" i="21"/>
  <c r="MZ218" i="21"/>
  <c r="MY218" i="21"/>
  <c r="MX218" i="21"/>
  <c r="MW218" i="21"/>
  <c r="MV218" i="21"/>
  <c r="MU218" i="21"/>
  <c r="MT218" i="21"/>
  <c r="MS218" i="21"/>
  <c r="MR218" i="21"/>
  <c r="MQ218" i="21"/>
  <c r="MP218" i="21"/>
  <c r="MO218" i="21"/>
  <c r="MN218" i="21"/>
  <c r="MM218" i="21"/>
  <c r="ML218" i="21"/>
  <c r="MK218" i="21"/>
  <c r="MJ218" i="21"/>
  <c r="MI218" i="21"/>
  <c r="MH218" i="21"/>
  <c r="MG218" i="21"/>
  <c r="MF218" i="21"/>
  <c r="ME218" i="21"/>
  <c r="NB217" i="21"/>
  <c r="NA217" i="21"/>
  <c r="MZ217" i="21"/>
  <c r="MY217" i="21"/>
  <c r="MX217" i="21"/>
  <c r="MW217" i="21"/>
  <c r="MV217" i="21"/>
  <c r="MU217" i="21"/>
  <c r="MT217" i="21"/>
  <c r="MS217" i="21"/>
  <c r="MR217" i="21"/>
  <c r="MQ217" i="21"/>
  <c r="MP217" i="21"/>
  <c r="MO217" i="21"/>
  <c r="MN217" i="21"/>
  <c r="MM217" i="21"/>
  <c r="ML217" i="21"/>
  <c r="MK217" i="21"/>
  <c r="MJ217" i="21"/>
  <c r="MI217" i="21"/>
  <c r="MH217" i="21"/>
  <c r="MG217" i="21"/>
  <c r="MF217" i="21"/>
  <c r="ME217" i="21"/>
  <c r="NB216" i="21"/>
  <c r="NA216" i="21"/>
  <c r="MZ216" i="21"/>
  <c r="MY216" i="21"/>
  <c r="MX216" i="21"/>
  <c r="MW216" i="21"/>
  <c r="MV216" i="21"/>
  <c r="MU216" i="21"/>
  <c r="MT216" i="21"/>
  <c r="MS216" i="21"/>
  <c r="MR216" i="21"/>
  <c r="MQ216" i="21"/>
  <c r="MP216" i="21"/>
  <c r="MO216" i="21"/>
  <c r="MN216" i="21"/>
  <c r="MM216" i="21"/>
  <c r="ML216" i="21"/>
  <c r="MK216" i="21"/>
  <c r="MJ216" i="21"/>
  <c r="MI216" i="21"/>
  <c r="MH216" i="21"/>
  <c r="MG216" i="21"/>
  <c r="MF216" i="21"/>
  <c r="ME216" i="21"/>
  <c r="NB215" i="21"/>
  <c r="NA215" i="21"/>
  <c r="MZ215" i="21"/>
  <c r="MY215" i="21"/>
  <c r="MX215" i="21"/>
  <c r="MW215" i="21"/>
  <c r="MV215" i="21"/>
  <c r="MU215" i="21"/>
  <c r="MT215" i="21"/>
  <c r="MS215" i="21"/>
  <c r="MR215" i="21"/>
  <c r="MQ215" i="21"/>
  <c r="MP215" i="21"/>
  <c r="MO215" i="21"/>
  <c r="MN215" i="21"/>
  <c r="MM215" i="21"/>
  <c r="ML215" i="21"/>
  <c r="MK215" i="21"/>
  <c r="MJ215" i="21"/>
  <c r="MI215" i="21"/>
  <c r="MH215" i="21"/>
  <c r="MG215" i="21"/>
  <c r="MF215" i="21"/>
  <c r="ME215" i="21"/>
  <c r="NB214" i="21"/>
  <c r="NA214" i="21"/>
  <c r="MZ214" i="21"/>
  <c r="MY214" i="21"/>
  <c r="MX214" i="21"/>
  <c r="MW214" i="21"/>
  <c r="MV214" i="21"/>
  <c r="MU214" i="21"/>
  <c r="MT214" i="21"/>
  <c r="MS214" i="21"/>
  <c r="MR214" i="21"/>
  <c r="MQ214" i="21"/>
  <c r="MP214" i="21"/>
  <c r="MO214" i="21"/>
  <c r="MN214" i="21"/>
  <c r="MM214" i="21"/>
  <c r="ML214" i="21"/>
  <c r="MK214" i="21"/>
  <c r="MJ214" i="21"/>
  <c r="MI214" i="21"/>
  <c r="MH214" i="21"/>
  <c r="MG214" i="21"/>
  <c r="MF214" i="21"/>
  <c r="ME214" i="21"/>
  <c r="NB213" i="21"/>
  <c r="NA213" i="21"/>
  <c r="MZ213" i="21"/>
  <c r="MY213" i="21"/>
  <c r="MX213" i="21"/>
  <c r="MW213" i="21"/>
  <c r="MV213" i="21"/>
  <c r="MU213" i="21"/>
  <c r="MT213" i="21"/>
  <c r="MS213" i="21"/>
  <c r="MR213" i="21"/>
  <c r="MQ213" i="21"/>
  <c r="MP213" i="21"/>
  <c r="MO213" i="21"/>
  <c r="MN213" i="21"/>
  <c r="MM213" i="21"/>
  <c r="ML213" i="21"/>
  <c r="MK213" i="21"/>
  <c r="MJ213" i="21"/>
  <c r="MI213" i="21"/>
  <c r="MH213" i="21"/>
  <c r="MG213" i="21"/>
  <c r="MF213" i="21"/>
  <c r="ME213" i="21"/>
  <c r="NB212" i="21"/>
  <c r="NA212" i="21"/>
  <c r="MZ212" i="21"/>
  <c r="MY212" i="21"/>
  <c r="MX212" i="21"/>
  <c r="MW212" i="21"/>
  <c r="MV212" i="21"/>
  <c r="MU212" i="21"/>
  <c r="MT212" i="21"/>
  <c r="MS212" i="21"/>
  <c r="MR212" i="21"/>
  <c r="MQ212" i="21"/>
  <c r="MP212" i="21"/>
  <c r="MO212" i="21"/>
  <c r="MN212" i="21"/>
  <c r="MM212" i="21"/>
  <c r="ML212" i="21"/>
  <c r="MK212" i="21"/>
  <c r="MJ212" i="21"/>
  <c r="MI212" i="21"/>
  <c r="MH212" i="21"/>
  <c r="MG212" i="21"/>
  <c r="MF212" i="21"/>
  <c r="ME212" i="21"/>
  <c r="NB211" i="21"/>
  <c r="NA211" i="21"/>
  <c r="MZ211" i="21"/>
  <c r="MY211" i="21"/>
  <c r="MX211" i="21"/>
  <c r="MW211" i="21"/>
  <c r="MV211" i="21"/>
  <c r="MU211" i="21"/>
  <c r="MT211" i="21"/>
  <c r="MS211" i="21"/>
  <c r="MR211" i="21"/>
  <c r="MQ211" i="21"/>
  <c r="MP211" i="21"/>
  <c r="MO211" i="21"/>
  <c r="MN211" i="21"/>
  <c r="MM211" i="21"/>
  <c r="ML211" i="21"/>
  <c r="MK211" i="21"/>
  <c r="MJ211" i="21"/>
  <c r="MI211" i="21"/>
  <c r="MH211" i="21"/>
  <c r="MG211" i="21"/>
  <c r="MF211" i="21"/>
  <c r="ME211" i="21"/>
  <c r="NB210" i="21"/>
  <c r="NA210" i="21"/>
  <c r="MZ210" i="21"/>
  <c r="MY210" i="21"/>
  <c r="MX210" i="21"/>
  <c r="MW210" i="21"/>
  <c r="MV210" i="21"/>
  <c r="MU210" i="21"/>
  <c r="MT210" i="21"/>
  <c r="MS210" i="21"/>
  <c r="MR210" i="21"/>
  <c r="MQ210" i="21"/>
  <c r="MP210" i="21"/>
  <c r="MO210" i="21"/>
  <c r="MN210" i="21"/>
  <c r="MM210" i="21"/>
  <c r="ML210" i="21"/>
  <c r="MK210" i="21"/>
  <c r="MJ210" i="21"/>
  <c r="MI210" i="21"/>
  <c r="MH210" i="21"/>
  <c r="MG210" i="21"/>
  <c r="MF210" i="21"/>
  <c r="ME210" i="21"/>
  <c r="NB209" i="21"/>
  <c r="NA209" i="21"/>
  <c r="MZ209" i="21"/>
  <c r="MY209" i="21"/>
  <c r="MX209" i="21"/>
  <c r="MW209" i="21"/>
  <c r="MV209" i="21"/>
  <c r="MU209" i="21"/>
  <c r="MT209" i="21"/>
  <c r="MS209" i="21"/>
  <c r="MR209" i="21"/>
  <c r="MQ209" i="21"/>
  <c r="MP209" i="21"/>
  <c r="MO209" i="21"/>
  <c r="MN209" i="21"/>
  <c r="MM209" i="21"/>
  <c r="ML209" i="21"/>
  <c r="MK209" i="21"/>
  <c r="MJ209" i="21"/>
  <c r="MI209" i="21"/>
  <c r="MH209" i="21"/>
  <c r="MG209" i="21"/>
  <c r="MF209" i="21"/>
  <c r="ME209" i="21"/>
  <c r="NB208" i="21"/>
  <c r="NA208" i="21"/>
  <c r="MZ208" i="21"/>
  <c r="MY208" i="21"/>
  <c r="MX208" i="21"/>
  <c r="MW208" i="21"/>
  <c r="MV208" i="21"/>
  <c r="MU208" i="21"/>
  <c r="MT208" i="21"/>
  <c r="MS208" i="21"/>
  <c r="MR208" i="21"/>
  <c r="MQ208" i="21"/>
  <c r="MP208" i="21"/>
  <c r="MO208" i="21"/>
  <c r="MN208" i="21"/>
  <c r="MM208" i="21"/>
  <c r="ML208" i="21"/>
  <c r="MK208" i="21"/>
  <c r="MJ208" i="21"/>
  <c r="MI208" i="21"/>
  <c r="MH208" i="21"/>
  <c r="MG208" i="21"/>
  <c r="MF208" i="21"/>
  <c r="ME208" i="21"/>
  <c r="NB207" i="21"/>
  <c r="NA207" i="21"/>
  <c r="MZ207" i="21"/>
  <c r="MY207" i="21"/>
  <c r="MX207" i="21"/>
  <c r="MW207" i="21"/>
  <c r="MV207" i="21"/>
  <c r="MU207" i="21"/>
  <c r="MT207" i="21"/>
  <c r="MS207" i="21"/>
  <c r="MR207" i="21"/>
  <c r="MQ207" i="21"/>
  <c r="MP207" i="21"/>
  <c r="MO207" i="21"/>
  <c r="MN207" i="21"/>
  <c r="MM207" i="21"/>
  <c r="ML207" i="21"/>
  <c r="MK207" i="21"/>
  <c r="MJ207" i="21"/>
  <c r="MI207" i="21"/>
  <c r="MH207" i="21"/>
  <c r="MG207" i="21"/>
  <c r="MF207" i="21"/>
  <c r="ME207" i="21"/>
  <c r="NB206" i="21"/>
  <c r="NA206" i="21"/>
  <c r="MZ206" i="21"/>
  <c r="MY206" i="21"/>
  <c r="MX206" i="21"/>
  <c r="MW206" i="21"/>
  <c r="MV206" i="21"/>
  <c r="MU206" i="21"/>
  <c r="MT206" i="21"/>
  <c r="MS206" i="21"/>
  <c r="MR206" i="21"/>
  <c r="MQ206" i="21"/>
  <c r="MP206" i="21"/>
  <c r="MO206" i="21"/>
  <c r="MN206" i="21"/>
  <c r="MM206" i="21"/>
  <c r="ML206" i="21"/>
  <c r="MK206" i="21"/>
  <c r="MJ206" i="21"/>
  <c r="MI206" i="21"/>
  <c r="MH206" i="21"/>
  <c r="MG206" i="21"/>
  <c r="MF206" i="21"/>
  <c r="ME206" i="21"/>
  <c r="NB205" i="21"/>
  <c r="NA205" i="21"/>
  <c r="MZ205" i="21"/>
  <c r="MY205" i="21"/>
  <c r="MX205" i="21"/>
  <c r="MW205" i="21"/>
  <c r="MV205" i="21"/>
  <c r="MU205" i="21"/>
  <c r="MT205" i="21"/>
  <c r="MS205" i="21"/>
  <c r="MR205" i="21"/>
  <c r="MQ205" i="21"/>
  <c r="MP205" i="21"/>
  <c r="MO205" i="21"/>
  <c r="MN205" i="21"/>
  <c r="MM205" i="21"/>
  <c r="ML205" i="21"/>
  <c r="MK205" i="21"/>
  <c r="MJ205" i="21"/>
  <c r="MI205" i="21"/>
  <c r="MH205" i="21"/>
  <c r="MG205" i="21"/>
  <c r="MF205" i="21"/>
  <c r="ME205" i="21"/>
  <c r="NB204" i="21"/>
  <c r="NA204" i="21"/>
  <c r="MZ204" i="21"/>
  <c r="MY204" i="21"/>
  <c r="MX204" i="21"/>
  <c r="MW204" i="21"/>
  <c r="MV204" i="21"/>
  <c r="MU204" i="21"/>
  <c r="MT204" i="21"/>
  <c r="MS204" i="21"/>
  <c r="MR204" i="21"/>
  <c r="MQ204" i="21"/>
  <c r="MP204" i="21"/>
  <c r="MO204" i="21"/>
  <c r="MN204" i="21"/>
  <c r="MM204" i="21"/>
  <c r="ML204" i="21"/>
  <c r="MK204" i="21"/>
  <c r="MJ204" i="21"/>
  <c r="MI204" i="21"/>
  <c r="MH204" i="21"/>
  <c r="MG204" i="21"/>
  <c r="MF204" i="21"/>
  <c r="ME204" i="21"/>
  <c r="NB203" i="21"/>
  <c r="NA203" i="21"/>
  <c r="MZ203" i="21"/>
  <c r="MY203" i="21"/>
  <c r="MX203" i="21"/>
  <c r="MW203" i="21"/>
  <c r="MV203" i="21"/>
  <c r="MU203" i="21"/>
  <c r="MT203" i="21"/>
  <c r="MS203" i="21"/>
  <c r="MR203" i="21"/>
  <c r="MQ203" i="21"/>
  <c r="MP203" i="21"/>
  <c r="MO203" i="21"/>
  <c r="MN203" i="21"/>
  <c r="MM203" i="21"/>
  <c r="ML203" i="21"/>
  <c r="MK203" i="21"/>
  <c r="MJ203" i="21"/>
  <c r="MI203" i="21"/>
  <c r="MH203" i="21"/>
  <c r="MG203" i="21"/>
  <c r="MF203" i="21"/>
  <c r="ME203" i="21"/>
  <c r="NB202" i="21"/>
  <c r="NA202" i="21"/>
  <c r="MZ202" i="21"/>
  <c r="MY202" i="21"/>
  <c r="MX202" i="21"/>
  <c r="MW202" i="21"/>
  <c r="MV202" i="21"/>
  <c r="MU202" i="21"/>
  <c r="MT202" i="21"/>
  <c r="MS202" i="21"/>
  <c r="MR202" i="21"/>
  <c r="MQ202" i="21"/>
  <c r="MP202" i="21"/>
  <c r="MO202" i="21"/>
  <c r="MN202" i="21"/>
  <c r="MM202" i="21"/>
  <c r="ML202" i="21"/>
  <c r="MK202" i="21"/>
  <c r="MJ202" i="21"/>
  <c r="MI202" i="21"/>
  <c r="MH202" i="21"/>
  <c r="MG202" i="21"/>
  <c r="MF202" i="21"/>
  <c r="ME202" i="21"/>
  <c r="NB201" i="21"/>
  <c r="NA201" i="21"/>
  <c r="MZ201" i="21"/>
  <c r="MY201" i="21"/>
  <c r="MX201" i="21"/>
  <c r="MW201" i="21"/>
  <c r="MV201" i="21"/>
  <c r="MU201" i="21"/>
  <c r="MT201" i="21"/>
  <c r="MS201" i="21"/>
  <c r="MR201" i="21"/>
  <c r="MQ201" i="21"/>
  <c r="MP201" i="21"/>
  <c r="MO201" i="21"/>
  <c r="MN201" i="21"/>
  <c r="MM201" i="21"/>
  <c r="ML201" i="21"/>
  <c r="MK201" i="21"/>
  <c r="MJ201" i="21"/>
  <c r="MI201" i="21"/>
  <c r="MH201" i="21"/>
  <c r="MG201" i="21"/>
  <c r="MF201" i="21"/>
  <c r="ME201" i="21"/>
  <c r="NB200" i="21"/>
  <c r="NA200" i="21"/>
  <c r="MZ200" i="21"/>
  <c r="MY200" i="21"/>
  <c r="MX200" i="21"/>
  <c r="MW200" i="21"/>
  <c r="MV200" i="21"/>
  <c r="MU200" i="21"/>
  <c r="MT200" i="21"/>
  <c r="MS200" i="21"/>
  <c r="MR200" i="21"/>
  <c r="MQ200" i="21"/>
  <c r="MP200" i="21"/>
  <c r="MO200" i="21"/>
  <c r="MN200" i="21"/>
  <c r="MM200" i="21"/>
  <c r="ML200" i="21"/>
  <c r="MK200" i="21"/>
  <c r="MJ200" i="21"/>
  <c r="MI200" i="21"/>
  <c r="MH200" i="21"/>
  <c r="MG200" i="21"/>
  <c r="MF200" i="21"/>
  <c r="ME200" i="21"/>
  <c r="NB199" i="21"/>
  <c r="NA199" i="21"/>
  <c r="MZ199" i="21"/>
  <c r="MY199" i="21"/>
  <c r="MX199" i="21"/>
  <c r="MW199" i="21"/>
  <c r="MV199" i="21"/>
  <c r="MU199" i="21"/>
  <c r="MT199" i="21"/>
  <c r="MS199" i="21"/>
  <c r="MR199" i="21"/>
  <c r="MQ199" i="21"/>
  <c r="MP199" i="21"/>
  <c r="MO199" i="21"/>
  <c r="MN199" i="21"/>
  <c r="MM199" i="21"/>
  <c r="ML199" i="21"/>
  <c r="MK199" i="21"/>
  <c r="MJ199" i="21"/>
  <c r="MI199" i="21"/>
  <c r="MH199" i="21"/>
  <c r="MG199" i="21"/>
  <c r="MF199" i="21"/>
  <c r="ME199" i="21"/>
  <c r="NB198" i="21"/>
  <c r="NA198" i="21"/>
  <c r="MZ198" i="21"/>
  <c r="MY198" i="21"/>
  <c r="MX198" i="21"/>
  <c r="MW198" i="21"/>
  <c r="MV198" i="21"/>
  <c r="MU198" i="21"/>
  <c r="MT198" i="21"/>
  <c r="MS198" i="21"/>
  <c r="MR198" i="21"/>
  <c r="MQ198" i="21"/>
  <c r="MP198" i="21"/>
  <c r="MO198" i="21"/>
  <c r="MN198" i="21"/>
  <c r="MM198" i="21"/>
  <c r="ML198" i="21"/>
  <c r="MK198" i="21"/>
  <c r="MJ198" i="21"/>
  <c r="MI198" i="21"/>
  <c r="MH198" i="21"/>
  <c r="MG198" i="21"/>
  <c r="MF198" i="21"/>
  <c r="ME198" i="21"/>
  <c r="NB197" i="21"/>
  <c r="NA197" i="21"/>
  <c r="MZ197" i="21"/>
  <c r="MY197" i="21"/>
  <c r="MX197" i="21"/>
  <c r="MW197" i="21"/>
  <c r="MV197" i="21"/>
  <c r="MU197" i="21"/>
  <c r="MT197" i="21"/>
  <c r="MS197" i="21"/>
  <c r="MR197" i="21"/>
  <c r="MQ197" i="21"/>
  <c r="MP197" i="21"/>
  <c r="MO197" i="21"/>
  <c r="MN197" i="21"/>
  <c r="MM197" i="21"/>
  <c r="ML197" i="21"/>
  <c r="MK197" i="21"/>
  <c r="MJ197" i="21"/>
  <c r="MI197" i="21"/>
  <c r="MH197" i="21"/>
  <c r="MG197" i="21"/>
  <c r="MF197" i="21"/>
  <c r="ME197" i="21"/>
  <c r="NB196" i="21"/>
  <c r="NA196" i="21"/>
  <c r="MZ196" i="21"/>
  <c r="MY196" i="21"/>
  <c r="MX196" i="21"/>
  <c r="MW196" i="21"/>
  <c r="MV196" i="21"/>
  <c r="MU196" i="21"/>
  <c r="MT196" i="21"/>
  <c r="MS196" i="21"/>
  <c r="MR196" i="21"/>
  <c r="MQ196" i="21"/>
  <c r="MP196" i="21"/>
  <c r="MO196" i="21"/>
  <c r="MN196" i="21"/>
  <c r="MM196" i="21"/>
  <c r="ML196" i="21"/>
  <c r="MK196" i="21"/>
  <c r="MJ196" i="21"/>
  <c r="MI196" i="21"/>
  <c r="MH196" i="21"/>
  <c r="MG196" i="21"/>
  <c r="MF196" i="21"/>
  <c r="ME196" i="21"/>
  <c r="NB195" i="21"/>
  <c r="NA195" i="21"/>
  <c r="MZ195" i="21"/>
  <c r="MY195" i="21"/>
  <c r="MX195" i="21"/>
  <c r="MW195" i="21"/>
  <c r="MV195" i="21"/>
  <c r="MU195" i="21"/>
  <c r="MT195" i="21"/>
  <c r="MS195" i="21"/>
  <c r="MR195" i="21"/>
  <c r="MQ195" i="21"/>
  <c r="MP195" i="21"/>
  <c r="MO195" i="21"/>
  <c r="MN195" i="21"/>
  <c r="MM195" i="21"/>
  <c r="ML195" i="21"/>
  <c r="MK195" i="21"/>
  <c r="MJ195" i="21"/>
  <c r="MI195" i="21"/>
  <c r="MH195" i="21"/>
  <c r="MG195" i="21"/>
  <c r="MF195" i="21"/>
  <c r="ME195" i="21"/>
  <c r="NB194" i="21"/>
  <c r="NA194" i="21"/>
  <c r="MZ194" i="21"/>
  <c r="MY194" i="21"/>
  <c r="MX194" i="21"/>
  <c r="MW194" i="21"/>
  <c r="MV194" i="21"/>
  <c r="MU194" i="21"/>
  <c r="MT194" i="21"/>
  <c r="MS194" i="21"/>
  <c r="MR194" i="21"/>
  <c r="MQ194" i="21"/>
  <c r="MP194" i="21"/>
  <c r="MO194" i="21"/>
  <c r="MN194" i="21"/>
  <c r="MM194" i="21"/>
  <c r="ML194" i="21"/>
  <c r="MK194" i="21"/>
  <c r="MJ194" i="21"/>
  <c r="MI194" i="21"/>
  <c r="MH194" i="21"/>
  <c r="MG194" i="21"/>
  <c r="MF194" i="21"/>
  <c r="ME194" i="21"/>
  <c r="NB193" i="21"/>
  <c r="NA193" i="21"/>
  <c r="MZ193" i="21"/>
  <c r="MY193" i="21"/>
  <c r="MX193" i="21"/>
  <c r="MW193" i="21"/>
  <c r="MV193" i="21"/>
  <c r="MU193" i="21"/>
  <c r="MT193" i="21"/>
  <c r="MS193" i="21"/>
  <c r="MR193" i="21"/>
  <c r="MQ193" i="21"/>
  <c r="MP193" i="21"/>
  <c r="MO193" i="21"/>
  <c r="MN193" i="21"/>
  <c r="MM193" i="21"/>
  <c r="ML193" i="21"/>
  <c r="MK193" i="21"/>
  <c r="MJ193" i="21"/>
  <c r="MI193" i="21"/>
  <c r="MH193" i="21"/>
  <c r="MG193" i="21"/>
  <c r="MF193" i="21"/>
  <c r="ME193" i="21"/>
  <c r="NB192" i="21"/>
  <c r="NA192" i="21"/>
  <c r="MZ192" i="21"/>
  <c r="MY192" i="21"/>
  <c r="MX192" i="21"/>
  <c r="MW192" i="21"/>
  <c r="MV192" i="21"/>
  <c r="MU192" i="21"/>
  <c r="MT192" i="21"/>
  <c r="MS192" i="21"/>
  <c r="MR192" i="21"/>
  <c r="MQ192" i="21"/>
  <c r="MP192" i="21"/>
  <c r="MO192" i="21"/>
  <c r="MN192" i="21"/>
  <c r="MM192" i="21"/>
  <c r="ML192" i="21"/>
  <c r="MK192" i="21"/>
  <c r="MJ192" i="21"/>
  <c r="MI192" i="21"/>
  <c r="MH192" i="21"/>
  <c r="MG192" i="21"/>
  <c r="MF192" i="21"/>
  <c r="ME192" i="21"/>
  <c r="NB191" i="21"/>
  <c r="NA191" i="21"/>
  <c r="MZ191" i="21"/>
  <c r="MY191" i="21"/>
  <c r="MX191" i="21"/>
  <c r="MW191" i="21"/>
  <c r="MV191" i="21"/>
  <c r="MU191" i="21"/>
  <c r="MT191" i="21"/>
  <c r="MS191" i="21"/>
  <c r="MR191" i="21"/>
  <c r="MQ191" i="21"/>
  <c r="MP191" i="21"/>
  <c r="MO191" i="21"/>
  <c r="MN191" i="21"/>
  <c r="MM191" i="21"/>
  <c r="ML191" i="21"/>
  <c r="MK191" i="21"/>
  <c r="MJ191" i="21"/>
  <c r="MI191" i="21"/>
  <c r="MH191" i="21"/>
  <c r="MG191" i="21"/>
  <c r="MF191" i="21"/>
  <c r="ME191" i="21"/>
  <c r="NB190" i="21"/>
  <c r="NA190" i="21"/>
  <c r="MZ190" i="21"/>
  <c r="MY190" i="21"/>
  <c r="MX190" i="21"/>
  <c r="MW190" i="21"/>
  <c r="MV190" i="21"/>
  <c r="MU190" i="21"/>
  <c r="MT190" i="21"/>
  <c r="MS190" i="21"/>
  <c r="MR190" i="21"/>
  <c r="MQ190" i="21"/>
  <c r="MP190" i="21"/>
  <c r="MO190" i="21"/>
  <c r="MN190" i="21"/>
  <c r="MM190" i="21"/>
  <c r="ML190" i="21"/>
  <c r="MK190" i="21"/>
  <c r="MJ190" i="21"/>
  <c r="MI190" i="21"/>
  <c r="MH190" i="21"/>
  <c r="MG190" i="21"/>
  <c r="MF190" i="21"/>
  <c r="ME190" i="21"/>
  <c r="NB189" i="21"/>
  <c r="NA189" i="21"/>
  <c r="MZ189" i="21"/>
  <c r="MY189" i="21"/>
  <c r="MX189" i="21"/>
  <c r="MW189" i="21"/>
  <c r="MV189" i="21"/>
  <c r="MU189" i="21"/>
  <c r="MT189" i="21"/>
  <c r="MS189" i="21"/>
  <c r="MR189" i="21"/>
  <c r="MQ189" i="21"/>
  <c r="MP189" i="21"/>
  <c r="MO189" i="21"/>
  <c r="MN189" i="21"/>
  <c r="MM189" i="21"/>
  <c r="ML189" i="21"/>
  <c r="MK189" i="21"/>
  <c r="MJ189" i="21"/>
  <c r="MI189" i="21"/>
  <c r="MH189" i="21"/>
  <c r="MG189" i="21"/>
  <c r="MF189" i="21"/>
  <c r="ME189" i="21"/>
  <c r="NB188" i="21"/>
  <c r="NA188" i="21"/>
  <c r="MZ188" i="21"/>
  <c r="MY188" i="21"/>
  <c r="MX188" i="21"/>
  <c r="MW188" i="21"/>
  <c r="MV188" i="21"/>
  <c r="MU188" i="21"/>
  <c r="MT188" i="21"/>
  <c r="MS188" i="21"/>
  <c r="MR188" i="21"/>
  <c r="MQ188" i="21"/>
  <c r="MP188" i="21"/>
  <c r="MO188" i="21"/>
  <c r="MN188" i="21"/>
  <c r="MM188" i="21"/>
  <c r="ML188" i="21"/>
  <c r="MK188" i="21"/>
  <c r="MJ188" i="21"/>
  <c r="MI188" i="21"/>
  <c r="MH188" i="21"/>
  <c r="MG188" i="21"/>
  <c r="MF188" i="21"/>
  <c r="ME188" i="21"/>
  <c r="NB187" i="21"/>
  <c r="NA187" i="21"/>
  <c r="MZ187" i="21"/>
  <c r="MY187" i="21"/>
  <c r="MX187" i="21"/>
  <c r="MW187" i="21"/>
  <c r="MV187" i="21"/>
  <c r="MU187" i="21"/>
  <c r="MT187" i="21"/>
  <c r="MS187" i="21"/>
  <c r="MR187" i="21"/>
  <c r="MQ187" i="21"/>
  <c r="MP187" i="21"/>
  <c r="MO187" i="21"/>
  <c r="MN187" i="21"/>
  <c r="MM187" i="21"/>
  <c r="ML187" i="21"/>
  <c r="MK187" i="21"/>
  <c r="MJ187" i="21"/>
  <c r="MI187" i="21"/>
  <c r="MH187" i="21"/>
  <c r="MG187" i="21"/>
  <c r="MF187" i="21"/>
  <c r="ME187" i="21"/>
  <c r="NB186" i="21"/>
  <c r="NA186" i="21"/>
  <c r="MZ186" i="21"/>
  <c r="MY186" i="21"/>
  <c r="MX186" i="21"/>
  <c r="MW186" i="21"/>
  <c r="MV186" i="21"/>
  <c r="MU186" i="21"/>
  <c r="MT186" i="21"/>
  <c r="MS186" i="21"/>
  <c r="MR186" i="21"/>
  <c r="MQ186" i="21"/>
  <c r="MP186" i="21"/>
  <c r="MO186" i="21"/>
  <c r="MN186" i="21"/>
  <c r="MM186" i="21"/>
  <c r="ML186" i="21"/>
  <c r="MK186" i="21"/>
  <c r="MJ186" i="21"/>
  <c r="MI186" i="21"/>
  <c r="MH186" i="21"/>
  <c r="MG186" i="21"/>
  <c r="MF186" i="21"/>
  <c r="ME186" i="21"/>
  <c r="NB185" i="21"/>
  <c r="NA185" i="21"/>
  <c r="MZ185" i="21"/>
  <c r="MY185" i="21"/>
  <c r="MX185" i="21"/>
  <c r="MW185" i="21"/>
  <c r="MV185" i="21"/>
  <c r="MU185" i="21"/>
  <c r="MT185" i="21"/>
  <c r="MS185" i="21"/>
  <c r="MR185" i="21"/>
  <c r="MQ185" i="21"/>
  <c r="MP185" i="21"/>
  <c r="MO185" i="21"/>
  <c r="MN185" i="21"/>
  <c r="MM185" i="21"/>
  <c r="ML185" i="21"/>
  <c r="MK185" i="21"/>
  <c r="MJ185" i="21"/>
  <c r="MI185" i="21"/>
  <c r="MH185" i="21"/>
  <c r="MG185" i="21"/>
  <c r="MF185" i="21"/>
  <c r="ME185" i="21"/>
  <c r="NB184" i="21"/>
  <c r="NA184" i="21"/>
  <c r="MZ184" i="21"/>
  <c r="MY184" i="21"/>
  <c r="MX184" i="21"/>
  <c r="MW184" i="21"/>
  <c r="MV184" i="21"/>
  <c r="MU184" i="21"/>
  <c r="MT184" i="21"/>
  <c r="MS184" i="21"/>
  <c r="MR184" i="21"/>
  <c r="MQ184" i="21"/>
  <c r="MP184" i="21"/>
  <c r="MO184" i="21"/>
  <c r="MN184" i="21"/>
  <c r="MM184" i="21"/>
  <c r="ML184" i="21"/>
  <c r="MK184" i="21"/>
  <c r="MJ184" i="21"/>
  <c r="MI184" i="21"/>
  <c r="MH184" i="21"/>
  <c r="MG184" i="21"/>
  <c r="MF184" i="21"/>
  <c r="ME184" i="21"/>
  <c r="NB183" i="21"/>
  <c r="NA183" i="21"/>
  <c r="MZ183" i="21"/>
  <c r="MY183" i="21"/>
  <c r="MX183" i="21"/>
  <c r="MW183" i="21"/>
  <c r="MV183" i="21"/>
  <c r="MU183" i="21"/>
  <c r="MT183" i="21"/>
  <c r="MS183" i="21"/>
  <c r="MR183" i="21"/>
  <c r="MQ183" i="21"/>
  <c r="MP183" i="21"/>
  <c r="MO183" i="21"/>
  <c r="MN183" i="21"/>
  <c r="MM183" i="21"/>
  <c r="ML183" i="21"/>
  <c r="MK183" i="21"/>
  <c r="MJ183" i="21"/>
  <c r="MI183" i="21"/>
  <c r="MH183" i="21"/>
  <c r="MG183" i="21"/>
  <c r="MF183" i="21"/>
  <c r="ME183" i="21"/>
  <c r="NB182" i="21"/>
  <c r="NA182" i="21"/>
  <c r="MZ182" i="21"/>
  <c r="MY182" i="21"/>
  <c r="MX182" i="21"/>
  <c r="MW182" i="21"/>
  <c r="MV182" i="21"/>
  <c r="MU182" i="21"/>
  <c r="MT182" i="21"/>
  <c r="MS182" i="21"/>
  <c r="MR182" i="21"/>
  <c r="MQ182" i="21"/>
  <c r="MP182" i="21"/>
  <c r="MO182" i="21"/>
  <c r="MN182" i="21"/>
  <c r="MM182" i="21"/>
  <c r="ML182" i="21"/>
  <c r="MK182" i="21"/>
  <c r="MJ182" i="21"/>
  <c r="MI182" i="21"/>
  <c r="MH182" i="21"/>
  <c r="MG182" i="21"/>
  <c r="MF182" i="21"/>
  <c r="ME182" i="21"/>
  <c r="NB181" i="21"/>
  <c r="NA181" i="21"/>
  <c r="MZ181" i="21"/>
  <c r="MY181" i="21"/>
  <c r="MX181" i="21"/>
  <c r="MW181" i="21"/>
  <c r="MV181" i="21"/>
  <c r="MU181" i="21"/>
  <c r="MT181" i="21"/>
  <c r="MS181" i="21"/>
  <c r="MR181" i="21"/>
  <c r="MQ181" i="21"/>
  <c r="MP181" i="21"/>
  <c r="MO181" i="21"/>
  <c r="MN181" i="21"/>
  <c r="MM181" i="21"/>
  <c r="ML181" i="21"/>
  <c r="MK181" i="21"/>
  <c r="MJ181" i="21"/>
  <c r="MI181" i="21"/>
  <c r="MH181" i="21"/>
  <c r="MG181" i="21"/>
  <c r="MF181" i="21"/>
  <c r="ME181" i="21"/>
  <c r="NB180" i="21"/>
  <c r="NA180" i="21"/>
  <c r="MZ180" i="21"/>
  <c r="MY180" i="21"/>
  <c r="MX180" i="21"/>
  <c r="MW180" i="21"/>
  <c r="MV180" i="21"/>
  <c r="MU180" i="21"/>
  <c r="MT180" i="21"/>
  <c r="MS180" i="21"/>
  <c r="MR180" i="21"/>
  <c r="MQ180" i="21"/>
  <c r="MP180" i="21"/>
  <c r="MO180" i="21"/>
  <c r="MN180" i="21"/>
  <c r="MM180" i="21"/>
  <c r="ML180" i="21"/>
  <c r="MK180" i="21"/>
  <c r="MJ180" i="21"/>
  <c r="MI180" i="21"/>
  <c r="MH180" i="21"/>
  <c r="MG180" i="21"/>
  <c r="MF180" i="21"/>
  <c r="ME180" i="21"/>
  <c r="NB179" i="21"/>
  <c r="NA179" i="21"/>
  <c r="MZ179" i="21"/>
  <c r="MY179" i="21"/>
  <c r="MX179" i="21"/>
  <c r="MW179" i="21"/>
  <c r="MV179" i="21"/>
  <c r="MU179" i="21"/>
  <c r="MT179" i="21"/>
  <c r="MS179" i="21"/>
  <c r="MR179" i="21"/>
  <c r="MQ179" i="21"/>
  <c r="MP179" i="21"/>
  <c r="MO179" i="21"/>
  <c r="MN179" i="21"/>
  <c r="MM179" i="21"/>
  <c r="ML179" i="21"/>
  <c r="MK179" i="21"/>
  <c r="MJ179" i="21"/>
  <c r="MI179" i="21"/>
  <c r="MH179" i="21"/>
  <c r="MG179" i="21"/>
  <c r="MF179" i="21"/>
  <c r="ME179" i="21"/>
  <c r="NB178" i="21"/>
  <c r="NA178" i="21"/>
  <c r="MZ178" i="21"/>
  <c r="MY178" i="21"/>
  <c r="MX178" i="21"/>
  <c r="MW178" i="21"/>
  <c r="MV178" i="21"/>
  <c r="MU178" i="21"/>
  <c r="MT178" i="21"/>
  <c r="MS178" i="21"/>
  <c r="MR178" i="21"/>
  <c r="MQ178" i="21"/>
  <c r="MP178" i="21"/>
  <c r="MO178" i="21"/>
  <c r="MN178" i="21"/>
  <c r="MM178" i="21"/>
  <c r="ML178" i="21"/>
  <c r="MK178" i="21"/>
  <c r="MJ178" i="21"/>
  <c r="MI178" i="21"/>
  <c r="MH178" i="21"/>
  <c r="MG178" i="21"/>
  <c r="MF178" i="21"/>
  <c r="ME178" i="21"/>
  <c r="NB177" i="21"/>
  <c r="NA177" i="21"/>
  <c r="MZ177" i="21"/>
  <c r="MY177" i="21"/>
  <c r="MX177" i="21"/>
  <c r="MW177" i="21"/>
  <c r="MV177" i="21"/>
  <c r="MU177" i="21"/>
  <c r="MT177" i="21"/>
  <c r="MS177" i="21"/>
  <c r="MR177" i="21"/>
  <c r="MQ177" i="21"/>
  <c r="MP177" i="21"/>
  <c r="MO177" i="21"/>
  <c r="MN177" i="21"/>
  <c r="MM177" i="21"/>
  <c r="ML177" i="21"/>
  <c r="MK177" i="21"/>
  <c r="MJ177" i="21"/>
  <c r="MI177" i="21"/>
  <c r="MH177" i="21"/>
  <c r="MG177" i="21"/>
  <c r="MF177" i="21"/>
  <c r="ME177" i="21"/>
  <c r="NB176" i="21"/>
  <c r="NA176" i="21"/>
  <c r="MZ176" i="21"/>
  <c r="MY176" i="21"/>
  <c r="MX176" i="21"/>
  <c r="MW176" i="21"/>
  <c r="MV176" i="21"/>
  <c r="MU176" i="21"/>
  <c r="MT176" i="21"/>
  <c r="MS176" i="21"/>
  <c r="MR176" i="21"/>
  <c r="MQ176" i="21"/>
  <c r="MP176" i="21"/>
  <c r="MO176" i="21"/>
  <c r="MN176" i="21"/>
  <c r="MM176" i="21"/>
  <c r="ML176" i="21"/>
  <c r="MK176" i="21"/>
  <c r="MJ176" i="21"/>
  <c r="MI176" i="21"/>
  <c r="MH176" i="21"/>
  <c r="MG176" i="21"/>
  <c r="MF176" i="21"/>
  <c r="ME176" i="21"/>
  <c r="NB175" i="21"/>
  <c r="NA175" i="21"/>
  <c r="MZ175" i="21"/>
  <c r="MY175" i="21"/>
  <c r="MX175" i="21"/>
  <c r="MW175" i="21"/>
  <c r="MV175" i="21"/>
  <c r="MU175" i="21"/>
  <c r="MT175" i="21"/>
  <c r="MS175" i="21"/>
  <c r="MR175" i="21"/>
  <c r="MQ175" i="21"/>
  <c r="MP175" i="21"/>
  <c r="MO175" i="21"/>
  <c r="MN175" i="21"/>
  <c r="MM175" i="21"/>
  <c r="ML175" i="21"/>
  <c r="MK175" i="21"/>
  <c r="MJ175" i="21"/>
  <c r="MI175" i="21"/>
  <c r="MH175" i="21"/>
  <c r="MG175" i="21"/>
  <c r="MF175" i="21"/>
  <c r="ME175" i="21"/>
  <c r="NB174" i="21"/>
  <c r="NA174" i="21"/>
  <c r="MZ174" i="21"/>
  <c r="MY174" i="21"/>
  <c r="MX174" i="21"/>
  <c r="MW174" i="21"/>
  <c r="MV174" i="21"/>
  <c r="MU174" i="21"/>
  <c r="MT174" i="21"/>
  <c r="MS174" i="21"/>
  <c r="MR174" i="21"/>
  <c r="MQ174" i="21"/>
  <c r="MP174" i="21"/>
  <c r="MO174" i="21"/>
  <c r="MN174" i="21"/>
  <c r="MM174" i="21"/>
  <c r="ML174" i="21"/>
  <c r="MK174" i="21"/>
  <c r="MJ174" i="21"/>
  <c r="MI174" i="21"/>
  <c r="MH174" i="21"/>
  <c r="MG174" i="21"/>
  <c r="MF174" i="21"/>
  <c r="ME174" i="21"/>
  <c r="NB173" i="21"/>
  <c r="NA173" i="21"/>
  <c r="MZ173" i="21"/>
  <c r="MY173" i="21"/>
  <c r="MX173" i="21"/>
  <c r="MW173" i="21"/>
  <c r="MV173" i="21"/>
  <c r="MU173" i="21"/>
  <c r="MT173" i="21"/>
  <c r="MS173" i="21"/>
  <c r="MR173" i="21"/>
  <c r="MQ173" i="21"/>
  <c r="MP173" i="21"/>
  <c r="MO173" i="21"/>
  <c r="MN173" i="21"/>
  <c r="MM173" i="21"/>
  <c r="ML173" i="21"/>
  <c r="MK173" i="21"/>
  <c r="MJ173" i="21"/>
  <c r="MI173" i="21"/>
  <c r="MH173" i="21"/>
  <c r="MG173" i="21"/>
  <c r="MF173" i="21"/>
  <c r="ME173" i="21"/>
  <c r="NB172" i="21"/>
  <c r="NA172" i="21"/>
  <c r="MZ172" i="21"/>
  <c r="MY172" i="21"/>
  <c r="MX172" i="21"/>
  <c r="MW172" i="21"/>
  <c r="MV172" i="21"/>
  <c r="MU172" i="21"/>
  <c r="MT172" i="21"/>
  <c r="MS172" i="21"/>
  <c r="MR172" i="21"/>
  <c r="MQ172" i="21"/>
  <c r="MP172" i="21"/>
  <c r="MO172" i="21"/>
  <c r="MN172" i="21"/>
  <c r="MM172" i="21"/>
  <c r="ML172" i="21"/>
  <c r="MK172" i="21"/>
  <c r="MJ172" i="21"/>
  <c r="MI172" i="21"/>
  <c r="MH172" i="21"/>
  <c r="MG172" i="21"/>
  <c r="MF172" i="21"/>
  <c r="ME172" i="21"/>
  <c r="NB171" i="21"/>
  <c r="NA171" i="21"/>
  <c r="MZ171" i="21"/>
  <c r="MY171" i="21"/>
  <c r="MX171" i="21"/>
  <c r="MW171" i="21"/>
  <c r="MV171" i="21"/>
  <c r="MU171" i="21"/>
  <c r="MT171" i="21"/>
  <c r="MS171" i="21"/>
  <c r="MR171" i="21"/>
  <c r="MQ171" i="21"/>
  <c r="MP171" i="21"/>
  <c r="MO171" i="21"/>
  <c r="MN171" i="21"/>
  <c r="MM171" i="21"/>
  <c r="ML171" i="21"/>
  <c r="MK171" i="21"/>
  <c r="MJ171" i="21"/>
  <c r="MI171" i="21"/>
  <c r="MH171" i="21"/>
  <c r="MG171" i="21"/>
  <c r="MF171" i="21"/>
  <c r="ME171" i="21"/>
  <c r="NB170" i="21"/>
  <c r="NA170" i="21"/>
  <c r="MZ170" i="21"/>
  <c r="MY170" i="21"/>
  <c r="MX170" i="21"/>
  <c r="MW170" i="21"/>
  <c r="MV170" i="21"/>
  <c r="MU170" i="21"/>
  <c r="MT170" i="21"/>
  <c r="MS170" i="21"/>
  <c r="MR170" i="21"/>
  <c r="MQ170" i="21"/>
  <c r="MP170" i="21"/>
  <c r="MO170" i="21"/>
  <c r="MN170" i="21"/>
  <c r="MM170" i="21"/>
  <c r="ML170" i="21"/>
  <c r="MK170" i="21"/>
  <c r="MJ170" i="21"/>
  <c r="MI170" i="21"/>
  <c r="MH170" i="21"/>
  <c r="MG170" i="21"/>
  <c r="MF170" i="21"/>
  <c r="ME170" i="21"/>
  <c r="NB169" i="21"/>
  <c r="NA169" i="21"/>
  <c r="MZ169" i="21"/>
  <c r="MY169" i="21"/>
  <c r="MX169" i="21"/>
  <c r="MW169" i="21"/>
  <c r="MV169" i="21"/>
  <c r="MU169" i="21"/>
  <c r="MT169" i="21"/>
  <c r="MS169" i="21"/>
  <c r="MR169" i="21"/>
  <c r="MQ169" i="21"/>
  <c r="MP169" i="21"/>
  <c r="MO169" i="21"/>
  <c r="MN169" i="21"/>
  <c r="MM169" i="21"/>
  <c r="ML169" i="21"/>
  <c r="MK169" i="21"/>
  <c r="MJ169" i="21"/>
  <c r="MI169" i="21"/>
  <c r="MH169" i="21"/>
  <c r="MG169" i="21"/>
  <c r="MF169" i="21"/>
  <c r="ME169" i="21"/>
  <c r="NB168" i="21"/>
  <c r="NA168" i="21"/>
  <c r="MZ168" i="21"/>
  <c r="MY168" i="21"/>
  <c r="MX168" i="21"/>
  <c r="MW168" i="21"/>
  <c r="MV168" i="21"/>
  <c r="MU168" i="21"/>
  <c r="MT168" i="21"/>
  <c r="MS168" i="21"/>
  <c r="MR168" i="21"/>
  <c r="MQ168" i="21"/>
  <c r="MP168" i="21"/>
  <c r="MO168" i="21"/>
  <c r="MN168" i="21"/>
  <c r="MM168" i="21"/>
  <c r="ML168" i="21"/>
  <c r="MK168" i="21"/>
  <c r="MJ168" i="21"/>
  <c r="MI168" i="21"/>
  <c r="MH168" i="21"/>
  <c r="MG168" i="21"/>
  <c r="MF168" i="21"/>
  <c r="ME168" i="21"/>
  <c r="NB167" i="21"/>
  <c r="NA167" i="21"/>
  <c r="MZ167" i="21"/>
  <c r="MY167" i="21"/>
  <c r="MX167" i="21"/>
  <c r="MW167" i="21"/>
  <c r="MV167" i="21"/>
  <c r="MU167" i="21"/>
  <c r="MT167" i="21"/>
  <c r="MS167" i="21"/>
  <c r="MR167" i="21"/>
  <c r="MQ167" i="21"/>
  <c r="MP167" i="21"/>
  <c r="MO167" i="21"/>
  <c r="MN167" i="21"/>
  <c r="MM167" i="21"/>
  <c r="ML167" i="21"/>
  <c r="MK167" i="21"/>
  <c r="MJ167" i="21"/>
  <c r="MI167" i="21"/>
  <c r="MH167" i="21"/>
  <c r="MG167" i="21"/>
  <c r="MF167" i="21"/>
  <c r="ME167" i="21"/>
  <c r="NB166" i="21"/>
  <c r="NA166" i="21"/>
  <c r="MZ166" i="21"/>
  <c r="MY166" i="21"/>
  <c r="MX166" i="21"/>
  <c r="MW166" i="21"/>
  <c r="MV166" i="21"/>
  <c r="MU166" i="21"/>
  <c r="MT166" i="21"/>
  <c r="MS166" i="21"/>
  <c r="MR166" i="21"/>
  <c r="MQ166" i="21"/>
  <c r="MP166" i="21"/>
  <c r="MO166" i="21"/>
  <c r="MN166" i="21"/>
  <c r="MM166" i="21"/>
  <c r="ML166" i="21"/>
  <c r="MK166" i="21"/>
  <c r="MJ166" i="21"/>
  <c r="MI166" i="21"/>
  <c r="MH166" i="21"/>
  <c r="MG166" i="21"/>
  <c r="MF166" i="21"/>
  <c r="ME166" i="21"/>
  <c r="NB165" i="21"/>
  <c r="NA165" i="21"/>
  <c r="MZ165" i="21"/>
  <c r="MY165" i="21"/>
  <c r="MX165" i="21"/>
  <c r="MW165" i="21"/>
  <c r="MV165" i="21"/>
  <c r="MU165" i="21"/>
  <c r="MT165" i="21"/>
  <c r="MS165" i="21"/>
  <c r="MR165" i="21"/>
  <c r="MQ165" i="21"/>
  <c r="MP165" i="21"/>
  <c r="MO165" i="21"/>
  <c r="MN165" i="21"/>
  <c r="MM165" i="21"/>
  <c r="ML165" i="21"/>
  <c r="MK165" i="21"/>
  <c r="MJ165" i="21"/>
  <c r="MI165" i="21"/>
  <c r="MH165" i="21"/>
  <c r="MG165" i="21"/>
  <c r="MF165" i="21"/>
  <c r="ME165" i="21"/>
  <c r="NB164" i="21"/>
  <c r="NA164" i="21"/>
  <c r="MZ164" i="21"/>
  <c r="MY164" i="21"/>
  <c r="MX164" i="21"/>
  <c r="MW164" i="21"/>
  <c r="MV164" i="21"/>
  <c r="MU164" i="21"/>
  <c r="MT164" i="21"/>
  <c r="MS164" i="21"/>
  <c r="MR164" i="21"/>
  <c r="MQ164" i="21"/>
  <c r="MP164" i="21"/>
  <c r="MO164" i="21"/>
  <c r="MN164" i="21"/>
  <c r="MM164" i="21"/>
  <c r="ML164" i="21"/>
  <c r="MK164" i="21"/>
  <c r="MJ164" i="21"/>
  <c r="MI164" i="21"/>
  <c r="MH164" i="21"/>
  <c r="MG164" i="21"/>
  <c r="MF164" i="21"/>
  <c r="ME164" i="21"/>
  <c r="NB163" i="21"/>
  <c r="NA163" i="21"/>
  <c r="MZ163" i="21"/>
  <c r="MY163" i="21"/>
  <c r="MX163" i="21"/>
  <c r="MW163" i="21"/>
  <c r="MV163" i="21"/>
  <c r="MU163" i="21"/>
  <c r="MT163" i="21"/>
  <c r="MS163" i="21"/>
  <c r="MR163" i="21"/>
  <c r="MQ163" i="21"/>
  <c r="MP163" i="21"/>
  <c r="MO163" i="21"/>
  <c r="MN163" i="21"/>
  <c r="MM163" i="21"/>
  <c r="ML163" i="21"/>
  <c r="MK163" i="21"/>
  <c r="MJ163" i="21"/>
  <c r="MI163" i="21"/>
  <c r="MH163" i="21"/>
  <c r="MG163" i="21"/>
  <c r="MF163" i="21"/>
  <c r="ME163" i="21"/>
  <c r="NB162" i="21"/>
  <c r="NA162" i="21"/>
  <c r="MZ162" i="21"/>
  <c r="MY162" i="21"/>
  <c r="MX162" i="21"/>
  <c r="MW162" i="21"/>
  <c r="MV162" i="21"/>
  <c r="MU162" i="21"/>
  <c r="MT162" i="21"/>
  <c r="MS162" i="21"/>
  <c r="MR162" i="21"/>
  <c r="MQ162" i="21"/>
  <c r="MP162" i="21"/>
  <c r="MO162" i="21"/>
  <c r="MN162" i="21"/>
  <c r="MM162" i="21"/>
  <c r="ML162" i="21"/>
  <c r="MK162" i="21"/>
  <c r="MJ162" i="21"/>
  <c r="MI162" i="21"/>
  <c r="MH162" i="21"/>
  <c r="MG162" i="21"/>
  <c r="MF162" i="21"/>
  <c r="ME162" i="21"/>
  <c r="NB161" i="21"/>
  <c r="NA161" i="21"/>
  <c r="MZ161" i="21"/>
  <c r="MY161" i="21"/>
  <c r="MX161" i="21"/>
  <c r="MW161" i="21"/>
  <c r="MV161" i="21"/>
  <c r="MU161" i="21"/>
  <c r="MT161" i="21"/>
  <c r="MS161" i="21"/>
  <c r="MR161" i="21"/>
  <c r="MQ161" i="21"/>
  <c r="MP161" i="21"/>
  <c r="MO161" i="21"/>
  <c r="MN161" i="21"/>
  <c r="MM161" i="21"/>
  <c r="ML161" i="21"/>
  <c r="MK161" i="21"/>
  <c r="MJ161" i="21"/>
  <c r="MI161" i="21"/>
  <c r="MH161" i="21"/>
  <c r="MG161" i="21"/>
  <c r="MF161" i="21"/>
  <c r="ME161" i="21"/>
  <c r="NB160" i="21"/>
  <c r="NA160" i="21"/>
  <c r="MZ160" i="21"/>
  <c r="MY160" i="21"/>
  <c r="MX160" i="21"/>
  <c r="MW160" i="21"/>
  <c r="MV160" i="21"/>
  <c r="MU160" i="21"/>
  <c r="MT160" i="21"/>
  <c r="MS160" i="21"/>
  <c r="MR160" i="21"/>
  <c r="MQ160" i="21"/>
  <c r="MP160" i="21"/>
  <c r="MO160" i="21"/>
  <c r="MN160" i="21"/>
  <c r="MM160" i="21"/>
  <c r="ML160" i="21"/>
  <c r="MK160" i="21"/>
  <c r="MJ160" i="21"/>
  <c r="MI160" i="21"/>
  <c r="MH160" i="21"/>
  <c r="MG160" i="21"/>
  <c r="MF160" i="21"/>
  <c r="ME160" i="21"/>
  <c r="NB159" i="21"/>
  <c r="NA159" i="21"/>
  <c r="MZ159" i="21"/>
  <c r="MY159" i="21"/>
  <c r="MX159" i="21"/>
  <c r="MW159" i="21"/>
  <c r="MV159" i="21"/>
  <c r="MU159" i="21"/>
  <c r="MT159" i="21"/>
  <c r="MS159" i="21"/>
  <c r="MR159" i="21"/>
  <c r="MQ159" i="21"/>
  <c r="MP159" i="21"/>
  <c r="MO159" i="21"/>
  <c r="MN159" i="21"/>
  <c r="MM159" i="21"/>
  <c r="ML159" i="21"/>
  <c r="MK159" i="21"/>
  <c r="MJ159" i="21"/>
  <c r="MI159" i="21"/>
  <c r="MH159" i="21"/>
  <c r="MG159" i="21"/>
  <c r="MF159" i="21"/>
  <c r="ME159" i="21"/>
  <c r="NB158" i="21"/>
  <c r="NA158" i="21"/>
  <c r="MZ158" i="21"/>
  <c r="MY158" i="21"/>
  <c r="MX158" i="21"/>
  <c r="MW158" i="21"/>
  <c r="MV158" i="21"/>
  <c r="MU158" i="21"/>
  <c r="MT158" i="21"/>
  <c r="MS158" i="21"/>
  <c r="MR158" i="21"/>
  <c r="MQ158" i="21"/>
  <c r="MP158" i="21"/>
  <c r="MO158" i="21"/>
  <c r="MN158" i="21"/>
  <c r="MM158" i="21"/>
  <c r="ML158" i="21"/>
  <c r="MK158" i="21"/>
  <c r="MJ158" i="21"/>
  <c r="MI158" i="21"/>
  <c r="MH158" i="21"/>
  <c r="MG158" i="21"/>
  <c r="MF158" i="21"/>
  <c r="ME158" i="21"/>
  <c r="NB157" i="21"/>
  <c r="NA157" i="21"/>
  <c r="MZ157" i="21"/>
  <c r="MY157" i="21"/>
  <c r="MX157" i="21"/>
  <c r="MW157" i="21"/>
  <c r="MV157" i="21"/>
  <c r="MU157" i="21"/>
  <c r="MT157" i="21"/>
  <c r="MS157" i="21"/>
  <c r="MR157" i="21"/>
  <c r="MQ157" i="21"/>
  <c r="MP157" i="21"/>
  <c r="MO157" i="21"/>
  <c r="MN157" i="21"/>
  <c r="MM157" i="21"/>
  <c r="ML157" i="21"/>
  <c r="MK157" i="21"/>
  <c r="MJ157" i="21"/>
  <c r="MI157" i="21"/>
  <c r="MH157" i="21"/>
  <c r="MG157" i="21"/>
  <c r="MF157" i="21"/>
  <c r="ME157" i="21"/>
  <c r="NB156" i="21"/>
  <c r="NA156" i="21"/>
  <c r="MZ156" i="21"/>
  <c r="MY156" i="21"/>
  <c r="MX156" i="21"/>
  <c r="MW156" i="21"/>
  <c r="MV156" i="21"/>
  <c r="MU156" i="21"/>
  <c r="MT156" i="21"/>
  <c r="MS156" i="21"/>
  <c r="MR156" i="21"/>
  <c r="MQ156" i="21"/>
  <c r="MP156" i="21"/>
  <c r="MO156" i="21"/>
  <c r="MN156" i="21"/>
  <c r="MM156" i="21"/>
  <c r="ML156" i="21"/>
  <c r="MK156" i="21"/>
  <c r="MJ156" i="21"/>
  <c r="MI156" i="21"/>
  <c r="MH156" i="21"/>
  <c r="MG156" i="21"/>
  <c r="MF156" i="21"/>
  <c r="ME156" i="21"/>
  <c r="NB155" i="21"/>
  <c r="NA155" i="21"/>
  <c r="MZ155" i="21"/>
  <c r="MY155" i="21"/>
  <c r="MX155" i="21"/>
  <c r="MW155" i="21"/>
  <c r="MV155" i="21"/>
  <c r="MU155" i="21"/>
  <c r="MT155" i="21"/>
  <c r="MS155" i="21"/>
  <c r="MR155" i="21"/>
  <c r="MQ155" i="21"/>
  <c r="MP155" i="21"/>
  <c r="MO155" i="21"/>
  <c r="MN155" i="21"/>
  <c r="MM155" i="21"/>
  <c r="ML155" i="21"/>
  <c r="MK155" i="21"/>
  <c r="MJ155" i="21"/>
  <c r="MI155" i="21"/>
  <c r="MH155" i="21"/>
  <c r="MG155" i="21"/>
  <c r="MF155" i="21"/>
  <c r="ME155" i="21"/>
  <c r="NB154" i="21"/>
  <c r="NA154" i="21"/>
  <c r="MZ154" i="21"/>
  <c r="MY154" i="21"/>
  <c r="MX154" i="21"/>
  <c r="MW154" i="21"/>
  <c r="MV154" i="21"/>
  <c r="MU154" i="21"/>
  <c r="MT154" i="21"/>
  <c r="MS154" i="21"/>
  <c r="MR154" i="21"/>
  <c r="MQ154" i="21"/>
  <c r="MP154" i="21"/>
  <c r="MO154" i="21"/>
  <c r="MN154" i="21"/>
  <c r="MM154" i="21"/>
  <c r="ML154" i="21"/>
  <c r="MK154" i="21"/>
  <c r="MJ154" i="21"/>
  <c r="MI154" i="21"/>
  <c r="MH154" i="21"/>
  <c r="MG154" i="21"/>
  <c r="MF154" i="21"/>
  <c r="ME154" i="21"/>
  <c r="NB153" i="21"/>
  <c r="NA153" i="21"/>
  <c r="MZ153" i="21"/>
  <c r="MY153" i="21"/>
  <c r="MX153" i="21"/>
  <c r="MW153" i="21"/>
  <c r="MV153" i="21"/>
  <c r="MU153" i="21"/>
  <c r="MT153" i="21"/>
  <c r="MS153" i="21"/>
  <c r="MR153" i="21"/>
  <c r="MQ153" i="21"/>
  <c r="MP153" i="21"/>
  <c r="MO153" i="21"/>
  <c r="MN153" i="21"/>
  <c r="MM153" i="21"/>
  <c r="ML153" i="21"/>
  <c r="MK153" i="21"/>
  <c r="MJ153" i="21"/>
  <c r="MI153" i="21"/>
  <c r="MH153" i="21"/>
  <c r="MG153" i="21"/>
  <c r="MF153" i="21"/>
  <c r="ME153" i="21"/>
  <c r="NB152" i="21"/>
  <c r="NA152" i="21"/>
  <c r="MZ152" i="21"/>
  <c r="MY152" i="21"/>
  <c r="MX152" i="21"/>
  <c r="MW152" i="21"/>
  <c r="MV152" i="21"/>
  <c r="MU152" i="21"/>
  <c r="MT152" i="21"/>
  <c r="MS152" i="21"/>
  <c r="MR152" i="21"/>
  <c r="MQ152" i="21"/>
  <c r="MP152" i="21"/>
  <c r="MO152" i="21"/>
  <c r="MN152" i="21"/>
  <c r="MM152" i="21"/>
  <c r="ML152" i="21"/>
  <c r="MK152" i="21"/>
  <c r="MJ152" i="21"/>
  <c r="MI152" i="21"/>
  <c r="MH152" i="21"/>
  <c r="MG152" i="21"/>
  <c r="MF152" i="21"/>
  <c r="ME152" i="21"/>
  <c r="NB151" i="21"/>
  <c r="NA151" i="21"/>
  <c r="MZ151" i="21"/>
  <c r="MY151" i="21"/>
  <c r="MX151" i="21"/>
  <c r="MW151" i="21"/>
  <c r="MV151" i="21"/>
  <c r="MU151" i="21"/>
  <c r="MT151" i="21"/>
  <c r="MS151" i="21"/>
  <c r="MR151" i="21"/>
  <c r="MQ151" i="21"/>
  <c r="MP151" i="21"/>
  <c r="MO151" i="21"/>
  <c r="MN151" i="21"/>
  <c r="MM151" i="21"/>
  <c r="ML151" i="21"/>
  <c r="MK151" i="21"/>
  <c r="MJ151" i="21"/>
  <c r="MI151" i="21"/>
  <c r="MH151" i="21"/>
  <c r="MG151" i="21"/>
  <c r="MF151" i="21"/>
  <c r="ME151" i="21"/>
  <c r="NB150" i="21"/>
  <c r="NA150" i="21"/>
  <c r="MZ150" i="21"/>
  <c r="MY150" i="21"/>
  <c r="MX150" i="21"/>
  <c r="MW150" i="21"/>
  <c r="MV150" i="21"/>
  <c r="MU150" i="21"/>
  <c r="MT150" i="21"/>
  <c r="MS150" i="21"/>
  <c r="MR150" i="21"/>
  <c r="MQ150" i="21"/>
  <c r="MP150" i="21"/>
  <c r="MO150" i="21"/>
  <c r="MN150" i="21"/>
  <c r="MM150" i="21"/>
  <c r="ML150" i="21"/>
  <c r="MK150" i="21"/>
  <c r="MJ150" i="21"/>
  <c r="MI150" i="21"/>
  <c r="MH150" i="21"/>
  <c r="MG150" i="21"/>
  <c r="MF150" i="21"/>
  <c r="ME150" i="21"/>
  <c r="NB149" i="21"/>
  <c r="NA149" i="21"/>
  <c r="MZ149" i="21"/>
  <c r="MY149" i="21"/>
  <c r="MX149" i="21"/>
  <c r="MW149" i="21"/>
  <c r="MV149" i="21"/>
  <c r="MU149" i="21"/>
  <c r="MT149" i="21"/>
  <c r="MS149" i="21"/>
  <c r="MR149" i="21"/>
  <c r="MQ149" i="21"/>
  <c r="MP149" i="21"/>
  <c r="MO149" i="21"/>
  <c r="MN149" i="21"/>
  <c r="MM149" i="21"/>
  <c r="ML149" i="21"/>
  <c r="MK149" i="21"/>
  <c r="MJ149" i="21"/>
  <c r="MI149" i="21"/>
  <c r="MH149" i="21"/>
  <c r="MG149" i="21"/>
  <c r="MF149" i="21"/>
  <c r="ME149" i="21"/>
  <c r="NB148" i="21"/>
  <c r="NA148" i="21"/>
  <c r="MZ148" i="21"/>
  <c r="MY148" i="21"/>
  <c r="MX148" i="21"/>
  <c r="MW148" i="21"/>
  <c r="MV148" i="21"/>
  <c r="MU148" i="21"/>
  <c r="MT148" i="21"/>
  <c r="MS148" i="21"/>
  <c r="MR148" i="21"/>
  <c r="MQ148" i="21"/>
  <c r="MP148" i="21"/>
  <c r="MO148" i="21"/>
  <c r="MN148" i="21"/>
  <c r="MM148" i="21"/>
  <c r="ML148" i="21"/>
  <c r="MK148" i="21"/>
  <c r="MJ148" i="21"/>
  <c r="MI148" i="21"/>
  <c r="MH148" i="21"/>
  <c r="MG148" i="21"/>
  <c r="MF148" i="21"/>
  <c r="ME148" i="21"/>
  <c r="NB147" i="21"/>
  <c r="NA147" i="21"/>
  <c r="MZ147" i="21"/>
  <c r="MY147" i="21"/>
  <c r="MX147" i="21"/>
  <c r="MW147" i="21"/>
  <c r="MV147" i="21"/>
  <c r="MU147" i="21"/>
  <c r="MT147" i="21"/>
  <c r="MS147" i="21"/>
  <c r="MR147" i="21"/>
  <c r="MQ147" i="21"/>
  <c r="MP147" i="21"/>
  <c r="MO147" i="21"/>
  <c r="MN147" i="21"/>
  <c r="MM147" i="21"/>
  <c r="ML147" i="21"/>
  <c r="MK147" i="21"/>
  <c r="MJ147" i="21"/>
  <c r="MI147" i="21"/>
  <c r="MH147" i="21"/>
  <c r="MG147" i="21"/>
  <c r="MF147" i="21"/>
  <c r="ME147" i="21"/>
  <c r="NB146" i="21"/>
  <c r="NA146" i="21"/>
  <c r="MZ146" i="21"/>
  <c r="MY146" i="21"/>
  <c r="MX146" i="21"/>
  <c r="MW146" i="21"/>
  <c r="MV146" i="21"/>
  <c r="MU146" i="21"/>
  <c r="MT146" i="21"/>
  <c r="MS146" i="21"/>
  <c r="MR146" i="21"/>
  <c r="MQ146" i="21"/>
  <c r="MP146" i="21"/>
  <c r="MO146" i="21"/>
  <c r="MN146" i="21"/>
  <c r="MM146" i="21"/>
  <c r="ML146" i="21"/>
  <c r="MK146" i="21"/>
  <c r="MJ146" i="21"/>
  <c r="MI146" i="21"/>
  <c r="MH146" i="21"/>
  <c r="MG146" i="21"/>
  <c r="MF146" i="21"/>
  <c r="ME146" i="21"/>
  <c r="NB145" i="21"/>
  <c r="NA145" i="21"/>
  <c r="MZ145" i="21"/>
  <c r="MY145" i="21"/>
  <c r="MX145" i="21"/>
  <c r="MW145" i="21"/>
  <c r="MV145" i="21"/>
  <c r="MU145" i="21"/>
  <c r="MT145" i="21"/>
  <c r="MS145" i="21"/>
  <c r="MR145" i="21"/>
  <c r="MQ145" i="21"/>
  <c r="MP145" i="21"/>
  <c r="MO145" i="21"/>
  <c r="MN145" i="21"/>
  <c r="MM145" i="21"/>
  <c r="ML145" i="21"/>
  <c r="MK145" i="21"/>
  <c r="MJ145" i="21"/>
  <c r="MI145" i="21"/>
  <c r="MH145" i="21"/>
  <c r="MG145" i="21"/>
  <c r="MF145" i="21"/>
  <c r="ME145" i="21"/>
  <c r="NB144" i="21"/>
  <c r="NA144" i="21"/>
  <c r="MZ144" i="21"/>
  <c r="MY144" i="21"/>
  <c r="MX144" i="21"/>
  <c r="MW144" i="21"/>
  <c r="MV144" i="21"/>
  <c r="MU144" i="21"/>
  <c r="MT144" i="21"/>
  <c r="MS144" i="21"/>
  <c r="MR144" i="21"/>
  <c r="MQ144" i="21"/>
  <c r="MP144" i="21"/>
  <c r="MO144" i="21"/>
  <c r="MN144" i="21"/>
  <c r="MM144" i="21"/>
  <c r="ML144" i="21"/>
  <c r="MK144" i="21"/>
  <c r="MJ144" i="21"/>
  <c r="MI144" i="21"/>
  <c r="MH144" i="21"/>
  <c r="MG144" i="21"/>
  <c r="MF144" i="21"/>
  <c r="ME144" i="21"/>
  <c r="NB143" i="21"/>
  <c r="NA143" i="21"/>
  <c r="MZ143" i="21"/>
  <c r="MY143" i="21"/>
  <c r="MX143" i="21"/>
  <c r="MW143" i="21"/>
  <c r="MV143" i="21"/>
  <c r="MU143" i="21"/>
  <c r="MT143" i="21"/>
  <c r="MS143" i="21"/>
  <c r="MR143" i="21"/>
  <c r="MQ143" i="21"/>
  <c r="MP143" i="21"/>
  <c r="MO143" i="21"/>
  <c r="MN143" i="21"/>
  <c r="MM143" i="21"/>
  <c r="ML143" i="21"/>
  <c r="MK143" i="21"/>
  <c r="MJ143" i="21"/>
  <c r="MI143" i="21"/>
  <c r="MH143" i="21"/>
  <c r="MG143" i="21"/>
  <c r="MF143" i="21"/>
  <c r="ME143" i="21"/>
  <c r="NB142" i="21"/>
  <c r="NA142" i="21"/>
  <c r="MZ142" i="21"/>
  <c r="MY142" i="21"/>
  <c r="MX142" i="21"/>
  <c r="MW142" i="21"/>
  <c r="MV142" i="21"/>
  <c r="MU142" i="21"/>
  <c r="MT142" i="21"/>
  <c r="MS142" i="21"/>
  <c r="MR142" i="21"/>
  <c r="MQ142" i="21"/>
  <c r="MP142" i="21"/>
  <c r="MO142" i="21"/>
  <c r="MN142" i="21"/>
  <c r="MM142" i="21"/>
  <c r="ML142" i="21"/>
  <c r="MK142" i="21"/>
  <c r="MJ142" i="21"/>
  <c r="MI142" i="21"/>
  <c r="MH142" i="21"/>
  <c r="MG142" i="21"/>
  <c r="MF142" i="21"/>
  <c r="ME142" i="21"/>
  <c r="NB141" i="21"/>
  <c r="NA141" i="21"/>
  <c r="MZ141" i="21"/>
  <c r="MY141" i="21"/>
  <c r="MX141" i="21"/>
  <c r="MW141" i="21"/>
  <c r="MV141" i="21"/>
  <c r="MU141" i="21"/>
  <c r="MT141" i="21"/>
  <c r="MS141" i="21"/>
  <c r="MR141" i="21"/>
  <c r="MQ141" i="21"/>
  <c r="MP141" i="21"/>
  <c r="MO141" i="21"/>
  <c r="MN141" i="21"/>
  <c r="MM141" i="21"/>
  <c r="ML141" i="21"/>
  <c r="MK141" i="21"/>
  <c r="MJ141" i="21"/>
  <c r="MI141" i="21"/>
  <c r="MH141" i="21"/>
  <c r="MG141" i="21"/>
  <c r="MF141" i="21"/>
  <c r="ME141" i="21"/>
  <c r="NB140" i="21"/>
  <c r="NA140" i="21"/>
  <c r="MZ140" i="21"/>
  <c r="MY140" i="21"/>
  <c r="MX140" i="21"/>
  <c r="MW140" i="21"/>
  <c r="MV140" i="21"/>
  <c r="MU140" i="21"/>
  <c r="MT140" i="21"/>
  <c r="MS140" i="21"/>
  <c r="MR140" i="21"/>
  <c r="MQ140" i="21"/>
  <c r="MP140" i="21"/>
  <c r="MO140" i="21"/>
  <c r="MN140" i="21"/>
  <c r="MM140" i="21"/>
  <c r="ML140" i="21"/>
  <c r="MK140" i="21"/>
  <c r="MJ140" i="21"/>
  <c r="MI140" i="21"/>
  <c r="MH140" i="21"/>
  <c r="MG140" i="21"/>
  <c r="MF140" i="21"/>
  <c r="ME140" i="21"/>
  <c r="NB139" i="21"/>
  <c r="NA139" i="21"/>
  <c r="MZ139" i="21"/>
  <c r="MY139" i="21"/>
  <c r="MX139" i="21"/>
  <c r="MW139" i="21"/>
  <c r="MV139" i="21"/>
  <c r="MU139" i="21"/>
  <c r="MT139" i="21"/>
  <c r="MS139" i="21"/>
  <c r="MR139" i="21"/>
  <c r="MQ139" i="21"/>
  <c r="MP139" i="21"/>
  <c r="MO139" i="21"/>
  <c r="MN139" i="21"/>
  <c r="MM139" i="21"/>
  <c r="ML139" i="21"/>
  <c r="MK139" i="21"/>
  <c r="MJ139" i="21"/>
  <c r="MI139" i="21"/>
  <c r="MH139" i="21"/>
  <c r="MG139" i="21"/>
  <c r="MF139" i="21"/>
  <c r="ME139" i="21"/>
  <c r="NB138" i="21"/>
  <c r="NA138" i="21"/>
  <c r="MZ138" i="21"/>
  <c r="MY138" i="21"/>
  <c r="MX138" i="21"/>
  <c r="MW138" i="21"/>
  <c r="MV138" i="21"/>
  <c r="MU138" i="21"/>
  <c r="MT138" i="21"/>
  <c r="MS138" i="21"/>
  <c r="MR138" i="21"/>
  <c r="MQ138" i="21"/>
  <c r="MP138" i="21"/>
  <c r="MO138" i="21"/>
  <c r="MN138" i="21"/>
  <c r="MM138" i="21"/>
  <c r="ML138" i="21"/>
  <c r="MK138" i="21"/>
  <c r="MJ138" i="21"/>
  <c r="MI138" i="21"/>
  <c r="MH138" i="21"/>
  <c r="MG138" i="21"/>
  <c r="MF138" i="21"/>
  <c r="ME138" i="21"/>
  <c r="NB137" i="21"/>
  <c r="NA137" i="21"/>
  <c r="MZ137" i="21"/>
  <c r="MY137" i="21"/>
  <c r="MX137" i="21"/>
  <c r="MW137" i="21"/>
  <c r="MV137" i="21"/>
  <c r="MU137" i="21"/>
  <c r="MT137" i="21"/>
  <c r="MS137" i="21"/>
  <c r="MR137" i="21"/>
  <c r="MQ137" i="21"/>
  <c r="MP137" i="21"/>
  <c r="MO137" i="21"/>
  <c r="MN137" i="21"/>
  <c r="MM137" i="21"/>
  <c r="ML137" i="21"/>
  <c r="MK137" i="21"/>
  <c r="MJ137" i="21"/>
  <c r="MI137" i="21"/>
  <c r="MH137" i="21"/>
  <c r="MG137" i="21"/>
  <c r="MF137" i="21"/>
  <c r="ME137" i="21"/>
  <c r="NB136" i="21"/>
  <c r="NA136" i="21"/>
  <c r="MZ136" i="21"/>
  <c r="MY136" i="21"/>
  <c r="MX136" i="21"/>
  <c r="MW136" i="21"/>
  <c r="MV136" i="21"/>
  <c r="MU136" i="21"/>
  <c r="MT136" i="21"/>
  <c r="MS136" i="21"/>
  <c r="MR136" i="21"/>
  <c r="MQ136" i="21"/>
  <c r="MP136" i="21"/>
  <c r="MO136" i="21"/>
  <c r="MN136" i="21"/>
  <c r="MM136" i="21"/>
  <c r="ML136" i="21"/>
  <c r="MK136" i="21"/>
  <c r="MJ136" i="21"/>
  <c r="MI136" i="21"/>
  <c r="MH136" i="21"/>
  <c r="MG136" i="21"/>
  <c r="MF136" i="21"/>
  <c r="ME136" i="21"/>
  <c r="NB135" i="21"/>
  <c r="NA135" i="21"/>
  <c r="MZ135" i="21"/>
  <c r="MY135" i="21"/>
  <c r="MX135" i="21"/>
  <c r="MW135" i="21"/>
  <c r="MV135" i="21"/>
  <c r="MU135" i="21"/>
  <c r="MT135" i="21"/>
  <c r="MS135" i="21"/>
  <c r="MR135" i="21"/>
  <c r="MQ135" i="21"/>
  <c r="MP135" i="21"/>
  <c r="MO135" i="21"/>
  <c r="MN135" i="21"/>
  <c r="MM135" i="21"/>
  <c r="ML135" i="21"/>
  <c r="MK135" i="21"/>
  <c r="MJ135" i="21"/>
  <c r="MI135" i="21"/>
  <c r="MH135" i="21"/>
  <c r="MG135" i="21"/>
  <c r="MF135" i="21"/>
  <c r="ME135" i="21"/>
  <c r="NB134" i="21"/>
  <c r="NA134" i="21"/>
  <c r="MZ134" i="21"/>
  <c r="MY134" i="21"/>
  <c r="MX134" i="21"/>
  <c r="MW134" i="21"/>
  <c r="MV134" i="21"/>
  <c r="MU134" i="21"/>
  <c r="MT134" i="21"/>
  <c r="MS134" i="21"/>
  <c r="MR134" i="21"/>
  <c r="MQ134" i="21"/>
  <c r="MP134" i="21"/>
  <c r="MO134" i="21"/>
  <c r="MN134" i="21"/>
  <c r="MM134" i="21"/>
  <c r="ML134" i="21"/>
  <c r="MK134" i="21"/>
  <c r="MJ134" i="21"/>
  <c r="MI134" i="21"/>
  <c r="MH134" i="21"/>
  <c r="MG134" i="21"/>
  <c r="MF134" i="21"/>
  <c r="ME134" i="21"/>
  <c r="NB133" i="21"/>
  <c r="NA133" i="21"/>
  <c r="MZ133" i="21"/>
  <c r="MY133" i="21"/>
  <c r="MX133" i="21"/>
  <c r="MW133" i="21"/>
  <c r="MV133" i="21"/>
  <c r="MU133" i="21"/>
  <c r="MT133" i="21"/>
  <c r="MS133" i="21"/>
  <c r="MR133" i="21"/>
  <c r="MQ133" i="21"/>
  <c r="MP133" i="21"/>
  <c r="MO133" i="21"/>
  <c r="MN133" i="21"/>
  <c r="MM133" i="21"/>
  <c r="ML133" i="21"/>
  <c r="MK133" i="21"/>
  <c r="MJ133" i="21"/>
  <c r="MI133" i="21"/>
  <c r="MH133" i="21"/>
  <c r="MG133" i="21"/>
  <c r="MF133" i="21"/>
  <c r="ME133" i="21"/>
  <c r="NB132" i="21"/>
  <c r="NA132" i="21"/>
  <c r="MZ132" i="21"/>
  <c r="MY132" i="21"/>
  <c r="MX132" i="21"/>
  <c r="MW132" i="21"/>
  <c r="MV132" i="21"/>
  <c r="MU132" i="21"/>
  <c r="MT132" i="21"/>
  <c r="MS132" i="21"/>
  <c r="MR132" i="21"/>
  <c r="MQ132" i="21"/>
  <c r="MP132" i="21"/>
  <c r="MO132" i="21"/>
  <c r="MN132" i="21"/>
  <c r="MM132" i="21"/>
  <c r="ML132" i="21"/>
  <c r="MK132" i="21"/>
  <c r="MJ132" i="21"/>
  <c r="MI132" i="21"/>
  <c r="MH132" i="21"/>
  <c r="MG132" i="21"/>
  <c r="MF132" i="21"/>
  <c r="ME132" i="21"/>
  <c r="NB131" i="21"/>
  <c r="NA131" i="21"/>
  <c r="MZ131" i="21"/>
  <c r="MY131" i="21"/>
  <c r="MX131" i="21"/>
  <c r="MW131" i="21"/>
  <c r="MV131" i="21"/>
  <c r="MU131" i="21"/>
  <c r="MT131" i="21"/>
  <c r="MS131" i="21"/>
  <c r="MR131" i="21"/>
  <c r="MQ131" i="21"/>
  <c r="MP131" i="21"/>
  <c r="MO131" i="21"/>
  <c r="MN131" i="21"/>
  <c r="MM131" i="21"/>
  <c r="ML131" i="21"/>
  <c r="MK131" i="21"/>
  <c r="MJ131" i="21"/>
  <c r="MI131" i="21"/>
  <c r="MH131" i="21"/>
  <c r="MG131" i="21"/>
  <c r="MF131" i="21"/>
  <c r="ME131" i="21"/>
  <c r="NB130" i="21"/>
  <c r="NA130" i="21"/>
  <c r="MZ130" i="21"/>
  <c r="MY130" i="21"/>
  <c r="MX130" i="21"/>
  <c r="MW130" i="21"/>
  <c r="MV130" i="21"/>
  <c r="MU130" i="21"/>
  <c r="MT130" i="21"/>
  <c r="MS130" i="21"/>
  <c r="MR130" i="21"/>
  <c r="MQ130" i="21"/>
  <c r="MP130" i="21"/>
  <c r="MO130" i="21"/>
  <c r="MN130" i="21"/>
  <c r="MM130" i="21"/>
  <c r="ML130" i="21"/>
  <c r="MK130" i="21"/>
  <c r="MJ130" i="21"/>
  <c r="MI130" i="21"/>
  <c r="MH130" i="21"/>
  <c r="MG130" i="21"/>
  <c r="MF130" i="21"/>
  <c r="ME130" i="21"/>
  <c r="NB129" i="21"/>
  <c r="NA129" i="21"/>
  <c r="MZ129" i="21"/>
  <c r="MY129" i="21"/>
  <c r="MX129" i="21"/>
  <c r="MW129" i="21"/>
  <c r="MV129" i="21"/>
  <c r="MU129" i="21"/>
  <c r="MT129" i="21"/>
  <c r="MS129" i="21"/>
  <c r="MR129" i="21"/>
  <c r="MQ129" i="21"/>
  <c r="MP129" i="21"/>
  <c r="MO129" i="21"/>
  <c r="MN129" i="21"/>
  <c r="MM129" i="21"/>
  <c r="ML129" i="21"/>
  <c r="MK129" i="21"/>
  <c r="MJ129" i="21"/>
  <c r="MI129" i="21"/>
  <c r="MH129" i="21"/>
  <c r="MG129" i="21"/>
  <c r="MF129" i="21"/>
  <c r="ME129" i="21"/>
  <c r="NB128" i="21"/>
  <c r="NA128" i="21"/>
  <c r="MZ128" i="21"/>
  <c r="MY128" i="21"/>
  <c r="MX128" i="21"/>
  <c r="MW128" i="21"/>
  <c r="MV128" i="21"/>
  <c r="MU128" i="21"/>
  <c r="MT128" i="21"/>
  <c r="MS128" i="21"/>
  <c r="MR128" i="21"/>
  <c r="MQ128" i="21"/>
  <c r="MP128" i="21"/>
  <c r="MO128" i="21"/>
  <c r="MN128" i="21"/>
  <c r="MM128" i="21"/>
  <c r="ML128" i="21"/>
  <c r="MK128" i="21"/>
  <c r="MJ128" i="21"/>
  <c r="MI128" i="21"/>
  <c r="MH128" i="21"/>
  <c r="MG128" i="21"/>
  <c r="MF128" i="21"/>
  <c r="ME128" i="21"/>
  <c r="NB127" i="21"/>
  <c r="NA127" i="21"/>
  <c r="MZ127" i="21"/>
  <c r="MY127" i="21"/>
  <c r="MX127" i="21"/>
  <c r="MW127" i="21"/>
  <c r="MV127" i="21"/>
  <c r="MU127" i="21"/>
  <c r="MT127" i="21"/>
  <c r="MS127" i="21"/>
  <c r="MR127" i="21"/>
  <c r="MQ127" i="21"/>
  <c r="MP127" i="21"/>
  <c r="MO127" i="21"/>
  <c r="MN127" i="21"/>
  <c r="MM127" i="21"/>
  <c r="ML127" i="21"/>
  <c r="MK127" i="21"/>
  <c r="MJ127" i="21"/>
  <c r="MI127" i="21"/>
  <c r="MH127" i="21"/>
  <c r="MG127" i="21"/>
  <c r="MF127" i="21"/>
  <c r="ME127" i="21"/>
  <c r="NB126" i="21"/>
  <c r="NA126" i="21"/>
  <c r="MZ126" i="21"/>
  <c r="MY126" i="21"/>
  <c r="MX126" i="21"/>
  <c r="MW126" i="21"/>
  <c r="MV126" i="21"/>
  <c r="MU126" i="21"/>
  <c r="MT126" i="21"/>
  <c r="MS126" i="21"/>
  <c r="MR126" i="21"/>
  <c r="MQ126" i="21"/>
  <c r="MP126" i="21"/>
  <c r="MO126" i="21"/>
  <c r="MN126" i="21"/>
  <c r="MM126" i="21"/>
  <c r="ML126" i="21"/>
  <c r="MK126" i="21"/>
  <c r="MJ126" i="21"/>
  <c r="MI126" i="21"/>
  <c r="MH126" i="21"/>
  <c r="MG126" i="21"/>
  <c r="MF126" i="21"/>
  <c r="ME126" i="21"/>
  <c r="NB125" i="21"/>
  <c r="NA125" i="21"/>
  <c r="MZ125" i="21"/>
  <c r="MY125" i="21"/>
  <c r="MX125" i="21"/>
  <c r="MW125" i="21"/>
  <c r="MV125" i="21"/>
  <c r="MU125" i="21"/>
  <c r="MT125" i="21"/>
  <c r="MS125" i="21"/>
  <c r="MR125" i="21"/>
  <c r="MQ125" i="21"/>
  <c r="MP125" i="21"/>
  <c r="MO125" i="21"/>
  <c r="MN125" i="21"/>
  <c r="MM125" i="21"/>
  <c r="ML125" i="21"/>
  <c r="MK125" i="21"/>
  <c r="MJ125" i="21"/>
  <c r="MI125" i="21"/>
  <c r="MH125" i="21"/>
  <c r="MG125" i="21"/>
  <c r="MF125" i="21"/>
  <c r="ME125" i="21"/>
  <c r="NB124" i="21"/>
  <c r="NA124" i="21"/>
  <c r="MZ124" i="21"/>
  <c r="MY124" i="21"/>
  <c r="MX124" i="21"/>
  <c r="MW124" i="21"/>
  <c r="MV124" i="21"/>
  <c r="MU124" i="21"/>
  <c r="MT124" i="21"/>
  <c r="MS124" i="21"/>
  <c r="MR124" i="21"/>
  <c r="MQ124" i="21"/>
  <c r="MP124" i="21"/>
  <c r="MO124" i="21"/>
  <c r="MN124" i="21"/>
  <c r="MM124" i="21"/>
  <c r="ML124" i="21"/>
  <c r="MK124" i="21"/>
  <c r="MJ124" i="21"/>
  <c r="MI124" i="21"/>
  <c r="MH124" i="21"/>
  <c r="MG124" i="21"/>
  <c r="MF124" i="21"/>
  <c r="ME124" i="21"/>
  <c r="NB123" i="21"/>
  <c r="NA123" i="21"/>
  <c r="MZ123" i="21"/>
  <c r="MY123" i="21"/>
  <c r="MX123" i="21"/>
  <c r="MW123" i="21"/>
  <c r="MV123" i="21"/>
  <c r="MU123" i="21"/>
  <c r="MT123" i="21"/>
  <c r="MS123" i="21"/>
  <c r="MR123" i="21"/>
  <c r="MQ123" i="21"/>
  <c r="MP123" i="21"/>
  <c r="MO123" i="21"/>
  <c r="MN123" i="21"/>
  <c r="MM123" i="21"/>
  <c r="ML123" i="21"/>
  <c r="MK123" i="21"/>
  <c r="MJ123" i="21"/>
  <c r="MI123" i="21"/>
  <c r="MH123" i="21"/>
  <c r="MG123" i="21"/>
  <c r="MF123" i="21"/>
  <c r="ME123" i="21"/>
  <c r="NB122" i="21"/>
  <c r="NA122" i="21"/>
  <c r="MZ122" i="21"/>
  <c r="MY122" i="21"/>
  <c r="MX122" i="21"/>
  <c r="MW122" i="21"/>
  <c r="MV122" i="21"/>
  <c r="MU122" i="21"/>
  <c r="MT122" i="21"/>
  <c r="MS122" i="21"/>
  <c r="MR122" i="21"/>
  <c r="MQ122" i="21"/>
  <c r="MP122" i="21"/>
  <c r="MO122" i="21"/>
  <c r="MN122" i="21"/>
  <c r="MM122" i="21"/>
  <c r="ML122" i="21"/>
  <c r="MK122" i="21"/>
  <c r="MJ122" i="21"/>
  <c r="MI122" i="21"/>
  <c r="MH122" i="21"/>
  <c r="MG122" i="21"/>
  <c r="MF122" i="21"/>
  <c r="ME122" i="21"/>
  <c r="NB121" i="21"/>
  <c r="NA121" i="21"/>
  <c r="MZ121" i="21"/>
  <c r="MY121" i="21"/>
  <c r="MX121" i="21"/>
  <c r="MW121" i="21"/>
  <c r="MV121" i="21"/>
  <c r="MU121" i="21"/>
  <c r="MT121" i="21"/>
  <c r="MS121" i="21"/>
  <c r="MR121" i="21"/>
  <c r="MQ121" i="21"/>
  <c r="MP121" i="21"/>
  <c r="MO121" i="21"/>
  <c r="MN121" i="21"/>
  <c r="MM121" i="21"/>
  <c r="ML121" i="21"/>
  <c r="MK121" i="21"/>
  <c r="MJ121" i="21"/>
  <c r="MI121" i="21"/>
  <c r="MH121" i="21"/>
  <c r="MG121" i="21"/>
  <c r="MF121" i="21"/>
  <c r="ME121" i="21"/>
  <c r="NB120" i="21"/>
  <c r="NA120" i="21"/>
  <c r="MZ120" i="21"/>
  <c r="MY120" i="21"/>
  <c r="MX120" i="21"/>
  <c r="MW120" i="21"/>
  <c r="MV120" i="21"/>
  <c r="MU120" i="21"/>
  <c r="MT120" i="21"/>
  <c r="MS120" i="21"/>
  <c r="MR120" i="21"/>
  <c r="MQ120" i="21"/>
  <c r="MP120" i="21"/>
  <c r="MO120" i="21"/>
  <c r="MN120" i="21"/>
  <c r="MM120" i="21"/>
  <c r="ML120" i="21"/>
  <c r="MK120" i="21"/>
  <c r="MJ120" i="21"/>
  <c r="MI120" i="21"/>
  <c r="MH120" i="21"/>
  <c r="MG120" i="21"/>
  <c r="MF120" i="21"/>
  <c r="ME120" i="21"/>
  <c r="NB119" i="21"/>
  <c r="NA119" i="21"/>
  <c r="MZ119" i="21"/>
  <c r="MY119" i="21"/>
  <c r="MX119" i="21"/>
  <c r="MW119" i="21"/>
  <c r="MV119" i="21"/>
  <c r="MU119" i="21"/>
  <c r="MT119" i="21"/>
  <c r="MS119" i="21"/>
  <c r="MR119" i="21"/>
  <c r="MQ119" i="21"/>
  <c r="MP119" i="21"/>
  <c r="MO119" i="21"/>
  <c r="MN119" i="21"/>
  <c r="MM119" i="21"/>
  <c r="ML119" i="21"/>
  <c r="MK119" i="21"/>
  <c r="MJ119" i="21"/>
  <c r="MI119" i="21"/>
  <c r="MH119" i="21"/>
  <c r="MG119" i="21"/>
  <c r="MF119" i="21"/>
  <c r="ME119" i="21"/>
  <c r="NB118" i="21"/>
  <c r="NA118" i="21"/>
  <c r="MZ118" i="21"/>
  <c r="MY118" i="21"/>
  <c r="MX118" i="21"/>
  <c r="MW118" i="21"/>
  <c r="MV118" i="21"/>
  <c r="MU118" i="21"/>
  <c r="MT118" i="21"/>
  <c r="MS118" i="21"/>
  <c r="MR118" i="21"/>
  <c r="MQ118" i="21"/>
  <c r="MP118" i="21"/>
  <c r="MO118" i="21"/>
  <c r="MN118" i="21"/>
  <c r="MM118" i="21"/>
  <c r="ML118" i="21"/>
  <c r="MK118" i="21"/>
  <c r="MJ118" i="21"/>
  <c r="MI118" i="21"/>
  <c r="MH118" i="21"/>
  <c r="MG118" i="21"/>
  <c r="MF118" i="21"/>
  <c r="ME118" i="21"/>
  <c r="NB117" i="21"/>
  <c r="NA117" i="21"/>
  <c r="MZ117" i="21"/>
  <c r="MY117" i="21"/>
  <c r="MX117" i="21"/>
  <c r="MW117" i="21"/>
  <c r="MV117" i="21"/>
  <c r="MU117" i="21"/>
  <c r="MT117" i="21"/>
  <c r="MS117" i="21"/>
  <c r="MR117" i="21"/>
  <c r="MQ117" i="21"/>
  <c r="MP117" i="21"/>
  <c r="MO117" i="21"/>
  <c r="MN117" i="21"/>
  <c r="MM117" i="21"/>
  <c r="ML117" i="21"/>
  <c r="MK117" i="21"/>
  <c r="MJ117" i="21"/>
  <c r="MI117" i="21"/>
  <c r="MH117" i="21"/>
  <c r="MG117" i="21"/>
  <c r="MF117" i="21"/>
  <c r="ME117" i="21"/>
  <c r="NB116" i="21"/>
  <c r="NA116" i="21"/>
  <c r="MZ116" i="21"/>
  <c r="MY116" i="21"/>
  <c r="MX116" i="21"/>
  <c r="MW116" i="21"/>
  <c r="MV116" i="21"/>
  <c r="MU116" i="21"/>
  <c r="MT116" i="21"/>
  <c r="MS116" i="21"/>
  <c r="MR116" i="21"/>
  <c r="MQ116" i="21"/>
  <c r="MP116" i="21"/>
  <c r="MO116" i="21"/>
  <c r="MN116" i="21"/>
  <c r="MM116" i="21"/>
  <c r="ML116" i="21"/>
  <c r="MK116" i="21"/>
  <c r="MJ116" i="21"/>
  <c r="MI116" i="21"/>
  <c r="MH116" i="21"/>
  <c r="MG116" i="21"/>
  <c r="MF116" i="21"/>
  <c r="ME116" i="21"/>
  <c r="NB115" i="21"/>
  <c r="NA115" i="21"/>
  <c r="MZ115" i="21"/>
  <c r="MY115" i="21"/>
  <c r="MX115" i="21"/>
  <c r="MW115" i="21"/>
  <c r="MV115" i="21"/>
  <c r="MU115" i="21"/>
  <c r="MT115" i="21"/>
  <c r="MS115" i="21"/>
  <c r="MR115" i="21"/>
  <c r="MQ115" i="21"/>
  <c r="MP115" i="21"/>
  <c r="MO115" i="21"/>
  <c r="MN115" i="21"/>
  <c r="MM115" i="21"/>
  <c r="ML115" i="21"/>
  <c r="MK115" i="21"/>
  <c r="MJ115" i="21"/>
  <c r="MI115" i="21"/>
  <c r="MH115" i="21"/>
  <c r="MG115" i="21"/>
  <c r="MF115" i="21"/>
  <c r="ME115" i="21"/>
  <c r="NB114" i="21"/>
  <c r="NA114" i="21"/>
  <c r="MZ114" i="21"/>
  <c r="MY114" i="21"/>
  <c r="MX114" i="21"/>
  <c r="MW114" i="21"/>
  <c r="MV114" i="21"/>
  <c r="MU114" i="21"/>
  <c r="MT114" i="21"/>
  <c r="MS114" i="21"/>
  <c r="MR114" i="21"/>
  <c r="MQ114" i="21"/>
  <c r="MP114" i="21"/>
  <c r="MO114" i="21"/>
  <c r="MN114" i="21"/>
  <c r="MM114" i="21"/>
  <c r="ML114" i="21"/>
  <c r="MK114" i="21"/>
  <c r="MJ114" i="21"/>
  <c r="MI114" i="21"/>
  <c r="MH114" i="21"/>
  <c r="MG114" i="21"/>
  <c r="MF114" i="21"/>
  <c r="ME114" i="21"/>
  <c r="NB113" i="21"/>
  <c r="NA113" i="21"/>
  <c r="MZ113" i="21"/>
  <c r="MY113" i="21"/>
  <c r="MX113" i="21"/>
  <c r="MW113" i="21"/>
  <c r="MV113" i="21"/>
  <c r="MU113" i="21"/>
  <c r="MT113" i="21"/>
  <c r="MS113" i="21"/>
  <c r="MR113" i="21"/>
  <c r="MQ113" i="21"/>
  <c r="MP113" i="21"/>
  <c r="MO113" i="21"/>
  <c r="MN113" i="21"/>
  <c r="MM113" i="21"/>
  <c r="ML113" i="21"/>
  <c r="MK113" i="21"/>
  <c r="MJ113" i="21"/>
  <c r="MI113" i="21"/>
  <c r="MH113" i="21"/>
  <c r="MG113" i="21"/>
  <c r="MF113" i="21"/>
  <c r="ME113" i="21"/>
  <c r="NB112" i="21"/>
  <c r="NA112" i="21"/>
  <c r="MZ112" i="21"/>
  <c r="MY112" i="21"/>
  <c r="MX112" i="21"/>
  <c r="MW112" i="21"/>
  <c r="MV112" i="21"/>
  <c r="MU112" i="21"/>
  <c r="MT112" i="21"/>
  <c r="MS112" i="21"/>
  <c r="MR112" i="21"/>
  <c r="MQ112" i="21"/>
  <c r="MP112" i="21"/>
  <c r="MO112" i="21"/>
  <c r="MN112" i="21"/>
  <c r="MM112" i="21"/>
  <c r="ML112" i="21"/>
  <c r="MK112" i="21"/>
  <c r="MJ112" i="21"/>
  <c r="MI112" i="21"/>
  <c r="MH112" i="21"/>
  <c r="MG112" i="21"/>
  <c r="MF112" i="21"/>
  <c r="ME112" i="21"/>
  <c r="NB111" i="21"/>
  <c r="NA111" i="21"/>
  <c r="MZ111" i="21"/>
  <c r="MY111" i="21"/>
  <c r="MX111" i="21"/>
  <c r="MW111" i="21"/>
  <c r="MV111" i="21"/>
  <c r="MU111" i="21"/>
  <c r="MT111" i="21"/>
  <c r="MS111" i="21"/>
  <c r="MR111" i="21"/>
  <c r="MQ111" i="21"/>
  <c r="MP111" i="21"/>
  <c r="MO111" i="21"/>
  <c r="MN111" i="21"/>
  <c r="MM111" i="21"/>
  <c r="ML111" i="21"/>
  <c r="MK111" i="21"/>
  <c r="MJ111" i="21"/>
  <c r="MI111" i="21"/>
  <c r="MH111" i="21"/>
  <c r="MG111" i="21"/>
  <c r="MF111" i="21"/>
  <c r="ME111" i="21"/>
  <c r="NB110" i="21"/>
  <c r="NA110" i="21"/>
  <c r="MZ110" i="21"/>
  <c r="MY110" i="21"/>
  <c r="MX110" i="21"/>
  <c r="MW110" i="21"/>
  <c r="MV110" i="21"/>
  <c r="MU110" i="21"/>
  <c r="MT110" i="21"/>
  <c r="MS110" i="21"/>
  <c r="MR110" i="21"/>
  <c r="MQ110" i="21"/>
  <c r="MP110" i="21"/>
  <c r="MO110" i="21"/>
  <c r="MN110" i="21"/>
  <c r="MM110" i="21"/>
  <c r="ML110" i="21"/>
  <c r="MK110" i="21"/>
  <c r="MJ110" i="21"/>
  <c r="MI110" i="21"/>
  <c r="MH110" i="21"/>
  <c r="MG110" i="21"/>
  <c r="MF110" i="21"/>
  <c r="ME110" i="21"/>
  <c r="NB109" i="21"/>
  <c r="NA109" i="21"/>
  <c r="MZ109" i="21"/>
  <c r="MY109" i="21"/>
  <c r="MX109" i="21"/>
  <c r="MW109" i="21"/>
  <c r="MV109" i="21"/>
  <c r="MU109" i="21"/>
  <c r="MT109" i="21"/>
  <c r="MS109" i="21"/>
  <c r="MR109" i="21"/>
  <c r="MQ109" i="21"/>
  <c r="MP109" i="21"/>
  <c r="MO109" i="21"/>
  <c r="MN109" i="21"/>
  <c r="MM109" i="21"/>
  <c r="ML109" i="21"/>
  <c r="MK109" i="21"/>
  <c r="MJ109" i="21"/>
  <c r="MI109" i="21"/>
  <c r="MH109" i="21"/>
  <c r="MG109" i="21"/>
  <c r="MF109" i="21"/>
  <c r="ME109" i="21"/>
  <c r="NB108" i="21"/>
  <c r="NA108" i="21"/>
  <c r="MZ108" i="21"/>
  <c r="MY108" i="21"/>
  <c r="MX108" i="21"/>
  <c r="MW108" i="21"/>
  <c r="MV108" i="21"/>
  <c r="MU108" i="21"/>
  <c r="MT108" i="21"/>
  <c r="MS108" i="21"/>
  <c r="MR108" i="21"/>
  <c r="MQ108" i="21"/>
  <c r="MP108" i="21"/>
  <c r="MO108" i="21"/>
  <c r="MN108" i="21"/>
  <c r="MM108" i="21"/>
  <c r="ML108" i="21"/>
  <c r="MK108" i="21"/>
  <c r="MJ108" i="21"/>
  <c r="MI108" i="21"/>
  <c r="MH108" i="21"/>
  <c r="MG108" i="21"/>
  <c r="MF108" i="21"/>
  <c r="ME108" i="21"/>
  <c r="NB107" i="21"/>
  <c r="NA107" i="21"/>
  <c r="MZ107" i="21"/>
  <c r="MY107" i="21"/>
  <c r="MX107" i="21"/>
  <c r="MW107" i="21"/>
  <c r="MV107" i="21"/>
  <c r="MU107" i="21"/>
  <c r="MT107" i="21"/>
  <c r="MS107" i="21"/>
  <c r="MR107" i="21"/>
  <c r="MQ107" i="21"/>
  <c r="MP107" i="21"/>
  <c r="MO107" i="21"/>
  <c r="MN107" i="21"/>
  <c r="MM107" i="21"/>
  <c r="ML107" i="21"/>
  <c r="MK107" i="21"/>
  <c r="MJ107" i="21"/>
  <c r="MI107" i="21"/>
  <c r="MH107" i="21"/>
  <c r="MG107" i="21"/>
  <c r="MF107" i="21"/>
  <c r="ME107" i="21"/>
  <c r="NB106" i="21"/>
  <c r="NA106" i="21"/>
  <c r="MZ106" i="21"/>
  <c r="MY106" i="21"/>
  <c r="MX106" i="21"/>
  <c r="MW106" i="21"/>
  <c r="MV106" i="21"/>
  <c r="MU106" i="21"/>
  <c r="MT106" i="21"/>
  <c r="MS106" i="21"/>
  <c r="MR106" i="21"/>
  <c r="MQ106" i="21"/>
  <c r="MP106" i="21"/>
  <c r="MO106" i="21"/>
  <c r="MN106" i="21"/>
  <c r="MM106" i="21"/>
  <c r="ML106" i="21"/>
  <c r="MK106" i="21"/>
  <c r="MJ106" i="21"/>
  <c r="MI106" i="21"/>
  <c r="MH106" i="21"/>
  <c r="MG106" i="21"/>
  <c r="MF106" i="21"/>
  <c r="ME106" i="21"/>
  <c r="NB105" i="21"/>
  <c r="NA105" i="21"/>
  <c r="MZ105" i="21"/>
  <c r="MY105" i="21"/>
  <c r="MX105" i="21"/>
  <c r="MW105" i="21"/>
  <c r="MV105" i="21"/>
  <c r="MU105" i="21"/>
  <c r="MT105" i="21"/>
  <c r="MS105" i="21"/>
  <c r="MR105" i="21"/>
  <c r="MQ105" i="21"/>
  <c r="MP105" i="21"/>
  <c r="MO105" i="21"/>
  <c r="MN105" i="21"/>
  <c r="MM105" i="21"/>
  <c r="ML105" i="21"/>
  <c r="MK105" i="21"/>
  <c r="MJ105" i="21"/>
  <c r="MI105" i="21"/>
  <c r="MH105" i="21"/>
  <c r="MG105" i="21"/>
  <c r="MF105" i="21"/>
  <c r="ME105" i="21"/>
  <c r="NB104" i="21"/>
  <c r="NA104" i="21"/>
  <c r="MZ104" i="21"/>
  <c r="MY104" i="21"/>
  <c r="MX104" i="21"/>
  <c r="MW104" i="21"/>
  <c r="MV104" i="21"/>
  <c r="MU104" i="21"/>
  <c r="MT104" i="21"/>
  <c r="MS104" i="21"/>
  <c r="MR104" i="21"/>
  <c r="MQ104" i="21"/>
  <c r="MP104" i="21"/>
  <c r="MO104" i="21"/>
  <c r="MN104" i="21"/>
  <c r="MM104" i="21"/>
  <c r="ML104" i="21"/>
  <c r="MK104" i="21"/>
  <c r="MJ104" i="21"/>
  <c r="MI104" i="21"/>
  <c r="MH104" i="21"/>
  <c r="MG104" i="21"/>
  <c r="MF104" i="21"/>
  <c r="ME104" i="21"/>
  <c r="NB103" i="21"/>
  <c r="NA103" i="21"/>
  <c r="MZ103" i="21"/>
  <c r="MY103" i="21"/>
  <c r="MX103" i="21"/>
  <c r="MW103" i="21"/>
  <c r="MV103" i="21"/>
  <c r="MU103" i="21"/>
  <c r="MT103" i="21"/>
  <c r="MS103" i="21"/>
  <c r="MR103" i="21"/>
  <c r="MQ103" i="21"/>
  <c r="MP103" i="21"/>
  <c r="MO103" i="21"/>
  <c r="MN103" i="21"/>
  <c r="MM103" i="21"/>
  <c r="ML103" i="21"/>
  <c r="MK103" i="21"/>
  <c r="MJ103" i="21"/>
  <c r="MI103" i="21"/>
  <c r="MH103" i="21"/>
  <c r="MG103" i="21"/>
  <c r="MF103" i="21"/>
  <c r="ME103" i="21"/>
  <c r="NB102" i="21"/>
  <c r="NA102" i="21"/>
  <c r="MZ102" i="21"/>
  <c r="MY102" i="21"/>
  <c r="MX102" i="21"/>
  <c r="MW102" i="21"/>
  <c r="MV102" i="21"/>
  <c r="MU102" i="21"/>
  <c r="MT102" i="21"/>
  <c r="MS102" i="21"/>
  <c r="MR102" i="21"/>
  <c r="MQ102" i="21"/>
  <c r="MP102" i="21"/>
  <c r="MO102" i="21"/>
  <c r="MN102" i="21"/>
  <c r="MM102" i="21"/>
  <c r="ML102" i="21"/>
  <c r="MK102" i="21"/>
  <c r="MJ102" i="21"/>
  <c r="MI102" i="21"/>
  <c r="MH102" i="21"/>
  <c r="MG102" i="21"/>
  <c r="MF102" i="21"/>
  <c r="ME102" i="21"/>
  <c r="NB101" i="21"/>
  <c r="NA101" i="21"/>
  <c r="MZ101" i="21"/>
  <c r="MY101" i="21"/>
  <c r="MX101" i="21"/>
  <c r="MW101" i="21"/>
  <c r="MV101" i="21"/>
  <c r="MU101" i="21"/>
  <c r="MT101" i="21"/>
  <c r="MS101" i="21"/>
  <c r="MR101" i="21"/>
  <c r="MQ101" i="21"/>
  <c r="MP101" i="21"/>
  <c r="MO101" i="21"/>
  <c r="MN101" i="21"/>
  <c r="MM101" i="21"/>
  <c r="ML101" i="21"/>
  <c r="MK101" i="21"/>
  <c r="MJ101" i="21"/>
  <c r="MI101" i="21"/>
  <c r="MH101" i="21"/>
  <c r="MG101" i="21"/>
  <c r="MF101" i="21"/>
  <c r="ME101" i="21"/>
  <c r="NB100" i="21"/>
  <c r="NA100" i="21"/>
  <c r="MZ100" i="21"/>
  <c r="MY100" i="21"/>
  <c r="MX100" i="21"/>
  <c r="MW100" i="21"/>
  <c r="MV100" i="21"/>
  <c r="MU100" i="21"/>
  <c r="MT100" i="21"/>
  <c r="MS100" i="21"/>
  <c r="MR100" i="21"/>
  <c r="MQ100" i="21"/>
  <c r="MP100" i="21"/>
  <c r="MO100" i="21"/>
  <c r="MN100" i="21"/>
  <c r="MM100" i="21"/>
  <c r="ML100" i="21"/>
  <c r="MK100" i="21"/>
  <c r="MJ100" i="21"/>
  <c r="MI100" i="21"/>
  <c r="MH100" i="21"/>
  <c r="MG100" i="21"/>
  <c r="MF100" i="21"/>
  <c r="ME100" i="21"/>
  <c r="NB99" i="21"/>
  <c r="NA99" i="21"/>
  <c r="MZ99" i="21"/>
  <c r="MY99" i="21"/>
  <c r="MX99" i="21"/>
  <c r="MW99" i="21"/>
  <c r="MV99" i="21"/>
  <c r="MU99" i="21"/>
  <c r="MT99" i="21"/>
  <c r="MS99" i="21"/>
  <c r="MR99" i="21"/>
  <c r="MQ99" i="21"/>
  <c r="MP99" i="21"/>
  <c r="MO99" i="21"/>
  <c r="MN99" i="21"/>
  <c r="MM99" i="21"/>
  <c r="ML99" i="21"/>
  <c r="MK99" i="21"/>
  <c r="MJ99" i="21"/>
  <c r="MI99" i="21"/>
  <c r="MH99" i="21"/>
  <c r="MG99" i="21"/>
  <c r="MF99" i="21"/>
  <c r="ME99" i="21"/>
  <c r="NB98" i="21"/>
  <c r="NA98" i="21"/>
  <c r="MZ98" i="21"/>
  <c r="MY98" i="21"/>
  <c r="MX98" i="21"/>
  <c r="MW98" i="21"/>
  <c r="MV98" i="21"/>
  <c r="MU98" i="21"/>
  <c r="MT98" i="21"/>
  <c r="MS98" i="21"/>
  <c r="MR98" i="21"/>
  <c r="MQ98" i="21"/>
  <c r="MP98" i="21"/>
  <c r="MO98" i="21"/>
  <c r="MN98" i="21"/>
  <c r="MM98" i="21"/>
  <c r="ML98" i="21"/>
  <c r="MK98" i="21"/>
  <c r="MJ98" i="21"/>
  <c r="MI98" i="21"/>
  <c r="MH98" i="21"/>
  <c r="MG98" i="21"/>
  <c r="MF98" i="21"/>
  <c r="ME98" i="21"/>
  <c r="NB97" i="21"/>
  <c r="NA97" i="21"/>
  <c r="MZ97" i="21"/>
  <c r="MY97" i="21"/>
  <c r="MX97" i="21"/>
  <c r="MW97" i="21"/>
  <c r="MV97" i="21"/>
  <c r="MU97" i="21"/>
  <c r="MT97" i="21"/>
  <c r="MS97" i="21"/>
  <c r="MR97" i="21"/>
  <c r="MQ97" i="21"/>
  <c r="MP97" i="21"/>
  <c r="MO97" i="21"/>
  <c r="MN97" i="21"/>
  <c r="MM97" i="21"/>
  <c r="ML97" i="21"/>
  <c r="MK97" i="21"/>
  <c r="MJ97" i="21"/>
  <c r="MI97" i="21"/>
  <c r="MH97" i="21"/>
  <c r="MG97" i="21"/>
  <c r="MF97" i="21"/>
  <c r="ME97" i="21"/>
  <c r="NB96" i="21"/>
  <c r="NA96" i="21"/>
  <c r="MZ96" i="21"/>
  <c r="MY96" i="21"/>
  <c r="MX96" i="21"/>
  <c r="MW96" i="21"/>
  <c r="MV96" i="21"/>
  <c r="MU96" i="21"/>
  <c r="MT96" i="21"/>
  <c r="MS96" i="21"/>
  <c r="MR96" i="21"/>
  <c r="MQ96" i="21"/>
  <c r="MP96" i="21"/>
  <c r="MO96" i="21"/>
  <c r="MN96" i="21"/>
  <c r="MM96" i="21"/>
  <c r="ML96" i="21"/>
  <c r="MK96" i="21"/>
  <c r="MJ96" i="21"/>
  <c r="MI96" i="21"/>
  <c r="MH96" i="21"/>
  <c r="MG96" i="21"/>
  <c r="MF96" i="21"/>
  <c r="ME96" i="21"/>
  <c r="NB95" i="21"/>
  <c r="NA95" i="21"/>
  <c r="MZ95" i="21"/>
  <c r="MY95" i="21"/>
  <c r="MX95" i="21"/>
  <c r="MW95" i="21"/>
  <c r="MV95" i="21"/>
  <c r="MU95" i="21"/>
  <c r="MT95" i="21"/>
  <c r="MS95" i="21"/>
  <c r="MR95" i="21"/>
  <c r="MQ95" i="21"/>
  <c r="MP95" i="21"/>
  <c r="MO95" i="21"/>
  <c r="MN95" i="21"/>
  <c r="MM95" i="21"/>
  <c r="ML95" i="21"/>
  <c r="MK95" i="21"/>
  <c r="MJ95" i="21"/>
  <c r="MI95" i="21"/>
  <c r="MH95" i="21"/>
  <c r="MG95" i="21"/>
  <c r="MF95" i="21"/>
  <c r="ME95" i="21"/>
  <c r="NB94" i="21"/>
  <c r="NA94" i="21"/>
  <c r="MZ94" i="21"/>
  <c r="MY94" i="21"/>
  <c r="MX94" i="21"/>
  <c r="MW94" i="21"/>
  <c r="MV94" i="21"/>
  <c r="MU94" i="21"/>
  <c r="MT94" i="21"/>
  <c r="MS94" i="21"/>
  <c r="MR94" i="21"/>
  <c r="MQ94" i="21"/>
  <c r="MP94" i="21"/>
  <c r="MO94" i="21"/>
  <c r="MN94" i="21"/>
  <c r="MM94" i="21"/>
  <c r="ML94" i="21"/>
  <c r="MK94" i="21"/>
  <c r="MJ94" i="21"/>
  <c r="MI94" i="21"/>
  <c r="MH94" i="21"/>
  <c r="MG94" i="21"/>
  <c r="MF94" i="21"/>
  <c r="ME94" i="21"/>
  <c r="NB93" i="21"/>
  <c r="NA93" i="21"/>
  <c r="MZ93" i="21"/>
  <c r="MY93" i="21"/>
  <c r="MX93" i="21"/>
  <c r="MW93" i="21"/>
  <c r="MV93" i="21"/>
  <c r="MU93" i="21"/>
  <c r="MT93" i="21"/>
  <c r="MS93" i="21"/>
  <c r="MR93" i="21"/>
  <c r="MQ93" i="21"/>
  <c r="MP93" i="21"/>
  <c r="MO93" i="21"/>
  <c r="MN93" i="21"/>
  <c r="MM93" i="21"/>
  <c r="ML93" i="21"/>
  <c r="MK93" i="21"/>
  <c r="MJ93" i="21"/>
  <c r="MI93" i="21"/>
  <c r="MH93" i="21"/>
  <c r="MG93" i="21"/>
  <c r="MF93" i="21"/>
  <c r="ME93" i="21"/>
  <c r="NB92" i="21"/>
  <c r="NA92" i="21"/>
  <c r="MZ92" i="21"/>
  <c r="MY92" i="21"/>
  <c r="MX92" i="21"/>
  <c r="MW92" i="21"/>
  <c r="MV92" i="21"/>
  <c r="MU92" i="21"/>
  <c r="MT92" i="21"/>
  <c r="MS92" i="21"/>
  <c r="MR92" i="21"/>
  <c r="MQ92" i="21"/>
  <c r="MP92" i="21"/>
  <c r="MO92" i="21"/>
  <c r="MN92" i="21"/>
  <c r="MM92" i="21"/>
  <c r="ML92" i="21"/>
  <c r="MK92" i="21"/>
  <c r="MJ92" i="21"/>
  <c r="MI92" i="21"/>
  <c r="MH92" i="21"/>
  <c r="MG92" i="21"/>
  <c r="MF92" i="21"/>
  <c r="ME92" i="21"/>
  <c r="NB91" i="21"/>
  <c r="NA91" i="21"/>
  <c r="MZ91" i="21"/>
  <c r="MY91" i="21"/>
  <c r="MX91" i="21"/>
  <c r="MW91" i="21"/>
  <c r="MV91" i="21"/>
  <c r="MU91" i="21"/>
  <c r="MT91" i="21"/>
  <c r="MS91" i="21"/>
  <c r="MR91" i="21"/>
  <c r="MQ91" i="21"/>
  <c r="MP91" i="21"/>
  <c r="MO91" i="21"/>
  <c r="MN91" i="21"/>
  <c r="MM91" i="21"/>
  <c r="ML91" i="21"/>
  <c r="MK91" i="21"/>
  <c r="MJ91" i="21"/>
  <c r="MI91" i="21"/>
  <c r="MH91" i="21"/>
  <c r="MG91" i="21"/>
  <c r="MF91" i="21"/>
  <c r="ME91" i="21"/>
  <c r="NB90" i="21"/>
  <c r="NA90" i="21"/>
  <c r="MZ90" i="21"/>
  <c r="MY90" i="21"/>
  <c r="MX90" i="21"/>
  <c r="MW90" i="21"/>
  <c r="MV90" i="21"/>
  <c r="MU90" i="21"/>
  <c r="MT90" i="21"/>
  <c r="MS90" i="21"/>
  <c r="MR90" i="21"/>
  <c r="MQ90" i="21"/>
  <c r="MP90" i="21"/>
  <c r="MO90" i="21"/>
  <c r="MN90" i="21"/>
  <c r="MM90" i="21"/>
  <c r="ML90" i="21"/>
  <c r="MK90" i="21"/>
  <c r="MJ90" i="21"/>
  <c r="MI90" i="21"/>
  <c r="MH90" i="21"/>
  <c r="MG90" i="21"/>
  <c r="MF90" i="21"/>
  <c r="ME90" i="21"/>
  <c r="NB89" i="21"/>
  <c r="NA89" i="21"/>
  <c r="MZ89" i="21"/>
  <c r="MY89" i="21"/>
  <c r="MX89" i="21"/>
  <c r="MW89" i="21"/>
  <c r="MV89" i="21"/>
  <c r="MU89" i="21"/>
  <c r="MT89" i="21"/>
  <c r="MS89" i="21"/>
  <c r="MR89" i="21"/>
  <c r="MQ89" i="21"/>
  <c r="MP89" i="21"/>
  <c r="MO89" i="21"/>
  <c r="MN89" i="21"/>
  <c r="MM89" i="21"/>
  <c r="ML89" i="21"/>
  <c r="MK89" i="21"/>
  <c r="MJ89" i="21"/>
  <c r="MI89" i="21"/>
  <c r="MH89" i="21"/>
  <c r="MG89" i="21"/>
  <c r="MF89" i="21"/>
  <c r="ME89" i="21"/>
  <c r="NB88" i="21"/>
  <c r="NA88" i="21"/>
  <c r="MZ88" i="21"/>
  <c r="MY88" i="21"/>
  <c r="MX88" i="21"/>
  <c r="MW88" i="21"/>
  <c r="MV88" i="21"/>
  <c r="MU88" i="21"/>
  <c r="MT88" i="21"/>
  <c r="MS88" i="21"/>
  <c r="MR88" i="21"/>
  <c r="MQ88" i="21"/>
  <c r="MP88" i="21"/>
  <c r="MO88" i="21"/>
  <c r="MN88" i="21"/>
  <c r="MM88" i="21"/>
  <c r="ML88" i="21"/>
  <c r="MK88" i="21"/>
  <c r="MJ88" i="21"/>
  <c r="MI88" i="21"/>
  <c r="MH88" i="21"/>
  <c r="MG88" i="21"/>
  <c r="MF88" i="21"/>
  <c r="ME88" i="21"/>
  <c r="NB87" i="21"/>
  <c r="NA87" i="21"/>
  <c r="MZ87" i="21"/>
  <c r="MY87" i="21"/>
  <c r="MX87" i="21"/>
  <c r="MW87" i="21"/>
  <c r="MV87" i="21"/>
  <c r="MU87" i="21"/>
  <c r="MT87" i="21"/>
  <c r="MS87" i="21"/>
  <c r="MR87" i="21"/>
  <c r="MQ87" i="21"/>
  <c r="MP87" i="21"/>
  <c r="MO87" i="21"/>
  <c r="MN87" i="21"/>
  <c r="MM87" i="21"/>
  <c r="ML87" i="21"/>
  <c r="MK87" i="21"/>
  <c r="MJ87" i="21"/>
  <c r="MI87" i="21"/>
  <c r="MH87" i="21"/>
  <c r="MG87" i="21"/>
  <c r="MF87" i="21"/>
  <c r="ME87" i="21"/>
  <c r="NB86" i="21"/>
  <c r="NA86" i="21"/>
  <c r="MZ86" i="21"/>
  <c r="MY86" i="21"/>
  <c r="MX86" i="21"/>
  <c r="MW86" i="21"/>
  <c r="MV86" i="21"/>
  <c r="MU86" i="21"/>
  <c r="MT86" i="21"/>
  <c r="MS86" i="21"/>
  <c r="MR86" i="21"/>
  <c r="MQ86" i="21"/>
  <c r="MP86" i="21"/>
  <c r="MO86" i="21"/>
  <c r="MN86" i="21"/>
  <c r="MM86" i="21"/>
  <c r="ML86" i="21"/>
  <c r="MK86" i="21"/>
  <c r="MJ86" i="21"/>
  <c r="MI86" i="21"/>
  <c r="MH86" i="21"/>
  <c r="MG86" i="21"/>
  <c r="MF86" i="21"/>
  <c r="ME86" i="21"/>
  <c r="NB85" i="21"/>
  <c r="NA85" i="21"/>
  <c r="MZ85" i="21"/>
  <c r="MY85" i="21"/>
  <c r="MX85" i="21"/>
  <c r="MW85" i="21"/>
  <c r="MV85" i="21"/>
  <c r="MU85" i="21"/>
  <c r="MT85" i="21"/>
  <c r="MS85" i="21"/>
  <c r="MR85" i="21"/>
  <c r="MQ85" i="21"/>
  <c r="MP85" i="21"/>
  <c r="MO85" i="21"/>
  <c r="MN85" i="21"/>
  <c r="MM85" i="21"/>
  <c r="ML85" i="21"/>
  <c r="MK85" i="21"/>
  <c r="MJ85" i="21"/>
  <c r="MI85" i="21"/>
  <c r="MH85" i="21"/>
  <c r="MG85" i="21"/>
  <c r="MF85" i="21"/>
  <c r="ME85" i="21"/>
  <c r="NB84" i="21"/>
  <c r="NA84" i="21"/>
  <c r="MZ84" i="21"/>
  <c r="MY84" i="21"/>
  <c r="MX84" i="21"/>
  <c r="MW84" i="21"/>
  <c r="MV84" i="21"/>
  <c r="MU84" i="21"/>
  <c r="MT84" i="21"/>
  <c r="MS84" i="21"/>
  <c r="MR84" i="21"/>
  <c r="MQ84" i="21"/>
  <c r="MP84" i="21"/>
  <c r="MO84" i="21"/>
  <c r="MN84" i="21"/>
  <c r="MM84" i="21"/>
  <c r="ML84" i="21"/>
  <c r="MK84" i="21"/>
  <c r="MJ84" i="21"/>
  <c r="MI84" i="21"/>
  <c r="MH84" i="21"/>
  <c r="MG84" i="21"/>
  <c r="MF84" i="21"/>
  <c r="ME84" i="21"/>
  <c r="NB83" i="21"/>
  <c r="NA83" i="21"/>
  <c r="MZ83" i="21"/>
  <c r="MY83" i="21"/>
  <c r="MX83" i="21"/>
  <c r="MW83" i="21"/>
  <c r="MV83" i="21"/>
  <c r="MU83" i="21"/>
  <c r="MT83" i="21"/>
  <c r="MS83" i="21"/>
  <c r="MR83" i="21"/>
  <c r="MQ83" i="21"/>
  <c r="MP83" i="21"/>
  <c r="MO83" i="21"/>
  <c r="MN83" i="21"/>
  <c r="MM83" i="21"/>
  <c r="ML83" i="21"/>
  <c r="MK83" i="21"/>
  <c r="MJ83" i="21"/>
  <c r="MI83" i="21"/>
  <c r="MH83" i="21"/>
  <c r="MG83" i="21"/>
  <c r="MF83" i="21"/>
  <c r="ME83" i="21"/>
  <c r="NB82" i="21"/>
  <c r="NA82" i="21"/>
  <c r="MZ82" i="21"/>
  <c r="MY82" i="21"/>
  <c r="MX82" i="21"/>
  <c r="MW82" i="21"/>
  <c r="MV82" i="21"/>
  <c r="MU82" i="21"/>
  <c r="MT82" i="21"/>
  <c r="MS82" i="21"/>
  <c r="MR82" i="21"/>
  <c r="MQ82" i="21"/>
  <c r="MP82" i="21"/>
  <c r="MO82" i="21"/>
  <c r="MN82" i="21"/>
  <c r="MM82" i="21"/>
  <c r="ML82" i="21"/>
  <c r="MK82" i="21"/>
  <c r="MJ82" i="21"/>
  <c r="MI82" i="21"/>
  <c r="MH82" i="21"/>
  <c r="MG82" i="21"/>
  <c r="MF82" i="21"/>
  <c r="ME82" i="21"/>
  <c r="NB81" i="21"/>
  <c r="NA81" i="21"/>
  <c r="MZ81" i="21"/>
  <c r="MY81" i="21"/>
  <c r="MX81" i="21"/>
  <c r="MW81" i="21"/>
  <c r="MV81" i="21"/>
  <c r="MU81" i="21"/>
  <c r="MT81" i="21"/>
  <c r="MS81" i="21"/>
  <c r="MR81" i="21"/>
  <c r="MQ81" i="21"/>
  <c r="MP81" i="21"/>
  <c r="MO81" i="21"/>
  <c r="MN81" i="21"/>
  <c r="MM81" i="21"/>
  <c r="ML81" i="21"/>
  <c r="MK81" i="21"/>
  <c r="MJ81" i="21"/>
  <c r="MI81" i="21"/>
  <c r="MH81" i="21"/>
  <c r="MG81" i="21"/>
  <c r="MF81" i="21"/>
  <c r="ME81" i="21"/>
  <c r="NB80" i="21"/>
  <c r="NA80" i="21"/>
  <c r="MZ80" i="21"/>
  <c r="MY80" i="21"/>
  <c r="MX80" i="21"/>
  <c r="MW80" i="21"/>
  <c r="MV80" i="21"/>
  <c r="MU80" i="21"/>
  <c r="MT80" i="21"/>
  <c r="MS80" i="21"/>
  <c r="MR80" i="21"/>
  <c r="MQ80" i="21"/>
  <c r="MP80" i="21"/>
  <c r="MO80" i="21"/>
  <c r="MN80" i="21"/>
  <c r="MM80" i="21"/>
  <c r="ML80" i="21"/>
  <c r="MK80" i="21"/>
  <c r="MJ80" i="21"/>
  <c r="MI80" i="21"/>
  <c r="MH80" i="21"/>
  <c r="MG80" i="21"/>
  <c r="MF80" i="21"/>
  <c r="ME80" i="21"/>
  <c r="NB79" i="21"/>
  <c r="NA79" i="21"/>
  <c r="MZ79" i="21"/>
  <c r="MY79" i="21"/>
  <c r="MX79" i="21"/>
  <c r="MW79" i="21"/>
  <c r="MV79" i="21"/>
  <c r="MU79" i="21"/>
  <c r="MT79" i="21"/>
  <c r="MS79" i="21"/>
  <c r="MR79" i="21"/>
  <c r="MQ79" i="21"/>
  <c r="MP79" i="21"/>
  <c r="MO79" i="21"/>
  <c r="MN79" i="21"/>
  <c r="MM79" i="21"/>
  <c r="ML79" i="21"/>
  <c r="MK79" i="21"/>
  <c r="MJ79" i="21"/>
  <c r="MI79" i="21"/>
  <c r="MH79" i="21"/>
  <c r="MG79" i="21"/>
  <c r="MF79" i="21"/>
  <c r="ME79" i="21"/>
  <c r="NB78" i="21"/>
  <c r="NA78" i="21"/>
  <c r="MZ78" i="21"/>
  <c r="MY78" i="21"/>
  <c r="MX78" i="21"/>
  <c r="MW78" i="21"/>
  <c r="MV78" i="21"/>
  <c r="MU78" i="21"/>
  <c r="MT78" i="21"/>
  <c r="MS78" i="21"/>
  <c r="MR78" i="21"/>
  <c r="MQ78" i="21"/>
  <c r="MP78" i="21"/>
  <c r="MO78" i="21"/>
  <c r="MN78" i="21"/>
  <c r="MM78" i="21"/>
  <c r="ML78" i="21"/>
  <c r="MK78" i="21"/>
  <c r="MJ78" i="21"/>
  <c r="MI78" i="21"/>
  <c r="MH78" i="21"/>
  <c r="MG78" i="21"/>
  <c r="MF78" i="21"/>
  <c r="ME78" i="21"/>
  <c r="NB77" i="21"/>
  <c r="NA77" i="21"/>
  <c r="MZ77" i="21"/>
  <c r="MY77" i="21"/>
  <c r="MX77" i="21"/>
  <c r="MW77" i="21"/>
  <c r="MV77" i="21"/>
  <c r="MU77" i="21"/>
  <c r="MT77" i="21"/>
  <c r="MS77" i="21"/>
  <c r="MR77" i="21"/>
  <c r="MQ77" i="21"/>
  <c r="MP77" i="21"/>
  <c r="MO77" i="21"/>
  <c r="MN77" i="21"/>
  <c r="MM77" i="21"/>
  <c r="ML77" i="21"/>
  <c r="MK77" i="21"/>
  <c r="MJ77" i="21"/>
  <c r="MI77" i="21"/>
  <c r="MH77" i="21"/>
  <c r="MG77" i="21"/>
  <c r="MF77" i="21"/>
  <c r="ME77" i="21"/>
  <c r="NB76" i="21"/>
  <c r="NA76" i="21"/>
  <c r="MZ76" i="21"/>
  <c r="MY76" i="21"/>
  <c r="MX76" i="21"/>
  <c r="MW76" i="21"/>
  <c r="MV76" i="21"/>
  <c r="MU76" i="21"/>
  <c r="MT76" i="21"/>
  <c r="MS76" i="21"/>
  <c r="MR76" i="21"/>
  <c r="MQ76" i="21"/>
  <c r="MP76" i="21"/>
  <c r="MO76" i="21"/>
  <c r="MN76" i="21"/>
  <c r="MM76" i="21"/>
  <c r="ML76" i="21"/>
  <c r="MK76" i="21"/>
  <c r="MJ76" i="21"/>
  <c r="MI76" i="21"/>
  <c r="MH76" i="21"/>
  <c r="MG76" i="21"/>
  <c r="MF76" i="21"/>
  <c r="ME76" i="21"/>
  <c r="NB75" i="21"/>
  <c r="NA75" i="21"/>
  <c r="MZ75" i="21"/>
  <c r="MY75" i="21"/>
  <c r="MX75" i="21"/>
  <c r="MW75" i="21"/>
  <c r="MV75" i="21"/>
  <c r="MU75" i="21"/>
  <c r="MT75" i="21"/>
  <c r="MS75" i="21"/>
  <c r="MR75" i="21"/>
  <c r="MQ75" i="21"/>
  <c r="MP75" i="21"/>
  <c r="MO75" i="21"/>
  <c r="MN75" i="21"/>
  <c r="MM75" i="21"/>
  <c r="ML75" i="21"/>
  <c r="MK75" i="21"/>
  <c r="MJ75" i="21"/>
  <c r="MI75" i="21"/>
  <c r="MH75" i="21"/>
  <c r="MG75" i="21"/>
  <c r="MF75" i="21"/>
  <c r="ME75" i="21"/>
  <c r="NB74" i="21"/>
  <c r="NA74" i="21"/>
  <c r="MZ74" i="21"/>
  <c r="MY74" i="21"/>
  <c r="MX74" i="21"/>
  <c r="MW74" i="21"/>
  <c r="MV74" i="21"/>
  <c r="MU74" i="21"/>
  <c r="MT74" i="21"/>
  <c r="MS74" i="21"/>
  <c r="MR74" i="21"/>
  <c r="MQ74" i="21"/>
  <c r="MP74" i="21"/>
  <c r="MO74" i="21"/>
  <c r="MN74" i="21"/>
  <c r="MM74" i="21"/>
  <c r="ML74" i="21"/>
  <c r="MK74" i="21"/>
  <c r="MJ74" i="21"/>
  <c r="MI74" i="21"/>
  <c r="MH74" i="21"/>
  <c r="MG74" i="21"/>
  <c r="MF74" i="21"/>
  <c r="ME74" i="21"/>
  <c r="NB73" i="21"/>
  <c r="NA73" i="21"/>
  <c r="MZ73" i="21"/>
  <c r="MY73" i="21"/>
  <c r="MX73" i="21"/>
  <c r="MW73" i="21"/>
  <c r="MV73" i="21"/>
  <c r="MU73" i="21"/>
  <c r="MT73" i="21"/>
  <c r="MS73" i="21"/>
  <c r="MR73" i="21"/>
  <c r="MQ73" i="21"/>
  <c r="MP73" i="21"/>
  <c r="MO73" i="21"/>
  <c r="MN73" i="21"/>
  <c r="MM73" i="21"/>
  <c r="ML73" i="21"/>
  <c r="MK73" i="21"/>
  <c r="MJ73" i="21"/>
  <c r="MI73" i="21"/>
  <c r="MH73" i="21"/>
  <c r="MG73" i="21"/>
  <c r="MF73" i="21"/>
  <c r="ME73" i="21"/>
  <c r="NB72" i="21"/>
  <c r="NA72" i="21"/>
  <c r="MZ72" i="21"/>
  <c r="MY72" i="21"/>
  <c r="MX72" i="21"/>
  <c r="MW72" i="21"/>
  <c r="MV72" i="21"/>
  <c r="MU72" i="21"/>
  <c r="MT72" i="21"/>
  <c r="MS72" i="21"/>
  <c r="MR72" i="21"/>
  <c r="MQ72" i="21"/>
  <c r="MP72" i="21"/>
  <c r="MO72" i="21"/>
  <c r="MN72" i="21"/>
  <c r="MM72" i="21"/>
  <c r="ML72" i="21"/>
  <c r="MK72" i="21"/>
  <c r="MJ72" i="21"/>
  <c r="MI72" i="21"/>
  <c r="MH72" i="21"/>
  <c r="MG72" i="21"/>
  <c r="MF72" i="21"/>
  <c r="ME72" i="21"/>
  <c r="NB71" i="21"/>
  <c r="NA71" i="21"/>
  <c r="MZ71" i="21"/>
  <c r="MY71" i="21"/>
  <c r="MX71" i="21"/>
  <c r="MW71" i="21"/>
  <c r="MV71" i="21"/>
  <c r="MU71" i="21"/>
  <c r="MT71" i="21"/>
  <c r="MS71" i="21"/>
  <c r="MR71" i="21"/>
  <c r="MQ71" i="21"/>
  <c r="MP71" i="21"/>
  <c r="MO71" i="21"/>
  <c r="MN71" i="21"/>
  <c r="MM71" i="21"/>
  <c r="ML71" i="21"/>
  <c r="MK71" i="21"/>
  <c r="MJ71" i="21"/>
  <c r="MI71" i="21"/>
  <c r="MH71" i="21"/>
  <c r="MG71" i="21"/>
  <c r="MF71" i="21"/>
  <c r="ME71" i="21"/>
  <c r="NB70" i="21"/>
  <c r="NA70" i="21"/>
  <c r="MZ70" i="21"/>
  <c r="MY70" i="21"/>
  <c r="MX70" i="21"/>
  <c r="MW70" i="21"/>
  <c r="MV70" i="21"/>
  <c r="MU70" i="21"/>
  <c r="MT70" i="21"/>
  <c r="MS70" i="21"/>
  <c r="MR70" i="21"/>
  <c r="MQ70" i="21"/>
  <c r="MP70" i="21"/>
  <c r="MO70" i="21"/>
  <c r="MN70" i="21"/>
  <c r="MM70" i="21"/>
  <c r="ML70" i="21"/>
  <c r="MK70" i="21"/>
  <c r="MJ70" i="21"/>
  <c r="MI70" i="21"/>
  <c r="MH70" i="21"/>
  <c r="MG70" i="21"/>
  <c r="MF70" i="21"/>
  <c r="ME70" i="21"/>
  <c r="NB69" i="21"/>
  <c r="NA69" i="21"/>
  <c r="MZ69" i="21"/>
  <c r="MY69" i="21"/>
  <c r="MX69" i="21"/>
  <c r="MW69" i="21"/>
  <c r="MV69" i="21"/>
  <c r="MU69" i="21"/>
  <c r="MT69" i="21"/>
  <c r="MS69" i="21"/>
  <c r="MR69" i="21"/>
  <c r="MQ69" i="21"/>
  <c r="MP69" i="21"/>
  <c r="MO69" i="21"/>
  <c r="MN69" i="21"/>
  <c r="MM69" i="21"/>
  <c r="ML69" i="21"/>
  <c r="MK69" i="21"/>
  <c r="MJ69" i="21"/>
  <c r="MI69" i="21"/>
  <c r="MH69" i="21"/>
  <c r="MG69" i="21"/>
  <c r="MF69" i="21"/>
  <c r="ME69" i="21"/>
  <c r="NB68" i="21"/>
  <c r="NA68" i="21"/>
  <c r="MZ68" i="21"/>
  <c r="MY68" i="21"/>
  <c r="MX68" i="21"/>
  <c r="MW68" i="21"/>
  <c r="MV68" i="21"/>
  <c r="MU68" i="21"/>
  <c r="MT68" i="21"/>
  <c r="MS68" i="21"/>
  <c r="MR68" i="21"/>
  <c r="MQ68" i="21"/>
  <c r="MP68" i="21"/>
  <c r="MO68" i="21"/>
  <c r="MN68" i="21"/>
  <c r="MM68" i="21"/>
  <c r="ML68" i="21"/>
  <c r="MK68" i="21"/>
  <c r="MJ68" i="21"/>
  <c r="MI68" i="21"/>
  <c r="MH68" i="21"/>
  <c r="MG68" i="21"/>
  <c r="MF68" i="21"/>
  <c r="ME68" i="21"/>
  <c r="NB67" i="21"/>
  <c r="NA67" i="21"/>
  <c r="MZ67" i="21"/>
  <c r="MY67" i="21"/>
  <c r="MX67" i="21"/>
  <c r="MW67" i="21"/>
  <c r="MV67" i="21"/>
  <c r="MU67" i="21"/>
  <c r="MT67" i="21"/>
  <c r="MS67" i="21"/>
  <c r="MR67" i="21"/>
  <c r="MQ67" i="21"/>
  <c r="MP67" i="21"/>
  <c r="MO67" i="21"/>
  <c r="MN67" i="21"/>
  <c r="MM67" i="21"/>
  <c r="ML67" i="21"/>
  <c r="MK67" i="21"/>
  <c r="MJ67" i="21"/>
  <c r="MI67" i="21"/>
  <c r="MH67" i="21"/>
  <c r="MG67" i="21"/>
  <c r="MF67" i="21"/>
  <c r="ME67" i="21"/>
  <c r="NB66" i="21"/>
  <c r="NA66" i="21"/>
  <c r="MZ66" i="21"/>
  <c r="MY66" i="21"/>
  <c r="MX66" i="21"/>
  <c r="MW66" i="21"/>
  <c r="MV66" i="21"/>
  <c r="MU66" i="21"/>
  <c r="MT66" i="21"/>
  <c r="MS66" i="21"/>
  <c r="MR66" i="21"/>
  <c r="MQ66" i="21"/>
  <c r="MP66" i="21"/>
  <c r="MO66" i="21"/>
  <c r="MN66" i="21"/>
  <c r="MM66" i="21"/>
  <c r="ML66" i="21"/>
  <c r="MK66" i="21"/>
  <c r="MJ66" i="21"/>
  <c r="MI66" i="21"/>
  <c r="MH66" i="21"/>
  <c r="MG66" i="21"/>
  <c r="MF66" i="21"/>
  <c r="ME66" i="21"/>
  <c r="NB65" i="21"/>
  <c r="NA65" i="21"/>
  <c r="MZ65" i="21"/>
  <c r="MY65" i="21"/>
  <c r="MX65" i="21"/>
  <c r="MW65" i="21"/>
  <c r="MV65" i="21"/>
  <c r="MU65" i="21"/>
  <c r="MT65" i="21"/>
  <c r="MS65" i="21"/>
  <c r="MR65" i="21"/>
  <c r="MQ65" i="21"/>
  <c r="MP65" i="21"/>
  <c r="MO65" i="21"/>
  <c r="MN65" i="21"/>
  <c r="MM65" i="21"/>
  <c r="ML65" i="21"/>
  <c r="MK65" i="21"/>
  <c r="MJ65" i="21"/>
  <c r="MI65" i="21"/>
  <c r="MH65" i="21"/>
  <c r="MG65" i="21"/>
  <c r="MF65" i="21"/>
  <c r="ME65" i="21"/>
  <c r="NB64" i="21"/>
  <c r="NA64" i="21"/>
  <c r="MZ64" i="21"/>
  <c r="MY64" i="21"/>
  <c r="MX64" i="21"/>
  <c r="MW64" i="21"/>
  <c r="MV64" i="21"/>
  <c r="MU64" i="21"/>
  <c r="MT64" i="21"/>
  <c r="MS64" i="21"/>
  <c r="MR64" i="21"/>
  <c r="MQ64" i="21"/>
  <c r="MP64" i="21"/>
  <c r="MO64" i="21"/>
  <c r="MN64" i="21"/>
  <c r="MM64" i="21"/>
  <c r="ML64" i="21"/>
  <c r="MK64" i="21"/>
  <c r="MJ64" i="21"/>
  <c r="MI64" i="21"/>
  <c r="MH64" i="21"/>
  <c r="MG64" i="21"/>
  <c r="MF64" i="21"/>
  <c r="ME64" i="21"/>
  <c r="NB63" i="21"/>
  <c r="NA63" i="21"/>
  <c r="MZ63" i="21"/>
  <c r="MY63" i="21"/>
  <c r="MX63" i="21"/>
  <c r="MW63" i="21"/>
  <c r="MV63" i="21"/>
  <c r="MU63" i="21"/>
  <c r="MT63" i="21"/>
  <c r="MS63" i="21"/>
  <c r="MR63" i="21"/>
  <c r="MQ63" i="21"/>
  <c r="MP63" i="21"/>
  <c r="MO63" i="21"/>
  <c r="MN63" i="21"/>
  <c r="MM63" i="21"/>
  <c r="ML63" i="21"/>
  <c r="MK63" i="21"/>
  <c r="MJ63" i="21"/>
  <c r="MI63" i="21"/>
  <c r="MH63" i="21"/>
  <c r="MG63" i="21"/>
  <c r="MF63" i="21"/>
  <c r="ME63" i="21"/>
  <c r="NB62" i="21"/>
  <c r="NA62" i="21"/>
  <c r="MZ62" i="21"/>
  <c r="MY62" i="21"/>
  <c r="MX62" i="21"/>
  <c r="MW62" i="21"/>
  <c r="MV62" i="21"/>
  <c r="MU62" i="21"/>
  <c r="MT62" i="21"/>
  <c r="MS62" i="21"/>
  <c r="MR62" i="21"/>
  <c r="MQ62" i="21"/>
  <c r="MP62" i="21"/>
  <c r="MO62" i="21"/>
  <c r="MN62" i="21"/>
  <c r="MM62" i="21"/>
  <c r="ML62" i="21"/>
  <c r="MK62" i="21"/>
  <c r="MJ62" i="21"/>
  <c r="MI62" i="21"/>
  <c r="MH62" i="21"/>
  <c r="MG62" i="21"/>
  <c r="MF62" i="21"/>
  <c r="ME62" i="21"/>
  <c r="NB61" i="21"/>
  <c r="NA61" i="21"/>
  <c r="MZ61" i="21"/>
  <c r="MY61" i="21"/>
  <c r="MX61" i="21"/>
  <c r="MW61" i="21"/>
  <c r="MV61" i="21"/>
  <c r="MU61" i="21"/>
  <c r="MT61" i="21"/>
  <c r="MS61" i="21"/>
  <c r="MR61" i="21"/>
  <c r="MQ61" i="21"/>
  <c r="MP61" i="21"/>
  <c r="MO61" i="21"/>
  <c r="MN61" i="21"/>
  <c r="MM61" i="21"/>
  <c r="ML61" i="21"/>
  <c r="MK61" i="21"/>
  <c r="MJ61" i="21"/>
  <c r="MI61" i="21"/>
  <c r="MH61" i="21"/>
  <c r="MG61" i="21"/>
  <c r="MF61" i="21"/>
  <c r="ME61" i="21"/>
  <c r="NB60" i="21"/>
  <c r="NA60" i="21"/>
  <c r="MZ60" i="21"/>
  <c r="MY60" i="21"/>
  <c r="MX60" i="21"/>
  <c r="MW60" i="21"/>
  <c r="MV60" i="21"/>
  <c r="MU60" i="21"/>
  <c r="MT60" i="21"/>
  <c r="MS60" i="21"/>
  <c r="MR60" i="21"/>
  <c r="MQ60" i="21"/>
  <c r="MP60" i="21"/>
  <c r="MO60" i="21"/>
  <c r="MN60" i="21"/>
  <c r="MM60" i="21"/>
  <c r="ML60" i="21"/>
  <c r="MK60" i="21"/>
  <c r="MJ60" i="21"/>
  <c r="MI60" i="21"/>
  <c r="MH60" i="21"/>
  <c r="MG60" i="21"/>
  <c r="MF60" i="21"/>
  <c r="ME60" i="21"/>
  <c r="NB59" i="21"/>
  <c r="NA59" i="21"/>
  <c r="MZ59" i="21"/>
  <c r="MY59" i="21"/>
  <c r="MX59" i="21"/>
  <c r="MW59" i="21"/>
  <c r="MV59" i="21"/>
  <c r="MU59" i="21"/>
  <c r="MT59" i="21"/>
  <c r="MS59" i="21"/>
  <c r="MR59" i="21"/>
  <c r="MQ59" i="21"/>
  <c r="MP59" i="21"/>
  <c r="MO59" i="21"/>
  <c r="MN59" i="21"/>
  <c r="MM59" i="21"/>
  <c r="ML59" i="21"/>
  <c r="MK59" i="21"/>
  <c r="MJ59" i="21"/>
  <c r="MI59" i="21"/>
  <c r="MH59" i="21"/>
  <c r="MG59" i="21"/>
  <c r="MF59" i="21"/>
  <c r="ME59" i="21"/>
  <c r="NB58" i="21"/>
  <c r="NA58" i="21"/>
  <c r="MZ58" i="21"/>
  <c r="MY58" i="21"/>
  <c r="MX58" i="21"/>
  <c r="MW58" i="21"/>
  <c r="MV58" i="21"/>
  <c r="MU58" i="21"/>
  <c r="MT58" i="21"/>
  <c r="MS58" i="21"/>
  <c r="MR58" i="21"/>
  <c r="MQ58" i="21"/>
  <c r="MP58" i="21"/>
  <c r="MO58" i="21"/>
  <c r="MN58" i="21"/>
  <c r="MM58" i="21"/>
  <c r="ML58" i="21"/>
  <c r="MK58" i="21"/>
  <c r="MJ58" i="21"/>
  <c r="MI58" i="21"/>
  <c r="MH58" i="21"/>
  <c r="MG58" i="21"/>
  <c r="MF58" i="21"/>
  <c r="ME58" i="21"/>
  <c r="NB57" i="21"/>
  <c r="NA57" i="21"/>
  <c r="MZ57" i="21"/>
  <c r="MY57" i="21"/>
  <c r="MX57" i="21"/>
  <c r="MW57" i="21"/>
  <c r="MV57" i="21"/>
  <c r="MU57" i="21"/>
  <c r="MT57" i="21"/>
  <c r="MS57" i="21"/>
  <c r="MR57" i="21"/>
  <c r="MQ57" i="21"/>
  <c r="MP57" i="21"/>
  <c r="MO57" i="21"/>
  <c r="MN57" i="21"/>
  <c r="MM57" i="21"/>
  <c r="ML57" i="21"/>
  <c r="MK57" i="21"/>
  <c r="MJ57" i="21"/>
  <c r="MI57" i="21"/>
  <c r="MH57" i="21"/>
  <c r="MG57" i="21"/>
  <c r="MF57" i="21"/>
  <c r="ME57" i="21"/>
  <c r="NB56" i="21"/>
  <c r="NA56" i="21"/>
  <c r="MZ56" i="21"/>
  <c r="MY56" i="21"/>
  <c r="MX56" i="21"/>
  <c r="MW56" i="21"/>
  <c r="MV56" i="21"/>
  <c r="MU56" i="21"/>
  <c r="MT56" i="21"/>
  <c r="MS56" i="21"/>
  <c r="MR56" i="21"/>
  <c r="MQ56" i="21"/>
  <c r="MP56" i="21"/>
  <c r="MO56" i="21"/>
  <c r="MN56" i="21"/>
  <c r="MM56" i="21"/>
  <c r="ML56" i="21"/>
  <c r="MK56" i="21"/>
  <c r="MJ56" i="21"/>
  <c r="MI56" i="21"/>
  <c r="MH56" i="21"/>
  <c r="MG56" i="21"/>
  <c r="MF56" i="21"/>
  <c r="ME56" i="21"/>
  <c r="NB55" i="21"/>
  <c r="NA55" i="21"/>
  <c r="MZ55" i="21"/>
  <c r="MY55" i="21"/>
  <c r="MX55" i="21"/>
  <c r="MW55" i="21"/>
  <c r="MV55" i="21"/>
  <c r="MU55" i="21"/>
  <c r="MT55" i="21"/>
  <c r="MS55" i="21"/>
  <c r="MR55" i="21"/>
  <c r="MQ55" i="21"/>
  <c r="MP55" i="21"/>
  <c r="MO55" i="21"/>
  <c r="MN55" i="21"/>
  <c r="MM55" i="21"/>
  <c r="ML55" i="21"/>
  <c r="MK55" i="21"/>
  <c r="MJ55" i="21"/>
  <c r="MI55" i="21"/>
  <c r="MH55" i="21"/>
  <c r="MG55" i="21"/>
  <c r="MF55" i="21"/>
  <c r="ME55" i="21"/>
  <c r="NB54" i="21"/>
  <c r="NA54" i="21"/>
  <c r="MZ54" i="21"/>
  <c r="MY54" i="21"/>
  <c r="MX54" i="21"/>
  <c r="MW54" i="21"/>
  <c r="MV54" i="21"/>
  <c r="MU54" i="21"/>
  <c r="MT54" i="21"/>
  <c r="MS54" i="21"/>
  <c r="MR54" i="21"/>
  <c r="MQ54" i="21"/>
  <c r="MP54" i="21"/>
  <c r="MO54" i="21"/>
  <c r="MN54" i="21"/>
  <c r="MM54" i="21"/>
  <c r="ML54" i="21"/>
  <c r="MK54" i="21"/>
  <c r="MJ54" i="21"/>
  <c r="MI54" i="21"/>
  <c r="MH54" i="21"/>
  <c r="MG54" i="21"/>
  <c r="MF54" i="21"/>
  <c r="ME54" i="21"/>
  <c r="NB53" i="21"/>
  <c r="NA53" i="21"/>
  <c r="MZ53" i="21"/>
  <c r="MY53" i="21"/>
  <c r="MX53" i="21"/>
  <c r="MW53" i="21"/>
  <c r="MV53" i="21"/>
  <c r="MU53" i="21"/>
  <c r="MT53" i="21"/>
  <c r="MS53" i="21"/>
  <c r="MR53" i="21"/>
  <c r="MQ53" i="21"/>
  <c r="MP53" i="21"/>
  <c r="MO53" i="21"/>
  <c r="MN53" i="21"/>
  <c r="MM53" i="21"/>
  <c r="ML53" i="21"/>
  <c r="MK53" i="21"/>
  <c r="MJ53" i="21"/>
  <c r="MI53" i="21"/>
  <c r="MH53" i="21"/>
  <c r="MG53" i="21"/>
  <c r="MF53" i="21"/>
  <c r="ME53" i="21"/>
  <c r="NB52" i="21"/>
  <c r="NA52" i="21"/>
  <c r="MZ52" i="21"/>
  <c r="MY52" i="21"/>
  <c r="MX52" i="21"/>
  <c r="MW52" i="21"/>
  <c r="MV52" i="21"/>
  <c r="MU52" i="21"/>
  <c r="MT52" i="21"/>
  <c r="MS52" i="21"/>
  <c r="MR52" i="21"/>
  <c r="MQ52" i="21"/>
  <c r="MP52" i="21"/>
  <c r="MO52" i="21"/>
  <c r="MN52" i="21"/>
  <c r="MM52" i="21"/>
  <c r="ML52" i="21"/>
  <c r="MK52" i="21"/>
  <c r="MJ52" i="21"/>
  <c r="MI52" i="21"/>
  <c r="MH52" i="21"/>
  <c r="MG52" i="21"/>
  <c r="MF52" i="21"/>
  <c r="ME52" i="21"/>
  <c r="NB51" i="21"/>
  <c r="NA51" i="21"/>
  <c r="MZ51" i="21"/>
  <c r="MY51" i="21"/>
  <c r="MX51" i="21"/>
  <c r="MW51" i="21"/>
  <c r="MV51" i="21"/>
  <c r="MU51" i="21"/>
  <c r="MT51" i="21"/>
  <c r="MS51" i="21"/>
  <c r="MR51" i="21"/>
  <c r="MQ51" i="21"/>
  <c r="MP51" i="21"/>
  <c r="MO51" i="21"/>
  <c r="MN51" i="21"/>
  <c r="MM51" i="21"/>
  <c r="ML51" i="21"/>
  <c r="MK51" i="21"/>
  <c r="MJ51" i="21"/>
  <c r="MI51" i="21"/>
  <c r="MH51" i="21"/>
  <c r="MG51" i="21"/>
  <c r="MF51" i="21"/>
  <c r="ME51" i="21"/>
  <c r="NB50" i="21"/>
  <c r="NA50" i="21"/>
  <c r="MZ50" i="21"/>
  <c r="MY50" i="21"/>
  <c r="MX50" i="21"/>
  <c r="MW50" i="21"/>
  <c r="MV50" i="21"/>
  <c r="MU50" i="21"/>
  <c r="MT50" i="21"/>
  <c r="MS50" i="21"/>
  <c r="MR50" i="21"/>
  <c r="MQ50" i="21"/>
  <c r="MP50" i="21"/>
  <c r="MO50" i="21"/>
  <c r="MN50" i="21"/>
  <c r="MM50" i="21"/>
  <c r="ML50" i="21"/>
  <c r="MK50" i="21"/>
  <c r="MJ50" i="21"/>
  <c r="MI50" i="21"/>
  <c r="MH50" i="21"/>
  <c r="MG50" i="21"/>
  <c r="MF50" i="21"/>
  <c r="ME50" i="21"/>
  <c r="NB49" i="21"/>
  <c r="NA49" i="21"/>
  <c r="MZ49" i="21"/>
  <c r="MY49" i="21"/>
  <c r="MX49" i="21"/>
  <c r="MW49" i="21"/>
  <c r="MV49" i="21"/>
  <c r="MU49" i="21"/>
  <c r="MT49" i="21"/>
  <c r="MS49" i="21"/>
  <c r="MR49" i="21"/>
  <c r="MQ49" i="21"/>
  <c r="MP49" i="21"/>
  <c r="MO49" i="21"/>
  <c r="MN49" i="21"/>
  <c r="MM49" i="21"/>
  <c r="ML49" i="21"/>
  <c r="MK49" i="21"/>
  <c r="MJ49" i="21"/>
  <c r="MI49" i="21"/>
  <c r="MH49" i="21"/>
  <c r="MG49" i="21"/>
  <c r="MF49" i="21"/>
  <c r="ME49" i="21"/>
  <c r="NB48" i="21"/>
  <c r="NA48" i="21"/>
  <c r="MZ48" i="21"/>
  <c r="MY48" i="21"/>
  <c r="MX48" i="21"/>
  <c r="MW48" i="21"/>
  <c r="MV48" i="21"/>
  <c r="MU48" i="21"/>
  <c r="MT48" i="21"/>
  <c r="MS48" i="21"/>
  <c r="MR48" i="21"/>
  <c r="MQ48" i="21"/>
  <c r="MP48" i="21"/>
  <c r="MO48" i="21"/>
  <c r="MN48" i="21"/>
  <c r="MM48" i="21"/>
  <c r="ML48" i="21"/>
  <c r="MK48" i="21"/>
  <c r="MJ48" i="21"/>
  <c r="MI48" i="21"/>
  <c r="MH48" i="21"/>
  <c r="MG48" i="21"/>
  <c r="MF48" i="21"/>
  <c r="ME48" i="21"/>
  <c r="NB47" i="21"/>
  <c r="NA47" i="21"/>
  <c r="MZ47" i="21"/>
  <c r="MY47" i="21"/>
  <c r="MX47" i="21"/>
  <c r="MW47" i="21"/>
  <c r="MV47" i="21"/>
  <c r="MU47" i="21"/>
  <c r="MT47" i="21"/>
  <c r="MS47" i="21"/>
  <c r="MR47" i="21"/>
  <c r="MQ47" i="21"/>
  <c r="MP47" i="21"/>
  <c r="MO47" i="21"/>
  <c r="MN47" i="21"/>
  <c r="MM47" i="21"/>
  <c r="ML47" i="21"/>
  <c r="MK47" i="21"/>
  <c r="MJ47" i="21"/>
  <c r="MI47" i="21"/>
  <c r="MH47" i="21"/>
  <c r="MG47" i="21"/>
  <c r="MF47" i="21"/>
  <c r="ME47" i="21"/>
  <c r="NB46" i="21"/>
  <c r="NA46" i="21"/>
  <c r="MZ46" i="21"/>
  <c r="MY46" i="21"/>
  <c r="MX46" i="21"/>
  <c r="MW46" i="21"/>
  <c r="MV46" i="21"/>
  <c r="MU46" i="21"/>
  <c r="MT46" i="21"/>
  <c r="MS46" i="21"/>
  <c r="MR46" i="21"/>
  <c r="MQ46" i="21"/>
  <c r="MP46" i="21"/>
  <c r="MO46" i="21"/>
  <c r="MN46" i="21"/>
  <c r="MM46" i="21"/>
  <c r="ML46" i="21"/>
  <c r="MK46" i="21"/>
  <c r="MJ46" i="21"/>
  <c r="MI46" i="21"/>
  <c r="MH46" i="21"/>
  <c r="MG46" i="21"/>
  <c r="MF46" i="21"/>
  <c r="ME46" i="21"/>
  <c r="NB45" i="21"/>
  <c r="NA45" i="21"/>
  <c r="MZ45" i="21"/>
  <c r="MY45" i="21"/>
  <c r="MX45" i="21"/>
  <c r="MW45" i="21"/>
  <c r="MV45" i="21"/>
  <c r="MU45" i="21"/>
  <c r="MT45" i="21"/>
  <c r="MS45" i="21"/>
  <c r="MR45" i="21"/>
  <c r="MQ45" i="21"/>
  <c r="MP45" i="21"/>
  <c r="MO45" i="21"/>
  <c r="MN45" i="21"/>
  <c r="MM45" i="21"/>
  <c r="ML45" i="21"/>
  <c r="MK45" i="21"/>
  <c r="MJ45" i="21"/>
  <c r="MI45" i="21"/>
  <c r="MH45" i="21"/>
  <c r="MG45" i="21"/>
  <c r="MF45" i="21"/>
  <c r="ME45" i="21"/>
  <c r="NB44" i="21"/>
  <c r="NA44" i="21"/>
  <c r="MZ44" i="21"/>
  <c r="MY44" i="21"/>
  <c r="MX44" i="21"/>
  <c r="MW44" i="21"/>
  <c r="MV44" i="21"/>
  <c r="MU44" i="21"/>
  <c r="MT44" i="21"/>
  <c r="MS44" i="21"/>
  <c r="MR44" i="21"/>
  <c r="MQ44" i="21"/>
  <c r="MP44" i="21"/>
  <c r="MO44" i="21"/>
  <c r="MN44" i="21"/>
  <c r="MM44" i="21"/>
  <c r="ML44" i="21"/>
  <c r="MK44" i="21"/>
  <c r="MJ44" i="21"/>
  <c r="MI44" i="21"/>
  <c r="MH44" i="21"/>
  <c r="MG44" i="21"/>
  <c r="MF44" i="21"/>
  <c r="ME44" i="21"/>
  <c r="NB43" i="21"/>
  <c r="NA43" i="21"/>
  <c r="MZ43" i="21"/>
  <c r="MY43" i="21"/>
  <c r="MX43" i="21"/>
  <c r="MW43" i="21"/>
  <c r="MV43" i="21"/>
  <c r="MU43" i="21"/>
  <c r="MT43" i="21"/>
  <c r="MS43" i="21"/>
  <c r="MR43" i="21"/>
  <c r="MQ43" i="21"/>
  <c r="MP43" i="21"/>
  <c r="MO43" i="21"/>
  <c r="MN43" i="21"/>
  <c r="MM43" i="21"/>
  <c r="ML43" i="21"/>
  <c r="MK43" i="21"/>
  <c r="MJ43" i="21"/>
  <c r="MI43" i="21"/>
  <c r="MH43" i="21"/>
  <c r="MG43" i="21"/>
  <c r="MF43" i="21"/>
  <c r="ME43" i="21"/>
  <c r="NB42" i="21"/>
  <c r="NA42" i="21"/>
  <c r="MZ42" i="21"/>
  <c r="MY42" i="21"/>
  <c r="MX42" i="21"/>
  <c r="MW42" i="21"/>
  <c r="MV42" i="21"/>
  <c r="MU42" i="21"/>
  <c r="MT42" i="21"/>
  <c r="MS42" i="21"/>
  <c r="MR42" i="21"/>
  <c r="MQ42" i="21"/>
  <c r="MP42" i="21"/>
  <c r="MO42" i="21"/>
  <c r="MN42" i="21"/>
  <c r="MM42" i="21"/>
  <c r="ML42" i="21"/>
  <c r="MK42" i="21"/>
  <c r="MJ42" i="21"/>
  <c r="MI42" i="21"/>
  <c r="MH42" i="21"/>
  <c r="MG42" i="21"/>
  <c r="MF42" i="21"/>
  <c r="ME42" i="21"/>
  <c r="NB41" i="21"/>
  <c r="NA41" i="21"/>
  <c r="MZ41" i="21"/>
  <c r="MY41" i="21"/>
  <c r="MX41" i="21"/>
  <c r="MW41" i="21"/>
  <c r="MV41" i="21"/>
  <c r="MU41" i="21"/>
  <c r="MT41" i="21"/>
  <c r="MS41" i="21"/>
  <c r="MR41" i="21"/>
  <c r="MQ41" i="21"/>
  <c r="MP41" i="21"/>
  <c r="MO41" i="21"/>
  <c r="MN41" i="21"/>
  <c r="MM41" i="21"/>
  <c r="ML41" i="21"/>
  <c r="MK41" i="21"/>
  <c r="MJ41" i="21"/>
  <c r="MI41" i="21"/>
  <c r="MH41" i="21"/>
  <c r="MG41" i="21"/>
  <c r="MF41" i="21"/>
  <c r="ME41" i="21"/>
  <c r="NB40" i="21"/>
  <c r="NA40" i="21"/>
  <c r="MZ40" i="21"/>
  <c r="MY40" i="21"/>
  <c r="MX40" i="21"/>
  <c r="MW40" i="21"/>
  <c r="MV40" i="21"/>
  <c r="MU40" i="21"/>
  <c r="MT40" i="21"/>
  <c r="MS40" i="21"/>
  <c r="MR40" i="21"/>
  <c r="MQ40" i="21"/>
  <c r="MP40" i="21"/>
  <c r="MO40" i="21"/>
  <c r="MN40" i="21"/>
  <c r="MM40" i="21"/>
  <c r="ML40" i="21"/>
  <c r="MK40" i="21"/>
  <c r="MJ40" i="21"/>
  <c r="MI40" i="21"/>
  <c r="MH40" i="21"/>
  <c r="MG40" i="21"/>
  <c r="MF40" i="21"/>
  <c r="ME40" i="21"/>
  <c r="NB39" i="21"/>
  <c r="NA39" i="21"/>
  <c r="MZ39" i="21"/>
  <c r="MY39" i="21"/>
  <c r="MX39" i="21"/>
  <c r="MW39" i="21"/>
  <c r="MV39" i="21"/>
  <c r="MU39" i="21"/>
  <c r="MT39" i="21"/>
  <c r="MS39" i="21"/>
  <c r="MR39" i="21"/>
  <c r="MQ39" i="21"/>
  <c r="MP39" i="21"/>
  <c r="MO39" i="21"/>
  <c r="MN39" i="21"/>
  <c r="MM39" i="21"/>
  <c r="ML39" i="21"/>
  <c r="MK39" i="21"/>
  <c r="MJ39" i="21"/>
  <c r="MI39" i="21"/>
  <c r="MH39" i="21"/>
  <c r="MG39" i="21"/>
  <c r="MF39" i="21"/>
  <c r="ME39" i="21"/>
  <c r="NB38" i="21"/>
  <c r="NA38" i="21"/>
  <c r="MZ38" i="21"/>
  <c r="MY38" i="21"/>
  <c r="MX38" i="21"/>
  <c r="MW38" i="21"/>
  <c r="MV38" i="21"/>
  <c r="MU38" i="21"/>
  <c r="MT38" i="21"/>
  <c r="MS38" i="21"/>
  <c r="MR38" i="21"/>
  <c r="MQ38" i="21"/>
  <c r="MP38" i="21"/>
  <c r="MO38" i="21"/>
  <c r="MN38" i="21"/>
  <c r="MM38" i="21"/>
  <c r="ML38" i="21"/>
  <c r="MK38" i="21"/>
  <c r="MJ38" i="21"/>
  <c r="MI38" i="21"/>
  <c r="MH38" i="21"/>
  <c r="MG38" i="21"/>
  <c r="MF38" i="21"/>
  <c r="ME38" i="21"/>
  <c r="NB37" i="21"/>
  <c r="NA37" i="21"/>
  <c r="MZ37" i="21"/>
  <c r="MY37" i="21"/>
  <c r="MX37" i="21"/>
  <c r="MW37" i="21"/>
  <c r="MV37" i="21"/>
  <c r="MU37" i="21"/>
  <c r="MT37" i="21"/>
  <c r="MS37" i="21"/>
  <c r="MR37" i="21"/>
  <c r="MQ37" i="21"/>
  <c r="MP37" i="21"/>
  <c r="MO37" i="21"/>
  <c r="MN37" i="21"/>
  <c r="MM37" i="21"/>
  <c r="ML37" i="21"/>
  <c r="MK37" i="21"/>
  <c r="MJ37" i="21"/>
  <c r="MI37" i="21"/>
  <c r="MH37" i="21"/>
  <c r="MG37" i="21"/>
  <c r="MF37" i="21"/>
  <c r="ME37" i="21"/>
  <c r="NB36" i="21"/>
  <c r="NA36" i="21"/>
  <c r="MZ36" i="21"/>
  <c r="MY36" i="21"/>
  <c r="MX36" i="21"/>
  <c r="MW36" i="21"/>
  <c r="MV36" i="21"/>
  <c r="MU36" i="21"/>
  <c r="MT36" i="21"/>
  <c r="MS36" i="21"/>
  <c r="MR36" i="21"/>
  <c r="MQ36" i="21"/>
  <c r="MP36" i="21"/>
  <c r="MO36" i="21"/>
  <c r="MN36" i="21"/>
  <c r="MM36" i="21"/>
  <c r="ML36" i="21"/>
  <c r="MK36" i="21"/>
  <c r="MJ36" i="21"/>
  <c r="MI36" i="21"/>
  <c r="MH36" i="21"/>
  <c r="MG36" i="21"/>
  <c r="MF36" i="21"/>
  <c r="ME36" i="21"/>
  <c r="NB35" i="21"/>
  <c r="NA35" i="21"/>
  <c r="MZ35" i="21"/>
  <c r="MY35" i="21"/>
  <c r="MX35" i="21"/>
  <c r="MW35" i="21"/>
  <c r="MV35" i="21"/>
  <c r="MU35" i="21"/>
  <c r="MT35" i="21"/>
  <c r="MS35" i="21"/>
  <c r="MR35" i="21"/>
  <c r="MQ35" i="21"/>
  <c r="MP35" i="21"/>
  <c r="MO35" i="21"/>
  <c r="MN35" i="21"/>
  <c r="MM35" i="21"/>
  <c r="ML35" i="21"/>
  <c r="MK35" i="21"/>
  <c r="MJ35" i="21"/>
  <c r="MI35" i="21"/>
  <c r="MH35" i="21"/>
  <c r="MG35" i="21"/>
  <c r="MF35" i="21"/>
  <c r="ME35" i="21"/>
  <c r="NB34" i="21"/>
  <c r="NA34" i="21"/>
  <c r="MZ34" i="21"/>
  <c r="MY34" i="21"/>
  <c r="MX34" i="21"/>
  <c r="MW34" i="21"/>
  <c r="MV34" i="21"/>
  <c r="MU34" i="21"/>
  <c r="MT34" i="21"/>
  <c r="MS34" i="21"/>
  <c r="MR34" i="21"/>
  <c r="MQ34" i="21"/>
  <c r="MP34" i="21"/>
  <c r="MO34" i="21"/>
  <c r="MN34" i="21"/>
  <c r="MM34" i="21"/>
  <c r="ML34" i="21"/>
  <c r="MK34" i="21"/>
  <c r="MJ34" i="21"/>
  <c r="MI34" i="21"/>
  <c r="MH34" i="21"/>
  <c r="MG34" i="21"/>
  <c r="MF34" i="21"/>
  <c r="ME34" i="21"/>
  <c r="NB33" i="21"/>
  <c r="NA33" i="21"/>
  <c r="MZ33" i="21"/>
  <c r="MY33" i="21"/>
  <c r="MX33" i="21"/>
  <c r="MW33" i="21"/>
  <c r="MV33" i="21"/>
  <c r="MU33" i="21"/>
  <c r="MT33" i="21"/>
  <c r="MS33" i="21"/>
  <c r="MR33" i="21"/>
  <c r="MQ33" i="21"/>
  <c r="MP33" i="21"/>
  <c r="MO33" i="21"/>
  <c r="MN33" i="21"/>
  <c r="MM33" i="21"/>
  <c r="ML33" i="21"/>
  <c r="MK33" i="21"/>
  <c r="MJ33" i="21"/>
  <c r="MI33" i="21"/>
  <c r="MH33" i="21"/>
  <c r="MG33" i="21"/>
  <c r="MF33" i="21"/>
  <c r="ME33" i="21"/>
  <c r="NB32" i="21"/>
  <c r="NA32" i="21"/>
  <c r="MZ32" i="21"/>
  <c r="MY32" i="21"/>
  <c r="MX32" i="21"/>
  <c r="MW32" i="21"/>
  <c r="MV32" i="21"/>
  <c r="MU32" i="21"/>
  <c r="MT32" i="21"/>
  <c r="MS32" i="21"/>
  <c r="MR32" i="21"/>
  <c r="MQ32" i="21"/>
  <c r="MP32" i="21"/>
  <c r="MO32" i="21"/>
  <c r="MN32" i="21"/>
  <c r="MM32" i="21"/>
  <c r="ML32" i="21"/>
  <c r="MK32" i="21"/>
  <c r="MJ32" i="21"/>
  <c r="MI32" i="21"/>
  <c r="MH32" i="21"/>
  <c r="MG32" i="21"/>
  <c r="MF32" i="21"/>
  <c r="ME32" i="21"/>
  <c r="NB31" i="21"/>
  <c r="NA31" i="21"/>
  <c r="MZ31" i="21"/>
  <c r="MY31" i="21"/>
  <c r="MX31" i="21"/>
  <c r="MW31" i="21"/>
  <c r="MV31" i="21"/>
  <c r="MU31" i="21"/>
  <c r="MT31" i="21"/>
  <c r="MS31" i="21"/>
  <c r="MR31" i="21"/>
  <c r="MQ31" i="21"/>
  <c r="MP31" i="21"/>
  <c r="MO31" i="21"/>
  <c r="MN31" i="21"/>
  <c r="MM31" i="21"/>
  <c r="ML31" i="21"/>
  <c r="MK31" i="21"/>
  <c r="MJ31" i="21"/>
  <c r="MI31" i="21"/>
  <c r="MH31" i="21"/>
  <c r="MG31" i="21"/>
  <c r="MF31" i="21"/>
  <c r="ME31" i="21"/>
  <c r="NB30" i="21"/>
  <c r="NA30" i="21"/>
  <c r="MZ30" i="21"/>
  <c r="MY30" i="21"/>
  <c r="MX30" i="21"/>
  <c r="MW30" i="21"/>
  <c r="MV30" i="21"/>
  <c r="MU30" i="21"/>
  <c r="MT30" i="21"/>
  <c r="MS30" i="21"/>
  <c r="MR30" i="21"/>
  <c r="MQ30" i="21"/>
  <c r="MP30" i="21"/>
  <c r="MO30" i="21"/>
  <c r="MN30" i="21"/>
  <c r="MM30" i="21"/>
  <c r="ML30" i="21"/>
  <c r="MK30" i="21"/>
  <c r="MJ30" i="21"/>
  <c r="MI30" i="21"/>
  <c r="MH30" i="21"/>
  <c r="MG30" i="21"/>
  <c r="MF30" i="21"/>
  <c r="ME30" i="21"/>
  <c r="NB29" i="21"/>
  <c r="NA29" i="21"/>
  <c r="MZ29" i="21"/>
  <c r="MY29" i="21"/>
  <c r="MX29" i="21"/>
  <c r="MW29" i="21"/>
  <c r="MV29" i="21"/>
  <c r="MU29" i="21"/>
  <c r="MT29" i="21"/>
  <c r="MS29" i="21"/>
  <c r="MR29" i="21"/>
  <c r="MQ29" i="21"/>
  <c r="MP29" i="21"/>
  <c r="MO29" i="21"/>
  <c r="MN29" i="21"/>
  <c r="MM29" i="21"/>
  <c r="ML29" i="21"/>
  <c r="MK29" i="21"/>
  <c r="MJ29" i="21"/>
  <c r="MI29" i="21"/>
  <c r="MH29" i="21"/>
  <c r="MG29" i="21"/>
  <c r="MF29" i="21"/>
  <c r="ME29" i="21"/>
  <c r="NB28" i="21"/>
  <c r="NA28" i="21"/>
  <c r="MZ28" i="21"/>
  <c r="MY28" i="21"/>
  <c r="MX28" i="21"/>
  <c r="MW28" i="21"/>
  <c r="MV28" i="21"/>
  <c r="MU28" i="21"/>
  <c r="MT28" i="21"/>
  <c r="MS28" i="21"/>
  <c r="MR28" i="21"/>
  <c r="MQ28" i="21"/>
  <c r="MP28" i="21"/>
  <c r="MO28" i="21"/>
  <c r="MN28" i="21"/>
  <c r="MM28" i="21"/>
  <c r="ML28" i="21"/>
  <c r="MK28" i="21"/>
  <c r="MJ28" i="21"/>
  <c r="MI28" i="21"/>
  <c r="MH28" i="21"/>
  <c r="MG28" i="21"/>
  <c r="MF28" i="21"/>
  <c r="ME28" i="21"/>
  <c r="NB27" i="21"/>
  <c r="NA27" i="21"/>
  <c r="MZ27" i="21"/>
  <c r="MY27" i="21"/>
  <c r="MX27" i="21"/>
  <c r="MW27" i="21"/>
  <c r="MV27" i="21"/>
  <c r="MU27" i="21"/>
  <c r="MT27" i="21"/>
  <c r="MS27" i="21"/>
  <c r="MR27" i="21"/>
  <c r="MQ27" i="21"/>
  <c r="MP27" i="21"/>
  <c r="MO27" i="21"/>
  <c r="MN27" i="21"/>
  <c r="MM27" i="21"/>
  <c r="ML27" i="21"/>
  <c r="MK27" i="21"/>
  <c r="MJ27" i="21"/>
  <c r="MI27" i="21"/>
  <c r="MH27" i="21"/>
  <c r="MG27" i="21"/>
  <c r="MF27" i="21"/>
  <c r="ME27" i="21"/>
  <c r="NB26" i="21"/>
  <c r="NA26" i="21"/>
  <c r="MZ26" i="21"/>
  <c r="MY26" i="21"/>
  <c r="MX26" i="21"/>
  <c r="MW26" i="21"/>
  <c r="MV26" i="21"/>
  <c r="MU26" i="21"/>
  <c r="MT26" i="21"/>
  <c r="MS26" i="21"/>
  <c r="MR26" i="21"/>
  <c r="MQ26" i="21"/>
  <c r="MP26" i="21"/>
  <c r="MO26" i="21"/>
  <c r="MN26" i="21"/>
  <c r="MM26" i="21"/>
  <c r="ML26" i="21"/>
  <c r="MK26" i="21"/>
  <c r="MJ26" i="21"/>
  <c r="MI26" i="21"/>
  <c r="MH26" i="21"/>
  <c r="MG26" i="21"/>
  <c r="MF26" i="21"/>
  <c r="ME26" i="21"/>
  <c r="NB25" i="21"/>
  <c r="NA25" i="21"/>
  <c r="MZ25" i="21"/>
  <c r="MY25" i="21"/>
  <c r="MX25" i="21"/>
  <c r="MW25" i="21"/>
  <c r="MV25" i="21"/>
  <c r="MU25" i="21"/>
  <c r="MT25" i="21"/>
  <c r="MS25" i="21"/>
  <c r="MR25" i="21"/>
  <c r="MQ25" i="21"/>
  <c r="MP25" i="21"/>
  <c r="MO25" i="21"/>
  <c r="MN25" i="21"/>
  <c r="MM25" i="21"/>
  <c r="ML25" i="21"/>
  <c r="MK25" i="21"/>
  <c r="MJ25" i="21"/>
  <c r="MI25" i="21"/>
  <c r="MH25" i="21"/>
  <c r="MG25" i="21"/>
  <c r="MF25" i="21"/>
  <c r="ME25" i="21"/>
  <c r="NB24" i="21"/>
  <c r="NA24" i="21"/>
  <c r="MZ24" i="21"/>
  <c r="MY24" i="21"/>
  <c r="MX24" i="21"/>
  <c r="MW24" i="21"/>
  <c r="MV24" i="21"/>
  <c r="MU24" i="21"/>
  <c r="MT24" i="21"/>
  <c r="MS24" i="21"/>
  <c r="MR24" i="21"/>
  <c r="MQ24" i="21"/>
  <c r="MP24" i="21"/>
  <c r="MO24" i="21"/>
  <c r="MN24" i="21"/>
  <c r="MM24" i="21"/>
  <c r="ML24" i="21"/>
  <c r="MK24" i="21"/>
  <c r="MJ24" i="21"/>
  <c r="MI24" i="21"/>
  <c r="MH24" i="21"/>
  <c r="MG24" i="21"/>
  <c r="MF24" i="21"/>
  <c r="ME24" i="21"/>
  <c r="NB23" i="21"/>
  <c r="NA23" i="21"/>
  <c r="MZ23" i="21"/>
  <c r="MY23" i="21"/>
  <c r="MX23" i="21"/>
  <c r="MW23" i="21"/>
  <c r="MV23" i="21"/>
  <c r="MU23" i="21"/>
  <c r="MT23" i="21"/>
  <c r="MS23" i="21"/>
  <c r="MR23" i="21"/>
  <c r="MQ23" i="21"/>
  <c r="MP23" i="21"/>
  <c r="MO23" i="21"/>
  <c r="MN23" i="21"/>
  <c r="MM23" i="21"/>
  <c r="ML23" i="21"/>
  <c r="MK23" i="21"/>
  <c r="MJ23" i="21"/>
  <c r="MI23" i="21"/>
  <c r="MH23" i="21"/>
  <c r="MG23" i="21"/>
  <c r="MF23" i="21"/>
  <c r="ME23" i="21"/>
  <c r="NB22" i="21"/>
  <c r="NA22" i="21"/>
  <c r="MZ22" i="21"/>
  <c r="MY22" i="21"/>
  <c r="MX22" i="21"/>
  <c r="MW22" i="21"/>
  <c r="MV22" i="21"/>
  <c r="MU22" i="21"/>
  <c r="MT22" i="21"/>
  <c r="MS22" i="21"/>
  <c r="MR22" i="21"/>
  <c r="MQ22" i="21"/>
  <c r="MP22" i="21"/>
  <c r="MO22" i="21"/>
  <c r="MN22" i="21"/>
  <c r="MM22" i="21"/>
  <c r="ML22" i="21"/>
  <c r="MK22" i="21"/>
  <c r="MJ22" i="21"/>
  <c r="MI22" i="21"/>
  <c r="MH22" i="21"/>
  <c r="MG22" i="21"/>
  <c r="MF22" i="21"/>
  <c r="ME22" i="21"/>
  <c r="NB21" i="21"/>
  <c r="NA21" i="21"/>
  <c r="MZ21" i="21"/>
  <c r="MY21" i="21"/>
  <c r="MX21" i="21"/>
  <c r="MW21" i="21"/>
  <c r="MV21" i="21"/>
  <c r="MU21" i="21"/>
  <c r="MT21" i="21"/>
  <c r="MS21" i="21"/>
  <c r="MR21" i="21"/>
  <c r="MQ21" i="21"/>
  <c r="MP21" i="21"/>
  <c r="MO21" i="21"/>
  <c r="MN21" i="21"/>
  <c r="MM21" i="21"/>
  <c r="ML21" i="21"/>
  <c r="MK21" i="21"/>
  <c r="MJ21" i="21"/>
  <c r="MI21" i="21"/>
  <c r="MH21" i="21"/>
  <c r="MG21" i="21"/>
  <c r="MF21" i="21"/>
  <c r="ME21" i="21"/>
  <c r="NB20" i="21"/>
  <c r="NA20" i="21"/>
  <c r="MZ20" i="21"/>
  <c r="MY20" i="21"/>
  <c r="MX20" i="21"/>
  <c r="MW20" i="21"/>
  <c r="MV20" i="21"/>
  <c r="MU20" i="21"/>
  <c r="MT20" i="21"/>
  <c r="MS20" i="21"/>
  <c r="MR20" i="21"/>
  <c r="MQ20" i="21"/>
  <c r="MP20" i="21"/>
  <c r="MO20" i="21"/>
  <c r="MN20" i="21"/>
  <c r="MM20" i="21"/>
  <c r="ML20" i="21"/>
  <c r="MK20" i="21"/>
  <c r="MJ20" i="21"/>
  <c r="MI20" i="21"/>
  <c r="MH20" i="21"/>
  <c r="MG20" i="21"/>
  <c r="MF20" i="21"/>
  <c r="ME20" i="21"/>
  <c r="NB19" i="21"/>
  <c r="NA19" i="21"/>
  <c r="MZ19" i="21"/>
  <c r="MY19" i="21"/>
  <c r="MX19" i="21"/>
  <c r="MW19" i="21"/>
  <c r="MV19" i="21"/>
  <c r="MU19" i="21"/>
  <c r="MT19" i="21"/>
  <c r="MS19" i="21"/>
  <c r="MR19" i="21"/>
  <c r="MQ19" i="21"/>
  <c r="MP19" i="21"/>
  <c r="MO19" i="21"/>
  <c r="MN19" i="21"/>
  <c r="MM19" i="21"/>
  <c r="ML19" i="21"/>
  <c r="MK19" i="21"/>
  <c r="MJ19" i="21"/>
  <c r="MI19" i="21"/>
  <c r="MH19" i="21"/>
  <c r="MG19" i="21"/>
  <c r="MF19" i="21"/>
  <c r="ME19" i="21"/>
  <c r="NB18" i="21"/>
  <c r="NA18" i="21"/>
  <c r="MZ18" i="21"/>
  <c r="MY18" i="21"/>
  <c r="MX18" i="21"/>
  <c r="MW18" i="21"/>
  <c r="MV18" i="21"/>
  <c r="MU18" i="21"/>
  <c r="MT18" i="21"/>
  <c r="MS18" i="21"/>
  <c r="MR18" i="21"/>
  <c r="MQ18" i="21"/>
  <c r="MP18" i="21"/>
  <c r="MO18" i="21"/>
  <c r="MN18" i="21"/>
  <c r="MM18" i="21"/>
  <c r="ML18" i="21"/>
  <c r="MK18" i="21"/>
  <c r="MJ18" i="21"/>
  <c r="MI18" i="21"/>
  <c r="MH18" i="21"/>
  <c r="MG18" i="21"/>
  <c r="MF18" i="21"/>
  <c r="ME18" i="21"/>
  <c r="NB17" i="21"/>
  <c r="NA17" i="21"/>
  <c r="MZ17" i="21"/>
  <c r="MY17" i="21"/>
  <c r="MX17" i="21"/>
  <c r="MW17" i="21"/>
  <c r="MV17" i="21"/>
  <c r="MU17" i="21"/>
  <c r="MT17" i="21"/>
  <c r="MS17" i="21"/>
  <c r="MR17" i="21"/>
  <c r="MQ17" i="21"/>
  <c r="MP17" i="21"/>
  <c r="MO17" i="21"/>
  <c r="MN17" i="21"/>
  <c r="MM17" i="21"/>
  <c r="ML17" i="21"/>
  <c r="MK17" i="21"/>
  <c r="MJ17" i="21"/>
  <c r="MI17" i="21"/>
  <c r="MH17" i="21"/>
  <c r="MG17" i="21"/>
  <c r="MF17" i="21"/>
  <c r="ME17" i="21"/>
  <c r="NB16" i="21"/>
  <c r="NA16" i="21"/>
  <c r="MZ16" i="21"/>
  <c r="MY16" i="21"/>
  <c r="MX16" i="21"/>
  <c r="MW16" i="21"/>
  <c r="MV16" i="21"/>
  <c r="MU16" i="21"/>
  <c r="MT16" i="21"/>
  <c r="MS16" i="21"/>
  <c r="MR16" i="21"/>
  <c r="MQ16" i="21"/>
  <c r="MP16" i="21"/>
  <c r="MO16" i="21"/>
  <c r="MN16" i="21"/>
  <c r="MM16" i="21"/>
  <c r="ML16" i="21"/>
  <c r="MK16" i="21"/>
  <c r="MJ16" i="21"/>
  <c r="MI16" i="21"/>
  <c r="MH16" i="21"/>
  <c r="MG16" i="21"/>
  <c r="MF16" i="21"/>
  <c r="ME16" i="21"/>
  <c r="NB15" i="21"/>
  <c r="NA15" i="21"/>
  <c r="MZ15" i="21"/>
  <c r="MY15" i="21"/>
  <c r="MX15" i="21"/>
  <c r="MW15" i="21"/>
  <c r="MV15" i="21"/>
  <c r="MU15" i="21"/>
  <c r="MT15" i="21"/>
  <c r="MS15" i="21"/>
  <c r="MR15" i="21"/>
  <c r="MQ15" i="21"/>
  <c r="MP15" i="21"/>
  <c r="MO15" i="21"/>
  <c r="MN15" i="21"/>
  <c r="MM15" i="21"/>
  <c r="ML15" i="21"/>
  <c r="MK15" i="21"/>
  <c r="MJ15" i="21"/>
  <c r="MI15" i="21"/>
  <c r="MH15" i="21"/>
  <c r="MG15" i="21"/>
  <c r="MF15" i="21"/>
  <c r="ME15" i="21"/>
  <c r="NB14" i="21"/>
  <c r="NA14" i="21"/>
  <c r="MZ14" i="21"/>
  <c r="MY14" i="21"/>
  <c r="MX14" i="21"/>
  <c r="MW14" i="21"/>
  <c r="MV14" i="21"/>
  <c r="MU14" i="21"/>
  <c r="MT14" i="21"/>
  <c r="MS14" i="21"/>
  <c r="MR14" i="21"/>
  <c r="MQ14" i="21"/>
  <c r="MP14" i="21"/>
  <c r="MO14" i="21"/>
  <c r="MN14" i="21"/>
  <c r="MM14" i="21"/>
  <c r="ML14" i="21"/>
  <c r="MK14" i="21"/>
  <c r="MJ14" i="21"/>
  <c r="MI14" i="21"/>
  <c r="MH14" i="21"/>
  <c r="MG14" i="21"/>
  <c r="MF14" i="21"/>
  <c r="ME14" i="21"/>
  <c r="NB13" i="21"/>
  <c r="NA13" i="21"/>
  <c r="MZ13" i="21"/>
  <c r="MY13" i="21"/>
  <c r="MX13" i="21"/>
  <c r="MW13" i="21"/>
  <c r="MV13" i="21"/>
  <c r="MU13" i="21"/>
  <c r="MT13" i="21"/>
  <c r="MS13" i="21"/>
  <c r="MR13" i="21"/>
  <c r="MQ13" i="21"/>
  <c r="MP13" i="21"/>
  <c r="MO13" i="21"/>
  <c r="MN13" i="21"/>
  <c r="MM13" i="21"/>
  <c r="ML13" i="21"/>
  <c r="MK13" i="21"/>
  <c r="MJ13" i="21"/>
  <c r="MI13" i="21"/>
  <c r="MH13" i="21"/>
  <c r="MG13" i="21"/>
  <c r="MF13" i="21"/>
  <c r="ME13" i="21"/>
  <c r="NB12" i="21"/>
  <c r="NA12" i="21"/>
  <c r="MZ12" i="21"/>
  <c r="MY12" i="21"/>
  <c r="MX12" i="21"/>
  <c r="MW12" i="21"/>
  <c r="MV12" i="21"/>
  <c r="MU12" i="21"/>
  <c r="MT12" i="21"/>
  <c r="MS12" i="21"/>
  <c r="MR12" i="21"/>
  <c r="MQ12" i="21"/>
  <c r="MP12" i="21"/>
  <c r="MO12" i="21"/>
  <c r="MN12" i="21"/>
  <c r="MM12" i="21"/>
  <c r="ML12" i="21"/>
  <c r="MK12" i="21"/>
  <c r="MJ12" i="21"/>
  <c r="MI12" i="21"/>
  <c r="MH12" i="21"/>
  <c r="MG12" i="21"/>
  <c r="MF12" i="21"/>
  <c r="ME12" i="21"/>
  <c r="NB11" i="21"/>
  <c r="NA11" i="21"/>
  <c r="MZ11" i="21"/>
  <c r="MY11" i="21"/>
  <c r="MX11" i="21"/>
  <c r="MW11" i="21"/>
  <c r="MV11" i="21"/>
  <c r="MU11" i="21"/>
  <c r="MT11" i="21"/>
  <c r="MS11" i="21"/>
  <c r="MR11" i="21"/>
  <c r="MQ11" i="21"/>
  <c r="MP11" i="21"/>
  <c r="MO11" i="21"/>
  <c r="MN11" i="21"/>
  <c r="MM11" i="21"/>
  <c r="ML11" i="21"/>
  <c r="MK11" i="21"/>
  <c r="MJ11" i="21"/>
  <c r="MI11" i="21"/>
  <c r="MH11" i="21"/>
  <c r="MG11" i="21"/>
  <c r="MF11" i="21"/>
  <c r="ME11" i="21"/>
  <c r="NB10" i="21"/>
  <c r="NA10" i="21"/>
  <c r="MZ10" i="21"/>
  <c r="MY10" i="21"/>
  <c r="MX10" i="21"/>
  <c r="MW10" i="21"/>
  <c r="MV10" i="21"/>
  <c r="MU10" i="21"/>
  <c r="MT10" i="21"/>
  <c r="MS10" i="21"/>
  <c r="MR10" i="21"/>
  <c r="MQ10" i="21"/>
  <c r="MP10" i="21"/>
  <c r="MO10" i="21"/>
  <c r="MN10" i="21"/>
  <c r="MM10" i="21"/>
  <c r="ML10" i="21"/>
  <c r="MK10" i="21"/>
  <c r="MJ10" i="21"/>
  <c r="MI10" i="21"/>
  <c r="MH10" i="21"/>
  <c r="MG10" i="21"/>
  <c r="MF10" i="21"/>
  <c r="ME10" i="21"/>
  <c r="NB9" i="21"/>
  <c r="NA9" i="21"/>
  <c r="MZ9" i="21"/>
  <c r="MY9" i="21"/>
  <c r="MX9" i="21"/>
  <c r="MW9" i="21"/>
  <c r="MV9" i="21"/>
  <c r="MU9" i="21"/>
  <c r="MT9" i="21"/>
  <c r="MS9" i="21"/>
  <c r="MR9" i="21"/>
  <c r="MQ9" i="21"/>
  <c r="MP9" i="21"/>
  <c r="MO9" i="21"/>
  <c r="MN9" i="21"/>
  <c r="MM9" i="21"/>
  <c r="ML9" i="21"/>
  <c r="MK9" i="21"/>
  <c r="MJ9" i="21"/>
  <c r="MI9" i="21"/>
  <c r="MH9" i="21"/>
  <c r="MG9" i="21"/>
  <c r="MF9" i="21"/>
  <c r="ME9" i="21"/>
  <c r="NB8" i="21"/>
  <c r="NA8" i="21"/>
  <c r="MZ8" i="21"/>
  <c r="MY8" i="21"/>
  <c r="MX8" i="21"/>
  <c r="MW8" i="21"/>
  <c r="MV8" i="21"/>
  <c r="MU8" i="21"/>
  <c r="MT8" i="21"/>
  <c r="MS8" i="21"/>
  <c r="MR8" i="21"/>
  <c r="MQ8" i="21"/>
  <c r="MP8" i="21"/>
  <c r="MO8" i="21"/>
  <c r="MN8" i="21"/>
  <c r="MM8" i="21"/>
  <c r="ML8" i="21"/>
  <c r="MK8" i="21"/>
  <c r="MJ8" i="21"/>
  <c r="MI8" i="21"/>
  <c r="MH8" i="21"/>
  <c r="MG8" i="21"/>
  <c r="MF8" i="21"/>
  <c r="ME8" i="21"/>
  <c r="NB7" i="21"/>
  <c r="NA7" i="21"/>
  <c r="MZ7" i="21"/>
  <c r="MY7" i="21"/>
  <c r="MX7" i="21"/>
  <c r="MW7" i="21"/>
  <c r="MV7" i="21"/>
  <c r="MU7" i="21"/>
  <c r="MT7" i="21"/>
  <c r="MS7" i="21"/>
  <c r="MR7" i="21"/>
  <c r="MQ7" i="21"/>
  <c r="MP7" i="21"/>
  <c r="MO7" i="21"/>
  <c r="MN7" i="21"/>
  <c r="MM7" i="21"/>
  <c r="ML7" i="21"/>
  <c r="MK7" i="21"/>
  <c r="MJ7" i="21"/>
  <c r="MI7" i="21"/>
  <c r="MH7" i="21"/>
  <c r="MG7" i="21"/>
  <c r="MF7" i="21"/>
  <c r="ME7" i="21"/>
  <c r="NB6" i="21"/>
  <c r="NA6" i="21"/>
  <c r="MZ6" i="21"/>
  <c r="MY6" i="21"/>
  <c r="MX6" i="21"/>
  <c r="MW6" i="21"/>
  <c r="MV6" i="21"/>
  <c r="MU6" i="21"/>
  <c r="MT6" i="21"/>
  <c r="MS6" i="21"/>
  <c r="MR6" i="21"/>
  <c r="MQ6" i="21"/>
  <c r="MP6" i="21"/>
  <c r="MO6" i="21"/>
  <c r="MN6" i="21"/>
  <c r="MM6" i="21"/>
  <c r="ML6" i="21"/>
  <c r="MK6" i="21"/>
  <c r="MJ6" i="21"/>
  <c r="MI6" i="21"/>
  <c r="MH6" i="21"/>
  <c r="MG6" i="21"/>
  <c r="MF6" i="21"/>
  <c r="ME6" i="21"/>
  <c r="NB5" i="21"/>
  <c r="NA5" i="21"/>
  <c r="MZ5" i="21"/>
  <c r="MY5" i="21"/>
  <c r="MX5" i="21"/>
  <c r="MW5" i="21"/>
  <c r="MV5" i="21"/>
  <c r="MU5" i="21"/>
  <c r="MT5" i="21"/>
  <c r="MS5" i="21"/>
  <c r="MR5" i="21"/>
  <c r="MQ5" i="21"/>
  <c r="MP5" i="21"/>
  <c r="MO5" i="21"/>
  <c r="MN5" i="21"/>
  <c r="MM5" i="21"/>
  <c r="ML5" i="21"/>
  <c r="MK5" i="21"/>
  <c r="MJ5" i="21"/>
  <c r="MI5" i="21"/>
  <c r="MH5" i="21"/>
  <c r="MG5" i="21"/>
  <c r="MF5" i="21"/>
  <c r="ME5" i="21"/>
  <c r="NB4" i="21"/>
  <c r="NA4" i="21"/>
  <c r="MZ4" i="21"/>
  <c r="MY4" i="21"/>
  <c r="MX4" i="21"/>
  <c r="MW4" i="21"/>
  <c r="MV4" i="21"/>
  <c r="MU4" i="21"/>
  <c r="MT4" i="21"/>
  <c r="MS4" i="21"/>
  <c r="MR4" i="21"/>
  <c r="MQ4" i="21"/>
  <c r="MP4" i="21"/>
  <c r="MO4" i="21"/>
  <c r="MN4" i="21"/>
  <c r="MM4" i="21"/>
  <c r="ML4" i="21"/>
  <c r="MK4" i="21"/>
  <c r="MJ4" i="21"/>
  <c r="MI4" i="21"/>
  <c r="MH4" i="21"/>
  <c r="MG4" i="21"/>
  <c r="MF4" i="21"/>
  <c r="ME4" i="21"/>
  <c r="NB3" i="21"/>
  <c r="NA3" i="21"/>
  <c r="MZ3" i="21"/>
  <c r="MY3" i="21"/>
  <c r="MX3" i="21"/>
  <c r="MW3" i="21"/>
  <c r="MV3" i="21"/>
  <c r="MU3" i="21"/>
  <c r="MT3" i="21"/>
  <c r="MS3" i="21"/>
  <c r="MR3" i="21"/>
  <c r="MQ3" i="21"/>
  <c r="MP3" i="21"/>
  <c r="MO3" i="21"/>
  <c r="MN3" i="21"/>
  <c r="MM3" i="21"/>
  <c r="ML3" i="21"/>
  <c r="MK3" i="21"/>
  <c r="MJ3" i="21"/>
  <c r="MI3" i="21"/>
  <c r="MH3" i="21"/>
  <c r="MG3" i="21"/>
  <c r="MF3" i="21"/>
  <c r="ME3" i="21"/>
  <c r="NB2" i="21"/>
  <c r="NA2" i="21"/>
  <c r="MZ2" i="21"/>
  <c r="MY2" i="21"/>
  <c r="MX2" i="21"/>
  <c r="MW2" i="21"/>
  <c r="MV2" i="21"/>
  <c r="MU2" i="21"/>
  <c r="MT2" i="21"/>
  <c r="MS2" i="21"/>
  <c r="MR2" i="21"/>
  <c r="MQ2" i="21"/>
  <c r="MP2" i="21"/>
  <c r="MO2" i="21"/>
  <c r="MN2" i="21"/>
  <c r="MM2" i="21"/>
  <c r="ML2" i="21"/>
  <c r="MK2" i="21"/>
  <c r="MJ2" i="21"/>
  <c r="MI2" i="21"/>
  <c r="MH2" i="21"/>
  <c r="MG2" i="21"/>
  <c r="MF2" i="21"/>
  <c r="ME2" i="21"/>
  <c r="DD3" i="23"/>
  <c r="DD4" i="23"/>
  <c r="DD5" i="23"/>
  <c r="DD6" i="23"/>
  <c r="DD7" i="23"/>
  <c r="DD8" i="23"/>
  <c r="DD9" i="23"/>
  <c r="DD10" i="23"/>
  <c r="DD11" i="23"/>
  <c r="DD12" i="23"/>
  <c r="DD13" i="23"/>
  <c r="DD14" i="23"/>
  <c r="DD15" i="23"/>
  <c r="DD16" i="23"/>
  <c r="DD17" i="23"/>
  <c r="DD18" i="23"/>
  <c r="DD19" i="23"/>
  <c r="DD20" i="23"/>
  <c r="DD21" i="23"/>
  <c r="DD22" i="23"/>
  <c r="DD23" i="23"/>
  <c r="DD24" i="23"/>
  <c r="DD25" i="23"/>
  <c r="DD26" i="23"/>
  <c r="DD27" i="23"/>
  <c r="DD28" i="23"/>
  <c r="DD29" i="23"/>
  <c r="DD30" i="23"/>
  <c r="DD31" i="23"/>
  <c r="DD32" i="23"/>
  <c r="DD33" i="23"/>
  <c r="DD34" i="23"/>
  <c r="DD35" i="23"/>
  <c r="DD36" i="23"/>
  <c r="DD37" i="23"/>
  <c r="DD38" i="23"/>
  <c r="DD39" i="23"/>
  <c r="DD40" i="23"/>
  <c r="DD41" i="23"/>
  <c r="DD42" i="23"/>
  <c r="DD43" i="23"/>
  <c r="DD44" i="23"/>
  <c r="DD45" i="23"/>
  <c r="DD46" i="23"/>
  <c r="DD47" i="23"/>
  <c r="DD48" i="23"/>
  <c r="DD49" i="23"/>
  <c r="DD50" i="23"/>
  <c r="DD51" i="23"/>
  <c r="DD52" i="23"/>
  <c r="DD53" i="23"/>
  <c r="DD54" i="23"/>
  <c r="DD55" i="23"/>
  <c r="DD56" i="23"/>
  <c r="DD57" i="23"/>
  <c r="DD58" i="23"/>
  <c r="DD59" i="23"/>
  <c r="DD60" i="23"/>
  <c r="DD61" i="23"/>
  <c r="DD62" i="23"/>
  <c r="DD63" i="23"/>
  <c r="DD64" i="23"/>
  <c r="DD65" i="23"/>
  <c r="DD66" i="23"/>
  <c r="DD67" i="23"/>
  <c r="DD68" i="23"/>
  <c r="DD69" i="23"/>
  <c r="DD70" i="23"/>
  <c r="DD71" i="23"/>
  <c r="DD72" i="23"/>
  <c r="DD73" i="23"/>
  <c r="DD74" i="23"/>
  <c r="DD75" i="23"/>
  <c r="DD76" i="23"/>
  <c r="DD77" i="23"/>
  <c r="DD78" i="23"/>
  <c r="DD79" i="23"/>
  <c r="DD80" i="23"/>
  <c r="DD81" i="23"/>
  <c r="DD82" i="23"/>
  <c r="DD83" i="23"/>
  <c r="DD84" i="23"/>
  <c r="DD85" i="23"/>
  <c r="DD86" i="23"/>
  <c r="DD87" i="23"/>
  <c r="DD88" i="23"/>
  <c r="DD89" i="23"/>
  <c r="DD90" i="23"/>
  <c r="DD91" i="23"/>
  <c r="DD92" i="23"/>
  <c r="DD93" i="23"/>
  <c r="DD94" i="23"/>
  <c r="DD95" i="23"/>
  <c r="DD96" i="23"/>
  <c r="DD97" i="23"/>
  <c r="DD98" i="23"/>
  <c r="DD99" i="23"/>
  <c r="DD100" i="23"/>
  <c r="DD101" i="23"/>
  <c r="DD102" i="23"/>
  <c r="DD103" i="23"/>
  <c r="DD104" i="23"/>
  <c r="DD105" i="23"/>
  <c r="DD106" i="23"/>
  <c r="DD107" i="23"/>
  <c r="DD108" i="23"/>
  <c r="DD109" i="23"/>
  <c r="DD110" i="23"/>
  <c r="DD111" i="23"/>
  <c r="DD112" i="23"/>
  <c r="DD113" i="23"/>
  <c r="DD114" i="23"/>
  <c r="DD115" i="23"/>
  <c r="DD116" i="23"/>
  <c r="DD117" i="23"/>
  <c r="DD118" i="23"/>
  <c r="DD119" i="23"/>
  <c r="DD120" i="23"/>
  <c r="DD121" i="23"/>
  <c r="DD122" i="23"/>
  <c r="DD123" i="23"/>
  <c r="DD124" i="23"/>
  <c r="DD125" i="23"/>
  <c r="DD126" i="23"/>
  <c r="DD127" i="23"/>
  <c r="DD128" i="23"/>
  <c r="DD129" i="23"/>
  <c r="DD130" i="23"/>
  <c r="DD131" i="23"/>
  <c r="DD132" i="23"/>
  <c r="DD133" i="23"/>
  <c r="DD134" i="23"/>
  <c r="DD135" i="23"/>
  <c r="DD136" i="23"/>
  <c r="DD137" i="23"/>
  <c r="DD138" i="23"/>
  <c r="DD139" i="23"/>
  <c r="DD140" i="23"/>
  <c r="DD141" i="23"/>
  <c r="DD142" i="23"/>
  <c r="DD143" i="23"/>
  <c r="DD144" i="23"/>
  <c r="DD145" i="23"/>
  <c r="DD146" i="23"/>
  <c r="DD147" i="23"/>
  <c r="DD148" i="23"/>
  <c r="DD149" i="23"/>
  <c r="DD150" i="23"/>
  <c r="DD151" i="23"/>
  <c r="DD152" i="23"/>
  <c r="DD153" i="23"/>
  <c r="DD154" i="23"/>
  <c r="DD155" i="23"/>
  <c r="DD156" i="23"/>
  <c r="DD157" i="23"/>
  <c r="DD158" i="23"/>
  <c r="DD159" i="23"/>
  <c r="DD160" i="23"/>
  <c r="DD161" i="23"/>
  <c r="DD162" i="23"/>
  <c r="DD163" i="23"/>
  <c r="DD164" i="23"/>
  <c r="DD165" i="23"/>
  <c r="DD166" i="23"/>
  <c r="DD167" i="23"/>
  <c r="DD168" i="23"/>
  <c r="DD169" i="23"/>
  <c r="DD170" i="23"/>
  <c r="DD171" i="23"/>
  <c r="DD172" i="23"/>
  <c r="DD173" i="23"/>
  <c r="DD174" i="23"/>
  <c r="DD175" i="23"/>
  <c r="DD176" i="23"/>
  <c r="DD177" i="23"/>
  <c r="DD178" i="23"/>
  <c r="DD179" i="23"/>
  <c r="DD180" i="23"/>
  <c r="DD181" i="23"/>
  <c r="DD182" i="23"/>
  <c r="DD183" i="23"/>
  <c r="DD184" i="23"/>
  <c r="DD185" i="23"/>
  <c r="DD186" i="23"/>
  <c r="DD187" i="23"/>
  <c r="DD188" i="23"/>
  <c r="DD189" i="23"/>
  <c r="DD190" i="23"/>
  <c r="DD191" i="23"/>
  <c r="DD192" i="23"/>
  <c r="DD193" i="23"/>
  <c r="DD194" i="23"/>
  <c r="DD195" i="23"/>
  <c r="DD196" i="23"/>
  <c r="DD197" i="23"/>
  <c r="DD198" i="23"/>
  <c r="DD199" i="23"/>
  <c r="DD200" i="23"/>
  <c r="DD201" i="23"/>
  <c r="DD202" i="23"/>
  <c r="DD203" i="23"/>
  <c r="DD204" i="23"/>
  <c r="DD205" i="23"/>
  <c r="DD206" i="23"/>
  <c r="DD207" i="23"/>
  <c r="DD208" i="23"/>
  <c r="DD209" i="23"/>
  <c r="DD210" i="23"/>
  <c r="DD211" i="23"/>
  <c r="DD212" i="23"/>
  <c r="DD213" i="23"/>
  <c r="DD214" i="23"/>
  <c r="DD215" i="23"/>
  <c r="DD216" i="23"/>
  <c r="DD217" i="23"/>
  <c r="DD218" i="23"/>
  <c r="DD219" i="23"/>
  <c r="DD220" i="23"/>
  <c r="DD221" i="23"/>
  <c r="DD222" i="23"/>
  <c r="DD223" i="23"/>
  <c r="DD224" i="23"/>
  <c r="DD225" i="23"/>
  <c r="DD226" i="23"/>
  <c r="DD227" i="23"/>
  <c r="DD228" i="23"/>
  <c r="DD229" i="23"/>
  <c r="DD230" i="23"/>
  <c r="DD231" i="23"/>
  <c r="DD232" i="23"/>
  <c r="DD233" i="23"/>
  <c r="DD234" i="23"/>
  <c r="DD235" i="23"/>
  <c r="DD236" i="23"/>
  <c r="DD237" i="23"/>
  <c r="DD238" i="23"/>
  <c r="DD239" i="23"/>
  <c r="DC3" i="23"/>
  <c r="DC4" i="23"/>
  <c r="DC5" i="23"/>
  <c r="DC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91" i="23"/>
  <c r="DC92" i="23"/>
  <c r="DC93" i="23"/>
  <c r="DC94" i="23"/>
  <c r="DC95" i="23"/>
  <c r="DC96" i="23"/>
  <c r="DC97" i="23"/>
  <c r="DC98" i="23"/>
  <c r="DC99" i="23"/>
  <c r="DC100" i="23"/>
  <c r="DC101" i="23"/>
  <c r="DC102" i="23"/>
  <c r="DC103" i="23"/>
  <c r="DC104" i="23"/>
  <c r="DC105" i="23"/>
  <c r="DC106" i="23"/>
  <c r="DC107" i="23"/>
  <c r="DC108" i="23"/>
  <c r="DC109" i="23"/>
  <c r="DC110" i="23"/>
  <c r="DC111" i="23"/>
  <c r="DC112" i="23"/>
  <c r="DC113" i="23"/>
  <c r="DC114" i="23"/>
  <c r="DC115" i="23"/>
  <c r="DC116" i="23"/>
  <c r="DC117" i="23"/>
  <c r="DC118" i="23"/>
  <c r="DC119" i="23"/>
  <c r="DC120" i="23"/>
  <c r="DC121" i="23"/>
  <c r="DC122" i="23"/>
  <c r="DC123" i="23"/>
  <c r="DC124" i="23"/>
  <c r="DC125" i="23"/>
  <c r="DC126" i="23"/>
  <c r="DC127" i="23"/>
  <c r="DC128" i="23"/>
  <c r="DC129" i="23"/>
  <c r="DC130" i="23"/>
  <c r="DC131" i="23"/>
  <c r="DC132" i="23"/>
  <c r="DC133" i="23"/>
  <c r="DC134" i="23"/>
  <c r="DC135" i="23"/>
  <c r="DC136" i="23"/>
  <c r="DC137" i="23"/>
  <c r="DC138" i="23"/>
  <c r="DC139" i="23"/>
  <c r="DC140" i="23"/>
  <c r="DC141" i="23"/>
  <c r="DC142" i="23"/>
  <c r="DC143" i="23"/>
  <c r="DC144" i="23"/>
  <c r="DC145" i="23"/>
  <c r="DC146" i="23"/>
  <c r="DC147" i="23"/>
  <c r="DC148" i="23"/>
  <c r="DC149" i="23"/>
  <c r="DC150" i="23"/>
  <c r="DC151" i="23"/>
  <c r="DC152" i="23"/>
  <c r="DC153" i="23"/>
  <c r="DC154" i="23"/>
  <c r="DC155" i="23"/>
  <c r="DC156" i="23"/>
  <c r="DC157" i="23"/>
  <c r="DC158" i="23"/>
  <c r="DC159" i="23"/>
  <c r="DC160" i="23"/>
  <c r="DC161" i="23"/>
  <c r="DC162" i="23"/>
  <c r="DC163" i="23"/>
  <c r="DC164" i="23"/>
  <c r="DC165" i="23"/>
  <c r="DC166" i="23"/>
  <c r="DC167" i="23"/>
  <c r="DC168" i="23"/>
  <c r="DC169" i="23"/>
  <c r="DC170" i="23"/>
  <c r="DC171" i="23"/>
  <c r="DC172" i="23"/>
  <c r="DC173" i="23"/>
  <c r="DC174" i="23"/>
  <c r="DC175" i="23"/>
  <c r="DC176" i="23"/>
  <c r="DC177" i="23"/>
  <c r="DC178" i="23"/>
  <c r="DC179" i="23"/>
  <c r="DC180" i="23"/>
  <c r="DC181" i="23"/>
  <c r="DC182" i="23"/>
  <c r="DC183" i="23"/>
  <c r="DC184" i="23"/>
  <c r="DC185" i="23"/>
  <c r="DC186" i="23"/>
  <c r="DC187" i="23"/>
  <c r="DC188" i="23"/>
  <c r="DC189" i="23"/>
  <c r="DC190" i="23"/>
  <c r="DC191" i="23"/>
  <c r="DC192" i="23"/>
  <c r="DC193" i="23"/>
  <c r="DC194" i="23"/>
  <c r="DC195" i="23"/>
  <c r="DC196" i="23"/>
  <c r="DC197" i="23"/>
  <c r="DC198" i="23"/>
  <c r="DC199" i="23"/>
  <c r="DC200" i="23"/>
  <c r="DC201" i="23"/>
  <c r="DC202" i="23"/>
  <c r="DC203" i="23"/>
  <c r="DC204" i="23"/>
  <c r="DC205" i="23"/>
  <c r="DC206" i="23"/>
  <c r="DC207" i="23"/>
  <c r="DC208" i="23"/>
  <c r="DC209" i="23"/>
  <c r="DC210" i="23"/>
  <c r="DC211" i="23"/>
  <c r="DC212" i="23"/>
  <c r="DC213" i="23"/>
  <c r="DC214" i="23"/>
  <c r="DC215" i="23"/>
  <c r="DC216" i="23"/>
  <c r="DC217" i="23"/>
  <c r="DC218" i="23"/>
  <c r="DC219" i="23"/>
  <c r="DC220" i="23"/>
  <c r="DC221" i="23"/>
  <c r="DC222" i="23"/>
  <c r="DC223" i="23"/>
  <c r="DC224" i="23"/>
  <c r="DC225" i="23"/>
  <c r="DC226" i="23"/>
  <c r="DC227" i="23"/>
  <c r="DC228" i="23"/>
  <c r="DC229" i="23"/>
  <c r="DC230" i="23"/>
  <c r="DC231" i="23"/>
  <c r="DC232" i="23"/>
  <c r="DC233" i="23"/>
  <c r="DC234" i="23"/>
  <c r="DC235" i="23"/>
  <c r="DC236" i="23"/>
  <c r="DC237" i="23"/>
  <c r="DC238" i="23"/>
  <c r="DC239" i="23"/>
  <c r="DB3" i="23"/>
  <c r="DB4" i="23"/>
  <c r="DB5" i="23"/>
  <c r="DB6" i="23"/>
  <c r="DB7" i="23"/>
  <c r="DB8" i="23"/>
  <c r="DB9" i="23"/>
  <c r="DB10" i="23"/>
  <c r="DB11" i="23"/>
  <c r="DB12" i="23"/>
  <c r="DB13" i="23"/>
  <c r="DB14" i="23"/>
  <c r="DB15" i="23"/>
  <c r="DB16" i="23"/>
  <c r="DB17" i="23"/>
  <c r="DB18" i="23"/>
  <c r="DB19" i="23"/>
  <c r="DB20" i="23"/>
  <c r="DB21" i="23"/>
  <c r="DB22" i="23"/>
  <c r="DB23" i="23"/>
  <c r="DB24" i="23"/>
  <c r="DB25" i="23"/>
  <c r="DB26" i="23"/>
  <c r="DB27" i="23"/>
  <c r="DB28" i="23"/>
  <c r="DB29" i="23"/>
  <c r="DB30" i="23"/>
  <c r="DB31" i="23"/>
  <c r="DB32" i="23"/>
  <c r="DB33" i="23"/>
  <c r="DB34" i="23"/>
  <c r="DB35" i="23"/>
  <c r="DB36" i="23"/>
  <c r="DB37" i="23"/>
  <c r="DB38" i="23"/>
  <c r="DB39" i="23"/>
  <c r="DB40" i="23"/>
  <c r="DB41" i="23"/>
  <c r="DB42" i="23"/>
  <c r="DB43" i="23"/>
  <c r="DB44" i="23"/>
  <c r="DB45" i="23"/>
  <c r="DB46" i="23"/>
  <c r="DB47" i="23"/>
  <c r="DB48" i="23"/>
  <c r="DB49" i="23"/>
  <c r="DB50" i="23"/>
  <c r="DB51" i="23"/>
  <c r="DB52" i="23"/>
  <c r="DB53" i="23"/>
  <c r="DB54" i="23"/>
  <c r="DB55" i="23"/>
  <c r="DB56" i="23"/>
  <c r="DB57" i="23"/>
  <c r="DB58" i="23"/>
  <c r="DB59" i="23"/>
  <c r="DB60" i="23"/>
  <c r="DB61" i="23"/>
  <c r="DB62" i="23"/>
  <c r="DB63" i="23"/>
  <c r="DB64" i="23"/>
  <c r="DB65" i="23"/>
  <c r="DB66" i="23"/>
  <c r="DB67" i="23"/>
  <c r="DB68" i="23"/>
  <c r="DB69" i="23"/>
  <c r="DB70" i="23"/>
  <c r="DB71" i="23"/>
  <c r="DB72" i="23"/>
  <c r="DB73" i="23"/>
  <c r="DB74" i="23"/>
  <c r="DB75" i="23"/>
  <c r="DB76" i="23"/>
  <c r="DB77" i="23"/>
  <c r="DB78" i="23"/>
  <c r="DB79" i="23"/>
  <c r="DB80" i="23"/>
  <c r="DB81" i="23"/>
  <c r="DB82" i="23"/>
  <c r="DB83" i="23"/>
  <c r="DB84" i="23"/>
  <c r="DB85" i="23"/>
  <c r="DB86" i="23"/>
  <c r="DB87" i="23"/>
  <c r="DB88" i="23"/>
  <c r="DB89" i="23"/>
  <c r="DB90" i="23"/>
  <c r="DB91" i="23"/>
  <c r="DB92" i="23"/>
  <c r="DB93" i="23"/>
  <c r="DB94" i="23"/>
  <c r="DB95" i="23"/>
  <c r="DB96" i="23"/>
  <c r="DB97" i="23"/>
  <c r="DB98" i="23"/>
  <c r="DB99" i="23"/>
  <c r="DB100" i="23"/>
  <c r="DB101" i="23"/>
  <c r="DB102" i="23"/>
  <c r="DB103" i="23"/>
  <c r="DB104" i="23"/>
  <c r="DB105" i="23"/>
  <c r="DB106" i="23"/>
  <c r="DB107" i="23"/>
  <c r="DB108" i="23"/>
  <c r="DB109" i="23"/>
  <c r="DB110" i="23"/>
  <c r="DB111" i="23"/>
  <c r="DB112" i="23"/>
  <c r="DB113" i="23"/>
  <c r="DB114" i="23"/>
  <c r="DB115" i="23"/>
  <c r="DB116" i="23"/>
  <c r="DB117" i="23"/>
  <c r="DB118" i="23"/>
  <c r="DB119" i="23"/>
  <c r="DB120" i="23"/>
  <c r="DB121" i="23"/>
  <c r="DB122" i="23"/>
  <c r="DB123" i="23"/>
  <c r="DB124" i="23"/>
  <c r="DB125" i="23"/>
  <c r="DB126" i="23"/>
  <c r="DB127" i="23"/>
  <c r="DB128" i="23"/>
  <c r="DB129" i="23"/>
  <c r="DB130" i="23"/>
  <c r="DB131" i="23"/>
  <c r="DB132" i="23"/>
  <c r="DB133" i="23"/>
  <c r="DB134" i="23"/>
  <c r="DB135" i="23"/>
  <c r="DB136" i="23"/>
  <c r="DB137" i="23"/>
  <c r="DB138" i="23"/>
  <c r="DB139" i="23"/>
  <c r="DB140" i="23"/>
  <c r="DB141" i="23"/>
  <c r="DB142" i="23"/>
  <c r="DB143" i="23"/>
  <c r="DB144" i="23"/>
  <c r="DB145" i="23"/>
  <c r="DB146" i="23"/>
  <c r="DB147" i="23"/>
  <c r="DB148" i="23"/>
  <c r="DB149" i="23"/>
  <c r="DB150" i="23"/>
  <c r="DB151" i="23"/>
  <c r="DB152" i="23"/>
  <c r="DB153" i="23"/>
  <c r="DB154" i="23"/>
  <c r="DB155" i="23"/>
  <c r="DB156" i="23"/>
  <c r="DB157" i="23"/>
  <c r="DB158" i="23"/>
  <c r="DB159" i="23"/>
  <c r="DB160" i="23"/>
  <c r="DB161" i="23"/>
  <c r="DB162" i="23"/>
  <c r="DB163" i="23"/>
  <c r="DB164" i="23"/>
  <c r="DB165" i="23"/>
  <c r="DB166" i="23"/>
  <c r="DB167" i="23"/>
  <c r="DB168" i="23"/>
  <c r="DB169" i="23"/>
  <c r="DB170" i="23"/>
  <c r="DB171" i="23"/>
  <c r="DB172" i="23"/>
  <c r="DB173" i="23"/>
  <c r="DB174" i="23"/>
  <c r="DB175" i="23"/>
  <c r="DB176" i="23"/>
  <c r="DB177" i="23"/>
  <c r="DB178" i="23"/>
  <c r="DB179" i="23"/>
  <c r="DB180" i="23"/>
  <c r="DB181" i="23"/>
  <c r="DB182" i="23"/>
  <c r="DB183" i="23"/>
  <c r="DB184" i="23"/>
  <c r="DB185" i="23"/>
  <c r="DB186" i="23"/>
  <c r="DB187" i="23"/>
  <c r="DB188" i="23"/>
  <c r="DB189" i="23"/>
  <c r="DB190" i="23"/>
  <c r="DB191" i="23"/>
  <c r="DB192" i="23"/>
  <c r="DB193" i="23"/>
  <c r="DB194" i="23"/>
  <c r="DB195" i="23"/>
  <c r="DB196" i="23"/>
  <c r="DB197" i="23"/>
  <c r="DB198" i="23"/>
  <c r="DB199" i="23"/>
  <c r="DB200" i="23"/>
  <c r="DB201" i="23"/>
  <c r="DB202" i="23"/>
  <c r="DB203" i="23"/>
  <c r="DB204" i="23"/>
  <c r="DB205" i="23"/>
  <c r="DB206" i="23"/>
  <c r="DB207" i="23"/>
  <c r="DB208" i="23"/>
  <c r="DB209" i="23"/>
  <c r="DB210" i="23"/>
  <c r="DB211" i="23"/>
  <c r="DB212" i="23"/>
  <c r="DB213" i="23"/>
  <c r="DB214" i="23"/>
  <c r="DB215" i="23"/>
  <c r="DB216" i="23"/>
  <c r="DB217" i="23"/>
  <c r="DB218" i="23"/>
  <c r="DB219" i="23"/>
  <c r="DB220" i="23"/>
  <c r="DB221" i="23"/>
  <c r="DB222" i="23"/>
  <c r="DB223" i="23"/>
  <c r="DB224" i="23"/>
  <c r="DB225" i="23"/>
  <c r="DB226" i="23"/>
  <c r="DB227" i="23"/>
  <c r="DB228" i="23"/>
  <c r="DB229" i="23"/>
  <c r="DB230" i="23"/>
  <c r="DB231" i="23"/>
  <c r="DB232" i="23"/>
  <c r="DB233" i="23"/>
  <c r="DB234" i="23"/>
  <c r="DB235" i="23"/>
  <c r="DB236" i="23"/>
  <c r="DB237" i="23"/>
  <c r="DB238" i="23"/>
  <c r="DB239" i="23"/>
  <c r="DA3" i="23"/>
  <c r="DA4" i="23"/>
  <c r="DA5" i="23"/>
  <c r="DA6" i="23"/>
  <c r="DA7" i="23"/>
  <c r="DA8" i="23"/>
  <c r="DA9" i="23"/>
  <c r="DA10" i="23"/>
  <c r="DA11" i="23"/>
  <c r="DA12" i="23"/>
  <c r="DA13" i="23"/>
  <c r="DA14" i="23"/>
  <c r="DA15" i="23"/>
  <c r="DA16" i="23"/>
  <c r="DA17" i="23"/>
  <c r="DA18" i="23"/>
  <c r="DA19" i="23"/>
  <c r="DA20" i="23"/>
  <c r="DA21" i="23"/>
  <c r="DA22" i="23"/>
  <c r="DA23" i="23"/>
  <c r="DA24" i="23"/>
  <c r="DA25" i="23"/>
  <c r="DA26" i="23"/>
  <c r="DA27" i="23"/>
  <c r="DA28" i="23"/>
  <c r="DA29" i="23"/>
  <c r="DA30" i="23"/>
  <c r="DA31" i="23"/>
  <c r="DA32" i="23"/>
  <c r="DA33" i="23"/>
  <c r="DA34" i="23"/>
  <c r="DA35" i="23"/>
  <c r="DA36" i="23"/>
  <c r="DA37" i="23"/>
  <c r="DA38" i="23"/>
  <c r="DA39" i="23"/>
  <c r="DA40" i="23"/>
  <c r="DA41" i="23"/>
  <c r="DA42" i="23"/>
  <c r="DA43" i="23"/>
  <c r="DA44" i="23"/>
  <c r="DA45" i="23"/>
  <c r="DA46" i="23"/>
  <c r="DA47" i="23"/>
  <c r="DA48" i="23"/>
  <c r="DA49" i="23"/>
  <c r="DA50" i="23"/>
  <c r="DA51" i="23"/>
  <c r="DA52" i="23"/>
  <c r="DA53" i="23"/>
  <c r="DA54" i="23"/>
  <c r="DA55" i="23"/>
  <c r="DA56" i="23"/>
  <c r="DA57" i="23"/>
  <c r="DA58" i="23"/>
  <c r="DA59" i="23"/>
  <c r="DA60" i="23"/>
  <c r="DA61" i="23"/>
  <c r="DA62" i="23"/>
  <c r="DA63" i="23"/>
  <c r="DA64" i="23"/>
  <c r="DA65" i="23"/>
  <c r="DA66" i="23"/>
  <c r="DA67" i="23"/>
  <c r="DA68" i="23"/>
  <c r="DA69" i="23"/>
  <c r="DA70" i="23"/>
  <c r="DA71" i="23"/>
  <c r="DA72" i="23"/>
  <c r="DA73" i="23"/>
  <c r="DA74" i="23"/>
  <c r="DA75" i="23"/>
  <c r="DA76" i="23"/>
  <c r="DA77" i="23"/>
  <c r="DA78" i="23"/>
  <c r="DA79" i="23"/>
  <c r="DA80" i="23"/>
  <c r="DA81" i="23"/>
  <c r="DA82" i="23"/>
  <c r="DA83" i="23"/>
  <c r="DA84" i="23"/>
  <c r="DA85" i="23"/>
  <c r="DA86" i="23"/>
  <c r="DA87" i="23"/>
  <c r="DA88" i="23"/>
  <c r="DA89" i="23"/>
  <c r="DA90" i="23"/>
  <c r="DA91" i="23"/>
  <c r="DA92" i="23"/>
  <c r="DA93" i="23"/>
  <c r="DA94" i="23"/>
  <c r="DA95" i="23"/>
  <c r="DA96" i="23"/>
  <c r="DA97" i="23"/>
  <c r="DA98" i="23"/>
  <c r="DA99" i="23"/>
  <c r="DA100" i="23"/>
  <c r="DA101" i="23"/>
  <c r="DA102" i="23"/>
  <c r="DA103" i="23"/>
  <c r="DA104" i="23"/>
  <c r="DA105" i="23"/>
  <c r="DA106" i="23"/>
  <c r="DA107" i="23"/>
  <c r="DA108" i="23"/>
  <c r="DA109" i="23"/>
  <c r="DA110" i="23"/>
  <c r="DA111" i="23"/>
  <c r="DA112" i="23"/>
  <c r="DA113" i="23"/>
  <c r="DA114" i="23"/>
  <c r="DA115" i="23"/>
  <c r="DA116" i="23"/>
  <c r="DA117" i="23"/>
  <c r="DA118" i="23"/>
  <c r="DA119" i="23"/>
  <c r="DA120" i="23"/>
  <c r="DA121" i="23"/>
  <c r="DA122" i="23"/>
  <c r="DA123" i="23"/>
  <c r="DA124" i="23"/>
  <c r="DA125" i="23"/>
  <c r="DA126" i="23"/>
  <c r="DA127" i="23"/>
  <c r="DA128" i="23"/>
  <c r="DA129" i="23"/>
  <c r="DA130" i="23"/>
  <c r="DA131" i="23"/>
  <c r="DA132" i="23"/>
  <c r="DA133" i="23"/>
  <c r="DA134" i="23"/>
  <c r="DA135" i="23"/>
  <c r="DA136" i="23"/>
  <c r="DA137" i="23"/>
  <c r="DA138" i="23"/>
  <c r="DA139" i="23"/>
  <c r="DA140" i="23"/>
  <c r="DA141" i="23"/>
  <c r="DA142" i="23"/>
  <c r="DA143" i="23"/>
  <c r="DA144" i="23"/>
  <c r="DA145" i="23"/>
  <c r="DA146" i="23"/>
  <c r="DA147" i="23"/>
  <c r="DA148" i="23"/>
  <c r="DA149" i="23"/>
  <c r="DA150" i="23"/>
  <c r="DA151" i="23"/>
  <c r="DA152" i="23"/>
  <c r="DA153" i="23"/>
  <c r="DA154" i="23"/>
  <c r="DA155" i="23"/>
  <c r="DA156" i="23"/>
  <c r="DA157" i="23"/>
  <c r="DA158" i="23"/>
  <c r="DA159" i="23"/>
  <c r="DA160" i="23"/>
  <c r="DA161" i="23"/>
  <c r="DA162" i="23"/>
  <c r="DA163" i="23"/>
  <c r="DA164" i="23"/>
  <c r="DA165" i="23"/>
  <c r="DA166" i="23"/>
  <c r="DA167" i="23"/>
  <c r="DA168" i="23"/>
  <c r="DA169" i="23"/>
  <c r="DA170" i="23"/>
  <c r="DA171" i="23"/>
  <c r="DA172" i="23"/>
  <c r="DA173" i="23"/>
  <c r="DA174" i="23"/>
  <c r="DA175" i="23"/>
  <c r="DA176" i="23"/>
  <c r="DA177" i="23"/>
  <c r="DA178" i="23"/>
  <c r="DA179" i="23"/>
  <c r="DA180" i="23"/>
  <c r="DA181" i="23"/>
  <c r="DA182" i="23"/>
  <c r="DA183" i="23"/>
  <c r="DA184" i="23"/>
  <c r="DA185" i="23"/>
  <c r="DA186" i="23"/>
  <c r="DA187" i="23"/>
  <c r="DA188" i="23"/>
  <c r="DA189" i="23"/>
  <c r="DA190" i="23"/>
  <c r="DA191" i="23"/>
  <c r="DA192" i="23"/>
  <c r="DA193" i="23"/>
  <c r="DA194" i="23"/>
  <c r="DA195" i="23"/>
  <c r="DA196" i="23"/>
  <c r="DA197" i="23"/>
  <c r="DA198" i="23"/>
  <c r="DA199" i="23"/>
  <c r="DA200" i="23"/>
  <c r="DA201" i="23"/>
  <c r="DA202" i="23"/>
  <c r="DA203" i="23"/>
  <c r="DA204" i="23"/>
  <c r="DA205" i="23"/>
  <c r="DA206" i="23"/>
  <c r="DA207" i="23"/>
  <c r="DA208" i="23"/>
  <c r="DA209" i="23"/>
  <c r="DA210" i="23"/>
  <c r="DA211" i="23"/>
  <c r="DA212" i="23"/>
  <c r="DA213" i="23"/>
  <c r="DA214" i="23"/>
  <c r="DA215" i="23"/>
  <c r="DA216" i="23"/>
  <c r="DA217" i="23"/>
  <c r="DA218" i="23"/>
  <c r="DA219" i="23"/>
  <c r="DA220" i="23"/>
  <c r="DA221" i="23"/>
  <c r="DA222" i="23"/>
  <c r="DA223" i="23"/>
  <c r="DA224" i="23"/>
  <c r="DA225" i="23"/>
  <c r="DA226" i="23"/>
  <c r="DA227" i="23"/>
  <c r="DA228" i="23"/>
  <c r="DA229" i="23"/>
  <c r="DA230" i="23"/>
  <c r="DA231" i="23"/>
  <c r="DA232" i="23"/>
  <c r="DA233" i="23"/>
  <c r="DA234" i="23"/>
  <c r="DA235" i="23"/>
  <c r="DA236" i="23"/>
  <c r="DA237" i="23"/>
  <c r="DA238" i="23"/>
  <c r="DA239" i="23"/>
  <c r="CZ3" i="23"/>
  <c r="CZ4" i="23"/>
  <c r="CZ5" i="23"/>
  <c r="CZ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91" i="23"/>
  <c r="CZ92" i="23"/>
  <c r="CZ93" i="23"/>
  <c r="CZ94" i="23"/>
  <c r="CZ95" i="23"/>
  <c r="CZ96" i="23"/>
  <c r="CZ97" i="23"/>
  <c r="CZ98" i="23"/>
  <c r="CZ99" i="23"/>
  <c r="CZ100" i="23"/>
  <c r="CZ101" i="23"/>
  <c r="CZ102" i="23"/>
  <c r="CZ103" i="23"/>
  <c r="CZ104" i="23"/>
  <c r="CZ105" i="23"/>
  <c r="CZ106" i="23"/>
  <c r="CZ107" i="23"/>
  <c r="CZ108" i="23"/>
  <c r="CZ109" i="23"/>
  <c r="CZ110" i="23"/>
  <c r="CZ111" i="23"/>
  <c r="CZ112" i="23"/>
  <c r="CZ113" i="23"/>
  <c r="CZ114" i="23"/>
  <c r="CZ115" i="23"/>
  <c r="CZ116" i="23"/>
  <c r="CZ117" i="23"/>
  <c r="CZ118" i="23"/>
  <c r="CZ119" i="23"/>
  <c r="CZ120" i="23"/>
  <c r="CZ121" i="23"/>
  <c r="CZ122" i="23"/>
  <c r="CZ123" i="23"/>
  <c r="CZ124" i="23"/>
  <c r="CZ125" i="23"/>
  <c r="CZ126" i="23"/>
  <c r="CZ127" i="23"/>
  <c r="CZ128" i="23"/>
  <c r="CZ129" i="23"/>
  <c r="CZ130" i="23"/>
  <c r="CZ131" i="23"/>
  <c r="CZ132" i="23"/>
  <c r="CZ133" i="23"/>
  <c r="CZ134" i="23"/>
  <c r="CZ135" i="23"/>
  <c r="CZ136" i="23"/>
  <c r="CZ137" i="23"/>
  <c r="CZ138" i="23"/>
  <c r="CZ139" i="23"/>
  <c r="CZ140" i="23"/>
  <c r="CZ141" i="23"/>
  <c r="CZ142" i="23"/>
  <c r="CZ143" i="23"/>
  <c r="CZ144" i="23"/>
  <c r="CZ145" i="23"/>
  <c r="CZ146" i="23"/>
  <c r="CZ147" i="23"/>
  <c r="CZ148" i="23"/>
  <c r="CZ149" i="23"/>
  <c r="CZ150" i="23"/>
  <c r="CZ151" i="23"/>
  <c r="CZ152" i="23"/>
  <c r="CZ153" i="23"/>
  <c r="CZ154" i="23"/>
  <c r="CZ155" i="23"/>
  <c r="CZ156" i="23"/>
  <c r="CZ157" i="23"/>
  <c r="CZ158" i="23"/>
  <c r="CZ159" i="23"/>
  <c r="CZ160" i="23"/>
  <c r="CZ161" i="23"/>
  <c r="CZ162" i="23"/>
  <c r="CZ163" i="23"/>
  <c r="CZ164" i="23"/>
  <c r="CZ165" i="23"/>
  <c r="CZ166" i="23"/>
  <c r="CZ167" i="23"/>
  <c r="CZ168" i="23"/>
  <c r="CZ169" i="23"/>
  <c r="CZ170" i="23"/>
  <c r="CZ171" i="23"/>
  <c r="CZ172" i="23"/>
  <c r="CZ173" i="23"/>
  <c r="CZ174" i="23"/>
  <c r="CZ175" i="23"/>
  <c r="CZ176" i="23"/>
  <c r="CZ177" i="23"/>
  <c r="CZ178" i="23"/>
  <c r="CZ179" i="23"/>
  <c r="CZ180" i="23"/>
  <c r="CZ181" i="23"/>
  <c r="CZ182" i="23"/>
  <c r="CZ183" i="23"/>
  <c r="CZ184" i="23"/>
  <c r="CZ185" i="23"/>
  <c r="CZ186" i="23"/>
  <c r="CZ187" i="23"/>
  <c r="CZ188" i="23"/>
  <c r="CZ189" i="23"/>
  <c r="CZ190" i="23"/>
  <c r="CZ191" i="23"/>
  <c r="CZ192" i="23"/>
  <c r="CZ193" i="23"/>
  <c r="CZ194" i="23"/>
  <c r="CZ195" i="23"/>
  <c r="CZ196" i="23"/>
  <c r="CZ197" i="23"/>
  <c r="CZ198" i="23"/>
  <c r="CZ199" i="23"/>
  <c r="CZ200" i="23"/>
  <c r="CZ201" i="23"/>
  <c r="CZ202" i="23"/>
  <c r="CZ203" i="23"/>
  <c r="CZ204" i="23"/>
  <c r="CZ205" i="23"/>
  <c r="CZ206" i="23"/>
  <c r="CZ207" i="23"/>
  <c r="CZ208" i="23"/>
  <c r="CZ209" i="23"/>
  <c r="CZ210" i="23"/>
  <c r="CZ211" i="23"/>
  <c r="CZ212" i="23"/>
  <c r="CZ213" i="23"/>
  <c r="CZ214" i="23"/>
  <c r="CZ215" i="23"/>
  <c r="CZ216" i="23"/>
  <c r="CZ217" i="23"/>
  <c r="CZ218" i="23"/>
  <c r="CZ219" i="23"/>
  <c r="CZ220" i="23"/>
  <c r="CZ221" i="23"/>
  <c r="CZ222" i="23"/>
  <c r="CZ223" i="23"/>
  <c r="CZ224" i="23"/>
  <c r="CZ225" i="23"/>
  <c r="CZ226" i="23"/>
  <c r="CZ227" i="23"/>
  <c r="CZ228" i="23"/>
  <c r="CZ229" i="23"/>
  <c r="CZ230" i="23"/>
  <c r="CZ231" i="23"/>
  <c r="CZ232" i="23"/>
  <c r="CZ233" i="23"/>
  <c r="CZ234" i="23"/>
  <c r="CZ235" i="23"/>
  <c r="CZ236" i="23"/>
  <c r="CZ237" i="23"/>
  <c r="CZ238" i="23"/>
  <c r="CZ239" i="23"/>
  <c r="CY3" i="23"/>
  <c r="CY4" i="23"/>
  <c r="CY5" i="23"/>
  <c r="CY6" i="23"/>
  <c r="CY7" i="23"/>
  <c r="CY8" i="23"/>
  <c r="CY9" i="23"/>
  <c r="CY10" i="23"/>
  <c r="CY11" i="23"/>
  <c r="CY12" i="23"/>
  <c r="CY13" i="23"/>
  <c r="CY14" i="23"/>
  <c r="CY15" i="23"/>
  <c r="CY16" i="23"/>
  <c r="CY17" i="23"/>
  <c r="CY18" i="23"/>
  <c r="CY19" i="23"/>
  <c r="CY20" i="23"/>
  <c r="CY21" i="23"/>
  <c r="CY22" i="23"/>
  <c r="CY23" i="23"/>
  <c r="CY24" i="23"/>
  <c r="CY25" i="23"/>
  <c r="CY26" i="23"/>
  <c r="CY27" i="23"/>
  <c r="CY28" i="23"/>
  <c r="CY29" i="23"/>
  <c r="CY30" i="23"/>
  <c r="CY31" i="23"/>
  <c r="CY32" i="23"/>
  <c r="CY33" i="23"/>
  <c r="CY34" i="23"/>
  <c r="CY35" i="23"/>
  <c r="CY36" i="23"/>
  <c r="CY37" i="23"/>
  <c r="CY38" i="23"/>
  <c r="CY39" i="23"/>
  <c r="CY40" i="23"/>
  <c r="CY41" i="23"/>
  <c r="CY42" i="23"/>
  <c r="CY43" i="23"/>
  <c r="CY44" i="23"/>
  <c r="CY45" i="23"/>
  <c r="CY46" i="23"/>
  <c r="CY47" i="23"/>
  <c r="CY48" i="23"/>
  <c r="CY49" i="23"/>
  <c r="CY50" i="23"/>
  <c r="CY51" i="23"/>
  <c r="CY52" i="23"/>
  <c r="CY53" i="23"/>
  <c r="CY54" i="23"/>
  <c r="CY55" i="23"/>
  <c r="CY56" i="23"/>
  <c r="CY57" i="23"/>
  <c r="CY58" i="23"/>
  <c r="CY59" i="23"/>
  <c r="CY60" i="23"/>
  <c r="CY61" i="23"/>
  <c r="CY62" i="23"/>
  <c r="CY63" i="23"/>
  <c r="CY64" i="23"/>
  <c r="CY65" i="23"/>
  <c r="CY66" i="23"/>
  <c r="CY67" i="23"/>
  <c r="CY68" i="23"/>
  <c r="CY69" i="23"/>
  <c r="CY70" i="23"/>
  <c r="CY71" i="23"/>
  <c r="CY72" i="23"/>
  <c r="CY73" i="23"/>
  <c r="CY74" i="23"/>
  <c r="CY75" i="23"/>
  <c r="CY76" i="23"/>
  <c r="CY77" i="23"/>
  <c r="CY78" i="23"/>
  <c r="CY79" i="23"/>
  <c r="CY80" i="23"/>
  <c r="CY81" i="23"/>
  <c r="CY82" i="23"/>
  <c r="CY83" i="23"/>
  <c r="CY84" i="23"/>
  <c r="CY85" i="23"/>
  <c r="CY86" i="23"/>
  <c r="CY87" i="23"/>
  <c r="CY88" i="23"/>
  <c r="CY89" i="23"/>
  <c r="CY90" i="23"/>
  <c r="CY91" i="23"/>
  <c r="CY92" i="23"/>
  <c r="CY93" i="23"/>
  <c r="CY94" i="23"/>
  <c r="CY95" i="23"/>
  <c r="CY96" i="23"/>
  <c r="CY97" i="23"/>
  <c r="CY98" i="23"/>
  <c r="CY99" i="23"/>
  <c r="CY100" i="23"/>
  <c r="CY101" i="23"/>
  <c r="CY102" i="23"/>
  <c r="CY103" i="23"/>
  <c r="CY104" i="23"/>
  <c r="CY105" i="23"/>
  <c r="CY106" i="23"/>
  <c r="CY107" i="23"/>
  <c r="CY108" i="23"/>
  <c r="CY109" i="23"/>
  <c r="CY110" i="23"/>
  <c r="CY111" i="23"/>
  <c r="CY112" i="23"/>
  <c r="CY113" i="23"/>
  <c r="CY114" i="23"/>
  <c r="CY115" i="23"/>
  <c r="CY116" i="23"/>
  <c r="CY117" i="23"/>
  <c r="CY118" i="23"/>
  <c r="CY119" i="23"/>
  <c r="CY120" i="23"/>
  <c r="CY121" i="23"/>
  <c r="CY122" i="23"/>
  <c r="CY123" i="23"/>
  <c r="CY124" i="23"/>
  <c r="CY125" i="23"/>
  <c r="CY126" i="23"/>
  <c r="CY127" i="23"/>
  <c r="CY128" i="23"/>
  <c r="CY129" i="23"/>
  <c r="CY130" i="23"/>
  <c r="CY131" i="23"/>
  <c r="CY132" i="23"/>
  <c r="CY133" i="23"/>
  <c r="CY134" i="23"/>
  <c r="CY135" i="23"/>
  <c r="CY136" i="23"/>
  <c r="CY137" i="23"/>
  <c r="CY138" i="23"/>
  <c r="CY139" i="23"/>
  <c r="CY140" i="23"/>
  <c r="CY141" i="23"/>
  <c r="CY142" i="23"/>
  <c r="CY143" i="23"/>
  <c r="CY144" i="23"/>
  <c r="CY145" i="23"/>
  <c r="CY146" i="23"/>
  <c r="CY147" i="23"/>
  <c r="CY148" i="23"/>
  <c r="CY149" i="23"/>
  <c r="CY150" i="23"/>
  <c r="CY151" i="23"/>
  <c r="CY152" i="23"/>
  <c r="CY153" i="23"/>
  <c r="CY154" i="23"/>
  <c r="CY155" i="23"/>
  <c r="CY156" i="23"/>
  <c r="CY157" i="23"/>
  <c r="CY158" i="23"/>
  <c r="CY159" i="23"/>
  <c r="CY160" i="23"/>
  <c r="CY161" i="23"/>
  <c r="CY162" i="23"/>
  <c r="CY163" i="23"/>
  <c r="CY164" i="23"/>
  <c r="CY165" i="23"/>
  <c r="CY166" i="23"/>
  <c r="CY167" i="23"/>
  <c r="CY168" i="23"/>
  <c r="CY169" i="23"/>
  <c r="CY170" i="23"/>
  <c r="CY171" i="23"/>
  <c r="CY172" i="23"/>
  <c r="CY173" i="23"/>
  <c r="CY174" i="23"/>
  <c r="CY175" i="23"/>
  <c r="CY176" i="23"/>
  <c r="CY177" i="23"/>
  <c r="CY178" i="23"/>
  <c r="CY179" i="23"/>
  <c r="CY180" i="23"/>
  <c r="CY181" i="23"/>
  <c r="CY182" i="23"/>
  <c r="CY183" i="23"/>
  <c r="CY184" i="23"/>
  <c r="CY185" i="23"/>
  <c r="CY186" i="23"/>
  <c r="CY187" i="23"/>
  <c r="CY188" i="23"/>
  <c r="CY189" i="23"/>
  <c r="CY190" i="23"/>
  <c r="CY191" i="23"/>
  <c r="CY192" i="23"/>
  <c r="CY193" i="23"/>
  <c r="CY194" i="23"/>
  <c r="CY195" i="23"/>
  <c r="CY196" i="23"/>
  <c r="CY197" i="23"/>
  <c r="CY198" i="23"/>
  <c r="CY199" i="23"/>
  <c r="CY200" i="23"/>
  <c r="CY201" i="23"/>
  <c r="CY202" i="23"/>
  <c r="CY203" i="23"/>
  <c r="CY204" i="23"/>
  <c r="CY205" i="23"/>
  <c r="CY206" i="23"/>
  <c r="CY207" i="23"/>
  <c r="CY208" i="23"/>
  <c r="CY209" i="23"/>
  <c r="CY210" i="23"/>
  <c r="CY211" i="23"/>
  <c r="CY212" i="23"/>
  <c r="CY213" i="23"/>
  <c r="CY214" i="23"/>
  <c r="CY215" i="23"/>
  <c r="CY216" i="23"/>
  <c r="CY217" i="23"/>
  <c r="CY218" i="23"/>
  <c r="CY219" i="23"/>
  <c r="CY220" i="23"/>
  <c r="CY221" i="23"/>
  <c r="CY222" i="23"/>
  <c r="CY223" i="23"/>
  <c r="CY224" i="23"/>
  <c r="CY225" i="23"/>
  <c r="CY226" i="23"/>
  <c r="CY227" i="23"/>
  <c r="CY228" i="23"/>
  <c r="CY229" i="23"/>
  <c r="CY230" i="23"/>
  <c r="CY231" i="23"/>
  <c r="CY232" i="23"/>
  <c r="CY233" i="23"/>
  <c r="CY234" i="23"/>
  <c r="CY235" i="23"/>
  <c r="CY236" i="23"/>
  <c r="CY237" i="23"/>
  <c r="CY238" i="23"/>
  <c r="CY239" i="23"/>
  <c r="CX3" i="23"/>
  <c r="CX4" i="23"/>
  <c r="CX5" i="23"/>
  <c r="CX6" i="23"/>
  <c r="CX7" i="23"/>
  <c r="CX8" i="23"/>
  <c r="CX9" i="23"/>
  <c r="CX10" i="23"/>
  <c r="CX11" i="23"/>
  <c r="CX12" i="23"/>
  <c r="CX13" i="23"/>
  <c r="CX14" i="23"/>
  <c r="CX15" i="23"/>
  <c r="CX16" i="23"/>
  <c r="CX17" i="23"/>
  <c r="CX18" i="23"/>
  <c r="CX19" i="23"/>
  <c r="CX20" i="23"/>
  <c r="CX21" i="23"/>
  <c r="CX22" i="23"/>
  <c r="CX23" i="23"/>
  <c r="CX24" i="23"/>
  <c r="CX25" i="23"/>
  <c r="CX26" i="23"/>
  <c r="CX27" i="23"/>
  <c r="CX28" i="23"/>
  <c r="CX29" i="23"/>
  <c r="CX30" i="23"/>
  <c r="CX31" i="23"/>
  <c r="CX32" i="23"/>
  <c r="CX33" i="23"/>
  <c r="CX34" i="23"/>
  <c r="CX35" i="23"/>
  <c r="CX36" i="23"/>
  <c r="CX37" i="23"/>
  <c r="CX38" i="23"/>
  <c r="CX39" i="23"/>
  <c r="CX40" i="23"/>
  <c r="CX41" i="23"/>
  <c r="CX42" i="23"/>
  <c r="CX43" i="23"/>
  <c r="CX44" i="23"/>
  <c r="CX45" i="23"/>
  <c r="CX46" i="23"/>
  <c r="CX47" i="23"/>
  <c r="CX48" i="23"/>
  <c r="CX49" i="23"/>
  <c r="CX50" i="23"/>
  <c r="CX51" i="23"/>
  <c r="CX52" i="23"/>
  <c r="CX53" i="23"/>
  <c r="CX54" i="23"/>
  <c r="CX55" i="23"/>
  <c r="CX56" i="23"/>
  <c r="CX57" i="23"/>
  <c r="CX58" i="23"/>
  <c r="CX59" i="23"/>
  <c r="CX60" i="23"/>
  <c r="CX61" i="23"/>
  <c r="CX62" i="23"/>
  <c r="CX63" i="23"/>
  <c r="CX64" i="23"/>
  <c r="CX65" i="23"/>
  <c r="CX66" i="23"/>
  <c r="CX67" i="23"/>
  <c r="CX68" i="23"/>
  <c r="CX69" i="23"/>
  <c r="CX70" i="23"/>
  <c r="CX71" i="23"/>
  <c r="CX72" i="23"/>
  <c r="CX73" i="23"/>
  <c r="CX74" i="23"/>
  <c r="CX75" i="23"/>
  <c r="CX76" i="23"/>
  <c r="CX77" i="23"/>
  <c r="CX78" i="23"/>
  <c r="CX79" i="23"/>
  <c r="CX80" i="23"/>
  <c r="CX81" i="23"/>
  <c r="CX82" i="23"/>
  <c r="CX83" i="23"/>
  <c r="CX84" i="23"/>
  <c r="CX85" i="23"/>
  <c r="CX86" i="23"/>
  <c r="CX87" i="23"/>
  <c r="CX88" i="23"/>
  <c r="CX89" i="23"/>
  <c r="CX90" i="23"/>
  <c r="CX91" i="23"/>
  <c r="CX92" i="23"/>
  <c r="CX93" i="23"/>
  <c r="CX94" i="23"/>
  <c r="CX95" i="23"/>
  <c r="CX96" i="23"/>
  <c r="CX97" i="23"/>
  <c r="CX98" i="23"/>
  <c r="CX99" i="23"/>
  <c r="CX100" i="23"/>
  <c r="CX101" i="23"/>
  <c r="CX102" i="23"/>
  <c r="CX103" i="23"/>
  <c r="CX104" i="23"/>
  <c r="CX105" i="23"/>
  <c r="CX106" i="23"/>
  <c r="CX107" i="23"/>
  <c r="CX108" i="23"/>
  <c r="CX109" i="23"/>
  <c r="CX110" i="23"/>
  <c r="CX111" i="23"/>
  <c r="CX112" i="23"/>
  <c r="CX113" i="23"/>
  <c r="CX114" i="23"/>
  <c r="CX115" i="23"/>
  <c r="CX116" i="23"/>
  <c r="CX117" i="23"/>
  <c r="CX118" i="23"/>
  <c r="CX119" i="23"/>
  <c r="CX120" i="23"/>
  <c r="CX121" i="23"/>
  <c r="CX122" i="23"/>
  <c r="CX123" i="23"/>
  <c r="CX124" i="23"/>
  <c r="CX125" i="23"/>
  <c r="CX126" i="23"/>
  <c r="CX127" i="23"/>
  <c r="CX128" i="23"/>
  <c r="CX129" i="23"/>
  <c r="CX130" i="23"/>
  <c r="CX131" i="23"/>
  <c r="CX132" i="23"/>
  <c r="CX133" i="23"/>
  <c r="CX134" i="23"/>
  <c r="CX135" i="23"/>
  <c r="CX136" i="23"/>
  <c r="CX137" i="23"/>
  <c r="CX138" i="23"/>
  <c r="CX139" i="23"/>
  <c r="CX140" i="23"/>
  <c r="CX141" i="23"/>
  <c r="CX142" i="23"/>
  <c r="CX143" i="23"/>
  <c r="CX144" i="23"/>
  <c r="CX145" i="23"/>
  <c r="CX146" i="23"/>
  <c r="CX147" i="23"/>
  <c r="CX148" i="23"/>
  <c r="CX149" i="23"/>
  <c r="CX150" i="23"/>
  <c r="CX151" i="23"/>
  <c r="CX152" i="23"/>
  <c r="CX153" i="23"/>
  <c r="CX154" i="23"/>
  <c r="CX155" i="23"/>
  <c r="CX156" i="23"/>
  <c r="CX157" i="23"/>
  <c r="CX158" i="23"/>
  <c r="CX159" i="23"/>
  <c r="CX160" i="23"/>
  <c r="CX161" i="23"/>
  <c r="CX162" i="23"/>
  <c r="CX163" i="23"/>
  <c r="CX164" i="23"/>
  <c r="CX165" i="23"/>
  <c r="CX166" i="23"/>
  <c r="CX167" i="23"/>
  <c r="CX168" i="23"/>
  <c r="CX169" i="23"/>
  <c r="CX170" i="23"/>
  <c r="CX171" i="23"/>
  <c r="CX172" i="23"/>
  <c r="CX173" i="23"/>
  <c r="CX174" i="23"/>
  <c r="CX175" i="23"/>
  <c r="CX176" i="23"/>
  <c r="CX177" i="23"/>
  <c r="CX178" i="23"/>
  <c r="CX179" i="23"/>
  <c r="CX180" i="23"/>
  <c r="CX181" i="23"/>
  <c r="CX182" i="23"/>
  <c r="CX183" i="23"/>
  <c r="CX184" i="23"/>
  <c r="CX185" i="23"/>
  <c r="CX186" i="23"/>
  <c r="CX187" i="23"/>
  <c r="CX188" i="23"/>
  <c r="CX189" i="23"/>
  <c r="CX190" i="23"/>
  <c r="CX191" i="23"/>
  <c r="CX192" i="23"/>
  <c r="CX193" i="23"/>
  <c r="CX194" i="23"/>
  <c r="CX195" i="23"/>
  <c r="CX196" i="23"/>
  <c r="CX197" i="23"/>
  <c r="CX198" i="23"/>
  <c r="CX199" i="23"/>
  <c r="CX200" i="23"/>
  <c r="CX201" i="23"/>
  <c r="CX202" i="23"/>
  <c r="CX203" i="23"/>
  <c r="CX204" i="23"/>
  <c r="CX205" i="23"/>
  <c r="CX206" i="23"/>
  <c r="CX207" i="23"/>
  <c r="CX208" i="23"/>
  <c r="CX209" i="23"/>
  <c r="CX210" i="23"/>
  <c r="CX211" i="23"/>
  <c r="CX212" i="23"/>
  <c r="CX213" i="23"/>
  <c r="CX214" i="23"/>
  <c r="CX215" i="23"/>
  <c r="CX216" i="23"/>
  <c r="CX217" i="23"/>
  <c r="CX218" i="23"/>
  <c r="CX219" i="23"/>
  <c r="CX220" i="23"/>
  <c r="CX221" i="23"/>
  <c r="CX222" i="23"/>
  <c r="CX223" i="23"/>
  <c r="CX224" i="23"/>
  <c r="CX225" i="23"/>
  <c r="CX226" i="23"/>
  <c r="CX227" i="23"/>
  <c r="CX228" i="23"/>
  <c r="CX229" i="23"/>
  <c r="CX230" i="23"/>
  <c r="CX231" i="23"/>
  <c r="CX232" i="23"/>
  <c r="CX233" i="23"/>
  <c r="CX234" i="23"/>
  <c r="CX235" i="23"/>
  <c r="CX236" i="23"/>
  <c r="CX237" i="23"/>
  <c r="CX238" i="23"/>
  <c r="CX239" i="23"/>
  <c r="CW3" i="23"/>
  <c r="CW4" i="23"/>
  <c r="CW5" i="23"/>
  <c r="CW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91" i="23"/>
  <c r="CW92" i="23"/>
  <c r="CW93" i="23"/>
  <c r="CW94" i="23"/>
  <c r="CW95" i="23"/>
  <c r="CW96" i="23"/>
  <c r="CW97" i="23"/>
  <c r="CW98" i="23"/>
  <c r="CW99" i="23"/>
  <c r="CW100" i="23"/>
  <c r="CW101" i="23"/>
  <c r="CW102" i="23"/>
  <c r="CW103" i="23"/>
  <c r="CW104" i="23"/>
  <c r="CW105" i="23"/>
  <c r="CW106" i="23"/>
  <c r="CW107" i="23"/>
  <c r="CW108" i="23"/>
  <c r="CW109" i="23"/>
  <c r="CW110" i="23"/>
  <c r="CW111" i="23"/>
  <c r="CW112" i="23"/>
  <c r="CW113" i="23"/>
  <c r="CW114" i="23"/>
  <c r="CW115" i="23"/>
  <c r="CW116" i="23"/>
  <c r="CW117" i="23"/>
  <c r="CW118" i="23"/>
  <c r="CW119" i="23"/>
  <c r="CW120" i="23"/>
  <c r="CW121" i="23"/>
  <c r="CW122" i="23"/>
  <c r="CW123" i="23"/>
  <c r="CW124" i="23"/>
  <c r="CW125" i="23"/>
  <c r="CW126" i="23"/>
  <c r="CW127" i="23"/>
  <c r="CW128" i="23"/>
  <c r="CW129" i="23"/>
  <c r="CW130" i="23"/>
  <c r="CW131" i="23"/>
  <c r="CW132" i="23"/>
  <c r="CW133" i="23"/>
  <c r="CW134" i="23"/>
  <c r="CW135" i="23"/>
  <c r="CW136" i="23"/>
  <c r="CW137" i="23"/>
  <c r="CW138" i="23"/>
  <c r="CW139" i="23"/>
  <c r="CW140" i="23"/>
  <c r="CW141" i="23"/>
  <c r="CW142" i="23"/>
  <c r="CW143" i="23"/>
  <c r="CW144" i="23"/>
  <c r="CW145" i="23"/>
  <c r="CW146" i="23"/>
  <c r="CW147" i="23"/>
  <c r="CW148" i="23"/>
  <c r="CW149" i="23"/>
  <c r="CW150" i="23"/>
  <c r="CW151" i="23"/>
  <c r="CW152" i="23"/>
  <c r="CW153" i="23"/>
  <c r="CW154" i="23"/>
  <c r="CW155" i="23"/>
  <c r="CW156" i="23"/>
  <c r="CW157" i="23"/>
  <c r="CW158" i="23"/>
  <c r="CW159" i="23"/>
  <c r="CW160" i="23"/>
  <c r="CW161" i="23"/>
  <c r="CW162" i="23"/>
  <c r="CW163" i="23"/>
  <c r="CW164" i="23"/>
  <c r="CW165" i="23"/>
  <c r="CW166" i="23"/>
  <c r="CW167" i="23"/>
  <c r="CW168" i="23"/>
  <c r="CW169" i="23"/>
  <c r="CW170" i="23"/>
  <c r="CW171" i="23"/>
  <c r="CW172" i="23"/>
  <c r="CW173" i="23"/>
  <c r="CW174" i="23"/>
  <c r="CW175" i="23"/>
  <c r="CW176" i="23"/>
  <c r="CW177" i="23"/>
  <c r="CW178" i="23"/>
  <c r="CW179" i="23"/>
  <c r="CW180" i="23"/>
  <c r="CW181" i="23"/>
  <c r="CW182" i="23"/>
  <c r="CW183" i="23"/>
  <c r="CW184" i="23"/>
  <c r="CW185" i="23"/>
  <c r="CW186" i="23"/>
  <c r="CW187" i="23"/>
  <c r="CW188" i="23"/>
  <c r="CW189" i="23"/>
  <c r="CW190" i="23"/>
  <c r="CW191" i="23"/>
  <c r="CW192" i="23"/>
  <c r="CW193" i="23"/>
  <c r="CW194" i="23"/>
  <c r="CW195" i="23"/>
  <c r="CW196" i="23"/>
  <c r="CW197" i="23"/>
  <c r="CW198" i="23"/>
  <c r="CW199" i="23"/>
  <c r="CW200" i="23"/>
  <c r="CW201" i="23"/>
  <c r="CW202" i="23"/>
  <c r="CW203" i="23"/>
  <c r="CW204" i="23"/>
  <c r="CW205" i="23"/>
  <c r="CW206" i="23"/>
  <c r="CW207" i="23"/>
  <c r="CW208" i="23"/>
  <c r="CW209" i="23"/>
  <c r="CW210" i="23"/>
  <c r="CW211" i="23"/>
  <c r="CW212" i="23"/>
  <c r="CW213" i="23"/>
  <c r="CW214" i="23"/>
  <c r="CW215" i="23"/>
  <c r="CW216" i="23"/>
  <c r="CW217" i="23"/>
  <c r="CW218" i="23"/>
  <c r="CW219" i="23"/>
  <c r="CW220" i="23"/>
  <c r="CW221" i="23"/>
  <c r="CW222" i="23"/>
  <c r="CW223" i="23"/>
  <c r="CW224" i="23"/>
  <c r="CW225" i="23"/>
  <c r="CW226" i="23"/>
  <c r="CW227" i="23"/>
  <c r="CW228" i="23"/>
  <c r="CW229" i="23"/>
  <c r="CW230" i="23"/>
  <c r="CW231" i="23"/>
  <c r="CW232" i="23"/>
  <c r="CW233" i="23"/>
  <c r="CW234" i="23"/>
  <c r="CW235" i="23"/>
  <c r="CW236" i="23"/>
  <c r="CW237" i="23"/>
  <c r="CW238" i="23"/>
  <c r="CW239" i="23"/>
  <c r="CV3" i="23"/>
  <c r="CV4" i="23"/>
  <c r="CV5" i="23"/>
  <c r="CV6" i="23"/>
  <c r="CV7" i="23"/>
  <c r="CV8" i="23"/>
  <c r="CV9" i="23"/>
  <c r="CV10" i="23"/>
  <c r="CV11" i="23"/>
  <c r="CV12" i="23"/>
  <c r="CV13" i="23"/>
  <c r="CV14" i="23"/>
  <c r="CV15" i="23"/>
  <c r="CV16" i="23"/>
  <c r="CV17" i="23"/>
  <c r="CV18" i="23"/>
  <c r="CV19" i="23"/>
  <c r="CV20" i="23"/>
  <c r="CV21" i="23"/>
  <c r="CV22" i="23"/>
  <c r="CV23" i="23"/>
  <c r="CV24" i="23"/>
  <c r="CV25" i="23"/>
  <c r="CV26" i="23"/>
  <c r="CV27" i="23"/>
  <c r="CV28" i="23"/>
  <c r="CV29" i="23"/>
  <c r="CV30" i="23"/>
  <c r="CV31" i="23"/>
  <c r="CV32" i="23"/>
  <c r="CV33" i="23"/>
  <c r="CV34" i="23"/>
  <c r="CV35" i="23"/>
  <c r="CV36" i="23"/>
  <c r="CV37" i="23"/>
  <c r="CV38" i="23"/>
  <c r="CV39" i="23"/>
  <c r="CV40" i="23"/>
  <c r="CV41" i="23"/>
  <c r="CV42" i="23"/>
  <c r="CV43" i="23"/>
  <c r="CV44" i="23"/>
  <c r="CV45" i="23"/>
  <c r="CV46" i="23"/>
  <c r="CV47" i="23"/>
  <c r="CV48" i="23"/>
  <c r="CV49" i="23"/>
  <c r="CV50" i="23"/>
  <c r="CV51" i="23"/>
  <c r="CV52" i="23"/>
  <c r="CV53" i="23"/>
  <c r="CV54" i="23"/>
  <c r="CV55" i="23"/>
  <c r="CV56" i="23"/>
  <c r="CV57" i="23"/>
  <c r="CV58" i="23"/>
  <c r="CV59" i="23"/>
  <c r="CV60" i="23"/>
  <c r="CV61" i="23"/>
  <c r="CV62" i="23"/>
  <c r="CV63" i="23"/>
  <c r="CV64" i="23"/>
  <c r="CV65" i="23"/>
  <c r="CV66" i="23"/>
  <c r="CV67" i="23"/>
  <c r="CV68" i="23"/>
  <c r="CV69" i="23"/>
  <c r="CV70" i="23"/>
  <c r="CV71" i="23"/>
  <c r="CV72" i="23"/>
  <c r="CV73" i="23"/>
  <c r="CV74" i="23"/>
  <c r="CV75" i="23"/>
  <c r="CV76" i="23"/>
  <c r="CV77" i="23"/>
  <c r="CV78" i="23"/>
  <c r="CV79" i="23"/>
  <c r="CV80" i="23"/>
  <c r="CV81" i="23"/>
  <c r="CV82" i="23"/>
  <c r="CV83" i="23"/>
  <c r="CV84" i="23"/>
  <c r="CV85" i="23"/>
  <c r="CV86" i="23"/>
  <c r="CV87" i="23"/>
  <c r="CV88" i="23"/>
  <c r="CV89" i="23"/>
  <c r="CV90" i="23"/>
  <c r="CV91" i="23"/>
  <c r="CV92" i="23"/>
  <c r="CV93" i="23"/>
  <c r="CV94" i="23"/>
  <c r="CV95" i="23"/>
  <c r="CV96" i="23"/>
  <c r="CV97" i="23"/>
  <c r="CV98" i="23"/>
  <c r="CV99" i="23"/>
  <c r="CV100" i="23"/>
  <c r="CV101" i="23"/>
  <c r="CV102" i="23"/>
  <c r="CV103" i="23"/>
  <c r="CV104" i="23"/>
  <c r="CV105" i="23"/>
  <c r="CV106" i="23"/>
  <c r="CV107" i="23"/>
  <c r="CV108" i="23"/>
  <c r="CV109" i="23"/>
  <c r="CV110" i="23"/>
  <c r="CV111" i="23"/>
  <c r="CV112" i="23"/>
  <c r="CV113" i="23"/>
  <c r="CV114" i="23"/>
  <c r="CV115" i="23"/>
  <c r="CV116" i="23"/>
  <c r="CV117" i="23"/>
  <c r="CV118" i="23"/>
  <c r="CV119" i="23"/>
  <c r="CV120" i="23"/>
  <c r="CV121" i="23"/>
  <c r="CV122" i="23"/>
  <c r="CV123" i="23"/>
  <c r="CV124" i="23"/>
  <c r="CV125" i="23"/>
  <c r="CV126" i="23"/>
  <c r="CV127" i="23"/>
  <c r="CV128" i="23"/>
  <c r="CV129" i="23"/>
  <c r="CV130" i="23"/>
  <c r="CV131" i="23"/>
  <c r="CV132" i="23"/>
  <c r="CV133" i="23"/>
  <c r="CV134" i="23"/>
  <c r="CV135" i="23"/>
  <c r="CV136" i="23"/>
  <c r="CV137" i="23"/>
  <c r="CV138" i="23"/>
  <c r="CV139" i="23"/>
  <c r="CV140" i="23"/>
  <c r="CV141" i="23"/>
  <c r="CV142" i="23"/>
  <c r="CV143" i="23"/>
  <c r="CV144" i="23"/>
  <c r="CV145" i="23"/>
  <c r="CV146" i="23"/>
  <c r="CV147" i="23"/>
  <c r="CV148" i="23"/>
  <c r="CV149" i="23"/>
  <c r="CV150" i="23"/>
  <c r="CV151" i="23"/>
  <c r="CV152" i="23"/>
  <c r="CV153" i="23"/>
  <c r="CV154" i="23"/>
  <c r="CV155" i="23"/>
  <c r="CV156" i="23"/>
  <c r="CV157" i="23"/>
  <c r="CV158" i="23"/>
  <c r="CV159" i="23"/>
  <c r="CV160" i="23"/>
  <c r="CV161" i="23"/>
  <c r="CV162" i="23"/>
  <c r="CV163" i="23"/>
  <c r="CV164" i="23"/>
  <c r="CV165" i="23"/>
  <c r="CV166" i="23"/>
  <c r="CV167" i="23"/>
  <c r="CV168" i="23"/>
  <c r="CV169" i="23"/>
  <c r="CV170" i="23"/>
  <c r="CV171" i="23"/>
  <c r="CV172" i="23"/>
  <c r="CV173" i="23"/>
  <c r="CV174" i="23"/>
  <c r="CV175" i="23"/>
  <c r="CV176" i="23"/>
  <c r="CV177" i="23"/>
  <c r="CV178" i="23"/>
  <c r="CV179" i="23"/>
  <c r="CV180" i="23"/>
  <c r="CV181" i="23"/>
  <c r="CV182" i="23"/>
  <c r="CV183" i="23"/>
  <c r="CV184" i="23"/>
  <c r="CV185" i="23"/>
  <c r="CV186" i="23"/>
  <c r="CV187" i="23"/>
  <c r="CV188" i="23"/>
  <c r="CV189" i="23"/>
  <c r="CV190" i="23"/>
  <c r="CV191" i="23"/>
  <c r="CV192" i="23"/>
  <c r="CV193" i="23"/>
  <c r="CV194" i="23"/>
  <c r="CV195" i="23"/>
  <c r="CV196" i="23"/>
  <c r="CV197" i="23"/>
  <c r="CV198" i="23"/>
  <c r="CV199" i="23"/>
  <c r="CV200" i="23"/>
  <c r="CV201" i="23"/>
  <c r="CV202" i="23"/>
  <c r="CV203" i="23"/>
  <c r="CV204" i="23"/>
  <c r="CV205" i="23"/>
  <c r="CV206" i="23"/>
  <c r="CV207" i="23"/>
  <c r="CV208" i="23"/>
  <c r="CV209" i="23"/>
  <c r="CV210" i="23"/>
  <c r="CV211" i="23"/>
  <c r="CV212" i="23"/>
  <c r="CV213" i="23"/>
  <c r="CV214" i="23"/>
  <c r="CV215" i="23"/>
  <c r="CV216" i="23"/>
  <c r="CV217" i="23"/>
  <c r="CV218" i="23"/>
  <c r="CV219" i="23"/>
  <c r="CV220" i="23"/>
  <c r="CV221" i="23"/>
  <c r="CV222" i="23"/>
  <c r="CV223" i="23"/>
  <c r="CV224" i="23"/>
  <c r="CV225" i="23"/>
  <c r="CV226" i="23"/>
  <c r="CV227" i="23"/>
  <c r="CV228" i="23"/>
  <c r="CV229" i="23"/>
  <c r="CV230" i="23"/>
  <c r="CV231" i="23"/>
  <c r="CV232" i="23"/>
  <c r="CV233" i="23"/>
  <c r="CV234" i="23"/>
  <c r="CV235" i="23"/>
  <c r="CV236" i="23"/>
  <c r="CV237" i="23"/>
  <c r="CV238" i="23"/>
  <c r="CV239" i="23"/>
  <c r="CU3" i="23"/>
  <c r="CU4" i="23"/>
  <c r="CU5" i="23"/>
  <c r="CU6" i="23"/>
  <c r="CU7" i="23"/>
  <c r="CU8" i="23"/>
  <c r="CU9" i="23"/>
  <c r="CU10" i="23"/>
  <c r="CU11" i="23"/>
  <c r="CU12" i="23"/>
  <c r="CU13" i="23"/>
  <c r="CU14" i="23"/>
  <c r="CU15" i="23"/>
  <c r="CU16" i="23"/>
  <c r="CU17" i="23"/>
  <c r="CU18" i="23"/>
  <c r="CU19" i="23"/>
  <c r="CU20" i="23"/>
  <c r="CU21" i="23"/>
  <c r="CU22" i="23"/>
  <c r="CU23" i="23"/>
  <c r="CU24" i="23"/>
  <c r="CU25" i="23"/>
  <c r="CU26" i="23"/>
  <c r="CU27" i="23"/>
  <c r="CU28" i="23"/>
  <c r="CU29" i="23"/>
  <c r="CU30" i="23"/>
  <c r="CU31" i="23"/>
  <c r="CU32" i="23"/>
  <c r="CU33" i="23"/>
  <c r="CU34" i="23"/>
  <c r="CU35" i="23"/>
  <c r="CU36" i="23"/>
  <c r="CU37" i="23"/>
  <c r="CU38" i="23"/>
  <c r="CU39" i="23"/>
  <c r="CU40" i="23"/>
  <c r="CU41" i="23"/>
  <c r="CU42" i="23"/>
  <c r="CU43" i="23"/>
  <c r="CU44" i="23"/>
  <c r="CU45" i="23"/>
  <c r="CU46" i="23"/>
  <c r="CU47" i="23"/>
  <c r="CU48" i="23"/>
  <c r="CU49" i="23"/>
  <c r="CU50" i="23"/>
  <c r="CU51" i="23"/>
  <c r="CU52" i="23"/>
  <c r="CU53" i="23"/>
  <c r="CU54" i="23"/>
  <c r="CU55" i="23"/>
  <c r="CU56" i="23"/>
  <c r="CU57" i="23"/>
  <c r="CU58" i="23"/>
  <c r="CU59" i="23"/>
  <c r="CU60" i="23"/>
  <c r="CU61" i="23"/>
  <c r="CU62" i="23"/>
  <c r="CU63" i="23"/>
  <c r="CU64" i="23"/>
  <c r="CU65" i="23"/>
  <c r="CU66" i="23"/>
  <c r="CU67" i="23"/>
  <c r="CU68" i="23"/>
  <c r="CU69" i="23"/>
  <c r="CU70" i="23"/>
  <c r="CU71" i="23"/>
  <c r="CU72" i="23"/>
  <c r="CU73" i="23"/>
  <c r="CU74" i="23"/>
  <c r="CU75" i="23"/>
  <c r="CU76" i="23"/>
  <c r="CU77" i="23"/>
  <c r="CU78" i="23"/>
  <c r="CU79" i="23"/>
  <c r="CU80" i="23"/>
  <c r="CU81" i="23"/>
  <c r="CU82" i="23"/>
  <c r="CU83" i="23"/>
  <c r="CU84" i="23"/>
  <c r="CU85" i="23"/>
  <c r="CU86" i="23"/>
  <c r="CU87" i="23"/>
  <c r="CU88" i="23"/>
  <c r="CU89" i="23"/>
  <c r="CU90" i="23"/>
  <c r="CU91" i="23"/>
  <c r="CU92" i="23"/>
  <c r="CU93" i="23"/>
  <c r="CU94" i="23"/>
  <c r="CU95" i="23"/>
  <c r="CU96" i="23"/>
  <c r="CU97" i="23"/>
  <c r="CU98" i="23"/>
  <c r="CU99" i="23"/>
  <c r="CU100" i="23"/>
  <c r="CU101" i="23"/>
  <c r="CU102" i="23"/>
  <c r="CU103" i="23"/>
  <c r="CU104" i="23"/>
  <c r="CU105" i="23"/>
  <c r="CU106" i="23"/>
  <c r="CU107" i="23"/>
  <c r="CU108" i="23"/>
  <c r="CU109" i="23"/>
  <c r="CU110" i="23"/>
  <c r="CU111" i="23"/>
  <c r="CU112" i="23"/>
  <c r="CU113" i="23"/>
  <c r="CU114" i="23"/>
  <c r="CU115" i="23"/>
  <c r="CU116" i="23"/>
  <c r="CU117" i="23"/>
  <c r="CU118" i="23"/>
  <c r="CU119" i="23"/>
  <c r="CU120" i="23"/>
  <c r="CU121" i="23"/>
  <c r="CU122" i="23"/>
  <c r="CU123" i="23"/>
  <c r="CU124" i="23"/>
  <c r="CU125" i="23"/>
  <c r="CU126" i="23"/>
  <c r="CU127" i="23"/>
  <c r="CU128" i="23"/>
  <c r="CU129" i="23"/>
  <c r="CU130" i="23"/>
  <c r="CU131" i="23"/>
  <c r="CU132" i="23"/>
  <c r="CU133" i="23"/>
  <c r="CU134" i="23"/>
  <c r="CU135" i="23"/>
  <c r="CU136" i="23"/>
  <c r="CU137" i="23"/>
  <c r="CU138" i="23"/>
  <c r="CU139" i="23"/>
  <c r="CU140" i="23"/>
  <c r="CU141" i="23"/>
  <c r="CU142" i="23"/>
  <c r="CU143" i="23"/>
  <c r="CU144" i="23"/>
  <c r="CU145" i="23"/>
  <c r="CU146" i="23"/>
  <c r="CU147" i="23"/>
  <c r="CU148" i="23"/>
  <c r="CU149" i="23"/>
  <c r="CU150" i="23"/>
  <c r="CU151" i="23"/>
  <c r="CU152" i="23"/>
  <c r="CU153" i="23"/>
  <c r="CU154" i="23"/>
  <c r="CU155" i="23"/>
  <c r="CU156" i="23"/>
  <c r="CU157" i="23"/>
  <c r="CU158" i="23"/>
  <c r="CU159" i="23"/>
  <c r="CU160" i="23"/>
  <c r="CU161" i="23"/>
  <c r="CU162" i="23"/>
  <c r="CU163" i="23"/>
  <c r="CU164" i="23"/>
  <c r="CU165" i="23"/>
  <c r="CU166" i="23"/>
  <c r="CU167" i="23"/>
  <c r="CU168" i="23"/>
  <c r="CU169" i="23"/>
  <c r="CU170" i="23"/>
  <c r="CU171" i="23"/>
  <c r="CU172" i="23"/>
  <c r="CU173" i="23"/>
  <c r="CU174" i="23"/>
  <c r="CU175" i="23"/>
  <c r="CU176" i="23"/>
  <c r="CU177" i="23"/>
  <c r="CU178" i="23"/>
  <c r="CU179" i="23"/>
  <c r="CU180" i="23"/>
  <c r="CU181" i="23"/>
  <c r="CU182" i="23"/>
  <c r="CU183" i="23"/>
  <c r="CU184" i="23"/>
  <c r="CU185" i="23"/>
  <c r="CU186" i="23"/>
  <c r="CU187" i="23"/>
  <c r="CU188" i="23"/>
  <c r="CU189" i="23"/>
  <c r="CU190" i="23"/>
  <c r="CU191" i="23"/>
  <c r="CU192" i="23"/>
  <c r="CU193" i="23"/>
  <c r="CU194" i="23"/>
  <c r="CU195" i="23"/>
  <c r="CU196" i="23"/>
  <c r="CU197" i="23"/>
  <c r="CU198" i="23"/>
  <c r="CU199" i="23"/>
  <c r="CU200" i="23"/>
  <c r="CU201" i="23"/>
  <c r="CU202" i="23"/>
  <c r="CU203" i="23"/>
  <c r="CU204" i="23"/>
  <c r="CU205" i="23"/>
  <c r="CU206" i="23"/>
  <c r="CU207" i="23"/>
  <c r="CU208" i="23"/>
  <c r="CU209" i="23"/>
  <c r="CU210" i="23"/>
  <c r="CU211" i="23"/>
  <c r="CU212" i="23"/>
  <c r="CU213" i="23"/>
  <c r="CU214" i="23"/>
  <c r="CU215" i="23"/>
  <c r="CU216" i="23"/>
  <c r="CU217" i="23"/>
  <c r="CU218" i="23"/>
  <c r="CU219" i="23"/>
  <c r="CU220" i="23"/>
  <c r="CU221" i="23"/>
  <c r="CU222" i="23"/>
  <c r="CU223" i="23"/>
  <c r="CU224" i="23"/>
  <c r="CU225" i="23"/>
  <c r="CU226" i="23"/>
  <c r="CU227" i="23"/>
  <c r="CU228" i="23"/>
  <c r="CU229" i="23"/>
  <c r="CU230" i="23"/>
  <c r="CU231" i="23"/>
  <c r="CU232" i="23"/>
  <c r="CU233" i="23"/>
  <c r="CU234" i="23"/>
  <c r="CU235" i="23"/>
  <c r="CU236" i="23"/>
  <c r="CU237" i="23"/>
  <c r="CU238" i="23"/>
  <c r="CU239" i="23"/>
  <c r="CT3" i="23"/>
  <c r="CT4" i="23"/>
  <c r="CT5" i="23"/>
  <c r="CT6" i="23"/>
  <c r="CT7" i="23"/>
  <c r="CT8" i="23"/>
  <c r="CT9" i="23"/>
  <c r="CT10" i="23"/>
  <c r="CT11" i="23"/>
  <c r="CT12" i="23"/>
  <c r="CT13" i="23"/>
  <c r="CT14" i="23"/>
  <c r="CT15" i="23"/>
  <c r="CT16" i="23"/>
  <c r="CT17" i="23"/>
  <c r="CT18" i="23"/>
  <c r="CT19" i="23"/>
  <c r="CT20" i="23"/>
  <c r="CT21" i="23"/>
  <c r="CT22" i="23"/>
  <c r="CT23" i="23"/>
  <c r="CT24" i="23"/>
  <c r="CT25" i="23"/>
  <c r="CT26" i="23"/>
  <c r="CT27" i="23"/>
  <c r="CT28" i="23"/>
  <c r="CT29" i="23"/>
  <c r="CT30" i="23"/>
  <c r="CT31" i="23"/>
  <c r="CT32" i="23"/>
  <c r="CT33" i="23"/>
  <c r="CT34" i="23"/>
  <c r="CT35" i="23"/>
  <c r="CT36" i="23"/>
  <c r="CT37" i="23"/>
  <c r="CT38" i="23"/>
  <c r="CT39" i="23"/>
  <c r="CT40" i="23"/>
  <c r="CT41" i="23"/>
  <c r="CT42" i="23"/>
  <c r="CT43" i="23"/>
  <c r="CT44" i="23"/>
  <c r="CT45" i="23"/>
  <c r="CT46" i="23"/>
  <c r="CT47" i="23"/>
  <c r="CT48" i="23"/>
  <c r="CT49" i="23"/>
  <c r="CT50" i="23"/>
  <c r="CT51" i="23"/>
  <c r="CT52" i="23"/>
  <c r="CT53" i="23"/>
  <c r="CT54" i="23"/>
  <c r="CT55" i="23"/>
  <c r="CT56" i="23"/>
  <c r="CT57" i="23"/>
  <c r="CT58" i="23"/>
  <c r="CT59" i="23"/>
  <c r="CT60" i="23"/>
  <c r="CT61" i="23"/>
  <c r="CT62" i="23"/>
  <c r="CT63" i="23"/>
  <c r="CT64" i="23"/>
  <c r="CT65" i="23"/>
  <c r="CT66" i="23"/>
  <c r="CT67" i="23"/>
  <c r="CT68" i="23"/>
  <c r="CT69" i="23"/>
  <c r="CT70" i="23"/>
  <c r="CT71" i="23"/>
  <c r="CT72" i="23"/>
  <c r="CT73" i="23"/>
  <c r="CT74" i="23"/>
  <c r="CT75" i="23"/>
  <c r="CT76" i="23"/>
  <c r="CT77" i="23"/>
  <c r="CT78" i="23"/>
  <c r="CT79" i="23"/>
  <c r="CT80" i="23"/>
  <c r="CT81" i="23"/>
  <c r="CT82" i="23"/>
  <c r="CT83" i="23"/>
  <c r="CT84" i="23"/>
  <c r="CT85" i="23"/>
  <c r="CT86" i="23"/>
  <c r="CT87" i="23"/>
  <c r="CT88" i="23"/>
  <c r="CT89" i="23"/>
  <c r="CT90" i="23"/>
  <c r="CT91" i="23"/>
  <c r="CT92" i="23"/>
  <c r="CT93" i="23"/>
  <c r="CT94" i="23"/>
  <c r="CT95" i="23"/>
  <c r="CT96" i="23"/>
  <c r="CT97" i="23"/>
  <c r="CT98" i="23"/>
  <c r="CT99" i="23"/>
  <c r="CT100" i="23"/>
  <c r="CT101" i="23"/>
  <c r="CT102" i="23"/>
  <c r="CT103" i="23"/>
  <c r="CT104" i="23"/>
  <c r="CT105" i="23"/>
  <c r="CT106" i="23"/>
  <c r="CT107" i="23"/>
  <c r="CT108" i="23"/>
  <c r="CT109" i="23"/>
  <c r="CT110" i="23"/>
  <c r="CT111" i="23"/>
  <c r="CT112" i="23"/>
  <c r="CT113" i="23"/>
  <c r="CT114" i="23"/>
  <c r="CT115" i="23"/>
  <c r="CT116" i="23"/>
  <c r="CT117" i="23"/>
  <c r="CT118" i="23"/>
  <c r="CT119" i="23"/>
  <c r="CT120" i="23"/>
  <c r="CT121" i="23"/>
  <c r="CT122" i="23"/>
  <c r="CT123" i="23"/>
  <c r="CT124" i="23"/>
  <c r="CT125" i="23"/>
  <c r="CT126" i="23"/>
  <c r="CT127" i="23"/>
  <c r="CT128" i="23"/>
  <c r="CT129" i="23"/>
  <c r="CT130" i="23"/>
  <c r="CT131" i="23"/>
  <c r="CT132" i="23"/>
  <c r="CT133" i="23"/>
  <c r="CT134" i="23"/>
  <c r="CT135" i="23"/>
  <c r="CT136" i="23"/>
  <c r="CT137" i="23"/>
  <c r="CT138" i="23"/>
  <c r="CT139" i="23"/>
  <c r="CT140" i="23"/>
  <c r="CT141" i="23"/>
  <c r="CT142" i="23"/>
  <c r="CT143" i="23"/>
  <c r="CT144" i="23"/>
  <c r="CT145" i="23"/>
  <c r="CT146" i="23"/>
  <c r="CT147" i="23"/>
  <c r="CT148" i="23"/>
  <c r="CT149" i="23"/>
  <c r="CT150" i="23"/>
  <c r="CT151" i="23"/>
  <c r="CT152" i="23"/>
  <c r="CT153" i="23"/>
  <c r="CT154" i="23"/>
  <c r="CT155" i="23"/>
  <c r="CT156" i="23"/>
  <c r="CT157" i="23"/>
  <c r="CT158" i="23"/>
  <c r="CT159" i="23"/>
  <c r="CT160" i="23"/>
  <c r="CT161" i="23"/>
  <c r="CT162" i="23"/>
  <c r="CT163" i="23"/>
  <c r="CT164" i="23"/>
  <c r="CT165" i="23"/>
  <c r="CT166" i="23"/>
  <c r="CT167" i="23"/>
  <c r="CT168" i="23"/>
  <c r="CT169" i="23"/>
  <c r="CT170" i="23"/>
  <c r="CT171" i="23"/>
  <c r="CT172" i="23"/>
  <c r="CT173" i="23"/>
  <c r="CT174" i="23"/>
  <c r="CT175" i="23"/>
  <c r="CT176" i="23"/>
  <c r="CT177" i="23"/>
  <c r="CT178" i="23"/>
  <c r="CT179" i="23"/>
  <c r="CT180" i="23"/>
  <c r="CT181" i="23"/>
  <c r="CT182" i="23"/>
  <c r="CT183" i="23"/>
  <c r="CT184" i="23"/>
  <c r="CT185" i="23"/>
  <c r="CT186" i="23"/>
  <c r="CT187" i="23"/>
  <c r="CT188" i="23"/>
  <c r="CT189" i="23"/>
  <c r="CT190" i="23"/>
  <c r="CT191" i="23"/>
  <c r="CT192" i="23"/>
  <c r="CT193" i="23"/>
  <c r="CT194" i="23"/>
  <c r="CT195" i="23"/>
  <c r="CT196" i="23"/>
  <c r="CT197" i="23"/>
  <c r="CT198" i="23"/>
  <c r="CT199" i="23"/>
  <c r="CT200" i="23"/>
  <c r="CT201" i="23"/>
  <c r="CT202" i="23"/>
  <c r="CT203" i="23"/>
  <c r="CT204" i="23"/>
  <c r="CT205" i="23"/>
  <c r="CT206" i="23"/>
  <c r="CT207" i="23"/>
  <c r="CT208" i="23"/>
  <c r="CT209" i="23"/>
  <c r="CT210" i="23"/>
  <c r="CT211" i="23"/>
  <c r="CT212" i="23"/>
  <c r="CT213" i="23"/>
  <c r="CT214" i="23"/>
  <c r="CT215" i="23"/>
  <c r="CT216" i="23"/>
  <c r="CT217" i="23"/>
  <c r="CT218" i="23"/>
  <c r="CT219" i="23"/>
  <c r="CT220" i="23"/>
  <c r="CT221" i="23"/>
  <c r="CT222" i="23"/>
  <c r="CT223" i="23"/>
  <c r="CT224" i="23"/>
  <c r="CT225" i="23"/>
  <c r="CT226" i="23"/>
  <c r="CT227" i="23"/>
  <c r="CT228" i="23"/>
  <c r="CT229" i="23"/>
  <c r="CT230" i="23"/>
  <c r="CT231" i="23"/>
  <c r="CT232" i="23"/>
  <c r="CT233" i="23"/>
  <c r="CT234" i="23"/>
  <c r="CT235" i="23"/>
  <c r="CT236" i="23"/>
  <c r="CT237" i="23"/>
  <c r="CT238" i="23"/>
  <c r="CT239" i="23"/>
  <c r="CS3" i="23"/>
  <c r="CS4" i="23"/>
  <c r="CS5" i="23"/>
  <c r="CS6" i="23"/>
  <c r="CS7" i="23"/>
  <c r="CS8" i="23"/>
  <c r="CS9" i="23"/>
  <c r="CS10" i="23"/>
  <c r="CS11" i="23"/>
  <c r="CS12" i="23"/>
  <c r="CS13" i="23"/>
  <c r="CS14" i="23"/>
  <c r="CS15" i="23"/>
  <c r="CS16" i="23"/>
  <c r="CS17" i="23"/>
  <c r="CS18" i="23"/>
  <c r="CS19" i="23"/>
  <c r="CS20" i="23"/>
  <c r="CS21" i="23"/>
  <c r="CS22" i="23"/>
  <c r="CS23" i="23"/>
  <c r="CS24" i="23"/>
  <c r="CS25" i="23"/>
  <c r="CS26" i="23"/>
  <c r="CS27" i="23"/>
  <c r="CS28" i="23"/>
  <c r="CS29" i="23"/>
  <c r="CS30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S43" i="23"/>
  <c r="CS44" i="23"/>
  <c r="CS45" i="23"/>
  <c r="CS46" i="23"/>
  <c r="CS47" i="23"/>
  <c r="CS48" i="23"/>
  <c r="CS49" i="23"/>
  <c r="CS50" i="23"/>
  <c r="CS51" i="23"/>
  <c r="CS52" i="23"/>
  <c r="CS53" i="23"/>
  <c r="CS54" i="23"/>
  <c r="CS55" i="23"/>
  <c r="CS56" i="23"/>
  <c r="CS57" i="23"/>
  <c r="CS58" i="23"/>
  <c r="CS59" i="23"/>
  <c r="CS60" i="23"/>
  <c r="CS61" i="23"/>
  <c r="CS62" i="23"/>
  <c r="CS63" i="23"/>
  <c r="CS64" i="23"/>
  <c r="CS65" i="23"/>
  <c r="CS66" i="23"/>
  <c r="CS67" i="23"/>
  <c r="CS68" i="23"/>
  <c r="CS69" i="23"/>
  <c r="CS70" i="23"/>
  <c r="CS71" i="23"/>
  <c r="CS72" i="23"/>
  <c r="CS73" i="23"/>
  <c r="CS74" i="23"/>
  <c r="CS75" i="23"/>
  <c r="CS76" i="23"/>
  <c r="CS77" i="23"/>
  <c r="CS78" i="23"/>
  <c r="CS79" i="23"/>
  <c r="CS80" i="23"/>
  <c r="CS81" i="23"/>
  <c r="CS82" i="23"/>
  <c r="CS83" i="23"/>
  <c r="CS84" i="23"/>
  <c r="CS85" i="23"/>
  <c r="CS86" i="23"/>
  <c r="CS87" i="23"/>
  <c r="CS88" i="23"/>
  <c r="CS89" i="23"/>
  <c r="CS90" i="23"/>
  <c r="CS91" i="23"/>
  <c r="CS92" i="23"/>
  <c r="CS93" i="23"/>
  <c r="CS94" i="23"/>
  <c r="CS95" i="23"/>
  <c r="CS96" i="23"/>
  <c r="CS97" i="23"/>
  <c r="CS98" i="23"/>
  <c r="CS99" i="23"/>
  <c r="CS100" i="23"/>
  <c r="CS101" i="23"/>
  <c r="CS102" i="23"/>
  <c r="CS103" i="23"/>
  <c r="CS104" i="23"/>
  <c r="CS105" i="23"/>
  <c r="CS106" i="23"/>
  <c r="CS107" i="23"/>
  <c r="CS108" i="23"/>
  <c r="CS109" i="23"/>
  <c r="CS110" i="23"/>
  <c r="CS111" i="23"/>
  <c r="CS112" i="23"/>
  <c r="CS113" i="23"/>
  <c r="CS114" i="23"/>
  <c r="CS115" i="23"/>
  <c r="CS116" i="23"/>
  <c r="CS117" i="23"/>
  <c r="CS118" i="23"/>
  <c r="CS119" i="23"/>
  <c r="CS120" i="23"/>
  <c r="CS121" i="23"/>
  <c r="CS122" i="23"/>
  <c r="CS123" i="23"/>
  <c r="CS124" i="23"/>
  <c r="CS125" i="23"/>
  <c r="CS126" i="23"/>
  <c r="CS127" i="23"/>
  <c r="CS128" i="23"/>
  <c r="CS129" i="23"/>
  <c r="CS130" i="23"/>
  <c r="CS131" i="23"/>
  <c r="CS132" i="23"/>
  <c r="CS133" i="23"/>
  <c r="CS134" i="23"/>
  <c r="CS135" i="23"/>
  <c r="CS136" i="23"/>
  <c r="CS137" i="23"/>
  <c r="CS138" i="23"/>
  <c r="CS139" i="23"/>
  <c r="CS140" i="23"/>
  <c r="CS141" i="23"/>
  <c r="CS142" i="23"/>
  <c r="CS143" i="23"/>
  <c r="CS144" i="23"/>
  <c r="CS145" i="23"/>
  <c r="CS146" i="23"/>
  <c r="CS147" i="23"/>
  <c r="CS148" i="23"/>
  <c r="CS149" i="23"/>
  <c r="CS150" i="23"/>
  <c r="CS151" i="23"/>
  <c r="CS152" i="23"/>
  <c r="CS153" i="23"/>
  <c r="CS154" i="23"/>
  <c r="CS155" i="23"/>
  <c r="CS156" i="23"/>
  <c r="CS157" i="23"/>
  <c r="CS158" i="23"/>
  <c r="CS159" i="23"/>
  <c r="CS160" i="23"/>
  <c r="CS161" i="23"/>
  <c r="CS162" i="23"/>
  <c r="CS163" i="23"/>
  <c r="CS164" i="23"/>
  <c r="CS165" i="23"/>
  <c r="CS166" i="23"/>
  <c r="CS167" i="23"/>
  <c r="CS168" i="23"/>
  <c r="CS169" i="23"/>
  <c r="CS170" i="23"/>
  <c r="CS171" i="23"/>
  <c r="CS172" i="23"/>
  <c r="CS173" i="23"/>
  <c r="CS174" i="23"/>
  <c r="CS175" i="23"/>
  <c r="CS176" i="23"/>
  <c r="CS177" i="23"/>
  <c r="CS178" i="23"/>
  <c r="CS179" i="23"/>
  <c r="CS180" i="23"/>
  <c r="CS181" i="23"/>
  <c r="CS182" i="23"/>
  <c r="CS183" i="23"/>
  <c r="CS184" i="23"/>
  <c r="CS185" i="23"/>
  <c r="CS186" i="23"/>
  <c r="CS187" i="23"/>
  <c r="CS188" i="23"/>
  <c r="CS189" i="23"/>
  <c r="CS190" i="23"/>
  <c r="CS191" i="23"/>
  <c r="CS192" i="23"/>
  <c r="CS193" i="23"/>
  <c r="CS194" i="23"/>
  <c r="CS195" i="23"/>
  <c r="CS196" i="23"/>
  <c r="CS197" i="23"/>
  <c r="CS198" i="23"/>
  <c r="CS199" i="23"/>
  <c r="CS200" i="23"/>
  <c r="CS201" i="23"/>
  <c r="CS202" i="23"/>
  <c r="CS203" i="23"/>
  <c r="CS204" i="23"/>
  <c r="CS205" i="23"/>
  <c r="CS206" i="23"/>
  <c r="CS207" i="23"/>
  <c r="CS208" i="23"/>
  <c r="CS209" i="23"/>
  <c r="CS210" i="23"/>
  <c r="CS211" i="23"/>
  <c r="CS212" i="23"/>
  <c r="CS213" i="23"/>
  <c r="CS214" i="23"/>
  <c r="CS215" i="23"/>
  <c r="CS216" i="23"/>
  <c r="CS217" i="23"/>
  <c r="CS218" i="23"/>
  <c r="CS219" i="23"/>
  <c r="CS220" i="23"/>
  <c r="CS221" i="23"/>
  <c r="CS222" i="23"/>
  <c r="CS223" i="23"/>
  <c r="CS224" i="23"/>
  <c r="CS225" i="23"/>
  <c r="CS226" i="23"/>
  <c r="CS227" i="23"/>
  <c r="CS228" i="23"/>
  <c r="CS229" i="23"/>
  <c r="CS230" i="23"/>
  <c r="CS231" i="23"/>
  <c r="CS232" i="23"/>
  <c r="CS233" i="23"/>
  <c r="CS234" i="23"/>
  <c r="CS235" i="23"/>
  <c r="CS236" i="23"/>
  <c r="CS237" i="23"/>
  <c r="CS238" i="23"/>
  <c r="CS239" i="23"/>
  <c r="CR3" i="23"/>
  <c r="CR4" i="23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91" i="23"/>
  <c r="CR92" i="23"/>
  <c r="CR93" i="23"/>
  <c r="CR94" i="23"/>
  <c r="CR95" i="23"/>
  <c r="CR96" i="23"/>
  <c r="CR97" i="23"/>
  <c r="CR98" i="23"/>
  <c r="CR99" i="23"/>
  <c r="CR100" i="23"/>
  <c r="CR101" i="23"/>
  <c r="CR102" i="23"/>
  <c r="CR103" i="23"/>
  <c r="CR104" i="23"/>
  <c r="CR105" i="23"/>
  <c r="CR106" i="23"/>
  <c r="CR107" i="23"/>
  <c r="CR108" i="23"/>
  <c r="CR109" i="23"/>
  <c r="CR110" i="23"/>
  <c r="CR111" i="23"/>
  <c r="CR112" i="23"/>
  <c r="CR113" i="23"/>
  <c r="CR114" i="23"/>
  <c r="CR115" i="23"/>
  <c r="CR116" i="23"/>
  <c r="CR117" i="23"/>
  <c r="CR118" i="23"/>
  <c r="CR119" i="23"/>
  <c r="CR120" i="23"/>
  <c r="CR121" i="23"/>
  <c r="CR122" i="23"/>
  <c r="CR123" i="23"/>
  <c r="CR124" i="23"/>
  <c r="CR125" i="23"/>
  <c r="CR126" i="23"/>
  <c r="CR127" i="23"/>
  <c r="CR128" i="23"/>
  <c r="CR129" i="23"/>
  <c r="CR130" i="23"/>
  <c r="CR131" i="23"/>
  <c r="CR132" i="23"/>
  <c r="CR133" i="23"/>
  <c r="CR134" i="23"/>
  <c r="CR135" i="23"/>
  <c r="CR136" i="23"/>
  <c r="CR137" i="23"/>
  <c r="CR138" i="23"/>
  <c r="CR139" i="23"/>
  <c r="CR140" i="23"/>
  <c r="CR141" i="23"/>
  <c r="CR142" i="23"/>
  <c r="CR143" i="23"/>
  <c r="CR144" i="23"/>
  <c r="CR145" i="23"/>
  <c r="CR146" i="23"/>
  <c r="CR147" i="23"/>
  <c r="CR148" i="23"/>
  <c r="CR149" i="23"/>
  <c r="CR150" i="23"/>
  <c r="CR151" i="23"/>
  <c r="CR152" i="23"/>
  <c r="CR153" i="23"/>
  <c r="CR154" i="23"/>
  <c r="CR155" i="23"/>
  <c r="CR156" i="23"/>
  <c r="CR157" i="23"/>
  <c r="CR158" i="23"/>
  <c r="CR159" i="23"/>
  <c r="CR160" i="23"/>
  <c r="CR161" i="23"/>
  <c r="CR162" i="23"/>
  <c r="CR163" i="23"/>
  <c r="CR164" i="23"/>
  <c r="CR165" i="23"/>
  <c r="CR166" i="23"/>
  <c r="CR167" i="23"/>
  <c r="CR168" i="23"/>
  <c r="CR169" i="23"/>
  <c r="CR170" i="23"/>
  <c r="CR171" i="23"/>
  <c r="CR172" i="23"/>
  <c r="CR173" i="23"/>
  <c r="CR174" i="23"/>
  <c r="CR175" i="23"/>
  <c r="CR176" i="23"/>
  <c r="CR177" i="23"/>
  <c r="CR178" i="23"/>
  <c r="CR179" i="23"/>
  <c r="CR180" i="23"/>
  <c r="CR181" i="23"/>
  <c r="CR182" i="23"/>
  <c r="CR183" i="23"/>
  <c r="CR184" i="23"/>
  <c r="CR185" i="23"/>
  <c r="CR186" i="23"/>
  <c r="CR187" i="23"/>
  <c r="CR188" i="23"/>
  <c r="CR189" i="23"/>
  <c r="CR190" i="23"/>
  <c r="CR191" i="23"/>
  <c r="CR192" i="23"/>
  <c r="CR193" i="23"/>
  <c r="CR194" i="23"/>
  <c r="CR195" i="23"/>
  <c r="CR196" i="23"/>
  <c r="CR197" i="23"/>
  <c r="CR198" i="23"/>
  <c r="CR199" i="23"/>
  <c r="CR200" i="23"/>
  <c r="CR201" i="23"/>
  <c r="CR202" i="23"/>
  <c r="CR203" i="23"/>
  <c r="CR204" i="23"/>
  <c r="CR205" i="23"/>
  <c r="CR206" i="23"/>
  <c r="CR207" i="23"/>
  <c r="CR208" i="23"/>
  <c r="CR209" i="23"/>
  <c r="CR210" i="23"/>
  <c r="CR211" i="23"/>
  <c r="CR212" i="23"/>
  <c r="CR213" i="23"/>
  <c r="CR214" i="23"/>
  <c r="CR215" i="23"/>
  <c r="CR216" i="23"/>
  <c r="CR217" i="23"/>
  <c r="CR218" i="23"/>
  <c r="CR219" i="23"/>
  <c r="CR220" i="23"/>
  <c r="CR221" i="23"/>
  <c r="CR222" i="23"/>
  <c r="CR223" i="23"/>
  <c r="CR224" i="23"/>
  <c r="CR225" i="23"/>
  <c r="CR226" i="23"/>
  <c r="CR227" i="23"/>
  <c r="CR228" i="23"/>
  <c r="CR229" i="23"/>
  <c r="CR230" i="23"/>
  <c r="CR231" i="23"/>
  <c r="CR232" i="23"/>
  <c r="CR233" i="23"/>
  <c r="CR234" i="23"/>
  <c r="CR235" i="23"/>
  <c r="CR236" i="23"/>
  <c r="CR237" i="23"/>
  <c r="CR238" i="23"/>
  <c r="CR239" i="23"/>
  <c r="CQ3" i="23"/>
  <c r="CQ4" i="23"/>
  <c r="CQ5" i="23"/>
  <c r="CQ6" i="23"/>
  <c r="CQ7" i="23"/>
  <c r="CQ8" i="23"/>
  <c r="CQ9" i="23"/>
  <c r="CQ10" i="23"/>
  <c r="CQ11" i="23"/>
  <c r="CQ12" i="23"/>
  <c r="CQ13" i="23"/>
  <c r="CQ14" i="23"/>
  <c r="CQ15" i="23"/>
  <c r="CQ16" i="23"/>
  <c r="CQ17" i="23"/>
  <c r="CQ18" i="23"/>
  <c r="CQ19" i="23"/>
  <c r="CQ20" i="23"/>
  <c r="CQ21" i="23"/>
  <c r="CQ22" i="23"/>
  <c r="CQ23" i="23"/>
  <c r="CQ24" i="23"/>
  <c r="CQ25" i="23"/>
  <c r="CQ26" i="23"/>
  <c r="CQ27" i="23"/>
  <c r="CQ28" i="23"/>
  <c r="CQ29" i="23"/>
  <c r="CQ30" i="23"/>
  <c r="CQ31" i="23"/>
  <c r="CQ32" i="23"/>
  <c r="CQ33" i="23"/>
  <c r="CQ34" i="23"/>
  <c r="CQ35" i="23"/>
  <c r="CQ36" i="23"/>
  <c r="CQ37" i="23"/>
  <c r="CQ38" i="23"/>
  <c r="CQ39" i="23"/>
  <c r="CQ40" i="23"/>
  <c r="CQ41" i="23"/>
  <c r="CQ42" i="23"/>
  <c r="CQ43" i="23"/>
  <c r="CQ44" i="23"/>
  <c r="CQ45" i="23"/>
  <c r="CQ46" i="23"/>
  <c r="CQ47" i="23"/>
  <c r="CQ48" i="23"/>
  <c r="CQ49" i="23"/>
  <c r="CQ50" i="23"/>
  <c r="CQ51" i="23"/>
  <c r="CQ52" i="23"/>
  <c r="CQ53" i="23"/>
  <c r="CQ54" i="23"/>
  <c r="CQ55" i="23"/>
  <c r="CQ56" i="23"/>
  <c r="CQ57" i="23"/>
  <c r="CQ58" i="23"/>
  <c r="CQ59" i="23"/>
  <c r="CQ60" i="23"/>
  <c r="CQ61" i="23"/>
  <c r="CQ62" i="23"/>
  <c r="CQ63" i="23"/>
  <c r="CQ64" i="23"/>
  <c r="CQ65" i="23"/>
  <c r="CQ66" i="23"/>
  <c r="CQ67" i="23"/>
  <c r="CQ68" i="23"/>
  <c r="CQ69" i="23"/>
  <c r="CQ70" i="23"/>
  <c r="CQ71" i="23"/>
  <c r="CQ72" i="23"/>
  <c r="CQ73" i="23"/>
  <c r="CQ74" i="23"/>
  <c r="CQ75" i="23"/>
  <c r="CQ76" i="23"/>
  <c r="CQ77" i="23"/>
  <c r="CQ78" i="23"/>
  <c r="CQ79" i="23"/>
  <c r="CQ80" i="23"/>
  <c r="CQ81" i="23"/>
  <c r="CQ82" i="23"/>
  <c r="CQ83" i="23"/>
  <c r="CQ84" i="23"/>
  <c r="CQ85" i="23"/>
  <c r="CQ86" i="23"/>
  <c r="CQ87" i="23"/>
  <c r="CQ88" i="23"/>
  <c r="CQ89" i="23"/>
  <c r="CQ90" i="23"/>
  <c r="CQ91" i="23"/>
  <c r="CQ92" i="23"/>
  <c r="CQ93" i="23"/>
  <c r="CQ94" i="23"/>
  <c r="CQ95" i="23"/>
  <c r="CQ96" i="23"/>
  <c r="CQ97" i="23"/>
  <c r="CQ98" i="23"/>
  <c r="CQ99" i="23"/>
  <c r="CQ100" i="23"/>
  <c r="CQ101" i="23"/>
  <c r="CQ102" i="23"/>
  <c r="CQ103" i="23"/>
  <c r="CQ104" i="23"/>
  <c r="CQ105" i="23"/>
  <c r="CQ106" i="23"/>
  <c r="CQ107" i="23"/>
  <c r="CQ108" i="23"/>
  <c r="CQ109" i="23"/>
  <c r="CQ110" i="23"/>
  <c r="CQ111" i="23"/>
  <c r="CQ112" i="23"/>
  <c r="CQ113" i="23"/>
  <c r="CQ114" i="23"/>
  <c r="CQ115" i="23"/>
  <c r="CQ116" i="23"/>
  <c r="CQ117" i="23"/>
  <c r="CQ118" i="23"/>
  <c r="CQ119" i="23"/>
  <c r="CQ120" i="23"/>
  <c r="CQ121" i="23"/>
  <c r="CQ122" i="23"/>
  <c r="CQ123" i="23"/>
  <c r="CQ124" i="23"/>
  <c r="CQ125" i="23"/>
  <c r="CQ126" i="23"/>
  <c r="CQ127" i="23"/>
  <c r="CQ128" i="23"/>
  <c r="CQ129" i="23"/>
  <c r="CQ130" i="23"/>
  <c r="CQ131" i="23"/>
  <c r="CQ132" i="23"/>
  <c r="CQ133" i="23"/>
  <c r="CQ134" i="23"/>
  <c r="CQ135" i="23"/>
  <c r="CQ136" i="23"/>
  <c r="CQ137" i="23"/>
  <c r="CQ138" i="23"/>
  <c r="CQ139" i="23"/>
  <c r="CQ140" i="23"/>
  <c r="CQ141" i="23"/>
  <c r="CQ142" i="23"/>
  <c r="CQ143" i="23"/>
  <c r="CQ144" i="23"/>
  <c r="CQ145" i="23"/>
  <c r="CQ146" i="23"/>
  <c r="CQ147" i="23"/>
  <c r="CQ148" i="23"/>
  <c r="CQ149" i="23"/>
  <c r="CQ150" i="23"/>
  <c r="CQ151" i="23"/>
  <c r="CQ152" i="23"/>
  <c r="CQ153" i="23"/>
  <c r="CQ154" i="23"/>
  <c r="CQ155" i="23"/>
  <c r="CQ156" i="23"/>
  <c r="CQ157" i="23"/>
  <c r="CQ158" i="23"/>
  <c r="CQ159" i="23"/>
  <c r="CQ160" i="23"/>
  <c r="CQ161" i="23"/>
  <c r="CQ162" i="23"/>
  <c r="CQ163" i="23"/>
  <c r="CQ164" i="23"/>
  <c r="CQ165" i="23"/>
  <c r="CQ166" i="23"/>
  <c r="CQ167" i="23"/>
  <c r="CQ168" i="23"/>
  <c r="CQ169" i="23"/>
  <c r="CQ170" i="23"/>
  <c r="CQ171" i="23"/>
  <c r="CQ172" i="23"/>
  <c r="CQ173" i="23"/>
  <c r="CQ174" i="23"/>
  <c r="CQ175" i="23"/>
  <c r="CQ176" i="23"/>
  <c r="CQ177" i="23"/>
  <c r="CQ178" i="23"/>
  <c r="CQ179" i="23"/>
  <c r="CQ180" i="23"/>
  <c r="CQ181" i="23"/>
  <c r="CQ182" i="23"/>
  <c r="CQ183" i="23"/>
  <c r="CQ184" i="23"/>
  <c r="CQ185" i="23"/>
  <c r="CQ186" i="23"/>
  <c r="CQ187" i="23"/>
  <c r="CQ188" i="23"/>
  <c r="CQ189" i="23"/>
  <c r="CQ190" i="23"/>
  <c r="CQ191" i="23"/>
  <c r="CQ192" i="23"/>
  <c r="CQ193" i="23"/>
  <c r="CQ194" i="23"/>
  <c r="CQ195" i="23"/>
  <c r="CQ196" i="23"/>
  <c r="CQ197" i="23"/>
  <c r="CQ198" i="23"/>
  <c r="CQ199" i="23"/>
  <c r="CQ200" i="23"/>
  <c r="CQ201" i="23"/>
  <c r="CQ202" i="23"/>
  <c r="CQ203" i="23"/>
  <c r="CQ204" i="23"/>
  <c r="CQ205" i="23"/>
  <c r="CQ206" i="23"/>
  <c r="CQ207" i="23"/>
  <c r="CQ208" i="23"/>
  <c r="CQ209" i="23"/>
  <c r="CQ210" i="23"/>
  <c r="CQ211" i="23"/>
  <c r="CQ212" i="23"/>
  <c r="CQ213" i="23"/>
  <c r="CQ214" i="23"/>
  <c r="CQ215" i="23"/>
  <c r="CQ216" i="23"/>
  <c r="CQ217" i="23"/>
  <c r="CQ218" i="23"/>
  <c r="CQ219" i="23"/>
  <c r="CQ220" i="23"/>
  <c r="CQ221" i="23"/>
  <c r="CQ222" i="23"/>
  <c r="CQ223" i="23"/>
  <c r="CQ224" i="23"/>
  <c r="CQ225" i="23"/>
  <c r="CQ226" i="23"/>
  <c r="CQ227" i="23"/>
  <c r="CQ228" i="23"/>
  <c r="CQ229" i="23"/>
  <c r="CQ230" i="23"/>
  <c r="CQ231" i="23"/>
  <c r="CQ232" i="23"/>
  <c r="CQ233" i="23"/>
  <c r="CQ234" i="23"/>
  <c r="CQ235" i="23"/>
  <c r="CQ236" i="23"/>
  <c r="CQ237" i="23"/>
  <c r="CQ238" i="23"/>
  <c r="CQ239" i="23"/>
  <c r="CP3" i="23"/>
  <c r="CP4" i="23"/>
  <c r="CP5" i="23"/>
  <c r="CP6" i="23"/>
  <c r="CP7" i="23"/>
  <c r="CP8" i="23"/>
  <c r="CP9" i="23"/>
  <c r="CP10" i="23"/>
  <c r="CP11" i="23"/>
  <c r="CP12" i="23"/>
  <c r="CP13" i="23"/>
  <c r="CP14" i="23"/>
  <c r="CP15" i="23"/>
  <c r="CP16" i="23"/>
  <c r="CP17" i="23"/>
  <c r="CP18" i="23"/>
  <c r="CP19" i="23"/>
  <c r="CP20" i="23"/>
  <c r="CP21" i="23"/>
  <c r="CP22" i="23"/>
  <c r="CP23" i="23"/>
  <c r="CP24" i="23"/>
  <c r="CP25" i="23"/>
  <c r="CP26" i="23"/>
  <c r="CP27" i="23"/>
  <c r="CP28" i="23"/>
  <c r="CP29" i="23"/>
  <c r="CP30" i="23"/>
  <c r="CP31" i="23"/>
  <c r="CP32" i="23"/>
  <c r="CP33" i="23"/>
  <c r="CP34" i="23"/>
  <c r="CP35" i="23"/>
  <c r="CP36" i="23"/>
  <c r="CP37" i="23"/>
  <c r="CP38" i="23"/>
  <c r="CP39" i="23"/>
  <c r="CP40" i="23"/>
  <c r="CP41" i="23"/>
  <c r="CP42" i="23"/>
  <c r="CP43" i="23"/>
  <c r="CP44" i="23"/>
  <c r="CP45" i="23"/>
  <c r="CP46" i="23"/>
  <c r="CP47" i="23"/>
  <c r="CP48" i="23"/>
  <c r="CP49" i="23"/>
  <c r="CP50" i="23"/>
  <c r="CP51" i="23"/>
  <c r="CP52" i="23"/>
  <c r="CP53" i="23"/>
  <c r="CP54" i="23"/>
  <c r="CP55" i="23"/>
  <c r="CP56" i="23"/>
  <c r="CP57" i="23"/>
  <c r="CP58" i="23"/>
  <c r="CP59" i="23"/>
  <c r="CP60" i="23"/>
  <c r="CP61" i="23"/>
  <c r="CP62" i="23"/>
  <c r="CP63" i="23"/>
  <c r="CP64" i="23"/>
  <c r="CP65" i="23"/>
  <c r="CP66" i="23"/>
  <c r="CP67" i="23"/>
  <c r="CP68" i="23"/>
  <c r="CP69" i="23"/>
  <c r="CP70" i="23"/>
  <c r="CP71" i="23"/>
  <c r="CP72" i="23"/>
  <c r="CP73" i="23"/>
  <c r="CP74" i="23"/>
  <c r="CP75" i="23"/>
  <c r="CP76" i="23"/>
  <c r="CP77" i="23"/>
  <c r="CP78" i="23"/>
  <c r="CP79" i="23"/>
  <c r="CP80" i="23"/>
  <c r="CP81" i="23"/>
  <c r="CP82" i="23"/>
  <c r="CP83" i="23"/>
  <c r="CP84" i="23"/>
  <c r="CP85" i="23"/>
  <c r="CP86" i="23"/>
  <c r="CP87" i="23"/>
  <c r="CP88" i="23"/>
  <c r="CP89" i="23"/>
  <c r="CP90" i="23"/>
  <c r="CP91" i="23"/>
  <c r="CP92" i="23"/>
  <c r="CP93" i="23"/>
  <c r="CP94" i="23"/>
  <c r="CP95" i="23"/>
  <c r="CP96" i="23"/>
  <c r="CP97" i="23"/>
  <c r="CP98" i="23"/>
  <c r="CP99" i="23"/>
  <c r="CP100" i="23"/>
  <c r="CP101" i="23"/>
  <c r="CP102" i="23"/>
  <c r="CP103" i="23"/>
  <c r="CP104" i="23"/>
  <c r="CP105" i="23"/>
  <c r="CP106" i="23"/>
  <c r="CP107" i="23"/>
  <c r="CP108" i="23"/>
  <c r="CP109" i="23"/>
  <c r="CP110" i="23"/>
  <c r="CP111" i="23"/>
  <c r="CP112" i="23"/>
  <c r="CP113" i="23"/>
  <c r="CP114" i="23"/>
  <c r="CP115" i="23"/>
  <c r="CP116" i="23"/>
  <c r="CP117" i="23"/>
  <c r="CP118" i="23"/>
  <c r="CP119" i="23"/>
  <c r="CP120" i="23"/>
  <c r="CP121" i="23"/>
  <c r="CP122" i="23"/>
  <c r="CP123" i="23"/>
  <c r="CP124" i="23"/>
  <c r="CP125" i="23"/>
  <c r="CP126" i="23"/>
  <c r="CP127" i="23"/>
  <c r="CP128" i="23"/>
  <c r="CP129" i="23"/>
  <c r="CP130" i="23"/>
  <c r="CP131" i="23"/>
  <c r="CP132" i="23"/>
  <c r="CP133" i="23"/>
  <c r="CP134" i="23"/>
  <c r="CP135" i="23"/>
  <c r="CP136" i="23"/>
  <c r="CP137" i="23"/>
  <c r="CP138" i="23"/>
  <c r="CP139" i="23"/>
  <c r="CP140" i="23"/>
  <c r="CP141" i="23"/>
  <c r="CP142" i="23"/>
  <c r="CP143" i="23"/>
  <c r="CP144" i="23"/>
  <c r="CP145" i="23"/>
  <c r="CP146" i="23"/>
  <c r="CP147" i="23"/>
  <c r="CP148" i="23"/>
  <c r="CP149" i="23"/>
  <c r="CP150" i="23"/>
  <c r="CP151" i="23"/>
  <c r="CP152" i="23"/>
  <c r="CP153" i="23"/>
  <c r="CP154" i="23"/>
  <c r="CP155" i="23"/>
  <c r="CP156" i="23"/>
  <c r="CP157" i="23"/>
  <c r="CP158" i="23"/>
  <c r="CP159" i="23"/>
  <c r="CP160" i="23"/>
  <c r="CP161" i="23"/>
  <c r="CP162" i="23"/>
  <c r="CP163" i="23"/>
  <c r="CP164" i="23"/>
  <c r="CP165" i="23"/>
  <c r="CP166" i="23"/>
  <c r="CP167" i="23"/>
  <c r="CP168" i="23"/>
  <c r="CP169" i="23"/>
  <c r="CP170" i="23"/>
  <c r="CP171" i="23"/>
  <c r="CP172" i="23"/>
  <c r="CP173" i="23"/>
  <c r="CP174" i="23"/>
  <c r="CP175" i="23"/>
  <c r="CP176" i="23"/>
  <c r="CP177" i="23"/>
  <c r="CP178" i="23"/>
  <c r="CP179" i="23"/>
  <c r="CP180" i="23"/>
  <c r="CP181" i="23"/>
  <c r="CP182" i="23"/>
  <c r="CP183" i="23"/>
  <c r="CP184" i="23"/>
  <c r="CP185" i="23"/>
  <c r="CP186" i="23"/>
  <c r="CP187" i="23"/>
  <c r="CP188" i="23"/>
  <c r="CP189" i="23"/>
  <c r="CP190" i="23"/>
  <c r="CP191" i="23"/>
  <c r="CP192" i="23"/>
  <c r="CP193" i="23"/>
  <c r="CP194" i="23"/>
  <c r="CP195" i="23"/>
  <c r="CP196" i="23"/>
  <c r="CP197" i="23"/>
  <c r="CP198" i="23"/>
  <c r="CP199" i="23"/>
  <c r="CP200" i="23"/>
  <c r="CP201" i="23"/>
  <c r="CP202" i="23"/>
  <c r="CP203" i="23"/>
  <c r="CP204" i="23"/>
  <c r="CP205" i="23"/>
  <c r="CP206" i="23"/>
  <c r="CP207" i="23"/>
  <c r="CP208" i="23"/>
  <c r="CP209" i="23"/>
  <c r="CP210" i="23"/>
  <c r="CP211" i="23"/>
  <c r="CP212" i="23"/>
  <c r="CP213" i="23"/>
  <c r="CP214" i="23"/>
  <c r="CP215" i="23"/>
  <c r="CP216" i="23"/>
  <c r="CP217" i="23"/>
  <c r="CP218" i="23"/>
  <c r="CP219" i="23"/>
  <c r="CP220" i="23"/>
  <c r="CP221" i="23"/>
  <c r="CP222" i="23"/>
  <c r="CP223" i="23"/>
  <c r="CP224" i="23"/>
  <c r="CP225" i="23"/>
  <c r="CP226" i="23"/>
  <c r="CP227" i="23"/>
  <c r="CP228" i="23"/>
  <c r="CP229" i="23"/>
  <c r="CP230" i="23"/>
  <c r="CP231" i="23"/>
  <c r="CP232" i="23"/>
  <c r="CP233" i="23"/>
  <c r="CP234" i="23"/>
  <c r="CP235" i="23"/>
  <c r="CP236" i="23"/>
  <c r="CP237" i="23"/>
  <c r="CP238" i="23"/>
  <c r="CP239" i="23"/>
  <c r="CO3" i="23"/>
  <c r="CO4" i="23"/>
  <c r="CO5" i="23"/>
  <c r="CO6" i="23"/>
  <c r="CO7" i="23"/>
  <c r="CO8" i="23"/>
  <c r="CO9" i="23"/>
  <c r="CO10" i="23"/>
  <c r="CO11" i="23"/>
  <c r="CO12" i="23"/>
  <c r="CO13" i="23"/>
  <c r="CO14" i="23"/>
  <c r="CO15" i="23"/>
  <c r="CO16" i="23"/>
  <c r="CO17" i="23"/>
  <c r="CO18" i="23"/>
  <c r="CO19" i="23"/>
  <c r="CO20" i="23"/>
  <c r="CO21" i="23"/>
  <c r="CO22" i="23"/>
  <c r="CO23" i="23"/>
  <c r="CO24" i="23"/>
  <c r="CO25" i="23"/>
  <c r="CO26" i="23"/>
  <c r="CO27" i="23"/>
  <c r="CO28" i="23"/>
  <c r="CO29" i="23"/>
  <c r="CO30" i="23"/>
  <c r="CO31" i="23"/>
  <c r="CO32" i="23"/>
  <c r="CO33" i="23"/>
  <c r="CO34" i="23"/>
  <c r="CO35" i="23"/>
  <c r="CO36" i="23"/>
  <c r="CO37" i="23"/>
  <c r="CO38" i="23"/>
  <c r="CO39" i="23"/>
  <c r="CO40" i="23"/>
  <c r="CO41" i="23"/>
  <c r="CO42" i="23"/>
  <c r="CO43" i="23"/>
  <c r="CO44" i="23"/>
  <c r="CO45" i="23"/>
  <c r="CO46" i="23"/>
  <c r="CO47" i="23"/>
  <c r="CO48" i="23"/>
  <c r="CO49" i="23"/>
  <c r="CO50" i="23"/>
  <c r="CO51" i="23"/>
  <c r="CO52" i="23"/>
  <c r="CO53" i="23"/>
  <c r="CO54" i="23"/>
  <c r="CO55" i="23"/>
  <c r="CO56" i="23"/>
  <c r="CO57" i="23"/>
  <c r="CO58" i="23"/>
  <c r="CO59" i="23"/>
  <c r="CO60" i="23"/>
  <c r="CO61" i="23"/>
  <c r="CO62" i="23"/>
  <c r="CO63" i="23"/>
  <c r="CO64" i="23"/>
  <c r="CO65" i="23"/>
  <c r="CO66" i="23"/>
  <c r="CO67" i="23"/>
  <c r="CO68" i="23"/>
  <c r="CO69" i="23"/>
  <c r="CO70" i="23"/>
  <c r="CO71" i="23"/>
  <c r="CO72" i="23"/>
  <c r="CO73" i="23"/>
  <c r="CO74" i="23"/>
  <c r="CO75" i="23"/>
  <c r="CO76" i="23"/>
  <c r="CO77" i="23"/>
  <c r="CO78" i="23"/>
  <c r="CO79" i="23"/>
  <c r="CO80" i="23"/>
  <c r="CO81" i="23"/>
  <c r="CO82" i="23"/>
  <c r="CO83" i="23"/>
  <c r="CO84" i="23"/>
  <c r="CO85" i="23"/>
  <c r="CO86" i="23"/>
  <c r="CO87" i="23"/>
  <c r="CO88" i="23"/>
  <c r="CO89" i="23"/>
  <c r="CO90" i="23"/>
  <c r="CO91" i="23"/>
  <c r="CO92" i="23"/>
  <c r="CO93" i="23"/>
  <c r="CO94" i="23"/>
  <c r="CO95" i="23"/>
  <c r="CO96" i="23"/>
  <c r="CO97" i="23"/>
  <c r="CO98" i="23"/>
  <c r="CO99" i="23"/>
  <c r="CO100" i="23"/>
  <c r="CO101" i="23"/>
  <c r="CO102" i="23"/>
  <c r="CO103" i="23"/>
  <c r="CO104" i="23"/>
  <c r="CO105" i="23"/>
  <c r="CO106" i="23"/>
  <c r="CO107" i="23"/>
  <c r="CO108" i="23"/>
  <c r="CO109" i="23"/>
  <c r="CO110" i="23"/>
  <c r="CO111" i="23"/>
  <c r="CO112" i="23"/>
  <c r="CO113" i="23"/>
  <c r="CO114" i="23"/>
  <c r="CO115" i="23"/>
  <c r="CO116" i="23"/>
  <c r="CO117" i="23"/>
  <c r="CO118" i="23"/>
  <c r="CO119" i="23"/>
  <c r="CO120" i="23"/>
  <c r="CO121" i="23"/>
  <c r="CO122" i="23"/>
  <c r="CO123" i="23"/>
  <c r="CO124" i="23"/>
  <c r="CO125" i="23"/>
  <c r="CO126" i="23"/>
  <c r="CO127" i="23"/>
  <c r="CO128" i="23"/>
  <c r="CO129" i="23"/>
  <c r="CO130" i="23"/>
  <c r="CO131" i="23"/>
  <c r="CO132" i="23"/>
  <c r="CO133" i="23"/>
  <c r="CO134" i="23"/>
  <c r="CO135" i="23"/>
  <c r="CO136" i="23"/>
  <c r="CO137" i="23"/>
  <c r="CO138" i="23"/>
  <c r="CO139" i="23"/>
  <c r="CO140" i="23"/>
  <c r="CO141" i="23"/>
  <c r="CO142" i="23"/>
  <c r="CO143" i="23"/>
  <c r="CO144" i="23"/>
  <c r="CO145" i="23"/>
  <c r="CO146" i="23"/>
  <c r="CO147" i="23"/>
  <c r="CO148" i="23"/>
  <c r="CO149" i="23"/>
  <c r="CO150" i="23"/>
  <c r="CO151" i="23"/>
  <c r="CO152" i="23"/>
  <c r="CO153" i="23"/>
  <c r="CO154" i="23"/>
  <c r="CO155" i="23"/>
  <c r="CO156" i="23"/>
  <c r="CO157" i="23"/>
  <c r="CO158" i="23"/>
  <c r="CO159" i="23"/>
  <c r="CO160" i="23"/>
  <c r="CO161" i="23"/>
  <c r="CO162" i="23"/>
  <c r="CO163" i="23"/>
  <c r="CO164" i="23"/>
  <c r="CO165" i="23"/>
  <c r="CO166" i="23"/>
  <c r="CO167" i="23"/>
  <c r="CO168" i="23"/>
  <c r="CO169" i="23"/>
  <c r="CO170" i="23"/>
  <c r="CO171" i="23"/>
  <c r="CO172" i="23"/>
  <c r="CO173" i="23"/>
  <c r="CO174" i="23"/>
  <c r="CO175" i="23"/>
  <c r="CO176" i="23"/>
  <c r="CO177" i="23"/>
  <c r="CO178" i="23"/>
  <c r="CO179" i="23"/>
  <c r="CO180" i="23"/>
  <c r="CO181" i="23"/>
  <c r="CO182" i="23"/>
  <c r="CO183" i="23"/>
  <c r="CO184" i="23"/>
  <c r="CO185" i="23"/>
  <c r="CO186" i="23"/>
  <c r="CO187" i="23"/>
  <c r="CO188" i="23"/>
  <c r="CO189" i="23"/>
  <c r="CO190" i="23"/>
  <c r="CO191" i="23"/>
  <c r="CO192" i="23"/>
  <c r="CO193" i="23"/>
  <c r="CO194" i="23"/>
  <c r="CO195" i="23"/>
  <c r="CO196" i="23"/>
  <c r="CO197" i="23"/>
  <c r="CO198" i="23"/>
  <c r="CO199" i="23"/>
  <c r="CO200" i="23"/>
  <c r="CO201" i="23"/>
  <c r="CO202" i="23"/>
  <c r="CO203" i="23"/>
  <c r="CO204" i="23"/>
  <c r="CO205" i="23"/>
  <c r="CO206" i="23"/>
  <c r="CO207" i="23"/>
  <c r="CO208" i="23"/>
  <c r="CO209" i="23"/>
  <c r="CO210" i="23"/>
  <c r="CO211" i="23"/>
  <c r="CO212" i="23"/>
  <c r="CO213" i="23"/>
  <c r="CO214" i="23"/>
  <c r="CO215" i="23"/>
  <c r="CO216" i="23"/>
  <c r="CO217" i="23"/>
  <c r="CO218" i="23"/>
  <c r="CO219" i="23"/>
  <c r="CO220" i="23"/>
  <c r="CO221" i="23"/>
  <c r="CO222" i="23"/>
  <c r="CO223" i="23"/>
  <c r="CO224" i="23"/>
  <c r="CO225" i="23"/>
  <c r="CO226" i="23"/>
  <c r="CO227" i="23"/>
  <c r="CO228" i="23"/>
  <c r="CO229" i="23"/>
  <c r="CO230" i="23"/>
  <c r="CO231" i="23"/>
  <c r="CO232" i="23"/>
  <c r="CO233" i="23"/>
  <c r="CO234" i="23"/>
  <c r="CO235" i="23"/>
  <c r="CO236" i="23"/>
  <c r="CO237" i="23"/>
  <c r="CO238" i="23"/>
  <c r="CO239" i="23"/>
  <c r="CN3" i="23"/>
  <c r="CN4" i="23"/>
  <c r="CN5" i="23"/>
  <c r="CN6" i="23"/>
  <c r="CN7" i="23"/>
  <c r="CN8" i="23"/>
  <c r="CN9" i="23"/>
  <c r="CN10" i="23"/>
  <c r="CN11" i="23"/>
  <c r="CN12" i="23"/>
  <c r="CN13" i="23"/>
  <c r="CN14" i="23"/>
  <c r="CN15" i="23"/>
  <c r="CN16" i="23"/>
  <c r="CN17" i="23"/>
  <c r="CN18" i="23"/>
  <c r="CN19" i="23"/>
  <c r="CN20" i="23"/>
  <c r="CN21" i="23"/>
  <c r="CN22" i="23"/>
  <c r="CN23" i="23"/>
  <c r="CN24" i="23"/>
  <c r="CN25" i="23"/>
  <c r="CN26" i="23"/>
  <c r="CN27" i="23"/>
  <c r="CN28" i="23"/>
  <c r="CN29" i="23"/>
  <c r="CN30" i="23"/>
  <c r="CN31" i="23"/>
  <c r="CN32" i="23"/>
  <c r="CN33" i="23"/>
  <c r="CN34" i="23"/>
  <c r="CN35" i="23"/>
  <c r="CN36" i="23"/>
  <c r="CN37" i="23"/>
  <c r="CN38" i="23"/>
  <c r="CN39" i="23"/>
  <c r="CN40" i="23"/>
  <c r="CN41" i="23"/>
  <c r="CN42" i="23"/>
  <c r="CN43" i="23"/>
  <c r="CN44" i="23"/>
  <c r="CN45" i="23"/>
  <c r="CN46" i="23"/>
  <c r="CN47" i="23"/>
  <c r="CN48" i="23"/>
  <c r="CN49" i="23"/>
  <c r="CN50" i="23"/>
  <c r="CN51" i="23"/>
  <c r="CN52" i="23"/>
  <c r="CN53" i="23"/>
  <c r="CN54" i="23"/>
  <c r="CN55" i="23"/>
  <c r="CN56" i="23"/>
  <c r="CN57" i="23"/>
  <c r="CN58" i="23"/>
  <c r="CN59" i="23"/>
  <c r="CN60" i="23"/>
  <c r="CN61" i="23"/>
  <c r="CN62" i="23"/>
  <c r="CN63" i="23"/>
  <c r="CN64" i="23"/>
  <c r="CN65" i="23"/>
  <c r="CN66" i="23"/>
  <c r="CN67" i="23"/>
  <c r="CN68" i="23"/>
  <c r="CN69" i="23"/>
  <c r="CN70" i="23"/>
  <c r="CN71" i="23"/>
  <c r="CN72" i="23"/>
  <c r="CN73" i="23"/>
  <c r="CN74" i="23"/>
  <c r="CN75" i="23"/>
  <c r="CN76" i="23"/>
  <c r="CN77" i="23"/>
  <c r="CN78" i="23"/>
  <c r="CN79" i="23"/>
  <c r="CN80" i="23"/>
  <c r="CN81" i="23"/>
  <c r="CN82" i="23"/>
  <c r="CN83" i="23"/>
  <c r="CN84" i="23"/>
  <c r="CN85" i="23"/>
  <c r="CN86" i="23"/>
  <c r="CN87" i="23"/>
  <c r="CN88" i="23"/>
  <c r="CN89" i="23"/>
  <c r="CN90" i="23"/>
  <c r="CN91" i="23"/>
  <c r="CN92" i="23"/>
  <c r="CN93" i="23"/>
  <c r="CN94" i="23"/>
  <c r="CN95" i="23"/>
  <c r="CN96" i="23"/>
  <c r="CN97" i="23"/>
  <c r="CN98" i="23"/>
  <c r="CN99" i="23"/>
  <c r="CN100" i="23"/>
  <c r="CN101" i="23"/>
  <c r="CN102" i="23"/>
  <c r="CN103" i="23"/>
  <c r="CN104" i="23"/>
  <c r="CN105" i="23"/>
  <c r="CN106" i="23"/>
  <c r="CN107" i="23"/>
  <c r="CN108" i="23"/>
  <c r="CN109" i="23"/>
  <c r="CN110" i="23"/>
  <c r="CN111" i="23"/>
  <c r="CN112" i="23"/>
  <c r="CN113" i="23"/>
  <c r="CN114" i="23"/>
  <c r="CN115" i="23"/>
  <c r="CN116" i="23"/>
  <c r="CN117" i="23"/>
  <c r="CN118" i="23"/>
  <c r="CN119" i="23"/>
  <c r="CN120" i="23"/>
  <c r="CN121" i="23"/>
  <c r="CN122" i="23"/>
  <c r="CN123" i="23"/>
  <c r="CN124" i="23"/>
  <c r="CN125" i="23"/>
  <c r="CN126" i="23"/>
  <c r="CN127" i="23"/>
  <c r="CN128" i="23"/>
  <c r="CN129" i="23"/>
  <c r="CN130" i="23"/>
  <c r="CN131" i="23"/>
  <c r="CN132" i="23"/>
  <c r="CN133" i="23"/>
  <c r="CN134" i="23"/>
  <c r="CN135" i="23"/>
  <c r="CN136" i="23"/>
  <c r="CN137" i="23"/>
  <c r="CN138" i="23"/>
  <c r="CN139" i="23"/>
  <c r="CN140" i="23"/>
  <c r="CN141" i="23"/>
  <c r="CN142" i="23"/>
  <c r="CN143" i="23"/>
  <c r="CN144" i="23"/>
  <c r="CN145" i="23"/>
  <c r="CN146" i="23"/>
  <c r="CN147" i="23"/>
  <c r="CN148" i="23"/>
  <c r="CN149" i="23"/>
  <c r="CN150" i="23"/>
  <c r="CN151" i="23"/>
  <c r="CN152" i="23"/>
  <c r="CN153" i="23"/>
  <c r="CN154" i="23"/>
  <c r="CN155" i="23"/>
  <c r="CN156" i="23"/>
  <c r="CN157" i="23"/>
  <c r="CN158" i="23"/>
  <c r="CN159" i="23"/>
  <c r="CN160" i="23"/>
  <c r="CN161" i="23"/>
  <c r="CN162" i="23"/>
  <c r="CN163" i="23"/>
  <c r="CN164" i="23"/>
  <c r="CN165" i="23"/>
  <c r="CN166" i="23"/>
  <c r="CN167" i="23"/>
  <c r="CN168" i="23"/>
  <c r="CN169" i="23"/>
  <c r="CN170" i="23"/>
  <c r="CN171" i="23"/>
  <c r="CN172" i="23"/>
  <c r="CN173" i="23"/>
  <c r="CN174" i="23"/>
  <c r="CN175" i="23"/>
  <c r="CN176" i="23"/>
  <c r="CN177" i="23"/>
  <c r="CN178" i="23"/>
  <c r="CN179" i="23"/>
  <c r="CN180" i="23"/>
  <c r="CN181" i="23"/>
  <c r="CN182" i="23"/>
  <c r="CN183" i="23"/>
  <c r="CN184" i="23"/>
  <c r="CN185" i="23"/>
  <c r="CN186" i="23"/>
  <c r="CN187" i="23"/>
  <c r="CN188" i="23"/>
  <c r="CN189" i="23"/>
  <c r="CN190" i="23"/>
  <c r="CN191" i="23"/>
  <c r="CN192" i="23"/>
  <c r="CN193" i="23"/>
  <c r="CN194" i="23"/>
  <c r="CN195" i="23"/>
  <c r="CN196" i="23"/>
  <c r="CN197" i="23"/>
  <c r="CN198" i="23"/>
  <c r="CN199" i="23"/>
  <c r="CN200" i="23"/>
  <c r="CN201" i="23"/>
  <c r="CN202" i="23"/>
  <c r="CN203" i="23"/>
  <c r="CN204" i="23"/>
  <c r="CN205" i="23"/>
  <c r="CN206" i="23"/>
  <c r="CN207" i="23"/>
  <c r="CN208" i="23"/>
  <c r="CN209" i="23"/>
  <c r="CN210" i="23"/>
  <c r="CN211" i="23"/>
  <c r="CN212" i="23"/>
  <c r="CN213" i="23"/>
  <c r="CN214" i="23"/>
  <c r="CN215" i="23"/>
  <c r="CN216" i="23"/>
  <c r="CN217" i="23"/>
  <c r="CN218" i="23"/>
  <c r="CN219" i="23"/>
  <c r="CN220" i="23"/>
  <c r="CN221" i="23"/>
  <c r="CN222" i="23"/>
  <c r="CN223" i="23"/>
  <c r="CN224" i="23"/>
  <c r="CN225" i="23"/>
  <c r="CN226" i="23"/>
  <c r="CN227" i="23"/>
  <c r="CN228" i="23"/>
  <c r="CN229" i="23"/>
  <c r="CN230" i="23"/>
  <c r="CN231" i="23"/>
  <c r="CN232" i="23"/>
  <c r="CN233" i="23"/>
  <c r="CN234" i="23"/>
  <c r="CN235" i="23"/>
  <c r="CN236" i="23"/>
  <c r="CN237" i="23"/>
  <c r="CN238" i="23"/>
  <c r="CN239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91" i="23"/>
  <c r="CM92" i="23"/>
  <c r="CM93" i="23"/>
  <c r="CM94" i="23"/>
  <c r="CM95" i="23"/>
  <c r="CM96" i="23"/>
  <c r="CM97" i="23"/>
  <c r="CM98" i="23"/>
  <c r="CM99" i="23"/>
  <c r="CM100" i="23"/>
  <c r="CM101" i="23"/>
  <c r="CM102" i="23"/>
  <c r="CM103" i="23"/>
  <c r="CM104" i="23"/>
  <c r="CM105" i="23"/>
  <c r="CM106" i="23"/>
  <c r="CM107" i="23"/>
  <c r="CM108" i="23"/>
  <c r="CM109" i="23"/>
  <c r="CM110" i="23"/>
  <c r="CM111" i="23"/>
  <c r="CM112" i="23"/>
  <c r="CM113" i="23"/>
  <c r="CM114" i="23"/>
  <c r="CM115" i="23"/>
  <c r="CM116" i="23"/>
  <c r="CM117" i="23"/>
  <c r="CM118" i="23"/>
  <c r="CM119" i="23"/>
  <c r="CM120" i="23"/>
  <c r="CM121" i="23"/>
  <c r="CM122" i="23"/>
  <c r="CM123" i="23"/>
  <c r="CM124" i="23"/>
  <c r="CM125" i="23"/>
  <c r="CM126" i="23"/>
  <c r="CM127" i="23"/>
  <c r="CM128" i="23"/>
  <c r="CM129" i="23"/>
  <c r="CM130" i="23"/>
  <c r="CM131" i="23"/>
  <c r="CM132" i="23"/>
  <c r="CM133" i="23"/>
  <c r="CM134" i="23"/>
  <c r="CM135" i="23"/>
  <c r="CM136" i="23"/>
  <c r="CM137" i="23"/>
  <c r="CM138" i="23"/>
  <c r="CM139" i="23"/>
  <c r="CM140" i="23"/>
  <c r="CM141" i="23"/>
  <c r="CM142" i="23"/>
  <c r="CM143" i="23"/>
  <c r="CM144" i="23"/>
  <c r="CM145" i="23"/>
  <c r="CM146" i="23"/>
  <c r="CM147" i="23"/>
  <c r="CM148" i="23"/>
  <c r="CM149" i="23"/>
  <c r="CM150" i="23"/>
  <c r="CM151" i="23"/>
  <c r="CM152" i="23"/>
  <c r="CM153" i="23"/>
  <c r="CM154" i="23"/>
  <c r="CM155" i="23"/>
  <c r="CM156" i="23"/>
  <c r="CM157" i="23"/>
  <c r="CM158" i="23"/>
  <c r="CM159" i="23"/>
  <c r="CM160" i="23"/>
  <c r="CM161" i="23"/>
  <c r="CM162" i="23"/>
  <c r="CM163" i="23"/>
  <c r="CM164" i="23"/>
  <c r="CM165" i="23"/>
  <c r="CM166" i="23"/>
  <c r="CM167" i="23"/>
  <c r="CM168" i="23"/>
  <c r="CM169" i="23"/>
  <c r="CM170" i="23"/>
  <c r="CM171" i="23"/>
  <c r="CM172" i="23"/>
  <c r="CM173" i="23"/>
  <c r="CM174" i="23"/>
  <c r="CM175" i="23"/>
  <c r="CM176" i="23"/>
  <c r="CM177" i="23"/>
  <c r="CM178" i="23"/>
  <c r="CM179" i="23"/>
  <c r="CM180" i="23"/>
  <c r="CM181" i="23"/>
  <c r="CM182" i="23"/>
  <c r="CM183" i="23"/>
  <c r="CM184" i="23"/>
  <c r="CM185" i="23"/>
  <c r="CM186" i="23"/>
  <c r="CM187" i="23"/>
  <c r="CM188" i="23"/>
  <c r="CM189" i="23"/>
  <c r="CM190" i="23"/>
  <c r="CM191" i="23"/>
  <c r="CM192" i="23"/>
  <c r="CM193" i="23"/>
  <c r="CM194" i="23"/>
  <c r="CM195" i="23"/>
  <c r="CM196" i="23"/>
  <c r="CM197" i="23"/>
  <c r="CM198" i="23"/>
  <c r="CM199" i="23"/>
  <c r="CM200" i="23"/>
  <c r="CM201" i="23"/>
  <c r="CM202" i="23"/>
  <c r="CM203" i="23"/>
  <c r="CM204" i="23"/>
  <c r="CM205" i="23"/>
  <c r="CM206" i="23"/>
  <c r="CM207" i="23"/>
  <c r="CM208" i="23"/>
  <c r="CM209" i="23"/>
  <c r="CM210" i="23"/>
  <c r="CM211" i="23"/>
  <c r="CM212" i="23"/>
  <c r="CM213" i="23"/>
  <c r="CM214" i="23"/>
  <c r="CM215" i="23"/>
  <c r="CM216" i="23"/>
  <c r="CM217" i="23"/>
  <c r="CM218" i="23"/>
  <c r="CM219" i="23"/>
  <c r="CM220" i="23"/>
  <c r="CM221" i="23"/>
  <c r="CM222" i="23"/>
  <c r="CM223" i="23"/>
  <c r="CM224" i="23"/>
  <c r="CM225" i="23"/>
  <c r="CM226" i="23"/>
  <c r="CM227" i="23"/>
  <c r="CM228" i="23"/>
  <c r="CM229" i="23"/>
  <c r="CM230" i="23"/>
  <c r="CM231" i="23"/>
  <c r="CM232" i="23"/>
  <c r="CM233" i="23"/>
  <c r="CM234" i="23"/>
  <c r="CM235" i="23"/>
  <c r="CM236" i="23"/>
  <c r="CM237" i="23"/>
  <c r="CM238" i="23"/>
  <c r="CM239" i="23"/>
  <c r="CL3" i="23"/>
  <c r="CL4" i="23"/>
  <c r="CL5" i="23"/>
  <c r="CL6" i="23"/>
  <c r="CL7" i="23"/>
  <c r="CL8" i="23"/>
  <c r="CL9" i="23"/>
  <c r="CL10" i="23"/>
  <c r="CL11" i="23"/>
  <c r="CL12" i="23"/>
  <c r="CL13" i="23"/>
  <c r="CL14" i="23"/>
  <c r="CL15" i="23"/>
  <c r="CL16" i="23"/>
  <c r="CL17" i="23"/>
  <c r="CL18" i="23"/>
  <c r="CL19" i="23"/>
  <c r="CL20" i="23"/>
  <c r="CL21" i="23"/>
  <c r="CL22" i="23"/>
  <c r="CL23" i="23"/>
  <c r="CL24" i="23"/>
  <c r="CL25" i="23"/>
  <c r="CL26" i="23"/>
  <c r="CL27" i="23"/>
  <c r="CL28" i="23"/>
  <c r="CL29" i="23"/>
  <c r="CL30" i="23"/>
  <c r="CL31" i="23"/>
  <c r="CL32" i="23"/>
  <c r="CL33" i="23"/>
  <c r="CL34" i="23"/>
  <c r="CL35" i="23"/>
  <c r="CL36" i="23"/>
  <c r="CL37" i="23"/>
  <c r="CL38" i="23"/>
  <c r="CL39" i="23"/>
  <c r="CL40" i="23"/>
  <c r="CL41" i="23"/>
  <c r="CL42" i="23"/>
  <c r="CL43" i="23"/>
  <c r="CL44" i="23"/>
  <c r="CL45" i="23"/>
  <c r="CL46" i="23"/>
  <c r="CL47" i="23"/>
  <c r="CL48" i="23"/>
  <c r="CL49" i="23"/>
  <c r="CL50" i="23"/>
  <c r="CL51" i="23"/>
  <c r="CL52" i="23"/>
  <c r="CL53" i="23"/>
  <c r="CL54" i="23"/>
  <c r="CL55" i="23"/>
  <c r="CL56" i="23"/>
  <c r="CL57" i="23"/>
  <c r="CL58" i="23"/>
  <c r="CL59" i="23"/>
  <c r="CL60" i="23"/>
  <c r="CL61" i="23"/>
  <c r="CL62" i="23"/>
  <c r="CL63" i="23"/>
  <c r="CL64" i="23"/>
  <c r="CL65" i="23"/>
  <c r="CL66" i="23"/>
  <c r="CL67" i="23"/>
  <c r="CL68" i="23"/>
  <c r="CL69" i="23"/>
  <c r="CL70" i="23"/>
  <c r="CL71" i="23"/>
  <c r="CL72" i="23"/>
  <c r="CL73" i="23"/>
  <c r="CL74" i="23"/>
  <c r="CL75" i="23"/>
  <c r="CL76" i="23"/>
  <c r="CL77" i="23"/>
  <c r="CL78" i="23"/>
  <c r="CL79" i="23"/>
  <c r="CL80" i="23"/>
  <c r="CL81" i="23"/>
  <c r="CL82" i="23"/>
  <c r="CL83" i="23"/>
  <c r="CL84" i="23"/>
  <c r="CL85" i="23"/>
  <c r="CL86" i="23"/>
  <c r="CL87" i="23"/>
  <c r="CL88" i="23"/>
  <c r="CL89" i="23"/>
  <c r="CL90" i="23"/>
  <c r="CL91" i="23"/>
  <c r="CL92" i="23"/>
  <c r="CL93" i="23"/>
  <c r="CL94" i="23"/>
  <c r="CL95" i="23"/>
  <c r="CL96" i="23"/>
  <c r="CL97" i="23"/>
  <c r="CL98" i="23"/>
  <c r="CL99" i="23"/>
  <c r="CL100" i="23"/>
  <c r="CL101" i="23"/>
  <c r="CL102" i="23"/>
  <c r="CL103" i="23"/>
  <c r="CL104" i="23"/>
  <c r="CL105" i="23"/>
  <c r="CL106" i="23"/>
  <c r="CL107" i="23"/>
  <c r="CL108" i="23"/>
  <c r="CL109" i="23"/>
  <c r="CL110" i="23"/>
  <c r="CL111" i="23"/>
  <c r="CL112" i="23"/>
  <c r="CL113" i="23"/>
  <c r="CL114" i="23"/>
  <c r="CL115" i="23"/>
  <c r="CL116" i="23"/>
  <c r="CL117" i="23"/>
  <c r="CL118" i="23"/>
  <c r="CL119" i="23"/>
  <c r="CL120" i="23"/>
  <c r="CL121" i="23"/>
  <c r="CL122" i="23"/>
  <c r="CL123" i="23"/>
  <c r="CL124" i="23"/>
  <c r="CL125" i="23"/>
  <c r="CL126" i="23"/>
  <c r="CL127" i="23"/>
  <c r="CL128" i="23"/>
  <c r="CL129" i="23"/>
  <c r="CL130" i="23"/>
  <c r="CL131" i="23"/>
  <c r="CL132" i="23"/>
  <c r="CL133" i="23"/>
  <c r="CL134" i="23"/>
  <c r="CL135" i="23"/>
  <c r="CL136" i="23"/>
  <c r="CL137" i="23"/>
  <c r="CL138" i="23"/>
  <c r="CL139" i="23"/>
  <c r="CL140" i="23"/>
  <c r="CL141" i="23"/>
  <c r="CL142" i="23"/>
  <c r="CL143" i="23"/>
  <c r="CL144" i="23"/>
  <c r="CL145" i="23"/>
  <c r="CL146" i="23"/>
  <c r="CL147" i="23"/>
  <c r="CL148" i="23"/>
  <c r="CL149" i="23"/>
  <c r="CL150" i="23"/>
  <c r="CL151" i="23"/>
  <c r="CL152" i="23"/>
  <c r="CL153" i="23"/>
  <c r="CL154" i="23"/>
  <c r="CL155" i="23"/>
  <c r="CL156" i="23"/>
  <c r="CL157" i="23"/>
  <c r="CL158" i="23"/>
  <c r="CL159" i="23"/>
  <c r="CL160" i="23"/>
  <c r="CL161" i="23"/>
  <c r="CL162" i="23"/>
  <c r="CL163" i="23"/>
  <c r="CL164" i="23"/>
  <c r="CL165" i="23"/>
  <c r="CL166" i="23"/>
  <c r="CL167" i="23"/>
  <c r="CL168" i="23"/>
  <c r="CL169" i="23"/>
  <c r="CL170" i="23"/>
  <c r="CL171" i="23"/>
  <c r="CL172" i="23"/>
  <c r="CL173" i="23"/>
  <c r="CL174" i="23"/>
  <c r="CL175" i="23"/>
  <c r="CL176" i="23"/>
  <c r="CL177" i="23"/>
  <c r="CL178" i="23"/>
  <c r="CL179" i="23"/>
  <c r="CL180" i="23"/>
  <c r="CL181" i="23"/>
  <c r="CL182" i="23"/>
  <c r="CL183" i="23"/>
  <c r="CL184" i="23"/>
  <c r="CL185" i="23"/>
  <c r="CL186" i="23"/>
  <c r="CL187" i="23"/>
  <c r="CL188" i="23"/>
  <c r="CL189" i="23"/>
  <c r="CL190" i="23"/>
  <c r="CL191" i="23"/>
  <c r="CL192" i="23"/>
  <c r="CL193" i="23"/>
  <c r="CL194" i="23"/>
  <c r="CL195" i="23"/>
  <c r="CL196" i="23"/>
  <c r="CL197" i="23"/>
  <c r="CL198" i="23"/>
  <c r="CL199" i="23"/>
  <c r="CL200" i="23"/>
  <c r="CL201" i="23"/>
  <c r="CL202" i="23"/>
  <c r="CL203" i="23"/>
  <c r="CL204" i="23"/>
  <c r="CL205" i="23"/>
  <c r="CL206" i="23"/>
  <c r="CL207" i="23"/>
  <c r="CL208" i="23"/>
  <c r="CL209" i="23"/>
  <c r="CL210" i="23"/>
  <c r="CL211" i="23"/>
  <c r="CL212" i="23"/>
  <c r="CL213" i="23"/>
  <c r="CL214" i="23"/>
  <c r="CL215" i="23"/>
  <c r="CL216" i="23"/>
  <c r="CL217" i="23"/>
  <c r="CL218" i="23"/>
  <c r="CL219" i="23"/>
  <c r="CL220" i="23"/>
  <c r="CL221" i="23"/>
  <c r="CL222" i="23"/>
  <c r="CL223" i="23"/>
  <c r="CL224" i="23"/>
  <c r="CL225" i="23"/>
  <c r="CL226" i="23"/>
  <c r="CL227" i="23"/>
  <c r="CL228" i="23"/>
  <c r="CL229" i="23"/>
  <c r="CL230" i="23"/>
  <c r="CL231" i="23"/>
  <c r="CL232" i="23"/>
  <c r="CL233" i="23"/>
  <c r="CL234" i="23"/>
  <c r="CL235" i="23"/>
  <c r="CL236" i="23"/>
  <c r="CL237" i="23"/>
  <c r="CL238" i="23"/>
  <c r="CL239" i="23"/>
  <c r="CK3" i="23"/>
  <c r="CK4" i="23"/>
  <c r="CK5" i="23"/>
  <c r="CK6" i="23"/>
  <c r="CK7" i="23"/>
  <c r="CK8" i="23"/>
  <c r="CK9" i="23"/>
  <c r="CK10" i="23"/>
  <c r="CK11" i="23"/>
  <c r="CK12" i="23"/>
  <c r="CK13" i="23"/>
  <c r="CK14" i="23"/>
  <c r="CK15" i="23"/>
  <c r="CK16" i="23"/>
  <c r="CK17" i="23"/>
  <c r="CK18" i="23"/>
  <c r="CK19" i="23"/>
  <c r="CK20" i="23"/>
  <c r="CK21" i="23"/>
  <c r="CK22" i="23"/>
  <c r="CK23" i="23"/>
  <c r="CK24" i="23"/>
  <c r="CK25" i="23"/>
  <c r="CK26" i="23"/>
  <c r="CK27" i="23"/>
  <c r="CK28" i="23"/>
  <c r="CK29" i="23"/>
  <c r="CK30" i="23"/>
  <c r="CK31" i="23"/>
  <c r="CK32" i="23"/>
  <c r="CK33" i="23"/>
  <c r="CK34" i="23"/>
  <c r="CK35" i="23"/>
  <c r="CK36" i="23"/>
  <c r="CK37" i="23"/>
  <c r="CK38" i="23"/>
  <c r="CK39" i="23"/>
  <c r="CK40" i="23"/>
  <c r="CK41" i="23"/>
  <c r="CK42" i="23"/>
  <c r="CK43" i="23"/>
  <c r="CK44" i="23"/>
  <c r="CK45" i="23"/>
  <c r="CK46" i="23"/>
  <c r="CK47" i="23"/>
  <c r="CK48" i="23"/>
  <c r="CK49" i="23"/>
  <c r="CK50" i="23"/>
  <c r="CK51" i="23"/>
  <c r="CK52" i="23"/>
  <c r="CK53" i="23"/>
  <c r="CK54" i="23"/>
  <c r="CK55" i="23"/>
  <c r="CK56" i="23"/>
  <c r="CK57" i="23"/>
  <c r="CK58" i="23"/>
  <c r="CK59" i="23"/>
  <c r="CK60" i="23"/>
  <c r="CK61" i="23"/>
  <c r="CK62" i="23"/>
  <c r="CK63" i="23"/>
  <c r="CK64" i="23"/>
  <c r="CK65" i="23"/>
  <c r="CK66" i="23"/>
  <c r="CK67" i="23"/>
  <c r="CK68" i="23"/>
  <c r="CK69" i="23"/>
  <c r="CK70" i="23"/>
  <c r="CK71" i="23"/>
  <c r="CK72" i="23"/>
  <c r="CK73" i="23"/>
  <c r="CK74" i="23"/>
  <c r="CK75" i="23"/>
  <c r="CK76" i="23"/>
  <c r="CK77" i="23"/>
  <c r="CK78" i="23"/>
  <c r="CK79" i="23"/>
  <c r="CK80" i="23"/>
  <c r="CK81" i="23"/>
  <c r="CK82" i="23"/>
  <c r="CK83" i="23"/>
  <c r="CK84" i="23"/>
  <c r="CK85" i="23"/>
  <c r="CK86" i="23"/>
  <c r="CK87" i="23"/>
  <c r="CK88" i="23"/>
  <c r="CK89" i="23"/>
  <c r="CK90" i="23"/>
  <c r="CK91" i="23"/>
  <c r="CK92" i="23"/>
  <c r="CK93" i="23"/>
  <c r="CK94" i="23"/>
  <c r="CK95" i="23"/>
  <c r="CK96" i="23"/>
  <c r="CK97" i="23"/>
  <c r="CK98" i="23"/>
  <c r="CK99" i="23"/>
  <c r="CK100" i="23"/>
  <c r="CK101" i="23"/>
  <c r="CK102" i="23"/>
  <c r="CK103" i="23"/>
  <c r="CK104" i="23"/>
  <c r="CK105" i="23"/>
  <c r="CK106" i="23"/>
  <c r="CK107" i="23"/>
  <c r="CK108" i="23"/>
  <c r="CK109" i="23"/>
  <c r="CK110" i="23"/>
  <c r="CK111" i="23"/>
  <c r="CK112" i="23"/>
  <c r="CK113" i="23"/>
  <c r="CK114" i="23"/>
  <c r="CK115" i="23"/>
  <c r="CK116" i="23"/>
  <c r="CK117" i="23"/>
  <c r="CK118" i="23"/>
  <c r="CK119" i="23"/>
  <c r="CK120" i="23"/>
  <c r="CK121" i="23"/>
  <c r="CK122" i="23"/>
  <c r="CK123" i="23"/>
  <c r="CK124" i="23"/>
  <c r="CK125" i="23"/>
  <c r="CK126" i="23"/>
  <c r="CK127" i="23"/>
  <c r="CK128" i="23"/>
  <c r="CK129" i="23"/>
  <c r="CK130" i="23"/>
  <c r="CK131" i="23"/>
  <c r="CK132" i="23"/>
  <c r="CK133" i="23"/>
  <c r="CK134" i="23"/>
  <c r="CK135" i="23"/>
  <c r="CK136" i="23"/>
  <c r="CK137" i="23"/>
  <c r="CK138" i="23"/>
  <c r="CK139" i="23"/>
  <c r="CK140" i="23"/>
  <c r="CK141" i="23"/>
  <c r="CK142" i="23"/>
  <c r="CK143" i="23"/>
  <c r="CK144" i="23"/>
  <c r="CK145" i="23"/>
  <c r="CK146" i="23"/>
  <c r="CK147" i="23"/>
  <c r="CK148" i="23"/>
  <c r="CK149" i="23"/>
  <c r="CK150" i="23"/>
  <c r="CK151" i="23"/>
  <c r="CK152" i="23"/>
  <c r="CK153" i="23"/>
  <c r="CK154" i="23"/>
  <c r="CK155" i="23"/>
  <c r="CK156" i="23"/>
  <c r="CK157" i="23"/>
  <c r="CK158" i="23"/>
  <c r="CK159" i="23"/>
  <c r="CK160" i="23"/>
  <c r="CK161" i="23"/>
  <c r="CK162" i="23"/>
  <c r="CK163" i="23"/>
  <c r="CK164" i="23"/>
  <c r="CK165" i="23"/>
  <c r="CK166" i="23"/>
  <c r="CK167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K195" i="23"/>
  <c r="CK196" i="23"/>
  <c r="CK197" i="23"/>
  <c r="CK198" i="23"/>
  <c r="CK199" i="23"/>
  <c r="CK200" i="23"/>
  <c r="CK201" i="23"/>
  <c r="CK202" i="23"/>
  <c r="CK203" i="23"/>
  <c r="CK204" i="23"/>
  <c r="CK205" i="23"/>
  <c r="CK206" i="23"/>
  <c r="CK207" i="23"/>
  <c r="CK208" i="23"/>
  <c r="CK209" i="23"/>
  <c r="CK210" i="23"/>
  <c r="CK211" i="23"/>
  <c r="CK212" i="23"/>
  <c r="CK213" i="23"/>
  <c r="CK214" i="23"/>
  <c r="CK215" i="23"/>
  <c r="CK216" i="23"/>
  <c r="CK217" i="23"/>
  <c r="CK218" i="23"/>
  <c r="CK219" i="23"/>
  <c r="CK220" i="23"/>
  <c r="CK221" i="23"/>
  <c r="CK222" i="23"/>
  <c r="CK223" i="23"/>
  <c r="CK224" i="23"/>
  <c r="CK225" i="23"/>
  <c r="CK226" i="23"/>
  <c r="CK227" i="23"/>
  <c r="CK228" i="23"/>
  <c r="CK229" i="23"/>
  <c r="CK230" i="23"/>
  <c r="CK231" i="23"/>
  <c r="CK232" i="23"/>
  <c r="CK233" i="23"/>
  <c r="CK234" i="23"/>
  <c r="CK235" i="23"/>
  <c r="CK236" i="23"/>
  <c r="CK237" i="23"/>
  <c r="CK238" i="23"/>
  <c r="CK239" i="23"/>
  <c r="CJ3" i="23"/>
  <c r="CJ4" i="23"/>
  <c r="CJ5" i="23"/>
  <c r="CJ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91" i="23"/>
  <c r="CJ92" i="23"/>
  <c r="CJ93" i="23"/>
  <c r="CJ94" i="23"/>
  <c r="CJ95" i="23"/>
  <c r="CJ96" i="23"/>
  <c r="CJ97" i="23"/>
  <c r="CJ98" i="23"/>
  <c r="CJ99" i="23"/>
  <c r="CJ100" i="23"/>
  <c r="CJ101" i="23"/>
  <c r="CJ102" i="23"/>
  <c r="CJ103" i="23"/>
  <c r="CJ104" i="23"/>
  <c r="CJ105" i="23"/>
  <c r="CJ106" i="23"/>
  <c r="CJ107" i="23"/>
  <c r="CJ108" i="23"/>
  <c r="CJ109" i="23"/>
  <c r="CJ110" i="23"/>
  <c r="CJ111" i="23"/>
  <c r="CJ112" i="23"/>
  <c r="CJ113" i="23"/>
  <c r="CJ114" i="23"/>
  <c r="CJ115" i="23"/>
  <c r="CJ116" i="23"/>
  <c r="CJ117" i="23"/>
  <c r="CJ118" i="23"/>
  <c r="CJ119" i="23"/>
  <c r="CJ120" i="23"/>
  <c r="CJ121" i="23"/>
  <c r="CJ122" i="23"/>
  <c r="CJ123" i="23"/>
  <c r="CJ124" i="23"/>
  <c r="CJ125" i="23"/>
  <c r="CJ126" i="23"/>
  <c r="CJ127" i="23"/>
  <c r="CJ128" i="23"/>
  <c r="CJ129" i="23"/>
  <c r="CJ130" i="23"/>
  <c r="CJ131" i="23"/>
  <c r="CJ132" i="23"/>
  <c r="CJ133" i="23"/>
  <c r="CJ134" i="23"/>
  <c r="CJ135" i="23"/>
  <c r="CJ136" i="23"/>
  <c r="CJ137" i="23"/>
  <c r="CJ138" i="23"/>
  <c r="CJ139" i="23"/>
  <c r="CJ140" i="23"/>
  <c r="CJ141" i="23"/>
  <c r="CJ142" i="23"/>
  <c r="CJ143" i="23"/>
  <c r="CJ144" i="23"/>
  <c r="CJ145" i="23"/>
  <c r="CJ146" i="23"/>
  <c r="CJ147" i="23"/>
  <c r="CJ148" i="23"/>
  <c r="CJ149" i="23"/>
  <c r="CJ150" i="23"/>
  <c r="CJ151" i="23"/>
  <c r="CJ152" i="23"/>
  <c r="CJ153" i="23"/>
  <c r="CJ154" i="23"/>
  <c r="CJ155" i="23"/>
  <c r="CJ156" i="23"/>
  <c r="CJ157" i="23"/>
  <c r="CJ158" i="23"/>
  <c r="CJ159" i="23"/>
  <c r="CJ160" i="23"/>
  <c r="CJ161" i="23"/>
  <c r="CJ162" i="23"/>
  <c r="CJ163" i="23"/>
  <c r="CJ164" i="23"/>
  <c r="CJ165" i="23"/>
  <c r="CJ166" i="23"/>
  <c r="CJ167" i="23"/>
  <c r="CJ168" i="23"/>
  <c r="CJ169" i="23"/>
  <c r="CJ170" i="23"/>
  <c r="CJ171" i="23"/>
  <c r="CJ172" i="23"/>
  <c r="CJ173" i="23"/>
  <c r="CJ174" i="23"/>
  <c r="CJ175" i="23"/>
  <c r="CJ176" i="23"/>
  <c r="CJ177" i="23"/>
  <c r="CJ178" i="23"/>
  <c r="CJ179" i="23"/>
  <c r="CJ180" i="23"/>
  <c r="CJ181" i="23"/>
  <c r="CJ182" i="23"/>
  <c r="CJ183" i="23"/>
  <c r="CJ184" i="23"/>
  <c r="CJ185" i="23"/>
  <c r="CJ186" i="23"/>
  <c r="CJ187" i="23"/>
  <c r="CJ188" i="23"/>
  <c r="CJ189" i="23"/>
  <c r="CJ190" i="23"/>
  <c r="CJ191" i="23"/>
  <c r="CJ192" i="23"/>
  <c r="CJ193" i="23"/>
  <c r="CJ194" i="23"/>
  <c r="CJ195" i="23"/>
  <c r="CJ196" i="23"/>
  <c r="CJ197" i="23"/>
  <c r="CJ198" i="23"/>
  <c r="CJ199" i="23"/>
  <c r="CJ200" i="23"/>
  <c r="CJ201" i="23"/>
  <c r="CJ202" i="23"/>
  <c r="CJ203" i="23"/>
  <c r="CJ204" i="23"/>
  <c r="CJ205" i="23"/>
  <c r="CJ206" i="23"/>
  <c r="CJ207" i="23"/>
  <c r="CJ208" i="23"/>
  <c r="CJ209" i="23"/>
  <c r="CJ210" i="23"/>
  <c r="CJ211" i="23"/>
  <c r="CJ212" i="23"/>
  <c r="CJ213" i="23"/>
  <c r="CJ214" i="23"/>
  <c r="CJ215" i="23"/>
  <c r="CJ216" i="23"/>
  <c r="CJ217" i="23"/>
  <c r="CJ218" i="23"/>
  <c r="CJ219" i="23"/>
  <c r="CJ220" i="23"/>
  <c r="CJ221" i="23"/>
  <c r="CJ222" i="23"/>
  <c r="CJ223" i="23"/>
  <c r="CJ224" i="23"/>
  <c r="CJ225" i="23"/>
  <c r="CJ226" i="23"/>
  <c r="CJ227" i="23"/>
  <c r="CJ228" i="23"/>
  <c r="CJ229" i="23"/>
  <c r="CJ230" i="23"/>
  <c r="CJ231" i="23"/>
  <c r="CJ232" i="23"/>
  <c r="CJ233" i="23"/>
  <c r="CJ234" i="23"/>
  <c r="CJ235" i="23"/>
  <c r="CJ236" i="23"/>
  <c r="CJ237" i="23"/>
  <c r="CJ238" i="23"/>
  <c r="CJ239" i="23"/>
  <c r="CI3" i="23"/>
  <c r="CI4" i="23"/>
  <c r="CI5" i="23"/>
  <c r="CI6" i="23"/>
  <c r="CI7" i="23"/>
  <c r="CI8" i="23"/>
  <c r="CI9" i="23"/>
  <c r="CI10" i="23"/>
  <c r="CI11" i="23"/>
  <c r="CI12" i="23"/>
  <c r="CI13" i="23"/>
  <c r="CI14" i="23"/>
  <c r="CI15" i="23"/>
  <c r="CI16" i="23"/>
  <c r="CI17" i="23"/>
  <c r="CI18" i="23"/>
  <c r="CI19" i="23"/>
  <c r="CI20" i="23"/>
  <c r="CI21" i="23"/>
  <c r="CI22" i="23"/>
  <c r="CI23" i="23"/>
  <c r="CI24" i="23"/>
  <c r="CI25" i="23"/>
  <c r="CI26" i="23"/>
  <c r="CI27" i="23"/>
  <c r="CI28" i="23"/>
  <c r="CI29" i="23"/>
  <c r="CI30" i="23"/>
  <c r="CI31" i="23"/>
  <c r="CI32" i="23"/>
  <c r="CI33" i="23"/>
  <c r="CI34" i="23"/>
  <c r="CI35" i="23"/>
  <c r="CI36" i="23"/>
  <c r="CI37" i="23"/>
  <c r="CI38" i="23"/>
  <c r="CI39" i="23"/>
  <c r="CI40" i="23"/>
  <c r="CI41" i="23"/>
  <c r="CI42" i="23"/>
  <c r="CI43" i="23"/>
  <c r="CI44" i="23"/>
  <c r="CI45" i="23"/>
  <c r="CI46" i="23"/>
  <c r="CI47" i="23"/>
  <c r="CI48" i="23"/>
  <c r="CI49" i="23"/>
  <c r="CI50" i="23"/>
  <c r="CI51" i="23"/>
  <c r="CI52" i="23"/>
  <c r="CI53" i="23"/>
  <c r="CI54" i="23"/>
  <c r="CI55" i="23"/>
  <c r="CI56" i="23"/>
  <c r="CI57" i="23"/>
  <c r="CI58" i="23"/>
  <c r="CI59" i="23"/>
  <c r="CI60" i="23"/>
  <c r="CI61" i="23"/>
  <c r="CI62" i="23"/>
  <c r="CI63" i="23"/>
  <c r="CI64" i="23"/>
  <c r="CI65" i="23"/>
  <c r="CI66" i="23"/>
  <c r="CI67" i="23"/>
  <c r="CI68" i="23"/>
  <c r="CI69" i="23"/>
  <c r="CI70" i="23"/>
  <c r="CI71" i="23"/>
  <c r="CI72" i="23"/>
  <c r="CI73" i="23"/>
  <c r="CI74" i="23"/>
  <c r="CI75" i="23"/>
  <c r="CI76" i="23"/>
  <c r="CI77" i="23"/>
  <c r="CI78" i="23"/>
  <c r="CI79" i="23"/>
  <c r="CI80" i="23"/>
  <c r="CI81" i="23"/>
  <c r="CI82" i="23"/>
  <c r="CI83" i="23"/>
  <c r="CI84" i="23"/>
  <c r="CI85" i="23"/>
  <c r="CI86" i="23"/>
  <c r="CI87" i="23"/>
  <c r="CI88" i="23"/>
  <c r="CI89" i="23"/>
  <c r="CI90" i="23"/>
  <c r="CI91" i="23"/>
  <c r="CI92" i="23"/>
  <c r="CI93" i="23"/>
  <c r="CI94" i="23"/>
  <c r="CI95" i="23"/>
  <c r="CI96" i="23"/>
  <c r="CI97" i="23"/>
  <c r="CI98" i="23"/>
  <c r="CI99" i="23"/>
  <c r="CI100" i="23"/>
  <c r="CI101" i="23"/>
  <c r="CI102" i="23"/>
  <c r="CI103" i="23"/>
  <c r="CI104" i="23"/>
  <c r="CI105" i="23"/>
  <c r="CI106" i="23"/>
  <c r="CI107" i="23"/>
  <c r="CI108" i="23"/>
  <c r="CI109" i="23"/>
  <c r="CI110" i="23"/>
  <c r="CI111" i="23"/>
  <c r="CI112" i="23"/>
  <c r="CI113" i="23"/>
  <c r="CI114" i="23"/>
  <c r="CI115" i="23"/>
  <c r="CI116" i="23"/>
  <c r="CI117" i="23"/>
  <c r="CI118" i="23"/>
  <c r="CI119" i="23"/>
  <c r="CI120" i="23"/>
  <c r="CI121" i="23"/>
  <c r="CI122" i="23"/>
  <c r="CI123" i="23"/>
  <c r="CI124" i="23"/>
  <c r="CI125" i="23"/>
  <c r="CI126" i="23"/>
  <c r="CI127" i="23"/>
  <c r="CI128" i="23"/>
  <c r="CI129" i="23"/>
  <c r="CI130" i="23"/>
  <c r="CI131" i="23"/>
  <c r="CI132" i="23"/>
  <c r="CI133" i="23"/>
  <c r="CI134" i="23"/>
  <c r="CI135" i="23"/>
  <c r="CI136" i="23"/>
  <c r="CI137" i="23"/>
  <c r="CI138" i="23"/>
  <c r="CI139" i="23"/>
  <c r="CI140" i="23"/>
  <c r="CI141" i="23"/>
  <c r="CI142" i="23"/>
  <c r="CI143" i="23"/>
  <c r="CI144" i="23"/>
  <c r="CI145" i="23"/>
  <c r="CI146" i="23"/>
  <c r="CI147" i="23"/>
  <c r="CI148" i="23"/>
  <c r="CI149" i="23"/>
  <c r="CI150" i="23"/>
  <c r="CI151" i="23"/>
  <c r="CI152" i="23"/>
  <c r="CI153" i="23"/>
  <c r="CI154" i="23"/>
  <c r="CI155" i="23"/>
  <c r="CI156" i="23"/>
  <c r="CI157" i="23"/>
  <c r="CI158" i="23"/>
  <c r="CI159" i="23"/>
  <c r="CI160" i="23"/>
  <c r="CI161" i="23"/>
  <c r="CI162" i="23"/>
  <c r="CI163" i="23"/>
  <c r="CI164" i="23"/>
  <c r="CI165" i="23"/>
  <c r="CI166" i="23"/>
  <c r="CI167" i="23"/>
  <c r="CI168" i="23"/>
  <c r="CI169" i="23"/>
  <c r="CI170" i="23"/>
  <c r="CI171" i="23"/>
  <c r="CI172" i="23"/>
  <c r="CI173" i="23"/>
  <c r="CI174" i="23"/>
  <c r="CI175" i="23"/>
  <c r="CI176" i="23"/>
  <c r="CI177" i="23"/>
  <c r="CI178" i="23"/>
  <c r="CI179" i="23"/>
  <c r="CI180" i="23"/>
  <c r="CI181" i="23"/>
  <c r="CI182" i="23"/>
  <c r="CI183" i="23"/>
  <c r="CI184" i="23"/>
  <c r="CI185" i="23"/>
  <c r="CI186" i="23"/>
  <c r="CI187" i="23"/>
  <c r="CI188" i="23"/>
  <c r="CI189" i="23"/>
  <c r="CI190" i="23"/>
  <c r="CI191" i="23"/>
  <c r="CI192" i="23"/>
  <c r="CI193" i="23"/>
  <c r="CI194" i="23"/>
  <c r="CI195" i="23"/>
  <c r="CI196" i="23"/>
  <c r="CI197" i="23"/>
  <c r="CI198" i="23"/>
  <c r="CI199" i="23"/>
  <c r="CI200" i="23"/>
  <c r="CI201" i="23"/>
  <c r="CI202" i="23"/>
  <c r="CI203" i="23"/>
  <c r="CI204" i="23"/>
  <c r="CI205" i="23"/>
  <c r="CI206" i="23"/>
  <c r="CI207" i="23"/>
  <c r="CI208" i="23"/>
  <c r="CI209" i="23"/>
  <c r="CI210" i="23"/>
  <c r="CI211" i="23"/>
  <c r="CI212" i="23"/>
  <c r="CI213" i="23"/>
  <c r="CI214" i="23"/>
  <c r="CI215" i="23"/>
  <c r="CI216" i="23"/>
  <c r="CI217" i="23"/>
  <c r="CI218" i="23"/>
  <c r="CI219" i="23"/>
  <c r="CI220" i="23"/>
  <c r="CI221" i="23"/>
  <c r="CI222" i="23"/>
  <c r="CI223" i="23"/>
  <c r="CI224" i="23"/>
  <c r="CI225" i="23"/>
  <c r="CI226" i="23"/>
  <c r="CI227" i="23"/>
  <c r="CI228" i="23"/>
  <c r="CI229" i="23"/>
  <c r="CI230" i="23"/>
  <c r="CI231" i="23"/>
  <c r="CI232" i="23"/>
  <c r="CI233" i="23"/>
  <c r="CI234" i="23"/>
  <c r="CI235" i="23"/>
  <c r="CI236" i="23"/>
  <c r="CI237" i="23"/>
  <c r="CI238" i="23"/>
  <c r="CI239" i="23"/>
  <c r="CH3" i="23"/>
  <c r="CH4" i="23"/>
  <c r="CH5" i="23"/>
  <c r="CH6" i="23"/>
  <c r="CH7" i="23"/>
  <c r="CH8" i="23"/>
  <c r="CH9" i="23"/>
  <c r="CH10" i="23"/>
  <c r="CH11" i="23"/>
  <c r="CH12" i="23"/>
  <c r="CH13" i="23"/>
  <c r="CH14" i="23"/>
  <c r="CH15" i="23"/>
  <c r="CH16" i="23"/>
  <c r="CH17" i="23"/>
  <c r="CH18" i="23"/>
  <c r="CH19" i="23"/>
  <c r="CH20" i="23"/>
  <c r="CH21" i="23"/>
  <c r="CH22" i="23"/>
  <c r="CH23" i="23"/>
  <c r="CH24" i="23"/>
  <c r="CH25" i="23"/>
  <c r="CH26" i="23"/>
  <c r="CH27" i="23"/>
  <c r="CH28" i="23"/>
  <c r="CH29" i="23"/>
  <c r="CH30" i="23"/>
  <c r="CH31" i="23"/>
  <c r="CH32" i="23"/>
  <c r="CH33" i="23"/>
  <c r="CH34" i="23"/>
  <c r="CH35" i="23"/>
  <c r="CH36" i="23"/>
  <c r="CH37" i="23"/>
  <c r="CH38" i="23"/>
  <c r="CH39" i="23"/>
  <c r="CH40" i="23"/>
  <c r="CH41" i="23"/>
  <c r="CH42" i="23"/>
  <c r="CH43" i="23"/>
  <c r="CH44" i="23"/>
  <c r="CH45" i="23"/>
  <c r="CH46" i="23"/>
  <c r="CH47" i="23"/>
  <c r="CH48" i="23"/>
  <c r="CH49" i="23"/>
  <c r="CH50" i="23"/>
  <c r="CH51" i="23"/>
  <c r="CH52" i="23"/>
  <c r="CH53" i="23"/>
  <c r="CH54" i="23"/>
  <c r="CH55" i="23"/>
  <c r="CH56" i="23"/>
  <c r="CH57" i="23"/>
  <c r="CH58" i="23"/>
  <c r="CH59" i="23"/>
  <c r="CH60" i="23"/>
  <c r="CH61" i="23"/>
  <c r="CH62" i="23"/>
  <c r="CH63" i="23"/>
  <c r="CH64" i="23"/>
  <c r="CH65" i="23"/>
  <c r="CH66" i="23"/>
  <c r="CH67" i="23"/>
  <c r="CH68" i="23"/>
  <c r="CH69" i="23"/>
  <c r="CH70" i="23"/>
  <c r="CH71" i="23"/>
  <c r="CH72" i="23"/>
  <c r="CH73" i="23"/>
  <c r="CH74" i="23"/>
  <c r="CH75" i="23"/>
  <c r="CH76" i="23"/>
  <c r="CH77" i="23"/>
  <c r="CH78" i="23"/>
  <c r="CH79" i="23"/>
  <c r="CH80" i="23"/>
  <c r="CH81" i="23"/>
  <c r="CH82" i="23"/>
  <c r="CH83" i="23"/>
  <c r="CH84" i="23"/>
  <c r="CH85" i="23"/>
  <c r="CH86" i="23"/>
  <c r="CH87" i="23"/>
  <c r="CH88" i="23"/>
  <c r="CH89" i="23"/>
  <c r="CH90" i="23"/>
  <c r="CH91" i="23"/>
  <c r="CH92" i="23"/>
  <c r="CH93" i="23"/>
  <c r="CH94" i="23"/>
  <c r="CH95" i="23"/>
  <c r="CH96" i="23"/>
  <c r="CH97" i="23"/>
  <c r="CH98" i="23"/>
  <c r="CH99" i="23"/>
  <c r="CH100" i="23"/>
  <c r="CH101" i="23"/>
  <c r="CH102" i="23"/>
  <c r="CH103" i="23"/>
  <c r="CH104" i="23"/>
  <c r="CH105" i="23"/>
  <c r="CH106" i="23"/>
  <c r="CH107" i="23"/>
  <c r="CH108" i="23"/>
  <c r="CH109" i="23"/>
  <c r="CH110" i="23"/>
  <c r="CH111" i="23"/>
  <c r="CH112" i="23"/>
  <c r="CH113" i="23"/>
  <c r="CH114" i="23"/>
  <c r="CH115" i="23"/>
  <c r="CH116" i="23"/>
  <c r="CH117" i="23"/>
  <c r="CH118" i="23"/>
  <c r="CH119" i="23"/>
  <c r="CH120" i="23"/>
  <c r="CH121" i="23"/>
  <c r="CH122" i="23"/>
  <c r="CH123" i="23"/>
  <c r="CH124" i="23"/>
  <c r="CH125" i="23"/>
  <c r="CH126" i="23"/>
  <c r="CH127" i="23"/>
  <c r="CH128" i="23"/>
  <c r="CH129" i="23"/>
  <c r="CH130" i="23"/>
  <c r="CH131" i="23"/>
  <c r="CH132" i="23"/>
  <c r="CH133" i="23"/>
  <c r="CH134" i="23"/>
  <c r="CH135" i="23"/>
  <c r="CH136" i="23"/>
  <c r="CH137" i="23"/>
  <c r="CH138" i="23"/>
  <c r="CH139" i="23"/>
  <c r="CH140" i="23"/>
  <c r="CH141" i="23"/>
  <c r="CH142" i="23"/>
  <c r="CH143" i="23"/>
  <c r="CH144" i="23"/>
  <c r="CH145" i="23"/>
  <c r="CH146" i="23"/>
  <c r="CH147" i="23"/>
  <c r="CH148" i="23"/>
  <c r="CH149" i="23"/>
  <c r="CH150" i="23"/>
  <c r="CH151" i="23"/>
  <c r="CH152" i="23"/>
  <c r="CH153" i="23"/>
  <c r="CH154" i="23"/>
  <c r="CH155" i="23"/>
  <c r="CH156" i="23"/>
  <c r="CH157" i="23"/>
  <c r="CH158" i="23"/>
  <c r="CH159" i="23"/>
  <c r="CH160" i="23"/>
  <c r="CH161" i="23"/>
  <c r="CH162" i="23"/>
  <c r="CH163" i="23"/>
  <c r="CH164" i="23"/>
  <c r="CH165" i="23"/>
  <c r="CH166" i="23"/>
  <c r="CH167" i="23"/>
  <c r="CH168" i="23"/>
  <c r="CH169" i="23"/>
  <c r="CH170" i="23"/>
  <c r="CH171" i="23"/>
  <c r="CH172" i="23"/>
  <c r="CH173" i="23"/>
  <c r="CH174" i="23"/>
  <c r="CH175" i="23"/>
  <c r="CH176" i="23"/>
  <c r="CH177" i="23"/>
  <c r="CH178" i="23"/>
  <c r="CH179" i="23"/>
  <c r="CH180" i="23"/>
  <c r="CH181" i="23"/>
  <c r="CH182" i="23"/>
  <c r="CH183" i="23"/>
  <c r="CH184" i="23"/>
  <c r="CH185" i="23"/>
  <c r="CH186" i="23"/>
  <c r="CH187" i="23"/>
  <c r="CH188" i="23"/>
  <c r="CH189" i="23"/>
  <c r="CH190" i="23"/>
  <c r="CH191" i="23"/>
  <c r="CH192" i="23"/>
  <c r="CH193" i="23"/>
  <c r="CH194" i="23"/>
  <c r="CH195" i="23"/>
  <c r="CH196" i="23"/>
  <c r="CH197" i="23"/>
  <c r="CH198" i="23"/>
  <c r="CH199" i="23"/>
  <c r="CH200" i="23"/>
  <c r="CH201" i="23"/>
  <c r="CH202" i="23"/>
  <c r="CH203" i="23"/>
  <c r="CH204" i="23"/>
  <c r="CH205" i="23"/>
  <c r="CH206" i="23"/>
  <c r="CH207" i="23"/>
  <c r="CH208" i="23"/>
  <c r="CH209" i="23"/>
  <c r="CH210" i="23"/>
  <c r="CH211" i="23"/>
  <c r="CH212" i="23"/>
  <c r="CH213" i="23"/>
  <c r="CH214" i="23"/>
  <c r="CH215" i="23"/>
  <c r="CH216" i="23"/>
  <c r="CH217" i="23"/>
  <c r="CH218" i="23"/>
  <c r="CH219" i="23"/>
  <c r="CH220" i="23"/>
  <c r="CH221" i="23"/>
  <c r="CH222" i="23"/>
  <c r="CH223" i="23"/>
  <c r="CH224" i="23"/>
  <c r="CH225" i="23"/>
  <c r="CH226" i="23"/>
  <c r="CH227" i="23"/>
  <c r="CH228" i="23"/>
  <c r="CH229" i="23"/>
  <c r="CH230" i="23"/>
  <c r="CH231" i="23"/>
  <c r="CH232" i="23"/>
  <c r="CH233" i="23"/>
  <c r="CH234" i="23"/>
  <c r="CH235" i="23"/>
  <c r="CH236" i="23"/>
  <c r="CH237" i="23"/>
  <c r="CH238" i="23"/>
  <c r="CH239" i="23"/>
  <c r="CG3" i="23"/>
  <c r="CG4" i="23"/>
  <c r="CG5" i="23"/>
  <c r="CG6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80" i="23"/>
  <c r="CG81" i="23"/>
  <c r="CG82" i="23"/>
  <c r="CG83" i="23"/>
  <c r="CG84" i="23"/>
  <c r="CG85" i="23"/>
  <c r="CG86" i="23"/>
  <c r="CG87" i="23"/>
  <c r="CG88" i="23"/>
  <c r="CG89" i="23"/>
  <c r="CG90" i="23"/>
  <c r="CG91" i="23"/>
  <c r="CG92" i="23"/>
  <c r="CG93" i="23"/>
  <c r="CG94" i="23"/>
  <c r="CG95" i="23"/>
  <c r="CG96" i="23"/>
  <c r="CG97" i="23"/>
  <c r="CG98" i="23"/>
  <c r="CG99" i="23"/>
  <c r="CG100" i="23"/>
  <c r="CG101" i="23"/>
  <c r="CG102" i="23"/>
  <c r="CG103" i="23"/>
  <c r="CG104" i="23"/>
  <c r="CG105" i="23"/>
  <c r="CG106" i="23"/>
  <c r="CG107" i="23"/>
  <c r="CG108" i="23"/>
  <c r="CG109" i="23"/>
  <c r="CG110" i="23"/>
  <c r="CG111" i="23"/>
  <c r="CG112" i="23"/>
  <c r="CG113" i="23"/>
  <c r="CG114" i="23"/>
  <c r="CG115" i="23"/>
  <c r="CG116" i="23"/>
  <c r="CG117" i="23"/>
  <c r="CG118" i="23"/>
  <c r="CG119" i="23"/>
  <c r="CG120" i="23"/>
  <c r="CG121" i="23"/>
  <c r="CG122" i="23"/>
  <c r="CG123" i="23"/>
  <c r="CG124" i="23"/>
  <c r="CG125" i="23"/>
  <c r="CG126" i="23"/>
  <c r="CG127" i="23"/>
  <c r="CG128" i="23"/>
  <c r="CG129" i="23"/>
  <c r="CG130" i="23"/>
  <c r="CG131" i="23"/>
  <c r="CG132" i="23"/>
  <c r="CG133" i="23"/>
  <c r="CG134" i="23"/>
  <c r="CG135" i="23"/>
  <c r="CG136" i="23"/>
  <c r="CG137" i="23"/>
  <c r="CG138" i="23"/>
  <c r="CG139" i="23"/>
  <c r="CG140" i="23"/>
  <c r="CG141" i="23"/>
  <c r="CG142" i="23"/>
  <c r="CG143" i="23"/>
  <c r="CG144" i="23"/>
  <c r="CG145" i="23"/>
  <c r="CG146" i="23"/>
  <c r="CG147" i="23"/>
  <c r="CG148" i="23"/>
  <c r="CG149" i="23"/>
  <c r="CG150" i="23"/>
  <c r="CG151" i="23"/>
  <c r="CG152" i="23"/>
  <c r="CG153" i="23"/>
  <c r="CG154" i="23"/>
  <c r="CG155" i="23"/>
  <c r="CG156" i="23"/>
  <c r="CG157" i="23"/>
  <c r="CG158" i="23"/>
  <c r="CG159" i="23"/>
  <c r="CG160" i="23"/>
  <c r="CG161" i="23"/>
  <c r="CG162" i="23"/>
  <c r="CG163" i="23"/>
  <c r="CG164" i="23"/>
  <c r="CG165" i="23"/>
  <c r="CG166" i="23"/>
  <c r="CG167" i="23"/>
  <c r="CG168" i="23"/>
  <c r="CG169" i="23"/>
  <c r="CG170" i="23"/>
  <c r="CG171" i="23"/>
  <c r="CG172" i="23"/>
  <c r="CG173" i="23"/>
  <c r="CG174" i="23"/>
  <c r="CG175" i="23"/>
  <c r="CG176" i="23"/>
  <c r="CG177" i="23"/>
  <c r="CG178" i="23"/>
  <c r="CG179" i="23"/>
  <c r="CG180" i="23"/>
  <c r="CG181" i="23"/>
  <c r="CG182" i="23"/>
  <c r="CG183" i="23"/>
  <c r="CG184" i="23"/>
  <c r="CG185" i="23"/>
  <c r="CG186" i="23"/>
  <c r="CG187" i="23"/>
  <c r="CG188" i="23"/>
  <c r="CG189" i="23"/>
  <c r="CG190" i="23"/>
  <c r="CG191" i="23"/>
  <c r="CG192" i="23"/>
  <c r="CG193" i="23"/>
  <c r="CG194" i="23"/>
  <c r="CG195" i="23"/>
  <c r="CG196" i="23"/>
  <c r="CG197" i="23"/>
  <c r="CG198" i="23"/>
  <c r="CG199" i="23"/>
  <c r="CG200" i="23"/>
  <c r="CG201" i="23"/>
  <c r="CG202" i="23"/>
  <c r="CG203" i="23"/>
  <c r="CG204" i="23"/>
  <c r="CG205" i="23"/>
  <c r="CG206" i="23"/>
  <c r="CG207" i="23"/>
  <c r="CG208" i="23"/>
  <c r="CG209" i="23"/>
  <c r="CG210" i="23"/>
  <c r="CG211" i="23"/>
  <c r="CG212" i="23"/>
  <c r="CG213" i="23"/>
  <c r="CG214" i="23"/>
  <c r="CG215" i="23"/>
  <c r="CG216" i="23"/>
  <c r="CG217" i="23"/>
  <c r="CG218" i="23"/>
  <c r="CG219" i="23"/>
  <c r="CG220" i="23"/>
  <c r="CG221" i="23"/>
  <c r="CG222" i="23"/>
  <c r="CG223" i="23"/>
  <c r="CG224" i="23"/>
  <c r="CG225" i="23"/>
  <c r="CG226" i="23"/>
  <c r="CG227" i="23"/>
  <c r="CG228" i="23"/>
  <c r="CG229" i="23"/>
  <c r="CG230" i="23"/>
  <c r="CG231" i="23"/>
  <c r="CG232" i="23"/>
  <c r="CG233" i="23"/>
  <c r="CG234" i="23"/>
  <c r="CG235" i="23"/>
  <c r="CG236" i="23"/>
  <c r="CG237" i="23"/>
  <c r="CG238" i="23"/>
  <c r="CG239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BL3" i="23"/>
  <c r="BL4" i="23"/>
  <c r="BL5" i="23"/>
  <c r="BL6" i="23"/>
  <c r="BL7" i="23"/>
  <c r="BL8" i="23"/>
  <c r="BL9" i="23"/>
  <c r="BL10" i="23"/>
  <c r="BL11" i="23"/>
  <c r="BL12" i="23"/>
  <c r="BL13" i="23"/>
  <c r="BL14" i="23"/>
  <c r="BL15" i="23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32" i="23"/>
  <c r="BL33" i="23"/>
  <c r="BL34" i="23"/>
  <c r="BL35" i="23"/>
  <c r="BL36" i="23"/>
  <c r="BL37" i="23"/>
  <c r="BL38" i="23"/>
  <c r="BL39" i="23"/>
  <c r="BL40" i="23"/>
  <c r="BL41" i="23"/>
  <c r="BL42" i="23"/>
  <c r="BL43" i="23"/>
  <c r="BL44" i="23"/>
  <c r="BL45" i="23"/>
  <c r="BL46" i="23"/>
  <c r="BL47" i="23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BL126" i="23"/>
  <c r="BL127" i="23"/>
  <c r="BL128" i="23"/>
  <c r="BL129" i="23"/>
  <c r="BL130" i="23"/>
  <c r="BL131" i="23"/>
  <c r="BL132" i="23"/>
  <c r="BL133" i="23"/>
  <c r="BL134" i="23"/>
  <c r="BL135" i="23"/>
  <c r="BL136" i="23"/>
  <c r="BL137" i="23"/>
  <c r="BL138" i="23"/>
  <c r="BL139" i="23"/>
  <c r="BL140" i="23"/>
  <c r="BL141" i="23"/>
  <c r="BL142" i="23"/>
  <c r="BL143" i="23"/>
  <c r="BL144" i="23"/>
  <c r="BL145" i="23"/>
  <c r="BL146" i="23"/>
  <c r="BL147" i="23"/>
  <c r="BL148" i="23"/>
  <c r="BL149" i="23"/>
  <c r="BL150" i="23"/>
  <c r="BL151" i="23"/>
  <c r="BL152" i="23"/>
  <c r="BL153" i="23"/>
  <c r="BL154" i="23"/>
  <c r="BL155" i="23"/>
  <c r="BL156" i="23"/>
  <c r="BL157" i="23"/>
  <c r="BL158" i="23"/>
  <c r="BL159" i="23"/>
  <c r="BL160" i="23"/>
  <c r="BL161" i="23"/>
  <c r="BL162" i="23"/>
  <c r="BL163" i="23"/>
  <c r="BL164" i="23"/>
  <c r="BL165" i="23"/>
  <c r="BL166" i="23"/>
  <c r="BL167" i="23"/>
  <c r="BL168" i="23"/>
  <c r="BL169" i="23"/>
  <c r="BL170" i="23"/>
  <c r="BL171" i="23"/>
  <c r="BL172" i="23"/>
  <c r="BL173" i="23"/>
  <c r="BL174" i="23"/>
  <c r="BL175" i="23"/>
  <c r="BL176" i="23"/>
  <c r="BL177" i="23"/>
  <c r="BL178" i="23"/>
  <c r="BL179" i="23"/>
  <c r="BL180" i="23"/>
  <c r="BL181" i="23"/>
  <c r="BL182" i="23"/>
  <c r="BL183" i="23"/>
  <c r="BL184" i="23"/>
  <c r="BL185" i="23"/>
  <c r="BL186" i="23"/>
  <c r="BL187" i="23"/>
  <c r="BL188" i="23"/>
  <c r="BL189" i="23"/>
  <c r="BL190" i="23"/>
  <c r="BL191" i="23"/>
  <c r="BL192" i="23"/>
  <c r="BL193" i="23"/>
  <c r="BL194" i="23"/>
  <c r="BL195" i="23"/>
  <c r="BL196" i="23"/>
  <c r="BL197" i="23"/>
  <c r="BL198" i="23"/>
  <c r="BL199" i="23"/>
  <c r="BL200" i="23"/>
  <c r="BL201" i="23"/>
  <c r="BL202" i="23"/>
  <c r="BL203" i="23"/>
  <c r="BL204" i="23"/>
  <c r="BL205" i="23"/>
  <c r="BL206" i="23"/>
  <c r="BL207" i="23"/>
  <c r="BL208" i="23"/>
  <c r="BL209" i="23"/>
  <c r="BL210" i="23"/>
  <c r="BL211" i="23"/>
  <c r="BL212" i="23"/>
  <c r="BL213" i="23"/>
  <c r="BL214" i="23"/>
  <c r="BL215" i="23"/>
  <c r="BL216" i="23"/>
  <c r="BL217" i="23"/>
  <c r="BL218" i="23"/>
  <c r="BL219" i="23"/>
  <c r="BL220" i="23"/>
  <c r="BL221" i="23"/>
  <c r="BL222" i="23"/>
  <c r="BL223" i="23"/>
  <c r="BL224" i="23"/>
  <c r="BL225" i="23"/>
  <c r="BL226" i="23"/>
  <c r="BL227" i="23"/>
  <c r="BL228" i="23"/>
  <c r="BL229" i="23"/>
  <c r="BL230" i="23"/>
  <c r="BL231" i="23"/>
  <c r="BL232" i="23"/>
  <c r="BL233" i="23"/>
  <c r="BL234" i="23"/>
  <c r="BL235" i="23"/>
  <c r="BL236" i="23"/>
  <c r="BL237" i="23"/>
  <c r="BL238" i="23"/>
  <c r="BL239" i="23"/>
  <c r="BL2" i="23"/>
  <c r="BA2" i="23"/>
  <c r="CF239" i="23"/>
  <c r="CE239" i="23"/>
  <c r="CD239" i="23"/>
  <c r="CC239" i="23"/>
  <c r="CB239" i="23"/>
  <c r="CA239" i="23"/>
  <c r="BZ239" i="23"/>
  <c r="BY239" i="23"/>
  <c r="BX239" i="23"/>
  <c r="BW239" i="23"/>
  <c r="BV239" i="23"/>
  <c r="BU239" i="23"/>
  <c r="BT239" i="23"/>
  <c r="BS239" i="23"/>
  <c r="BR239" i="23"/>
  <c r="BQ239" i="23"/>
  <c r="BP239" i="23"/>
  <c r="BO239" i="23"/>
  <c r="BN239" i="23"/>
  <c r="BM239" i="23"/>
  <c r="BK239" i="23"/>
  <c r="BJ239" i="23"/>
  <c r="BI239" i="23"/>
  <c r="BH239" i="23"/>
  <c r="BG239" i="23"/>
  <c r="BF239" i="23"/>
  <c r="BE239" i="23"/>
  <c r="BD239" i="23"/>
  <c r="BC239" i="23"/>
  <c r="BB239" i="23"/>
  <c r="BA239" i="23"/>
  <c r="CF238" i="23"/>
  <c r="CE238" i="23"/>
  <c r="CD238" i="23"/>
  <c r="CC238" i="23"/>
  <c r="CB238" i="23"/>
  <c r="CA238" i="23"/>
  <c r="BZ238" i="23"/>
  <c r="BY238" i="23"/>
  <c r="BX238" i="23"/>
  <c r="BW238" i="23"/>
  <c r="BV238" i="23"/>
  <c r="BU238" i="23"/>
  <c r="BT238" i="23"/>
  <c r="BS238" i="23"/>
  <c r="BR238" i="23"/>
  <c r="BQ238" i="23"/>
  <c r="BP238" i="23"/>
  <c r="BO238" i="23"/>
  <c r="BN238" i="23"/>
  <c r="BM238" i="23"/>
  <c r="BK238" i="23"/>
  <c r="BJ238" i="23"/>
  <c r="BI238" i="23"/>
  <c r="BH238" i="23"/>
  <c r="BG238" i="23"/>
  <c r="BF238" i="23"/>
  <c r="BE238" i="23"/>
  <c r="BD238" i="23"/>
  <c r="BC238" i="23"/>
  <c r="BB238" i="23"/>
  <c r="BA238" i="23"/>
  <c r="CF237" i="23"/>
  <c r="CE237" i="23"/>
  <c r="CD237" i="23"/>
  <c r="CC237" i="23"/>
  <c r="CB237" i="23"/>
  <c r="CA237" i="23"/>
  <c r="BZ237" i="23"/>
  <c r="BY237" i="23"/>
  <c r="BX237" i="23"/>
  <c r="BW237" i="23"/>
  <c r="BV237" i="23"/>
  <c r="BU237" i="23"/>
  <c r="BT237" i="23"/>
  <c r="BS237" i="23"/>
  <c r="BR237" i="23"/>
  <c r="BQ237" i="23"/>
  <c r="BP237" i="23"/>
  <c r="BO237" i="23"/>
  <c r="BN237" i="23"/>
  <c r="BM237" i="23"/>
  <c r="BK237" i="23"/>
  <c r="BJ237" i="23"/>
  <c r="BI237" i="23"/>
  <c r="BH237" i="23"/>
  <c r="BG237" i="23"/>
  <c r="BF237" i="23"/>
  <c r="BE237" i="23"/>
  <c r="BD237" i="23"/>
  <c r="BC237" i="23"/>
  <c r="BB237" i="23"/>
  <c r="BA237" i="23"/>
  <c r="CF236" i="23"/>
  <c r="CE236" i="23"/>
  <c r="CD236" i="23"/>
  <c r="CC236" i="23"/>
  <c r="CB236" i="23"/>
  <c r="CA236" i="23"/>
  <c r="BZ236" i="23"/>
  <c r="BY236" i="23"/>
  <c r="BX236" i="23"/>
  <c r="BW236" i="23"/>
  <c r="BV236" i="23"/>
  <c r="BU236" i="23"/>
  <c r="BT236" i="23"/>
  <c r="BS236" i="23"/>
  <c r="BR236" i="23"/>
  <c r="BQ236" i="23"/>
  <c r="BP236" i="23"/>
  <c r="BO236" i="23"/>
  <c r="BN236" i="23"/>
  <c r="BM236" i="23"/>
  <c r="BK236" i="23"/>
  <c r="BJ236" i="23"/>
  <c r="BI236" i="23"/>
  <c r="BH236" i="23"/>
  <c r="BG236" i="23"/>
  <c r="BF236" i="23"/>
  <c r="BE236" i="23"/>
  <c r="BD236" i="23"/>
  <c r="BC236" i="23"/>
  <c r="BB236" i="23"/>
  <c r="BA236" i="23"/>
  <c r="CF235" i="23"/>
  <c r="CE235" i="23"/>
  <c r="CD235" i="23"/>
  <c r="CC235" i="23"/>
  <c r="CB235" i="23"/>
  <c r="CA235" i="23"/>
  <c r="BZ235" i="23"/>
  <c r="BY235" i="23"/>
  <c r="BX235" i="23"/>
  <c r="BW235" i="23"/>
  <c r="BV235" i="23"/>
  <c r="BU235" i="23"/>
  <c r="BT235" i="23"/>
  <c r="BS235" i="23"/>
  <c r="BR235" i="23"/>
  <c r="BQ235" i="23"/>
  <c r="BP235" i="23"/>
  <c r="BO235" i="23"/>
  <c r="BN235" i="23"/>
  <c r="BM235" i="23"/>
  <c r="BK235" i="23"/>
  <c r="BJ235" i="23"/>
  <c r="BI235" i="23"/>
  <c r="BH235" i="23"/>
  <c r="BG235" i="23"/>
  <c r="BF235" i="23"/>
  <c r="BE235" i="23"/>
  <c r="BD235" i="23"/>
  <c r="BC235" i="23"/>
  <c r="BB235" i="23"/>
  <c r="BA235" i="23"/>
  <c r="CF234" i="23"/>
  <c r="CE234" i="23"/>
  <c r="CD234" i="23"/>
  <c r="CC234" i="23"/>
  <c r="CB234" i="23"/>
  <c r="CA234" i="23"/>
  <c r="BZ234" i="23"/>
  <c r="BY234" i="23"/>
  <c r="BX234" i="23"/>
  <c r="BW234" i="23"/>
  <c r="BV234" i="23"/>
  <c r="BU234" i="23"/>
  <c r="BT234" i="23"/>
  <c r="BS234" i="23"/>
  <c r="BR234" i="23"/>
  <c r="BQ234" i="23"/>
  <c r="BP234" i="23"/>
  <c r="BO234" i="23"/>
  <c r="BN234" i="23"/>
  <c r="BM234" i="23"/>
  <c r="BK234" i="23"/>
  <c r="BJ234" i="23"/>
  <c r="BI234" i="23"/>
  <c r="BH234" i="23"/>
  <c r="BG234" i="23"/>
  <c r="BF234" i="23"/>
  <c r="BE234" i="23"/>
  <c r="BD234" i="23"/>
  <c r="BC234" i="23"/>
  <c r="BB234" i="23"/>
  <c r="BA234" i="23"/>
  <c r="CF233" i="23"/>
  <c r="CE233" i="23"/>
  <c r="CD233" i="23"/>
  <c r="CC233" i="23"/>
  <c r="CB233" i="23"/>
  <c r="CA233" i="23"/>
  <c r="BZ233" i="23"/>
  <c r="BY233" i="23"/>
  <c r="BX233" i="23"/>
  <c r="BW233" i="23"/>
  <c r="BV233" i="23"/>
  <c r="BU233" i="23"/>
  <c r="BT233" i="23"/>
  <c r="BS233" i="23"/>
  <c r="BR233" i="23"/>
  <c r="BQ233" i="23"/>
  <c r="BP233" i="23"/>
  <c r="BO233" i="23"/>
  <c r="BN233" i="23"/>
  <c r="BM233" i="23"/>
  <c r="BK233" i="23"/>
  <c r="BJ233" i="23"/>
  <c r="BI233" i="23"/>
  <c r="BH233" i="23"/>
  <c r="BG233" i="23"/>
  <c r="BF233" i="23"/>
  <c r="BE233" i="23"/>
  <c r="BD233" i="23"/>
  <c r="BC233" i="23"/>
  <c r="BB233" i="23"/>
  <c r="BA233" i="23"/>
  <c r="CF232" i="23"/>
  <c r="CE232" i="23"/>
  <c r="CD232" i="23"/>
  <c r="CC232" i="23"/>
  <c r="CB232" i="23"/>
  <c r="CA232" i="23"/>
  <c r="BZ232" i="23"/>
  <c r="BY232" i="23"/>
  <c r="BX232" i="23"/>
  <c r="BW232" i="23"/>
  <c r="BV232" i="23"/>
  <c r="BU232" i="23"/>
  <c r="BT232" i="23"/>
  <c r="BS232" i="23"/>
  <c r="BR232" i="23"/>
  <c r="BQ232" i="23"/>
  <c r="BP232" i="23"/>
  <c r="BO232" i="23"/>
  <c r="BN232" i="23"/>
  <c r="BM232" i="23"/>
  <c r="BK232" i="23"/>
  <c r="BJ232" i="23"/>
  <c r="BI232" i="23"/>
  <c r="BH232" i="23"/>
  <c r="BG232" i="23"/>
  <c r="BF232" i="23"/>
  <c r="BE232" i="23"/>
  <c r="BD232" i="23"/>
  <c r="BC232" i="23"/>
  <c r="BB232" i="23"/>
  <c r="BA232" i="23"/>
  <c r="CF231" i="23"/>
  <c r="CE231" i="23"/>
  <c r="CD231" i="23"/>
  <c r="CC231" i="23"/>
  <c r="CB231" i="23"/>
  <c r="CA231" i="23"/>
  <c r="BZ231" i="23"/>
  <c r="BY231" i="23"/>
  <c r="BX231" i="23"/>
  <c r="BW231" i="23"/>
  <c r="BV231" i="23"/>
  <c r="BU231" i="23"/>
  <c r="BT231" i="23"/>
  <c r="BS231" i="23"/>
  <c r="BR231" i="23"/>
  <c r="BQ231" i="23"/>
  <c r="BP231" i="23"/>
  <c r="BO231" i="23"/>
  <c r="BN231" i="23"/>
  <c r="BM231" i="23"/>
  <c r="BK231" i="23"/>
  <c r="BJ231" i="23"/>
  <c r="BI231" i="23"/>
  <c r="BH231" i="23"/>
  <c r="BG231" i="23"/>
  <c r="BF231" i="23"/>
  <c r="BE231" i="23"/>
  <c r="BD231" i="23"/>
  <c r="BC231" i="23"/>
  <c r="BB231" i="23"/>
  <c r="BA231" i="23"/>
  <c r="CF230" i="23"/>
  <c r="CE230" i="23"/>
  <c r="CD230" i="23"/>
  <c r="CC230" i="23"/>
  <c r="CB230" i="23"/>
  <c r="CA230" i="23"/>
  <c r="BZ230" i="23"/>
  <c r="BY230" i="23"/>
  <c r="BX230" i="23"/>
  <c r="BW230" i="23"/>
  <c r="BV230" i="23"/>
  <c r="BU230" i="23"/>
  <c r="BT230" i="23"/>
  <c r="BS230" i="23"/>
  <c r="BR230" i="23"/>
  <c r="BQ230" i="23"/>
  <c r="BP230" i="23"/>
  <c r="BO230" i="23"/>
  <c r="BN230" i="23"/>
  <c r="BM230" i="23"/>
  <c r="BK230" i="23"/>
  <c r="BJ230" i="23"/>
  <c r="BI230" i="23"/>
  <c r="BH230" i="23"/>
  <c r="BG230" i="23"/>
  <c r="BF230" i="23"/>
  <c r="BE230" i="23"/>
  <c r="BD230" i="23"/>
  <c r="BC230" i="23"/>
  <c r="BB230" i="23"/>
  <c r="BA230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CF226" i="23"/>
  <c r="CE226" i="23"/>
  <c r="CD226" i="23"/>
  <c r="CC226" i="23"/>
  <c r="CB226" i="23"/>
  <c r="CA226" i="23"/>
  <c r="BZ226" i="23"/>
  <c r="BY226" i="23"/>
  <c r="BX226" i="23"/>
  <c r="BW226" i="23"/>
  <c r="BV226" i="23"/>
  <c r="BU226" i="23"/>
  <c r="BT226" i="23"/>
  <c r="BS226" i="23"/>
  <c r="BR226" i="23"/>
  <c r="BQ226" i="23"/>
  <c r="BP226" i="23"/>
  <c r="BO226" i="23"/>
  <c r="BN226" i="23"/>
  <c r="BM226" i="23"/>
  <c r="BK226" i="23"/>
  <c r="BJ226" i="23"/>
  <c r="BI226" i="23"/>
  <c r="BH226" i="23"/>
  <c r="BG226" i="23"/>
  <c r="BF226" i="23"/>
  <c r="BE226" i="23"/>
  <c r="BD226" i="23"/>
  <c r="BC226" i="23"/>
  <c r="BB226" i="23"/>
  <c r="BA226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CF224" i="23"/>
  <c r="CE224" i="23"/>
  <c r="CD224" i="23"/>
  <c r="CC224" i="23"/>
  <c r="CB224" i="23"/>
  <c r="CA224" i="23"/>
  <c r="BZ224" i="23"/>
  <c r="BY224" i="23"/>
  <c r="BX224" i="23"/>
  <c r="BW224" i="23"/>
  <c r="BV224" i="23"/>
  <c r="BU224" i="23"/>
  <c r="BT224" i="23"/>
  <c r="BS224" i="23"/>
  <c r="BR224" i="23"/>
  <c r="BQ224" i="23"/>
  <c r="BP224" i="23"/>
  <c r="BO224" i="23"/>
  <c r="BN224" i="23"/>
  <c r="BM224" i="23"/>
  <c r="BK224" i="23"/>
  <c r="BJ224" i="23"/>
  <c r="BI224" i="23"/>
  <c r="BH224" i="23"/>
  <c r="BG224" i="23"/>
  <c r="BF224" i="23"/>
  <c r="BE224" i="23"/>
  <c r="BD224" i="23"/>
  <c r="BC224" i="23"/>
  <c r="BB224" i="23"/>
  <c r="BA224" i="23"/>
  <c r="CF223" i="23"/>
  <c r="CE223" i="23"/>
  <c r="CD223" i="23"/>
  <c r="CC223" i="23"/>
  <c r="CB223" i="23"/>
  <c r="CA223" i="23"/>
  <c r="BZ223" i="23"/>
  <c r="BY223" i="23"/>
  <c r="BX223" i="23"/>
  <c r="BW223" i="23"/>
  <c r="BV223" i="23"/>
  <c r="BU223" i="23"/>
  <c r="BT223" i="23"/>
  <c r="BS223" i="23"/>
  <c r="BR223" i="23"/>
  <c r="BQ223" i="23"/>
  <c r="BP223" i="23"/>
  <c r="BO223" i="23"/>
  <c r="BN223" i="23"/>
  <c r="BM223" i="23"/>
  <c r="BK223" i="23"/>
  <c r="BJ223" i="23"/>
  <c r="BI223" i="23"/>
  <c r="BH223" i="23"/>
  <c r="BG223" i="23"/>
  <c r="BF223" i="23"/>
  <c r="BE223" i="23"/>
  <c r="BD223" i="23"/>
  <c r="BC223" i="23"/>
  <c r="BB223" i="23"/>
  <c r="BA223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CF221" i="23"/>
  <c r="CE221" i="23"/>
  <c r="CD221" i="23"/>
  <c r="CC221" i="23"/>
  <c r="CB221" i="23"/>
  <c r="CA221" i="23"/>
  <c r="BZ221" i="23"/>
  <c r="BY221" i="23"/>
  <c r="BX221" i="23"/>
  <c r="BW221" i="23"/>
  <c r="BV221" i="23"/>
  <c r="BU221" i="23"/>
  <c r="BT221" i="23"/>
  <c r="BS221" i="23"/>
  <c r="BR221" i="23"/>
  <c r="BQ221" i="23"/>
  <c r="BP221" i="23"/>
  <c r="BO221" i="23"/>
  <c r="BN221" i="23"/>
  <c r="BM221" i="23"/>
  <c r="BK221" i="23"/>
  <c r="BJ221" i="23"/>
  <c r="BI221" i="23"/>
  <c r="BH221" i="23"/>
  <c r="BG221" i="23"/>
  <c r="BF221" i="23"/>
  <c r="BE221" i="23"/>
  <c r="BD221" i="23"/>
  <c r="BC221" i="23"/>
  <c r="BB221" i="23"/>
  <c r="BA221" i="23"/>
  <c r="CF220" i="23"/>
  <c r="CE220" i="23"/>
  <c r="CD220" i="23"/>
  <c r="CC220" i="23"/>
  <c r="CB220" i="23"/>
  <c r="CA220" i="23"/>
  <c r="BZ220" i="23"/>
  <c r="BY220" i="23"/>
  <c r="BX220" i="23"/>
  <c r="BW220" i="23"/>
  <c r="BV220" i="23"/>
  <c r="BU220" i="23"/>
  <c r="BT220" i="23"/>
  <c r="BS220" i="23"/>
  <c r="BR220" i="23"/>
  <c r="BQ220" i="23"/>
  <c r="BP220" i="23"/>
  <c r="BO220" i="23"/>
  <c r="BN220" i="23"/>
  <c r="BM220" i="23"/>
  <c r="BK220" i="23"/>
  <c r="BJ220" i="23"/>
  <c r="BI220" i="23"/>
  <c r="BH220" i="23"/>
  <c r="BG220" i="23"/>
  <c r="BF220" i="23"/>
  <c r="BE220" i="23"/>
  <c r="BD220" i="23"/>
  <c r="BC220" i="23"/>
  <c r="BB220" i="23"/>
  <c r="BA220" i="23"/>
  <c r="CF219" i="23"/>
  <c r="CE219" i="23"/>
  <c r="CD219" i="23"/>
  <c r="CC219" i="23"/>
  <c r="CB219" i="23"/>
  <c r="CA219" i="23"/>
  <c r="BZ219" i="23"/>
  <c r="BY219" i="23"/>
  <c r="BX219" i="23"/>
  <c r="BW219" i="23"/>
  <c r="BV219" i="23"/>
  <c r="BU219" i="23"/>
  <c r="BT219" i="23"/>
  <c r="BS219" i="23"/>
  <c r="BR219" i="23"/>
  <c r="BQ219" i="23"/>
  <c r="BP219" i="23"/>
  <c r="BO219" i="23"/>
  <c r="BN219" i="23"/>
  <c r="BM219" i="23"/>
  <c r="BK219" i="23"/>
  <c r="BJ219" i="23"/>
  <c r="BI219" i="23"/>
  <c r="BH219" i="23"/>
  <c r="BG219" i="23"/>
  <c r="BF219" i="23"/>
  <c r="BE219" i="23"/>
  <c r="BD219" i="23"/>
  <c r="BC219" i="23"/>
  <c r="BB219" i="23"/>
  <c r="BA219" i="23"/>
  <c r="CF218" i="23"/>
  <c r="CE218" i="23"/>
  <c r="CD218" i="23"/>
  <c r="CC218" i="23"/>
  <c r="CB218" i="23"/>
  <c r="CA218" i="23"/>
  <c r="BZ218" i="23"/>
  <c r="BY218" i="23"/>
  <c r="BX218" i="23"/>
  <c r="BW218" i="23"/>
  <c r="BV218" i="23"/>
  <c r="BU218" i="23"/>
  <c r="BT218" i="23"/>
  <c r="BS218" i="23"/>
  <c r="BR218" i="23"/>
  <c r="BQ218" i="23"/>
  <c r="BP218" i="23"/>
  <c r="BO218" i="23"/>
  <c r="BN218" i="23"/>
  <c r="BM218" i="23"/>
  <c r="BK218" i="23"/>
  <c r="BJ218" i="23"/>
  <c r="BI218" i="23"/>
  <c r="BH218" i="23"/>
  <c r="BG218" i="23"/>
  <c r="BF218" i="23"/>
  <c r="BE218" i="23"/>
  <c r="BD218" i="23"/>
  <c r="BC218" i="23"/>
  <c r="BB218" i="23"/>
  <c r="BA218" i="23"/>
  <c r="CF217" i="23"/>
  <c r="CE217" i="23"/>
  <c r="CD217" i="23"/>
  <c r="CC217" i="23"/>
  <c r="CB217" i="23"/>
  <c r="CA217" i="23"/>
  <c r="BZ217" i="23"/>
  <c r="BY217" i="23"/>
  <c r="BX217" i="23"/>
  <c r="BW217" i="23"/>
  <c r="BV217" i="23"/>
  <c r="BU217" i="23"/>
  <c r="BT217" i="23"/>
  <c r="BS217" i="23"/>
  <c r="BR217" i="23"/>
  <c r="BQ217" i="23"/>
  <c r="BP217" i="23"/>
  <c r="BO217" i="23"/>
  <c r="BN217" i="23"/>
  <c r="BM217" i="23"/>
  <c r="BK217" i="23"/>
  <c r="BJ217" i="23"/>
  <c r="BI217" i="23"/>
  <c r="BH217" i="23"/>
  <c r="BG217" i="23"/>
  <c r="BF217" i="23"/>
  <c r="BE217" i="23"/>
  <c r="BD217" i="23"/>
  <c r="BC217" i="23"/>
  <c r="BB217" i="23"/>
  <c r="BA217" i="23"/>
  <c r="CF216" i="23"/>
  <c r="CE216" i="23"/>
  <c r="CD216" i="23"/>
  <c r="CC216" i="23"/>
  <c r="CB216" i="23"/>
  <c r="CA216" i="23"/>
  <c r="BZ216" i="23"/>
  <c r="BY216" i="23"/>
  <c r="BX216" i="23"/>
  <c r="BW216" i="23"/>
  <c r="BV216" i="23"/>
  <c r="BU216" i="23"/>
  <c r="BT216" i="23"/>
  <c r="BS216" i="23"/>
  <c r="BR216" i="23"/>
  <c r="BQ216" i="23"/>
  <c r="BP216" i="23"/>
  <c r="BO216" i="23"/>
  <c r="BN216" i="23"/>
  <c r="BM216" i="23"/>
  <c r="BK216" i="23"/>
  <c r="BJ216" i="23"/>
  <c r="BI216" i="23"/>
  <c r="BH216" i="23"/>
  <c r="BG216" i="23"/>
  <c r="BF216" i="23"/>
  <c r="BE216" i="23"/>
  <c r="BD216" i="23"/>
  <c r="BC216" i="23"/>
  <c r="BB216" i="23"/>
  <c r="BA216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CF213" i="23"/>
  <c r="CE213" i="23"/>
  <c r="CD213" i="23"/>
  <c r="CC213" i="23"/>
  <c r="CB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K213" i="23"/>
  <c r="BJ213" i="23"/>
  <c r="BI213" i="23"/>
  <c r="BH213" i="23"/>
  <c r="BG213" i="23"/>
  <c r="BF213" i="23"/>
  <c r="BE213" i="23"/>
  <c r="BD213" i="23"/>
  <c r="BC213" i="23"/>
  <c r="BB213" i="23"/>
  <c r="BA213" i="23"/>
  <c r="CF212" i="23"/>
  <c r="CE212" i="23"/>
  <c r="CD212" i="23"/>
  <c r="CC212" i="23"/>
  <c r="CB212" i="23"/>
  <c r="CA212" i="23"/>
  <c r="BZ212" i="23"/>
  <c r="BY212" i="23"/>
  <c r="BX212" i="23"/>
  <c r="BW212" i="23"/>
  <c r="BV212" i="23"/>
  <c r="BU212" i="23"/>
  <c r="BT212" i="23"/>
  <c r="BS212" i="23"/>
  <c r="BR212" i="23"/>
  <c r="BQ212" i="23"/>
  <c r="BP212" i="23"/>
  <c r="BO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CF210" i="23"/>
  <c r="CE210" i="23"/>
  <c r="CD210" i="23"/>
  <c r="CC210" i="23"/>
  <c r="CB210" i="23"/>
  <c r="CA210" i="23"/>
  <c r="BZ210" i="23"/>
  <c r="BY210" i="23"/>
  <c r="BX210" i="23"/>
  <c r="BW210" i="23"/>
  <c r="BV210" i="23"/>
  <c r="BU210" i="23"/>
  <c r="BT210" i="23"/>
  <c r="BS210" i="23"/>
  <c r="BR210" i="23"/>
  <c r="BQ210" i="23"/>
  <c r="BP210" i="23"/>
  <c r="BO210" i="23"/>
  <c r="BN210" i="23"/>
  <c r="BM210" i="23"/>
  <c r="BK210" i="23"/>
  <c r="BJ210" i="23"/>
  <c r="BI210" i="23"/>
  <c r="BH210" i="23"/>
  <c r="BG210" i="23"/>
  <c r="BF210" i="23"/>
  <c r="BE210" i="23"/>
  <c r="BD210" i="23"/>
  <c r="BC210" i="23"/>
  <c r="BB210" i="23"/>
  <c r="BA210" i="23"/>
  <c r="CF209" i="23"/>
  <c r="CE209" i="23"/>
  <c r="CD209" i="23"/>
  <c r="CC209" i="23"/>
  <c r="CB209" i="23"/>
  <c r="CA209" i="23"/>
  <c r="BZ209" i="23"/>
  <c r="BY209" i="23"/>
  <c r="BX209" i="23"/>
  <c r="BW209" i="23"/>
  <c r="BV209" i="23"/>
  <c r="BU209" i="23"/>
  <c r="BT209" i="23"/>
  <c r="BS209" i="23"/>
  <c r="BR209" i="23"/>
  <c r="BQ209" i="23"/>
  <c r="BP209" i="23"/>
  <c r="BO209" i="23"/>
  <c r="BN209" i="23"/>
  <c r="BM209" i="23"/>
  <c r="BK209" i="23"/>
  <c r="BJ209" i="23"/>
  <c r="BI209" i="23"/>
  <c r="BH209" i="23"/>
  <c r="BG209" i="23"/>
  <c r="BF209" i="23"/>
  <c r="BE209" i="23"/>
  <c r="BD209" i="23"/>
  <c r="BC209" i="23"/>
  <c r="BB209" i="23"/>
  <c r="BA209" i="23"/>
  <c r="CF208" i="23"/>
  <c r="CE208" i="23"/>
  <c r="CD208" i="23"/>
  <c r="CC208" i="23"/>
  <c r="CB208" i="23"/>
  <c r="CA208" i="23"/>
  <c r="BZ208" i="23"/>
  <c r="BY208" i="23"/>
  <c r="BX208" i="23"/>
  <c r="BW208" i="23"/>
  <c r="BV208" i="23"/>
  <c r="BU208" i="23"/>
  <c r="BT208" i="23"/>
  <c r="BS208" i="23"/>
  <c r="BR208" i="23"/>
  <c r="BQ208" i="23"/>
  <c r="BP208" i="23"/>
  <c r="BO208" i="23"/>
  <c r="BN208" i="23"/>
  <c r="BM208" i="23"/>
  <c r="BK208" i="23"/>
  <c r="BJ208" i="23"/>
  <c r="BI208" i="23"/>
  <c r="BH208" i="23"/>
  <c r="BG208" i="23"/>
  <c r="BF208" i="23"/>
  <c r="BE208" i="23"/>
  <c r="BD208" i="23"/>
  <c r="BC208" i="23"/>
  <c r="BB208" i="23"/>
  <c r="BA208" i="23"/>
  <c r="CF207" i="23"/>
  <c r="CE207" i="23"/>
  <c r="CD207" i="23"/>
  <c r="CC207" i="23"/>
  <c r="CB207" i="23"/>
  <c r="CA207" i="23"/>
  <c r="BZ207" i="23"/>
  <c r="BY207" i="23"/>
  <c r="BX207" i="23"/>
  <c r="BW207" i="23"/>
  <c r="BV207" i="23"/>
  <c r="BU207" i="23"/>
  <c r="BT207" i="23"/>
  <c r="BS207" i="23"/>
  <c r="BR207" i="23"/>
  <c r="BQ207" i="23"/>
  <c r="BP207" i="23"/>
  <c r="BO207" i="23"/>
  <c r="BN207" i="23"/>
  <c r="BM207" i="23"/>
  <c r="BK207" i="23"/>
  <c r="BJ207" i="23"/>
  <c r="BI207" i="23"/>
  <c r="BH207" i="23"/>
  <c r="BG207" i="23"/>
  <c r="BF207" i="23"/>
  <c r="BE207" i="23"/>
  <c r="BD207" i="23"/>
  <c r="BC207" i="23"/>
  <c r="BB207" i="23"/>
  <c r="BA207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CF203" i="23"/>
  <c r="CE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P203" i="23"/>
  <c r="BO203" i="23"/>
  <c r="BN203" i="23"/>
  <c r="BM203" i="23"/>
  <c r="BK203" i="23"/>
  <c r="BJ203" i="23"/>
  <c r="BI203" i="23"/>
  <c r="BH203" i="23"/>
  <c r="BG203" i="23"/>
  <c r="BF203" i="23"/>
  <c r="BE203" i="23"/>
  <c r="BD203" i="23"/>
  <c r="BC203" i="23"/>
  <c r="BB203" i="23"/>
  <c r="BA203" i="23"/>
  <c r="CF202" i="23"/>
  <c r="CE202" i="23"/>
  <c r="CD202" i="23"/>
  <c r="CC202" i="23"/>
  <c r="CB202" i="23"/>
  <c r="CA202" i="23"/>
  <c r="BZ202" i="23"/>
  <c r="BY202" i="23"/>
  <c r="BX202" i="23"/>
  <c r="BW202" i="23"/>
  <c r="BV202" i="23"/>
  <c r="BU202" i="23"/>
  <c r="BT202" i="23"/>
  <c r="BS202" i="23"/>
  <c r="BR202" i="23"/>
  <c r="BQ202" i="23"/>
  <c r="BP202" i="23"/>
  <c r="BO202" i="23"/>
  <c r="BN202" i="23"/>
  <c r="BM202" i="23"/>
  <c r="BK202" i="23"/>
  <c r="BJ202" i="23"/>
  <c r="BI202" i="23"/>
  <c r="BH202" i="23"/>
  <c r="BG202" i="23"/>
  <c r="BF202" i="23"/>
  <c r="BE202" i="23"/>
  <c r="BD202" i="23"/>
  <c r="BC202" i="23"/>
  <c r="BB202" i="23"/>
  <c r="BA202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CF200" i="23"/>
  <c r="CE200" i="23"/>
  <c r="CD200" i="23"/>
  <c r="CC200" i="23"/>
  <c r="CB200" i="23"/>
  <c r="CA200" i="23"/>
  <c r="BZ200" i="23"/>
  <c r="BY200" i="23"/>
  <c r="BX200" i="23"/>
  <c r="BW200" i="23"/>
  <c r="BV200" i="23"/>
  <c r="BU200" i="23"/>
  <c r="BT200" i="23"/>
  <c r="BS200" i="23"/>
  <c r="BR200" i="23"/>
  <c r="BQ200" i="23"/>
  <c r="BP200" i="23"/>
  <c r="BO200" i="23"/>
  <c r="BN200" i="23"/>
  <c r="BM200" i="23"/>
  <c r="BK200" i="23"/>
  <c r="BJ200" i="23"/>
  <c r="BI200" i="23"/>
  <c r="BH200" i="23"/>
  <c r="BG200" i="23"/>
  <c r="BF200" i="23"/>
  <c r="BE200" i="23"/>
  <c r="BD200" i="23"/>
  <c r="BC200" i="23"/>
  <c r="BB200" i="23"/>
  <c r="BA200" i="23"/>
  <c r="CF199" i="23"/>
  <c r="CE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K199" i="23"/>
  <c r="BJ199" i="23"/>
  <c r="BI199" i="23"/>
  <c r="BH199" i="23"/>
  <c r="BG199" i="23"/>
  <c r="BF199" i="23"/>
  <c r="BE199" i="23"/>
  <c r="BD199" i="23"/>
  <c r="BC199" i="23"/>
  <c r="BB199" i="23"/>
  <c r="BA199" i="23"/>
  <c r="CF198" i="23"/>
  <c r="CE198" i="23"/>
  <c r="CD198" i="23"/>
  <c r="CC198" i="23"/>
  <c r="CB198" i="23"/>
  <c r="CA198" i="23"/>
  <c r="BZ198" i="23"/>
  <c r="BY198" i="23"/>
  <c r="BX198" i="23"/>
  <c r="BW198" i="23"/>
  <c r="BV198" i="23"/>
  <c r="BU198" i="23"/>
  <c r="BT198" i="23"/>
  <c r="BS198" i="23"/>
  <c r="BR198" i="23"/>
  <c r="BQ198" i="23"/>
  <c r="BP198" i="23"/>
  <c r="BO198" i="23"/>
  <c r="BN198" i="23"/>
  <c r="BM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CF197" i="23"/>
  <c r="CE197" i="23"/>
  <c r="CD197" i="23"/>
  <c r="CC197" i="23"/>
  <c r="CB197" i="23"/>
  <c r="CA197" i="23"/>
  <c r="BZ197" i="23"/>
  <c r="BY197" i="23"/>
  <c r="BX197" i="23"/>
  <c r="BW197" i="23"/>
  <c r="BV197" i="23"/>
  <c r="BU197" i="23"/>
  <c r="BT197" i="23"/>
  <c r="BS197" i="23"/>
  <c r="BR197" i="23"/>
  <c r="BQ197" i="23"/>
  <c r="BP197" i="23"/>
  <c r="BO197" i="23"/>
  <c r="BN197" i="23"/>
  <c r="BM197" i="23"/>
  <c r="BK197" i="23"/>
  <c r="BJ197" i="23"/>
  <c r="BI197" i="23"/>
  <c r="BH197" i="23"/>
  <c r="BG197" i="23"/>
  <c r="BF197" i="23"/>
  <c r="BE197" i="23"/>
  <c r="BD197" i="23"/>
  <c r="BC197" i="23"/>
  <c r="BB197" i="23"/>
  <c r="BA197" i="23"/>
  <c r="CF196" i="23"/>
  <c r="CE196" i="23"/>
  <c r="CD196" i="23"/>
  <c r="CC196" i="23"/>
  <c r="CB196" i="23"/>
  <c r="CA196" i="23"/>
  <c r="BZ196" i="23"/>
  <c r="BY196" i="23"/>
  <c r="BX196" i="23"/>
  <c r="BW196" i="23"/>
  <c r="BV196" i="23"/>
  <c r="BU196" i="23"/>
  <c r="BT196" i="23"/>
  <c r="BS196" i="23"/>
  <c r="BR196" i="23"/>
  <c r="BQ196" i="23"/>
  <c r="BP196" i="23"/>
  <c r="BO196" i="23"/>
  <c r="BN196" i="23"/>
  <c r="BM196" i="23"/>
  <c r="BK196" i="23"/>
  <c r="BJ196" i="23"/>
  <c r="BI196" i="23"/>
  <c r="BH196" i="23"/>
  <c r="BG196" i="23"/>
  <c r="BF196" i="23"/>
  <c r="BE196" i="23"/>
  <c r="BD196" i="23"/>
  <c r="BC196" i="23"/>
  <c r="BB196" i="23"/>
  <c r="BA196" i="23"/>
  <c r="CF195" i="23"/>
  <c r="CE195" i="23"/>
  <c r="CD195" i="23"/>
  <c r="CC195" i="23"/>
  <c r="CB195" i="23"/>
  <c r="CA195" i="23"/>
  <c r="BZ195" i="23"/>
  <c r="BY195" i="23"/>
  <c r="BX195" i="23"/>
  <c r="BW195" i="23"/>
  <c r="BV195" i="23"/>
  <c r="BU195" i="23"/>
  <c r="BT195" i="23"/>
  <c r="BS195" i="23"/>
  <c r="BR195" i="23"/>
  <c r="BQ195" i="23"/>
  <c r="BP195" i="23"/>
  <c r="BO195" i="23"/>
  <c r="BN195" i="23"/>
  <c r="BM195" i="23"/>
  <c r="BK195" i="23"/>
  <c r="BJ195" i="23"/>
  <c r="BI195" i="23"/>
  <c r="BH195" i="23"/>
  <c r="BG195" i="23"/>
  <c r="BF195" i="23"/>
  <c r="BE195" i="23"/>
  <c r="BD195" i="23"/>
  <c r="BC195" i="23"/>
  <c r="BB195" i="23"/>
  <c r="BA195" i="23"/>
  <c r="CF194" i="23"/>
  <c r="CE194" i="23"/>
  <c r="CD194" i="23"/>
  <c r="CC194" i="23"/>
  <c r="CB194" i="23"/>
  <c r="CA194" i="23"/>
  <c r="BZ194" i="23"/>
  <c r="BY194" i="23"/>
  <c r="BX194" i="23"/>
  <c r="BW194" i="23"/>
  <c r="BV194" i="23"/>
  <c r="BU194" i="23"/>
  <c r="BT194" i="23"/>
  <c r="BS194" i="23"/>
  <c r="BR194" i="23"/>
  <c r="BQ194" i="23"/>
  <c r="BP194" i="23"/>
  <c r="BO194" i="23"/>
  <c r="BN194" i="23"/>
  <c r="BM194" i="23"/>
  <c r="BK194" i="23"/>
  <c r="BJ194" i="23"/>
  <c r="BI194" i="23"/>
  <c r="BH194" i="23"/>
  <c r="BG194" i="23"/>
  <c r="BF194" i="23"/>
  <c r="BE194" i="23"/>
  <c r="BD194" i="23"/>
  <c r="BC194" i="23"/>
  <c r="BB194" i="23"/>
  <c r="BA194" i="23"/>
  <c r="CF193" i="23"/>
  <c r="CE193" i="23"/>
  <c r="CD193" i="23"/>
  <c r="CC193" i="23"/>
  <c r="CB193" i="23"/>
  <c r="CA193" i="23"/>
  <c r="BZ193" i="23"/>
  <c r="BY193" i="23"/>
  <c r="BX193" i="23"/>
  <c r="BW193" i="23"/>
  <c r="BV193" i="23"/>
  <c r="BU193" i="23"/>
  <c r="BT193" i="23"/>
  <c r="BS193" i="23"/>
  <c r="BR193" i="23"/>
  <c r="BQ193" i="23"/>
  <c r="BP193" i="23"/>
  <c r="BO193" i="23"/>
  <c r="BN193" i="23"/>
  <c r="BM193" i="23"/>
  <c r="BK193" i="23"/>
  <c r="BJ193" i="23"/>
  <c r="BI193" i="23"/>
  <c r="BH193" i="23"/>
  <c r="BG193" i="23"/>
  <c r="BF193" i="23"/>
  <c r="BE193" i="23"/>
  <c r="BD193" i="23"/>
  <c r="BC193" i="23"/>
  <c r="BB193" i="23"/>
  <c r="BA193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CF189" i="23"/>
  <c r="CE189" i="23"/>
  <c r="CD189" i="23"/>
  <c r="CC189" i="23"/>
  <c r="CB189" i="23"/>
  <c r="CA189" i="23"/>
  <c r="BZ189" i="23"/>
  <c r="BY189" i="23"/>
  <c r="BX189" i="23"/>
  <c r="BW189" i="23"/>
  <c r="BV189" i="23"/>
  <c r="BU189" i="23"/>
  <c r="BT189" i="23"/>
  <c r="BS189" i="23"/>
  <c r="BR189" i="23"/>
  <c r="BQ189" i="23"/>
  <c r="BP189" i="23"/>
  <c r="BO189" i="23"/>
  <c r="BN189" i="23"/>
  <c r="BM189" i="23"/>
  <c r="BK189" i="23"/>
  <c r="BJ189" i="23"/>
  <c r="BI189" i="23"/>
  <c r="BH189" i="23"/>
  <c r="BG189" i="23"/>
  <c r="BF189" i="23"/>
  <c r="BE189" i="23"/>
  <c r="BD189" i="23"/>
  <c r="BC189" i="23"/>
  <c r="BB189" i="23"/>
  <c r="BA189" i="23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CF187" i="23"/>
  <c r="CE187" i="23"/>
  <c r="CD187" i="23"/>
  <c r="CC187" i="23"/>
  <c r="CB187" i="23"/>
  <c r="CA187" i="23"/>
  <c r="BZ187" i="23"/>
  <c r="BY187" i="23"/>
  <c r="BX187" i="23"/>
  <c r="BW187" i="23"/>
  <c r="BV187" i="23"/>
  <c r="BU187" i="23"/>
  <c r="BT187" i="23"/>
  <c r="BS187" i="23"/>
  <c r="BR187" i="23"/>
  <c r="BQ187" i="23"/>
  <c r="BP187" i="23"/>
  <c r="BO187" i="23"/>
  <c r="BN187" i="23"/>
  <c r="BM187" i="23"/>
  <c r="BK187" i="23"/>
  <c r="BJ187" i="23"/>
  <c r="BI187" i="23"/>
  <c r="BH187" i="23"/>
  <c r="BG187" i="23"/>
  <c r="BF187" i="23"/>
  <c r="BE187" i="23"/>
  <c r="BD187" i="23"/>
  <c r="BC187" i="23"/>
  <c r="BB187" i="23"/>
  <c r="BA187" i="23"/>
  <c r="CF186" i="23"/>
  <c r="CE186" i="23"/>
  <c r="CD186" i="23"/>
  <c r="CC186" i="23"/>
  <c r="CB186" i="23"/>
  <c r="CA186" i="23"/>
  <c r="BZ186" i="23"/>
  <c r="BY186" i="23"/>
  <c r="BX186" i="23"/>
  <c r="BW186" i="23"/>
  <c r="BV186" i="23"/>
  <c r="BU186" i="23"/>
  <c r="BT186" i="23"/>
  <c r="BS186" i="23"/>
  <c r="BR186" i="23"/>
  <c r="BQ186" i="23"/>
  <c r="BP186" i="23"/>
  <c r="BO186" i="23"/>
  <c r="BN186" i="23"/>
  <c r="BM186" i="23"/>
  <c r="BK186" i="23"/>
  <c r="BJ186" i="23"/>
  <c r="BI186" i="23"/>
  <c r="BH186" i="23"/>
  <c r="BG186" i="23"/>
  <c r="BF186" i="23"/>
  <c r="BE186" i="23"/>
  <c r="BD186" i="23"/>
  <c r="BC186" i="23"/>
  <c r="BB186" i="23"/>
  <c r="BA186" i="23"/>
  <c r="CF185" i="23"/>
  <c r="CE185" i="23"/>
  <c r="CD185" i="23"/>
  <c r="CC185" i="23"/>
  <c r="CB185" i="23"/>
  <c r="CA185" i="23"/>
  <c r="BZ185" i="23"/>
  <c r="BY185" i="23"/>
  <c r="BX185" i="23"/>
  <c r="BW185" i="23"/>
  <c r="BV185" i="23"/>
  <c r="BU185" i="23"/>
  <c r="BT185" i="23"/>
  <c r="BS185" i="23"/>
  <c r="BR185" i="23"/>
  <c r="BQ185" i="23"/>
  <c r="BP185" i="23"/>
  <c r="BO185" i="23"/>
  <c r="BN185" i="23"/>
  <c r="BM185" i="23"/>
  <c r="BK185" i="23"/>
  <c r="BJ185" i="23"/>
  <c r="BI185" i="23"/>
  <c r="BH185" i="23"/>
  <c r="BG185" i="23"/>
  <c r="BF185" i="23"/>
  <c r="BE185" i="23"/>
  <c r="BD185" i="23"/>
  <c r="BC185" i="23"/>
  <c r="BB185" i="23"/>
  <c r="BA185" i="23"/>
  <c r="CF184" i="23"/>
  <c r="CE184" i="23"/>
  <c r="CD184" i="23"/>
  <c r="CC184" i="23"/>
  <c r="CB184" i="23"/>
  <c r="CA184" i="23"/>
  <c r="BZ184" i="23"/>
  <c r="BY184" i="23"/>
  <c r="BX184" i="23"/>
  <c r="BW184" i="23"/>
  <c r="BV184" i="23"/>
  <c r="BU184" i="23"/>
  <c r="BT184" i="23"/>
  <c r="BS184" i="23"/>
  <c r="BR184" i="23"/>
  <c r="BQ184" i="23"/>
  <c r="BP184" i="23"/>
  <c r="BO184" i="23"/>
  <c r="BN184" i="23"/>
  <c r="BM184" i="23"/>
  <c r="BK184" i="23"/>
  <c r="BJ184" i="23"/>
  <c r="BI184" i="23"/>
  <c r="BH184" i="23"/>
  <c r="BG184" i="23"/>
  <c r="BF184" i="23"/>
  <c r="BE184" i="23"/>
  <c r="BD184" i="23"/>
  <c r="BC184" i="23"/>
  <c r="BB184" i="23"/>
  <c r="BA184" i="23"/>
  <c r="CF183" i="23"/>
  <c r="CE183" i="23"/>
  <c r="CD183" i="23"/>
  <c r="CC183" i="23"/>
  <c r="CB183" i="23"/>
  <c r="CA183" i="23"/>
  <c r="BZ183" i="23"/>
  <c r="BY183" i="23"/>
  <c r="BX183" i="23"/>
  <c r="BW183" i="23"/>
  <c r="BV183" i="23"/>
  <c r="BU183" i="23"/>
  <c r="BT183" i="23"/>
  <c r="BS183" i="23"/>
  <c r="BR183" i="23"/>
  <c r="BQ183" i="23"/>
  <c r="BP183" i="23"/>
  <c r="BO183" i="23"/>
  <c r="BN183" i="23"/>
  <c r="BM183" i="23"/>
  <c r="BK183" i="23"/>
  <c r="BJ183" i="23"/>
  <c r="BI183" i="23"/>
  <c r="BH183" i="23"/>
  <c r="BG183" i="23"/>
  <c r="BF183" i="23"/>
  <c r="BE183" i="23"/>
  <c r="BD183" i="23"/>
  <c r="BC183" i="23"/>
  <c r="BB183" i="23"/>
  <c r="BA183" i="23"/>
  <c r="CF182" i="23"/>
  <c r="CE182" i="23"/>
  <c r="CD182" i="23"/>
  <c r="CC182" i="23"/>
  <c r="CB182" i="23"/>
  <c r="CA182" i="23"/>
  <c r="BZ182" i="23"/>
  <c r="BY182" i="23"/>
  <c r="BX182" i="23"/>
  <c r="BW182" i="23"/>
  <c r="BV182" i="23"/>
  <c r="BU182" i="23"/>
  <c r="BT182" i="23"/>
  <c r="BS182" i="23"/>
  <c r="BR182" i="23"/>
  <c r="BQ182" i="23"/>
  <c r="BP182" i="23"/>
  <c r="BO182" i="23"/>
  <c r="BN182" i="23"/>
  <c r="BM182" i="23"/>
  <c r="BK182" i="23"/>
  <c r="BJ182" i="23"/>
  <c r="BI182" i="23"/>
  <c r="BH182" i="23"/>
  <c r="BG182" i="23"/>
  <c r="BF182" i="23"/>
  <c r="BE182" i="23"/>
  <c r="BD182" i="23"/>
  <c r="BC182" i="23"/>
  <c r="BB182" i="23"/>
  <c r="BA182" i="23"/>
  <c r="CF181" i="23"/>
  <c r="CE181" i="23"/>
  <c r="CD181" i="23"/>
  <c r="CC181" i="23"/>
  <c r="CB181" i="23"/>
  <c r="CA181" i="23"/>
  <c r="BZ181" i="23"/>
  <c r="BY181" i="23"/>
  <c r="BX181" i="23"/>
  <c r="BW181" i="23"/>
  <c r="BV181" i="23"/>
  <c r="BU181" i="23"/>
  <c r="BT181" i="23"/>
  <c r="BS181" i="23"/>
  <c r="BR181" i="23"/>
  <c r="BQ181" i="23"/>
  <c r="BP181" i="23"/>
  <c r="BO181" i="23"/>
  <c r="BN181" i="23"/>
  <c r="BM181" i="23"/>
  <c r="BK181" i="23"/>
  <c r="BJ181" i="23"/>
  <c r="BI181" i="23"/>
  <c r="BH181" i="23"/>
  <c r="BG181" i="23"/>
  <c r="BF181" i="23"/>
  <c r="BE181" i="23"/>
  <c r="BD181" i="23"/>
  <c r="BC181" i="23"/>
  <c r="BB181" i="23"/>
  <c r="BA181" i="23"/>
  <c r="CF180" i="23"/>
  <c r="CE180" i="23"/>
  <c r="CD180" i="23"/>
  <c r="CC180" i="23"/>
  <c r="CB180" i="23"/>
  <c r="CA180" i="23"/>
  <c r="BZ180" i="23"/>
  <c r="BY180" i="23"/>
  <c r="BX180" i="23"/>
  <c r="BW180" i="23"/>
  <c r="BV180" i="23"/>
  <c r="BU180" i="23"/>
  <c r="BT180" i="23"/>
  <c r="BS180" i="23"/>
  <c r="BR180" i="23"/>
  <c r="BQ180" i="23"/>
  <c r="BP180" i="23"/>
  <c r="BO180" i="23"/>
  <c r="BN180" i="23"/>
  <c r="BM180" i="23"/>
  <c r="BK180" i="23"/>
  <c r="BJ180" i="23"/>
  <c r="BI180" i="23"/>
  <c r="BH180" i="23"/>
  <c r="BG180" i="23"/>
  <c r="BF180" i="23"/>
  <c r="BE180" i="23"/>
  <c r="BD180" i="23"/>
  <c r="BC180" i="23"/>
  <c r="BB180" i="23"/>
  <c r="BA180" i="23"/>
  <c r="CF179" i="23"/>
  <c r="CE179" i="23"/>
  <c r="CD179" i="23"/>
  <c r="CC179" i="23"/>
  <c r="CB179" i="23"/>
  <c r="CA179" i="23"/>
  <c r="BZ179" i="23"/>
  <c r="BY179" i="23"/>
  <c r="BX179" i="23"/>
  <c r="BW179" i="23"/>
  <c r="BV179" i="23"/>
  <c r="BU179" i="23"/>
  <c r="BT179" i="23"/>
  <c r="BS179" i="23"/>
  <c r="BR179" i="23"/>
  <c r="BQ179" i="23"/>
  <c r="BP179" i="23"/>
  <c r="BO179" i="23"/>
  <c r="BN179" i="23"/>
  <c r="BM179" i="23"/>
  <c r="BK179" i="23"/>
  <c r="BJ179" i="23"/>
  <c r="BI179" i="23"/>
  <c r="BH179" i="23"/>
  <c r="BG179" i="23"/>
  <c r="BF179" i="23"/>
  <c r="BE179" i="23"/>
  <c r="BD179" i="23"/>
  <c r="BC179" i="23"/>
  <c r="BB179" i="23"/>
  <c r="BA179" i="23"/>
  <c r="CF178" i="23"/>
  <c r="CE178" i="23"/>
  <c r="CD178" i="23"/>
  <c r="CC178" i="23"/>
  <c r="CB178" i="23"/>
  <c r="CA178" i="23"/>
  <c r="BZ178" i="23"/>
  <c r="BY178" i="23"/>
  <c r="BX178" i="23"/>
  <c r="BW178" i="23"/>
  <c r="BV178" i="23"/>
  <c r="BU178" i="23"/>
  <c r="BT178" i="23"/>
  <c r="BS178" i="23"/>
  <c r="BR178" i="23"/>
  <c r="BQ178" i="23"/>
  <c r="BP178" i="23"/>
  <c r="BO178" i="23"/>
  <c r="BN178" i="23"/>
  <c r="BM178" i="23"/>
  <c r="BK178" i="23"/>
  <c r="BJ178" i="23"/>
  <c r="BI178" i="23"/>
  <c r="BH178" i="23"/>
  <c r="BG178" i="23"/>
  <c r="BF178" i="23"/>
  <c r="BE178" i="23"/>
  <c r="BD178" i="23"/>
  <c r="BC178" i="23"/>
  <c r="BB178" i="23"/>
  <c r="BA178" i="23"/>
  <c r="CF177" i="23"/>
  <c r="CE177" i="23"/>
  <c r="CD177" i="23"/>
  <c r="CC177" i="23"/>
  <c r="CB177" i="23"/>
  <c r="CA177" i="23"/>
  <c r="BZ177" i="23"/>
  <c r="BY177" i="23"/>
  <c r="BX177" i="23"/>
  <c r="BW177" i="23"/>
  <c r="BV177" i="23"/>
  <c r="BU177" i="23"/>
  <c r="BT177" i="23"/>
  <c r="BS177" i="23"/>
  <c r="BR177" i="23"/>
  <c r="BQ177" i="23"/>
  <c r="BP177" i="23"/>
  <c r="BO177" i="23"/>
  <c r="BN177" i="23"/>
  <c r="BM177" i="23"/>
  <c r="BK177" i="23"/>
  <c r="BJ177" i="23"/>
  <c r="BI177" i="23"/>
  <c r="BH177" i="23"/>
  <c r="BG177" i="23"/>
  <c r="BF177" i="23"/>
  <c r="BE177" i="23"/>
  <c r="BD177" i="23"/>
  <c r="BC177" i="23"/>
  <c r="BB177" i="23"/>
  <c r="BA177" i="23"/>
  <c r="CF176" i="23"/>
  <c r="CE176" i="23"/>
  <c r="CD176" i="23"/>
  <c r="CC176" i="23"/>
  <c r="CB176" i="23"/>
  <c r="CA176" i="23"/>
  <c r="BZ176" i="23"/>
  <c r="BY176" i="23"/>
  <c r="BX176" i="23"/>
  <c r="BW176" i="23"/>
  <c r="BV176" i="23"/>
  <c r="BU176" i="23"/>
  <c r="BT176" i="23"/>
  <c r="BS176" i="23"/>
  <c r="BR176" i="23"/>
  <c r="BQ176" i="23"/>
  <c r="BP176" i="23"/>
  <c r="BO176" i="23"/>
  <c r="BN176" i="23"/>
  <c r="BM176" i="23"/>
  <c r="BK176" i="23"/>
  <c r="BJ176" i="23"/>
  <c r="BI176" i="23"/>
  <c r="BH176" i="23"/>
  <c r="BG176" i="23"/>
  <c r="BF176" i="23"/>
  <c r="BE176" i="23"/>
  <c r="BD176" i="23"/>
  <c r="BC176" i="23"/>
  <c r="BB176" i="23"/>
  <c r="BA176" i="23"/>
  <c r="CF175" i="23"/>
  <c r="CE175" i="23"/>
  <c r="CD175" i="23"/>
  <c r="CC175" i="23"/>
  <c r="CB175" i="23"/>
  <c r="CA175" i="23"/>
  <c r="BZ175" i="23"/>
  <c r="BY175" i="23"/>
  <c r="BX175" i="23"/>
  <c r="BW175" i="23"/>
  <c r="BV175" i="23"/>
  <c r="BU175" i="23"/>
  <c r="BT175" i="23"/>
  <c r="BS175" i="23"/>
  <c r="BR175" i="23"/>
  <c r="BQ175" i="23"/>
  <c r="BP175" i="23"/>
  <c r="BO175" i="23"/>
  <c r="BN175" i="23"/>
  <c r="BM175" i="23"/>
  <c r="BK175" i="23"/>
  <c r="BJ175" i="23"/>
  <c r="BI175" i="23"/>
  <c r="BH175" i="23"/>
  <c r="BG175" i="23"/>
  <c r="BF175" i="23"/>
  <c r="BE175" i="23"/>
  <c r="BD175" i="23"/>
  <c r="BC175" i="23"/>
  <c r="BB175" i="23"/>
  <c r="BA175" i="23"/>
  <c r="CF174" i="23"/>
  <c r="CE174" i="23"/>
  <c r="CD174" i="23"/>
  <c r="CC174" i="23"/>
  <c r="CB174" i="23"/>
  <c r="CA174" i="23"/>
  <c r="BZ174" i="23"/>
  <c r="BY174" i="23"/>
  <c r="BX174" i="23"/>
  <c r="BW174" i="23"/>
  <c r="BV174" i="23"/>
  <c r="BU174" i="23"/>
  <c r="BT174" i="23"/>
  <c r="BS174" i="23"/>
  <c r="BR174" i="23"/>
  <c r="BQ174" i="23"/>
  <c r="BP174" i="23"/>
  <c r="BO174" i="23"/>
  <c r="BN174" i="23"/>
  <c r="BM174" i="23"/>
  <c r="BK174" i="23"/>
  <c r="BJ174" i="23"/>
  <c r="BI174" i="23"/>
  <c r="BH174" i="23"/>
  <c r="BG174" i="23"/>
  <c r="BF174" i="23"/>
  <c r="BE174" i="23"/>
  <c r="BD174" i="23"/>
  <c r="BC174" i="23"/>
  <c r="BB174" i="23"/>
  <c r="BA174" i="23"/>
  <c r="CF173" i="23"/>
  <c r="CE173" i="23"/>
  <c r="CD173" i="23"/>
  <c r="CC173" i="23"/>
  <c r="CB173" i="23"/>
  <c r="CA173" i="23"/>
  <c r="BZ173" i="23"/>
  <c r="BY173" i="23"/>
  <c r="BX173" i="23"/>
  <c r="BW173" i="23"/>
  <c r="BV173" i="23"/>
  <c r="BU173" i="23"/>
  <c r="BT173" i="23"/>
  <c r="BS173" i="23"/>
  <c r="BR173" i="23"/>
  <c r="BQ173" i="23"/>
  <c r="BP173" i="23"/>
  <c r="BO173" i="23"/>
  <c r="BN173" i="23"/>
  <c r="BM173" i="23"/>
  <c r="BK173" i="23"/>
  <c r="BJ173" i="23"/>
  <c r="BI173" i="23"/>
  <c r="BH173" i="23"/>
  <c r="BG173" i="23"/>
  <c r="BF173" i="23"/>
  <c r="BE173" i="23"/>
  <c r="BD173" i="23"/>
  <c r="BC173" i="23"/>
  <c r="BB173" i="23"/>
  <c r="BA173" i="23"/>
  <c r="CF172" i="23"/>
  <c r="CE172" i="23"/>
  <c r="CD172" i="23"/>
  <c r="CC172" i="23"/>
  <c r="CB172" i="23"/>
  <c r="CA172" i="23"/>
  <c r="BZ172" i="23"/>
  <c r="BY172" i="23"/>
  <c r="BX172" i="23"/>
  <c r="BW172" i="23"/>
  <c r="BV172" i="23"/>
  <c r="BU172" i="23"/>
  <c r="BT172" i="23"/>
  <c r="BS172" i="23"/>
  <c r="BR172" i="23"/>
  <c r="BQ172" i="23"/>
  <c r="BP172" i="23"/>
  <c r="BO172" i="23"/>
  <c r="BN172" i="23"/>
  <c r="BM172" i="23"/>
  <c r="BK172" i="23"/>
  <c r="BJ172" i="23"/>
  <c r="BI172" i="23"/>
  <c r="BH172" i="23"/>
  <c r="BG172" i="23"/>
  <c r="BF172" i="23"/>
  <c r="BE172" i="23"/>
  <c r="BD172" i="23"/>
  <c r="BC172" i="23"/>
  <c r="BB172" i="23"/>
  <c r="BA172" i="23"/>
  <c r="CF171" i="23"/>
  <c r="CE171" i="23"/>
  <c r="CD171" i="23"/>
  <c r="CC171" i="23"/>
  <c r="CB171" i="23"/>
  <c r="CA171" i="23"/>
  <c r="BZ171" i="23"/>
  <c r="BY171" i="23"/>
  <c r="BX171" i="23"/>
  <c r="BW171" i="23"/>
  <c r="BV171" i="23"/>
  <c r="BU171" i="23"/>
  <c r="BT171" i="23"/>
  <c r="BS171" i="23"/>
  <c r="BR171" i="23"/>
  <c r="BQ171" i="23"/>
  <c r="BP171" i="23"/>
  <c r="BO171" i="23"/>
  <c r="BN171" i="23"/>
  <c r="BM171" i="23"/>
  <c r="BK171" i="23"/>
  <c r="BJ171" i="23"/>
  <c r="BI171" i="23"/>
  <c r="BH171" i="23"/>
  <c r="BG171" i="23"/>
  <c r="BF171" i="23"/>
  <c r="BE171" i="23"/>
  <c r="BD171" i="23"/>
  <c r="BC171" i="23"/>
  <c r="BB171" i="23"/>
  <c r="BA171" i="23"/>
  <c r="CF170" i="23"/>
  <c r="CE170" i="23"/>
  <c r="CD170" i="23"/>
  <c r="CC170" i="23"/>
  <c r="CB170" i="23"/>
  <c r="CA170" i="23"/>
  <c r="BZ170" i="23"/>
  <c r="BY170" i="23"/>
  <c r="BX170" i="23"/>
  <c r="BW170" i="23"/>
  <c r="BV170" i="23"/>
  <c r="BU170" i="23"/>
  <c r="BT170" i="23"/>
  <c r="BS170" i="23"/>
  <c r="BR170" i="23"/>
  <c r="BQ170" i="23"/>
  <c r="BP170" i="23"/>
  <c r="BO170" i="23"/>
  <c r="BN170" i="23"/>
  <c r="BM170" i="23"/>
  <c r="BK170" i="23"/>
  <c r="BJ170" i="23"/>
  <c r="BI170" i="23"/>
  <c r="BH170" i="23"/>
  <c r="BG170" i="23"/>
  <c r="BF170" i="23"/>
  <c r="BE170" i="23"/>
  <c r="BD170" i="23"/>
  <c r="BC170" i="23"/>
  <c r="BB170" i="23"/>
  <c r="BA170" i="23"/>
  <c r="CF169" i="23"/>
  <c r="CE169" i="23"/>
  <c r="CD169" i="23"/>
  <c r="CC169" i="23"/>
  <c r="CB169" i="23"/>
  <c r="CA169" i="23"/>
  <c r="BZ169" i="23"/>
  <c r="BY169" i="23"/>
  <c r="BX169" i="23"/>
  <c r="BW169" i="23"/>
  <c r="BV169" i="23"/>
  <c r="BU169" i="23"/>
  <c r="BT169" i="23"/>
  <c r="BS169" i="23"/>
  <c r="BR169" i="23"/>
  <c r="BQ169" i="23"/>
  <c r="BP169" i="23"/>
  <c r="BO169" i="23"/>
  <c r="BN169" i="23"/>
  <c r="BM169" i="23"/>
  <c r="BK169" i="23"/>
  <c r="BJ169" i="23"/>
  <c r="BI169" i="23"/>
  <c r="BH169" i="23"/>
  <c r="BG169" i="23"/>
  <c r="BF169" i="23"/>
  <c r="BE169" i="23"/>
  <c r="BD169" i="23"/>
  <c r="BC169" i="23"/>
  <c r="BB169" i="23"/>
  <c r="BA169" i="23"/>
  <c r="CF168" i="23"/>
  <c r="CE168" i="23"/>
  <c r="CD168" i="23"/>
  <c r="CC168" i="23"/>
  <c r="CB168" i="23"/>
  <c r="CA168" i="23"/>
  <c r="BZ168" i="23"/>
  <c r="BY168" i="23"/>
  <c r="BX168" i="23"/>
  <c r="BW168" i="23"/>
  <c r="BV168" i="23"/>
  <c r="BU168" i="23"/>
  <c r="BT168" i="23"/>
  <c r="BS168" i="23"/>
  <c r="BR168" i="23"/>
  <c r="BQ168" i="23"/>
  <c r="BP168" i="23"/>
  <c r="BO168" i="23"/>
  <c r="BN168" i="23"/>
  <c r="BM168" i="23"/>
  <c r="BK168" i="23"/>
  <c r="BJ168" i="23"/>
  <c r="BI168" i="23"/>
  <c r="BH168" i="23"/>
  <c r="BG168" i="23"/>
  <c r="BF168" i="23"/>
  <c r="BE168" i="23"/>
  <c r="BD168" i="23"/>
  <c r="BC168" i="23"/>
  <c r="BB168" i="23"/>
  <c r="BA168" i="23"/>
  <c r="CF167" i="23"/>
  <c r="CE167" i="23"/>
  <c r="CD167" i="23"/>
  <c r="CC167" i="23"/>
  <c r="CB167" i="23"/>
  <c r="CA167" i="23"/>
  <c r="BZ167" i="23"/>
  <c r="BY167" i="23"/>
  <c r="BX167" i="23"/>
  <c r="BW167" i="23"/>
  <c r="BV167" i="23"/>
  <c r="BU167" i="23"/>
  <c r="BT167" i="23"/>
  <c r="BS167" i="23"/>
  <c r="BR167" i="23"/>
  <c r="BQ167" i="23"/>
  <c r="BP167" i="23"/>
  <c r="BO167" i="23"/>
  <c r="BN167" i="23"/>
  <c r="BM167" i="23"/>
  <c r="BK167" i="23"/>
  <c r="BJ167" i="23"/>
  <c r="BI167" i="23"/>
  <c r="BH167" i="23"/>
  <c r="BG167" i="23"/>
  <c r="BF167" i="23"/>
  <c r="BE167" i="23"/>
  <c r="BD167" i="23"/>
  <c r="BC167" i="23"/>
  <c r="BB167" i="23"/>
  <c r="BA167" i="23"/>
  <c r="CF166" i="23"/>
  <c r="CE166" i="23"/>
  <c r="CD166" i="23"/>
  <c r="CC166" i="23"/>
  <c r="CB166" i="23"/>
  <c r="CA166" i="23"/>
  <c r="BZ166" i="23"/>
  <c r="BY166" i="23"/>
  <c r="BX166" i="23"/>
  <c r="BW166" i="23"/>
  <c r="BV166" i="23"/>
  <c r="BU166" i="23"/>
  <c r="BT166" i="23"/>
  <c r="BS166" i="23"/>
  <c r="BR166" i="23"/>
  <c r="BQ166" i="23"/>
  <c r="BP166" i="23"/>
  <c r="BO166" i="23"/>
  <c r="BN166" i="23"/>
  <c r="BM166" i="23"/>
  <c r="BK166" i="23"/>
  <c r="BJ166" i="23"/>
  <c r="BI166" i="23"/>
  <c r="BH166" i="23"/>
  <c r="BG166" i="23"/>
  <c r="BF166" i="23"/>
  <c r="BE166" i="23"/>
  <c r="BD166" i="23"/>
  <c r="BC166" i="23"/>
  <c r="BB166" i="23"/>
  <c r="BA166" i="23"/>
  <c r="CF165" i="23"/>
  <c r="CE165" i="23"/>
  <c r="CD165" i="23"/>
  <c r="CC165" i="23"/>
  <c r="CB165" i="23"/>
  <c r="CA165" i="23"/>
  <c r="BZ165" i="23"/>
  <c r="BY165" i="23"/>
  <c r="BX165" i="23"/>
  <c r="BW165" i="23"/>
  <c r="BV165" i="23"/>
  <c r="BU165" i="23"/>
  <c r="BT165" i="23"/>
  <c r="BS165" i="23"/>
  <c r="BR165" i="23"/>
  <c r="BQ165" i="23"/>
  <c r="BP165" i="23"/>
  <c r="BO165" i="23"/>
  <c r="BN165" i="23"/>
  <c r="BM165" i="23"/>
  <c r="BK165" i="23"/>
  <c r="BJ165" i="23"/>
  <c r="BI165" i="23"/>
  <c r="BH165" i="23"/>
  <c r="BG165" i="23"/>
  <c r="BF165" i="23"/>
  <c r="BE165" i="23"/>
  <c r="BD165" i="23"/>
  <c r="BC165" i="23"/>
  <c r="BB165" i="23"/>
  <c r="BA165" i="23"/>
  <c r="CF164" i="23"/>
  <c r="CE164" i="23"/>
  <c r="CD164" i="23"/>
  <c r="CC164" i="23"/>
  <c r="CB164" i="23"/>
  <c r="CA164" i="23"/>
  <c r="BZ164" i="23"/>
  <c r="BY164" i="23"/>
  <c r="BX164" i="23"/>
  <c r="BW164" i="23"/>
  <c r="BV164" i="23"/>
  <c r="BU164" i="23"/>
  <c r="BT164" i="23"/>
  <c r="BS164" i="23"/>
  <c r="BR164" i="23"/>
  <c r="BQ164" i="23"/>
  <c r="BP164" i="23"/>
  <c r="BO164" i="23"/>
  <c r="BN164" i="23"/>
  <c r="BM164" i="23"/>
  <c r="BK164" i="23"/>
  <c r="BJ164" i="23"/>
  <c r="BI164" i="23"/>
  <c r="BH164" i="23"/>
  <c r="BG164" i="23"/>
  <c r="BF164" i="23"/>
  <c r="BE164" i="23"/>
  <c r="BD164" i="23"/>
  <c r="BC164" i="23"/>
  <c r="BB164" i="23"/>
  <c r="BA164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K99" i="23"/>
  <c r="BJ99" i="23"/>
  <c r="BI99" i="23"/>
  <c r="BH99" i="23"/>
  <c r="BG99" i="23"/>
  <c r="BF99" i="23"/>
  <c r="BE99" i="23"/>
  <c r="BD99" i="23"/>
  <c r="BC99" i="23"/>
  <c r="BB99" i="23"/>
  <c r="BA99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K98" i="23"/>
  <c r="BJ98" i="23"/>
  <c r="BI98" i="23"/>
  <c r="BH98" i="23"/>
  <c r="BG98" i="23"/>
  <c r="BF98" i="23"/>
  <c r="BE98" i="23"/>
  <c r="BD98" i="23"/>
  <c r="BC98" i="23"/>
  <c r="BB98" i="23"/>
  <c r="BA98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K97" i="23"/>
  <c r="BJ97" i="23"/>
  <c r="BI97" i="23"/>
  <c r="BH97" i="23"/>
  <c r="BG97" i="23"/>
  <c r="BF97" i="23"/>
  <c r="BE97" i="23"/>
  <c r="BD97" i="23"/>
  <c r="BC97" i="23"/>
  <c r="BB97" i="23"/>
  <c r="BA97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K96" i="23"/>
  <c r="BJ96" i="23"/>
  <c r="BI96" i="23"/>
  <c r="BH96" i="23"/>
  <c r="BG96" i="23"/>
  <c r="BF96" i="23"/>
  <c r="BE96" i="23"/>
  <c r="BD96" i="23"/>
  <c r="BC96" i="23"/>
  <c r="BB96" i="23"/>
  <c r="BA96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K95" i="23"/>
  <c r="BJ95" i="23"/>
  <c r="BI95" i="23"/>
  <c r="BH95" i="23"/>
  <c r="BG95" i="23"/>
  <c r="BF95" i="23"/>
  <c r="BE95" i="23"/>
  <c r="BD95" i="23"/>
  <c r="BC95" i="23"/>
  <c r="BB95" i="23"/>
  <c r="BA95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K94" i="23"/>
  <c r="BJ94" i="23"/>
  <c r="BI94" i="23"/>
  <c r="BH94" i="23"/>
  <c r="BG94" i="23"/>
  <c r="BF94" i="23"/>
  <c r="BE94" i="23"/>
  <c r="BD94" i="23"/>
  <c r="BC94" i="23"/>
  <c r="BB94" i="23"/>
  <c r="BA94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K93" i="23"/>
  <c r="BJ93" i="23"/>
  <c r="BI93" i="23"/>
  <c r="BH93" i="23"/>
  <c r="BG93" i="23"/>
  <c r="BF93" i="23"/>
  <c r="BE93" i="23"/>
  <c r="BD93" i="23"/>
  <c r="BC93" i="23"/>
  <c r="BB93" i="23"/>
  <c r="BA93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K92" i="23"/>
  <c r="BJ92" i="23"/>
  <c r="BI92" i="23"/>
  <c r="BH92" i="23"/>
  <c r="BG92" i="23"/>
  <c r="BF92" i="23"/>
  <c r="BE92" i="23"/>
  <c r="BD92" i="23"/>
  <c r="BC92" i="23"/>
  <c r="BB92" i="23"/>
  <c r="BA92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K91" i="23"/>
  <c r="BJ91" i="23"/>
  <c r="BI91" i="23"/>
  <c r="BH91" i="23"/>
  <c r="BG91" i="23"/>
  <c r="BF91" i="23"/>
  <c r="BE91" i="23"/>
  <c r="BD91" i="23"/>
  <c r="BC91" i="23"/>
  <c r="BB91" i="23"/>
  <c r="BA91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K90" i="23"/>
  <c r="BJ90" i="23"/>
  <c r="BI90" i="23"/>
  <c r="BH90" i="23"/>
  <c r="BG90" i="23"/>
  <c r="BF90" i="23"/>
  <c r="BE90" i="23"/>
  <c r="BD90" i="23"/>
  <c r="BC90" i="23"/>
  <c r="BB90" i="23"/>
  <c r="BA90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K89" i="23"/>
  <c r="BJ89" i="23"/>
  <c r="BI89" i="23"/>
  <c r="BH89" i="23"/>
  <c r="BG89" i="23"/>
  <c r="BF89" i="23"/>
  <c r="BE89" i="23"/>
  <c r="BD89" i="23"/>
  <c r="BC89" i="23"/>
  <c r="BB89" i="23"/>
  <c r="BA89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K88" i="23"/>
  <c r="BJ88" i="23"/>
  <c r="BI88" i="23"/>
  <c r="BH88" i="23"/>
  <c r="BG88" i="23"/>
  <c r="BF88" i="23"/>
  <c r="BE88" i="23"/>
  <c r="BD88" i="23"/>
  <c r="BC88" i="23"/>
  <c r="BB88" i="23"/>
  <c r="BA88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K87" i="23"/>
  <c r="BJ87" i="23"/>
  <c r="BI87" i="23"/>
  <c r="BH87" i="23"/>
  <c r="BG87" i="23"/>
  <c r="BF87" i="23"/>
  <c r="BE87" i="23"/>
  <c r="BD87" i="23"/>
  <c r="BC87" i="23"/>
  <c r="BB87" i="23"/>
  <c r="BA87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K86" i="23"/>
  <c r="BJ86" i="23"/>
  <c r="BI86" i="23"/>
  <c r="BH86" i="23"/>
  <c r="BG86" i="23"/>
  <c r="BF86" i="23"/>
  <c r="BE86" i="23"/>
  <c r="BD86" i="23"/>
  <c r="BC86" i="23"/>
  <c r="BB86" i="23"/>
  <c r="BA86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K85" i="23"/>
  <c r="BJ85" i="23"/>
  <c r="BI85" i="23"/>
  <c r="BH85" i="23"/>
  <c r="BG85" i="23"/>
  <c r="BF85" i="23"/>
  <c r="BE85" i="23"/>
  <c r="BD85" i="23"/>
  <c r="BC85" i="23"/>
  <c r="BB85" i="23"/>
  <c r="BA85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K84" i="23"/>
  <c r="BJ84" i="23"/>
  <c r="BI84" i="23"/>
  <c r="BH84" i="23"/>
  <c r="BG84" i="23"/>
  <c r="BF84" i="23"/>
  <c r="BE84" i="23"/>
  <c r="BD84" i="23"/>
  <c r="BC84" i="23"/>
  <c r="BB84" i="23"/>
  <c r="BA84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K83" i="23"/>
  <c r="BJ83" i="23"/>
  <c r="BI83" i="23"/>
  <c r="BH83" i="23"/>
  <c r="BG83" i="23"/>
  <c r="BF83" i="23"/>
  <c r="BE83" i="23"/>
  <c r="BD83" i="23"/>
  <c r="BC83" i="23"/>
  <c r="BB83" i="23"/>
  <c r="BA83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K82" i="23"/>
  <c r="BJ82" i="23"/>
  <c r="BI82" i="23"/>
  <c r="BH82" i="23"/>
  <c r="BG82" i="23"/>
  <c r="BF82" i="23"/>
  <c r="BE82" i="23"/>
  <c r="BD82" i="23"/>
  <c r="BC82" i="23"/>
  <c r="BB82" i="23"/>
  <c r="BA82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K81" i="23"/>
  <c r="BJ81" i="23"/>
  <c r="BI81" i="23"/>
  <c r="BH81" i="23"/>
  <c r="BG81" i="23"/>
  <c r="BF81" i="23"/>
  <c r="BE81" i="23"/>
  <c r="BD81" i="23"/>
  <c r="BC81" i="23"/>
  <c r="BB81" i="23"/>
  <c r="BA81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K80" i="23"/>
  <c r="BJ80" i="23"/>
  <c r="BI80" i="23"/>
  <c r="BH80" i="23"/>
  <c r="BG80" i="23"/>
  <c r="BF80" i="23"/>
  <c r="BE80" i="23"/>
  <c r="BD80" i="23"/>
  <c r="BC80" i="23"/>
  <c r="BB80" i="23"/>
  <c r="BA80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K79" i="23"/>
  <c r="BJ79" i="23"/>
  <c r="BI79" i="23"/>
  <c r="BH79" i="23"/>
  <c r="BG79" i="23"/>
  <c r="BF79" i="23"/>
  <c r="BE79" i="23"/>
  <c r="BD79" i="23"/>
  <c r="BC79" i="23"/>
  <c r="BB79" i="23"/>
  <c r="BA79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K78" i="23"/>
  <c r="BJ78" i="23"/>
  <c r="BI78" i="23"/>
  <c r="BH78" i="23"/>
  <c r="BG78" i="23"/>
  <c r="BF78" i="23"/>
  <c r="BE78" i="23"/>
  <c r="BD78" i="23"/>
  <c r="BC78" i="23"/>
  <c r="BB78" i="23"/>
  <c r="BA78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K77" i="23"/>
  <c r="BJ77" i="23"/>
  <c r="BI77" i="23"/>
  <c r="BH77" i="23"/>
  <c r="BG77" i="23"/>
  <c r="BF77" i="23"/>
  <c r="BE77" i="23"/>
  <c r="BD77" i="23"/>
  <c r="BC77" i="23"/>
  <c r="BB77" i="23"/>
  <c r="BA77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K76" i="23"/>
  <c r="BJ76" i="23"/>
  <c r="BI76" i="23"/>
  <c r="BH76" i="23"/>
  <c r="BG76" i="23"/>
  <c r="BF76" i="23"/>
  <c r="BE76" i="23"/>
  <c r="BD76" i="23"/>
  <c r="BC76" i="23"/>
  <c r="BB76" i="23"/>
  <c r="BA76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K75" i="23"/>
  <c r="BJ75" i="23"/>
  <c r="BI75" i="23"/>
  <c r="BH75" i="23"/>
  <c r="BG75" i="23"/>
  <c r="BF75" i="23"/>
  <c r="BE75" i="23"/>
  <c r="BD75" i="23"/>
  <c r="BC75" i="23"/>
  <c r="BB75" i="23"/>
  <c r="BA75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K74" i="23"/>
  <c r="BJ74" i="23"/>
  <c r="BI74" i="23"/>
  <c r="BH74" i="23"/>
  <c r="BG74" i="23"/>
  <c r="BF74" i="23"/>
  <c r="BE74" i="23"/>
  <c r="BD74" i="23"/>
  <c r="BC74" i="23"/>
  <c r="BB74" i="23"/>
  <c r="BA74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K73" i="23"/>
  <c r="BJ73" i="23"/>
  <c r="BI73" i="23"/>
  <c r="BH73" i="23"/>
  <c r="BG73" i="23"/>
  <c r="BF73" i="23"/>
  <c r="BE73" i="23"/>
  <c r="BD73" i="23"/>
  <c r="BC73" i="23"/>
  <c r="BB73" i="23"/>
  <c r="BA73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K72" i="23"/>
  <c r="BJ72" i="23"/>
  <c r="BI72" i="23"/>
  <c r="BH72" i="23"/>
  <c r="BG72" i="23"/>
  <c r="BF72" i="23"/>
  <c r="BE72" i="23"/>
  <c r="BD72" i="23"/>
  <c r="BC72" i="23"/>
  <c r="BB72" i="23"/>
  <c r="BA72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K71" i="23"/>
  <c r="BJ71" i="23"/>
  <c r="BI71" i="23"/>
  <c r="BH71" i="23"/>
  <c r="BG71" i="23"/>
  <c r="BF71" i="23"/>
  <c r="BE71" i="23"/>
  <c r="BD71" i="23"/>
  <c r="BC71" i="23"/>
  <c r="BB71" i="23"/>
  <c r="BA71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K70" i="23"/>
  <c r="BJ70" i="23"/>
  <c r="BI70" i="23"/>
  <c r="BH70" i="23"/>
  <c r="BG70" i="23"/>
  <c r="BF70" i="23"/>
  <c r="BE70" i="23"/>
  <c r="BD70" i="23"/>
  <c r="BC70" i="23"/>
  <c r="BB70" i="23"/>
  <c r="BA70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K69" i="23"/>
  <c r="BJ69" i="23"/>
  <c r="BI69" i="23"/>
  <c r="BH69" i="23"/>
  <c r="BG69" i="23"/>
  <c r="BF69" i="23"/>
  <c r="BE69" i="23"/>
  <c r="BD69" i="23"/>
  <c r="BC69" i="23"/>
  <c r="BB69" i="23"/>
  <c r="BA69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K68" i="23"/>
  <c r="BJ68" i="23"/>
  <c r="BI68" i="23"/>
  <c r="BH68" i="23"/>
  <c r="BG68" i="23"/>
  <c r="BF68" i="23"/>
  <c r="BE68" i="23"/>
  <c r="BD68" i="23"/>
  <c r="BC68" i="23"/>
  <c r="BB68" i="23"/>
  <c r="BA68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K67" i="23"/>
  <c r="BJ67" i="23"/>
  <c r="BI67" i="23"/>
  <c r="BH67" i="23"/>
  <c r="BG67" i="23"/>
  <c r="BF67" i="23"/>
  <c r="BE67" i="23"/>
  <c r="BD67" i="23"/>
  <c r="BC67" i="23"/>
  <c r="BB67" i="23"/>
  <c r="BA67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K66" i="23"/>
  <c r="BJ66" i="23"/>
  <c r="BI66" i="23"/>
  <c r="BH66" i="23"/>
  <c r="BG66" i="23"/>
  <c r="BF66" i="23"/>
  <c r="BE66" i="23"/>
  <c r="BD66" i="23"/>
  <c r="BC66" i="23"/>
  <c r="BB66" i="23"/>
  <c r="BA66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K65" i="23"/>
  <c r="BJ65" i="23"/>
  <c r="BI65" i="23"/>
  <c r="BH65" i="23"/>
  <c r="BG65" i="23"/>
  <c r="BF65" i="23"/>
  <c r="BE65" i="23"/>
  <c r="BD65" i="23"/>
  <c r="BC65" i="23"/>
  <c r="BB65" i="23"/>
  <c r="BA65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K64" i="23"/>
  <c r="BJ64" i="23"/>
  <c r="BI64" i="23"/>
  <c r="BH64" i="23"/>
  <c r="BG64" i="23"/>
  <c r="BF64" i="23"/>
  <c r="BE64" i="23"/>
  <c r="BD64" i="23"/>
  <c r="BC64" i="23"/>
  <c r="BB64" i="23"/>
  <c r="BA64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K63" i="23"/>
  <c r="BJ63" i="23"/>
  <c r="BI63" i="23"/>
  <c r="BH63" i="23"/>
  <c r="BG63" i="23"/>
  <c r="BF63" i="23"/>
  <c r="BE63" i="23"/>
  <c r="BD63" i="23"/>
  <c r="BC63" i="23"/>
  <c r="BB63" i="23"/>
  <c r="BA63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K62" i="23"/>
  <c r="BJ62" i="23"/>
  <c r="BI62" i="23"/>
  <c r="BH62" i="23"/>
  <c r="BG62" i="23"/>
  <c r="BF62" i="23"/>
  <c r="BE62" i="23"/>
  <c r="BD62" i="23"/>
  <c r="BC62" i="23"/>
  <c r="BB62" i="23"/>
  <c r="BA62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K61" i="23"/>
  <c r="BJ61" i="23"/>
  <c r="BI61" i="23"/>
  <c r="BH61" i="23"/>
  <c r="BG61" i="23"/>
  <c r="BF61" i="23"/>
  <c r="BE61" i="23"/>
  <c r="BD61" i="23"/>
  <c r="BC61" i="23"/>
  <c r="BB61" i="23"/>
  <c r="BA61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K60" i="23"/>
  <c r="BJ60" i="23"/>
  <c r="BI60" i="23"/>
  <c r="BH60" i="23"/>
  <c r="BG60" i="23"/>
  <c r="BF60" i="23"/>
  <c r="BE60" i="23"/>
  <c r="BD60" i="23"/>
  <c r="BC60" i="23"/>
  <c r="BB60" i="23"/>
  <c r="BA60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K59" i="23"/>
  <c r="BJ59" i="23"/>
  <c r="BI59" i="23"/>
  <c r="BH59" i="23"/>
  <c r="BG59" i="23"/>
  <c r="BF59" i="23"/>
  <c r="BE59" i="23"/>
  <c r="BD59" i="23"/>
  <c r="BC59" i="23"/>
  <c r="BB59" i="23"/>
  <c r="BA59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K58" i="23"/>
  <c r="BJ58" i="23"/>
  <c r="BI58" i="23"/>
  <c r="BH58" i="23"/>
  <c r="BG58" i="23"/>
  <c r="BF58" i="23"/>
  <c r="BE58" i="23"/>
  <c r="BD58" i="23"/>
  <c r="BC58" i="23"/>
  <c r="BB58" i="23"/>
  <c r="BA58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K57" i="23"/>
  <c r="BJ57" i="23"/>
  <c r="BI57" i="23"/>
  <c r="BH57" i="23"/>
  <c r="BG57" i="23"/>
  <c r="BF57" i="23"/>
  <c r="BE57" i="23"/>
  <c r="BD57" i="23"/>
  <c r="BC57" i="23"/>
  <c r="BB57" i="23"/>
  <c r="BA57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K56" i="23"/>
  <c r="BJ56" i="23"/>
  <c r="BI56" i="23"/>
  <c r="BH56" i="23"/>
  <c r="BG56" i="23"/>
  <c r="BF56" i="23"/>
  <c r="BE56" i="23"/>
  <c r="BD56" i="23"/>
  <c r="BC56" i="23"/>
  <c r="BB56" i="23"/>
  <c r="BA56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K55" i="23"/>
  <c r="BJ55" i="23"/>
  <c r="BI55" i="23"/>
  <c r="BH55" i="23"/>
  <c r="BG55" i="23"/>
  <c r="BF55" i="23"/>
  <c r="BE55" i="23"/>
  <c r="BD55" i="23"/>
  <c r="BC55" i="23"/>
  <c r="BB55" i="23"/>
  <c r="BA55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K54" i="23"/>
  <c r="BJ54" i="23"/>
  <c r="BI54" i="23"/>
  <c r="BH54" i="23"/>
  <c r="BG54" i="23"/>
  <c r="BF54" i="23"/>
  <c r="BE54" i="23"/>
  <c r="BD54" i="23"/>
  <c r="BC54" i="23"/>
  <c r="BB54" i="23"/>
  <c r="BA54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K53" i="23"/>
  <c r="BJ53" i="23"/>
  <c r="BI53" i="23"/>
  <c r="BH53" i="23"/>
  <c r="BG53" i="23"/>
  <c r="BF53" i="23"/>
  <c r="BE53" i="23"/>
  <c r="BD53" i="23"/>
  <c r="BC53" i="23"/>
  <c r="BB53" i="23"/>
  <c r="BA53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K52" i="23"/>
  <c r="BJ52" i="23"/>
  <c r="BI52" i="23"/>
  <c r="BH52" i="23"/>
  <c r="BG52" i="23"/>
  <c r="BF52" i="23"/>
  <c r="BE52" i="23"/>
  <c r="BD52" i="23"/>
  <c r="BC52" i="23"/>
  <c r="BB52" i="23"/>
  <c r="BA52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K51" i="23"/>
  <c r="BJ51" i="23"/>
  <c r="BI51" i="23"/>
  <c r="BH51" i="23"/>
  <c r="BG51" i="23"/>
  <c r="BF51" i="23"/>
  <c r="BE51" i="23"/>
  <c r="BD51" i="23"/>
  <c r="BC51" i="23"/>
  <c r="BB51" i="23"/>
  <c r="BA51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K50" i="23"/>
  <c r="BJ50" i="23"/>
  <c r="BI50" i="23"/>
  <c r="BH50" i="23"/>
  <c r="BG50" i="23"/>
  <c r="BF50" i="23"/>
  <c r="BE50" i="23"/>
  <c r="BD50" i="23"/>
  <c r="BC50" i="23"/>
  <c r="BB50" i="23"/>
  <c r="BA50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K49" i="23"/>
  <c r="BJ49" i="23"/>
  <c r="BI49" i="23"/>
  <c r="BH49" i="23"/>
  <c r="BG49" i="23"/>
  <c r="BF49" i="23"/>
  <c r="BE49" i="23"/>
  <c r="BD49" i="23"/>
  <c r="BC49" i="23"/>
  <c r="BB49" i="23"/>
  <c r="BA49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K48" i="23"/>
  <c r="BJ48" i="23"/>
  <c r="BI48" i="23"/>
  <c r="BH48" i="23"/>
  <c r="BG48" i="23"/>
  <c r="BF48" i="23"/>
  <c r="BE48" i="23"/>
  <c r="BD48" i="23"/>
  <c r="BC48" i="23"/>
  <c r="BB48" i="23"/>
  <c r="BA48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K47" i="23"/>
  <c r="BJ47" i="23"/>
  <c r="BI47" i="23"/>
  <c r="BH47" i="23"/>
  <c r="BG47" i="23"/>
  <c r="BF47" i="23"/>
  <c r="BE47" i="23"/>
  <c r="BD47" i="23"/>
  <c r="BC47" i="23"/>
  <c r="BB47" i="23"/>
  <c r="BA47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K46" i="23"/>
  <c r="BJ46" i="23"/>
  <c r="BI46" i="23"/>
  <c r="BH46" i="23"/>
  <c r="BG46" i="23"/>
  <c r="BF46" i="23"/>
  <c r="BE46" i="23"/>
  <c r="BD46" i="23"/>
  <c r="BC46" i="23"/>
  <c r="BB46" i="23"/>
  <c r="BA46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K45" i="23"/>
  <c r="BJ45" i="23"/>
  <c r="BI45" i="23"/>
  <c r="BH45" i="23"/>
  <c r="BG45" i="23"/>
  <c r="BF45" i="23"/>
  <c r="BE45" i="23"/>
  <c r="BD45" i="23"/>
  <c r="BC45" i="23"/>
  <c r="BB45" i="23"/>
  <c r="BA45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K44" i="23"/>
  <c r="BJ44" i="23"/>
  <c r="BI44" i="23"/>
  <c r="BH44" i="23"/>
  <c r="BG44" i="23"/>
  <c r="BF44" i="23"/>
  <c r="BE44" i="23"/>
  <c r="BD44" i="23"/>
  <c r="BC44" i="23"/>
  <c r="BB44" i="23"/>
  <c r="BA44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K43" i="23"/>
  <c r="BJ43" i="23"/>
  <c r="BI43" i="23"/>
  <c r="BH43" i="23"/>
  <c r="BG43" i="23"/>
  <c r="BF43" i="23"/>
  <c r="BE43" i="23"/>
  <c r="BD43" i="23"/>
  <c r="BC43" i="23"/>
  <c r="BB43" i="23"/>
  <c r="BA43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K42" i="23"/>
  <c r="BJ42" i="23"/>
  <c r="BI42" i="23"/>
  <c r="BH42" i="23"/>
  <c r="BG42" i="23"/>
  <c r="BF42" i="23"/>
  <c r="BE42" i="23"/>
  <c r="BD42" i="23"/>
  <c r="BC42" i="23"/>
  <c r="BB42" i="23"/>
  <c r="BA42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K41" i="23"/>
  <c r="BJ41" i="23"/>
  <c r="BI41" i="23"/>
  <c r="BH41" i="23"/>
  <c r="BG41" i="23"/>
  <c r="BF41" i="23"/>
  <c r="BE41" i="23"/>
  <c r="BD41" i="23"/>
  <c r="BC41" i="23"/>
  <c r="BB41" i="23"/>
  <c r="BA41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K40" i="23"/>
  <c r="BJ40" i="23"/>
  <c r="BI40" i="23"/>
  <c r="BH40" i="23"/>
  <c r="BG40" i="23"/>
  <c r="BF40" i="23"/>
  <c r="BE40" i="23"/>
  <c r="BD40" i="23"/>
  <c r="BC40" i="23"/>
  <c r="BB40" i="23"/>
  <c r="BA40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K39" i="23"/>
  <c r="BJ39" i="23"/>
  <c r="BI39" i="23"/>
  <c r="BH39" i="23"/>
  <c r="BG39" i="23"/>
  <c r="BF39" i="23"/>
  <c r="BE39" i="23"/>
  <c r="BD39" i="23"/>
  <c r="BC39" i="23"/>
  <c r="BB39" i="23"/>
  <c r="BA39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K38" i="23"/>
  <c r="BJ38" i="23"/>
  <c r="BI38" i="23"/>
  <c r="BH38" i="23"/>
  <c r="BG38" i="23"/>
  <c r="BF38" i="23"/>
  <c r="BE38" i="23"/>
  <c r="BD38" i="23"/>
  <c r="BC38" i="23"/>
  <c r="BB38" i="23"/>
  <c r="BA38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K37" i="23"/>
  <c r="BJ37" i="23"/>
  <c r="BI37" i="23"/>
  <c r="BH37" i="23"/>
  <c r="BG37" i="23"/>
  <c r="BF37" i="23"/>
  <c r="BE37" i="23"/>
  <c r="BD37" i="23"/>
  <c r="BC37" i="23"/>
  <c r="BB37" i="23"/>
  <c r="BA37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K36" i="23"/>
  <c r="BJ36" i="23"/>
  <c r="BI36" i="23"/>
  <c r="BH36" i="23"/>
  <c r="BG36" i="23"/>
  <c r="BF36" i="23"/>
  <c r="BE36" i="23"/>
  <c r="BD36" i="23"/>
  <c r="BC36" i="23"/>
  <c r="BB36" i="23"/>
  <c r="BA36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K35" i="23"/>
  <c r="BJ35" i="23"/>
  <c r="BI35" i="23"/>
  <c r="BH35" i="23"/>
  <c r="BG35" i="23"/>
  <c r="BF35" i="23"/>
  <c r="BE35" i="23"/>
  <c r="BD35" i="23"/>
  <c r="BC35" i="23"/>
  <c r="BB35" i="23"/>
  <c r="BA35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K34" i="23"/>
  <c r="BJ34" i="23"/>
  <c r="BI34" i="23"/>
  <c r="BH34" i="23"/>
  <c r="BG34" i="23"/>
  <c r="BF34" i="23"/>
  <c r="BE34" i="23"/>
  <c r="BD34" i="23"/>
  <c r="BC34" i="23"/>
  <c r="BB34" i="23"/>
  <c r="BA34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K33" i="23"/>
  <c r="BJ33" i="23"/>
  <c r="BI33" i="23"/>
  <c r="BH33" i="23"/>
  <c r="BG33" i="23"/>
  <c r="BF33" i="23"/>
  <c r="BE33" i="23"/>
  <c r="BD33" i="23"/>
  <c r="BC33" i="23"/>
  <c r="BB33" i="23"/>
  <c r="BA33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K32" i="23"/>
  <c r="BJ32" i="23"/>
  <c r="BI32" i="23"/>
  <c r="BH32" i="23"/>
  <c r="BG32" i="23"/>
  <c r="BF32" i="23"/>
  <c r="BE32" i="23"/>
  <c r="BD32" i="23"/>
  <c r="BC32" i="23"/>
  <c r="BB32" i="23"/>
  <c r="BA32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K31" i="23"/>
  <c r="BJ31" i="23"/>
  <c r="BI31" i="23"/>
  <c r="BH31" i="23"/>
  <c r="BG31" i="23"/>
  <c r="BF31" i="23"/>
  <c r="BE31" i="23"/>
  <c r="BD31" i="23"/>
  <c r="BC31" i="23"/>
  <c r="BB31" i="23"/>
  <c r="BA31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K30" i="23"/>
  <c r="BJ30" i="23"/>
  <c r="BI30" i="23"/>
  <c r="BH30" i="23"/>
  <c r="BG30" i="23"/>
  <c r="BF30" i="23"/>
  <c r="BE30" i="23"/>
  <c r="BD30" i="23"/>
  <c r="BC30" i="23"/>
  <c r="BB30" i="23"/>
  <c r="BA30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K29" i="23"/>
  <c r="BJ29" i="23"/>
  <c r="BI29" i="23"/>
  <c r="BH29" i="23"/>
  <c r="BG29" i="23"/>
  <c r="BF29" i="23"/>
  <c r="BE29" i="23"/>
  <c r="BD29" i="23"/>
  <c r="BC29" i="23"/>
  <c r="BB29" i="23"/>
  <c r="BA29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K28" i="23"/>
  <c r="BJ28" i="23"/>
  <c r="BI28" i="23"/>
  <c r="BH28" i="23"/>
  <c r="BG28" i="23"/>
  <c r="BF28" i="23"/>
  <c r="BE28" i="23"/>
  <c r="BD28" i="23"/>
  <c r="BC28" i="23"/>
  <c r="BB28" i="23"/>
  <c r="BA28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K27" i="23"/>
  <c r="BJ27" i="23"/>
  <c r="BI27" i="23"/>
  <c r="BH27" i="23"/>
  <c r="BG27" i="23"/>
  <c r="BF27" i="23"/>
  <c r="BE27" i="23"/>
  <c r="BD27" i="23"/>
  <c r="BC27" i="23"/>
  <c r="BB27" i="23"/>
  <c r="BA27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K26" i="23"/>
  <c r="BJ26" i="23"/>
  <c r="BI26" i="23"/>
  <c r="BH26" i="23"/>
  <c r="BG26" i="23"/>
  <c r="BF26" i="23"/>
  <c r="BE26" i="23"/>
  <c r="BD26" i="23"/>
  <c r="BC26" i="23"/>
  <c r="BB26" i="23"/>
  <c r="BA26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K25" i="23"/>
  <c r="BJ25" i="23"/>
  <c r="BI25" i="23"/>
  <c r="BH25" i="23"/>
  <c r="BG25" i="23"/>
  <c r="BF25" i="23"/>
  <c r="BE25" i="23"/>
  <c r="BD25" i="23"/>
  <c r="BC25" i="23"/>
  <c r="BB25" i="23"/>
  <c r="BA25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K24" i="23"/>
  <c r="BJ24" i="23"/>
  <c r="BI24" i="23"/>
  <c r="BH24" i="23"/>
  <c r="BG24" i="23"/>
  <c r="BF24" i="23"/>
  <c r="BE24" i="23"/>
  <c r="BD24" i="23"/>
  <c r="BC24" i="23"/>
  <c r="BB24" i="23"/>
  <c r="BA24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K23" i="23"/>
  <c r="BJ23" i="23"/>
  <c r="BI23" i="23"/>
  <c r="BH23" i="23"/>
  <c r="BG23" i="23"/>
  <c r="BF23" i="23"/>
  <c r="BE23" i="23"/>
  <c r="BD23" i="23"/>
  <c r="BC23" i="23"/>
  <c r="BB23" i="23"/>
  <c r="BA23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K22" i="23"/>
  <c r="BJ22" i="23"/>
  <c r="BI22" i="23"/>
  <c r="BH22" i="23"/>
  <c r="BG22" i="23"/>
  <c r="BF22" i="23"/>
  <c r="BE22" i="23"/>
  <c r="BD22" i="23"/>
  <c r="BC22" i="23"/>
  <c r="BB22" i="23"/>
  <c r="BA22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K21" i="23"/>
  <c r="BJ21" i="23"/>
  <c r="BI21" i="23"/>
  <c r="BH21" i="23"/>
  <c r="BG21" i="23"/>
  <c r="BF21" i="23"/>
  <c r="BE21" i="23"/>
  <c r="BD21" i="23"/>
  <c r="BC21" i="23"/>
  <c r="BB21" i="23"/>
  <c r="BA21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K20" i="23"/>
  <c r="BJ20" i="23"/>
  <c r="BI20" i="23"/>
  <c r="BH20" i="23"/>
  <c r="BG20" i="23"/>
  <c r="BF20" i="23"/>
  <c r="BE20" i="23"/>
  <c r="BD20" i="23"/>
  <c r="BC20" i="23"/>
  <c r="BB20" i="23"/>
  <c r="BA20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K19" i="23"/>
  <c r="BJ19" i="23"/>
  <c r="BI19" i="23"/>
  <c r="BH19" i="23"/>
  <c r="BG19" i="23"/>
  <c r="BF19" i="23"/>
  <c r="BE19" i="23"/>
  <c r="BD19" i="23"/>
  <c r="BC19" i="23"/>
  <c r="BB19" i="23"/>
  <c r="BA19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K18" i="23"/>
  <c r="BJ18" i="23"/>
  <c r="BI18" i="23"/>
  <c r="BH18" i="23"/>
  <c r="BG18" i="23"/>
  <c r="BF18" i="23"/>
  <c r="BE18" i="23"/>
  <c r="BD18" i="23"/>
  <c r="BC18" i="23"/>
  <c r="BB18" i="23"/>
  <c r="BA18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K17" i="23"/>
  <c r="BJ17" i="23"/>
  <c r="BI17" i="23"/>
  <c r="BH17" i="23"/>
  <c r="BG17" i="23"/>
  <c r="BF17" i="23"/>
  <c r="BE17" i="23"/>
  <c r="BD17" i="23"/>
  <c r="BC17" i="23"/>
  <c r="BB17" i="23"/>
  <c r="BA17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K16" i="23"/>
  <c r="BJ16" i="23"/>
  <c r="BI16" i="23"/>
  <c r="BH16" i="23"/>
  <c r="BG16" i="23"/>
  <c r="BF16" i="23"/>
  <c r="BE16" i="23"/>
  <c r="BD16" i="23"/>
  <c r="BC16" i="23"/>
  <c r="BB16" i="23"/>
  <c r="BA16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K15" i="23"/>
  <c r="BJ15" i="23"/>
  <c r="BI15" i="23"/>
  <c r="BH15" i="23"/>
  <c r="BG15" i="23"/>
  <c r="BF15" i="23"/>
  <c r="BE15" i="23"/>
  <c r="BD15" i="23"/>
  <c r="BC15" i="23"/>
  <c r="BB15" i="23"/>
  <c r="BA15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K14" i="23"/>
  <c r="BJ14" i="23"/>
  <c r="BI14" i="23"/>
  <c r="BH14" i="23"/>
  <c r="BG14" i="23"/>
  <c r="BF14" i="23"/>
  <c r="BE14" i="23"/>
  <c r="BD14" i="23"/>
  <c r="BC14" i="23"/>
  <c r="BB14" i="23"/>
  <c r="BA14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K13" i="23"/>
  <c r="BJ13" i="23"/>
  <c r="BI13" i="23"/>
  <c r="BH13" i="23"/>
  <c r="BG13" i="23"/>
  <c r="BF13" i="23"/>
  <c r="BE13" i="23"/>
  <c r="BD13" i="23"/>
  <c r="BC13" i="23"/>
  <c r="BB13" i="23"/>
  <c r="BA13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K12" i="23"/>
  <c r="BJ12" i="23"/>
  <c r="BI12" i="23"/>
  <c r="BH12" i="23"/>
  <c r="BG12" i="23"/>
  <c r="BF12" i="23"/>
  <c r="BE12" i="23"/>
  <c r="BD12" i="23"/>
  <c r="BC12" i="23"/>
  <c r="BB12" i="23"/>
  <c r="BA12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K11" i="23"/>
  <c r="BJ11" i="23"/>
  <c r="BI11" i="23"/>
  <c r="BH11" i="23"/>
  <c r="BG11" i="23"/>
  <c r="BF11" i="23"/>
  <c r="BE11" i="23"/>
  <c r="BD11" i="23"/>
  <c r="BC11" i="23"/>
  <c r="BB11" i="23"/>
  <c r="BA11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K10" i="23"/>
  <c r="BJ10" i="23"/>
  <c r="BI10" i="23"/>
  <c r="BH10" i="23"/>
  <c r="BG10" i="23"/>
  <c r="BF10" i="23"/>
  <c r="BE10" i="23"/>
  <c r="BD10" i="23"/>
  <c r="BC10" i="23"/>
  <c r="BB10" i="23"/>
  <c r="BA10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K9" i="23"/>
  <c r="BJ9" i="23"/>
  <c r="BI9" i="23"/>
  <c r="BH9" i="23"/>
  <c r="BG9" i="23"/>
  <c r="BF9" i="23"/>
  <c r="BE9" i="23"/>
  <c r="BD9" i="23"/>
  <c r="BC9" i="23"/>
  <c r="BB9" i="23"/>
  <c r="BA9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K8" i="23"/>
  <c r="BJ8" i="23"/>
  <c r="BI8" i="23"/>
  <c r="BH8" i="23"/>
  <c r="BG8" i="23"/>
  <c r="BF8" i="23"/>
  <c r="BE8" i="23"/>
  <c r="BD8" i="23"/>
  <c r="BC8" i="23"/>
  <c r="BB8" i="23"/>
  <c r="BA8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K7" i="23"/>
  <c r="BJ7" i="23"/>
  <c r="BI7" i="23"/>
  <c r="BH7" i="23"/>
  <c r="BG7" i="23"/>
  <c r="BF7" i="23"/>
  <c r="BE7" i="23"/>
  <c r="BD7" i="23"/>
  <c r="BC7" i="23"/>
  <c r="BB7" i="23"/>
  <c r="BA7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K6" i="23"/>
  <c r="BJ6" i="23"/>
  <c r="BI6" i="23"/>
  <c r="BH6" i="23"/>
  <c r="BG6" i="23"/>
  <c r="BF6" i="23"/>
  <c r="BE6" i="23"/>
  <c r="BD6" i="23"/>
  <c r="BC6" i="23"/>
  <c r="BB6" i="23"/>
  <c r="BA6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K5" i="23"/>
  <c r="BJ5" i="23"/>
  <c r="BI5" i="23"/>
  <c r="BH5" i="23"/>
  <c r="BG5" i="23"/>
  <c r="BF5" i="23"/>
  <c r="BE5" i="23"/>
  <c r="BD5" i="23"/>
  <c r="BC5" i="23"/>
  <c r="BB5" i="23"/>
  <c r="BA5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K4" i="23"/>
  <c r="BJ4" i="23"/>
  <c r="BI4" i="23"/>
  <c r="BH4" i="23"/>
  <c r="BG4" i="23"/>
  <c r="BF4" i="23"/>
  <c r="BE4" i="23"/>
  <c r="BD4" i="23"/>
  <c r="BC4" i="23"/>
  <c r="BB4" i="23"/>
  <c r="BA4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K3" i="23"/>
  <c r="BJ3" i="23"/>
  <c r="BI3" i="23"/>
  <c r="BH3" i="23"/>
  <c r="BG3" i="23"/>
  <c r="BF3" i="23"/>
  <c r="BE3" i="23"/>
  <c r="BD3" i="23"/>
  <c r="BC3" i="23"/>
  <c r="BB3" i="23"/>
  <c r="BA3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K2" i="23"/>
  <c r="BJ2" i="23"/>
  <c r="BI2" i="23"/>
  <c r="BH2" i="23"/>
  <c r="BG2" i="23"/>
  <c r="BF2" i="23"/>
  <c r="BE2" i="23"/>
  <c r="BD2" i="23"/>
  <c r="BC2" i="23"/>
  <c r="BB2" i="23"/>
  <c r="MD210" i="16"/>
  <c r="MC210" i="16"/>
  <c r="MB210" i="16"/>
  <c r="MA210" i="16"/>
  <c r="LZ210" i="16"/>
  <c r="LY210" i="16"/>
  <c r="LX210" i="16"/>
  <c r="LW210" i="16"/>
  <c r="LV210" i="16"/>
  <c r="LU210" i="16"/>
  <c r="LT210" i="16"/>
  <c r="LS210" i="16"/>
  <c r="LR210" i="16"/>
  <c r="LQ210" i="16"/>
  <c r="LP210" i="16"/>
  <c r="LO210" i="16"/>
  <c r="LN210" i="16"/>
  <c r="LM210" i="16"/>
  <c r="LL210" i="16"/>
  <c r="LK210" i="16"/>
  <c r="LJ210" i="16"/>
  <c r="LI210" i="16"/>
  <c r="LH210" i="16"/>
  <c r="LG210" i="16"/>
  <c r="LF210" i="16"/>
  <c r="LE210" i="16"/>
  <c r="LD210" i="16"/>
  <c r="LC210" i="16"/>
  <c r="LB210" i="16"/>
  <c r="LA210" i="16"/>
  <c r="KZ210" i="16"/>
  <c r="KY210" i="16"/>
  <c r="MD209" i="16"/>
  <c r="MC209" i="16"/>
  <c r="MB209" i="16"/>
  <c r="MA209" i="16"/>
  <c r="LZ209" i="16"/>
  <c r="LY209" i="16"/>
  <c r="LX209" i="16"/>
  <c r="LW209" i="16"/>
  <c r="LV209" i="16"/>
  <c r="LU209" i="16"/>
  <c r="LT209" i="16"/>
  <c r="LS209" i="16"/>
  <c r="LR209" i="16"/>
  <c r="LQ209" i="16"/>
  <c r="LP209" i="16"/>
  <c r="LO209" i="16"/>
  <c r="LN209" i="16"/>
  <c r="LM209" i="16"/>
  <c r="LL209" i="16"/>
  <c r="LK209" i="16"/>
  <c r="LJ209" i="16"/>
  <c r="LI209" i="16"/>
  <c r="LH209" i="16"/>
  <c r="LG209" i="16"/>
  <c r="LF209" i="16"/>
  <c r="LE209" i="16"/>
  <c r="LD209" i="16"/>
  <c r="LC209" i="16"/>
  <c r="LB209" i="16"/>
  <c r="LA209" i="16"/>
  <c r="KZ209" i="16"/>
  <c r="KY209" i="16"/>
  <c r="MD208" i="16"/>
  <c r="MC208" i="16"/>
  <c r="MB208" i="16"/>
  <c r="MA208" i="16"/>
  <c r="LZ208" i="16"/>
  <c r="LY208" i="16"/>
  <c r="LX208" i="16"/>
  <c r="LW208" i="16"/>
  <c r="LV208" i="16"/>
  <c r="LU208" i="16"/>
  <c r="LT208" i="16"/>
  <c r="LS208" i="16"/>
  <c r="LR208" i="16"/>
  <c r="LQ208" i="16"/>
  <c r="LP208" i="16"/>
  <c r="LO208" i="16"/>
  <c r="LN208" i="16"/>
  <c r="LM208" i="16"/>
  <c r="LL208" i="16"/>
  <c r="LK208" i="16"/>
  <c r="LJ208" i="16"/>
  <c r="LI208" i="16"/>
  <c r="LH208" i="16"/>
  <c r="LG208" i="16"/>
  <c r="LF208" i="16"/>
  <c r="LE208" i="16"/>
  <c r="LD208" i="16"/>
  <c r="LC208" i="16"/>
  <c r="LB208" i="16"/>
  <c r="LA208" i="16"/>
  <c r="KZ208" i="16"/>
  <c r="KY208" i="16"/>
  <c r="MD207" i="16"/>
  <c r="MC207" i="16"/>
  <c r="MB207" i="16"/>
  <c r="MA207" i="16"/>
  <c r="LZ207" i="16"/>
  <c r="LY207" i="16"/>
  <c r="LX207" i="16"/>
  <c r="LW207" i="16"/>
  <c r="LV207" i="16"/>
  <c r="LU207" i="16"/>
  <c r="LT207" i="16"/>
  <c r="LS207" i="16"/>
  <c r="LR207" i="16"/>
  <c r="LQ207" i="16"/>
  <c r="LP207" i="16"/>
  <c r="LO207" i="16"/>
  <c r="LN207" i="16"/>
  <c r="LM207" i="16"/>
  <c r="LL207" i="16"/>
  <c r="LK207" i="16"/>
  <c r="LJ207" i="16"/>
  <c r="LI207" i="16"/>
  <c r="LH207" i="16"/>
  <c r="LG207" i="16"/>
  <c r="LF207" i="16"/>
  <c r="LE207" i="16"/>
  <c r="LD207" i="16"/>
  <c r="LC207" i="16"/>
  <c r="LB207" i="16"/>
  <c r="LA207" i="16"/>
  <c r="KZ207" i="16"/>
  <c r="KY207" i="16"/>
  <c r="MD206" i="16"/>
  <c r="MC206" i="16"/>
  <c r="MB206" i="16"/>
  <c r="MA206" i="16"/>
  <c r="LZ206" i="16"/>
  <c r="LY206" i="16"/>
  <c r="LX206" i="16"/>
  <c r="LW206" i="16"/>
  <c r="LV206" i="16"/>
  <c r="LU206" i="16"/>
  <c r="LT206" i="16"/>
  <c r="LS206" i="16"/>
  <c r="LR206" i="16"/>
  <c r="LQ206" i="16"/>
  <c r="LP206" i="16"/>
  <c r="LO206" i="16"/>
  <c r="LN206" i="16"/>
  <c r="LM206" i="16"/>
  <c r="LL206" i="16"/>
  <c r="LK206" i="16"/>
  <c r="LJ206" i="16"/>
  <c r="LI206" i="16"/>
  <c r="LH206" i="16"/>
  <c r="LG206" i="16"/>
  <c r="LF206" i="16"/>
  <c r="LE206" i="16"/>
  <c r="LD206" i="16"/>
  <c r="LC206" i="16"/>
  <c r="LB206" i="16"/>
  <c r="LA206" i="16"/>
  <c r="KZ206" i="16"/>
  <c r="KY206" i="16"/>
  <c r="MD205" i="16"/>
  <c r="MC205" i="16"/>
  <c r="MB205" i="16"/>
  <c r="MA205" i="16"/>
  <c r="LZ205" i="16"/>
  <c r="LY205" i="16"/>
  <c r="LX205" i="16"/>
  <c r="LW205" i="16"/>
  <c r="LV205" i="16"/>
  <c r="LU205" i="16"/>
  <c r="LT205" i="16"/>
  <c r="LS205" i="16"/>
  <c r="LR205" i="16"/>
  <c r="LQ205" i="16"/>
  <c r="LP205" i="16"/>
  <c r="LO205" i="16"/>
  <c r="LN205" i="16"/>
  <c r="LM205" i="16"/>
  <c r="LL205" i="16"/>
  <c r="LK205" i="16"/>
  <c r="LJ205" i="16"/>
  <c r="LI205" i="16"/>
  <c r="LH205" i="16"/>
  <c r="LG205" i="16"/>
  <c r="LF205" i="16"/>
  <c r="LE205" i="16"/>
  <c r="LD205" i="16"/>
  <c r="LC205" i="16"/>
  <c r="LB205" i="16"/>
  <c r="LA205" i="16"/>
  <c r="KZ205" i="16"/>
  <c r="KY205" i="16"/>
  <c r="MD204" i="16"/>
  <c r="MC204" i="16"/>
  <c r="MB204" i="16"/>
  <c r="MA204" i="16"/>
  <c r="LZ204" i="16"/>
  <c r="LY204" i="16"/>
  <c r="LX204" i="16"/>
  <c r="LW204" i="16"/>
  <c r="LV204" i="16"/>
  <c r="LU204" i="16"/>
  <c r="LT204" i="16"/>
  <c r="LS204" i="16"/>
  <c r="LR204" i="16"/>
  <c r="LQ204" i="16"/>
  <c r="LP204" i="16"/>
  <c r="LO204" i="16"/>
  <c r="LN204" i="16"/>
  <c r="LM204" i="16"/>
  <c r="LL204" i="16"/>
  <c r="LK204" i="16"/>
  <c r="LJ204" i="16"/>
  <c r="LI204" i="16"/>
  <c r="LH204" i="16"/>
  <c r="LG204" i="16"/>
  <c r="LF204" i="16"/>
  <c r="LE204" i="16"/>
  <c r="LD204" i="16"/>
  <c r="LC204" i="16"/>
  <c r="LB204" i="16"/>
  <c r="LA204" i="16"/>
  <c r="KZ204" i="16"/>
  <c r="KY204" i="16"/>
  <c r="MD203" i="16"/>
  <c r="MC203" i="16"/>
  <c r="MB203" i="16"/>
  <c r="MA203" i="16"/>
  <c r="LZ203" i="16"/>
  <c r="LY203" i="16"/>
  <c r="LX203" i="16"/>
  <c r="LW203" i="16"/>
  <c r="LV203" i="16"/>
  <c r="LU203" i="16"/>
  <c r="LT203" i="16"/>
  <c r="LS203" i="16"/>
  <c r="LR203" i="16"/>
  <c r="LQ203" i="16"/>
  <c r="LP203" i="16"/>
  <c r="LO203" i="16"/>
  <c r="LN203" i="16"/>
  <c r="LM203" i="16"/>
  <c r="LL203" i="16"/>
  <c r="LK203" i="16"/>
  <c r="LJ203" i="16"/>
  <c r="LI203" i="16"/>
  <c r="LH203" i="16"/>
  <c r="LG203" i="16"/>
  <c r="LF203" i="16"/>
  <c r="LE203" i="16"/>
  <c r="LD203" i="16"/>
  <c r="LC203" i="16"/>
  <c r="LB203" i="16"/>
  <c r="LA203" i="16"/>
  <c r="KZ203" i="16"/>
  <c r="KY203" i="16"/>
  <c r="MD202" i="16"/>
  <c r="MC202" i="16"/>
  <c r="MB202" i="16"/>
  <c r="MA202" i="16"/>
  <c r="LZ202" i="16"/>
  <c r="LY202" i="16"/>
  <c r="LX202" i="16"/>
  <c r="LW202" i="16"/>
  <c r="LV202" i="16"/>
  <c r="LU202" i="16"/>
  <c r="LT202" i="16"/>
  <c r="LS202" i="16"/>
  <c r="LR202" i="16"/>
  <c r="LQ202" i="16"/>
  <c r="LP202" i="16"/>
  <c r="LO202" i="16"/>
  <c r="LN202" i="16"/>
  <c r="LM202" i="16"/>
  <c r="LL202" i="16"/>
  <c r="LK202" i="16"/>
  <c r="LJ202" i="16"/>
  <c r="LI202" i="16"/>
  <c r="LH202" i="16"/>
  <c r="LG202" i="16"/>
  <c r="LF202" i="16"/>
  <c r="LE202" i="16"/>
  <c r="LD202" i="16"/>
  <c r="LC202" i="16"/>
  <c r="LB202" i="16"/>
  <c r="LA202" i="16"/>
  <c r="KZ202" i="16"/>
  <c r="KY202" i="16"/>
  <c r="MD201" i="16"/>
  <c r="MC201" i="16"/>
  <c r="MB201" i="16"/>
  <c r="MA201" i="16"/>
  <c r="LZ201" i="16"/>
  <c r="LY201" i="16"/>
  <c r="LX201" i="16"/>
  <c r="LW201" i="16"/>
  <c r="LV201" i="16"/>
  <c r="LU201" i="16"/>
  <c r="LT201" i="16"/>
  <c r="LS201" i="16"/>
  <c r="LR201" i="16"/>
  <c r="LQ201" i="16"/>
  <c r="LP201" i="16"/>
  <c r="LO201" i="16"/>
  <c r="LN201" i="16"/>
  <c r="LM201" i="16"/>
  <c r="LL201" i="16"/>
  <c r="LK201" i="16"/>
  <c r="LJ201" i="16"/>
  <c r="LI201" i="16"/>
  <c r="LH201" i="16"/>
  <c r="LG201" i="16"/>
  <c r="LF201" i="16"/>
  <c r="LE201" i="16"/>
  <c r="LD201" i="16"/>
  <c r="LC201" i="16"/>
  <c r="LB201" i="16"/>
  <c r="LA201" i="16"/>
  <c r="KZ201" i="16"/>
  <c r="KY201" i="16"/>
  <c r="MD200" i="16"/>
  <c r="MC200" i="16"/>
  <c r="MB200" i="16"/>
  <c r="MA200" i="16"/>
  <c r="LZ200" i="16"/>
  <c r="LY200" i="16"/>
  <c r="LX200" i="16"/>
  <c r="LW200" i="16"/>
  <c r="LV200" i="16"/>
  <c r="LU200" i="16"/>
  <c r="LT200" i="16"/>
  <c r="LS200" i="16"/>
  <c r="LR200" i="16"/>
  <c r="LQ200" i="16"/>
  <c r="LP200" i="16"/>
  <c r="LO200" i="16"/>
  <c r="LN200" i="16"/>
  <c r="LM200" i="16"/>
  <c r="LL200" i="16"/>
  <c r="LK200" i="16"/>
  <c r="LJ200" i="16"/>
  <c r="LI200" i="16"/>
  <c r="LH200" i="16"/>
  <c r="LG200" i="16"/>
  <c r="LF200" i="16"/>
  <c r="LE200" i="16"/>
  <c r="LD200" i="16"/>
  <c r="LC200" i="16"/>
  <c r="LB200" i="16"/>
  <c r="LA200" i="16"/>
  <c r="KZ200" i="16"/>
  <c r="KY200" i="16"/>
  <c r="MD199" i="16"/>
  <c r="MC199" i="16"/>
  <c r="MB199" i="16"/>
  <c r="MA199" i="16"/>
  <c r="LZ199" i="16"/>
  <c r="LY199" i="16"/>
  <c r="LX199" i="16"/>
  <c r="LW199" i="16"/>
  <c r="LV199" i="16"/>
  <c r="LU199" i="16"/>
  <c r="LT199" i="16"/>
  <c r="LS199" i="16"/>
  <c r="LR199" i="16"/>
  <c r="LQ199" i="16"/>
  <c r="LP199" i="16"/>
  <c r="LO199" i="16"/>
  <c r="LN199" i="16"/>
  <c r="LM199" i="16"/>
  <c r="LL199" i="16"/>
  <c r="LK199" i="16"/>
  <c r="LJ199" i="16"/>
  <c r="LI199" i="16"/>
  <c r="LH199" i="16"/>
  <c r="LG199" i="16"/>
  <c r="LF199" i="16"/>
  <c r="LE199" i="16"/>
  <c r="LD199" i="16"/>
  <c r="LC199" i="16"/>
  <c r="LB199" i="16"/>
  <c r="LA199" i="16"/>
  <c r="KZ199" i="16"/>
  <c r="KY199" i="16"/>
  <c r="MD198" i="16"/>
  <c r="MC198" i="16"/>
  <c r="MB198" i="16"/>
  <c r="MA198" i="16"/>
  <c r="LZ198" i="16"/>
  <c r="LY198" i="16"/>
  <c r="LX198" i="16"/>
  <c r="LW198" i="16"/>
  <c r="LV198" i="16"/>
  <c r="LU198" i="16"/>
  <c r="LT198" i="16"/>
  <c r="LS198" i="16"/>
  <c r="LR198" i="16"/>
  <c r="LQ198" i="16"/>
  <c r="LP198" i="16"/>
  <c r="LO198" i="16"/>
  <c r="LN198" i="16"/>
  <c r="LM198" i="16"/>
  <c r="LL198" i="16"/>
  <c r="LK198" i="16"/>
  <c r="LJ198" i="16"/>
  <c r="LI198" i="16"/>
  <c r="LH198" i="16"/>
  <c r="LG198" i="16"/>
  <c r="LF198" i="16"/>
  <c r="LE198" i="16"/>
  <c r="LD198" i="16"/>
  <c r="LC198" i="16"/>
  <c r="LB198" i="16"/>
  <c r="LA198" i="16"/>
  <c r="KZ198" i="16"/>
  <c r="KY198" i="16"/>
  <c r="MD197" i="16"/>
  <c r="MC197" i="16"/>
  <c r="MB197" i="16"/>
  <c r="MA197" i="16"/>
  <c r="LZ197" i="16"/>
  <c r="LY197" i="16"/>
  <c r="LX197" i="16"/>
  <c r="LW197" i="16"/>
  <c r="LV197" i="16"/>
  <c r="LU197" i="16"/>
  <c r="LT197" i="16"/>
  <c r="LS197" i="16"/>
  <c r="LR197" i="16"/>
  <c r="LQ197" i="16"/>
  <c r="LP197" i="16"/>
  <c r="LO197" i="16"/>
  <c r="LN197" i="16"/>
  <c r="LM197" i="16"/>
  <c r="LL197" i="16"/>
  <c r="LK197" i="16"/>
  <c r="LJ197" i="16"/>
  <c r="LI197" i="16"/>
  <c r="LH197" i="16"/>
  <c r="LG197" i="16"/>
  <c r="LF197" i="16"/>
  <c r="LE197" i="16"/>
  <c r="LD197" i="16"/>
  <c r="LC197" i="16"/>
  <c r="LB197" i="16"/>
  <c r="LA197" i="16"/>
  <c r="KZ197" i="16"/>
  <c r="KY197" i="16"/>
  <c r="MD196" i="16"/>
  <c r="MC196" i="16"/>
  <c r="MB196" i="16"/>
  <c r="MA196" i="16"/>
  <c r="LZ196" i="16"/>
  <c r="LY196" i="16"/>
  <c r="LX196" i="16"/>
  <c r="LW196" i="16"/>
  <c r="LV196" i="16"/>
  <c r="LU196" i="16"/>
  <c r="LT196" i="16"/>
  <c r="LS196" i="16"/>
  <c r="LR196" i="16"/>
  <c r="LQ196" i="16"/>
  <c r="LP196" i="16"/>
  <c r="LO196" i="16"/>
  <c r="LN196" i="16"/>
  <c r="LM196" i="16"/>
  <c r="LL196" i="16"/>
  <c r="LK196" i="16"/>
  <c r="LJ196" i="16"/>
  <c r="LI196" i="16"/>
  <c r="LH196" i="16"/>
  <c r="LG196" i="16"/>
  <c r="LF196" i="16"/>
  <c r="LE196" i="16"/>
  <c r="LD196" i="16"/>
  <c r="LC196" i="16"/>
  <c r="LB196" i="16"/>
  <c r="LA196" i="16"/>
  <c r="KZ196" i="16"/>
  <c r="KY196" i="16"/>
  <c r="MD195" i="16"/>
  <c r="MC195" i="16"/>
  <c r="MB195" i="16"/>
  <c r="MA195" i="16"/>
  <c r="LZ195" i="16"/>
  <c r="LY195" i="16"/>
  <c r="LX195" i="16"/>
  <c r="LW195" i="16"/>
  <c r="LV195" i="16"/>
  <c r="LU195" i="16"/>
  <c r="LT195" i="16"/>
  <c r="LS195" i="16"/>
  <c r="LR195" i="16"/>
  <c r="LQ195" i="16"/>
  <c r="LP195" i="16"/>
  <c r="LO195" i="16"/>
  <c r="LN195" i="16"/>
  <c r="LM195" i="16"/>
  <c r="LL195" i="16"/>
  <c r="LK195" i="16"/>
  <c r="LJ195" i="16"/>
  <c r="LI195" i="16"/>
  <c r="LH195" i="16"/>
  <c r="LG195" i="16"/>
  <c r="LF195" i="16"/>
  <c r="LE195" i="16"/>
  <c r="LD195" i="16"/>
  <c r="LC195" i="16"/>
  <c r="LB195" i="16"/>
  <c r="LA195" i="16"/>
  <c r="KZ195" i="16"/>
  <c r="KY195" i="16"/>
  <c r="MD194" i="16"/>
  <c r="MC194" i="16"/>
  <c r="MB194" i="16"/>
  <c r="MA194" i="16"/>
  <c r="LZ194" i="16"/>
  <c r="LY194" i="16"/>
  <c r="LX194" i="16"/>
  <c r="LW194" i="16"/>
  <c r="LV194" i="16"/>
  <c r="LU194" i="16"/>
  <c r="LT194" i="16"/>
  <c r="LS194" i="16"/>
  <c r="LR194" i="16"/>
  <c r="LQ194" i="16"/>
  <c r="LP194" i="16"/>
  <c r="LO194" i="16"/>
  <c r="LN194" i="16"/>
  <c r="LM194" i="16"/>
  <c r="LL194" i="16"/>
  <c r="LK194" i="16"/>
  <c r="LJ194" i="16"/>
  <c r="LI194" i="16"/>
  <c r="LH194" i="16"/>
  <c r="LG194" i="16"/>
  <c r="LF194" i="16"/>
  <c r="LE194" i="16"/>
  <c r="LD194" i="16"/>
  <c r="LC194" i="16"/>
  <c r="LB194" i="16"/>
  <c r="LA194" i="16"/>
  <c r="KZ194" i="16"/>
  <c r="KY194" i="16"/>
  <c r="MD193" i="16"/>
  <c r="MC193" i="16"/>
  <c r="MB193" i="16"/>
  <c r="MA193" i="16"/>
  <c r="LZ193" i="16"/>
  <c r="LY193" i="16"/>
  <c r="LX193" i="16"/>
  <c r="LW193" i="16"/>
  <c r="LV193" i="16"/>
  <c r="LU193" i="16"/>
  <c r="LT193" i="16"/>
  <c r="LS193" i="16"/>
  <c r="LR193" i="16"/>
  <c r="LQ193" i="16"/>
  <c r="LP193" i="16"/>
  <c r="LO193" i="16"/>
  <c r="LN193" i="16"/>
  <c r="LM193" i="16"/>
  <c r="LL193" i="16"/>
  <c r="LK193" i="16"/>
  <c r="LJ193" i="16"/>
  <c r="LI193" i="16"/>
  <c r="LH193" i="16"/>
  <c r="LG193" i="16"/>
  <c r="LF193" i="16"/>
  <c r="LE193" i="16"/>
  <c r="LD193" i="16"/>
  <c r="LC193" i="16"/>
  <c r="LB193" i="16"/>
  <c r="LA193" i="16"/>
  <c r="KZ193" i="16"/>
  <c r="KY193" i="16"/>
  <c r="MD192" i="16"/>
  <c r="MC192" i="16"/>
  <c r="MB192" i="16"/>
  <c r="MA192" i="16"/>
  <c r="LZ192" i="16"/>
  <c r="LY192" i="16"/>
  <c r="LX192" i="16"/>
  <c r="LW192" i="16"/>
  <c r="LV192" i="16"/>
  <c r="LU192" i="16"/>
  <c r="LT192" i="16"/>
  <c r="LS192" i="16"/>
  <c r="LR192" i="16"/>
  <c r="LQ192" i="16"/>
  <c r="LP192" i="16"/>
  <c r="LO192" i="16"/>
  <c r="LN192" i="16"/>
  <c r="LM192" i="16"/>
  <c r="LL192" i="16"/>
  <c r="LK192" i="16"/>
  <c r="LJ192" i="16"/>
  <c r="LI192" i="16"/>
  <c r="LH192" i="16"/>
  <c r="LG192" i="16"/>
  <c r="LF192" i="16"/>
  <c r="LE192" i="16"/>
  <c r="LD192" i="16"/>
  <c r="LC192" i="16"/>
  <c r="LB192" i="16"/>
  <c r="LA192" i="16"/>
  <c r="KZ192" i="16"/>
  <c r="KY192" i="16"/>
  <c r="MD191" i="16"/>
  <c r="MC191" i="16"/>
  <c r="MB191" i="16"/>
  <c r="MA191" i="16"/>
  <c r="LZ191" i="16"/>
  <c r="LY191" i="16"/>
  <c r="LX191" i="16"/>
  <c r="LW191" i="16"/>
  <c r="LV191" i="16"/>
  <c r="LU191" i="16"/>
  <c r="LT191" i="16"/>
  <c r="LS191" i="16"/>
  <c r="LR191" i="16"/>
  <c r="LQ191" i="16"/>
  <c r="LP191" i="16"/>
  <c r="LO191" i="16"/>
  <c r="LN191" i="16"/>
  <c r="LM191" i="16"/>
  <c r="LL191" i="16"/>
  <c r="LK191" i="16"/>
  <c r="LJ191" i="16"/>
  <c r="LI191" i="16"/>
  <c r="LH191" i="16"/>
  <c r="LG191" i="16"/>
  <c r="LF191" i="16"/>
  <c r="LE191" i="16"/>
  <c r="LD191" i="16"/>
  <c r="LC191" i="16"/>
  <c r="LB191" i="16"/>
  <c r="LA191" i="16"/>
  <c r="KZ191" i="16"/>
  <c r="KY191" i="16"/>
  <c r="MD190" i="16"/>
  <c r="MC190" i="16"/>
  <c r="MB190" i="16"/>
  <c r="MA190" i="16"/>
  <c r="LZ190" i="16"/>
  <c r="LY190" i="16"/>
  <c r="LX190" i="16"/>
  <c r="LW190" i="16"/>
  <c r="LV190" i="16"/>
  <c r="LU190" i="16"/>
  <c r="LT190" i="16"/>
  <c r="LS190" i="16"/>
  <c r="LR190" i="16"/>
  <c r="LQ190" i="16"/>
  <c r="LP190" i="16"/>
  <c r="LO190" i="16"/>
  <c r="LN190" i="16"/>
  <c r="LM190" i="16"/>
  <c r="LL190" i="16"/>
  <c r="LK190" i="16"/>
  <c r="LJ190" i="16"/>
  <c r="LI190" i="16"/>
  <c r="LH190" i="16"/>
  <c r="LG190" i="16"/>
  <c r="LF190" i="16"/>
  <c r="LE190" i="16"/>
  <c r="LD190" i="16"/>
  <c r="LC190" i="16"/>
  <c r="LB190" i="16"/>
  <c r="LA190" i="16"/>
  <c r="KZ190" i="16"/>
  <c r="KY190" i="16"/>
  <c r="MD189" i="16"/>
  <c r="MC189" i="16"/>
  <c r="MB189" i="16"/>
  <c r="MA189" i="16"/>
  <c r="LZ189" i="16"/>
  <c r="LY189" i="16"/>
  <c r="LX189" i="16"/>
  <c r="LW189" i="16"/>
  <c r="LV189" i="16"/>
  <c r="LU189" i="16"/>
  <c r="LT189" i="16"/>
  <c r="LS189" i="16"/>
  <c r="LR189" i="16"/>
  <c r="LQ189" i="16"/>
  <c r="LP189" i="16"/>
  <c r="LO189" i="16"/>
  <c r="LN189" i="16"/>
  <c r="LM189" i="16"/>
  <c r="LL189" i="16"/>
  <c r="LK189" i="16"/>
  <c r="LJ189" i="16"/>
  <c r="LI189" i="16"/>
  <c r="LH189" i="16"/>
  <c r="LG189" i="16"/>
  <c r="LF189" i="16"/>
  <c r="LE189" i="16"/>
  <c r="LD189" i="16"/>
  <c r="LC189" i="16"/>
  <c r="LB189" i="16"/>
  <c r="LA189" i="16"/>
  <c r="KZ189" i="16"/>
  <c r="KY189" i="16"/>
  <c r="MD188" i="16"/>
  <c r="MC188" i="16"/>
  <c r="MB188" i="16"/>
  <c r="MA188" i="16"/>
  <c r="LZ188" i="16"/>
  <c r="LY188" i="16"/>
  <c r="LX188" i="16"/>
  <c r="LW188" i="16"/>
  <c r="LV188" i="16"/>
  <c r="LU188" i="16"/>
  <c r="LT188" i="16"/>
  <c r="LS188" i="16"/>
  <c r="LR188" i="16"/>
  <c r="LQ188" i="16"/>
  <c r="LP188" i="16"/>
  <c r="LO188" i="16"/>
  <c r="LN188" i="16"/>
  <c r="LM188" i="16"/>
  <c r="LL188" i="16"/>
  <c r="LK188" i="16"/>
  <c r="LJ188" i="16"/>
  <c r="LI188" i="16"/>
  <c r="LH188" i="16"/>
  <c r="LG188" i="16"/>
  <c r="LF188" i="16"/>
  <c r="LE188" i="16"/>
  <c r="LD188" i="16"/>
  <c r="LC188" i="16"/>
  <c r="LB188" i="16"/>
  <c r="LA188" i="16"/>
  <c r="KZ188" i="16"/>
  <c r="KY188" i="16"/>
  <c r="MD187" i="16"/>
  <c r="MC187" i="16"/>
  <c r="MB187" i="16"/>
  <c r="MA187" i="16"/>
  <c r="LZ187" i="16"/>
  <c r="LY187" i="16"/>
  <c r="LX187" i="16"/>
  <c r="LW187" i="16"/>
  <c r="LV187" i="16"/>
  <c r="LU187" i="16"/>
  <c r="LT187" i="16"/>
  <c r="LS187" i="16"/>
  <c r="LR187" i="16"/>
  <c r="LQ187" i="16"/>
  <c r="LP187" i="16"/>
  <c r="LO187" i="16"/>
  <c r="LN187" i="16"/>
  <c r="LM187" i="16"/>
  <c r="LL187" i="16"/>
  <c r="LK187" i="16"/>
  <c r="LJ187" i="16"/>
  <c r="LI187" i="16"/>
  <c r="LH187" i="16"/>
  <c r="LG187" i="16"/>
  <c r="LF187" i="16"/>
  <c r="LE187" i="16"/>
  <c r="LD187" i="16"/>
  <c r="LC187" i="16"/>
  <c r="LB187" i="16"/>
  <c r="LA187" i="16"/>
  <c r="KZ187" i="16"/>
  <c r="KY187" i="16"/>
  <c r="MD186" i="16"/>
  <c r="MC186" i="16"/>
  <c r="MB186" i="16"/>
  <c r="MA186" i="16"/>
  <c r="LZ186" i="16"/>
  <c r="LY186" i="16"/>
  <c r="LX186" i="16"/>
  <c r="LW186" i="16"/>
  <c r="LV186" i="16"/>
  <c r="LU186" i="16"/>
  <c r="LT186" i="16"/>
  <c r="LS186" i="16"/>
  <c r="LR186" i="16"/>
  <c r="LQ186" i="16"/>
  <c r="LP186" i="16"/>
  <c r="LO186" i="16"/>
  <c r="LN186" i="16"/>
  <c r="LM186" i="16"/>
  <c r="LL186" i="16"/>
  <c r="LK186" i="16"/>
  <c r="LJ186" i="16"/>
  <c r="LI186" i="16"/>
  <c r="LH186" i="16"/>
  <c r="LG186" i="16"/>
  <c r="LF186" i="16"/>
  <c r="LE186" i="16"/>
  <c r="LD186" i="16"/>
  <c r="LC186" i="16"/>
  <c r="LB186" i="16"/>
  <c r="LA186" i="16"/>
  <c r="KZ186" i="16"/>
  <c r="KY186" i="16"/>
  <c r="MD185" i="16"/>
  <c r="MC185" i="16"/>
  <c r="MB185" i="16"/>
  <c r="MA185" i="16"/>
  <c r="LZ185" i="16"/>
  <c r="LY185" i="16"/>
  <c r="LX185" i="16"/>
  <c r="LW185" i="16"/>
  <c r="LV185" i="16"/>
  <c r="LU185" i="16"/>
  <c r="LT185" i="16"/>
  <c r="LS185" i="16"/>
  <c r="LR185" i="16"/>
  <c r="LQ185" i="16"/>
  <c r="LP185" i="16"/>
  <c r="LO185" i="16"/>
  <c r="LN185" i="16"/>
  <c r="LM185" i="16"/>
  <c r="LL185" i="16"/>
  <c r="LK185" i="16"/>
  <c r="LJ185" i="16"/>
  <c r="LI185" i="16"/>
  <c r="LH185" i="16"/>
  <c r="LG185" i="16"/>
  <c r="LF185" i="16"/>
  <c r="LE185" i="16"/>
  <c r="LD185" i="16"/>
  <c r="LC185" i="16"/>
  <c r="LB185" i="16"/>
  <c r="LA185" i="16"/>
  <c r="KZ185" i="16"/>
  <c r="KY185" i="16"/>
  <c r="MD184" i="16"/>
  <c r="MC184" i="16"/>
  <c r="MB184" i="16"/>
  <c r="MA184" i="16"/>
  <c r="LZ184" i="16"/>
  <c r="LY184" i="16"/>
  <c r="LX184" i="16"/>
  <c r="LW184" i="16"/>
  <c r="LV184" i="16"/>
  <c r="LU184" i="16"/>
  <c r="LT184" i="16"/>
  <c r="LS184" i="16"/>
  <c r="LR184" i="16"/>
  <c r="LQ184" i="16"/>
  <c r="LP184" i="16"/>
  <c r="LO184" i="16"/>
  <c r="LN184" i="16"/>
  <c r="LM184" i="16"/>
  <c r="LL184" i="16"/>
  <c r="LK184" i="16"/>
  <c r="LJ184" i="16"/>
  <c r="LI184" i="16"/>
  <c r="LH184" i="16"/>
  <c r="LG184" i="16"/>
  <c r="LF184" i="16"/>
  <c r="LE184" i="16"/>
  <c r="LD184" i="16"/>
  <c r="LC184" i="16"/>
  <c r="LB184" i="16"/>
  <c r="LA184" i="16"/>
  <c r="KZ184" i="16"/>
  <c r="KY184" i="16"/>
  <c r="MD183" i="16"/>
  <c r="MC183" i="16"/>
  <c r="MB183" i="16"/>
  <c r="MA183" i="16"/>
  <c r="LZ183" i="16"/>
  <c r="LY183" i="16"/>
  <c r="LX183" i="16"/>
  <c r="LW183" i="16"/>
  <c r="LV183" i="16"/>
  <c r="LU183" i="16"/>
  <c r="LT183" i="16"/>
  <c r="LS183" i="16"/>
  <c r="LR183" i="16"/>
  <c r="LQ183" i="16"/>
  <c r="LP183" i="16"/>
  <c r="LO183" i="16"/>
  <c r="LN183" i="16"/>
  <c r="LM183" i="16"/>
  <c r="LL183" i="16"/>
  <c r="LK183" i="16"/>
  <c r="LJ183" i="16"/>
  <c r="LI183" i="16"/>
  <c r="LH183" i="16"/>
  <c r="LG183" i="16"/>
  <c r="LF183" i="16"/>
  <c r="LE183" i="16"/>
  <c r="LD183" i="16"/>
  <c r="LC183" i="16"/>
  <c r="LB183" i="16"/>
  <c r="LA183" i="16"/>
  <c r="KZ183" i="16"/>
  <c r="KY183" i="16"/>
  <c r="MD182" i="16"/>
  <c r="MC182" i="16"/>
  <c r="MB182" i="16"/>
  <c r="MA182" i="16"/>
  <c r="LZ182" i="16"/>
  <c r="LY182" i="16"/>
  <c r="LX182" i="16"/>
  <c r="LW182" i="16"/>
  <c r="LV182" i="16"/>
  <c r="LU182" i="16"/>
  <c r="LT182" i="16"/>
  <c r="LS182" i="16"/>
  <c r="LR182" i="16"/>
  <c r="LQ182" i="16"/>
  <c r="LP182" i="16"/>
  <c r="LO182" i="16"/>
  <c r="LN182" i="16"/>
  <c r="LM182" i="16"/>
  <c r="LL182" i="16"/>
  <c r="LK182" i="16"/>
  <c r="LJ182" i="16"/>
  <c r="LI182" i="16"/>
  <c r="LH182" i="16"/>
  <c r="LG182" i="16"/>
  <c r="LF182" i="16"/>
  <c r="LE182" i="16"/>
  <c r="LD182" i="16"/>
  <c r="LC182" i="16"/>
  <c r="LB182" i="16"/>
  <c r="LA182" i="16"/>
  <c r="KZ182" i="16"/>
  <c r="KY182" i="16"/>
  <c r="MD181" i="16"/>
  <c r="MC181" i="16"/>
  <c r="MB181" i="16"/>
  <c r="MA181" i="16"/>
  <c r="LZ181" i="16"/>
  <c r="LY181" i="16"/>
  <c r="LX181" i="16"/>
  <c r="LW181" i="16"/>
  <c r="LV181" i="16"/>
  <c r="LU181" i="16"/>
  <c r="LT181" i="16"/>
  <c r="LS181" i="16"/>
  <c r="LR181" i="16"/>
  <c r="LQ181" i="16"/>
  <c r="LP181" i="16"/>
  <c r="LO181" i="16"/>
  <c r="LN181" i="16"/>
  <c r="LM181" i="16"/>
  <c r="LL181" i="16"/>
  <c r="LK181" i="16"/>
  <c r="LJ181" i="16"/>
  <c r="LI181" i="16"/>
  <c r="LH181" i="16"/>
  <c r="LG181" i="16"/>
  <c r="LF181" i="16"/>
  <c r="LE181" i="16"/>
  <c r="LD181" i="16"/>
  <c r="LC181" i="16"/>
  <c r="LB181" i="16"/>
  <c r="LA181" i="16"/>
  <c r="KZ181" i="16"/>
  <c r="KY181" i="16"/>
  <c r="MD180" i="16"/>
  <c r="MC180" i="16"/>
  <c r="MB180" i="16"/>
  <c r="MA180" i="16"/>
  <c r="LZ180" i="16"/>
  <c r="LY180" i="16"/>
  <c r="LX180" i="16"/>
  <c r="LW180" i="16"/>
  <c r="LV180" i="16"/>
  <c r="LU180" i="16"/>
  <c r="LT180" i="16"/>
  <c r="LS180" i="16"/>
  <c r="LR180" i="16"/>
  <c r="LQ180" i="16"/>
  <c r="LP180" i="16"/>
  <c r="LO180" i="16"/>
  <c r="LN180" i="16"/>
  <c r="LM180" i="16"/>
  <c r="LL180" i="16"/>
  <c r="LK180" i="16"/>
  <c r="LJ180" i="16"/>
  <c r="LI180" i="16"/>
  <c r="LH180" i="16"/>
  <c r="LG180" i="16"/>
  <c r="LF180" i="16"/>
  <c r="LE180" i="16"/>
  <c r="LD180" i="16"/>
  <c r="LC180" i="16"/>
  <c r="LB180" i="16"/>
  <c r="LA180" i="16"/>
  <c r="KZ180" i="16"/>
  <c r="KY180" i="16"/>
  <c r="MD179" i="16"/>
  <c r="MC179" i="16"/>
  <c r="MB179" i="16"/>
  <c r="MA179" i="16"/>
  <c r="LZ179" i="16"/>
  <c r="LY179" i="16"/>
  <c r="LX179" i="16"/>
  <c r="LW179" i="16"/>
  <c r="LV179" i="16"/>
  <c r="LU179" i="16"/>
  <c r="LT179" i="16"/>
  <c r="LS179" i="16"/>
  <c r="LR179" i="16"/>
  <c r="LQ179" i="16"/>
  <c r="LP179" i="16"/>
  <c r="LO179" i="16"/>
  <c r="LN179" i="16"/>
  <c r="LM179" i="16"/>
  <c r="LL179" i="16"/>
  <c r="LK179" i="16"/>
  <c r="LJ179" i="16"/>
  <c r="LI179" i="16"/>
  <c r="LH179" i="16"/>
  <c r="LG179" i="16"/>
  <c r="LF179" i="16"/>
  <c r="LE179" i="16"/>
  <c r="LD179" i="16"/>
  <c r="LC179" i="16"/>
  <c r="LB179" i="16"/>
  <c r="LA179" i="16"/>
  <c r="KZ179" i="16"/>
  <c r="KY179" i="16"/>
  <c r="MD178" i="16"/>
  <c r="MC178" i="16"/>
  <c r="MB178" i="16"/>
  <c r="MA178" i="16"/>
  <c r="LZ178" i="16"/>
  <c r="LY178" i="16"/>
  <c r="LX178" i="16"/>
  <c r="LW178" i="16"/>
  <c r="LV178" i="16"/>
  <c r="LU178" i="16"/>
  <c r="LT178" i="16"/>
  <c r="LS178" i="16"/>
  <c r="LR178" i="16"/>
  <c r="LQ178" i="16"/>
  <c r="LP178" i="16"/>
  <c r="LO178" i="16"/>
  <c r="LN178" i="16"/>
  <c r="LM178" i="16"/>
  <c r="LL178" i="16"/>
  <c r="LK178" i="16"/>
  <c r="LJ178" i="16"/>
  <c r="LI178" i="16"/>
  <c r="LH178" i="16"/>
  <c r="LG178" i="16"/>
  <c r="LF178" i="16"/>
  <c r="LE178" i="16"/>
  <c r="LD178" i="16"/>
  <c r="LC178" i="16"/>
  <c r="LB178" i="16"/>
  <c r="LA178" i="16"/>
  <c r="KZ178" i="16"/>
  <c r="KY178" i="16"/>
  <c r="MD177" i="16"/>
  <c r="MC177" i="16"/>
  <c r="MB177" i="16"/>
  <c r="MA177" i="16"/>
  <c r="LZ177" i="16"/>
  <c r="LY177" i="16"/>
  <c r="LX177" i="16"/>
  <c r="LW177" i="16"/>
  <c r="LV177" i="16"/>
  <c r="LU177" i="16"/>
  <c r="LT177" i="16"/>
  <c r="LS177" i="16"/>
  <c r="LR177" i="16"/>
  <c r="LQ177" i="16"/>
  <c r="LP177" i="16"/>
  <c r="LO177" i="16"/>
  <c r="LN177" i="16"/>
  <c r="LM177" i="16"/>
  <c r="LL177" i="16"/>
  <c r="LK177" i="16"/>
  <c r="LJ177" i="16"/>
  <c r="LI177" i="16"/>
  <c r="LH177" i="16"/>
  <c r="LG177" i="16"/>
  <c r="LF177" i="16"/>
  <c r="LE177" i="16"/>
  <c r="LD177" i="16"/>
  <c r="LC177" i="16"/>
  <c r="LB177" i="16"/>
  <c r="LA177" i="16"/>
  <c r="KZ177" i="16"/>
  <c r="KY177" i="16"/>
  <c r="MD176" i="16"/>
  <c r="MC176" i="16"/>
  <c r="MB176" i="16"/>
  <c r="MA176" i="16"/>
  <c r="LZ176" i="16"/>
  <c r="LY176" i="16"/>
  <c r="LX176" i="16"/>
  <c r="LW176" i="16"/>
  <c r="LV176" i="16"/>
  <c r="LU176" i="16"/>
  <c r="LT176" i="16"/>
  <c r="LS176" i="16"/>
  <c r="LR176" i="16"/>
  <c r="LQ176" i="16"/>
  <c r="LP176" i="16"/>
  <c r="LO176" i="16"/>
  <c r="LN176" i="16"/>
  <c r="LM176" i="16"/>
  <c r="LL176" i="16"/>
  <c r="LK176" i="16"/>
  <c r="LJ176" i="16"/>
  <c r="LI176" i="16"/>
  <c r="LH176" i="16"/>
  <c r="LG176" i="16"/>
  <c r="LF176" i="16"/>
  <c r="LE176" i="16"/>
  <c r="LD176" i="16"/>
  <c r="LC176" i="16"/>
  <c r="LB176" i="16"/>
  <c r="LA176" i="16"/>
  <c r="KZ176" i="16"/>
  <c r="KY176" i="16"/>
  <c r="MD175" i="16"/>
  <c r="MC175" i="16"/>
  <c r="MB175" i="16"/>
  <c r="MA175" i="16"/>
  <c r="LZ175" i="16"/>
  <c r="LY175" i="16"/>
  <c r="LX175" i="16"/>
  <c r="LW175" i="16"/>
  <c r="LV175" i="16"/>
  <c r="LU175" i="16"/>
  <c r="LT175" i="16"/>
  <c r="LS175" i="16"/>
  <c r="LR175" i="16"/>
  <c r="LQ175" i="16"/>
  <c r="LP175" i="16"/>
  <c r="LO175" i="16"/>
  <c r="LN175" i="16"/>
  <c r="LM175" i="16"/>
  <c r="LL175" i="16"/>
  <c r="LK175" i="16"/>
  <c r="LJ175" i="16"/>
  <c r="LI175" i="16"/>
  <c r="LH175" i="16"/>
  <c r="LG175" i="16"/>
  <c r="LF175" i="16"/>
  <c r="LE175" i="16"/>
  <c r="LD175" i="16"/>
  <c r="LC175" i="16"/>
  <c r="LB175" i="16"/>
  <c r="LA175" i="16"/>
  <c r="KZ175" i="16"/>
  <c r="KY175" i="16"/>
  <c r="MD174" i="16"/>
  <c r="MC174" i="16"/>
  <c r="MB174" i="16"/>
  <c r="MA174" i="16"/>
  <c r="LZ174" i="16"/>
  <c r="LY174" i="16"/>
  <c r="LX174" i="16"/>
  <c r="LW174" i="16"/>
  <c r="LV174" i="16"/>
  <c r="LU174" i="16"/>
  <c r="LT174" i="16"/>
  <c r="LS174" i="16"/>
  <c r="LR174" i="16"/>
  <c r="LQ174" i="16"/>
  <c r="LP174" i="16"/>
  <c r="LO174" i="16"/>
  <c r="LN174" i="16"/>
  <c r="LM174" i="16"/>
  <c r="LL174" i="16"/>
  <c r="LK174" i="16"/>
  <c r="LJ174" i="16"/>
  <c r="LI174" i="16"/>
  <c r="LH174" i="16"/>
  <c r="LG174" i="16"/>
  <c r="LF174" i="16"/>
  <c r="LE174" i="16"/>
  <c r="LD174" i="16"/>
  <c r="LC174" i="16"/>
  <c r="LB174" i="16"/>
  <c r="LA174" i="16"/>
  <c r="KZ174" i="16"/>
  <c r="KY174" i="16"/>
  <c r="MD173" i="16"/>
  <c r="MC173" i="16"/>
  <c r="MB173" i="16"/>
  <c r="MA173" i="16"/>
  <c r="LZ173" i="16"/>
  <c r="LY173" i="16"/>
  <c r="LX173" i="16"/>
  <c r="LW173" i="16"/>
  <c r="LV173" i="16"/>
  <c r="LU173" i="16"/>
  <c r="LT173" i="16"/>
  <c r="LS173" i="16"/>
  <c r="LR173" i="16"/>
  <c r="LQ173" i="16"/>
  <c r="LP173" i="16"/>
  <c r="LO173" i="16"/>
  <c r="LN173" i="16"/>
  <c r="LM173" i="16"/>
  <c r="LL173" i="16"/>
  <c r="LK173" i="16"/>
  <c r="LJ173" i="16"/>
  <c r="LI173" i="16"/>
  <c r="LH173" i="16"/>
  <c r="LG173" i="16"/>
  <c r="LF173" i="16"/>
  <c r="LE173" i="16"/>
  <c r="LD173" i="16"/>
  <c r="LC173" i="16"/>
  <c r="LB173" i="16"/>
  <c r="LA173" i="16"/>
  <c r="KZ173" i="16"/>
  <c r="KY173" i="16"/>
  <c r="MD172" i="16"/>
  <c r="MC172" i="16"/>
  <c r="MB172" i="16"/>
  <c r="MA172" i="16"/>
  <c r="LZ172" i="16"/>
  <c r="LY172" i="16"/>
  <c r="LX172" i="16"/>
  <c r="LW172" i="16"/>
  <c r="LV172" i="16"/>
  <c r="LU172" i="16"/>
  <c r="LT172" i="16"/>
  <c r="LS172" i="16"/>
  <c r="LR172" i="16"/>
  <c r="LQ172" i="16"/>
  <c r="LP172" i="16"/>
  <c r="LO172" i="16"/>
  <c r="LN172" i="16"/>
  <c r="LM172" i="16"/>
  <c r="LL172" i="16"/>
  <c r="LK172" i="16"/>
  <c r="LJ172" i="16"/>
  <c r="LI172" i="16"/>
  <c r="LH172" i="16"/>
  <c r="LG172" i="16"/>
  <c r="LF172" i="16"/>
  <c r="LE172" i="16"/>
  <c r="LD172" i="16"/>
  <c r="LC172" i="16"/>
  <c r="LB172" i="16"/>
  <c r="LA172" i="16"/>
  <c r="KZ172" i="16"/>
  <c r="KY172" i="16"/>
  <c r="MD171" i="16"/>
  <c r="MC171" i="16"/>
  <c r="MB171" i="16"/>
  <c r="MA171" i="16"/>
  <c r="LZ171" i="16"/>
  <c r="LY171" i="16"/>
  <c r="LX171" i="16"/>
  <c r="LW171" i="16"/>
  <c r="LV171" i="16"/>
  <c r="LU171" i="16"/>
  <c r="LT171" i="16"/>
  <c r="LS171" i="16"/>
  <c r="LR171" i="16"/>
  <c r="LQ171" i="16"/>
  <c r="LP171" i="16"/>
  <c r="LO171" i="16"/>
  <c r="LN171" i="16"/>
  <c r="LM171" i="16"/>
  <c r="LL171" i="16"/>
  <c r="LK171" i="16"/>
  <c r="LJ171" i="16"/>
  <c r="LI171" i="16"/>
  <c r="LH171" i="16"/>
  <c r="LG171" i="16"/>
  <c r="LF171" i="16"/>
  <c r="LE171" i="16"/>
  <c r="LD171" i="16"/>
  <c r="LC171" i="16"/>
  <c r="LB171" i="16"/>
  <c r="LA171" i="16"/>
  <c r="KZ171" i="16"/>
  <c r="KY171" i="16"/>
  <c r="MD170" i="16"/>
  <c r="MC170" i="16"/>
  <c r="MB170" i="16"/>
  <c r="MA170" i="16"/>
  <c r="LZ170" i="16"/>
  <c r="LY170" i="16"/>
  <c r="LX170" i="16"/>
  <c r="LW170" i="16"/>
  <c r="LV170" i="16"/>
  <c r="LU170" i="16"/>
  <c r="LT170" i="16"/>
  <c r="LS170" i="16"/>
  <c r="LR170" i="16"/>
  <c r="LQ170" i="16"/>
  <c r="LP170" i="16"/>
  <c r="LO170" i="16"/>
  <c r="LN170" i="16"/>
  <c r="LM170" i="16"/>
  <c r="LL170" i="16"/>
  <c r="LK170" i="16"/>
  <c r="LJ170" i="16"/>
  <c r="LI170" i="16"/>
  <c r="LH170" i="16"/>
  <c r="LG170" i="16"/>
  <c r="LF170" i="16"/>
  <c r="LE170" i="16"/>
  <c r="LD170" i="16"/>
  <c r="LC170" i="16"/>
  <c r="LB170" i="16"/>
  <c r="LA170" i="16"/>
  <c r="KZ170" i="16"/>
  <c r="KY170" i="16"/>
  <c r="MD169" i="16"/>
  <c r="MC169" i="16"/>
  <c r="MB169" i="16"/>
  <c r="MA169" i="16"/>
  <c r="LZ169" i="16"/>
  <c r="LY169" i="16"/>
  <c r="LX169" i="16"/>
  <c r="LW169" i="16"/>
  <c r="LV169" i="16"/>
  <c r="LU169" i="16"/>
  <c r="LT169" i="16"/>
  <c r="LS169" i="16"/>
  <c r="LR169" i="16"/>
  <c r="LQ169" i="16"/>
  <c r="LP169" i="16"/>
  <c r="LO169" i="16"/>
  <c r="LN169" i="16"/>
  <c r="LM169" i="16"/>
  <c r="LL169" i="16"/>
  <c r="LK169" i="16"/>
  <c r="LJ169" i="16"/>
  <c r="LI169" i="16"/>
  <c r="LH169" i="16"/>
  <c r="LG169" i="16"/>
  <c r="LF169" i="16"/>
  <c r="LE169" i="16"/>
  <c r="LD169" i="16"/>
  <c r="LC169" i="16"/>
  <c r="LB169" i="16"/>
  <c r="LA169" i="16"/>
  <c r="KZ169" i="16"/>
  <c r="KY169" i="16"/>
  <c r="MD168" i="16"/>
  <c r="MC168" i="16"/>
  <c r="MB168" i="16"/>
  <c r="MA168" i="16"/>
  <c r="LZ168" i="16"/>
  <c r="LY168" i="16"/>
  <c r="LX168" i="16"/>
  <c r="LW168" i="16"/>
  <c r="LV168" i="16"/>
  <c r="LU168" i="16"/>
  <c r="LT168" i="16"/>
  <c r="LS168" i="16"/>
  <c r="LR168" i="16"/>
  <c r="LQ168" i="16"/>
  <c r="LP168" i="16"/>
  <c r="LO168" i="16"/>
  <c r="LN168" i="16"/>
  <c r="LM168" i="16"/>
  <c r="LL168" i="16"/>
  <c r="LK168" i="16"/>
  <c r="LJ168" i="16"/>
  <c r="LI168" i="16"/>
  <c r="LH168" i="16"/>
  <c r="LG168" i="16"/>
  <c r="LF168" i="16"/>
  <c r="LE168" i="16"/>
  <c r="LD168" i="16"/>
  <c r="LC168" i="16"/>
  <c r="LB168" i="16"/>
  <c r="LA168" i="16"/>
  <c r="KZ168" i="16"/>
  <c r="KY168" i="16"/>
  <c r="MD167" i="16"/>
  <c r="MC167" i="16"/>
  <c r="MB167" i="16"/>
  <c r="MA167" i="16"/>
  <c r="LZ167" i="16"/>
  <c r="LY167" i="16"/>
  <c r="LX167" i="16"/>
  <c r="LW167" i="16"/>
  <c r="LV167" i="16"/>
  <c r="LU167" i="16"/>
  <c r="LT167" i="16"/>
  <c r="LS167" i="16"/>
  <c r="LR167" i="16"/>
  <c r="LQ167" i="16"/>
  <c r="LP167" i="16"/>
  <c r="LO167" i="16"/>
  <c r="LN167" i="16"/>
  <c r="LM167" i="16"/>
  <c r="LL167" i="16"/>
  <c r="LK167" i="16"/>
  <c r="LJ167" i="16"/>
  <c r="LI167" i="16"/>
  <c r="LH167" i="16"/>
  <c r="LG167" i="16"/>
  <c r="LF167" i="16"/>
  <c r="LE167" i="16"/>
  <c r="LD167" i="16"/>
  <c r="LC167" i="16"/>
  <c r="LB167" i="16"/>
  <c r="LA167" i="16"/>
  <c r="KZ167" i="16"/>
  <c r="KY167" i="16"/>
  <c r="MD166" i="16"/>
  <c r="MC166" i="16"/>
  <c r="MB166" i="16"/>
  <c r="MA166" i="16"/>
  <c r="LZ166" i="16"/>
  <c r="LY166" i="16"/>
  <c r="LX166" i="16"/>
  <c r="LW166" i="16"/>
  <c r="LV166" i="16"/>
  <c r="LU166" i="16"/>
  <c r="LT166" i="16"/>
  <c r="LS166" i="16"/>
  <c r="LR166" i="16"/>
  <c r="LQ166" i="16"/>
  <c r="LP166" i="16"/>
  <c r="LO166" i="16"/>
  <c r="LN166" i="16"/>
  <c r="LM166" i="16"/>
  <c r="LL166" i="16"/>
  <c r="LK166" i="16"/>
  <c r="LJ166" i="16"/>
  <c r="LI166" i="16"/>
  <c r="LH166" i="16"/>
  <c r="LG166" i="16"/>
  <c r="LF166" i="16"/>
  <c r="LE166" i="16"/>
  <c r="LD166" i="16"/>
  <c r="LC166" i="16"/>
  <c r="LB166" i="16"/>
  <c r="LA166" i="16"/>
  <c r="KZ166" i="16"/>
  <c r="KY166" i="16"/>
  <c r="MD165" i="16"/>
  <c r="MC165" i="16"/>
  <c r="MB165" i="16"/>
  <c r="MA165" i="16"/>
  <c r="LZ165" i="16"/>
  <c r="LY165" i="16"/>
  <c r="LX165" i="16"/>
  <c r="LW165" i="16"/>
  <c r="LV165" i="16"/>
  <c r="LU165" i="16"/>
  <c r="LT165" i="16"/>
  <c r="LS165" i="16"/>
  <c r="LR165" i="16"/>
  <c r="LQ165" i="16"/>
  <c r="LP165" i="16"/>
  <c r="LO165" i="16"/>
  <c r="LN165" i="16"/>
  <c r="LM165" i="16"/>
  <c r="LL165" i="16"/>
  <c r="LK165" i="16"/>
  <c r="LJ165" i="16"/>
  <c r="LI165" i="16"/>
  <c r="LH165" i="16"/>
  <c r="LG165" i="16"/>
  <c r="LF165" i="16"/>
  <c r="LE165" i="16"/>
  <c r="LD165" i="16"/>
  <c r="LC165" i="16"/>
  <c r="LB165" i="16"/>
  <c r="LA165" i="16"/>
  <c r="KZ165" i="16"/>
  <c r="KY165" i="16"/>
  <c r="MD164" i="16"/>
  <c r="MC164" i="16"/>
  <c r="MB164" i="16"/>
  <c r="MA164" i="16"/>
  <c r="LZ164" i="16"/>
  <c r="LY164" i="16"/>
  <c r="LX164" i="16"/>
  <c r="LW164" i="16"/>
  <c r="LV164" i="16"/>
  <c r="LU164" i="16"/>
  <c r="LT164" i="16"/>
  <c r="LS164" i="16"/>
  <c r="LR164" i="16"/>
  <c r="LQ164" i="16"/>
  <c r="LP164" i="16"/>
  <c r="LO164" i="16"/>
  <c r="LN164" i="16"/>
  <c r="LM164" i="16"/>
  <c r="LL164" i="16"/>
  <c r="LK164" i="16"/>
  <c r="LJ164" i="16"/>
  <c r="LI164" i="16"/>
  <c r="LH164" i="16"/>
  <c r="LG164" i="16"/>
  <c r="LF164" i="16"/>
  <c r="LE164" i="16"/>
  <c r="LD164" i="16"/>
  <c r="LC164" i="16"/>
  <c r="LB164" i="16"/>
  <c r="LA164" i="16"/>
  <c r="KZ164" i="16"/>
  <c r="KY164" i="16"/>
  <c r="MD163" i="16"/>
  <c r="MC163" i="16"/>
  <c r="MB163" i="16"/>
  <c r="MA163" i="16"/>
  <c r="LZ163" i="16"/>
  <c r="LY163" i="16"/>
  <c r="LX163" i="16"/>
  <c r="LW163" i="16"/>
  <c r="LV163" i="16"/>
  <c r="LU163" i="16"/>
  <c r="LT163" i="16"/>
  <c r="LS163" i="16"/>
  <c r="LR163" i="16"/>
  <c r="LQ163" i="16"/>
  <c r="LP163" i="16"/>
  <c r="LO163" i="16"/>
  <c r="LN163" i="16"/>
  <c r="LM163" i="16"/>
  <c r="LL163" i="16"/>
  <c r="LK163" i="16"/>
  <c r="LJ163" i="16"/>
  <c r="LI163" i="16"/>
  <c r="LH163" i="16"/>
  <c r="LG163" i="16"/>
  <c r="LF163" i="16"/>
  <c r="LE163" i="16"/>
  <c r="LD163" i="16"/>
  <c r="LC163" i="16"/>
  <c r="LB163" i="16"/>
  <c r="LA163" i="16"/>
  <c r="KZ163" i="16"/>
  <c r="KY163" i="16"/>
  <c r="MD162" i="16"/>
  <c r="MC162" i="16"/>
  <c r="MB162" i="16"/>
  <c r="MA162" i="16"/>
  <c r="LZ162" i="16"/>
  <c r="LY162" i="16"/>
  <c r="LX162" i="16"/>
  <c r="LW162" i="16"/>
  <c r="LV162" i="16"/>
  <c r="LU162" i="16"/>
  <c r="LT162" i="16"/>
  <c r="LS162" i="16"/>
  <c r="LR162" i="16"/>
  <c r="LQ162" i="16"/>
  <c r="LP162" i="16"/>
  <c r="LO162" i="16"/>
  <c r="LN162" i="16"/>
  <c r="LM162" i="16"/>
  <c r="LL162" i="16"/>
  <c r="LK162" i="16"/>
  <c r="LJ162" i="16"/>
  <c r="LI162" i="16"/>
  <c r="LH162" i="16"/>
  <c r="LG162" i="16"/>
  <c r="LF162" i="16"/>
  <c r="LE162" i="16"/>
  <c r="LD162" i="16"/>
  <c r="LC162" i="16"/>
  <c r="LB162" i="16"/>
  <c r="LA162" i="16"/>
  <c r="KZ162" i="16"/>
  <c r="KY162" i="16"/>
  <c r="MD161" i="16"/>
  <c r="MC161" i="16"/>
  <c r="MB161" i="16"/>
  <c r="MA161" i="16"/>
  <c r="LZ161" i="16"/>
  <c r="LY161" i="16"/>
  <c r="LX161" i="16"/>
  <c r="LW161" i="16"/>
  <c r="LV161" i="16"/>
  <c r="LU161" i="16"/>
  <c r="LT161" i="16"/>
  <c r="LS161" i="16"/>
  <c r="LR161" i="16"/>
  <c r="LQ161" i="16"/>
  <c r="LP161" i="16"/>
  <c r="LO161" i="16"/>
  <c r="LN161" i="16"/>
  <c r="LM161" i="16"/>
  <c r="LL161" i="16"/>
  <c r="LK161" i="16"/>
  <c r="LJ161" i="16"/>
  <c r="LI161" i="16"/>
  <c r="LH161" i="16"/>
  <c r="LG161" i="16"/>
  <c r="LF161" i="16"/>
  <c r="LE161" i="16"/>
  <c r="LD161" i="16"/>
  <c r="LC161" i="16"/>
  <c r="LB161" i="16"/>
  <c r="LA161" i="16"/>
  <c r="KZ161" i="16"/>
  <c r="KY161" i="16"/>
  <c r="MD160" i="16"/>
  <c r="MC160" i="16"/>
  <c r="MB160" i="16"/>
  <c r="MA160" i="16"/>
  <c r="LZ160" i="16"/>
  <c r="LY160" i="16"/>
  <c r="LX160" i="16"/>
  <c r="LW160" i="16"/>
  <c r="LV160" i="16"/>
  <c r="LU160" i="16"/>
  <c r="LT160" i="16"/>
  <c r="LS160" i="16"/>
  <c r="LR160" i="16"/>
  <c r="LQ160" i="16"/>
  <c r="LP160" i="16"/>
  <c r="LO160" i="16"/>
  <c r="LN160" i="16"/>
  <c r="LM160" i="16"/>
  <c r="LL160" i="16"/>
  <c r="LK160" i="16"/>
  <c r="LJ160" i="16"/>
  <c r="LI160" i="16"/>
  <c r="LH160" i="16"/>
  <c r="LG160" i="16"/>
  <c r="LF160" i="16"/>
  <c r="LE160" i="16"/>
  <c r="LD160" i="16"/>
  <c r="LC160" i="16"/>
  <c r="LB160" i="16"/>
  <c r="LA160" i="16"/>
  <c r="KZ160" i="16"/>
  <c r="KY160" i="16"/>
  <c r="MD159" i="16"/>
  <c r="MC159" i="16"/>
  <c r="MB159" i="16"/>
  <c r="MA159" i="16"/>
  <c r="LZ159" i="16"/>
  <c r="LY159" i="16"/>
  <c r="LX159" i="16"/>
  <c r="LW159" i="16"/>
  <c r="LV159" i="16"/>
  <c r="LU159" i="16"/>
  <c r="LT159" i="16"/>
  <c r="LS159" i="16"/>
  <c r="LR159" i="16"/>
  <c r="LQ159" i="16"/>
  <c r="LP159" i="16"/>
  <c r="LO159" i="16"/>
  <c r="LN159" i="16"/>
  <c r="LM159" i="16"/>
  <c r="LL159" i="16"/>
  <c r="LK159" i="16"/>
  <c r="LJ159" i="16"/>
  <c r="LI159" i="16"/>
  <c r="LH159" i="16"/>
  <c r="LG159" i="16"/>
  <c r="LF159" i="16"/>
  <c r="LE159" i="16"/>
  <c r="LD159" i="16"/>
  <c r="LC159" i="16"/>
  <c r="LB159" i="16"/>
  <c r="LA159" i="16"/>
  <c r="KZ159" i="16"/>
  <c r="KY159" i="16"/>
  <c r="MD158" i="16"/>
  <c r="MC158" i="16"/>
  <c r="MB158" i="16"/>
  <c r="MA158" i="16"/>
  <c r="LZ158" i="16"/>
  <c r="LY158" i="16"/>
  <c r="LX158" i="16"/>
  <c r="LW158" i="16"/>
  <c r="LV158" i="16"/>
  <c r="LU158" i="16"/>
  <c r="LT158" i="16"/>
  <c r="LS158" i="16"/>
  <c r="LR158" i="16"/>
  <c r="LQ158" i="16"/>
  <c r="LP158" i="16"/>
  <c r="LO158" i="16"/>
  <c r="LN158" i="16"/>
  <c r="LM158" i="16"/>
  <c r="LL158" i="16"/>
  <c r="LK158" i="16"/>
  <c r="LJ158" i="16"/>
  <c r="LI158" i="16"/>
  <c r="LH158" i="16"/>
  <c r="LG158" i="16"/>
  <c r="LF158" i="16"/>
  <c r="LE158" i="16"/>
  <c r="LD158" i="16"/>
  <c r="LC158" i="16"/>
  <c r="LB158" i="16"/>
  <c r="LA158" i="16"/>
  <c r="KZ158" i="16"/>
  <c r="KY158" i="16"/>
  <c r="MD157" i="16"/>
  <c r="MC157" i="16"/>
  <c r="MB157" i="16"/>
  <c r="MA157" i="16"/>
  <c r="LZ157" i="16"/>
  <c r="LY157" i="16"/>
  <c r="LX157" i="16"/>
  <c r="LW157" i="16"/>
  <c r="LV157" i="16"/>
  <c r="LU157" i="16"/>
  <c r="LT157" i="16"/>
  <c r="LS157" i="16"/>
  <c r="LR157" i="16"/>
  <c r="LQ157" i="16"/>
  <c r="LP157" i="16"/>
  <c r="LO157" i="16"/>
  <c r="LN157" i="16"/>
  <c r="LM157" i="16"/>
  <c r="LL157" i="16"/>
  <c r="LK157" i="16"/>
  <c r="LJ157" i="16"/>
  <c r="LI157" i="16"/>
  <c r="LH157" i="16"/>
  <c r="LG157" i="16"/>
  <c r="LF157" i="16"/>
  <c r="LE157" i="16"/>
  <c r="LD157" i="16"/>
  <c r="LC157" i="16"/>
  <c r="LB157" i="16"/>
  <c r="LA157" i="16"/>
  <c r="KZ157" i="16"/>
  <c r="KY157" i="16"/>
  <c r="MD156" i="16"/>
  <c r="MC156" i="16"/>
  <c r="MB156" i="16"/>
  <c r="MA156" i="16"/>
  <c r="LZ156" i="16"/>
  <c r="LY156" i="16"/>
  <c r="LX156" i="16"/>
  <c r="LW156" i="16"/>
  <c r="LV156" i="16"/>
  <c r="LU156" i="16"/>
  <c r="LT156" i="16"/>
  <c r="LS156" i="16"/>
  <c r="LR156" i="16"/>
  <c r="LQ156" i="16"/>
  <c r="LP156" i="16"/>
  <c r="LO156" i="16"/>
  <c r="LN156" i="16"/>
  <c r="LM156" i="16"/>
  <c r="LL156" i="16"/>
  <c r="LK156" i="16"/>
  <c r="LJ156" i="16"/>
  <c r="LI156" i="16"/>
  <c r="LH156" i="16"/>
  <c r="LG156" i="16"/>
  <c r="LF156" i="16"/>
  <c r="LE156" i="16"/>
  <c r="LD156" i="16"/>
  <c r="LC156" i="16"/>
  <c r="LB156" i="16"/>
  <c r="LA156" i="16"/>
  <c r="KZ156" i="16"/>
  <c r="KY156" i="16"/>
  <c r="MD155" i="16"/>
  <c r="MC155" i="16"/>
  <c r="MB155" i="16"/>
  <c r="MA155" i="16"/>
  <c r="LZ155" i="16"/>
  <c r="LY155" i="16"/>
  <c r="LX155" i="16"/>
  <c r="LW155" i="16"/>
  <c r="LV155" i="16"/>
  <c r="LU155" i="16"/>
  <c r="LT155" i="16"/>
  <c r="LS155" i="16"/>
  <c r="LR155" i="16"/>
  <c r="LQ155" i="16"/>
  <c r="LP155" i="16"/>
  <c r="LO155" i="16"/>
  <c r="LN155" i="16"/>
  <c r="LM155" i="16"/>
  <c r="LL155" i="16"/>
  <c r="LK155" i="16"/>
  <c r="LJ155" i="16"/>
  <c r="LI155" i="16"/>
  <c r="LH155" i="16"/>
  <c r="LG155" i="16"/>
  <c r="LF155" i="16"/>
  <c r="LE155" i="16"/>
  <c r="LD155" i="16"/>
  <c r="LC155" i="16"/>
  <c r="LB155" i="16"/>
  <c r="LA155" i="16"/>
  <c r="KZ155" i="16"/>
  <c r="KY155" i="16"/>
  <c r="MD154" i="16"/>
  <c r="MC154" i="16"/>
  <c r="MB154" i="16"/>
  <c r="MA154" i="16"/>
  <c r="LZ154" i="16"/>
  <c r="LY154" i="16"/>
  <c r="LX154" i="16"/>
  <c r="LW154" i="16"/>
  <c r="LV154" i="16"/>
  <c r="LU154" i="16"/>
  <c r="LT154" i="16"/>
  <c r="LS154" i="16"/>
  <c r="LR154" i="16"/>
  <c r="LQ154" i="16"/>
  <c r="LP154" i="16"/>
  <c r="LO154" i="16"/>
  <c r="LN154" i="16"/>
  <c r="LM154" i="16"/>
  <c r="LL154" i="16"/>
  <c r="LK154" i="16"/>
  <c r="LJ154" i="16"/>
  <c r="LI154" i="16"/>
  <c r="LH154" i="16"/>
  <c r="LG154" i="16"/>
  <c r="LF154" i="16"/>
  <c r="LE154" i="16"/>
  <c r="LD154" i="16"/>
  <c r="LC154" i="16"/>
  <c r="LB154" i="16"/>
  <c r="LA154" i="16"/>
  <c r="KZ154" i="16"/>
  <c r="KY154" i="16"/>
  <c r="MD153" i="16"/>
  <c r="MC153" i="16"/>
  <c r="MB153" i="16"/>
  <c r="MA153" i="16"/>
  <c r="LZ153" i="16"/>
  <c r="LY153" i="16"/>
  <c r="LX153" i="16"/>
  <c r="LW153" i="16"/>
  <c r="LV153" i="16"/>
  <c r="LU153" i="16"/>
  <c r="LT153" i="16"/>
  <c r="LS153" i="16"/>
  <c r="LR153" i="16"/>
  <c r="LQ153" i="16"/>
  <c r="LP153" i="16"/>
  <c r="LO153" i="16"/>
  <c r="LN153" i="16"/>
  <c r="LM153" i="16"/>
  <c r="LL153" i="16"/>
  <c r="LK153" i="16"/>
  <c r="LJ153" i="16"/>
  <c r="LI153" i="16"/>
  <c r="LH153" i="16"/>
  <c r="LG153" i="16"/>
  <c r="LF153" i="16"/>
  <c r="LE153" i="16"/>
  <c r="LD153" i="16"/>
  <c r="LC153" i="16"/>
  <c r="LB153" i="16"/>
  <c r="LA153" i="16"/>
  <c r="KZ153" i="16"/>
  <c r="KY153" i="16"/>
  <c r="MD152" i="16"/>
  <c r="MC152" i="16"/>
  <c r="MB152" i="16"/>
  <c r="MA152" i="16"/>
  <c r="LZ152" i="16"/>
  <c r="LY152" i="16"/>
  <c r="LX152" i="16"/>
  <c r="LW152" i="16"/>
  <c r="LV152" i="16"/>
  <c r="LU152" i="16"/>
  <c r="LT152" i="16"/>
  <c r="LS152" i="16"/>
  <c r="LR152" i="16"/>
  <c r="LQ152" i="16"/>
  <c r="LP152" i="16"/>
  <c r="LO152" i="16"/>
  <c r="LN152" i="16"/>
  <c r="LM152" i="16"/>
  <c r="LL152" i="16"/>
  <c r="LK152" i="16"/>
  <c r="LJ152" i="16"/>
  <c r="LI152" i="16"/>
  <c r="LH152" i="16"/>
  <c r="LG152" i="16"/>
  <c r="LF152" i="16"/>
  <c r="LE152" i="16"/>
  <c r="LD152" i="16"/>
  <c r="LC152" i="16"/>
  <c r="LB152" i="16"/>
  <c r="LA152" i="16"/>
  <c r="KZ152" i="16"/>
  <c r="KY152" i="16"/>
  <c r="MD151" i="16"/>
  <c r="MC151" i="16"/>
  <c r="MB151" i="16"/>
  <c r="MA151" i="16"/>
  <c r="LZ151" i="16"/>
  <c r="LY151" i="16"/>
  <c r="LX151" i="16"/>
  <c r="LW151" i="16"/>
  <c r="LV151" i="16"/>
  <c r="LU151" i="16"/>
  <c r="LT151" i="16"/>
  <c r="LS151" i="16"/>
  <c r="LR151" i="16"/>
  <c r="LQ151" i="16"/>
  <c r="LP151" i="16"/>
  <c r="LO151" i="16"/>
  <c r="LN151" i="16"/>
  <c r="LM151" i="16"/>
  <c r="LL151" i="16"/>
  <c r="LK151" i="16"/>
  <c r="LJ151" i="16"/>
  <c r="LI151" i="16"/>
  <c r="LH151" i="16"/>
  <c r="LG151" i="16"/>
  <c r="LF151" i="16"/>
  <c r="LE151" i="16"/>
  <c r="LD151" i="16"/>
  <c r="LC151" i="16"/>
  <c r="LB151" i="16"/>
  <c r="LA151" i="16"/>
  <c r="KZ151" i="16"/>
  <c r="KY151" i="16"/>
  <c r="MD150" i="16"/>
  <c r="MC150" i="16"/>
  <c r="MB150" i="16"/>
  <c r="MA150" i="16"/>
  <c r="LZ150" i="16"/>
  <c r="LY150" i="16"/>
  <c r="LX150" i="16"/>
  <c r="LW150" i="16"/>
  <c r="LV150" i="16"/>
  <c r="LU150" i="16"/>
  <c r="LT150" i="16"/>
  <c r="LS150" i="16"/>
  <c r="LR150" i="16"/>
  <c r="LQ150" i="16"/>
  <c r="LP150" i="16"/>
  <c r="LO150" i="16"/>
  <c r="LN150" i="16"/>
  <c r="LM150" i="16"/>
  <c r="LL150" i="16"/>
  <c r="LK150" i="16"/>
  <c r="LJ150" i="16"/>
  <c r="LI150" i="16"/>
  <c r="LH150" i="16"/>
  <c r="LG150" i="16"/>
  <c r="LF150" i="16"/>
  <c r="LE150" i="16"/>
  <c r="LD150" i="16"/>
  <c r="LC150" i="16"/>
  <c r="LB150" i="16"/>
  <c r="LA150" i="16"/>
  <c r="KZ150" i="16"/>
  <c r="KY150" i="16"/>
  <c r="MD149" i="16"/>
  <c r="MC149" i="16"/>
  <c r="MB149" i="16"/>
  <c r="MA149" i="16"/>
  <c r="LZ149" i="16"/>
  <c r="LY149" i="16"/>
  <c r="LX149" i="16"/>
  <c r="LW149" i="16"/>
  <c r="LV149" i="16"/>
  <c r="LU149" i="16"/>
  <c r="LT149" i="16"/>
  <c r="LS149" i="16"/>
  <c r="LR149" i="16"/>
  <c r="LQ149" i="16"/>
  <c r="LP149" i="16"/>
  <c r="LO149" i="16"/>
  <c r="LN149" i="16"/>
  <c r="LM149" i="16"/>
  <c r="LL149" i="16"/>
  <c r="LK149" i="16"/>
  <c r="LJ149" i="16"/>
  <c r="LI149" i="16"/>
  <c r="LH149" i="16"/>
  <c r="LG149" i="16"/>
  <c r="LF149" i="16"/>
  <c r="LE149" i="16"/>
  <c r="LD149" i="16"/>
  <c r="LC149" i="16"/>
  <c r="LB149" i="16"/>
  <c r="LA149" i="16"/>
  <c r="KZ149" i="16"/>
  <c r="KY149" i="16"/>
  <c r="MD148" i="16"/>
  <c r="MC148" i="16"/>
  <c r="MB148" i="16"/>
  <c r="MA148" i="16"/>
  <c r="LZ148" i="16"/>
  <c r="LY148" i="16"/>
  <c r="LX148" i="16"/>
  <c r="LW148" i="16"/>
  <c r="LV148" i="16"/>
  <c r="LU148" i="16"/>
  <c r="LT148" i="16"/>
  <c r="LS148" i="16"/>
  <c r="LR148" i="16"/>
  <c r="LQ148" i="16"/>
  <c r="LP148" i="16"/>
  <c r="LO148" i="16"/>
  <c r="LN148" i="16"/>
  <c r="LM148" i="16"/>
  <c r="LL148" i="16"/>
  <c r="LK148" i="16"/>
  <c r="LJ148" i="16"/>
  <c r="LI148" i="16"/>
  <c r="LH148" i="16"/>
  <c r="LG148" i="16"/>
  <c r="LF148" i="16"/>
  <c r="LE148" i="16"/>
  <c r="LD148" i="16"/>
  <c r="LC148" i="16"/>
  <c r="LB148" i="16"/>
  <c r="LA148" i="16"/>
  <c r="KZ148" i="16"/>
  <c r="KY148" i="16"/>
  <c r="MD147" i="16"/>
  <c r="MC147" i="16"/>
  <c r="MB147" i="16"/>
  <c r="MA147" i="16"/>
  <c r="LZ147" i="16"/>
  <c r="LY147" i="16"/>
  <c r="LX147" i="16"/>
  <c r="LW147" i="16"/>
  <c r="LV147" i="16"/>
  <c r="LU147" i="16"/>
  <c r="LT147" i="16"/>
  <c r="LS147" i="16"/>
  <c r="LR147" i="16"/>
  <c r="LQ147" i="16"/>
  <c r="LP147" i="16"/>
  <c r="LO147" i="16"/>
  <c r="LN147" i="16"/>
  <c r="LM147" i="16"/>
  <c r="LL147" i="16"/>
  <c r="LK147" i="16"/>
  <c r="LJ147" i="16"/>
  <c r="LI147" i="16"/>
  <c r="LH147" i="16"/>
  <c r="LG147" i="16"/>
  <c r="LF147" i="16"/>
  <c r="LE147" i="16"/>
  <c r="LD147" i="16"/>
  <c r="LC147" i="16"/>
  <c r="LB147" i="16"/>
  <c r="LA147" i="16"/>
  <c r="KZ147" i="16"/>
  <c r="KY147" i="16"/>
  <c r="MD146" i="16"/>
  <c r="MC146" i="16"/>
  <c r="MB146" i="16"/>
  <c r="MA146" i="16"/>
  <c r="LZ146" i="16"/>
  <c r="LY146" i="16"/>
  <c r="LX146" i="16"/>
  <c r="LW146" i="16"/>
  <c r="LV146" i="16"/>
  <c r="LU146" i="16"/>
  <c r="LT146" i="16"/>
  <c r="LS146" i="16"/>
  <c r="LR146" i="16"/>
  <c r="LQ146" i="16"/>
  <c r="LP146" i="16"/>
  <c r="LO146" i="16"/>
  <c r="LN146" i="16"/>
  <c r="LM146" i="16"/>
  <c r="LL146" i="16"/>
  <c r="LK146" i="16"/>
  <c r="LJ146" i="16"/>
  <c r="LI146" i="16"/>
  <c r="LH146" i="16"/>
  <c r="LG146" i="16"/>
  <c r="LF146" i="16"/>
  <c r="LE146" i="16"/>
  <c r="LD146" i="16"/>
  <c r="LC146" i="16"/>
  <c r="LB146" i="16"/>
  <c r="LA146" i="16"/>
  <c r="KZ146" i="16"/>
  <c r="KY146" i="16"/>
  <c r="MD145" i="16"/>
  <c r="MC145" i="16"/>
  <c r="MB145" i="16"/>
  <c r="MA145" i="16"/>
  <c r="LZ145" i="16"/>
  <c r="LY145" i="16"/>
  <c r="LX145" i="16"/>
  <c r="LW145" i="16"/>
  <c r="LV145" i="16"/>
  <c r="LU145" i="16"/>
  <c r="LT145" i="16"/>
  <c r="LS145" i="16"/>
  <c r="LR145" i="16"/>
  <c r="LQ145" i="16"/>
  <c r="LP145" i="16"/>
  <c r="LO145" i="16"/>
  <c r="LN145" i="16"/>
  <c r="LM145" i="16"/>
  <c r="LL145" i="16"/>
  <c r="LK145" i="16"/>
  <c r="LJ145" i="16"/>
  <c r="LI145" i="16"/>
  <c r="LH145" i="16"/>
  <c r="LG145" i="16"/>
  <c r="LF145" i="16"/>
  <c r="LE145" i="16"/>
  <c r="LD145" i="16"/>
  <c r="LC145" i="16"/>
  <c r="LB145" i="16"/>
  <c r="LA145" i="16"/>
  <c r="KZ145" i="16"/>
  <c r="KY145" i="16"/>
  <c r="MD144" i="16"/>
  <c r="MC144" i="16"/>
  <c r="MB144" i="16"/>
  <c r="MA144" i="16"/>
  <c r="LZ144" i="16"/>
  <c r="LY144" i="16"/>
  <c r="LX144" i="16"/>
  <c r="LW144" i="16"/>
  <c r="LV144" i="16"/>
  <c r="LU144" i="16"/>
  <c r="LT144" i="16"/>
  <c r="LS144" i="16"/>
  <c r="LR144" i="16"/>
  <c r="LQ144" i="16"/>
  <c r="LP144" i="16"/>
  <c r="LO144" i="16"/>
  <c r="LN144" i="16"/>
  <c r="LM144" i="16"/>
  <c r="LL144" i="16"/>
  <c r="LK144" i="16"/>
  <c r="LJ144" i="16"/>
  <c r="LI144" i="16"/>
  <c r="LH144" i="16"/>
  <c r="LG144" i="16"/>
  <c r="LF144" i="16"/>
  <c r="LE144" i="16"/>
  <c r="LD144" i="16"/>
  <c r="LC144" i="16"/>
  <c r="LB144" i="16"/>
  <c r="LA144" i="16"/>
  <c r="KZ144" i="16"/>
  <c r="KY144" i="16"/>
  <c r="MD143" i="16"/>
  <c r="MC143" i="16"/>
  <c r="MB143" i="16"/>
  <c r="MA143" i="16"/>
  <c r="LZ143" i="16"/>
  <c r="LY143" i="16"/>
  <c r="LX143" i="16"/>
  <c r="LW143" i="16"/>
  <c r="LV143" i="16"/>
  <c r="LU143" i="16"/>
  <c r="LT143" i="16"/>
  <c r="LS143" i="16"/>
  <c r="LR143" i="16"/>
  <c r="LQ143" i="16"/>
  <c r="LP143" i="16"/>
  <c r="LO143" i="16"/>
  <c r="LN143" i="16"/>
  <c r="LM143" i="16"/>
  <c r="LL143" i="16"/>
  <c r="LK143" i="16"/>
  <c r="LJ143" i="16"/>
  <c r="LI143" i="16"/>
  <c r="LH143" i="16"/>
  <c r="LG143" i="16"/>
  <c r="LF143" i="16"/>
  <c r="LE143" i="16"/>
  <c r="LD143" i="16"/>
  <c r="LC143" i="16"/>
  <c r="LB143" i="16"/>
  <c r="LA143" i="16"/>
  <c r="KZ143" i="16"/>
  <c r="KY143" i="16"/>
  <c r="MD142" i="16"/>
  <c r="MC142" i="16"/>
  <c r="MB142" i="16"/>
  <c r="MA142" i="16"/>
  <c r="LZ142" i="16"/>
  <c r="LY142" i="16"/>
  <c r="LX142" i="16"/>
  <c r="LW142" i="16"/>
  <c r="LV142" i="16"/>
  <c r="LU142" i="16"/>
  <c r="LT142" i="16"/>
  <c r="LS142" i="16"/>
  <c r="LR142" i="16"/>
  <c r="LQ142" i="16"/>
  <c r="LP142" i="16"/>
  <c r="LO142" i="16"/>
  <c r="LN142" i="16"/>
  <c r="LM142" i="16"/>
  <c r="LL142" i="16"/>
  <c r="LK142" i="16"/>
  <c r="LJ142" i="16"/>
  <c r="LI142" i="16"/>
  <c r="LH142" i="16"/>
  <c r="LG142" i="16"/>
  <c r="LF142" i="16"/>
  <c r="LE142" i="16"/>
  <c r="LD142" i="16"/>
  <c r="LC142" i="16"/>
  <c r="LB142" i="16"/>
  <c r="LA142" i="16"/>
  <c r="KZ142" i="16"/>
  <c r="KY142" i="16"/>
  <c r="MD141" i="16"/>
  <c r="MC141" i="16"/>
  <c r="MB141" i="16"/>
  <c r="MA141" i="16"/>
  <c r="LZ141" i="16"/>
  <c r="LY141" i="16"/>
  <c r="LX141" i="16"/>
  <c r="LW141" i="16"/>
  <c r="LV141" i="16"/>
  <c r="LU141" i="16"/>
  <c r="LT141" i="16"/>
  <c r="LS141" i="16"/>
  <c r="LR141" i="16"/>
  <c r="LQ141" i="16"/>
  <c r="LP141" i="16"/>
  <c r="LO141" i="16"/>
  <c r="LN141" i="16"/>
  <c r="LM141" i="16"/>
  <c r="LL141" i="16"/>
  <c r="LK141" i="16"/>
  <c r="LJ141" i="16"/>
  <c r="LI141" i="16"/>
  <c r="LH141" i="16"/>
  <c r="LG141" i="16"/>
  <c r="LF141" i="16"/>
  <c r="LE141" i="16"/>
  <c r="LD141" i="16"/>
  <c r="LC141" i="16"/>
  <c r="LB141" i="16"/>
  <c r="LA141" i="16"/>
  <c r="KZ141" i="16"/>
  <c r="KY141" i="16"/>
  <c r="MD140" i="16"/>
  <c r="MC140" i="16"/>
  <c r="MB140" i="16"/>
  <c r="MA140" i="16"/>
  <c r="LZ140" i="16"/>
  <c r="LY140" i="16"/>
  <c r="LX140" i="16"/>
  <c r="LW140" i="16"/>
  <c r="LV140" i="16"/>
  <c r="LU140" i="16"/>
  <c r="LT140" i="16"/>
  <c r="LS140" i="16"/>
  <c r="LR140" i="16"/>
  <c r="LQ140" i="16"/>
  <c r="LP140" i="16"/>
  <c r="LO140" i="16"/>
  <c r="LN140" i="16"/>
  <c r="LM140" i="16"/>
  <c r="LL140" i="16"/>
  <c r="LK140" i="16"/>
  <c r="LJ140" i="16"/>
  <c r="LI140" i="16"/>
  <c r="LH140" i="16"/>
  <c r="LG140" i="16"/>
  <c r="LF140" i="16"/>
  <c r="LE140" i="16"/>
  <c r="LD140" i="16"/>
  <c r="LC140" i="16"/>
  <c r="LB140" i="16"/>
  <c r="LA140" i="16"/>
  <c r="KZ140" i="16"/>
  <c r="KY140" i="16"/>
  <c r="MD139" i="16"/>
  <c r="MC139" i="16"/>
  <c r="MB139" i="16"/>
  <c r="MA139" i="16"/>
  <c r="LZ139" i="16"/>
  <c r="LY139" i="16"/>
  <c r="LX139" i="16"/>
  <c r="LW139" i="16"/>
  <c r="LV139" i="16"/>
  <c r="LU139" i="16"/>
  <c r="LT139" i="16"/>
  <c r="LS139" i="16"/>
  <c r="LR139" i="16"/>
  <c r="LQ139" i="16"/>
  <c r="LP139" i="16"/>
  <c r="LO139" i="16"/>
  <c r="LN139" i="16"/>
  <c r="LM139" i="16"/>
  <c r="LL139" i="16"/>
  <c r="LK139" i="16"/>
  <c r="LJ139" i="16"/>
  <c r="LI139" i="16"/>
  <c r="LH139" i="16"/>
  <c r="LG139" i="16"/>
  <c r="LF139" i="16"/>
  <c r="LE139" i="16"/>
  <c r="LD139" i="16"/>
  <c r="LC139" i="16"/>
  <c r="LB139" i="16"/>
  <c r="LA139" i="16"/>
  <c r="KZ139" i="16"/>
  <c r="KY139" i="16"/>
  <c r="MD138" i="16"/>
  <c r="MC138" i="16"/>
  <c r="MB138" i="16"/>
  <c r="MA138" i="16"/>
  <c r="LZ138" i="16"/>
  <c r="LY138" i="16"/>
  <c r="LX138" i="16"/>
  <c r="LW138" i="16"/>
  <c r="LV138" i="16"/>
  <c r="LU138" i="16"/>
  <c r="LT138" i="16"/>
  <c r="LS138" i="16"/>
  <c r="LR138" i="16"/>
  <c r="LQ138" i="16"/>
  <c r="LP138" i="16"/>
  <c r="LO138" i="16"/>
  <c r="LN138" i="16"/>
  <c r="LM138" i="16"/>
  <c r="LL138" i="16"/>
  <c r="LK138" i="16"/>
  <c r="LJ138" i="16"/>
  <c r="LI138" i="16"/>
  <c r="LH138" i="16"/>
  <c r="LG138" i="16"/>
  <c r="LF138" i="16"/>
  <c r="LE138" i="16"/>
  <c r="LD138" i="16"/>
  <c r="LC138" i="16"/>
  <c r="LB138" i="16"/>
  <c r="LA138" i="16"/>
  <c r="KZ138" i="16"/>
  <c r="KY138" i="16"/>
  <c r="MD137" i="16"/>
  <c r="MC137" i="16"/>
  <c r="MB137" i="16"/>
  <c r="MA137" i="16"/>
  <c r="LZ137" i="16"/>
  <c r="LY137" i="16"/>
  <c r="LX137" i="16"/>
  <c r="LW137" i="16"/>
  <c r="LV137" i="16"/>
  <c r="LU137" i="16"/>
  <c r="LT137" i="16"/>
  <c r="LS137" i="16"/>
  <c r="LR137" i="16"/>
  <c r="LQ137" i="16"/>
  <c r="LP137" i="16"/>
  <c r="LO137" i="16"/>
  <c r="LN137" i="16"/>
  <c r="LM137" i="16"/>
  <c r="LL137" i="16"/>
  <c r="LK137" i="16"/>
  <c r="LJ137" i="16"/>
  <c r="LI137" i="16"/>
  <c r="LH137" i="16"/>
  <c r="LG137" i="16"/>
  <c r="LF137" i="16"/>
  <c r="LE137" i="16"/>
  <c r="LD137" i="16"/>
  <c r="LC137" i="16"/>
  <c r="LB137" i="16"/>
  <c r="LA137" i="16"/>
  <c r="KZ137" i="16"/>
  <c r="KY137" i="16"/>
  <c r="MD136" i="16"/>
  <c r="MC136" i="16"/>
  <c r="MB136" i="16"/>
  <c r="MA136" i="16"/>
  <c r="LZ136" i="16"/>
  <c r="LY136" i="16"/>
  <c r="LX136" i="16"/>
  <c r="LW136" i="16"/>
  <c r="LV136" i="16"/>
  <c r="LU136" i="16"/>
  <c r="LT136" i="16"/>
  <c r="LS136" i="16"/>
  <c r="LR136" i="16"/>
  <c r="LQ136" i="16"/>
  <c r="LP136" i="16"/>
  <c r="LO136" i="16"/>
  <c r="LN136" i="16"/>
  <c r="LM136" i="16"/>
  <c r="LL136" i="16"/>
  <c r="LK136" i="16"/>
  <c r="LJ136" i="16"/>
  <c r="LI136" i="16"/>
  <c r="LH136" i="16"/>
  <c r="LG136" i="16"/>
  <c r="LF136" i="16"/>
  <c r="LE136" i="16"/>
  <c r="LD136" i="16"/>
  <c r="LC136" i="16"/>
  <c r="LB136" i="16"/>
  <c r="LA136" i="16"/>
  <c r="KZ136" i="16"/>
  <c r="KY136" i="16"/>
  <c r="MD135" i="16"/>
  <c r="MC135" i="16"/>
  <c r="MB135" i="16"/>
  <c r="MA135" i="16"/>
  <c r="LZ135" i="16"/>
  <c r="LY135" i="16"/>
  <c r="LX135" i="16"/>
  <c r="LW135" i="16"/>
  <c r="LV135" i="16"/>
  <c r="LU135" i="16"/>
  <c r="LT135" i="16"/>
  <c r="LS135" i="16"/>
  <c r="LR135" i="16"/>
  <c r="LQ135" i="16"/>
  <c r="LP135" i="16"/>
  <c r="LO135" i="16"/>
  <c r="LN135" i="16"/>
  <c r="LM135" i="16"/>
  <c r="LL135" i="16"/>
  <c r="LK135" i="16"/>
  <c r="LJ135" i="16"/>
  <c r="LI135" i="16"/>
  <c r="LH135" i="16"/>
  <c r="LG135" i="16"/>
  <c r="LF135" i="16"/>
  <c r="LE135" i="16"/>
  <c r="LD135" i="16"/>
  <c r="LC135" i="16"/>
  <c r="LB135" i="16"/>
  <c r="LA135" i="16"/>
  <c r="KZ135" i="16"/>
  <c r="KY135" i="16"/>
  <c r="MD134" i="16"/>
  <c r="MC134" i="16"/>
  <c r="MB134" i="16"/>
  <c r="MA134" i="16"/>
  <c r="LZ134" i="16"/>
  <c r="LY134" i="16"/>
  <c r="LX134" i="16"/>
  <c r="LW134" i="16"/>
  <c r="LV134" i="16"/>
  <c r="LU134" i="16"/>
  <c r="LT134" i="16"/>
  <c r="LS134" i="16"/>
  <c r="LR134" i="16"/>
  <c r="LQ134" i="16"/>
  <c r="LP134" i="16"/>
  <c r="LO134" i="16"/>
  <c r="LN134" i="16"/>
  <c r="LM134" i="16"/>
  <c r="LL134" i="16"/>
  <c r="LK134" i="16"/>
  <c r="LJ134" i="16"/>
  <c r="LI134" i="16"/>
  <c r="LH134" i="16"/>
  <c r="LG134" i="16"/>
  <c r="LF134" i="16"/>
  <c r="LE134" i="16"/>
  <c r="LD134" i="16"/>
  <c r="LC134" i="16"/>
  <c r="LB134" i="16"/>
  <c r="LA134" i="16"/>
  <c r="KZ134" i="16"/>
  <c r="KY134" i="16"/>
  <c r="MD133" i="16"/>
  <c r="MC133" i="16"/>
  <c r="MB133" i="16"/>
  <c r="MA133" i="16"/>
  <c r="LZ133" i="16"/>
  <c r="LY133" i="16"/>
  <c r="LX133" i="16"/>
  <c r="LW133" i="16"/>
  <c r="LV133" i="16"/>
  <c r="LU133" i="16"/>
  <c r="LT133" i="16"/>
  <c r="LS133" i="16"/>
  <c r="LR133" i="16"/>
  <c r="LQ133" i="16"/>
  <c r="LP133" i="16"/>
  <c r="LO133" i="16"/>
  <c r="LN133" i="16"/>
  <c r="LM133" i="16"/>
  <c r="LL133" i="16"/>
  <c r="LK133" i="16"/>
  <c r="LJ133" i="16"/>
  <c r="LI133" i="16"/>
  <c r="LH133" i="16"/>
  <c r="LG133" i="16"/>
  <c r="LF133" i="16"/>
  <c r="LE133" i="16"/>
  <c r="LD133" i="16"/>
  <c r="LC133" i="16"/>
  <c r="LB133" i="16"/>
  <c r="LA133" i="16"/>
  <c r="KZ133" i="16"/>
  <c r="KY133" i="16"/>
  <c r="MD132" i="16"/>
  <c r="MC132" i="16"/>
  <c r="MB132" i="16"/>
  <c r="MA132" i="16"/>
  <c r="LZ132" i="16"/>
  <c r="LY132" i="16"/>
  <c r="LX132" i="16"/>
  <c r="LW132" i="16"/>
  <c r="LV132" i="16"/>
  <c r="LU132" i="16"/>
  <c r="LT132" i="16"/>
  <c r="LS132" i="16"/>
  <c r="LR132" i="16"/>
  <c r="LQ132" i="16"/>
  <c r="LP132" i="16"/>
  <c r="LO132" i="16"/>
  <c r="LN132" i="16"/>
  <c r="LM132" i="16"/>
  <c r="LL132" i="16"/>
  <c r="LK132" i="16"/>
  <c r="LJ132" i="16"/>
  <c r="LI132" i="16"/>
  <c r="LH132" i="16"/>
  <c r="LG132" i="16"/>
  <c r="LF132" i="16"/>
  <c r="LE132" i="16"/>
  <c r="LD132" i="16"/>
  <c r="LC132" i="16"/>
  <c r="LB132" i="16"/>
  <c r="LA132" i="16"/>
  <c r="KZ132" i="16"/>
  <c r="KY132" i="16"/>
  <c r="MD131" i="16"/>
  <c r="MC131" i="16"/>
  <c r="MB131" i="16"/>
  <c r="MA131" i="16"/>
  <c r="LZ131" i="16"/>
  <c r="LY131" i="16"/>
  <c r="LX131" i="16"/>
  <c r="LW131" i="16"/>
  <c r="LV131" i="16"/>
  <c r="LU131" i="16"/>
  <c r="LT131" i="16"/>
  <c r="LS131" i="16"/>
  <c r="LR131" i="16"/>
  <c r="LQ131" i="16"/>
  <c r="LP131" i="16"/>
  <c r="LO131" i="16"/>
  <c r="LN131" i="16"/>
  <c r="LM131" i="16"/>
  <c r="LL131" i="16"/>
  <c r="LK131" i="16"/>
  <c r="LJ131" i="16"/>
  <c r="LI131" i="16"/>
  <c r="LH131" i="16"/>
  <c r="LG131" i="16"/>
  <c r="LF131" i="16"/>
  <c r="LE131" i="16"/>
  <c r="LD131" i="16"/>
  <c r="LC131" i="16"/>
  <c r="LB131" i="16"/>
  <c r="LA131" i="16"/>
  <c r="KZ131" i="16"/>
  <c r="KY131" i="16"/>
  <c r="MD130" i="16"/>
  <c r="MC130" i="16"/>
  <c r="MB130" i="16"/>
  <c r="MA130" i="16"/>
  <c r="LZ130" i="16"/>
  <c r="LY130" i="16"/>
  <c r="LX130" i="16"/>
  <c r="LW130" i="16"/>
  <c r="LV130" i="16"/>
  <c r="LU130" i="16"/>
  <c r="LT130" i="16"/>
  <c r="LS130" i="16"/>
  <c r="LR130" i="16"/>
  <c r="LQ130" i="16"/>
  <c r="LP130" i="16"/>
  <c r="LO130" i="16"/>
  <c r="LN130" i="16"/>
  <c r="LM130" i="16"/>
  <c r="LL130" i="16"/>
  <c r="LK130" i="16"/>
  <c r="LJ130" i="16"/>
  <c r="LI130" i="16"/>
  <c r="LH130" i="16"/>
  <c r="LG130" i="16"/>
  <c r="LF130" i="16"/>
  <c r="LE130" i="16"/>
  <c r="LD130" i="16"/>
  <c r="LC130" i="16"/>
  <c r="LB130" i="16"/>
  <c r="LA130" i="16"/>
  <c r="KZ130" i="16"/>
  <c r="KY130" i="16"/>
  <c r="MD129" i="16"/>
  <c r="MC129" i="16"/>
  <c r="MB129" i="16"/>
  <c r="MA129" i="16"/>
  <c r="LZ129" i="16"/>
  <c r="LY129" i="16"/>
  <c r="LX129" i="16"/>
  <c r="LW129" i="16"/>
  <c r="LV129" i="16"/>
  <c r="LU129" i="16"/>
  <c r="LT129" i="16"/>
  <c r="LS129" i="16"/>
  <c r="LR129" i="16"/>
  <c r="LQ129" i="16"/>
  <c r="LP129" i="16"/>
  <c r="LO129" i="16"/>
  <c r="LN129" i="16"/>
  <c r="LM129" i="16"/>
  <c r="LL129" i="16"/>
  <c r="LK129" i="16"/>
  <c r="LJ129" i="16"/>
  <c r="LI129" i="16"/>
  <c r="LH129" i="16"/>
  <c r="LG129" i="16"/>
  <c r="LF129" i="16"/>
  <c r="LE129" i="16"/>
  <c r="LD129" i="16"/>
  <c r="LC129" i="16"/>
  <c r="LB129" i="16"/>
  <c r="LA129" i="16"/>
  <c r="KZ129" i="16"/>
  <c r="KY129" i="16"/>
  <c r="MD128" i="16"/>
  <c r="MC128" i="16"/>
  <c r="MB128" i="16"/>
  <c r="MA128" i="16"/>
  <c r="LZ128" i="16"/>
  <c r="LY128" i="16"/>
  <c r="LX128" i="16"/>
  <c r="LW128" i="16"/>
  <c r="LV128" i="16"/>
  <c r="LU128" i="16"/>
  <c r="LT128" i="16"/>
  <c r="LS128" i="16"/>
  <c r="LR128" i="16"/>
  <c r="LQ128" i="16"/>
  <c r="LP128" i="16"/>
  <c r="LO128" i="16"/>
  <c r="LN128" i="16"/>
  <c r="LM128" i="16"/>
  <c r="LL128" i="16"/>
  <c r="LK128" i="16"/>
  <c r="LJ128" i="16"/>
  <c r="LI128" i="16"/>
  <c r="LH128" i="16"/>
  <c r="LG128" i="16"/>
  <c r="LF128" i="16"/>
  <c r="LE128" i="16"/>
  <c r="LD128" i="16"/>
  <c r="LC128" i="16"/>
  <c r="LB128" i="16"/>
  <c r="LA128" i="16"/>
  <c r="KZ128" i="16"/>
  <c r="KY128" i="16"/>
  <c r="MD127" i="16"/>
  <c r="MC127" i="16"/>
  <c r="MB127" i="16"/>
  <c r="MA127" i="16"/>
  <c r="LZ127" i="16"/>
  <c r="LY127" i="16"/>
  <c r="LX127" i="16"/>
  <c r="LW127" i="16"/>
  <c r="LV127" i="16"/>
  <c r="LU127" i="16"/>
  <c r="LT127" i="16"/>
  <c r="LS127" i="16"/>
  <c r="LR127" i="16"/>
  <c r="LQ127" i="16"/>
  <c r="LP127" i="16"/>
  <c r="LO127" i="16"/>
  <c r="LN127" i="16"/>
  <c r="LM127" i="16"/>
  <c r="LL127" i="16"/>
  <c r="LK127" i="16"/>
  <c r="LJ127" i="16"/>
  <c r="LI127" i="16"/>
  <c r="LH127" i="16"/>
  <c r="LG127" i="16"/>
  <c r="LF127" i="16"/>
  <c r="LE127" i="16"/>
  <c r="LD127" i="16"/>
  <c r="LC127" i="16"/>
  <c r="LB127" i="16"/>
  <c r="LA127" i="16"/>
  <c r="KZ127" i="16"/>
  <c r="KY127" i="16"/>
  <c r="MD126" i="16"/>
  <c r="MC126" i="16"/>
  <c r="MB126" i="16"/>
  <c r="MA126" i="16"/>
  <c r="LZ126" i="16"/>
  <c r="LY126" i="16"/>
  <c r="LX126" i="16"/>
  <c r="LW126" i="16"/>
  <c r="LV126" i="16"/>
  <c r="LU126" i="16"/>
  <c r="LT126" i="16"/>
  <c r="LS126" i="16"/>
  <c r="LR126" i="16"/>
  <c r="LQ126" i="16"/>
  <c r="LP126" i="16"/>
  <c r="LO126" i="16"/>
  <c r="LN126" i="16"/>
  <c r="LM126" i="16"/>
  <c r="LL126" i="16"/>
  <c r="LK126" i="16"/>
  <c r="LJ126" i="16"/>
  <c r="LI126" i="16"/>
  <c r="LH126" i="16"/>
  <c r="LG126" i="16"/>
  <c r="LF126" i="16"/>
  <c r="LE126" i="16"/>
  <c r="LD126" i="16"/>
  <c r="LC126" i="16"/>
  <c r="LB126" i="16"/>
  <c r="LA126" i="16"/>
  <c r="KZ126" i="16"/>
  <c r="KY126" i="16"/>
  <c r="MD125" i="16"/>
  <c r="MC125" i="16"/>
  <c r="MB125" i="16"/>
  <c r="MA125" i="16"/>
  <c r="LZ125" i="16"/>
  <c r="LY125" i="16"/>
  <c r="LX125" i="16"/>
  <c r="LW125" i="16"/>
  <c r="LV125" i="16"/>
  <c r="LU125" i="16"/>
  <c r="LT125" i="16"/>
  <c r="LS125" i="16"/>
  <c r="LR125" i="16"/>
  <c r="LQ125" i="16"/>
  <c r="LP125" i="16"/>
  <c r="LO125" i="16"/>
  <c r="LN125" i="16"/>
  <c r="LM125" i="16"/>
  <c r="LL125" i="16"/>
  <c r="LK125" i="16"/>
  <c r="LJ125" i="16"/>
  <c r="LI125" i="16"/>
  <c r="LH125" i="16"/>
  <c r="LG125" i="16"/>
  <c r="LF125" i="16"/>
  <c r="LE125" i="16"/>
  <c r="LD125" i="16"/>
  <c r="LC125" i="16"/>
  <c r="LB125" i="16"/>
  <c r="LA125" i="16"/>
  <c r="KZ125" i="16"/>
  <c r="KY125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MD123" i="16"/>
  <c r="MC123" i="16"/>
  <c r="MB123" i="16"/>
  <c r="MA123" i="16"/>
  <c r="LZ123" i="16"/>
  <c r="LY123" i="16"/>
  <c r="LX123" i="16"/>
  <c r="LW123" i="16"/>
  <c r="LV123" i="16"/>
  <c r="LU123" i="16"/>
  <c r="LT123" i="16"/>
  <c r="LS123" i="16"/>
  <c r="LR123" i="16"/>
  <c r="LQ123" i="16"/>
  <c r="LP123" i="16"/>
  <c r="LO123" i="16"/>
  <c r="LN123" i="16"/>
  <c r="LM123" i="16"/>
  <c r="LL123" i="16"/>
  <c r="LK123" i="16"/>
  <c r="LJ123" i="16"/>
  <c r="LI123" i="16"/>
  <c r="LH123" i="16"/>
  <c r="LG123" i="16"/>
  <c r="LF123" i="16"/>
  <c r="LE123" i="16"/>
  <c r="LD123" i="16"/>
  <c r="LC123" i="16"/>
  <c r="LB123" i="16"/>
  <c r="LA123" i="16"/>
  <c r="KZ123" i="16"/>
  <c r="KY123" i="16"/>
  <c r="MD122" i="16"/>
  <c r="MC122" i="16"/>
  <c r="MB122" i="16"/>
  <c r="MA122" i="16"/>
  <c r="LZ122" i="16"/>
  <c r="LY122" i="16"/>
  <c r="LX122" i="16"/>
  <c r="LW122" i="16"/>
  <c r="LV122" i="16"/>
  <c r="LU122" i="16"/>
  <c r="LT122" i="16"/>
  <c r="LS122" i="16"/>
  <c r="LR122" i="16"/>
  <c r="LQ122" i="16"/>
  <c r="LP122" i="16"/>
  <c r="LO122" i="16"/>
  <c r="LN122" i="16"/>
  <c r="LM122" i="16"/>
  <c r="LL122" i="16"/>
  <c r="LK122" i="16"/>
  <c r="LJ122" i="16"/>
  <c r="LI122" i="16"/>
  <c r="LH122" i="16"/>
  <c r="LG122" i="16"/>
  <c r="LF122" i="16"/>
  <c r="LE122" i="16"/>
  <c r="LD122" i="16"/>
  <c r="LC122" i="16"/>
  <c r="LB122" i="16"/>
  <c r="LA122" i="16"/>
  <c r="KZ122" i="16"/>
  <c r="KY122" i="16"/>
  <c r="MD121" i="16"/>
  <c r="MC121" i="16"/>
  <c r="MB121" i="16"/>
  <c r="MA121" i="16"/>
  <c r="LZ121" i="16"/>
  <c r="LY121" i="16"/>
  <c r="LX121" i="16"/>
  <c r="LW121" i="16"/>
  <c r="LV121" i="16"/>
  <c r="LU121" i="16"/>
  <c r="LT121" i="16"/>
  <c r="LS121" i="16"/>
  <c r="LR121" i="16"/>
  <c r="LQ121" i="16"/>
  <c r="LP121" i="16"/>
  <c r="LO121" i="16"/>
  <c r="LN121" i="16"/>
  <c r="LM121" i="16"/>
  <c r="LL121" i="16"/>
  <c r="LK121" i="16"/>
  <c r="LJ121" i="16"/>
  <c r="LI121" i="16"/>
  <c r="LH121" i="16"/>
  <c r="LG121" i="16"/>
  <c r="LF121" i="16"/>
  <c r="LE121" i="16"/>
  <c r="LD121" i="16"/>
  <c r="LC121" i="16"/>
  <c r="LB121" i="16"/>
  <c r="LA121" i="16"/>
  <c r="KZ121" i="16"/>
  <c r="KY121" i="16"/>
  <c r="MD120" i="16"/>
  <c r="MC120" i="16"/>
  <c r="MB120" i="16"/>
  <c r="MA120" i="16"/>
  <c r="LZ120" i="16"/>
  <c r="LY120" i="16"/>
  <c r="LX120" i="16"/>
  <c r="LW120" i="16"/>
  <c r="LV120" i="16"/>
  <c r="LU120" i="16"/>
  <c r="LT120" i="16"/>
  <c r="LS120" i="16"/>
  <c r="LR120" i="16"/>
  <c r="LQ120" i="16"/>
  <c r="LP120" i="16"/>
  <c r="LO120" i="16"/>
  <c r="LN120" i="16"/>
  <c r="LM120" i="16"/>
  <c r="LL120" i="16"/>
  <c r="LK120" i="16"/>
  <c r="LJ120" i="16"/>
  <c r="LI120" i="16"/>
  <c r="LH120" i="16"/>
  <c r="LG120" i="16"/>
  <c r="LF120" i="16"/>
  <c r="LE120" i="16"/>
  <c r="LD120" i="16"/>
  <c r="LC120" i="16"/>
  <c r="LB120" i="16"/>
  <c r="LA120" i="16"/>
  <c r="KZ120" i="16"/>
  <c r="KY120" i="16"/>
  <c r="MD119" i="16"/>
  <c r="MC119" i="16"/>
  <c r="MB119" i="16"/>
  <c r="MA119" i="16"/>
  <c r="LZ119" i="16"/>
  <c r="LY119" i="16"/>
  <c r="LX119" i="16"/>
  <c r="LW119" i="16"/>
  <c r="LV119" i="16"/>
  <c r="LU119" i="16"/>
  <c r="LT119" i="16"/>
  <c r="LS119" i="16"/>
  <c r="LR119" i="16"/>
  <c r="LQ119" i="16"/>
  <c r="LP119" i="16"/>
  <c r="LO119" i="16"/>
  <c r="LN119" i="16"/>
  <c r="LM119" i="16"/>
  <c r="LL119" i="16"/>
  <c r="LK119" i="16"/>
  <c r="LJ119" i="16"/>
  <c r="LI119" i="16"/>
  <c r="LH119" i="16"/>
  <c r="LG119" i="16"/>
  <c r="LF119" i="16"/>
  <c r="LE119" i="16"/>
  <c r="LD119" i="16"/>
  <c r="LC119" i="16"/>
  <c r="LB119" i="16"/>
  <c r="LA119" i="16"/>
  <c r="KZ119" i="16"/>
  <c r="KY119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MD117" i="16"/>
  <c r="MC117" i="16"/>
  <c r="MB117" i="16"/>
  <c r="MA117" i="16"/>
  <c r="LZ117" i="16"/>
  <c r="LY117" i="16"/>
  <c r="LX117" i="16"/>
  <c r="LW117" i="16"/>
  <c r="LV117" i="16"/>
  <c r="LU117" i="16"/>
  <c r="LT117" i="16"/>
  <c r="LS117" i="16"/>
  <c r="LR117" i="16"/>
  <c r="LQ117" i="16"/>
  <c r="LP117" i="16"/>
  <c r="LO117" i="16"/>
  <c r="LN117" i="16"/>
  <c r="LM117" i="16"/>
  <c r="LL117" i="16"/>
  <c r="LK117" i="16"/>
  <c r="LJ117" i="16"/>
  <c r="LI117" i="16"/>
  <c r="LH117" i="16"/>
  <c r="LG117" i="16"/>
  <c r="LF117" i="16"/>
  <c r="LE117" i="16"/>
  <c r="LD117" i="16"/>
  <c r="LC117" i="16"/>
  <c r="LB117" i="16"/>
  <c r="LA117" i="16"/>
  <c r="KZ117" i="16"/>
  <c r="KY117" i="16"/>
  <c r="MD116" i="16"/>
  <c r="MC116" i="16"/>
  <c r="MB116" i="16"/>
  <c r="MA116" i="16"/>
  <c r="LZ116" i="16"/>
  <c r="LY116" i="16"/>
  <c r="LX116" i="16"/>
  <c r="LW116" i="16"/>
  <c r="LV116" i="16"/>
  <c r="LU116" i="16"/>
  <c r="LT116" i="16"/>
  <c r="LS116" i="16"/>
  <c r="LR116" i="16"/>
  <c r="LQ116" i="16"/>
  <c r="LP116" i="16"/>
  <c r="LO116" i="16"/>
  <c r="LN116" i="16"/>
  <c r="LM116" i="16"/>
  <c r="LL116" i="16"/>
  <c r="LK116" i="16"/>
  <c r="LJ116" i="16"/>
  <c r="LI116" i="16"/>
  <c r="LH116" i="16"/>
  <c r="LG116" i="16"/>
  <c r="LF116" i="16"/>
  <c r="LE116" i="16"/>
  <c r="LD116" i="16"/>
  <c r="LC116" i="16"/>
  <c r="LB116" i="16"/>
  <c r="LA116" i="16"/>
  <c r="KZ116" i="16"/>
  <c r="KY116" i="16"/>
  <c r="MD115" i="16"/>
  <c r="MC115" i="16"/>
  <c r="MB115" i="16"/>
  <c r="MA115" i="16"/>
  <c r="LZ115" i="16"/>
  <c r="LY115" i="16"/>
  <c r="LX115" i="16"/>
  <c r="LW115" i="16"/>
  <c r="LV115" i="16"/>
  <c r="LU115" i="16"/>
  <c r="LT115" i="16"/>
  <c r="LS115" i="16"/>
  <c r="LR115" i="16"/>
  <c r="LQ115" i="16"/>
  <c r="LP115" i="16"/>
  <c r="LO115" i="16"/>
  <c r="LN115" i="16"/>
  <c r="LM115" i="16"/>
  <c r="LL115" i="16"/>
  <c r="LK115" i="16"/>
  <c r="LJ115" i="16"/>
  <c r="LI115" i="16"/>
  <c r="LH115" i="16"/>
  <c r="LG115" i="16"/>
  <c r="LF115" i="16"/>
  <c r="LE115" i="16"/>
  <c r="LD115" i="16"/>
  <c r="LC115" i="16"/>
  <c r="LB115" i="16"/>
  <c r="LA115" i="16"/>
  <c r="KZ115" i="16"/>
  <c r="KY115" i="16"/>
  <c r="MD114" i="16"/>
  <c r="MC114" i="16"/>
  <c r="MB114" i="16"/>
  <c r="MA114" i="16"/>
  <c r="LZ114" i="16"/>
  <c r="LY114" i="16"/>
  <c r="LX114" i="16"/>
  <c r="LW114" i="16"/>
  <c r="LV114" i="16"/>
  <c r="LU114" i="16"/>
  <c r="LT114" i="16"/>
  <c r="LS114" i="16"/>
  <c r="LR114" i="16"/>
  <c r="LQ114" i="16"/>
  <c r="LP114" i="16"/>
  <c r="LO114" i="16"/>
  <c r="LN114" i="16"/>
  <c r="LM114" i="16"/>
  <c r="LL114" i="16"/>
  <c r="LK114" i="16"/>
  <c r="LJ114" i="16"/>
  <c r="LI114" i="16"/>
  <c r="LH114" i="16"/>
  <c r="LG114" i="16"/>
  <c r="LF114" i="16"/>
  <c r="LE114" i="16"/>
  <c r="LD114" i="16"/>
  <c r="LC114" i="16"/>
  <c r="LB114" i="16"/>
  <c r="LA114" i="16"/>
  <c r="KZ114" i="16"/>
  <c r="KY114" i="16"/>
  <c r="MD113" i="16"/>
  <c r="MC113" i="16"/>
  <c r="MB113" i="16"/>
  <c r="MA113" i="16"/>
  <c r="LZ113" i="16"/>
  <c r="LY113" i="16"/>
  <c r="LX113" i="16"/>
  <c r="LW113" i="16"/>
  <c r="LV113" i="16"/>
  <c r="LU113" i="16"/>
  <c r="LT113" i="16"/>
  <c r="LS113" i="16"/>
  <c r="LR113" i="16"/>
  <c r="LQ113" i="16"/>
  <c r="LP113" i="16"/>
  <c r="LO113" i="16"/>
  <c r="LN113" i="16"/>
  <c r="LM113" i="16"/>
  <c r="LL113" i="16"/>
  <c r="LK113" i="16"/>
  <c r="LJ113" i="16"/>
  <c r="LI113" i="16"/>
  <c r="LH113" i="16"/>
  <c r="LG113" i="16"/>
  <c r="LF113" i="16"/>
  <c r="LE113" i="16"/>
  <c r="LD113" i="16"/>
  <c r="LC113" i="16"/>
  <c r="LB113" i="16"/>
  <c r="LA113" i="16"/>
  <c r="KZ113" i="16"/>
  <c r="KY113" i="16"/>
  <c r="MD112" i="16"/>
  <c r="MC112" i="16"/>
  <c r="MB112" i="16"/>
  <c r="MA112" i="16"/>
  <c r="LZ112" i="16"/>
  <c r="LY112" i="16"/>
  <c r="LX112" i="16"/>
  <c r="LW112" i="16"/>
  <c r="LV112" i="16"/>
  <c r="LU112" i="16"/>
  <c r="LT112" i="16"/>
  <c r="LS112" i="16"/>
  <c r="LR112" i="16"/>
  <c r="LQ112" i="16"/>
  <c r="LP112" i="16"/>
  <c r="LO112" i="16"/>
  <c r="LN112" i="16"/>
  <c r="LM112" i="16"/>
  <c r="LL112" i="16"/>
  <c r="LK112" i="16"/>
  <c r="LJ112" i="16"/>
  <c r="LI112" i="16"/>
  <c r="LH112" i="16"/>
  <c r="LG112" i="16"/>
  <c r="LF112" i="16"/>
  <c r="LE112" i="16"/>
  <c r="LD112" i="16"/>
  <c r="LC112" i="16"/>
  <c r="LB112" i="16"/>
  <c r="LA112" i="16"/>
  <c r="KZ112" i="16"/>
  <c r="KY112" i="16"/>
  <c r="MD111" i="16"/>
  <c r="MC111" i="16"/>
  <c r="MB111" i="16"/>
  <c r="MA111" i="16"/>
  <c r="LZ111" i="16"/>
  <c r="LY111" i="16"/>
  <c r="LX111" i="16"/>
  <c r="LW111" i="16"/>
  <c r="LV111" i="16"/>
  <c r="LU111" i="16"/>
  <c r="LT111" i="16"/>
  <c r="LS111" i="16"/>
  <c r="LR111" i="16"/>
  <c r="LQ111" i="16"/>
  <c r="LP111" i="16"/>
  <c r="LO111" i="16"/>
  <c r="LN111" i="16"/>
  <c r="LM111" i="16"/>
  <c r="LL111" i="16"/>
  <c r="LK111" i="16"/>
  <c r="LJ111" i="16"/>
  <c r="LI111" i="16"/>
  <c r="LH111" i="16"/>
  <c r="LG111" i="16"/>
  <c r="LF111" i="16"/>
  <c r="LE111" i="16"/>
  <c r="LD111" i="16"/>
  <c r="LC111" i="16"/>
  <c r="LB111" i="16"/>
  <c r="LA111" i="16"/>
  <c r="KZ111" i="16"/>
  <c r="KY111" i="16"/>
  <c r="MD110" i="16"/>
  <c r="MC110" i="16"/>
  <c r="MB110" i="16"/>
  <c r="MA110" i="16"/>
  <c r="LZ110" i="16"/>
  <c r="LY110" i="16"/>
  <c r="LX110" i="16"/>
  <c r="LW110" i="16"/>
  <c r="LV110" i="16"/>
  <c r="LU110" i="16"/>
  <c r="LT110" i="16"/>
  <c r="LS110" i="16"/>
  <c r="LR110" i="16"/>
  <c r="LQ110" i="16"/>
  <c r="LP110" i="16"/>
  <c r="LO110" i="16"/>
  <c r="LN110" i="16"/>
  <c r="LM110" i="16"/>
  <c r="LL110" i="16"/>
  <c r="LK110" i="16"/>
  <c r="LJ110" i="16"/>
  <c r="LI110" i="16"/>
  <c r="LH110" i="16"/>
  <c r="LG110" i="16"/>
  <c r="LF110" i="16"/>
  <c r="LE110" i="16"/>
  <c r="LD110" i="16"/>
  <c r="LC110" i="16"/>
  <c r="LB110" i="16"/>
  <c r="LA110" i="16"/>
  <c r="KZ110" i="16"/>
  <c r="KY110" i="16"/>
  <c r="MD109" i="16"/>
  <c r="MC109" i="16"/>
  <c r="MB109" i="16"/>
  <c r="MA109" i="16"/>
  <c r="LZ109" i="16"/>
  <c r="LY109" i="16"/>
  <c r="LX109" i="16"/>
  <c r="LW109" i="16"/>
  <c r="LV109" i="16"/>
  <c r="LU109" i="16"/>
  <c r="LT109" i="16"/>
  <c r="LS109" i="16"/>
  <c r="LR109" i="16"/>
  <c r="LQ109" i="16"/>
  <c r="LP109" i="16"/>
  <c r="LO109" i="16"/>
  <c r="LN109" i="16"/>
  <c r="LM109" i="16"/>
  <c r="LL109" i="16"/>
  <c r="LK109" i="16"/>
  <c r="LJ109" i="16"/>
  <c r="LI109" i="16"/>
  <c r="LH109" i="16"/>
  <c r="LG109" i="16"/>
  <c r="LF109" i="16"/>
  <c r="LE109" i="16"/>
  <c r="LD109" i="16"/>
  <c r="LC109" i="16"/>
  <c r="LB109" i="16"/>
  <c r="LA109" i="16"/>
  <c r="KZ109" i="16"/>
  <c r="KY109" i="16"/>
  <c r="MD108" i="16"/>
  <c r="MC108" i="16"/>
  <c r="MB108" i="16"/>
  <c r="MA108" i="16"/>
  <c r="LZ108" i="16"/>
  <c r="LY108" i="16"/>
  <c r="LX108" i="16"/>
  <c r="LW108" i="16"/>
  <c r="LV108" i="16"/>
  <c r="LU108" i="16"/>
  <c r="LT108" i="16"/>
  <c r="LS108" i="16"/>
  <c r="LR108" i="16"/>
  <c r="LQ108" i="16"/>
  <c r="LP108" i="16"/>
  <c r="LO108" i="16"/>
  <c r="LN108" i="16"/>
  <c r="LM108" i="16"/>
  <c r="LL108" i="16"/>
  <c r="LK108" i="16"/>
  <c r="LJ108" i="16"/>
  <c r="LI108" i="16"/>
  <c r="LH108" i="16"/>
  <c r="LG108" i="16"/>
  <c r="LF108" i="16"/>
  <c r="LE108" i="16"/>
  <c r="LD108" i="16"/>
  <c r="LC108" i="16"/>
  <c r="LB108" i="16"/>
  <c r="LA108" i="16"/>
  <c r="KZ108" i="16"/>
  <c r="KY108" i="16"/>
  <c r="MD107" i="16"/>
  <c r="MC107" i="16"/>
  <c r="MB107" i="16"/>
  <c r="MA107" i="16"/>
  <c r="LZ107" i="16"/>
  <c r="LY107" i="16"/>
  <c r="LX107" i="16"/>
  <c r="LW107" i="16"/>
  <c r="LV107" i="16"/>
  <c r="LU107" i="16"/>
  <c r="LT107" i="16"/>
  <c r="LS107" i="16"/>
  <c r="LR107" i="16"/>
  <c r="LQ107" i="16"/>
  <c r="LP107" i="16"/>
  <c r="LO107" i="16"/>
  <c r="LN107" i="16"/>
  <c r="LM107" i="16"/>
  <c r="LL107" i="16"/>
  <c r="LK107" i="16"/>
  <c r="LJ107" i="16"/>
  <c r="LI107" i="16"/>
  <c r="LH107" i="16"/>
  <c r="LG107" i="16"/>
  <c r="LF107" i="16"/>
  <c r="LE107" i="16"/>
  <c r="LD107" i="16"/>
  <c r="LC107" i="16"/>
  <c r="LB107" i="16"/>
  <c r="LA107" i="16"/>
  <c r="KZ107" i="16"/>
  <c r="KY107" i="16"/>
  <c r="MD106" i="16"/>
  <c r="MC106" i="16"/>
  <c r="MB106" i="16"/>
  <c r="MA106" i="16"/>
  <c r="LZ106" i="16"/>
  <c r="LY106" i="16"/>
  <c r="LX106" i="16"/>
  <c r="LW106" i="16"/>
  <c r="LV106" i="16"/>
  <c r="LU106" i="16"/>
  <c r="LT106" i="16"/>
  <c r="LS106" i="16"/>
  <c r="LR106" i="16"/>
  <c r="LQ106" i="16"/>
  <c r="LP106" i="16"/>
  <c r="LO106" i="16"/>
  <c r="LN106" i="16"/>
  <c r="LM106" i="16"/>
  <c r="LL106" i="16"/>
  <c r="LK106" i="16"/>
  <c r="LJ106" i="16"/>
  <c r="LI106" i="16"/>
  <c r="LH106" i="16"/>
  <c r="LG106" i="16"/>
  <c r="LF106" i="16"/>
  <c r="LE106" i="16"/>
  <c r="LD106" i="16"/>
  <c r="LC106" i="16"/>
  <c r="LB106" i="16"/>
  <c r="LA106" i="16"/>
  <c r="KZ106" i="16"/>
  <c r="KY106" i="16"/>
  <c r="MD105" i="16"/>
  <c r="MC105" i="16"/>
  <c r="MB105" i="16"/>
  <c r="MA105" i="16"/>
  <c r="LZ105" i="16"/>
  <c r="LY105" i="16"/>
  <c r="LX105" i="16"/>
  <c r="LW105" i="16"/>
  <c r="LV105" i="16"/>
  <c r="LU105" i="16"/>
  <c r="LT105" i="16"/>
  <c r="LS105" i="16"/>
  <c r="LR105" i="16"/>
  <c r="LQ105" i="16"/>
  <c r="LP105" i="16"/>
  <c r="LO105" i="16"/>
  <c r="LN105" i="16"/>
  <c r="LM105" i="16"/>
  <c r="LL105" i="16"/>
  <c r="LK105" i="16"/>
  <c r="LJ105" i="16"/>
  <c r="LI105" i="16"/>
  <c r="LH105" i="16"/>
  <c r="LG105" i="16"/>
  <c r="LF105" i="16"/>
  <c r="LE105" i="16"/>
  <c r="LD105" i="16"/>
  <c r="LC105" i="16"/>
  <c r="LB105" i="16"/>
  <c r="LA105" i="16"/>
  <c r="KZ105" i="16"/>
  <c r="KY105" i="16"/>
  <c r="MD104" i="16"/>
  <c r="MC104" i="16"/>
  <c r="MB104" i="16"/>
  <c r="MA104" i="16"/>
  <c r="LZ104" i="16"/>
  <c r="LY104" i="16"/>
  <c r="LX104" i="16"/>
  <c r="LW104" i="16"/>
  <c r="LV104" i="16"/>
  <c r="LU104" i="16"/>
  <c r="LT104" i="16"/>
  <c r="LS104" i="16"/>
  <c r="LR104" i="16"/>
  <c r="LQ104" i="16"/>
  <c r="LP104" i="16"/>
  <c r="LO104" i="16"/>
  <c r="LN104" i="16"/>
  <c r="LM104" i="16"/>
  <c r="LL104" i="16"/>
  <c r="LK104" i="16"/>
  <c r="LJ104" i="16"/>
  <c r="LI104" i="16"/>
  <c r="LH104" i="16"/>
  <c r="LG104" i="16"/>
  <c r="LF104" i="16"/>
  <c r="LE104" i="16"/>
  <c r="LD104" i="16"/>
  <c r="LC104" i="16"/>
  <c r="LB104" i="16"/>
  <c r="LA104" i="16"/>
  <c r="KZ104" i="16"/>
  <c r="KY104" i="16"/>
  <c r="MD103" i="16"/>
  <c r="MC103" i="16"/>
  <c r="MB103" i="16"/>
  <c r="MA103" i="16"/>
  <c r="LZ103" i="16"/>
  <c r="LY103" i="16"/>
  <c r="LX103" i="16"/>
  <c r="LW103" i="16"/>
  <c r="LV103" i="16"/>
  <c r="LU103" i="16"/>
  <c r="LT103" i="16"/>
  <c r="LS103" i="16"/>
  <c r="LR103" i="16"/>
  <c r="LQ103" i="16"/>
  <c r="LP103" i="16"/>
  <c r="LO103" i="16"/>
  <c r="LN103" i="16"/>
  <c r="LM103" i="16"/>
  <c r="LL103" i="16"/>
  <c r="LK103" i="16"/>
  <c r="LJ103" i="16"/>
  <c r="LI103" i="16"/>
  <c r="LH103" i="16"/>
  <c r="LG103" i="16"/>
  <c r="LF103" i="16"/>
  <c r="LE103" i="16"/>
  <c r="LD103" i="16"/>
  <c r="LC103" i="16"/>
  <c r="LB103" i="16"/>
  <c r="LA103" i="16"/>
  <c r="KZ103" i="16"/>
  <c r="KY103" i="16"/>
  <c r="MD102" i="16"/>
  <c r="MC102" i="16"/>
  <c r="MB102" i="16"/>
  <c r="MA102" i="16"/>
  <c r="LZ102" i="16"/>
  <c r="LY102" i="16"/>
  <c r="LX102" i="16"/>
  <c r="LW102" i="16"/>
  <c r="LV102" i="16"/>
  <c r="LU102" i="16"/>
  <c r="LT102" i="16"/>
  <c r="LS102" i="16"/>
  <c r="LR102" i="16"/>
  <c r="LQ102" i="16"/>
  <c r="LP102" i="16"/>
  <c r="LO102" i="16"/>
  <c r="LN102" i="16"/>
  <c r="LM102" i="16"/>
  <c r="LL102" i="16"/>
  <c r="LK102" i="16"/>
  <c r="LJ102" i="16"/>
  <c r="LI102" i="16"/>
  <c r="LH102" i="16"/>
  <c r="LG102" i="16"/>
  <c r="LF102" i="16"/>
  <c r="LE102" i="16"/>
  <c r="LD102" i="16"/>
  <c r="LC102" i="16"/>
  <c r="LB102" i="16"/>
  <c r="LA102" i="16"/>
  <c r="KZ102" i="16"/>
  <c r="KY102" i="16"/>
  <c r="MD101" i="16"/>
  <c r="MC101" i="16"/>
  <c r="MB101" i="16"/>
  <c r="MA101" i="16"/>
  <c r="LZ101" i="16"/>
  <c r="LY101" i="16"/>
  <c r="LX101" i="16"/>
  <c r="LW101" i="16"/>
  <c r="LV101" i="16"/>
  <c r="LU101" i="16"/>
  <c r="LT101" i="16"/>
  <c r="LS101" i="16"/>
  <c r="LR101" i="16"/>
  <c r="LQ101" i="16"/>
  <c r="LP101" i="16"/>
  <c r="LO101" i="16"/>
  <c r="LN101" i="16"/>
  <c r="LM101" i="16"/>
  <c r="LL101" i="16"/>
  <c r="LK101" i="16"/>
  <c r="LJ101" i="16"/>
  <c r="LI101" i="16"/>
  <c r="LH101" i="16"/>
  <c r="LG101" i="16"/>
  <c r="LF101" i="16"/>
  <c r="LE101" i="16"/>
  <c r="LD101" i="16"/>
  <c r="LC101" i="16"/>
  <c r="LB101" i="16"/>
  <c r="LA101" i="16"/>
  <c r="KZ101" i="16"/>
  <c r="KY101" i="16"/>
  <c r="MD100" i="16"/>
  <c r="MC100" i="16"/>
  <c r="MB100" i="16"/>
  <c r="MA100" i="16"/>
  <c r="LZ100" i="16"/>
  <c r="LY100" i="16"/>
  <c r="LX100" i="16"/>
  <c r="LW100" i="16"/>
  <c r="LV100" i="16"/>
  <c r="LU100" i="16"/>
  <c r="LT100" i="16"/>
  <c r="LS100" i="16"/>
  <c r="LR100" i="16"/>
  <c r="LQ100" i="16"/>
  <c r="LP100" i="16"/>
  <c r="LO100" i="16"/>
  <c r="LN100" i="16"/>
  <c r="LM100" i="16"/>
  <c r="LL100" i="16"/>
  <c r="LK100" i="16"/>
  <c r="LJ100" i="16"/>
  <c r="LI100" i="16"/>
  <c r="LH100" i="16"/>
  <c r="LG100" i="16"/>
  <c r="LF100" i="16"/>
  <c r="LE100" i="16"/>
  <c r="LD100" i="16"/>
  <c r="LC100" i="16"/>
  <c r="LB100" i="16"/>
  <c r="LA100" i="16"/>
  <c r="KZ100" i="16"/>
  <c r="KY100" i="16"/>
  <c r="MD99" i="16"/>
  <c r="MC99" i="16"/>
  <c r="MB99" i="16"/>
  <c r="MA99" i="16"/>
  <c r="LZ99" i="16"/>
  <c r="LY99" i="16"/>
  <c r="LX99" i="16"/>
  <c r="LW99" i="16"/>
  <c r="LV99" i="16"/>
  <c r="LU99" i="16"/>
  <c r="LT99" i="16"/>
  <c r="LS99" i="16"/>
  <c r="LR99" i="16"/>
  <c r="LQ99" i="16"/>
  <c r="LP99" i="16"/>
  <c r="LO99" i="16"/>
  <c r="LN99" i="16"/>
  <c r="LM99" i="16"/>
  <c r="LL99" i="16"/>
  <c r="LK99" i="16"/>
  <c r="LJ99" i="16"/>
  <c r="LI99" i="16"/>
  <c r="LH99" i="16"/>
  <c r="LG99" i="16"/>
  <c r="LF99" i="16"/>
  <c r="LE99" i="16"/>
  <c r="LD99" i="16"/>
  <c r="LC99" i="16"/>
  <c r="LB99" i="16"/>
  <c r="LA99" i="16"/>
  <c r="KZ99" i="16"/>
  <c r="KY99" i="16"/>
  <c r="MD98" i="16"/>
  <c r="MC98" i="16"/>
  <c r="MB98" i="16"/>
  <c r="MA98" i="16"/>
  <c r="LZ98" i="16"/>
  <c r="LY98" i="16"/>
  <c r="LX98" i="16"/>
  <c r="LW98" i="16"/>
  <c r="LV98" i="16"/>
  <c r="LU98" i="16"/>
  <c r="LT98" i="16"/>
  <c r="LS98" i="16"/>
  <c r="LR98" i="16"/>
  <c r="LQ98" i="16"/>
  <c r="LP98" i="16"/>
  <c r="LO98" i="16"/>
  <c r="LN98" i="16"/>
  <c r="LM98" i="16"/>
  <c r="LL98" i="16"/>
  <c r="LK98" i="16"/>
  <c r="LJ98" i="16"/>
  <c r="LI98" i="16"/>
  <c r="LH98" i="16"/>
  <c r="LG98" i="16"/>
  <c r="LF98" i="16"/>
  <c r="LE98" i="16"/>
  <c r="LD98" i="16"/>
  <c r="LC98" i="16"/>
  <c r="LB98" i="16"/>
  <c r="LA98" i="16"/>
  <c r="KZ98" i="16"/>
  <c r="KY98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MD96" i="16"/>
  <c r="MC96" i="16"/>
  <c r="MB96" i="16"/>
  <c r="MA96" i="16"/>
  <c r="LZ96" i="16"/>
  <c r="LY96" i="16"/>
  <c r="LX96" i="16"/>
  <c r="LW96" i="16"/>
  <c r="LV96" i="16"/>
  <c r="LU96" i="16"/>
  <c r="LT96" i="16"/>
  <c r="LS96" i="16"/>
  <c r="LR96" i="16"/>
  <c r="LQ96" i="16"/>
  <c r="LP96" i="16"/>
  <c r="LO96" i="16"/>
  <c r="LN96" i="16"/>
  <c r="LM96" i="16"/>
  <c r="LL96" i="16"/>
  <c r="LK96" i="16"/>
  <c r="LJ96" i="16"/>
  <c r="LI96" i="16"/>
  <c r="LH96" i="16"/>
  <c r="LG96" i="16"/>
  <c r="LF96" i="16"/>
  <c r="LE96" i="16"/>
  <c r="LD96" i="16"/>
  <c r="LC96" i="16"/>
  <c r="LB96" i="16"/>
  <c r="LA96" i="16"/>
  <c r="KZ96" i="16"/>
  <c r="KY96" i="16"/>
  <c r="MD95" i="16"/>
  <c r="MC95" i="16"/>
  <c r="MB95" i="16"/>
  <c r="MA95" i="16"/>
  <c r="LZ95" i="16"/>
  <c r="LY95" i="16"/>
  <c r="LX95" i="16"/>
  <c r="LW95" i="16"/>
  <c r="LV95" i="16"/>
  <c r="LU95" i="16"/>
  <c r="LT95" i="16"/>
  <c r="LS95" i="16"/>
  <c r="LR95" i="16"/>
  <c r="LQ95" i="16"/>
  <c r="LP95" i="16"/>
  <c r="LO95" i="16"/>
  <c r="LN95" i="16"/>
  <c r="LM95" i="16"/>
  <c r="LL95" i="16"/>
  <c r="LK95" i="16"/>
  <c r="LJ95" i="16"/>
  <c r="LI95" i="16"/>
  <c r="LH95" i="16"/>
  <c r="LG95" i="16"/>
  <c r="LF95" i="16"/>
  <c r="LE95" i="16"/>
  <c r="LD95" i="16"/>
  <c r="LC95" i="16"/>
  <c r="LB95" i="16"/>
  <c r="LA95" i="16"/>
  <c r="KZ95" i="16"/>
  <c r="KY95" i="16"/>
  <c r="MD94" i="16"/>
  <c r="MC94" i="16"/>
  <c r="MB94" i="16"/>
  <c r="MA94" i="16"/>
  <c r="LZ94" i="16"/>
  <c r="LY94" i="16"/>
  <c r="LX94" i="16"/>
  <c r="LW94" i="16"/>
  <c r="LV94" i="16"/>
  <c r="LU94" i="16"/>
  <c r="LT94" i="16"/>
  <c r="LS94" i="16"/>
  <c r="LR94" i="16"/>
  <c r="LQ94" i="16"/>
  <c r="LP94" i="16"/>
  <c r="LO94" i="16"/>
  <c r="LN94" i="16"/>
  <c r="LM94" i="16"/>
  <c r="LL94" i="16"/>
  <c r="LK94" i="16"/>
  <c r="LJ94" i="16"/>
  <c r="LI94" i="16"/>
  <c r="LH94" i="16"/>
  <c r="LG94" i="16"/>
  <c r="LF94" i="16"/>
  <c r="LE94" i="16"/>
  <c r="LD94" i="16"/>
  <c r="LC94" i="16"/>
  <c r="LB94" i="16"/>
  <c r="LA94" i="16"/>
  <c r="KZ94" i="16"/>
  <c r="KY94" i="16"/>
  <c r="MD93" i="16"/>
  <c r="MC93" i="16"/>
  <c r="MB93" i="16"/>
  <c r="MA93" i="16"/>
  <c r="LZ93" i="16"/>
  <c r="LY93" i="16"/>
  <c r="LX93" i="16"/>
  <c r="LW93" i="16"/>
  <c r="LV93" i="16"/>
  <c r="LU93" i="16"/>
  <c r="LT93" i="16"/>
  <c r="LS93" i="16"/>
  <c r="LR93" i="16"/>
  <c r="LQ93" i="16"/>
  <c r="LP93" i="16"/>
  <c r="LO93" i="16"/>
  <c r="LN93" i="16"/>
  <c r="LM93" i="16"/>
  <c r="LL93" i="16"/>
  <c r="LK93" i="16"/>
  <c r="LJ93" i="16"/>
  <c r="LI93" i="16"/>
  <c r="LH93" i="16"/>
  <c r="LG93" i="16"/>
  <c r="LF93" i="16"/>
  <c r="LE93" i="16"/>
  <c r="LD93" i="16"/>
  <c r="LC93" i="16"/>
  <c r="LB93" i="16"/>
  <c r="LA93" i="16"/>
  <c r="KZ93" i="16"/>
  <c r="KY93" i="16"/>
  <c r="MD92" i="16"/>
  <c r="MC92" i="16"/>
  <c r="MB92" i="16"/>
  <c r="MA92" i="16"/>
  <c r="LZ92" i="16"/>
  <c r="LY92" i="16"/>
  <c r="LX92" i="16"/>
  <c r="LW92" i="16"/>
  <c r="LV92" i="16"/>
  <c r="LU92" i="16"/>
  <c r="LT92" i="16"/>
  <c r="LS92" i="16"/>
  <c r="LR92" i="16"/>
  <c r="LQ92" i="16"/>
  <c r="LP92" i="16"/>
  <c r="LO92" i="16"/>
  <c r="LN92" i="16"/>
  <c r="LM92" i="16"/>
  <c r="LL92" i="16"/>
  <c r="LK92" i="16"/>
  <c r="LJ92" i="16"/>
  <c r="LI92" i="16"/>
  <c r="LH92" i="16"/>
  <c r="LG92" i="16"/>
  <c r="LF92" i="16"/>
  <c r="LE92" i="16"/>
  <c r="LD92" i="16"/>
  <c r="LC92" i="16"/>
  <c r="LB92" i="16"/>
  <c r="LA92" i="16"/>
  <c r="KZ92" i="16"/>
  <c r="KY92" i="16"/>
  <c r="MD91" i="16"/>
  <c r="MC91" i="16"/>
  <c r="MB91" i="16"/>
  <c r="MA91" i="16"/>
  <c r="LZ91" i="16"/>
  <c r="LY91" i="16"/>
  <c r="LX91" i="16"/>
  <c r="LW91" i="16"/>
  <c r="LV91" i="16"/>
  <c r="LU91" i="16"/>
  <c r="LT91" i="16"/>
  <c r="LS91" i="16"/>
  <c r="LR91" i="16"/>
  <c r="LQ91" i="16"/>
  <c r="LP91" i="16"/>
  <c r="LO91" i="16"/>
  <c r="LN91" i="16"/>
  <c r="LM91" i="16"/>
  <c r="LL91" i="16"/>
  <c r="LK91" i="16"/>
  <c r="LJ91" i="16"/>
  <c r="LI91" i="16"/>
  <c r="LH91" i="16"/>
  <c r="LG91" i="16"/>
  <c r="LF91" i="16"/>
  <c r="LE91" i="16"/>
  <c r="LD91" i="16"/>
  <c r="LC91" i="16"/>
  <c r="LB91" i="16"/>
  <c r="LA91" i="16"/>
  <c r="KZ91" i="16"/>
  <c r="KY91" i="16"/>
  <c r="MD90" i="16"/>
  <c r="MC90" i="16"/>
  <c r="MB90" i="16"/>
  <c r="MA90" i="16"/>
  <c r="LZ90" i="16"/>
  <c r="LY90" i="16"/>
  <c r="LX90" i="16"/>
  <c r="LW90" i="16"/>
  <c r="LV90" i="16"/>
  <c r="LU90" i="16"/>
  <c r="LT90" i="16"/>
  <c r="LS90" i="16"/>
  <c r="LR90" i="16"/>
  <c r="LQ90" i="16"/>
  <c r="LP90" i="16"/>
  <c r="LO90" i="16"/>
  <c r="LN90" i="16"/>
  <c r="LM90" i="16"/>
  <c r="LL90" i="16"/>
  <c r="LK90" i="16"/>
  <c r="LJ90" i="16"/>
  <c r="LI90" i="16"/>
  <c r="LH90" i="16"/>
  <c r="LG90" i="16"/>
  <c r="LF90" i="16"/>
  <c r="LE90" i="16"/>
  <c r="LD90" i="16"/>
  <c r="LC90" i="16"/>
  <c r="LB90" i="16"/>
  <c r="LA90" i="16"/>
  <c r="KZ90" i="16"/>
  <c r="KY90" i="16"/>
  <c r="MD89" i="16"/>
  <c r="MC89" i="16"/>
  <c r="MB89" i="16"/>
  <c r="MA89" i="16"/>
  <c r="LZ89" i="16"/>
  <c r="LY89" i="16"/>
  <c r="LX89" i="16"/>
  <c r="LW89" i="16"/>
  <c r="LV89" i="16"/>
  <c r="LU89" i="16"/>
  <c r="LT89" i="16"/>
  <c r="LS89" i="16"/>
  <c r="LR89" i="16"/>
  <c r="LQ89" i="16"/>
  <c r="LP89" i="16"/>
  <c r="LO89" i="16"/>
  <c r="LN89" i="16"/>
  <c r="LM89" i="16"/>
  <c r="LL89" i="16"/>
  <c r="LK89" i="16"/>
  <c r="LJ89" i="16"/>
  <c r="LI89" i="16"/>
  <c r="LH89" i="16"/>
  <c r="LG89" i="16"/>
  <c r="LF89" i="16"/>
  <c r="LE89" i="16"/>
  <c r="LD89" i="16"/>
  <c r="LC89" i="16"/>
  <c r="LB89" i="16"/>
  <c r="LA89" i="16"/>
  <c r="KZ89" i="16"/>
  <c r="KY89" i="16"/>
  <c r="MD88" i="16"/>
  <c r="MC88" i="16"/>
  <c r="MB88" i="16"/>
  <c r="MA88" i="16"/>
  <c r="LZ88" i="16"/>
  <c r="LY88" i="16"/>
  <c r="LX88" i="16"/>
  <c r="LW88" i="16"/>
  <c r="LV88" i="16"/>
  <c r="LU88" i="16"/>
  <c r="LT88" i="16"/>
  <c r="LS88" i="16"/>
  <c r="LR88" i="16"/>
  <c r="LQ88" i="16"/>
  <c r="LP88" i="16"/>
  <c r="LO88" i="16"/>
  <c r="LN88" i="16"/>
  <c r="LM88" i="16"/>
  <c r="LL88" i="16"/>
  <c r="LK88" i="16"/>
  <c r="LJ88" i="16"/>
  <c r="LI88" i="16"/>
  <c r="LH88" i="16"/>
  <c r="LG88" i="16"/>
  <c r="LF88" i="16"/>
  <c r="LE88" i="16"/>
  <c r="LD88" i="16"/>
  <c r="LC88" i="16"/>
  <c r="LB88" i="16"/>
  <c r="LA88" i="16"/>
  <c r="KZ88" i="16"/>
  <c r="KY88" i="16"/>
  <c r="MD87" i="16"/>
  <c r="MC87" i="16"/>
  <c r="MB87" i="16"/>
  <c r="MA87" i="16"/>
  <c r="LZ87" i="16"/>
  <c r="LY87" i="16"/>
  <c r="LX87" i="16"/>
  <c r="LW87" i="16"/>
  <c r="LV87" i="16"/>
  <c r="LU87" i="16"/>
  <c r="LT87" i="16"/>
  <c r="LS87" i="16"/>
  <c r="LR87" i="16"/>
  <c r="LQ87" i="16"/>
  <c r="LP87" i="16"/>
  <c r="LO87" i="16"/>
  <c r="LN87" i="16"/>
  <c r="LM87" i="16"/>
  <c r="LL87" i="16"/>
  <c r="LK87" i="16"/>
  <c r="LJ87" i="16"/>
  <c r="LI87" i="16"/>
  <c r="LH87" i="16"/>
  <c r="LG87" i="16"/>
  <c r="LF87" i="16"/>
  <c r="LE87" i="16"/>
  <c r="LD87" i="16"/>
  <c r="LC87" i="16"/>
  <c r="LB87" i="16"/>
  <c r="LA87" i="16"/>
  <c r="KZ87" i="16"/>
  <c r="KY87" i="16"/>
  <c r="MD86" i="16"/>
  <c r="MC86" i="16"/>
  <c r="MB86" i="16"/>
  <c r="MA86" i="16"/>
  <c r="LZ86" i="16"/>
  <c r="LY86" i="16"/>
  <c r="LX86" i="16"/>
  <c r="LW86" i="16"/>
  <c r="LV86" i="16"/>
  <c r="LU86" i="16"/>
  <c r="LT86" i="16"/>
  <c r="LS86" i="16"/>
  <c r="LR86" i="16"/>
  <c r="LQ86" i="16"/>
  <c r="LP86" i="16"/>
  <c r="LO86" i="16"/>
  <c r="LN86" i="16"/>
  <c r="LM86" i="16"/>
  <c r="LL86" i="16"/>
  <c r="LK86" i="16"/>
  <c r="LJ86" i="16"/>
  <c r="LI86" i="16"/>
  <c r="LH86" i="16"/>
  <c r="LG86" i="16"/>
  <c r="LF86" i="16"/>
  <c r="LE86" i="16"/>
  <c r="LD86" i="16"/>
  <c r="LC86" i="16"/>
  <c r="LB86" i="16"/>
  <c r="LA86" i="16"/>
  <c r="KZ86" i="16"/>
  <c r="KY86" i="16"/>
  <c r="MD85" i="16"/>
  <c r="MC85" i="16"/>
  <c r="MB85" i="16"/>
  <c r="MA85" i="16"/>
  <c r="LZ85" i="16"/>
  <c r="LY85" i="16"/>
  <c r="LX85" i="16"/>
  <c r="LW85" i="16"/>
  <c r="LV85" i="16"/>
  <c r="LU85" i="16"/>
  <c r="LT85" i="16"/>
  <c r="LS85" i="16"/>
  <c r="LR85" i="16"/>
  <c r="LQ85" i="16"/>
  <c r="LP85" i="16"/>
  <c r="LO85" i="16"/>
  <c r="LN85" i="16"/>
  <c r="LM85" i="16"/>
  <c r="LL85" i="16"/>
  <c r="LK85" i="16"/>
  <c r="LJ85" i="16"/>
  <c r="LI85" i="16"/>
  <c r="LH85" i="16"/>
  <c r="LG85" i="16"/>
  <c r="LF85" i="16"/>
  <c r="LE85" i="16"/>
  <c r="LD85" i="16"/>
  <c r="LC85" i="16"/>
  <c r="LB85" i="16"/>
  <c r="LA85" i="16"/>
  <c r="KZ85" i="16"/>
  <c r="KY85" i="16"/>
  <c r="MD84" i="16"/>
  <c r="MC84" i="16"/>
  <c r="MB84" i="16"/>
  <c r="MA84" i="16"/>
  <c r="LZ84" i="16"/>
  <c r="LY84" i="16"/>
  <c r="LX84" i="16"/>
  <c r="LW84" i="16"/>
  <c r="LV84" i="16"/>
  <c r="LU84" i="16"/>
  <c r="LT84" i="16"/>
  <c r="LS84" i="16"/>
  <c r="LR84" i="16"/>
  <c r="LQ84" i="16"/>
  <c r="LP84" i="16"/>
  <c r="LO84" i="16"/>
  <c r="LN84" i="16"/>
  <c r="LM84" i="16"/>
  <c r="LL84" i="16"/>
  <c r="LK84" i="16"/>
  <c r="LJ84" i="16"/>
  <c r="LI84" i="16"/>
  <c r="LH84" i="16"/>
  <c r="LG84" i="16"/>
  <c r="LF84" i="16"/>
  <c r="LE84" i="16"/>
  <c r="LD84" i="16"/>
  <c r="LC84" i="16"/>
  <c r="LB84" i="16"/>
  <c r="LA84" i="16"/>
  <c r="KZ84" i="16"/>
  <c r="KY84" i="16"/>
  <c r="MD83" i="16"/>
  <c r="MC83" i="16"/>
  <c r="MB83" i="16"/>
  <c r="MA83" i="16"/>
  <c r="LZ83" i="16"/>
  <c r="LY83" i="16"/>
  <c r="LX83" i="16"/>
  <c r="LW83" i="16"/>
  <c r="LV83" i="16"/>
  <c r="LU83" i="16"/>
  <c r="LT83" i="16"/>
  <c r="LS83" i="16"/>
  <c r="LR83" i="16"/>
  <c r="LQ83" i="16"/>
  <c r="LP83" i="16"/>
  <c r="LO83" i="16"/>
  <c r="LN83" i="16"/>
  <c r="LM83" i="16"/>
  <c r="LL83" i="16"/>
  <c r="LK83" i="16"/>
  <c r="LJ83" i="16"/>
  <c r="LI83" i="16"/>
  <c r="LH83" i="16"/>
  <c r="LG83" i="16"/>
  <c r="LF83" i="16"/>
  <c r="LE83" i="16"/>
  <c r="LD83" i="16"/>
  <c r="LC83" i="16"/>
  <c r="LB83" i="16"/>
  <c r="LA83" i="16"/>
  <c r="KZ83" i="16"/>
  <c r="KY83" i="16"/>
  <c r="MD82" i="16"/>
  <c r="MC82" i="16"/>
  <c r="MB82" i="16"/>
  <c r="MA82" i="16"/>
  <c r="LZ82" i="16"/>
  <c r="LY82" i="16"/>
  <c r="LX82" i="16"/>
  <c r="LW82" i="16"/>
  <c r="LV82" i="16"/>
  <c r="LU82" i="16"/>
  <c r="LT82" i="16"/>
  <c r="LS82" i="16"/>
  <c r="LR82" i="16"/>
  <c r="LQ82" i="16"/>
  <c r="LP82" i="16"/>
  <c r="LO82" i="16"/>
  <c r="LN82" i="16"/>
  <c r="LM82" i="16"/>
  <c r="LL82" i="16"/>
  <c r="LK82" i="16"/>
  <c r="LJ82" i="16"/>
  <c r="LI82" i="16"/>
  <c r="LH82" i="16"/>
  <c r="LG82" i="16"/>
  <c r="LF82" i="16"/>
  <c r="LE82" i="16"/>
  <c r="LD82" i="16"/>
  <c r="LC82" i="16"/>
  <c r="LB82" i="16"/>
  <c r="LA82" i="16"/>
  <c r="KZ82" i="16"/>
  <c r="KY82" i="16"/>
  <c r="MD81" i="16"/>
  <c r="MC81" i="16"/>
  <c r="MB81" i="16"/>
  <c r="MA81" i="16"/>
  <c r="LZ81" i="16"/>
  <c r="LY81" i="16"/>
  <c r="LX81" i="16"/>
  <c r="LW81" i="16"/>
  <c r="LV81" i="16"/>
  <c r="LU81" i="16"/>
  <c r="LT81" i="16"/>
  <c r="LS81" i="16"/>
  <c r="LR81" i="16"/>
  <c r="LQ81" i="16"/>
  <c r="LP81" i="16"/>
  <c r="LO81" i="16"/>
  <c r="LN81" i="16"/>
  <c r="LM81" i="16"/>
  <c r="LL81" i="16"/>
  <c r="LK81" i="16"/>
  <c r="LJ81" i="16"/>
  <c r="LI81" i="16"/>
  <c r="LH81" i="16"/>
  <c r="LG81" i="16"/>
  <c r="LF81" i="16"/>
  <c r="LE81" i="16"/>
  <c r="LD81" i="16"/>
  <c r="LC81" i="16"/>
  <c r="LB81" i="16"/>
  <c r="LA81" i="16"/>
  <c r="KZ81" i="16"/>
  <c r="KY81" i="16"/>
  <c r="MD80" i="16"/>
  <c r="MC80" i="16"/>
  <c r="MB80" i="16"/>
  <c r="MA80" i="16"/>
  <c r="LZ80" i="16"/>
  <c r="LY80" i="16"/>
  <c r="LX80" i="16"/>
  <c r="LW80" i="16"/>
  <c r="LV80" i="16"/>
  <c r="LU80" i="16"/>
  <c r="LT80" i="16"/>
  <c r="LS80" i="16"/>
  <c r="LR80" i="16"/>
  <c r="LQ80" i="16"/>
  <c r="LP80" i="16"/>
  <c r="LO80" i="16"/>
  <c r="LN80" i="16"/>
  <c r="LM80" i="16"/>
  <c r="LL80" i="16"/>
  <c r="LK80" i="16"/>
  <c r="LJ80" i="16"/>
  <c r="LI80" i="16"/>
  <c r="LH80" i="16"/>
  <c r="LG80" i="16"/>
  <c r="LF80" i="16"/>
  <c r="LE80" i="16"/>
  <c r="LD80" i="16"/>
  <c r="LC80" i="16"/>
  <c r="LB80" i="16"/>
  <c r="LA80" i="16"/>
  <c r="KZ80" i="16"/>
  <c r="KY80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MD78" i="16"/>
  <c r="MC78" i="16"/>
  <c r="MB78" i="16"/>
  <c r="MA78" i="16"/>
  <c r="LZ78" i="16"/>
  <c r="LY78" i="16"/>
  <c r="LX78" i="16"/>
  <c r="LW78" i="16"/>
  <c r="LV78" i="16"/>
  <c r="LU78" i="16"/>
  <c r="LT78" i="16"/>
  <c r="LS78" i="16"/>
  <c r="LR78" i="16"/>
  <c r="LQ78" i="16"/>
  <c r="LP78" i="16"/>
  <c r="LO78" i="16"/>
  <c r="LN78" i="16"/>
  <c r="LM78" i="16"/>
  <c r="LL78" i="16"/>
  <c r="LK78" i="16"/>
  <c r="LJ78" i="16"/>
  <c r="LI78" i="16"/>
  <c r="LH78" i="16"/>
  <c r="LG78" i="16"/>
  <c r="LF78" i="16"/>
  <c r="LE78" i="16"/>
  <c r="LD78" i="16"/>
  <c r="LC78" i="16"/>
  <c r="LB78" i="16"/>
  <c r="LA78" i="16"/>
  <c r="KZ78" i="16"/>
  <c r="KY78" i="16"/>
  <c r="MD77" i="16"/>
  <c r="MC77" i="16"/>
  <c r="MB77" i="16"/>
  <c r="MA77" i="16"/>
  <c r="LZ77" i="16"/>
  <c r="LY77" i="16"/>
  <c r="LX77" i="16"/>
  <c r="LW77" i="16"/>
  <c r="LV77" i="16"/>
  <c r="LU77" i="16"/>
  <c r="LT77" i="16"/>
  <c r="LS77" i="16"/>
  <c r="LR77" i="16"/>
  <c r="LQ77" i="16"/>
  <c r="LP77" i="16"/>
  <c r="LO77" i="16"/>
  <c r="LN77" i="16"/>
  <c r="LM77" i="16"/>
  <c r="LL77" i="16"/>
  <c r="LK77" i="16"/>
  <c r="LJ77" i="16"/>
  <c r="LI77" i="16"/>
  <c r="LH77" i="16"/>
  <c r="LG77" i="16"/>
  <c r="LF77" i="16"/>
  <c r="LE77" i="16"/>
  <c r="LD77" i="16"/>
  <c r="LC77" i="16"/>
  <c r="LB77" i="16"/>
  <c r="LA77" i="16"/>
  <c r="KZ77" i="16"/>
  <c r="KY77" i="16"/>
  <c r="MD76" i="16"/>
  <c r="MC76" i="16"/>
  <c r="MB76" i="16"/>
  <c r="MA76" i="16"/>
  <c r="LZ76" i="16"/>
  <c r="LY76" i="16"/>
  <c r="LX76" i="16"/>
  <c r="LW76" i="16"/>
  <c r="LV76" i="16"/>
  <c r="LU76" i="16"/>
  <c r="LT76" i="16"/>
  <c r="LS76" i="16"/>
  <c r="LR76" i="16"/>
  <c r="LQ76" i="16"/>
  <c r="LP76" i="16"/>
  <c r="LO76" i="16"/>
  <c r="LN76" i="16"/>
  <c r="LM76" i="16"/>
  <c r="LL76" i="16"/>
  <c r="LK76" i="16"/>
  <c r="LJ76" i="16"/>
  <c r="LI76" i="16"/>
  <c r="LH76" i="16"/>
  <c r="LG76" i="16"/>
  <c r="LF76" i="16"/>
  <c r="LE76" i="16"/>
  <c r="LD76" i="16"/>
  <c r="LC76" i="16"/>
  <c r="LB76" i="16"/>
  <c r="LA76" i="16"/>
  <c r="KZ76" i="16"/>
  <c r="KY76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MD74" i="16"/>
  <c r="MC74" i="16"/>
  <c r="MB74" i="16"/>
  <c r="MA74" i="16"/>
  <c r="LZ74" i="16"/>
  <c r="LY74" i="16"/>
  <c r="LX74" i="16"/>
  <c r="LW74" i="16"/>
  <c r="LV74" i="16"/>
  <c r="LU74" i="16"/>
  <c r="LT74" i="16"/>
  <c r="LS74" i="16"/>
  <c r="LR74" i="16"/>
  <c r="LQ74" i="16"/>
  <c r="LP74" i="16"/>
  <c r="LO74" i="16"/>
  <c r="LN74" i="16"/>
  <c r="LM74" i="16"/>
  <c r="LL74" i="16"/>
  <c r="LK74" i="16"/>
  <c r="LJ74" i="16"/>
  <c r="LI74" i="16"/>
  <c r="LH74" i="16"/>
  <c r="LG74" i="16"/>
  <c r="LF74" i="16"/>
  <c r="LE74" i="16"/>
  <c r="LD74" i="16"/>
  <c r="LC74" i="16"/>
  <c r="LB74" i="16"/>
  <c r="LA74" i="16"/>
  <c r="KZ74" i="16"/>
  <c r="KY74" i="16"/>
  <c r="MD73" i="16"/>
  <c r="MC73" i="16"/>
  <c r="MB73" i="16"/>
  <c r="MA73" i="16"/>
  <c r="LZ73" i="16"/>
  <c r="LY73" i="16"/>
  <c r="LX73" i="16"/>
  <c r="LW73" i="16"/>
  <c r="LV73" i="16"/>
  <c r="LU73" i="16"/>
  <c r="LT73" i="16"/>
  <c r="LS73" i="16"/>
  <c r="LR73" i="16"/>
  <c r="LQ73" i="16"/>
  <c r="LP73" i="16"/>
  <c r="LO73" i="16"/>
  <c r="LN73" i="16"/>
  <c r="LM73" i="16"/>
  <c r="LL73" i="16"/>
  <c r="LK73" i="16"/>
  <c r="LJ73" i="16"/>
  <c r="LI73" i="16"/>
  <c r="LH73" i="16"/>
  <c r="LG73" i="16"/>
  <c r="LF73" i="16"/>
  <c r="LE73" i="16"/>
  <c r="LD73" i="16"/>
  <c r="LC73" i="16"/>
  <c r="LB73" i="16"/>
  <c r="LA73" i="16"/>
  <c r="KZ73" i="16"/>
  <c r="KY73" i="16"/>
  <c r="MD72" i="16"/>
  <c r="MC72" i="16"/>
  <c r="MB72" i="16"/>
  <c r="MA72" i="16"/>
  <c r="LZ72" i="16"/>
  <c r="LY72" i="16"/>
  <c r="LX72" i="16"/>
  <c r="LW72" i="16"/>
  <c r="LV72" i="16"/>
  <c r="LU72" i="16"/>
  <c r="LT72" i="16"/>
  <c r="LS72" i="16"/>
  <c r="LR72" i="16"/>
  <c r="LQ72" i="16"/>
  <c r="LP72" i="16"/>
  <c r="LO72" i="16"/>
  <c r="LN72" i="16"/>
  <c r="LM72" i="16"/>
  <c r="LL72" i="16"/>
  <c r="LK72" i="16"/>
  <c r="LJ72" i="16"/>
  <c r="LI72" i="16"/>
  <c r="LH72" i="16"/>
  <c r="LG72" i="16"/>
  <c r="LF72" i="16"/>
  <c r="LE72" i="16"/>
  <c r="LD72" i="16"/>
  <c r="LC72" i="16"/>
  <c r="LB72" i="16"/>
  <c r="LA72" i="16"/>
  <c r="KZ72" i="16"/>
  <c r="KY72" i="16"/>
  <c r="MD71" i="16"/>
  <c r="MC71" i="16"/>
  <c r="MB71" i="16"/>
  <c r="MA71" i="16"/>
  <c r="LZ71" i="16"/>
  <c r="LY71" i="16"/>
  <c r="LX71" i="16"/>
  <c r="LW71" i="16"/>
  <c r="LV71" i="16"/>
  <c r="LU71" i="16"/>
  <c r="LT71" i="16"/>
  <c r="LS71" i="16"/>
  <c r="LR71" i="16"/>
  <c r="LQ71" i="16"/>
  <c r="LP71" i="16"/>
  <c r="LO71" i="16"/>
  <c r="LN71" i="16"/>
  <c r="LM71" i="16"/>
  <c r="LL71" i="16"/>
  <c r="LK71" i="16"/>
  <c r="LJ71" i="16"/>
  <c r="LI71" i="16"/>
  <c r="LH71" i="16"/>
  <c r="LG71" i="16"/>
  <c r="LF71" i="16"/>
  <c r="LE71" i="16"/>
  <c r="LD71" i="16"/>
  <c r="LC71" i="16"/>
  <c r="LB71" i="16"/>
  <c r="LA71" i="16"/>
  <c r="KZ71" i="16"/>
  <c r="KY71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MD69" i="16"/>
  <c r="MC69" i="16"/>
  <c r="MB69" i="16"/>
  <c r="MA69" i="16"/>
  <c r="LZ69" i="16"/>
  <c r="LY69" i="16"/>
  <c r="LX69" i="16"/>
  <c r="LW69" i="16"/>
  <c r="LV69" i="16"/>
  <c r="LU69" i="16"/>
  <c r="LT69" i="16"/>
  <c r="LS69" i="16"/>
  <c r="LR69" i="16"/>
  <c r="LQ69" i="16"/>
  <c r="LP69" i="16"/>
  <c r="LO69" i="16"/>
  <c r="LN69" i="16"/>
  <c r="LM69" i="16"/>
  <c r="LL69" i="16"/>
  <c r="LK69" i="16"/>
  <c r="LJ69" i="16"/>
  <c r="LI69" i="16"/>
  <c r="LH69" i="16"/>
  <c r="LG69" i="16"/>
  <c r="LF69" i="16"/>
  <c r="LE69" i="16"/>
  <c r="LD69" i="16"/>
  <c r="LC69" i="16"/>
  <c r="LB69" i="16"/>
  <c r="LA69" i="16"/>
  <c r="KZ69" i="16"/>
  <c r="KY69" i="16"/>
  <c r="MD68" i="16"/>
  <c r="MC68" i="16"/>
  <c r="MB68" i="16"/>
  <c r="MA68" i="16"/>
  <c r="LZ68" i="16"/>
  <c r="LY68" i="16"/>
  <c r="LX68" i="16"/>
  <c r="LW68" i="16"/>
  <c r="LV68" i="16"/>
  <c r="LU68" i="16"/>
  <c r="LT68" i="16"/>
  <c r="LS68" i="16"/>
  <c r="LR68" i="16"/>
  <c r="LQ68" i="16"/>
  <c r="LP68" i="16"/>
  <c r="LO68" i="16"/>
  <c r="LN68" i="16"/>
  <c r="LM68" i="16"/>
  <c r="LL68" i="16"/>
  <c r="LK68" i="16"/>
  <c r="LJ68" i="16"/>
  <c r="LI68" i="16"/>
  <c r="LH68" i="16"/>
  <c r="LG68" i="16"/>
  <c r="LF68" i="16"/>
  <c r="LE68" i="16"/>
  <c r="LD68" i="16"/>
  <c r="LC68" i="16"/>
  <c r="LB68" i="16"/>
  <c r="LA68" i="16"/>
  <c r="KZ68" i="16"/>
  <c r="KY68" i="16"/>
  <c r="MD67" i="16"/>
  <c r="MC67" i="16"/>
  <c r="MB67" i="16"/>
  <c r="MA67" i="16"/>
  <c r="LZ67" i="16"/>
  <c r="LY67" i="16"/>
  <c r="LX67" i="16"/>
  <c r="LW67" i="16"/>
  <c r="LV67" i="16"/>
  <c r="LU67" i="16"/>
  <c r="LT67" i="16"/>
  <c r="LS67" i="16"/>
  <c r="LR67" i="16"/>
  <c r="LQ67" i="16"/>
  <c r="LP67" i="16"/>
  <c r="LO67" i="16"/>
  <c r="LN67" i="16"/>
  <c r="LM67" i="16"/>
  <c r="LL67" i="16"/>
  <c r="LK67" i="16"/>
  <c r="LJ67" i="16"/>
  <c r="LI67" i="16"/>
  <c r="LH67" i="16"/>
  <c r="LG67" i="16"/>
  <c r="LF67" i="16"/>
  <c r="LE67" i="16"/>
  <c r="LD67" i="16"/>
  <c r="LC67" i="16"/>
  <c r="LB67" i="16"/>
  <c r="LA67" i="16"/>
  <c r="KZ67" i="16"/>
  <c r="KY67" i="16"/>
  <c r="MD66" i="16"/>
  <c r="MC66" i="16"/>
  <c r="MB66" i="16"/>
  <c r="MA66" i="16"/>
  <c r="LZ66" i="16"/>
  <c r="LY66" i="16"/>
  <c r="LX66" i="16"/>
  <c r="LW66" i="16"/>
  <c r="LV66" i="16"/>
  <c r="LU66" i="16"/>
  <c r="LT66" i="16"/>
  <c r="LS66" i="16"/>
  <c r="LR66" i="16"/>
  <c r="LQ66" i="16"/>
  <c r="LP66" i="16"/>
  <c r="LO66" i="16"/>
  <c r="LN66" i="16"/>
  <c r="LM66" i="16"/>
  <c r="LL66" i="16"/>
  <c r="LK66" i="16"/>
  <c r="LJ66" i="16"/>
  <c r="LI66" i="16"/>
  <c r="LH66" i="16"/>
  <c r="LG66" i="16"/>
  <c r="LF66" i="16"/>
  <c r="LE66" i="16"/>
  <c r="LD66" i="16"/>
  <c r="LC66" i="16"/>
  <c r="LB66" i="16"/>
  <c r="LA66" i="16"/>
  <c r="KZ66" i="16"/>
  <c r="KY66" i="16"/>
  <c r="MD65" i="16"/>
  <c r="MC65" i="16"/>
  <c r="MB65" i="16"/>
  <c r="MA65" i="16"/>
  <c r="LZ65" i="16"/>
  <c r="LY65" i="16"/>
  <c r="LX65" i="16"/>
  <c r="LW65" i="16"/>
  <c r="LV65" i="16"/>
  <c r="LU65" i="16"/>
  <c r="LT65" i="16"/>
  <c r="LS65" i="16"/>
  <c r="LR65" i="16"/>
  <c r="LQ65" i="16"/>
  <c r="LP65" i="16"/>
  <c r="LO65" i="16"/>
  <c r="LN65" i="16"/>
  <c r="LM65" i="16"/>
  <c r="LL65" i="16"/>
  <c r="LK65" i="16"/>
  <c r="LJ65" i="16"/>
  <c r="LI65" i="16"/>
  <c r="LH65" i="16"/>
  <c r="LG65" i="16"/>
  <c r="LF65" i="16"/>
  <c r="LE65" i="16"/>
  <c r="LD65" i="16"/>
  <c r="LC65" i="16"/>
  <c r="LB65" i="16"/>
  <c r="LA65" i="16"/>
  <c r="KZ65" i="16"/>
  <c r="KY65" i="16"/>
  <c r="MD64" i="16"/>
  <c r="MC64" i="16"/>
  <c r="MB64" i="16"/>
  <c r="MA64" i="16"/>
  <c r="LZ64" i="16"/>
  <c r="LY64" i="16"/>
  <c r="LX64" i="16"/>
  <c r="LW64" i="16"/>
  <c r="LV64" i="16"/>
  <c r="LU64" i="16"/>
  <c r="LT64" i="16"/>
  <c r="LS64" i="16"/>
  <c r="LR64" i="16"/>
  <c r="LQ64" i="16"/>
  <c r="LP64" i="16"/>
  <c r="LO64" i="16"/>
  <c r="LN64" i="16"/>
  <c r="LM64" i="16"/>
  <c r="LL64" i="16"/>
  <c r="LK64" i="16"/>
  <c r="LJ64" i="16"/>
  <c r="LI64" i="16"/>
  <c r="LH64" i="16"/>
  <c r="LG64" i="16"/>
  <c r="LF64" i="16"/>
  <c r="LE64" i="16"/>
  <c r="LD64" i="16"/>
  <c r="LC64" i="16"/>
  <c r="LB64" i="16"/>
  <c r="LA64" i="16"/>
  <c r="KZ64" i="16"/>
  <c r="KY64" i="16"/>
  <c r="MD63" i="16"/>
  <c r="MC63" i="16"/>
  <c r="MB63" i="16"/>
  <c r="MA63" i="16"/>
  <c r="LZ63" i="16"/>
  <c r="LY63" i="16"/>
  <c r="LX63" i="16"/>
  <c r="LW63" i="16"/>
  <c r="LV63" i="16"/>
  <c r="LU63" i="16"/>
  <c r="LT63" i="16"/>
  <c r="LS63" i="16"/>
  <c r="LR63" i="16"/>
  <c r="LQ63" i="16"/>
  <c r="LP63" i="16"/>
  <c r="LO63" i="16"/>
  <c r="LN63" i="16"/>
  <c r="LM63" i="16"/>
  <c r="LL63" i="16"/>
  <c r="LK63" i="16"/>
  <c r="LJ63" i="16"/>
  <c r="LI63" i="16"/>
  <c r="LH63" i="16"/>
  <c r="LG63" i="16"/>
  <c r="LF63" i="16"/>
  <c r="LE63" i="16"/>
  <c r="LD63" i="16"/>
  <c r="LC63" i="16"/>
  <c r="LB63" i="16"/>
  <c r="LA63" i="16"/>
  <c r="KZ63" i="16"/>
  <c r="KY63" i="16"/>
  <c r="MD62" i="16"/>
  <c r="MC62" i="16"/>
  <c r="MB62" i="16"/>
  <c r="MA62" i="16"/>
  <c r="LZ62" i="16"/>
  <c r="LY62" i="16"/>
  <c r="LX62" i="16"/>
  <c r="LW62" i="16"/>
  <c r="LV62" i="16"/>
  <c r="LU62" i="16"/>
  <c r="LT62" i="16"/>
  <c r="LS62" i="16"/>
  <c r="LR62" i="16"/>
  <c r="LQ62" i="16"/>
  <c r="LP62" i="16"/>
  <c r="LO62" i="16"/>
  <c r="LN62" i="16"/>
  <c r="LM62" i="16"/>
  <c r="LL62" i="16"/>
  <c r="LK62" i="16"/>
  <c r="LJ62" i="16"/>
  <c r="LI62" i="16"/>
  <c r="LH62" i="16"/>
  <c r="LG62" i="16"/>
  <c r="LF62" i="16"/>
  <c r="LE62" i="16"/>
  <c r="LD62" i="16"/>
  <c r="LC62" i="16"/>
  <c r="LB62" i="16"/>
  <c r="LA62" i="16"/>
  <c r="KZ62" i="16"/>
  <c r="KY62" i="16"/>
  <c r="MD61" i="16"/>
  <c r="MC61" i="16"/>
  <c r="MB61" i="16"/>
  <c r="MA61" i="16"/>
  <c r="LZ61" i="16"/>
  <c r="LY61" i="16"/>
  <c r="LX61" i="16"/>
  <c r="LW61" i="16"/>
  <c r="LV61" i="16"/>
  <c r="LU61" i="16"/>
  <c r="LT61" i="16"/>
  <c r="LS61" i="16"/>
  <c r="LR61" i="16"/>
  <c r="LQ61" i="16"/>
  <c r="LP61" i="16"/>
  <c r="LO61" i="16"/>
  <c r="LN61" i="16"/>
  <c r="LM61" i="16"/>
  <c r="LL61" i="16"/>
  <c r="LK61" i="16"/>
  <c r="LJ61" i="16"/>
  <c r="LI61" i="16"/>
  <c r="LH61" i="16"/>
  <c r="LG61" i="16"/>
  <c r="LF61" i="16"/>
  <c r="LE61" i="16"/>
  <c r="LD61" i="16"/>
  <c r="LC61" i="16"/>
  <c r="LB61" i="16"/>
  <c r="LA61" i="16"/>
  <c r="KZ61" i="16"/>
  <c r="KY61" i="16"/>
  <c r="MD60" i="16"/>
  <c r="MC60" i="16"/>
  <c r="MB60" i="16"/>
  <c r="MA60" i="16"/>
  <c r="LZ60" i="16"/>
  <c r="LY60" i="16"/>
  <c r="LX60" i="16"/>
  <c r="LW60" i="16"/>
  <c r="LV60" i="16"/>
  <c r="LU60" i="16"/>
  <c r="LT60" i="16"/>
  <c r="LS60" i="16"/>
  <c r="LR60" i="16"/>
  <c r="LQ60" i="16"/>
  <c r="LP60" i="16"/>
  <c r="LO60" i="16"/>
  <c r="LN60" i="16"/>
  <c r="LM60" i="16"/>
  <c r="LL60" i="16"/>
  <c r="LK60" i="16"/>
  <c r="LJ60" i="16"/>
  <c r="LI60" i="16"/>
  <c r="LH60" i="16"/>
  <c r="LG60" i="16"/>
  <c r="LF60" i="16"/>
  <c r="LE60" i="16"/>
  <c r="LD60" i="16"/>
  <c r="LC60" i="16"/>
  <c r="LB60" i="16"/>
  <c r="LA60" i="16"/>
  <c r="KZ60" i="16"/>
  <c r="KY60" i="16"/>
  <c r="MD59" i="16"/>
  <c r="MC59" i="16"/>
  <c r="MB59" i="16"/>
  <c r="MA59" i="16"/>
  <c r="LZ59" i="16"/>
  <c r="LY59" i="16"/>
  <c r="LX59" i="16"/>
  <c r="LW59" i="16"/>
  <c r="LV59" i="16"/>
  <c r="LU59" i="16"/>
  <c r="LT59" i="16"/>
  <c r="LS59" i="16"/>
  <c r="LR59" i="16"/>
  <c r="LQ59" i="16"/>
  <c r="LP59" i="16"/>
  <c r="LO59" i="16"/>
  <c r="LN59" i="16"/>
  <c r="LM59" i="16"/>
  <c r="LL59" i="16"/>
  <c r="LK59" i="16"/>
  <c r="LJ59" i="16"/>
  <c r="LI59" i="16"/>
  <c r="LH59" i="16"/>
  <c r="LG59" i="16"/>
  <c r="LF59" i="16"/>
  <c r="LE59" i="16"/>
  <c r="LD59" i="16"/>
  <c r="LC59" i="16"/>
  <c r="LB59" i="16"/>
  <c r="LA59" i="16"/>
  <c r="KZ59" i="16"/>
  <c r="KY59" i="16"/>
  <c r="MD58" i="16"/>
  <c r="MC58" i="16"/>
  <c r="MB58" i="16"/>
  <c r="MA58" i="16"/>
  <c r="LZ58" i="16"/>
  <c r="LY58" i="16"/>
  <c r="LX58" i="16"/>
  <c r="LW58" i="16"/>
  <c r="LV58" i="16"/>
  <c r="LU58" i="16"/>
  <c r="LT58" i="16"/>
  <c r="LS58" i="16"/>
  <c r="LR58" i="16"/>
  <c r="LQ58" i="16"/>
  <c r="LP58" i="16"/>
  <c r="LO58" i="16"/>
  <c r="LN58" i="16"/>
  <c r="LM58" i="16"/>
  <c r="LL58" i="16"/>
  <c r="LK58" i="16"/>
  <c r="LJ58" i="16"/>
  <c r="LI58" i="16"/>
  <c r="LH58" i="16"/>
  <c r="LG58" i="16"/>
  <c r="LF58" i="16"/>
  <c r="LE58" i="16"/>
  <c r="LD58" i="16"/>
  <c r="LC58" i="16"/>
  <c r="LB58" i="16"/>
  <c r="LA58" i="16"/>
  <c r="KZ58" i="16"/>
  <c r="KY58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MD56" i="16"/>
  <c r="MC56" i="16"/>
  <c r="MB56" i="16"/>
  <c r="MA56" i="16"/>
  <c r="LZ56" i="16"/>
  <c r="LY56" i="16"/>
  <c r="LX56" i="16"/>
  <c r="LW56" i="16"/>
  <c r="LV56" i="16"/>
  <c r="LU56" i="16"/>
  <c r="LT56" i="16"/>
  <c r="LS56" i="16"/>
  <c r="LR56" i="16"/>
  <c r="LQ56" i="16"/>
  <c r="LP56" i="16"/>
  <c r="LO56" i="16"/>
  <c r="LN56" i="16"/>
  <c r="LM56" i="16"/>
  <c r="LL56" i="16"/>
  <c r="LK56" i="16"/>
  <c r="LJ56" i="16"/>
  <c r="LI56" i="16"/>
  <c r="LH56" i="16"/>
  <c r="LG56" i="16"/>
  <c r="LF56" i="16"/>
  <c r="LE56" i="16"/>
  <c r="LD56" i="16"/>
  <c r="LC56" i="16"/>
  <c r="LB56" i="16"/>
  <c r="LA56" i="16"/>
  <c r="KZ56" i="16"/>
  <c r="KY56" i="16"/>
  <c r="MD55" i="16"/>
  <c r="MC55" i="16"/>
  <c r="MB55" i="16"/>
  <c r="MA55" i="16"/>
  <c r="LZ55" i="16"/>
  <c r="LY55" i="16"/>
  <c r="LX55" i="16"/>
  <c r="LW55" i="16"/>
  <c r="LV55" i="16"/>
  <c r="LU55" i="16"/>
  <c r="LT55" i="16"/>
  <c r="LS55" i="16"/>
  <c r="LR55" i="16"/>
  <c r="LQ55" i="16"/>
  <c r="LP55" i="16"/>
  <c r="LO55" i="16"/>
  <c r="LN55" i="16"/>
  <c r="LM55" i="16"/>
  <c r="LL55" i="16"/>
  <c r="LK55" i="16"/>
  <c r="LJ55" i="16"/>
  <c r="LI55" i="16"/>
  <c r="LH55" i="16"/>
  <c r="LG55" i="16"/>
  <c r="LF55" i="16"/>
  <c r="LE55" i="16"/>
  <c r="LD55" i="16"/>
  <c r="LC55" i="16"/>
  <c r="LB55" i="16"/>
  <c r="LA55" i="16"/>
  <c r="KZ55" i="16"/>
  <c r="KY55" i="16"/>
  <c r="MD54" i="16"/>
  <c r="MC54" i="16"/>
  <c r="MB54" i="16"/>
  <c r="MA54" i="16"/>
  <c r="LZ54" i="16"/>
  <c r="LY54" i="16"/>
  <c r="LX54" i="16"/>
  <c r="LW54" i="16"/>
  <c r="LV54" i="16"/>
  <c r="LU54" i="16"/>
  <c r="LT54" i="16"/>
  <c r="LS54" i="16"/>
  <c r="LR54" i="16"/>
  <c r="LQ54" i="16"/>
  <c r="LP54" i="16"/>
  <c r="LO54" i="16"/>
  <c r="LN54" i="16"/>
  <c r="LM54" i="16"/>
  <c r="LL54" i="16"/>
  <c r="LK54" i="16"/>
  <c r="LJ54" i="16"/>
  <c r="LI54" i="16"/>
  <c r="LH54" i="16"/>
  <c r="LG54" i="16"/>
  <c r="LF54" i="16"/>
  <c r="LE54" i="16"/>
  <c r="LD54" i="16"/>
  <c r="LC54" i="16"/>
  <c r="LB54" i="16"/>
  <c r="LA54" i="16"/>
  <c r="KZ54" i="16"/>
  <c r="KY54" i="16"/>
  <c r="MD53" i="16"/>
  <c r="MC53" i="16"/>
  <c r="MB53" i="16"/>
  <c r="MA53" i="16"/>
  <c r="LZ53" i="16"/>
  <c r="LY53" i="16"/>
  <c r="LX53" i="16"/>
  <c r="LW53" i="16"/>
  <c r="LV53" i="16"/>
  <c r="LU53" i="16"/>
  <c r="LT53" i="16"/>
  <c r="LS53" i="16"/>
  <c r="LR53" i="16"/>
  <c r="LQ53" i="16"/>
  <c r="LP53" i="16"/>
  <c r="LO53" i="16"/>
  <c r="LN53" i="16"/>
  <c r="LM53" i="16"/>
  <c r="LL53" i="16"/>
  <c r="LK53" i="16"/>
  <c r="LJ53" i="16"/>
  <c r="LI53" i="16"/>
  <c r="LH53" i="16"/>
  <c r="LG53" i="16"/>
  <c r="LF53" i="16"/>
  <c r="LE53" i="16"/>
  <c r="LD53" i="16"/>
  <c r="LC53" i="16"/>
  <c r="LB53" i="16"/>
  <c r="LA53" i="16"/>
  <c r="KZ53" i="16"/>
  <c r="KY53" i="16"/>
  <c r="MD52" i="16"/>
  <c r="MC52" i="16"/>
  <c r="MB52" i="16"/>
  <c r="MA52" i="16"/>
  <c r="LZ52" i="16"/>
  <c r="LY52" i="16"/>
  <c r="LX52" i="16"/>
  <c r="LW52" i="16"/>
  <c r="LV52" i="16"/>
  <c r="LU52" i="16"/>
  <c r="LT52" i="16"/>
  <c r="LS52" i="16"/>
  <c r="LR52" i="16"/>
  <c r="LQ52" i="16"/>
  <c r="LP52" i="16"/>
  <c r="LO52" i="16"/>
  <c r="LN52" i="16"/>
  <c r="LM52" i="16"/>
  <c r="LL52" i="16"/>
  <c r="LK52" i="16"/>
  <c r="LJ52" i="16"/>
  <c r="LI52" i="16"/>
  <c r="LH52" i="16"/>
  <c r="LG52" i="16"/>
  <c r="LF52" i="16"/>
  <c r="LE52" i="16"/>
  <c r="LD52" i="16"/>
  <c r="LC52" i="16"/>
  <c r="LB52" i="16"/>
  <c r="LA52" i="16"/>
  <c r="KZ52" i="16"/>
  <c r="KY52" i="16"/>
  <c r="MD51" i="16"/>
  <c r="MC51" i="16"/>
  <c r="MB51" i="16"/>
  <c r="MA51" i="16"/>
  <c r="LZ51" i="16"/>
  <c r="LY51" i="16"/>
  <c r="LX51" i="16"/>
  <c r="LW51" i="16"/>
  <c r="LV51" i="16"/>
  <c r="LU51" i="16"/>
  <c r="LT51" i="16"/>
  <c r="LS51" i="16"/>
  <c r="LR51" i="16"/>
  <c r="LQ51" i="16"/>
  <c r="LP51" i="16"/>
  <c r="LO51" i="16"/>
  <c r="LN51" i="16"/>
  <c r="LM51" i="16"/>
  <c r="LL51" i="16"/>
  <c r="LK51" i="16"/>
  <c r="LJ51" i="16"/>
  <c r="LI51" i="16"/>
  <c r="LH51" i="16"/>
  <c r="LG51" i="16"/>
  <c r="LF51" i="16"/>
  <c r="LE51" i="16"/>
  <c r="LD51" i="16"/>
  <c r="LC51" i="16"/>
  <c r="LB51" i="16"/>
  <c r="LA51" i="16"/>
  <c r="KZ51" i="16"/>
  <c r="KY51" i="16"/>
  <c r="MD50" i="16"/>
  <c r="MC50" i="16"/>
  <c r="MB50" i="16"/>
  <c r="MA50" i="16"/>
  <c r="LZ50" i="16"/>
  <c r="LY50" i="16"/>
  <c r="LX50" i="16"/>
  <c r="LW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G50" i="16"/>
  <c r="LF50" i="16"/>
  <c r="LE50" i="16"/>
  <c r="LD50" i="16"/>
  <c r="LC50" i="16"/>
  <c r="LB50" i="16"/>
  <c r="LA50" i="16"/>
  <c r="KZ50" i="16"/>
  <c r="KY50" i="16"/>
  <c r="MD49" i="16"/>
  <c r="MC49" i="16"/>
  <c r="MB49" i="16"/>
  <c r="MA49" i="16"/>
  <c r="LZ49" i="16"/>
  <c r="LY49" i="16"/>
  <c r="LX49" i="16"/>
  <c r="LW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G49" i="16"/>
  <c r="LF49" i="16"/>
  <c r="LE49" i="16"/>
  <c r="LD49" i="16"/>
  <c r="LC49" i="16"/>
  <c r="LB49" i="16"/>
  <c r="LA49" i="16"/>
  <c r="KZ49" i="16"/>
  <c r="KY49" i="16"/>
  <c r="MD48" i="16"/>
  <c r="MC48" i="16"/>
  <c r="MB48" i="16"/>
  <c r="MA48" i="16"/>
  <c r="LZ48" i="16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A48" i="16"/>
  <c r="KZ48" i="16"/>
  <c r="KY48" i="16"/>
  <c r="MD47" i="16"/>
  <c r="MC47" i="16"/>
  <c r="MB47" i="16"/>
  <c r="MA47" i="16"/>
  <c r="LZ47" i="16"/>
  <c r="LY47" i="16"/>
  <c r="LX47" i="16"/>
  <c r="LW47" i="16"/>
  <c r="LV47" i="16"/>
  <c r="LU47" i="16"/>
  <c r="LT47" i="16"/>
  <c r="LS47" i="16"/>
  <c r="LR47" i="16"/>
  <c r="LQ47" i="16"/>
  <c r="LP47" i="16"/>
  <c r="LO47" i="16"/>
  <c r="LN47" i="16"/>
  <c r="LM47" i="16"/>
  <c r="LL47" i="16"/>
  <c r="LK47" i="16"/>
  <c r="LJ47" i="16"/>
  <c r="LI47" i="16"/>
  <c r="LH47" i="16"/>
  <c r="LG47" i="16"/>
  <c r="LF47" i="16"/>
  <c r="LE47" i="16"/>
  <c r="LD47" i="16"/>
  <c r="LC47" i="16"/>
  <c r="LB47" i="16"/>
  <c r="LA47" i="16"/>
  <c r="KZ47" i="16"/>
  <c r="KY47" i="16"/>
  <c r="MD46" i="16"/>
  <c r="MC46" i="16"/>
  <c r="MB46" i="16"/>
  <c r="MA46" i="16"/>
  <c r="LZ46" i="16"/>
  <c r="LY46" i="16"/>
  <c r="LX46" i="16"/>
  <c r="LW46" i="16"/>
  <c r="LV46" i="16"/>
  <c r="LU46" i="16"/>
  <c r="LT46" i="16"/>
  <c r="LS46" i="16"/>
  <c r="LR46" i="16"/>
  <c r="LQ46" i="16"/>
  <c r="LP46" i="16"/>
  <c r="LO46" i="16"/>
  <c r="LN46" i="16"/>
  <c r="LM46" i="16"/>
  <c r="LL46" i="16"/>
  <c r="LK46" i="16"/>
  <c r="LJ46" i="16"/>
  <c r="LI46" i="16"/>
  <c r="LH46" i="16"/>
  <c r="LG46" i="16"/>
  <c r="LF46" i="16"/>
  <c r="LE46" i="16"/>
  <c r="LD46" i="16"/>
  <c r="LC46" i="16"/>
  <c r="LB46" i="16"/>
  <c r="LA46" i="16"/>
  <c r="KZ46" i="16"/>
  <c r="KY46" i="16"/>
  <c r="MD45" i="16"/>
  <c r="MC45" i="16"/>
  <c r="MB45" i="16"/>
  <c r="MA45" i="16"/>
  <c r="LZ45" i="16"/>
  <c r="LY45" i="16"/>
  <c r="LX45" i="16"/>
  <c r="LW45" i="16"/>
  <c r="LV45" i="16"/>
  <c r="LU45" i="16"/>
  <c r="LT45" i="16"/>
  <c r="LS45" i="16"/>
  <c r="LR45" i="16"/>
  <c r="LQ45" i="16"/>
  <c r="LP45" i="16"/>
  <c r="LO45" i="16"/>
  <c r="LN45" i="16"/>
  <c r="LM45" i="16"/>
  <c r="LL45" i="16"/>
  <c r="LK45" i="16"/>
  <c r="LJ45" i="16"/>
  <c r="LI45" i="16"/>
  <c r="LH45" i="16"/>
  <c r="LG45" i="16"/>
  <c r="LF45" i="16"/>
  <c r="LE45" i="16"/>
  <c r="LD45" i="16"/>
  <c r="LC45" i="16"/>
  <c r="LB45" i="16"/>
  <c r="LA45" i="16"/>
  <c r="KZ45" i="16"/>
  <c r="KY45" i="16"/>
  <c r="MD44" i="16"/>
  <c r="MC44" i="16"/>
  <c r="MB44" i="16"/>
  <c r="MA44" i="16"/>
  <c r="LZ44" i="16"/>
  <c r="LY44" i="16"/>
  <c r="LX44" i="16"/>
  <c r="LW44" i="16"/>
  <c r="LV44" i="16"/>
  <c r="LU44" i="16"/>
  <c r="LT44" i="16"/>
  <c r="LS44" i="16"/>
  <c r="LR44" i="16"/>
  <c r="LQ44" i="16"/>
  <c r="LP44" i="16"/>
  <c r="LO44" i="16"/>
  <c r="LN44" i="16"/>
  <c r="LM44" i="16"/>
  <c r="LL44" i="16"/>
  <c r="LK44" i="16"/>
  <c r="LJ44" i="16"/>
  <c r="LI44" i="16"/>
  <c r="LH44" i="16"/>
  <c r="LG44" i="16"/>
  <c r="LF44" i="16"/>
  <c r="LE44" i="16"/>
  <c r="LD44" i="16"/>
  <c r="LC44" i="16"/>
  <c r="LB44" i="16"/>
  <c r="LA44" i="16"/>
  <c r="KZ44" i="16"/>
  <c r="KY44" i="16"/>
  <c r="MD43" i="16"/>
  <c r="MC43" i="16"/>
  <c r="MB43" i="16"/>
  <c r="MA43" i="16"/>
  <c r="LZ43" i="16"/>
  <c r="LY43" i="16"/>
  <c r="LX43" i="16"/>
  <c r="LW43" i="16"/>
  <c r="LV43" i="16"/>
  <c r="LU43" i="16"/>
  <c r="LT43" i="16"/>
  <c r="LS43" i="16"/>
  <c r="LR43" i="16"/>
  <c r="LQ43" i="16"/>
  <c r="LP43" i="16"/>
  <c r="LO43" i="16"/>
  <c r="LN43" i="16"/>
  <c r="LM43" i="16"/>
  <c r="LL43" i="16"/>
  <c r="LK43" i="16"/>
  <c r="LJ43" i="16"/>
  <c r="LI43" i="16"/>
  <c r="LH43" i="16"/>
  <c r="LG43" i="16"/>
  <c r="LF43" i="16"/>
  <c r="LE43" i="16"/>
  <c r="LD43" i="16"/>
  <c r="LC43" i="16"/>
  <c r="LB43" i="16"/>
  <c r="LA43" i="16"/>
  <c r="KZ43" i="16"/>
  <c r="KY43" i="16"/>
  <c r="MD42" i="16"/>
  <c r="MC42" i="16"/>
  <c r="MB42" i="16"/>
  <c r="MA42" i="16"/>
  <c r="LZ42" i="16"/>
  <c r="LY42" i="16"/>
  <c r="LX42" i="16"/>
  <c r="LW42" i="16"/>
  <c r="LV42" i="16"/>
  <c r="LU42" i="16"/>
  <c r="LT42" i="16"/>
  <c r="LS42" i="16"/>
  <c r="LR42" i="16"/>
  <c r="LQ42" i="16"/>
  <c r="LP42" i="16"/>
  <c r="LO42" i="16"/>
  <c r="LN42" i="16"/>
  <c r="LM42" i="16"/>
  <c r="LL42" i="16"/>
  <c r="LK42" i="16"/>
  <c r="LJ42" i="16"/>
  <c r="LI42" i="16"/>
  <c r="LH42" i="16"/>
  <c r="LG42" i="16"/>
  <c r="LF42" i="16"/>
  <c r="LE42" i="16"/>
  <c r="LD42" i="16"/>
  <c r="LC42" i="16"/>
  <c r="LB42" i="16"/>
  <c r="LA42" i="16"/>
  <c r="KZ42" i="16"/>
  <c r="KY42" i="16"/>
  <c r="MD41" i="16"/>
  <c r="MC41" i="16"/>
  <c r="MB41" i="16"/>
  <c r="MA41" i="16"/>
  <c r="LZ41" i="16"/>
  <c r="LY41" i="16"/>
  <c r="LX41" i="16"/>
  <c r="LW41" i="16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MD40" i="16"/>
  <c r="MC40" i="16"/>
  <c r="MB40" i="16"/>
  <c r="MA40" i="16"/>
  <c r="LZ40" i="16"/>
  <c r="LY40" i="16"/>
  <c r="LX40" i="16"/>
  <c r="LW40" i="16"/>
  <c r="LV40" i="16"/>
  <c r="LU40" i="16"/>
  <c r="LT40" i="16"/>
  <c r="LS40" i="16"/>
  <c r="LR40" i="16"/>
  <c r="LQ40" i="16"/>
  <c r="LP40" i="16"/>
  <c r="LO40" i="16"/>
  <c r="LN40" i="16"/>
  <c r="LM40" i="16"/>
  <c r="LL40" i="16"/>
  <c r="LK40" i="16"/>
  <c r="LJ40" i="16"/>
  <c r="LI40" i="16"/>
  <c r="LH40" i="16"/>
  <c r="LG40" i="16"/>
  <c r="LF40" i="16"/>
  <c r="LE40" i="16"/>
  <c r="LD40" i="16"/>
  <c r="LC40" i="16"/>
  <c r="LB40" i="16"/>
  <c r="LA40" i="16"/>
  <c r="KZ40" i="16"/>
  <c r="KY40" i="16"/>
  <c r="MD39" i="16"/>
  <c r="MC39" i="16"/>
  <c r="MB39" i="16"/>
  <c r="MA39" i="16"/>
  <c r="LZ39" i="16"/>
  <c r="LY39" i="16"/>
  <c r="LX39" i="16"/>
  <c r="LW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G39" i="16"/>
  <c r="LF39" i="16"/>
  <c r="LE39" i="16"/>
  <c r="LD39" i="16"/>
  <c r="LC39" i="16"/>
  <c r="LB39" i="16"/>
  <c r="LA39" i="16"/>
  <c r="KZ39" i="16"/>
  <c r="KY39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MD29" i="16"/>
  <c r="MC29" i="16"/>
  <c r="MB29" i="16"/>
  <c r="MA29" i="16"/>
  <c r="LZ29" i="16"/>
  <c r="LY29" i="16"/>
  <c r="LX29" i="16"/>
  <c r="LW29" i="16"/>
  <c r="LV29" i="16"/>
  <c r="LU29" i="16"/>
  <c r="LT29" i="16"/>
  <c r="LS29" i="16"/>
  <c r="LR29" i="16"/>
  <c r="LQ29" i="16"/>
  <c r="LP29" i="16"/>
  <c r="LO29" i="16"/>
  <c r="LN29" i="16"/>
  <c r="LM29" i="16"/>
  <c r="LL29" i="16"/>
  <c r="LK29" i="16"/>
  <c r="LJ29" i="16"/>
  <c r="LI29" i="16"/>
  <c r="LH29" i="16"/>
  <c r="LG29" i="16"/>
  <c r="LF29" i="16"/>
  <c r="LE29" i="16"/>
  <c r="LD29" i="16"/>
  <c r="LC29" i="16"/>
  <c r="LB29" i="16"/>
  <c r="LA29" i="16"/>
  <c r="KZ29" i="16"/>
  <c r="KY29" i="16"/>
  <c r="MD28" i="16"/>
  <c r="MC28" i="16"/>
  <c r="MB28" i="16"/>
  <c r="MA28" i="16"/>
  <c r="LZ28" i="16"/>
  <c r="LY28" i="16"/>
  <c r="LX28" i="16"/>
  <c r="LW28" i="16"/>
  <c r="LV28" i="16"/>
  <c r="LU28" i="16"/>
  <c r="LT28" i="16"/>
  <c r="LS28" i="16"/>
  <c r="LR28" i="16"/>
  <c r="LQ28" i="16"/>
  <c r="LP28" i="16"/>
  <c r="LO28" i="16"/>
  <c r="LN28" i="16"/>
  <c r="LM28" i="16"/>
  <c r="LL28" i="16"/>
  <c r="LK28" i="16"/>
  <c r="LJ28" i="16"/>
  <c r="LI28" i="16"/>
  <c r="LH28" i="16"/>
  <c r="LG28" i="16"/>
  <c r="LF28" i="16"/>
  <c r="LE28" i="16"/>
  <c r="LD28" i="16"/>
  <c r="LC28" i="16"/>
  <c r="LB28" i="16"/>
  <c r="LA28" i="16"/>
  <c r="KZ28" i="16"/>
  <c r="KY28" i="16"/>
  <c r="MD27" i="16"/>
  <c r="MC27" i="16"/>
  <c r="MB27" i="16"/>
  <c r="MA27" i="16"/>
  <c r="LZ27" i="16"/>
  <c r="LY27" i="16"/>
  <c r="LX27" i="16"/>
  <c r="LW27" i="16"/>
  <c r="LV27" i="16"/>
  <c r="LU27" i="16"/>
  <c r="LT27" i="16"/>
  <c r="LS27" i="16"/>
  <c r="LR27" i="16"/>
  <c r="LQ27" i="16"/>
  <c r="LP27" i="16"/>
  <c r="LO27" i="16"/>
  <c r="LN27" i="16"/>
  <c r="LM27" i="16"/>
  <c r="LL27" i="16"/>
  <c r="LK27" i="16"/>
  <c r="LJ27" i="16"/>
  <c r="LI27" i="16"/>
  <c r="LH27" i="16"/>
  <c r="LG27" i="16"/>
  <c r="LF27" i="16"/>
  <c r="LE27" i="16"/>
  <c r="LD27" i="16"/>
  <c r="LC27" i="16"/>
  <c r="LB27" i="16"/>
  <c r="LA27" i="16"/>
  <c r="KZ27" i="16"/>
  <c r="KY27" i="16"/>
  <c r="MD26" i="16"/>
  <c r="MC26" i="16"/>
  <c r="MB26" i="16"/>
  <c r="MA26" i="16"/>
  <c r="LZ26" i="16"/>
  <c r="LY26" i="16"/>
  <c r="LX26" i="16"/>
  <c r="LW26" i="16"/>
  <c r="LV26" i="16"/>
  <c r="LU26" i="16"/>
  <c r="LT26" i="16"/>
  <c r="LS26" i="16"/>
  <c r="LR26" i="16"/>
  <c r="LQ26" i="16"/>
  <c r="LP26" i="16"/>
  <c r="LO26" i="16"/>
  <c r="LN26" i="16"/>
  <c r="LM26" i="16"/>
  <c r="LL26" i="16"/>
  <c r="LK26" i="16"/>
  <c r="LJ26" i="16"/>
  <c r="LI26" i="16"/>
  <c r="LH26" i="16"/>
  <c r="LG26" i="16"/>
  <c r="LF26" i="16"/>
  <c r="LE26" i="16"/>
  <c r="LD26" i="16"/>
  <c r="LC26" i="16"/>
  <c r="LB26" i="16"/>
  <c r="LA26" i="16"/>
  <c r="KZ26" i="16"/>
  <c r="KY26" i="16"/>
  <c r="MD25" i="16"/>
  <c r="MC25" i="16"/>
  <c r="MB25" i="16"/>
  <c r="MA25" i="16"/>
  <c r="LZ25" i="16"/>
  <c r="LY25" i="16"/>
  <c r="LX25" i="16"/>
  <c r="LW25" i="16"/>
  <c r="LV25" i="16"/>
  <c r="LU25" i="16"/>
  <c r="LT25" i="16"/>
  <c r="LS25" i="16"/>
  <c r="LR25" i="16"/>
  <c r="LQ25" i="16"/>
  <c r="LP25" i="16"/>
  <c r="LO25" i="16"/>
  <c r="LN25" i="16"/>
  <c r="LM25" i="16"/>
  <c r="LL25" i="16"/>
  <c r="LK25" i="16"/>
  <c r="LJ25" i="16"/>
  <c r="LI25" i="16"/>
  <c r="LH25" i="16"/>
  <c r="LG25" i="16"/>
  <c r="LF25" i="16"/>
  <c r="LE25" i="16"/>
  <c r="LD25" i="16"/>
  <c r="LC25" i="16"/>
  <c r="LB25" i="16"/>
  <c r="LA25" i="16"/>
  <c r="KZ25" i="16"/>
  <c r="KY25" i="16"/>
  <c r="MD24" i="16"/>
  <c r="MC24" i="16"/>
  <c r="MB24" i="16"/>
  <c r="MA24" i="16"/>
  <c r="LZ24" i="16"/>
  <c r="LY24" i="16"/>
  <c r="LX24" i="16"/>
  <c r="LW24" i="16"/>
  <c r="LV24" i="16"/>
  <c r="LU24" i="16"/>
  <c r="LT24" i="16"/>
  <c r="LS24" i="16"/>
  <c r="LR24" i="16"/>
  <c r="LQ24" i="16"/>
  <c r="LP24" i="16"/>
  <c r="LO24" i="16"/>
  <c r="LN24" i="16"/>
  <c r="LM24" i="16"/>
  <c r="LL24" i="16"/>
  <c r="LK24" i="16"/>
  <c r="LJ24" i="16"/>
  <c r="LI24" i="16"/>
  <c r="LH24" i="16"/>
  <c r="LG24" i="16"/>
  <c r="LF24" i="16"/>
  <c r="LE24" i="16"/>
  <c r="LD24" i="16"/>
  <c r="LC24" i="16"/>
  <c r="LB24" i="16"/>
  <c r="LA24" i="16"/>
  <c r="KZ24" i="16"/>
  <c r="KY24" i="16"/>
  <c r="MD23" i="16"/>
  <c r="MC23" i="16"/>
  <c r="MB23" i="16"/>
  <c r="MA23" i="16"/>
  <c r="LZ23" i="16"/>
  <c r="LY23" i="16"/>
  <c r="LX23" i="16"/>
  <c r="LW23" i="16"/>
  <c r="LV23" i="16"/>
  <c r="LU23" i="16"/>
  <c r="LT23" i="16"/>
  <c r="LS23" i="16"/>
  <c r="LR23" i="16"/>
  <c r="LQ23" i="16"/>
  <c r="LP23" i="16"/>
  <c r="LO23" i="16"/>
  <c r="LN23" i="16"/>
  <c r="LM23" i="16"/>
  <c r="LL23" i="16"/>
  <c r="LK23" i="16"/>
  <c r="LJ23" i="16"/>
  <c r="LI23" i="16"/>
  <c r="LH23" i="16"/>
  <c r="LG23" i="16"/>
  <c r="LF23" i="16"/>
  <c r="LE23" i="16"/>
  <c r="LD23" i="16"/>
  <c r="LC23" i="16"/>
  <c r="LB23" i="16"/>
  <c r="LA23" i="16"/>
  <c r="KZ23" i="16"/>
  <c r="KY23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MD21" i="16"/>
  <c r="MC21" i="16"/>
  <c r="MB21" i="16"/>
  <c r="MA21" i="16"/>
  <c r="LZ21" i="16"/>
  <c r="LY21" i="16"/>
  <c r="LX21" i="16"/>
  <c r="LW21" i="16"/>
  <c r="LV21" i="16"/>
  <c r="LU21" i="16"/>
  <c r="LT21" i="16"/>
  <c r="LS21" i="16"/>
  <c r="LR21" i="16"/>
  <c r="LQ21" i="16"/>
  <c r="LP21" i="16"/>
  <c r="LO21" i="16"/>
  <c r="LN21" i="16"/>
  <c r="LM21" i="16"/>
  <c r="LL21" i="16"/>
  <c r="LK21" i="16"/>
  <c r="LJ21" i="16"/>
  <c r="LI21" i="16"/>
  <c r="LH21" i="16"/>
  <c r="LG21" i="16"/>
  <c r="LF21" i="16"/>
  <c r="LE21" i="16"/>
  <c r="LD21" i="16"/>
  <c r="LC21" i="16"/>
  <c r="LB21" i="16"/>
  <c r="LA21" i="16"/>
  <c r="KZ21" i="16"/>
  <c r="KY21" i="16"/>
  <c r="MD20" i="16"/>
  <c r="MC20" i="16"/>
  <c r="MB20" i="16"/>
  <c r="MA20" i="16"/>
  <c r="LZ20" i="16"/>
  <c r="LY20" i="16"/>
  <c r="LX20" i="16"/>
  <c r="LW20" i="16"/>
  <c r="LV20" i="16"/>
  <c r="LU20" i="16"/>
  <c r="LT20" i="16"/>
  <c r="LS20" i="16"/>
  <c r="LR20" i="16"/>
  <c r="LQ20" i="16"/>
  <c r="LP20" i="16"/>
  <c r="LO20" i="16"/>
  <c r="LN20" i="16"/>
  <c r="LM20" i="16"/>
  <c r="LL20" i="16"/>
  <c r="LK20" i="16"/>
  <c r="LJ20" i="16"/>
  <c r="LI20" i="16"/>
  <c r="LH20" i="16"/>
  <c r="LG20" i="16"/>
  <c r="LF20" i="16"/>
  <c r="LE20" i="16"/>
  <c r="LD20" i="16"/>
  <c r="LC20" i="16"/>
  <c r="LB20" i="16"/>
  <c r="LA20" i="16"/>
  <c r="KZ20" i="16"/>
  <c r="KY20" i="16"/>
  <c r="MD19" i="16"/>
  <c r="MC19" i="16"/>
  <c r="MB19" i="16"/>
  <c r="MA19" i="16"/>
  <c r="LZ19" i="16"/>
  <c r="LY19" i="16"/>
  <c r="LX19" i="16"/>
  <c r="LW19" i="16"/>
  <c r="LV19" i="16"/>
  <c r="LU19" i="16"/>
  <c r="LT19" i="16"/>
  <c r="LS19" i="16"/>
  <c r="LR19" i="16"/>
  <c r="LQ19" i="16"/>
  <c r="LP19" i="16"/>
  <c r="LO19" i="16"/>
  <c r="LN19" i="16"/>
  <c r="LM19" i="16"/>
  <c r="LL19" i="16"/>
  <c r="LK19" i="16"/>
  <c r="LJ19" i="16"/>
  <c r="LI19" i="16"/>
  <c r="LH19" i="16"/>
  <c r="LG19" i="16"/>
  <c r="LF19" i="16"/>
  <c r="LE19" i="16"/>
  <c r="LD19" i="16"/>
  <c r="LC19" i="16"/>
  <c r="LB19" i="16"/>
  <c r="LA19" i="16"/>
  <c r="KZ19" i="16"/>
  <c r="KY19" i="16"/>
  <c r="MD18" i="16"/>
  <c r="MC18" i="16"/>
  <c r="MB18" i="16"/>
  <c r="MA18" i="16"/>
  <c r="LZ18" i="16"/>
  <c r="LY18" i="16"/>
  <c r="LX18" i="16"/>
  <c r="LW18" i="16"/>
  <c r="LV18" i="16"/>
  <c r="LU18" i="16"/>
  <c r="LT18" i="16"/>
  <c r="LS18" i="16"/>
  <c r="LR18" i="16"/>
  <c r="LQ18" i="16"/>
  <c r="LP18" i="16"/>
  <c r="LO18" i="16"/>
  <c r="LN18" i="16"/>
  <c r="LM18" i="16"/>
  <c r="LL18" i="16"/>
  <c r="LK18" i="16"/>
  <c r="LJ18" i="16"/>
  <c r="LI18" i="16"/>
  <c r="LH18" i="16"/>
  <c r="LG18" i="16"/>
  <c r="LF18" i="16"/>
  <c r="LE18" i="16"/>
  <c r="LD18" i="16"/>
  <c r="LC18" i="16"/>
  <c r="LB18" i="16"/>
  <c r="LA18" i="16"/>
  <c r="KZ18" i="16"/>
  <c r="KY18" i="16"/>
  <c r="MD17" i="16"/>
  <c r="MC17" i="16"/>
  <c r="MB17" i="16"/>
  <c r="MA17" i="16"/>
  <c r="LZ17" i="16"/>
  <c r="LY17" i="16"/>
  <c r="LX17" i="16"/>
  <c r="LW17" i="16"/>
  <c r="LV17" i="16"/>
  <c r="LU17" i="16"/>
  <c r="LT17" i="16"/>
  <c r="LS17" i="16"/>
  <c r="LR17" i="16"/>
  <c r="LQ17" i="16"/>
  <c r="LP17" i="16"/>
  <c r="LO17" i="16"/>
  <c r="LN17" i="16"/>
  <c r="LM17" i="16"/>
  <c r="LL17" i="16"/>
  <c r="LK17" i="16"/>
  <c r="LJ17" i="16"/>
  <c r="LI17" i="16"/>
  <c r="LH17" i="16"/>
  <c r="LG17" i="16"/>
  <c r="LF17" i="16"/>
  <c r="LE17" i="16"/>
  <c r="LD17" i="16"/>
  <c r="LC17" i="16"/>
  <c r="LB17" i="16"/>
  <c r="LA17" i="16"/>
  <c r="KZ17" i="16"/>
  <c r="KY17" i="16"/>
  <c r="MD16" i="16"/>
  <c r="MC16" i="16"/>
  <c r="MB16" i="16"/>
  <c r="MA16" i="16"/>
  <c r="LZ16" i="16"/>
  <c r="LY16" i="16"/>
  <c r="LX16" i="16"/>
  <c r="LW16" i="16"/>
  <c r="LV16" i="16"/>
  <c r="LU16" i="16"/>
  <c r="LT16" i="16"/>
  <c r="LS16" i="16"/>
  <c r="LR16" i="16"/>
  <c r="LQ16" i="16"/>
  <c r="LP16" i="16"/>
  <c r="LO16" i="16"/>
  <c r="LN16" i="16"/>
  <c r="LM16" i="16"/>
  <c r="LL16" i="16"/>
  <c r="LK16" i="16"/>
  <c r="LJ16" i="16"/>
  <c r="LI16" i="16"/>
  <c r="LH16" i="16"/>
  <c r="LG16" i="16"/>
  <c r="LF16" i="16"/>
  <c r="LE16" i="16"/>
  <c r="LD16" i="16"/>
  <c r="LC16" i="16"/>
  <c r="LB16" i="16"/>
  <c r="LA16" i="16"/>
  <c r="KZ16" i="16"/>
  <c r="KY16" i="16"/>
  <c r="MD15" i="16"/>
  <c r="MC15" i="16"/>
  <c r="MB15" i="16"/>
  <c r="MA15" i="16"/>
  <c r="LZ15" i="16"/>
  <c r="LY15" i="16"/>
  <c r="LX15" i="16"/>
  <c r="LW15" i="16"/>
  <c r="LV15" i="16"/>
  <c r="LU15" i="16"/>
  <c r="LT15" i="16"/>
  <c r="LS15" i="16"/>
  <c r="LR15" i="16"/>
  <c r="LQ15" i="16"/>
  <c r="LP15" i="16"/>
  <c r="LO15" i="16"/>
  <c r="LN15" i="16"/>
  <c r="LM15" i="16"/>
  <c r="LL15" i="16"/>
  <c r="LK15" i="16"/>
  <c r="LJ15" i="16"/>
  <c r="LI15" i="16"/>
  <c r="LH15" i="16"/>
  <c r="LG15" i="16"/>
  <c r="LF15" i="16"/>
  <c r="LE15" i="16"/>
  <c r="LD15" i="16"/>
  <c r="LC15" i="16"/>
  <c r="LB15" i="16"/>
  <c r="LA15" i="16"/>
  <c r="KZ15" i="16"/>
  <c r="KY15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MD13" i="16"/>
  <c r="MC13" i="16"/>
  <c r="MB13" i="16"/>
  <c r="MA13" i="16"/>
  <c r="LZ13" i="16"/>
  <c r="LY13" i="16"/>
  <c r="LX13" i="16"/>
  <c r="LW13" i="16"/>
  <c r="LV13" i="16"/>
  <c r="LU13" i="16"/>
  <c r="LT13" i="16"/>
  <c r="LS13" i="16"/>
  <c r="LR13" i="16"/>
  <c r="LQ13" i="16"/>
  <c r="LP13" i="16"/>
  <c r="LO13" i="16"/>
  <c r="LN13" i="16"/>
  <c r="LM13" i="16"/>
  <c r="LL13" i="16"/>
  <c r="LK13" i="16"/>
  <c r="LJ13" i="16"/>
  <c r="LI13" i="16"/>
  <c r="LH13" i="16"/>
  <c r="LG13" i="16"/>
  <c r="LF13" i="16"/>
  <c r="LE13" i="16"/>
  <c r="LD13" i="16"/>
  <c r="LC13" i="16"/>
  <c r="LB13" i="16"/>
  <c r="LA13" i="16"/>
  <c r="KZ13" i="16"/>
  <c r="KY13" i="16"/>
  <c r="MD12" i="16"/>
  <c r="MC12" i="16"/>
  <c r="MB12" i="16"/>
  <c r="MA12" i="16"/>
  <c r="LZ12" i="16"/>
  <c r="LY12" i="16"/>
  <c r="LX12" i="16"/>
  <c r="LW12" i="16"/>
  <c r="LV12" i="16"/>
  <c r="LU12" i="16"/>
  <c r="LT12" i="16"/>
  <c r="LS12" i="16"/>
  <c r="LR12" i="16"/>
  <c r="LQ12" i="16"/>
  <c r="LP12" i="16"/>
  <c r="LO12" i="16"/>
  <c r="LN12" i="16"/>
  <c r="LM12" i="16"/>
  <c r="LL12" i="16"/>
  <c r="LK12" i="16"/>
  <c r="LJ12" i="16"/>
  <c r="LI12" i="16"/>
  <c r="LH12" i="16"/>
  <c r="LG12" i="16"/>
  <c r="LF12" i="16"/>
  <c r="LE12" i="16"/>
  <c r="LD12" i="16"/>
  <c r="LC12" i="16"/>
  <c r="LB12" i="16"/>
  <c r="LA12" i="16"/>
  <c r="KZ12" i="16"/>
  <c r="KY12" i="16"/>
  <c r="MD11" i="16"/>
  <c r="MC11" i="16"/>
  <c r="MB11" i="16"/>
  <c r="MA11" i="16"/>
  <c r="LZ11" i="16"/>
  <c r="LY11" i="16"/>
  <c r="LX11" i="16"/>
  <c r="LW11" i="16"/>
  <c r="LV11" i="16"/>
  <c r="LU11" i="16"/>
  <c r="LT11" i="16"/>
  <c r="LS11" i="16"/>
  <c r="LR11" i="16"/>
  <c r="LQ11" i="16"/>
  <c r="LP11" i="16"/>
  <c r="LO11" i="16"/>
  <c r="LN11" i="16"/>
  <c r="LM11" i="16"/>
  <c r="LL11" i="16"/>
  <c r="LK11" i="16"/>
  <c r="LJ11" i="16"/>
  <c r="LI11" i="16"/>
  <c r="LH11" i="16"/>
  <c r="LG11" i="16"/>
  <c r="LF11" i="16"/>
  <c r="LE11" i="16"/>
  <c r="LD11" i="16"/>
  <c r="LC11" i="16"/>
  <c r="LB11" i="16"/>
  <c r="LA11" i="16"/>
  <c r="KZ11" i="16"/>
  <c r="KY11" i="16"/>
  <c r="MD10" i="16"/>
  <c r="MC10" i="16"/>
  <c r="MB10" i="16"/>
  <c r="MA10" i="16"/>
  <c r="LZ10" i="16"/>
  <c r="LY10" i="16"/>
  <c r="LX10" i="16"/>
  <c r="LW10" i="16"/>
  <c r="LV10" i="16"/>
  <c r="LU10" i="16"/>
  <c r="LT10" i="16"/>
  <c r="LS10" i="16"/>
  <c r="LR10" i="16"/>
  <c r="LQ10" i="16"/>
  <c r="LP10" i="16"/>
  <c r="LO10" i="16"/>
  <c r="LN10" i="16"/>
  <c r="LM10" i="16"/>
  <c r="LL10" i="16"/>
  <c r="LK10" i="16"/>
  <c r="LJ10" i="16"/>
  <c r="LI10" i="16"/>
  <c r="LH10" i="16"/>
  <c r="LG10" i="16"/>
  <c r="LF10" i="16"/>
  <c r="LE10" i="16"/>
  <c r="LD10" i="16"/>
  <c r="LC10" i="16"/>
  <c r="LB10" i="16"/>
  <c r="LA10" i="16"/>
  <c r="KZ10" i="16"/>
  <c r="KY10" i="16"/>
  <c r="MD9" i="16"/>
  <c r="MC9" i="16"/>
  <c r="MB9" i="16"/>
  <c r="MA9" i="16"/>
  <c r="LZ9" i="16"/>
  <c r="LY9" i="16"/>
  <c r="LX9" i="16"/>
  <c r="LW9" i="16"/>
  <c r="LV9" i="16"/>
  <c r="LU9" i="16"/>
  <c r="LT9" i="16"/>
  <c r="LS9" i="16"/>
  <c r="LR9" i="16"/>
  <c r="LQ9" i="16"/>
  <c r="LP9" i="16"/>
  <c r="LO9" i="16"/>
  <c r="LN9" i="16"/>
  <c r="LM9" i="16"/>
  <c r="LL9" i="16"/>
  <c r="LK9" i="16"/>
  <c r="LJ9" i="16"/>
  <c r="LI9" i="16"/>
  <c r="LH9" i="16"/>
  <c r="LG9" i="16"/>
  <c r="LF9" i="16"/>
  <c r="LE9" i="16"/>
  <c r="LD9" i="16"/>
  <c r="LC9" i="16"/>
  <c r="LB9" i="16"/>
  <c r="LA9" i="16"/>
  <c r="KZ9" i="16"/>
  <c r="KY9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MD6" i="16"/>
  <c r="MC6" i="16"/>
  <c r="MB6" i="16"/>
  <c r="MA6" i="16"/>
  <c r="LZ6" i="16"/>
  <c r="LY6" i="16"/>
  <c r="LX6" i="16"/>
  <c r="LW6" i="16"/>
  <c r="LV6" i="16"/>
  <c r="LU6" i="16"/>
  <c r="LT6" i="16"/>
  <c r="LS6" i="16"/>
  <c r="LR6" i="16"/>
  <c r="LQ6" i="16"/>
  <c r="LP6" i="16"/>
  <c r="LO6" i="16"/>
  <c r="LN6" i="16"/>
  <c r="LM6" i="16"/>
  <c r="LL6" i="16"/>
  <c r="LK6" i="16"/>
  <c r="LJ6" i="16"/>
  <c r="LI6" i="16"/>
  <c r="LH6" i="16"/>
  <c r="LG6" i="16"/>
  <c r="LF6" i="16"/>
  <c r="LE6" i="16"/>
  <c r="LD6" i="16"/>
  <c r="LC6" i="16"/>
  <c r="LB6" i="16"/>
  <c r="LA6" i="16"/>
  <c r="KZ6" i="16"/>
  <c r="KY6" i="16"/>
  <c r="MD5" i="16"/>
  <c r="MC5" i="16"/>
  <c r="MB5" i="16"/>
  <c r="MA5" i="16"/>
  <c r="LZ5" i="16"/>
  <c r="LY5" i="16"/>
  <c r="LX5" i="16"/>
  <c r="LW5" i="16"/>
  <c r="LV5" i="16"/>
  <c r="LU5" i="16"/>
  <c r="LT5" i="16"/>
  <c r="LS5" i="16"/>
  <c r="LR5" i="16"/>
  <c r="LQ5" i="16"/>
  <c r="LP5" i="16"/>
  <c r="LO5" i="16"/>
  <c r="LN5" i="16"/>
  <c r="LM5" i="16"/>
  <c r="LL5" i="16"/>
  <c r="LK5" i="16"/>
  <c r="LJ5" i="16"/>
  <c r="LI5" i="16"/>
  <c r="LH5" i="16"/>
  <c r="LG5" i="16"/>
  <c r="LF5" i="16"/>
  <c r="LE5" i="16"/>
  <c r="LD5" i="16"/>
  <c r="LC5" i="16"/>
  <c r="LB5" i="16"/>
  <c r="LA5" i="16"/>
  <c r="KZ5" i="16"/>
  <c r="KY5" i="16"/>
  <c r="MD4" i="16"/>
  <c r="MC4" i="16"/>
  <c r="MB4" i="16"/>
  <c r="MA4" i="16"/>
  <c r="LZ4" i="16"/>
  <c r="LY4" i="16"/>
  <c r="LX4" i="16"/>
  <c r="LW4" i="16"/>
  <c r="LV4" i="16"/>
  <c r="LU4" i="16"/>
  <c r="LT4" i="16"/>
  <c r="LS4" i="16"/>
  <c r="LR4" i="16"/>
  <c r="LQ4" i="16"/>
  <c r="LP4" i="16"/>
  <c r="LO4" i="16"/>
  <c r="LN4" i="16"/>
  <c r="LM4" i="16"/>
  <c r="LL4" i="16"/>
  <c r="LK4" i="16"/>
  <c r="LJ4" i="16"/>
  <c r="LI4" i="16"/>
  <c r="LH4" i="16"/>
  <c r="LG4" i="16"/>
  <c r="LF4" i="16"/>
  <c r="LE4" i="16"/>
  <c r="LD4" i="16"/>
  <c r="LC4" i="16"/>
  <c r="LB4" i="16"/>
  <c r="LA4" i="16"/>
  <c r="KZ4" i="16"/>
  <c r="KY4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MD2" i="16"/>
  <c r="MC2" i="16"/>
  <c r="MB2" i="16"/>
  <c r="MA2" i="16"/>
  <c r="LZ2" i="16"/>
  <c r="LY2" i="16"/>
  <c r="LX2" i="16"/>
  <c r="LW2" i="16"/>
  <c r="LV2" i="16"/>
  <c r="LU2" i="16"/>
  <c r="LT2" i="16"/>
  <c r="LS2" i="16"/>
  <c r="LR2" i="16"/>
  <c r="LQ2" i="16"/>
  <c r="LP2" i="16"/>
  <c r="LO2" i="16"/>
  <c r="LN2" i="16"/>
  <c r="LM2" i="16"/>
  <c r="LL2" i="16"/>
  <c r="LK2" i="16"/>
  <c r="LJ2" i="16"/>
  <c r="LI2" i="16"/>
  <c r="LH2" i="16"/>
  <c r="LG2" i="16"/>
  <c r="LF2" i="16"/>
  <c r="LE2" i="16"/>
  <c r="LD2" i="16"/>
  <c r="LC2" i="16"/>
  <c r="LB2" i="16"/>
  <c r="LA2" i="16"/>
  <c r="KZ2" i="16"/>
  <c r="KY2" i="16"/>
  <c r="MD211" i="21"/>
  <c r="MD212" i="21"/>
  <c r="MD213" i="21"/>
  <c r="MD214" i="21"/>
  <c r="MD215" i="21"/>
  <c r="MD216" i="21"/>
  <c r="MD217" i="21"/>
  <c r="MD218" i="21"/>
  <c r="MD219" i="21"/>
  <c r="MD220" i="21"/>
  <c r="MD221" i="21"/>
  <c r="MD222" i="21"/>
  <c r="MD223" i="21"/>
  <c r="MD224" i="21"/>
  <c r="MD225" i="21"/>
  <c r="MD226" i="21"/>
  <c r="MD227" i="21"/>
  <c r="MD228" i="21"/>
  <c r="MD229" i="21"/>
  <c r="MD230" i="21"/>
  <c r="MD231" i="21"/>
  <c r="MD232" i="21"/>
  <c r="MD233" i="21"/>
  <c r="MD234" i="21"/>
  <c r="MD235" i="21"/>
  <c r="MD236" i="21"/>
  <c r="MD237" i="21"/>
  <c r="MD238" i="21"/>
  <c r="MD239" i="21"/>
  <c r="MC211" i="21"/>
  <c r="MC212" i="21"/>
  <c r="MC213" i="21"/>
  <c r="MC214" i="21"/>
  <c r="MC215" i="21"/>
  <c r="MC216" i="21"/>
  <c r="MC217" i="21"/>
  <c r="MC218" i="21"/>
  <c r="MC219" i="21"/>
  <c r="MC220" i="21"/>
  <c r="MC221" i="21"/>
  <c r="MC222" i="21"/>
  <c r="MC223" i="21"/>
  <c r="MC224" i="21"/>
  <c r="MC225" i="21"/>
  <c r="MC226" i="21"/>
  <c r="MC227" i="21"/>
  <c r="MC228" i="21"/>
  <c r="MC229" i="21"/>
  <c r="MC230" i="21"/>
  <c r="MC231" i="21"/>
  <c r="MC232" i="21"/>
  <c r="MC233" i="21"/>
  <c r="MC234" i="21"/>
  <c r="MC235" i="21"/>
  <c r="MC236" i="21"/>
  <c r="MC237" i="21"/>
  <c r="MC238" i="21"/>
  <c r="MC239" i="21"/>
  <c r="MB211" i="21"/>
  <c r="MB212" i="21"/>
  <c r="MB213" i="21"/>
  <c r="MB214" i="21"/>
  <c r="MB215" i="21"/>
  <c r="MB216" i="21"/>
  <c r="MB217" i="21"/>
  <c r="MB218" i="21"/>
  <c r="MB219" i="21"/>
  <c r="MB220" i="21"/>
  <c r="MB221" i="21"/>
  <c r="MB222" i="21"/>
  <c r="MB223" i="21"/>
  <c r="MB224" i="21"/>
  <c r="MB225" i="21"/>
  <c r="MB226" i="21"/>
  <c r="MB227" i="21"/>
  <c r="MB228" i="21"/>
  <c r="MB229" i="21"/>
  <c r="MB230" i="21"/>
  <c r="MB231" i="21"/>
  <c r="MB232" i="21"/>
  <c r="MB233" i="21"/>
  <c r="MB234" i="21"/>
  <c r="MB235" i="21"/>
  <c r="MB236" i="21"/>
  <c r="MB237" i="21"/>
  <c r="MB238" i="21"/>
  <c r="MB239" i="21"/>
  <c r="MA211" i="21"/>
  <c r="MA212" i="21"/>
  <c r="MA213" i="21"/>
  <c r="MA214" i="21"/>
  <c r="MA215" i="21"/>
  <c r="MA216" i="21"/>
  <c r="MA217" i="21"/>
  <c r="MA218" i="21"/>
  <c r="MA219" i="21"/>
  <c r="MA220" i="21"/>
  <c r="MA221" i="21"/>
  <c r="MA222" i="21"/>
  <c r="MA223" i="21"/>
  <c r="MA224" i="21"/>
  <c r="MA225" i="21"/>
  <c r="MA226" i="21"/>
  <c r="MA227" i="21"/>
  <c r="MA228" i="21"/>
  <c r="MA229" i="21"/>
  <c r="MA230" i="21"/>
  <c r="MA231" i="21"/>
  <c r="MA232" i="21"/>
  <c r="MA233" i="21"/>
  <c r="MA234" i="21"/>
  <c r="MA235" i="21"/>
  <c r="MA236" i="21"/>
  <c r="MA237" i="21"/>
  <c r="MA238" i="21"/>
  <c r="MA239" i="21"/>
  <c r="LZ211" i="21"/>
  <c r="LZ212" i="21"/>
  <c r="LZ213" i="21"/>
  <c r="LZ214" i="21"/>
  <c r="LZ215" i="21"/>
  <c r="LZ216" i="21"/>
  <c r="LZ217" i="21"/>
  <c r="LZ218" i="21"/>
  <c r="LZ219" i="21"/>
  <c r="LZ220" i="21"/>
  <c r="LZ221" i="21"/>
  <c r="LZ222" i="21"/>
  <c r="LZ223" i="21"/>
  <c r="LZ224" i="21"/>
  <c r="LZ225" i="21"/>
  <c r="LZ226" i="21"/>
  <c r="LZ227" i="21"/>
  <c r="LZ228" i="21"/>
  <c r="LZ229" i="21"/>
  <c r="LZ230" i="21"/>
  <c r="LZ231" i="21"/>
  <c r="LZ232" i="21"/>
  <c r="LZ233" i="21"/>
  <c r="LZ234" i="21"/>
  <c r="LZ235" i="21"/>
  <c r="LZ236" i="21"/>
  <c r="LZ237" i="21"/>
  <c r="LZ238" i="21"/>
  <c r="LZ239" i="21"/>
  <c r="LY211" i="21"/>
  <c r="LY212" i="21"/>
  <c r="LY213" i="21"/>
  <c r="LY214" i="21"/>
  <c r="LY215" i="21"/>
  <c r="LY216" i="21"/>
  <c r="LY217" i="21"/>
  <c r="LY218" i="21"/>
  <c r="LY219" i="21"/>
  <c r="LY220" i="21"/>
  <c r="LY221" i="21"/>
  <c r="LY222" i="21"/>
  <c r="LY223" i="21"/>
  <c r="LY224" i="21"/>
  <c r="LY225" i="21"/>
  <c r="LY226" i="21"/>
  <c r="LY227" i="21"/>
  <c r="LY228" i="21"/>
  <c r="LY229" i="21"/>
  <c r="LY230" i="21"/>
  <c r="LY231" i="21"/>
  <c r="LY232" i="21"/>
  <c r="LY233" i="21"/>
  <c r="LY234" i="21"/>
  <c r="LY235" i="21"/>
  <c r="LY236" i="21"/>
  <c r="LY237" i="21"/>
  <c r="LY238" i="21"/>
  <c r="LY239" i="21"/>
  <c r="LX211" i="21"/>
  <c r="LX212" i="21"/>
  <c r="LX213" i="21"/>
  <c r="LX214" i="21"/>
  <c r="LX215" i="21"/>
  <c r="LX216" i="21"/>
  <c r="LX217" i="21"/>
  <c r="LX218" i="21"/>
  <c r="LX219" i="21"/>
  <c r="LX220" i="21"/>
  <c r="LX221" i="21"/>
  <c r="LX222" i="21"/>
  <c r="LX223" i="21"/>
  <c r="LX224" i="21"/>
  <c r="LX225" i="21"/>
  <c r="LX226" i="21"/>
  <c r="LX227" i="21"/>
  <c r="LX228" i="21"/>
  <c r="LX229" i="21"/>
  <c r="LX230" i="21"/>
  <c r="LX231" i="21"/>
  <c r="LX232" i="21"/>
  <c r="LX233" i="21"/>
  <c r="LX234" i="21"/>
  <c r="LX235" i="21"/>
  <c r="LX236" i="21"/>
  <c r="LX237" i="21"/>
  <c r="LX238" i="21"/>
  <c r="LX239" i="21"/>
  <c r="LW211" i="21"/>
  <c r="LW212" i="21"/>
  <c r="LW213" i="21"/>
  <c r="LW214" i="21"/>
  <c r="LW215" i="21"/>
  <c r="LW216" i="21"/>
  <c r="LW217" i="21"/>
  <c r="LW218" i="21"/>
  <c r="LW219" i="21"/>
  <c r="LW220" i="21"/>
  <c r="LW221" i="21"/>
  <c r="LW222" i="21"/>
  <c r="LW223" i="21"/>
  <c r="LW224" i="21"/>
  <c r="LW225" i="21"/>
  <c r="LW226" i="21"/>
  <c r="LW227" i="21"/>
  <c r="LW228" i="21"/>
  <c r="LW229" i="21"/>
  <c r="LW230" i="21"/>
  <c r="LW231" i="21"/>
  <c r="LW232" i="21"/>
  <c r="LW233" i="21"/>
  <c r="LW234" i="21"/>
  <c r="LW235" i="21"/>
  <c r="LW236" i="21"/>
  <c r="LW237" i="21"/>
  <c r="LW238" i="21"/>
  <c r="LW239" i="21"/>
  <c r="LV211" i="21"/>
  <c r="LV212" i="21"/>
  <c r="LV213" i="21"/>
  <c r="LV214" i="21"/>
  <c r="LV215" i="21"/>
  <c r="LV216" i="21"/>
  <c r="LV217" i="21"/>
  <c r="LV218" i="21"/>
  <c r="LV219" i="21"/>
  <c r="LV220" i="21"/>
  <c r="LV221" i="21"/>
  <c r="LV222" i="21"/>
  <c r="LV223" i="21"/>
  <c r="LV224" i="21"/>
  <c r="LV225" i="21"/>
  <c r="LV226" i="21"/>
  <c r="LV227" i="21"/>
  <c r="LV228" i="21"/>
  <c r="LV229" i="21"/>
  <c r="LV230" i="21"/>
  <c r="LV231" i="21"/>
  <c r="LV232" i="21"/>
  <c r="LV233" i="21"/>
  <c r="LV234" i="21"/>
  <c r="LV235" i="21"/>
  <c r="LV236" i="21"/>
  <c r="LV237" i="21"/>
  <c r="LV238" i="21"/>
  <c r="LV239" i="21"/>
  <c r="LU211" i="21"/>
  <c r="LU212" i="21"/>
  <c r="LU213" i="21"/>
  <c r="LU214" i="21"/>
  <c r="LU215" i="21"/>
  <c r="LU216" i="21"/>
  <c r="LU217" i="21"/>
  <c r="LU218" i="21"/>
  <c r="LU219" i="21"/>
  <c r="LU220" i="21"/>
  <c r="LU221" i="21"/>
  <c r="LU222" i="21"/>
  <c r="LU223" i="21"/>
  <c r="LU224" i="21"/>
  <c r="LU225" i="21"/>
  <c r="LU226" i="21"/>
  <c r="LU227" i="21"/>
  <c r="LU228" i="21"/>
  <c r="LU229" i="21"/>
  <c r="LU230" i="21"/>
  <c r="LU231" i="21"/>
  <c r="LU232" i="21"/>
  <c r="LU233" i="21"/>
  <c r="LU234" i="21"/>
  <c r="LU235" i="21"/>
  <c r="LU236" i="21"/>
  <c r="LU237" i="21"/>
  <c r="LU238" i="21"/>
  <c r="LU239" i="21"/>
  <c r="LT211" i="21"/>
  <c r="LT212" i="21"/>
  <c r="LT213" i="21"/>
  <c r="LT214" i="21"/>
  <c r="LT215" i="21"/>
  <c r="LT216" i="21"/>
  <c r="LT217" i="21"/>
  <c r="LT218" i="21"/>
  <c r="LT219" i="21"/>
  <c r="LT220" i="21"/>
  <c r="LT221" i="21"/>
  <c r="LT222" i="21"/>
  <c r="LT223" i="21"/>
  <c r="LT224" i="21"/>
  <c r="LT225" i="21"/>
  <c r="LT226" i="21"/>
  <c r="LT227" i="21"/>
  <c r="LT228" i="21"/>
  <c r="LT229" i="21"/>
  <c r="LT230" i="21"/>
  <c r="LT231" i="21"/>
  <c r="LT232" i="21"/>
  <c r="LT233" i="21"/>
  <c r="LT234" i="21"/>
  <c r="LT235" i="21"/>
  <c r="LT236" i="21"/>
  <c r="LT237" i="21"/>
  <c r="LT238" i="21"/>
  <c r="LT239" i="21"/>
  <c r="LS211" i="21"/>
  <c r="LS212" i="21"/>
  <c r="LS213" i="21"/>
  <c r="LS214" i="21"/>
  <c r="LS215" i="21"/>
  <c r="LS216" i="21"/>
  <c r="LS217" i="21"/>
  <c r="LS218" i="21"/>
  <c r="LS219" i="21"/>
  <c r="LS220" i="21"/>
  <c r="LS221" i="21"/>
  <c r="LS222" i="21"/>
  <c r="LS223" i="21"/>
  <c r="LS224" i="21"/>
  <c r="LS225" i="21"/>
  <c r="LS226" i="21"/>
  <c r="LS227" i="21"/>
  <c r="LS228" i="21"/>
  <c r="LS229" i="21"/>
  <c r="LS230" i="21"/>
  <c r="LS231" i="21"/>
  <c r="LS232" i="21"/>
  <c r="LS233" i="21"/>
  <c r="LS234" i="21"/>
  <c r="LS235" i="21"/>
  <c r="LS236" i="21"/>
  <c r="LS237" i="21"/>
  <c r="LS238" i="21"/>
  <c r="LS239" i="21"/>
  <c r="LR211" i="21"/>
  <c r="LR212" i="21"/>
  <c r="LR213" i="21"/>
  <c r="LR214" i="21"/>
  <c r="LR215" i="21"/>
  <c r="LR216" i="21"/>
  <c r="LR217" i="21"/>
  <c r="LR218" i="21"/>
  <c r="LR219" i="21"/>
  <c r="LR220" i="21"/>
  <c r="LR221" i="21"/>
  <c r="LR222" i="21"/>
  <c r="LR223" i="21"/>
  <c r="LR224" i="21"/>
  <c r="LR225" i="21"/>
  <c r="LR226" i="21"/>
  <c r="LR227" i="21"/>
  <c r="LR228" i="21"/>
  <c r="LR229" i="21"/>
  <c r="LR230" i="21"/>
  <c r="LR231" i="21"/>
  <c r="LR232" i="21"/>
  <c r="LR233" i="21"/>
  <c r="LR234" i="21"/>
  <c r="LR235" i="21"/>
  <c r="LR236" i="21"/>
  <c r="LR237" i="21"/>
  <c r="LR238" i="21"/>
  <c r="LR239" i="21"/>
  <c r="LQ211" i="21"/>
  <c r="LQ212" i="21"/>
  <c r="LQ213" i="21"/>
  <c r="LQ214" i="21"/>
  <c r="LQ215" i="21"/>
  <c r="LQ216" i="21"/>
  <c r="LQ217" i="21"/>
  <c r="LQ218" i="21"/>
  <c r="LQ219" i="21"/>
  <c r="LQ220" i="21"/>
  <c r="LQ221" i="21"/>
  <c r="LQ222" i="21"/>
  <c r="LQ223" i="21"/>
  <c r="LQ224" i="21"/>
  <c r="LQ225" i="21"/>
  <c r="LQ226" i="21"/>
  <c r="LQ227" i="21"/>
  <c r="LQ228" i="21"/>
  <c r="LQ229" i="21"/>
  <c r="LQ230" i="21"/>
  <c r="LQ231" i="21"/>
  <c r="LQ232" i="21"/>
  <c r="LQ233" i="21"/>
  <c r="LQ234" i="21"/>
  <c r="LQ235" i="21"/>
  <c r="LQ236" i="21"/>
  <c r="LQ237" i="21"/>
  <c r="LQ238" i="21"/>
  <c r="LQ239" i="21"/>
  <c r="LP211" i="21"/>
  <c r="LP212" i="21"/>
  <c r="LP213" i="21"/>
  <c r="LP214" i="21"/>
  <c r="LP215" i="21"/>
  <c r="LP216" i="21"/>
  <c r="LP217" i="21"/>
  <c r="LP218" i="21"/>
  <c r="LP219" i="21"/>
  <c r="LP220" i="21"/>
  <c r="LP221" i="21"/>
  <c r="LP222" i="21"/>
  <c r="LP223" i="21"/>
  <c r="LP224" i="21"/>
  <c r="LP225" i="21"/>
  <c r="LP226" i="21"/>
  <c r="LP227" i="21"/>
  <c r="LP228" i="21"/>
  <c r="LP229" i="21"/>
  <c r="LP230" i="21"/>
  <c r="LP231" i="21"/>
  <c r="LP232" i="21"/>
  <c r="LP233" i="21"/>
  <c r="LP234" i="21"/>
  <c r="LP235" i="21"/>
  <c r="LP236" i="21"/>
  <c r="LP237" i="21"/>
  <c r="LP238" i="21"/>
  <c r="LP239" i="21"/>
  <c r="LO211" i="21"/>
  <c r="LO212" i="21"/>
  <c r="LO213" i="21"/>
  <c r="LO214" i="21"/>
  <c r="LO215" i="21"/>
  <c r="LO216" i="21"/>
  <c r="LO217" i="21"/>
  <c r="LO218" i="21"/>
  <c r="LO219" i="21"/>
  <c r="LO220" i="21"/>
  <c r="LO221" i="21"/>
  <c r="LO222" i="21"/>
  <c r="LO223" i="21"/>
  <c r="LO224" i="21"/>
  <c r="LO225" i="21"/>
  <c r="LO226" i="21"/>
  <c r="LO227" i="21"/>
  <c r="LO228" i="21"/>
  <c r="LO229" i="21"/>
  <c r="LO230" i="21"/>
  <c r="LO231" i="21"/>
  <c r="LO232" i="21"/>
  <c r="LO233" i="21"/>
  <c r="LO234" i="21"/>
  <c r="LO235" i="21"/>
  <c r="LO236" i="21"/>
  <c r="LO237" i="21"/>
  <c r="LO238" i="21"/>
  <c r="LO239" i="21"/>
  <c r="LN211" i="21"/>
  <c r="LN212" i="21"/>
  <c r="LN213" i="21"/>
  <c r="LN214" i="21"/>
  <c r="LN215" i="21"/>
  <c r="LN216" i="21"/>
  <c r="LN217" i="21"/>
  <c r="LN218" i="21"/>
  <c r="LN219" i="21"/>
  <c r="LN220" i="21"/>
  <c r="LN221" i="21"/>
  <c r="LN222" i="21"/>
  <c r="LN223" i="21"/>
  <c r="LN224" i="21"/>
  <c r="LN225" i="21"/>
  <c r="LN226" i="21"/>
  <c r="LN227" i="21"/>
  <c r="LN228" i="21"/>
  <c r="LN229" i="21"/>
  <c r="LN230" i="21"/>
  <c r="LN231" i="21"/>
  <c r="LN232" i="21"/>
  <c r="LN233" i="21"/>
  <c r="LN234" i="21"/>
  <c r="LN235" i="21"/>
  <c r="LN236" i="21"/>
  <c r="LN237" i="21"/>
  <c r="LN238" i="21"/>
  <c r="LN239" i="21"/>
  <c r="LM211" i="21"/>
  <c r="LM212" i="21"/>
  <c r="LM213" i="21"/>
  <c r="LM214" i="21"/>
  <c r="LM215" i="21"/>
  <c r="LM216" i="21"/>
  <c r="LM217" i="21"/>
  <c r="LM218" i="21"/>
  <c r="LM219" i="21"/>
  <c r="LM220" i="21"/>
  <c r="LM221" i="21"/>
  <c r="LM222" i="21"/>
  <c r="LM223" i="21"/>
  <c r="LM224" i="21"/>
  <c r="LM225" i="21"/>
  <c r="LM226" i="21"/>
  <c r="LM227" i="21"/>
  <c r="LM228" i="21"/>
  <c r="LM229" i="21"/>
  <c r="LM230" i="21"/>
  <c r="LM231" i="21"/>
  <c r="LM232" i="21"/>
  <c r="LM233" i="21"/>
  <c r="LM234" i="21"/>
  <c r="LM235" i="21"/>
  <c r="LM236" i="21"/>
  <c r="LM237" i="21"/>
  <c r="LM238" i="21"/>
  <c r="LM239" i="21"/>
  <c r="LL211" i="21"/>
  <c r="LL212" i="21"/>
  <c r="LL213" i="21"/>
  <c r="LL214" i="21"/>
  <c r="LL215" i="21"/>
  <c r="LL216" i="21"/>
  <c r="LL217" i="21"/>
  <c r="LL218" i="21"/>
  <c r="LL219" i="21"/>
  <c r="LL220" i="21"/>
  <c r="LL221" i="21"/>
  <c r="LL222" i="21"/>
  <c r="LL223" i="21"/>
  <c r="LL224" i="21"/>
  <c r="LL225" i="21"/>
  <c r="LL226" i="21"/>
  <c r="LL227" i="21"/>
  <c r="LL228" i="21"/>
  <c r="LL229" i="21"/>
  <c r="LL230" i="21"/>
  <c r="LL231" i="21"/>
  <c r="LL232" i="21"/>
  <c r="LL233" i="21"/>
  <c r="LL234" i="21"/>
  <c r="LL235" i="21"/>
  <c r="LL236" i="21"/>
  <c r="LL237" i="21"/>
  <c r="LL238" i="21"/>
  <c r="LL239" i="21"/>
  <c r="LK211" i="21"/>
  <c r="LK212" i="21"/>
  <c r="LK213" i="21"/>
  <c r="LK214" i="21"/>
  <c r="LK215" i="21"/>
  <c r="LK216" i="21"/>
  <c r="LK217" i="21"/>
  <c r="LK218" i="21"/>
  <c r="LK219" i="21"/>
  <c r="LK220" i="21"/>
  <c r="LK221" i="21"/>
  <c r="LK222" i="21"/>
  <c r="LK223" i="21"/>
  <c r="LK224" i="21"/>
  <c r="LK225" i="21"/>
  <c r="LK226" i="21"/>
  <c r="LK227" i="21"/>
  <c r="LK228" i="21"/>
  <c r="LK229" i="21"/>
  <c r="LK230" i="21"/>
  <c r="LK231" i="21"/>
  <c r="LK232" i="21"/>
  <c r="LK233" i="21"/>
  <c r="LK234" i="21"/>
  <c r="LK235" i="21"/>
  <c r="LK236" i="21"/>
  <c r="LK237" i="21"/>
  <c r="LK238" i="21"/>
  <c r="LK239" i="21"/>
  <c r="LJ211" i="21"/>
  <c r="LJ212" i="21"/>
  <c r="LJ213" i="21"/>
  <c r="LJ214" i="21"/>
  <c r="LJ215" i="21"/>
  <c r="LJ216" i="21"/>
  <c r="LJ217" i="21"/>
  <c r="LJ218" i="21"/>
  <c r="LJ219" i="21"/>
  <c r="LJ220" i="21"/>
  <c r="LJ221" i="21"/>
  <c r="LJ222" i="21"/>
  <c r="LJ223" i="21"/>
  <c r="LJ224" i="21"/>
  <c r="LJ225" i="21"/>
  <c r="LJ226" i="21"/>
  <c r="LJ227" i="21"/>
  <c r="LJ228" i="21"/>
  <c r="LJ229" i="21"/>
  <c r="LJ230" i="21"/>
  <c r="LJ231" i="21"/>
  <c r="LJ232" i="21"/>
  <c r="LJ233" i="21"/>
  <c r="LJ234" i="21"/>
  <c r="LJ235" i="21"/>
  <c r="LJ236" i="21"/>
  <c r="LJ237" i="21"/>
  <c r="LJ238" i="21"/>
  <c r="LJ239" i="21"/>
  <c r="LI211" i="21"/>
  <c r="LI212" i="21"/>
  <c r="LI213" i="21"/>
  <c r="LI214" i="21"/>
  <c r="LI215" i="21"/>
  <c r="LI216" i="21"/>
  <c r="LI217" i="21"/>
  <c r="LI218" i="21"/>
  <c r="LI219" i="21"/>
  <c r="LI220" i="21"/>
  <c r="LI221" i="21"/>
  <c r="LI222" i="21"/>
  <c r="LI223" i="21"/>
  <c r="LI224" i="21"/>
  <c r="LI225" i="21"/>
  <c r="LI226" i="21"/>
  <c r="LI227" i="21"/>
  <c r="LI228" i="21"/>
  <c r="LI229" i="21"/>
  <c r="LI230" i="21"/>
  <c r="LI231" i="21"/>
  <c r="LI232" i="21"/>
  <c r="LI233" i="21"/>
  <c r="LI234" i="21"/>
  <c r="LI235" i="21"/>
  <c r="LI236" i="21"/>
  <c r="LI237" i="21"/>
  <c r="LI238" i="21"/>
  <c r="LI239" i="21"/>
  <c r="LH211" i="21"/>
  <c r="LH212" i="21"/>
  <c r="LH213" i="21"/>
  <c r="LH214" i="21"/>
  <c r="LH215" i="21"/>
  <c r="LH216" i="21"/>
  <c r="LH217" i="21"/>
  <c r="LH218" i="21"/>
  <c r="LH219" i="21"/>
  <c r="LH220" i="21"/>
  <c r="LH221" i="21"/>
  <c r="LH222" i="21"/>
  <c r="LH223" i="21"/>
  <c r="LH224" i="21"/>
  <c r="LH225" i="21"/>
  <c r="LH226" i="21"/>
  <c r="LH227" i="21"/>
  <c r="LH228" i="21"/>
  <c r="LH229" i="21"/>
  <c r="LH230" i="21"/>
  <c r="LH231" i="21"/>
  <c r="LH232" i="21"/>
  <c r="LH233" i="21"/>
  <c r="LH234" i="21"/>
  <c r="LH235" i="21"/>
  <c r="LH236" i="21"/>
  <c r="LH237" i="21"/>
  <c r="LH238" i="21"/>
  <c r="LH239" i="21"/>
  <c r="LG211" i="21"/>
  <c r="LG212" i="21"/>
  <c r="LG213" i="21"/>
  <c r="LG214" i="21"/>
  <c r="LG215" i="21"/>
  <c r="LG216" i="21"/>
  <c r="LG217" i="21"/>
  <c r="LG218" i="21"/>
  <c r="LG219" i="21"/>
  <c r="LG220" i="21"/>
  <c r="LG221" i="21"/>
  <c r="LG222" i="21"/>
  <c r="LG223" i="21"/>
  <c r="LG224" i="21"/>
  <c r="LG225" i="21"/>
  <c r="LG226" i="21"/>
  <c r="LG227" i="21"/>
  <c r="LG228" i="21"/>
  <c r="LG229" i="21"/>
  <c r="LG230" i="21"/>
  <c r="LG231" i="21"/>
  <c r="LG232" i="21"/>
  <c r="LG233" i="21"/>
  <c r="LG234" i="21"/>
  <c r="LG235" i="21"/>
  <c r="LG236" i="21"/>
  <c r="LG237" i="21"/>
  <c r="LG238" i="21"/>
  <c r="LG239" i="21"/>
  <c r="LF211" i="21"/>
  <c r="LF212" i="21"/>
  <c r="LF213" i="21"/>
  <c r="LF214" i="21"/>
  <c r="LF215" i="21"/>
  <c r="LF216" i="21"/>
  <c r="LF217" i="21"/>
  <c r="LF218" i="21"/>
  <c r="LF219" i="21"/>
  <c r="LF220" i="21"/>
  <c r="LF221" i="21"/>
  <c r="LF222" i="21"/>
  <c r="LF223" i="21"/>
  <c r="LF224" i="21"/>
  <c r="LF225" i="21"/>
  <c r="LF226" i="21"/>
  <c r="LF227" i="21"/>
  <c r="LF228" i="21"/>
  <c r="LF229" i="21"/>
  <c r="LF230" i="21"/>
  <c r="LF231" i="21"/>
  <c r="LF232" i="21"/>
  <c r="LF233" i="21"/>
  <c r="LF234" i="21"/>
  <c r="LF235" i="21"/>
  <c r="LF236" i="21"/>
  <c r="LF237" i="21"/>
  <c r="LF238" i="21"/>
  <c r="LF239" i="21"/>
  <c r="LE211" i="21"/>
  <c r="LE212" i="21"/>
  <c r="LE213" i="21"/>
  <c r="LE214" i="21"/>
  <c r="LE215" i="21"/>
  <c r="LE216" i="21"/>
  <c r="LE217" i="21"/>
  <c r="LE218" i="21"/>
  <c r="LE219" i="21"/>
  <c r="LE220" i="21"/>
  <c r="LE221" i="21"/>
  <c r="LE222" i="21"/>
  <c r="LE223" i="21"/>
  <c r="LE224" i="21"/>
  <c r="LE225" i="21"/>
  <c r="LE226" i="21"/>
  <c r="LE227" i="21"/>
  <c r="LE228" i="21"/>
  <c r="LE229" i="21"/>
  <c r="LE230" i="21"/>
  <c r="LE231" i="21"/>
  <c r="LE232" i="21"/>
  <c r="LE233" i="21"/>
  <c r="LE234" i="21"/>
  <c r="LE235" i="21"/>
  <c r="LE236" i="21"/>
  <c r="LE237" i="21"/>
  <c r="LE238" i="21"/>
  <c r="LE239" i="21"/>
  <c r="LD211" i="21"/>
  <c r="LD212" i="21"/>
  <c r="LD213" i="21"/>
  <c r="LD214" i="21"/>
  <c r="LD215" i="21"/>
  <c r="LD216" i="21"/>
  <c r="LD217" i="21"/>
  <c r="LD218" i="21"/>
  <c r="LD219" i="21"/>
  <c r="LD220" i="21"/>
  <c r="LD221" i="21"/>
  <c r="LD222" i="21"/>
  <c r="LD223" i="21"/>
  <c r="LD224" i="21"/>
  <c r="LD225" i="21"/>
  <c r="LD226" i="21"/>
  <c r="LD227" i="21"/>
  <c r="LD228" i="21"/>
  <c r="LD229" i="21"/>
  <c r="LD230" i="21"/>
  <c r="LD231" i="21"/>
  <c r="LD232" i="21"/>
  <c r="LD233" i="21"/>
  <c r="LD234" i="21"/>
  <c r="LD235" i="21"/>
  <c r="LD236" i="21"/>
  <c r="LD237" i="21"/>
  <c r="LD238" i="21"/>
  <c r="LD239" i="21"/>
  <c r="LC211" i="21"/>
  <c r="LC212" i="21"/>
  <c r="LC213" i="21"/>
  <c r="LC214" i="21"/>
  <c r="LC215" i="21"/>
  <c r="LC216" i="21"/>
  <c r="LC217" i="21"/>
  <c r="LC218" i="21"/>
  <c r="LC219" i="21"/>
  <c r="LC220" i="21"/>
  <c r="LC221" i="21"/>
  <c r="LC222" i="21"/>
  <c r="LC223" i="21"/>
  <c r="LC224" i="21"/>
  <c r="LC225" i="21"/>
  <c r="LC226" i="21"/>
  <c r="LC227" i="21"/>
  <c r="LC228" i="21"/>
  <c r="LC229" i="21"/>
  <c r="LC230" i="21"/>
  <c r="LC231" i="21"/>
  <c r="LC232" i="21"/>
  <c r="LC233" i="21"/>
  <c r="LC234" i="21"/>
  <c r="LC235" i="21"/>
  <c r="LC236" i="21"/>
  <c r="LC237" i="21"/>
  <c r="LC238" i="21"/>
  <c r="LC239" i="21"/>
  <c r="LB211" i="21"/>
  <c r="LB212" i="21"/>
  <c r="LB213" i="21"/>
  <c r="LB214" i="21"/>
  <c r="LB215" i="21"/>
  <c r="LB216" i="21"/>
  <c r="LB217" i="21"/>
  <c r="LB218" i="21"/>
  <c r="LB219" i="21"/>
  <c r="LB220" i="21"/>
  <c r="LB221" i="21"/>
  <c r="LB222" i="21"/>
  <c r="LB223" i="21"/>
  <c r="LB224" i="21"/>
  <c r="LB225" i="21"/>
  <c r="LB226" i="21"/>
  <c r="LB227" i="21"/>
  <c r="LB228" i="21"/>
  <c r="LB229" i="21"/>
  <c r="LB230" i="21"/>
  <c r="LB231" i="21"/>
  <c r="LB232" i="21"/>
  <c r="LB233" i="21"/>
  <c r="LB234" i="21"/>
  <c r="LB235" i="21"/>
  <c r="LB236" i="21"/>
  <c r="LB237" i="21"/>
  <c r="LB238" i="21"/>
  <c r="LB239" i="21"/>
  <c r="LA211" i="21"/>
  <c r="LA212" i="21"/>
  <c r="LA213" i="21"/>
  <c r="LA214" i="21"/>
  <c r="LA215" i="21"/>
  <c r="LA216" i="21"/>
  <c r="LA217" i="21"/>
  <c r="LA218" i="21"/>
  <c r="LA219" i="21"/>
  <c r="LA220" i="21"/>
  <c r="LA221" i="21"/>
  <c r="LA222" i="21"/>
  <c r="LA223" i="21"/>
  <c r="LA224" i="21"/>
  <c r="LA225" i="21"/>
  <c r="LA226" i="21"/>
  <c r="LA227" i="21"/>
  <c r="LA228" i="21"/>
  <c r="LA229" i="21"/>
  <c r="LA230" i="21"/>
  <c r="LA231" i="21"/>
  <c r="LA232" i="21"/>
  <c r="LA233" i="21"/>
  <c r="LA234" i="21"/>
  <c r="LA235" i="21"/>
  <c r="LA236" i="21"/>
  <c r="LA237" i="21"/>
  <c r="LA238" i="21"/>
  <c r="LA239" i="21"/>
  <c r="MD3" i="21"/>
  <c r="MD4" i="21"/>
  <c r="MD5" i="21"/>
  <c r="MD6" i="21"/>
  <c r="MD7" i="21"/>
  <c r="MD8" i="21"/>
  <c r="MD9" i="21"/>
  <c r="MD10" i="21"/>
  <c r="MD11" i="21"/>
  <c r="MD12" i="21"/>
  <c r="MD13" i="21"/>
  <c r="MD14" i="21"/>
  <c r="MD15" i="21"/>
  <c r="MD16" i="21"/>
  <c r="MD17" i="21"/>
  <c r="MD18" i="21"/>
  <c r="MD19" i="21"/>
  <c r="MD20" i="21"/>
  <c r="MD21" i="21"/>
  <c r="MD22" i="21"/>
  <c r="MD23" i="21"/>
  <c r="MD24" i="21"/>
  <c r="MD25" i="21"/>
  <c r="MD26" i="21"/>
  <c r="MD27" i="21"/>
  <c r="MD28" i="21"/>
  <c r="MD29" i="21"/>
  <c r="MD30" i="21"/>
  <c r="MD31" i="21"/>
  <c r="MD32" i="21"/>
  <c r="MD33" i="21"/>
  <c r="MD34" i="21"/>
  <c r="MD35" i="21"/>
  <c r="MD36" i="21"/>
  <c r="MD37" i="21"/>
  <c r="MD38" i="21"/>
  <c r="MD39" i="21"/>
  <c r="MD40" i="21"/>
  <c r="MD41" i="21"/>
  <c r="MD42" i="21"/>
  <c r="MD43" i="21"/>
  <c r="MD44" i="21"/>
  <c r="MD45" i="21"/>
  <c r="MD46" i="21"/>
  <c r="MD47" i="21"/>
  <c r="MD48" i="21"/>
  <c r="MD49" i="21"/>
  <c r="MD50" i="21"/>
  <c r="MD51" i="21"/>
  <c r="MD52" i="21"/>
  <c r="MD53" i="21"/>
  <c r="MD54" i="21"/>
  <c r="MD55" i="21"/>
  <c r="MD56" i="21"/>
  <c r="MD57" i="21"/>
  <c r="MD58" i="21"/>
  <c r="MD59" i="21"/>
  <c r="MD60" i="21"/>
  <c r="MD61" i="21"/>
  <c r="MD62" i="21"/>
  <c r="MD63" i="21"/>
  <c r="MD64" i="21"/>
  <c r="MD65" i="21"/>
  <c r="MD66" i="21"/>
  <c r="MD67" i="21"/>
  <c r="MD68" i="21"/>
  <c r="MD69" i="21"/>
  <c r="MD70" i="21"/>
  <c r="MD71" i="21"/>
  <c r="MD72" i="21"/>
  <c r="MD73" i="21"/>
  <c r="MD74" i="21"/>
  <c r="MD75" i="21"/>
  <c r="MD76" i="21"/>
  <c r="MD77" i="21"/>
  <c r="MD78" i="21"/>
  <c r="MD79" i="21"/>
  <c r="MD80" i="21"/>
  <c r="MD81" i="21"/>
  <c r="MD82" i="21"/>
  <c r="MD83" i="21"/>
  <c r="MD84" i="21"/>
  <c r="MD85" i="21"/>
  <c r="MD86" i="21"/>
  <c r="MD87" i="21"/>
  <c r="MD88" i="21"/>
  <c r="MD89" i="21"/>
  <c r="MD90" i="21"/>
  <c r="MD91" i="21"/>
  <c r="MD92" i="21"/>
  <c r="MD93" i="21"/>
  <c r="MD94" i="21"/>
  <c r="MD95" i="21"/>
  <c r="MD96" i="21"/>
  <c r="MD97" i="21"/>
  <c r="MD98" i="21"/>
  <c r="MD99" i="21"/>
  <c r="MD100" i="21"/>
  <c r="MD101" i="21"/>
  <c r="MD102" i="21"/>
  <c r="MD103" i="21"/>
  <c r="MD104" i="21"/>
  <c r="MD105" i="21"/>
  <c r="MD106" i="21"/>
  <c r="MD107" i="21"/>
  <c r="MD108" i="21"/>
  <c r="MD109" i="21"/>
  <c r="MD110" i="21"/>
  <c r="MD111" i="21"/>
  <c r="MD112" i="21"/>
  <c r="MD113" i="21"/>
  <c r="MD114" i="21"/>
  <c r="MD115" i="21"/>
  <c r="MD116" i="21"/>
  <c r="MD117" i="21"/>
  <c r="MD118" i="21"/>
  <c r="MD119" i="21"/>
  <c r="MD120" i="21"/>
  <c r="MD121" i="21"/>
  <c r="MD122" i="21"/>
  <c r="MD123" i="21"/>
  <c r="MD124" i="21"/>
  <c r="MD125" i="21"/>
  <c r="MD126" i="21"/>
  <c r="MD127" i="21"/>
  <c r="MD128" i="21"/>
  <c r="MD129" i="21"/>
  <c r="MD130" i="21"/>
  <c r="MD131" i="21"/>
  <c r="MD132" i="21"/>
  <c r="MD133" i="21"/>
  <c r="MD134" i="21"/>
  <c r="MD135" i="21"/>
  <c r="MD136" i="21"/>
  <c r="MD137" i="21"/>
  <c r="MD138" i="21"/>
  <c r="MD139" i="21"/>
  <c r="MD140" i="21"/>
  <c r="MD141" i="21"/>
  <c r="MD142" i="21"/>
  <c r="MD143" i="21"/>
  <c r="MD144" i="21"/>
  <c r="MD145" i="21"/>
  <c r="MD146" i="21"/>
  <c r="MD147" i="21"/>
  <c r="MD148" i="21"/>
  <c r="MD149" i="21"/>
  <c r="MD150" i="21"/>
  <c r="MD151" i="21"/>
  <c r="MD152" i="21"/>
  <c r="MD153" i="21"/>
  <c r="MD154" i="21"/>
  <c r="MD155" i="21"/>
  <c r="MD156" i="21"/>
  <c r="MD157" i="21"/>
  <c r="MD158" i="21"/>
  <c r="MD159" i="21"/>
  <c r="MD160" i="21"/>
  <c r="MD161" i="21"/>
  <c r="MD162" i="21"/>
  <c r="MD163" i="21"/>
  <c r="MD164" i="21"/>
  <c r="MD165" i="21"/>
  <c r="MD166" i="21"/>
  <c r="MD167" i="21"/>
  <c r="MD168" i="21"/>
  <c r="MD169" i="21"/>
  <c r="MD170" i="21"/>
  <c r="MD171" i="21"/>
  <c r="MD172" i="21"/>
  <c r="MD173" i="21"/>
  <c r="MD174" i="21"/>
  <c r="MD175" i="21"/>
  <c r="MD176" i="21"/>
  <c r="MD177" i="21"/>
  <c r="MD178" i="21"/>
  <c r="MD179" i="21"/>
  <c r="MD180" i="21"/>
  <c r="MD181" i="21"/>
  <c r="MD182" i="21"/>
  <c r="MD183" i="21"/>
  <c r="MD184" i="21"/>
  <c r="MD185" i="21"/>
  <c r="MD186" i="21"/>
  <c r="MD187" i="21"/>
  <c r="MD188" i="21"/>
  <c r="MD189" i="21"/>
  <c r="MD190" i="21"/>
  <c r="MD191" i="21"/>
  <c r="MD192" i="21"/>
  <c r="MD193" i="21"/>
  <c r="MD194" i="21"/>
  <c r="MD195" i="21"/>
  <c r="MD196" i="21"/>
  <c r="MD197" i="21"/>
  <c r="MD198" i="21"/>
  <c r="MD199" i="21"/>
  <c r="MD200" i="21"/>
  <c r="MD201" i="21"/>
  <c r="MD202" i="21"/>
  <c r="MD203" i="21"/>
  <c r="MD204" i="21"/>
  <c r="MD205" i="21"/>
  <c r="MD206" i="21"/>
  <c r="MD207" i="21"/>
  <c r="MD208" i="21"/>
  <c r="MD209" i="21"/>
  <c r="MD210" i="21"/>
  <c r="MC3" i="21"/>
  <c r="MC4" i="21"/>
  <c r="MC5" i="21"/>
  <c r="MC6" i="21"/>
  <c r="MC7" i="21"/>
  <c r="MC8" i="21"/>
  <c r="MC9" i="21"/>
  <c r="MC10" i="21"/>
  <c r="MC11" i="21"/>
  <c r="MC12" i="21"/>
  <c r="MC13" i="21"/>
  <c r="MC14" i="21"/>
  <c r="MC15" i="21"/>
  <c r="MC16" i="21"/>
  <c r="MC17" i="21"/>
  <c r="MC18" i="21"/>
  <c r="MC19" i="21"/>
  <c r="MC20" i="21"/>
  <c r="MC21" i="21"/>
  <c r="MC22" i="21"/>
  <c r="MC23" i="21"/>
  <c r="MC24" i="21"/>
  <c r="MC25" i="21"/>
  <c r="MC26" i="21"/>
  <c r="MC27" i="21"/>
  <c r="MC28" i="21"/>
  <c r="MC29" i="21"/>
  <c r="MC30" i="21"/>
  <c r="MC31" i="21"/>
  <c r="MC32" i="21"/>
  <c r="MC33" i="21"/>
  <c r="MC34" i="21"/>
  <c r="MC35" i="21"/>
  <c r="MC36" i="21"/>
  <c r="MC37" i="21"/>
  <c r="MC38" i="21"/>
  <c r="MC39" i="21"/>
  <c r="MC40" i="21"/>
  <c r="MC41" i="21"/>
  <c r="MC42" i="21"/>
  <c r="MC43" i="21"/>
  <c r="MC44" i="21"/>
  <c r="MC45" i="21"/>
  <c r="MC46" i="21"/>
  <c r="MC47" i="21"/>
  <c r="MC48" i="21"/>
  <c r="MC49" i="21"/>
  <c r="MC50" i="21"/>
  <c r="MC51" i="21"/>
  <c r="MC52" i="21"/>
  <c r="MC53" i="21"/>
  <c r="MC54" i="21"/>
  <c r="MC55" i="21"/>
  <c r="MC56" i="21"/>
  <c r="MC57" i="21"/>
  <c r="MC58" i="21"/>
  <c r="MC59" i="21"/>
  <c r="MC60" i="21"/>
  <c r="MC61" i="21"/>
  <c r="MC62" i="21"/>
  <c r="MC63" i="21"/>
  <c r="MC64" i="21"/>
  <c r="MC65" i="21"/>
  <c r="MC66" i="21"/>
  <c r="MC67" i="21"/>
  <c r="MC68" i="21"/>
  <c r="MC69" i="21"/>
  <c r="MC70" i="21"/>
  <c r="MC71" i="21"/>
  <c r="MC72" i="21"/>
  <c r="MC73" i="21"/>
  <c r="MC74" i="21"/>
  <c r="MC75" i="21"/>
  <c r="MC76" i="21"/>
  <c r="MC77" i="21"/>
  <c r="MC78" i="21"/>
  <c r="MC79" i="21"/>
  <c r="MC80" i="21"/>
  <c r="MC81" i="21"/>
  <c r="MC82" i="21"/>
  <c r="MC83" i="21"/>
  <c r="MC84" i="21"/>
  <c r="MC85" i="21"/>
  <c r="MC86" i="21"/>
  <c r="MC87" i="21"/>
  <c r="MC88" i="21"/>
  <c r="MC89" i="21"/>
  <c r="MC90" i="21"/>
  <c r="MC91" i="21"/>
  <c r="MC92" i="21"/>
  <c r="MC93" i="21"/>
  <c r="MC94" i="21"/>
  <c r="MC95" i="21"/>
  <c r="MC96" i="21"/>
  <c r="MC97" i="21"/>
  <c r="MC98" i="21"/>
  <c r="MC99" i="21"/>
  <c r="MC100" i="21"/>
  <c r="MC101" i="21"/>
  <c r="MC102" i="21"/>
  <c r="MC103" i="21"/>
  <c r="MC104" i="21"/>
  <c r="MC105" i="21"/>
  <c r="MC106" i="21"/>
  <c r="MC107" i="21"/>
  <c r="MC108" i="21"/>
  <c r="MC109" i="21"/>
  <c r="MC110" i="21"/>
  <c r="MC111" i="21"/>
  <c r="MC112" i="21"/>
  <c r="MC113" i="21"/>
  <c r="MC114" i="21"/>
  <c r="MC115" i="21"/>
  <c r="MC116" i="21"/>
  <c r="MC117" i="21"/>
  <c r="MC118" i="21"/>
  <c r="MC119" i="21"/>
  <c r="MC120" i="21"/>
  <c r="MC121" i="21"/>
  <c r="MC122" i="21"/>
  <c r="MC123" i="21"/>
  <c r="MC124" i="21"/>
  <c r="MC125" i="21"/>
  <c r="MC126" i="21"/>
  <c r="MC127" i="21"/>
  <c r="MC128" i="21"/>
  <c r="MC129" i="21"/>
  <c r="MC130" i="21"/>
  <c r="MC131" i="21"/>
  <c r="MC132" i="21"/>
  <c r="MC133" i="21"/>
  <c r="MC134" i="21"/>
  <c r="MC135" i="21"/>
  <c r="MC136" i="21"/>
  <c r="MC137" i="21"/>
  <c r="MC138" i="21"/>
  <c r="MC139" i="21"/>
  <c r="MC140" i="21"/>
  <c r="MC141" i="21"/>
  <c r="MC142" i="21"/>
  <c r="MC143" i="21"/>
  <c r="MC144" i="21"/>
  <c r="MC145" i="21"/>
  <c r="MC146" i="21"/>
  <c r="MC147" i="21"/>
  <c r="MC148" i="21"/>
  <c r="MC149" i="21"/>
  <c r="MC150" i="21"/>
  <c r="MC151" i="21"/>
  <c r="MC152" i="21"/>
  <c r="MC153" i="21"/>
  <c r="MC154" i="21"/>
  <c r="MC155" i="21"/>
  <c r="MC156" i="21"/>
  <c r="MC157" i="21"/>
  <c r="MC158" i="21"/>
  <c r="MC159" i="21"/>
  <c r="MC160" i="21"/>
  <c r="MC161" i="21"/>
  <c r="MC162" i="21"/>
  <c r="MC163" i="21"/>
  <c r="MC164" i="21"/>
  <c r="MC165" i="21"/>
  <c r="MC166" i="21"/>
  <c r="MC167" i="21"/>
  <c r="MC168" i="21"/>
  <c r="MC169" i="21"/>
  <c r="MC170" i="21"/>
  <c r="MC171" i="21"/>
  <c r="MC172" i="21"/>
  <c r="MC173" i="21"/>
  <c r="MC174" i="21"/>
  <c r="MC175" i="21"/>
  <c r="MC176" i="21"/>
  <c r="MC177" i="21"/>
  <c r="MC178" i="21"/>
  <c r="MC179" i="21"/>
  <c r="MC180" i="21"/>
  <c r="MC181" i="21"/>
  <c r="MC182" i="21"/>
  <c r="MC183" i="21"/>
  <c r="MC184" i="21"/>
  <c r="MC185" i="21"/>
  <c r="MC186" i="21"/>
  <c r="MC187" i="21"/>
  <c r="MC188" i="21"/>
  <c r="MC189" i="21"/>
  <c r="MC190" i="21"/>
  <c r="MC191" i="21"/>
  <c r="MC192" i="21"/>
  <c r="MC193" i="21"/>
  <c r="MC194" i="21"/>
  <c r="MC195" i="21"/>
  <c r="MC196" i="21"/>
  <c r="MC197" i="21"/>
  <c r="MC198" i="21"/>
  <c r="MC199" i="21"/>
  <c r="MC200" i="21"/>
  <c r="MC201" i="21"/>
  <c r="MC202" i="21"/>
  <c r="MC203" i="21"/>
  <c r="MC204" i="21"/>
  <c r="MC205" i="21"/>
  <c r="MC206" i="21"/>
  <c r="MC207" i="21"/>
  <c r="MC208" i="21"/>
  <c r="MC209" i="21"/>
  <c r="MC210" i="21"/>
  <c r="MB3" i="21"/>
  <c r="MB4" i="21"/>
  <c r="MB5" i="21"/>
  <c r="MB6" i="21"/>
  <c r="MB7" i="21"/>
  <c r="MB8" i="21"/>
  <c r="MB9" i="21"/>
  <c r="MB10" i="21"/>
  <c r="MB11" i="21"/>
  <c r="MB12" i="21"/>
  <c r="MB13" i="21"/>
  <c r="MB14" i="21"/>
  <c r="MB15" i="21"/>
  <c r="MB16" i="21"/>
  <c r="MB17" i="21"/>
  <c r="MB18" i="21"/>
  <c r="MB19" i="21"/>
  <c r="MB20" i="21"/>
  <c r="MB21" i="21"/>
  <c r="MB22" i="21"/>
  <c r="MB23" i="21"/>
  <c r="MB24" i="21"/>
  <c r="MB25" i="21"/>
  <c r="MB26" i="21"/>
  <c r="MB27" i="21"/>
  <c r="MB28" i="21"/>
  <c r="MB29" i="21"/>
  <c r="MB30" i="21"/>
  <c r="MB31" i="21"/>
  <c r="MB32" i="21"/>
  <c r="MB33" i="21"/>
  <c r="MB34" i="21"/>
  <c r="MB35" i="21"/>
  <c r="MB36" i="21"/>
  <c r="MB37" i="21"/>
  <c r="MB38" i="21"/>
  <c r="MB39" i="21"/>
  <c r="MB40" i="21"/>
  <c r="MB41" i="21"/>
  <c r="MB42" i="21"/>
  <c r="MB43" i="21"/>
  <c r="MB44" i="21"/>
  <c r="MB45" i="21"/>
  <c r="MB46" i="21"/>
  <c r="MB47" i="21"/>
  <c r="MB48" i="21"/>
  <c r="MB49" i="21"/>
  <c r="MB50" i="21"/>
  <c r="MB51" i="21"/>
  <c r="MB52" i="21"/>
  <c r="MB53" i="21"/>
  <c r="MB54" i="21"/>
  <c r="MB55" i="21"/>
  <c r="MB56" i="21"/>
  <c r="MB57" i="21"/>
  <c r="MB58" i="21"/>
  <c r="MB59" i="21"/>
  <c r="MB60" i="21"/>
  <c r="MB61" i="21"/>
  <c r="MB62" i="21"/>
  <c r="MB63" i="21"/>
  <c r="MB64" i="21"/>
  <c r="MB65" i="21"/>
  <c r="MB66" i="21"/>
  <c r="MB67" i="21"/>
  <c r="MB68" i="21"/>
  <c r="MB69" i="21"/>
  <c r="MB70" i="21"/>
  <c r="MB71" i="21"/>
  <c r="MB72" i="21"/>
  <c r="MB73" i="21"/>
  <c r="MB74" i="21"/>
  <c r="MB75" i="21"/>
  <c r="MB76" i="21"/>
  <c r="MB77" i="21"/>
  <c r="MB78" i="21"/>
  <c r="MB79" i="21"/>
  <c r="MB80" i="21"/>
  <c r="MB81" i="21"/>
  <c r="MB82" i="21"/>
  <c r="MB83" i="21"/>
  <c r="MB84" i="21"/>
  <c r="MB85" i="21"/>
  <c r="MB86" i="21"/>
  <c r="MB87" i="21"/>
  <c r="MB88" i="21"/>
  <c r="MB89" i="21"/>
  <c r="MB90" i="21"/>
  <c r="MB91" i="21"/>
  <c r="MB92" i="21"/>
  <c r="MB93" i="21"/>
  <c r="MB94" i="21"/>
  <c r="MB95" i="21"/>
  <c r="MB96" i="21"/>
  <c r="MB97" i="21"/>
  <c r="MB98" i="21"/>
  <c r="MB99" i="21"/>
  <c r="MB100" i="21"/>
  <c r="MB101" i="21"/>
  <c r="MB102" i="21"/>
  <c r="MB103" i="21"/>
  <c r="MB104" i="21"/>
  <c r="MB105" i="21"/>
  <c r="MB106" i="21"/>
  <c r="MB107" i="21"/>
  <c r="MB108" i="21"/>
  <c r="MB109" i="21"/>
  <c r="MB110" i="21"/>
  <c r="MB111" i="21"/>
  <c r="MB112" i="21"/>
  <c r="MB113" i="21"/>
  <c r="MB114" i="21"/>
  <c r="MB115" i="21"/>
  <c r="MB116" i="21"/>
  <c r="MB117" i="21"/>
  <c r="MB118" i="21"/>
  <c r="MB119" i="21"/>
  <c r="MB120" i="21"/>
  <c r="MB121" i="21"/>
  <c r="MB122" i="21"/>
  <c r="MB123" i="21"/>
  <c r="MB124" i="21"/>
  <c r="MB125" i="21"/>
  <c r="MB126" i="21"/>
  <c r="MB127" i="21"/>
  <c r="MB128" i="21"/>
  <c r="MB129" i="21"/>
  <c r="MB130" i="21"/>
  <c r="MB131" i="21"/>
  <c r="MB132" i="21"/>
  <c r="MB133" i="21"/>
  <c r="MB134" i="21"/>
  <c r="MB135" i="21"/>
  <c r="MB136" i="21"/>
  <c r="MB137" i="21"/>
  <c r="MB138" i="21"/>
  <c r="MB139" i="21"/>
  <c r="MB140" i="21"/>
  <c r="MB141" i="21"/>
  <c r="MB142" i="21"/>
  <c r="MB143" i="21"/>
  <c r="MB144" i="21"/>
  <c r="MB145" i="21"/>
  <c r="MB146" i="21"/>
  <c r="MB147" i="21"/>
  <c r="MB148" i="21"/>
  <c r="MB149" i="21"/>
  <c r="MB150" i="21"/>
  <c r="MB151" i="21"/>
  <c r="MB152" i="21"/>
  <c r="MB153" i="21"/>
  <c r="MB154" i="21"/>
  <c r="MB155" i="21"/>
  <c r="MB156" i="21"/>
  <c r="MB157" i="21"/>
  <c r="MB158" i="21"/>
  <c r="MB159" i="21"/>
  <c r="MB160" i="21"/>
  <c r="MB161" i="21"/>
  <c r="MB162" i="21"/>
  <c r="MB163" i="21"/>
  <c r="MB164" i="21"/>
  <c r="MB165" i="21"/>
  <c r="MB166" i="21"/>
  <c r="MB167" i="21"/>
  <c r="MB168" i="21"/>
  <c r="MB169" i="21"/>
  <c r="MB170" i="21"/>
  <c r="MB171" i="21"/>
  <c r="MB172" i="21"/>
  <c r="MB173" i="21"/>
  <c r="MB174" i="21"/>
  <c r="MB175" i="21"/>
  <c r="MB176" i="21"/>
  <c r="MB177" i="21"/>
  <c r="MB178" i="21"/>
  <c r="MB179" i="21"/>
  <c r="MB180" i="21"/>
  <c r="MB181" i="21"/>
  <c r="MB182" i="21"/>
  <c r="MB183" i="21"/>
  <c r="MB184" i="21"/>
  <c r="MB185" i="21"/>
  <c r="MB186" i="21"/>
  <c r="MB187" i="21"/>
  <c r="MB188" i="21"/>
  <c r="MB189" i="21"/>
  <c r="MB190" i="21"/>
  <c r="MB191" i="21"/>
  <c r="MB192" i="21"/>
  <c r="MB193" i="21"/>
  <c r="MB194" i="21"/>
  <c r="MB195" i="21"/>
  <c r="MB196" i="21"/>
  <c r="MB197" i="21"/>
  <c r="MB198" i="21"/>
  <c r="MB199" i="21"/>
  <c r="MB200" i="21"/>
  <c r="MB201" i="21"/>
  <c r="MB202" i="21"/>
  <c r="MB203" i="21"/>
  <c r="MB204" i="21"/>
  <c r="MB205" i="21"/>
  <c r="MB206" i="21"/>
  <c r="MB207" i="21"/>
  <c r="MB208" i="21"/>
  <c r="MB209" i="21"/>
  <c r="MB210" i="21"/>
  <c r="MA3" i="21"/>
  <c r="MA4" i="21"/>
  <c r="MA5" i="21"/>
  <c r="MA6" i="21"/>
  <c r="MA7" i="21"/>
  <c r="MA8" i="21"/>
  <c r="MA9" i="21"/>
  <c r="MA10" i="21"/>
  <c r="MA11" i="21"/>
  <c r="MA12" i="21"/>
  <c r="MA13" i="21"/>
  <c r="MA14" i="21"/>
  <c r="MA15" i="21"/>
  <c r="MA16" i="21"/>
  <c r="MA17" i="21"/>
  <c r="MA18" i="21"/>
  <c r="MA19" i="21"/>
  <c r="MA20" i="21"/>
  <c r="MA21" i="21"/>
  <c r="MA22" i="21"/>
  <c r="MA23" i="21"/>
  <c r="MA24" i="21"/>
  <c r="MA25" i="21"/>
  <c r="MA26" i="21"/>
  <c r="MA27" i="21"/>
  <c r="MA28" i="21"/>
  <c r="MA29" i="21"/>
  <c r="MA30" i="21"/>
  <c r="MA31" i="21"/>
  <c r="MA32" i="21"/>
  <c r="MA33" i="21"/>
  <c r="MA34" i="21"/>
  <c r="MA35" i="21"/>
  <c r="MA36" i="21"/>
  <c r="MA37" i="21"/>
  <c r="MA38" i="21"/>
  <c r="MA39" i="21"/>
  <c r="MA40" i="21"/>
  <c r="MA41" i="21"/>
  <c r="MA42" i="21"/>
  <c r="MA43" i="21"/>
  <c r="MA44" i="21"/>
  <c r="MA45" i="21"/>
  <c r="MA46" i="21"/>
  <c r="MA47" i="21"/>
  <c r="MA48" i="21"/>
  <c r="MA49" i="21"/>
  <c r="MA50" i="21"/>
  <c r="MA51" i="21"/>
  <c r="MA52" i="21"/>
  <c r="MA53" i="21"/>
  <c r="MA54" i="21"/>
  <c r="MA55" i="21"/>
  <c r="MA56" i="21"/>
  <c r="MA57" i="21"/>
  <c r="MA58" i="21"/>
  <c r="MA59" i="21"/>
  <c r="MA60" i="21"/>
  <c r="MA61" i="21"/>
  <c r="MA62" i="21"/>
  <c r="MA63" i="21"/>
  <c r="MA64" i="21"/>
  <c r="MA65" i="21"/>
  <c r="MA66" i="21"/>
  <c r="MA67" i="21"/>
  <c r="MA68" i="21"/>
  <c r="MA69" i="21"/>
  <c r="MA70" i="21"/>
  <c r="MA71" i="21"/>
  <c r="MA72" i="21"/>
  <c r="MA73" i="21"/>
  <c r="MA74" i="21"/>
  <c r="MA75" i="21"/>
  <c r="MA76" i="21"/>
  <c r="MA77" i="21"/>
  <c r="MA78" i="21"/>
  <c r="MA79" i="21"/>
  <c r="MA80" i="21"/>
  <c r="MA81" i="21"/>
  <c r="MA82" i="21"/>
  <c r="MA83" i="21"/>
  <c r="MA84" i="21"/>
  <c r="MA85" i="21"/>
  <c r="MA86" i="21"/>
  <c r="MA87" i="21"/>
  <c r="MA88" i="21"/>
  <c r="MA89" i="21"/>
  <c r="MA90" i="21"/>
  <c r="MA91" i="21"/>
  <c r="MA92" i="21"/>
  <c r="MA93" i="21"/>
  <c r="MA94" i="21"/>
  <c r="MA95" i="21"/>
  <c r="MA96" i="21"/>
  <c r="MA97" i="21"/>
  <c r="MA98" i="21"/>
  <c r="MA99" i="21"/>
  <c r="MA100" i="21"/>
  <c r="MA101" i="21"/>
  <c r="MA102" i="21"/>
  <c r="MA103" i="21"/>
  <c r="MA104" i="21"/>
  <c r="MA105" i="21"/>
  <c r="MA106" i="21"/>
  <c r="MA107" i="21"/>
  <c r="MA108" i="21"/>
  <c r="MA109" i="21"/>
  <c r="MA110" i="21"/>
  <c r="MA111" i="21"/>
  <c r="MA112" i="21"/>
  <c r="MA113" i="21"/>
  <c r="MA114" i="21"/>
  <c r="MA115" i="21"/>
  <c r="MA116" i="21"/>
  <c r="MA117" i="21"/>
  <c r="MA118" i="21"/>
  <c r="MA119" i="21"/>
  <c r="MA120" i="21"/>
  <c r="MA121" i="21"/>
  <c r="MA122" i="21"/>
  <c r="MA123" i="21"/>
  <c r="MA124" i="21"/>
  <c r="MA125" i="21"/>
  <c r="MA126" i="21"/>
  <c r="MA127" i="21"/>
  <c r="MA128" i="21"/>
  <c r="MA129" i="21"/>
  <c r="MA130" i="21"/>
  <c r="MA131" i="21"/>
  <c r="MA132" i="21"/>
  <c r="MA133" i="21"/>
  <c r="MA134" i="21"/>
  <c r="MA135" i="21"/>
  <c r="MA136" i="21"/>
  <c r="MA137" i="21"/>
  <c r="MA138" i="21"/>
  <c r="MA139" i="21"/>
  <c r="MA140" i="21"/>
  <c r="MA141" i="21"/>
  <c r="MA142" i="21"/>
  <c r="MA143" i="21"/>
  <c r="MA144" i="21"/>
  <c r="MA145" i="21"/>
  <c r="MA146" i="21"/>
  <c r="MA147" i="21"/>
  <c r="MA148" i="21"/>
  <c r="MA149" i="21"/>
  <c r="MA150" i="21"/>
  <c r="MA151" i="21"/>
  <c r="MA152" i="21"/>
  <c r="MA153" i="21"/>
  <c r="MA154" i="21"/>
  <c r="MA155" i="21"/>
  <c r="MA156" i="21"/>
  <c r="MA157" i="21"/>
  <c r="MA158" i="21"/>
  <c r="MA159" i="21"/>
  <c r="MA160" i="21"/>
  <c r="MA161" i="21"/>
  <c r="MA162" i="21"/>
  <c r="MA163" i="21"/>
  <c r="MA164" i="21"/>
  <c r="MA165" i="21"/>
  <c r="MA166" i="21"/>
  <c r="MA167" i="21"/>
  <c r="MA168" i="21"/>
  <c r="MA169" i="21"/>
  <c r="MA170" i="21"/>
  <c r="MA171" i="21"/>
  <c r="MA172" i="21"/>
  <c r="MA173" i="21"/>
  <c r="MA174" i="21"/>
  <c r="MA175" i="21"/>
  <c r="MA176" i="21"/>
  <c r="MA177" i="21"/>
  <c r="MA178" i="21"/>
  <c r="MA179" i="21"/>
  <c r="MA180" i="21"/>
  <c r="MA181" i="21"/>
  <c r="MA182" i="21"/>
  <c r="MA183" i="21"/>
  <c r="MA184" i="21"/>
  <c r="MA185" i="21"/>
  <c r="MA186" i="21"/>
  <c r="MA187" i="21"/>
  <c r="MA188" i="21"/>
  <c r="MA189" i="21"/>
  <c r="MA190" i="21"/>
  <c r="MA191" i="21"/>
  <c r="MA192" i="21"/>
  <c r="MA193" i="21"/>
  <c r="MA194" i="21"/>
  <c r="MA195" i="21"/>
  <c r="MA196" i="21"/>
  <c r="MA197" i="21"/>
  <c r="MA198" i="21"/>
  <c r="MA199" i="21"/>
  <c r="MA200" i="21"/>
  <c r="MA201" i="21"/>
  <c r="MA202" i="21"/>
  <c r="MA203" i="21"/>
  <c r="MA204" i="21"/>
  <c r="MA205" i="21"/>
  <c r="MA206" i="21"/>
  <c r="MA207" i="21"/>
  <c r="MA208" i="21"/>
  <c r="MA209" i="21"/>
  <c r="MA210" i="21"/>
  <c r="LZ3" i="21"/>
  <c r="LZ4" i="21"/>
  <c r="LZ5" i="21"/>
  <c r="LZ6" i="21"/>
  <c r="LZ7" i="21"/>
  <c r="LZ8" i="21"/>
  <c r="LZ9" i="21"/>
  <c r="LZ10" i="21"/>
  <c r="LZ11" i="21"/>
  <c r="LZ12" i="21"/>
  <c r="LZ13" i="21"/>
  <c r="LZ14" i="21"/>
  <c r="LZ15" i="21"/>
  <c r="LZ16" i="21"/>
  <c r="LZ17" i="21"/>
  <c r="LZ18" i="21"/>
  <c r="LZ19" i="21"/>
  <c r="LZ20" i="21"/>
  <c r="LZ21" i="21"/>
  <c r="LZ22" i="21"/>
  <c r="LZ23" i="21"/>
  <c r="LZ24" i="21"/>
  <c r="LZ25" i="21"/>
  <c r="LZ26" i="21"/>
  <c r="LZ27" i="21"/>
  <c r="LZ28" i="21"/>
  <c r="LZ29" i="21"/>
  <c r="LZ30" i="21"/>
  <c r="LZ31" i="21"/>
  <c r="LZ32" i="21"/>
  <c r="LZ33" i="21"/>
  <c r="LZ34" i="21"/>
  <c r="LZ35" i="21"/>
  <c r="LZ36" i="21"/>
  <c r="LZ37" i="21"/>
  <c r="LZ38" i="21"/>
  <c r="LZ39" i="21"/>
  <c r="LZ40" i="21"/>
  <c r="LZ41" i="21"/>
  <c r="LZ42" i="21"/>
  <c r="LZ43" i="21"/>
  <c r="LZ44" i="21"/>
  <c r="LZ45" i="21"/>
  <c r="LZ46" i="21"/>
  <c r="LZ47" i="21"/>
  <c r="LZ48" i="21"/>
  <c r="LZ49" i="21"/>
  <c r="LZ50" i="21"/>
  <c r="LZ51" i="21"/>
  <c r="LZ52" i="21"/>
  <c r="LZ53" i="21"/>
  <c r="LZ54" i="21"/>
  <c r="LZ55" i="21"/>
  <c r="LZ56" i="21"/>
  <c r="LZ57" i="21"/>
  <c r="LZ58" i="21"/>
  <c r="LZ59" i="21"/>
  <c r="LZ60" i="21"/>
  <c r="LZ61" i="21"/>
  <c r="LZ62" i="21"/>
  <c r="LZ63" i="21"/>
  <c r="LZ64" i="21"/>
  <c r="LZ65" i="21"/>
  <c r="LZ66" i="21"/>
  <c r="LZ67" i="21"/>
  <c r="LZ68" i="21"/>
  <c r="LZ69" i="21"/>
  <c r="LZ70" i="21"/>
  <c r="LZ71" i="21"/>
  <c r="LZ72" i="21"/>
  <c r="LZ73" i="21"/>
  <c r="LZ74" i="21"/>
  <c r="LZ75" i="21"/>
  <c r="LZ76" i="21"/>
  <c r="LZ77" i="21"/>
  <c r="LZ78" i="21"/>
  <c r="LZ79" i="21"/>
  <c r="LZ80" i="21"/>
  <c r="LZ81" i="21"/>
  <c r="LZ82" i="21"/>
  <c r="LZ83" i="21"/>
  <c r="LZ84" i="21"/>
  <c r="LZ85" i="21"/>
  <c r="LZ86" i="21"/>
  <c r="LZ87" i="21"/>
  <c r="LZ88" i="21"/>
  <c r="LZ89" i="21"/>
  <c r="LZ90" i="21"/>
  <c r="LZ91" i="21"/>
  <c r="LZ92" i="21"/>
  <c r="LZ93" i="21"/>
  <c r="LZ94" i="21"/>
  <c r="LZ95" i="21"/>
  <c r="LZ96" i="21"/>
  <c r="LZ97" i="21"/>
  <c r="LZ98" i="21"/>
  <c r="LZ99" i="21"/>
  <c r="LZ100" i="21"/>
  <c r="LZ101" i="21"/>
  <c r="LZ102" i="21"/>
  <c r="LZ103" i="21"/>
  <c r="LZ104" i="21"/>
  <c r="LZ105" i="21"/>
  <c r="LZ106" i="21"/>
  <c r="LZ107" i="21"/>
  <c r="LZ108" i="21"/>
  <c r="LZ109" i="21"/>
  <c r="LZ110" i="21"/>
  <c r="LZ111" i="21"/>
  <c r="LZ112" i="21"/>
  <c r="LZ113" i="21"/>
  <c r="LZ114" i="21"/>
  <c r="LZ115" i="21"/>
  <c r="LZ116" i="21"/>
  <c r="LZ117" i="21"/>
  <c r="LZ118" i="21"/>
  <c r="LZ119" i="21"/>
  <c r="LZ120" i="21"/>
  <c r="LZ121" i="21"/>
  <c r="LZ122" i="21"/>
  <c r="LZ123" i="21"/>
  <c r="LZ124" i="21"/>
  <c r="LZ125" i="21"/>
  <c r="LZ126" i="21"/>
  <c r="LZ127" i="21"/>
  <c r="LZ128" i="21"/>
  <c r="LZ129" i="21"/>
  <c r="LZ130" i="21"/>
  <c r="LZ131" i="21"/>
  <c r="LZ132" i="21"/>
  <c r="LZ133" i="21"/>
  <c r="LZ134" i="21"/>
  <c r="LZ135" i="21"/>
  <c r="LZ136" i="21"/>
  <c r="LZ137" i="21"/>
  <c r="LZ138" i="21"/>
  <c r="LZ139" i="21"/>
  <c r="LZ140" i="21"/>
  <c r="LZ141" i="21"/>
  <c r="LZ142" i="21"/>
  <c r="LZ143" i="21"/>
  <c r="LZ144" i="21"/>
  <c r="LZ145" i="21"/>
  <c r="LZ146" i="21"/>
  <c r="LZ147" i="21"/>
  <c r="LZ148" i="21"/>
  <c r="LZ149" i="21"/>
  <c r="LZ150" i="21"/>
  <c r="LZ151" i="21"/>
  <c r="LZ152" i="21"/>
  <c r="LZ153" i="21"/>
  <c r="LZ154" i="21"/>
  <c r="LZ155" i="21"/>
  <c r="LZ156" i="21"/>
  <c r="LZ157" i="21"/>
  <c r="LZ158" i="21"/>
  <c r="LZ159" i="21"/>
  <c r="LZ160" i="21"/>
  <c r="LZ161" i="21"/>
  <c r="LZ162" i="21"/>
  <c r="LZ163" i="21"/>
  <c r="LZ164" i="21"/>
  <c r="LZ165" i="21"/>
  <c r="LZ166" i="21"/>
  <c r="LZ167" i="21"/>
  <c r="LZ168" i="21"/>
  <c r="LZ169" i="21"/>
  <c r="LZ170" i="21"/>
  <c r="LZ171" i="21"/>
  <c r="LZ172" i="21"/>
  <c r="LZ173" i="21"/>
  <c r="LZ174" i="21"/>
  <c r="LZ175" i="21"/>
  <c r="LZ176" i="21"/>
  <c r="LZ177" i="21"/>
  <c r="LZ178" i="21"/>
  <c r="LZ179" i="21"/>
  <c r="LZ180" i="21"/>
  <c r="LZ181" i="21"/>
  <c r="LZ182" i="21"/>
  <c r="LZ183" i="21"/>
  <c r="LZ184" i="21"/>
  <c r="LZ185" i="21"/>
  <c r="LZ186" i="21"/>
  <c r="LZ187" i="21"/>
  <c r="LZ188" i="21"/>
  <c r="LZ189" i="21"/>
  <c r="LZ190" i="21"/>
  <c r="LZ191" i="21"/>
  <c r="LZ192" i="21"/>
  <c r="LZ193" i="21"/>
  <c r="LZ194" i="21"/>
  <c r="LZ195" i="21"/>
  <c r="LZ196" i="21"/>
  <c r="LZ197" i="21"/>
  <c r="LZ198" i="21"/>
  <c r="LZ199" i="21"/>
  <c r="LZ200" i="21"/>
  <c r="LZ201" i="21"/>
  <c r="LZ202" i="21"/>
  <c r="LZ203" i="21"/>
  <c r="LZ204" i="21"/>
  <c r="LZ205" i="21"/>
  <c r="LZ206" i="21"/>
  <c r="LZ207" i="21"/>
  <c r="LZ208" i="21"/>
  <c r="LZ209" i="21"/>
  <c r="LZ210" i="21"/>
  <c r="LY3" i="21"/>
  <c r="LY4" i="21"/>
  <c r="LY5" i="21"/>
  <c r="LY6" i="21"/>
  <c r="LY7" i="21"/>
  <c r="LY8" i="21"/>
  <c r="LY9" i="21"/>
  <c r="LY10" i="21"/>
  <c r="LY11" i="21"/>
  <c r="LY12" i="21"/>
  <c r="LY13" i="21"/>
  <c r="LY14" i="21"/>
  <c r="LY15" i="21"/>
  <c r="LY16" i="21"/>
  <c r="LY17" i="21"/>
  <c r="LY18" i="21"/>
  <c r="LY19" i="21"/>
  <c r="LY20" i="21"/>
  <c r="LY21" i="21"/>
  <c r="LY22" i="21"/>
  <c r="LY23" i="21"/>
  <c r="LY24" i="21"/>
  <c r="LY25" i="21"/>
  <c r="LY26" i="21"/>
  <c r="LY27" i="21"/>
  <c r="LY28" i="21"/>
  <c r="LY29" i="21"/>
  <c r="LY30" i="21"/>
  <c r="LY31" i="21"/>
  <c r="LY32" i="21"/>
  <c r="LY33" i="21"/>
  <c r="LY34" i="21"/>
  <c r="LY35" i="21"/>
  <c r="LY36" i="21"/>
  <c r="LY37" i="21"/>
  <c r="LY38" i="21"/>
  <c r="LY39" i="21"/>
  <c r="LY40" i="21"/>
  <c r="LY41" i="21"/>
  <c r="LY42" i="21"/>
  <c r="LY43" i="21"/>
  <c r="LY44" i="21"/>
  <c r="LY45" i="21"/>
  <c r="LY46" i="21"/>
  <c r="LY47" i="21"/>
  <c r="LY48" i="21"/>
  <c r="LY49" i="21"/>
  <c r="LY50" i="21"/>
  <c r="LY51" i="21"/>
  <c r="LY52" i="21"/>
  <c r="LY53" i="21"/>
  <c r="LY54" i="21"/>
  <c r="LY55" i="21"/>
  <c r="LY56" i="21"/>
  <c r="LY57" i="21"/>
  <c r="LY58" i="21"/>
  <c r="LY59" i="21"/>
  <c r="LY60" i="21"/>
  <c r="LY61" i="21"/>
  <c r="LY62" i="21"/>
  <c r="LY63" i="21"/>
  <c r="LY64" i="21"/>
  <c r="LY65" i="21"/>
  <c r="LY66" i="21"/>
  <c r="LY67" i="21"/>
  <c r="LY68" i="21"/>
  <c r="LY69" i="21"/>
  <c r="LY70" i="21"/>
  <c r="LY71" i="21"/>
  <c r="LY72" i="21"/>
  <c r="LY73" i="21"/>
  <c r="LY74" i="21"/>
  <c r="LY75" i="21"/>
  <c r="LY76" i="21"/>
  <c r="LY77" i="21"/>
  <c r="LY78" i="21"/>
  <c r="LY79" i="21"/>
  <c r="LY80" i="21"/>
  <c r="LY81" i="21"/>
  <c r="LY82" i="21"/>
  <c r="LY83" i="21"/>
  <c r="LY84" i="21"/>
  <c r="LY85" i="21"/>
  <c r="LY86" i="21"/>
  <c r="LY87" i="21"/>
  <c r="LY88" i="21"/>
  <c r="LY89" i="21"/>
  <c r="LY90" i="21"/>
  <c r="LY91" i="21"/>
  <c r="LY92" i="21"/>
  <c r="LY93" i="21"/>
  <c r="LY94" i="21"/>
  <c r="LY95" i="21"/>
  <c r="LY96" i="21"/>
  <c r="LY97" i="21"/>
  <c r="LY98" i="21"/>
  <c r="LY99" i="21"/>
  <c r="LY100" i="21"/>
  <c r="LY101" i="21"/>
  <c r="LY102" i="21"/>
  <c r="LY103" i="21"/>
  <c r="LY104" i="21"/>
  <c r="LY105" i="21"/>
  <c r="LY106" i="21"/>
  <c r="LY107" i="21"/>
  <c r="LY108" i="21"/>
  <c r="LY109" i="21"/>
  <c r="LY110" i="21"/>
  <c r="LY111" i="21"/>
  <c r="LY112" i="21"/>
  <c r="LY113" i="21"/>
  <c r="LY114" i="21"/>
  <c r="LY115" i="21"/>
  <c r="LY116" i="21"/>
  <c r="LY117" i="21"/>
  <c r="LY118" i="21"/>
  <c r="LY119" i="21"/>
  <c r="LY120" i="21"/>
  <c r="LY121" i="21"/>
  <c r="LY122" i="21"/>
  <c r="LY123" i="21"/>
  <c r="LY124" i="21"/>
  <c r="LY125" i="21"/>
  <c r="LY126" i="21"/>
  <c r="LY127" i="21"/>
  <c r="LY128" i="21"/>
  <c r="LY129" i="21"/>
  <c r="LY130" i="21"/>
  <c r="LY131" i="21"/>
  <c r="LY132" i="21"/>
  <c r="LY133" i="21"/>
  <c r="LY134" i="21"/>
  <c r="LY135" i="21"/>
  <c r="LY136" i="21"/>
  <c r="LY137" i="21"/>
  <c r="LY138" i="21"/>
  <c r="LY139" i="21"/>
  <c r="LY140" i="21"/>
  <c r="LY141" i="21"/>
  <c r="LY142" i="21"/>
  <c r="LY143" i="21"/>
  <c r="LY144" i="21"/>
  <c r="LY145" i="21"/>
  <c r="LY146" i="21"/>
  <c r="LY147" i="21"/>
  <c r="LY148" i="21"/>
  <c r="LY149" i="21"/>
  <c r="LY150" i="21"/>
  <c r="LY151" i="21"/>
  <c r="LY152" i="21"/>
  <c r="LY153" i="21"/>
  <c r="LY154" i="21"/>
  <c r="LY155" i="21"/>
  <c r="LY156" i="21"/>
  <c r="LY157" i="21"/>
  <c r="LY158" i="21"/>
  <c r="LY159" i="21"/>
  <c r="LY160" i="21"/>
  <c r="LY161" i="21"/>
  <c r="LY162" i="21"/>
  <c r="LY163" i="21"/>
  <c r="LY164" i="21"/>
  <c r="LY165" i="21"/>
  <c r="LY166" i="21"/>
  <c r="LY167" i="21"/>
  <c r="LY168" i="21"/>
  <c r="LY169" i="21"/>
  <c r="LY170" i="21"/>
  <c r="LY171" i="21"/>
  <c r="LY172" i="21"/>
  <c r="LY173" i="21"/>
  <c r="LY174" i="21"/>
  <c r="LY175" i="21"/>
  <c r="LY176" i="21"/>
  <c r="LY177" i="21"/>
  <c r="LY178" i="21"/>
  <c r="LY179" i="21"/>
  <c r="LY180" i="21"/>
  <c r="LY181" i="21"/>
  <c r="LY182" i="21"/>
  <c r="LY183" i="21"/>
  <c r="LY184" i="21"/>
  <c r="LY185" i="21"/>
  <c r="LY186" i="21"/>
  <c r="LY187" i="21"/>
  <c r="LY188" i="21"/>
  <c r="LY189" i="21"/>
  <c r="LY190" i="21"/>
  <c r="LY191" i="21"/>
  <c r="LY192" i="21"/>
  <c r="LY193" i="21"/>
  <c r="LY194" i="21"/>
  <c r="LY195" i="21"/>
  <c r="LY196" i="21"/>
  <c r="LY197" i="21"/>
  <c r="LY198" i="21"/>
  <c r="LY199" i="21"/>
  <c r="LY200" i="21"/>
  <c r="LY201" i="21"/>
  <c r="LY202" i="21"/>
  <c r="LY203" i="21"/>
  <c r="LY204" i="21"/>
  <c r="LY205" i="21"/>
  <c r="LY206" i="21"/>
  <c r="LY207" i="21"/>
  <c r="LY208" i="21"/>
  <c r="LY209" i="21"/>
  <c r="LY210" i="21"/>
  <c r="LX3" i="21"/>
  <c r="LX4" i="21"/>
  <c r="LX5" i="21"/>
  <c r="LX6" i="21"/>
  <c r="LX7" i="21"/>
  <c r="LX8" i="21"/>
  <c r="LX9" i="21"/>
  <c r="LX10" i="21"/>
  <c r="LX11" i="21"/>
  <c r="LX12" i="21"/>
  <c r="LX13" i="21"/>
  <c r="LX14" i="21"/>
  <c r="LX15" i="21"/>
  <c r="LX16" i="21"/>
  <c r="LX17" i="21"/>
  <c r="LX18" i="21"/>
  <c r="LX19" i="21"/>
  <c r="LX20" i="21"/>
  <c r="LX21" i="21"/>
  <c r="LX22" i="21"/>
  <c r="LX23" i="21"/>
  <c r="LX24" i="21"/>
  <c r="LX25" i="21"/>
  <c r="LX26" i="21"/>
  <c r="LX27" i="21"/>
  <c r="LX28" i="21"/>
  <c r="LX29" i="21"/>
  <c r="LX30" i="21"/>
  <c r="LX31" i="21"/>
  <c r="LX32" i="21"/>
  <c r="LX33" i="21"/>
  <c r="LX34" i="21"/>
  <c r="LX35" i="21"/>
  <c r="LX36" i="21"/>
  <c r="LX37" i="21"/>
  <c r="LX38" i="21"/>
  <c r="LX39" i="21"/>
  <c r="LX40" i="21"/>
  <c r="LX41" i="21"/>
  <c r="LX42" i="21"/>
  <c r="LX43" i="21"/>
  <c r="LX44" i="21"/>
  <c r="LX45" i="21"/>
  <c r="LX46" i="21"/>
  <c r="LX47" i="21"/>
  <c r="LX48" i="21"/>
  <c r="LX49" i="21"/>
  <c r="LX50" i="21"/>
  <c r="LX51" i="21"/>
  <c r="LX52" i="21"/>
  <c r="LX53" i="21"/>
  <c r="LX54" i="21"/>
  <c r="LX55" i="21"/>
  <c r="LX56" i="21"/>
  <c r="LX57" i="21"/>
  <c r="LX58" i="21"/>
  <c r="LX59" i="21"/>
  <c r="LX60" i="21"/>
  <c r="LX61" i="21"/>
  <c r="LX62" i="21"/>
  <c r="LX63" i="21"/>
  <c r="LX64" i="21"/>
  <c r="LX65" i="21"/>
  <c r="LX66" i="21"/>
  <c r="LX67" i="21"/>
  <c r="LX68" i="21"/>
  <c r="LX69" i="21"/>
  <c r="LX70" i="21"/>
  <c r="LX71" i="21"/>
  <c r="LX72" i="21"/>
  <c r="LX73" i="21"/>
  <c r="LX74" i="21"/>
  <c r="LX75" i="21"/>
  <c r="LX76" i="21"/>
  <c r="LX77" i="21"/>
  <c r="LX78" i="21"/>
  <c r="LX79" i="21"/>
  <c r="LX80" i="21"/>
  <c r="LX81" i="21"/>
  <c r="LX82" i="21"/>
  <c r="LX83" i="21"/>
  <c r="LX84" i="21"/>
  <c r="LX85" i="21"/>
  <c r="LX86" i="21"/>
  <c r="LX87" i="21"/>
  <c r="LX88" i="21"/>
  <c r="LX89" i="21"/>
  <c r="LX90" i="21"/>
  <c r="LX91" i="21"/>
  <c r="LX92" i="21"/>
  <c r="LX93" i="21"/>
  <c r="LX94" i="21"/>
  <c r="LX95" i="21"/>
  <c r="LX96" i="21"/>
  <c r="LX97" i="21"/>
  <c r="LX98" i="21"/>
  <c r="LX99" i="21"/>
  <c r="LX100" i="21"/>
  <c r="LX101" i="21"/>
  <c r="LX102" i="21"/>
  <c r="LX103" i="21"/>
  <c r="LX104" i="21"/>
  <c r="LX105" i="21"/>
  <c r="LX106" i="21"/>
  <c r="LX107" i="21"/>
  <c r="LX108" i="21"/>
  <c r="LX109" i="21"/>
  <c r="LX110" i="21"/>
  <c r="LX111" i="21"/>
  <c r="LX112" i="21"/>
  <c r="LX113" i="21"/>
  <c r="LX114" i="21"/>
  <c r="LX115" i="21"/>
  <c r="LX116" i="21"/>
  <c r="LX117" i="21"/>
  <c r="LX118" i="21"/>
  <c r="LX119" i="21"/>
  <c r="LX120" i="21"/>
  <c r="LX121" i="21"/>
  <c r="LX122" i="21"/>
  <c r="LX123" i="21"/>
  <c r="LX124" i="21"/>
  <c r="LX125" i="21"/>
  <c r="LX126" i="21"/>
  <c r="LX127" i="21"/>
  <c r="LX128" i="21"/>
  <c r="LX129" i="21"/>
  <c r="LX130" i="21"/>
  <c r="LX131" i="21"/>
  <c r="LX132" i="21"/>
  <c r="LX133" i="21"/>
  <c r="LX134" i="21"/>
  <c r="LX135" i="21"/>
  <c r="LX136" i="21"/>
  <c r="LX137" i="21"/>
  <c r="LX138" i="21"/>
  <c r="LX139" i="21"/>
  <c r="LX140" i="21"/>
  <c r="LX141" i="21"/>
  <c r="LX142" i="21"/>
  <c r="LX143" i="21"/>
  <c r="LX144" i="21"/>
  <c r="LX145" i="21"/>
  <c r="LX146" i="21"/>
  <c r="LX147" i="21"/>
  <c r="LX148" i="21"/>
  <c r="LX149" i="21"/>
  <c r="LX150" i="21"/>
  <c r="LX151" i="21"/>
  <c r="LX152" i="21"/>
  <c r="LX153" i="21"/>
  <c r="LX154" i="21"/>
  <c r="LX155" i="21"/>
  <c r="LX156" i="21"/>
  <c r="LX157" i="21"/>
  <c r="LX158" i="21"/>
  <c r="LX159" i="21"/>
  <c r="LX160" i="21"/>
  <c r="LX161" i="21"/>
  <c r="LX162" i="21"/>
  <c r="LX163" i="21"/>
  <c r="LX164" i="21"/>
  <c r="LX165" i="21"/>
  <c r="LX166" i="21"/>
  <c r="LX167" i="21"/>
  <c r="LX168" i="21"/>
  <c r="LX169" i="21"/>
  <c r="LX170" i="21"/>
  <c r="LX171" i="21"/>
  <c r="LX172" i="21"/>
  <c r="LX173" i="21"/>
  <c r="LX174" i="21"/>
  <c r="LX175" i="21"/>
  <c r="LX176" i="21"/>
  <c r="LX177" i="21"/>
  <c r="LX178" i="21"/>
  <c r="LX179" i="21"/>
  <c r="LX180" i="21"/>
  <c r="LX181" i="21"/>
  <c r="LX182" i="21"/>
  <c r="LX183" i="21"/>
  <c r="LX184" i="21"/>
  <c r="LX185" i="21"/>
  <c r="LX186" i="21"/>
  <c r="LX187" i="21"/>
  <c r="LX188" i="21"/>
  <c r="LX189" i="21"/>
  <c r="LX190" i="21"/>
  <c r="LX191" i="21"/>
  <c r="LX192" i="21"/>
  <c r="LX193" i="21"/>
  <c r="LX194" i="21"/>
  <c r="LX195" i="21"/>
  <c r="LX196" i="21"/>
  <c r="LX197" i="21"/>
  <c r="LX198" i="21"/>
  <c r="LX199" i="21"/>
  <c r="LX200" i="21"/>
  <c r="LX201" i="21"/>
  <c r="LX202" i="21"/>
  <c r="LX203" i="21"/>
  <c r="LX204" i="21"/>
  <c r="LX205" i="21"/>
  <c r="LX206" i="21"/>
  <c r="LX207" i="21"/>
  <c r="LX208" i="21"/>
  <c r="LX209" i="21"/>
  <c r="LX210" i="21"/>
  <c r="LW3" i="21"/>
  <c r="LW4" i="21"/>
  <c r="LW5" i="21"/>
  <c r="LW6" i="21"/>
  <c r="LW7" i="21"/>
  <c r="LW8" i="21"/>
  <c r="LW9" i="21"/>
  <c r="LW10" i="21"/>
  <c r="LW11" i="21"/>
  <c r="LW12" i="21"/>
  <c r="LW13" i="21"/>
  <c r="LW14" i="21"/>
  <c r="LW15" i="21"/>
  <c r="LW16" i="21"/>
  <c r="LW17" i="21"/>
  <c r="LW18" i="21"/>
  <c r="LW19" i="21"/>
  <c r="LW20" i="21"/>
  <c r="LW21" i="21"/>
  <c r="LW22" i="21"/>
  <c r="LW23" i="21"/>
  <c r="LW24" i="21"/>
  <c r="LW25" i="21"/>
  <c r="LW26" i="21"/>
  <c r="LW27" i="21"/>
  <c r="LW28" i="21"/>
  <c r="LW29" i="21"/>
  <c r="LW30" i="21"/>
  <c r="LW31" i="21"/>
  <c r="LW32" i="21"/>
  <c r="LW33" i="21"/>
  <c r="LW34" i="21"/>
  <c r="LW35" i="21"/>
  <c r="LW36" i="21"/>
  <c r="LW37" i="21"/>
  <c r="LW38" i="21"/>
  <c r="LW39" i="21"/>
  <c r="LW40" i="21"/>
  <c r="LW41" i="21"/>
  <c r="LW42" i="21"/>
  <c r="LW43" i="21"/>
  <c r="LW44" i="21"/>
  <c r="LW45" i="21"/>
  <c r="LW46" i="21"/>
  <c r="LW47" i="21"/>
  <c r="LW48" i="21"/>
  <c r="LW49" i="21"/>
  <c r="LW50" i="21"/>
  <c r="LW51" i="21"/>
  <c r="LW52" i="21"/>
  <c r="LW53" i="21"/>
  <c r="LW54" i="21"/>
  <c r="LW55" i="21"/>
  <c r="LW56" i="21"/>
  <c r="LW57" i="21"/>
  <c r="LW58" i="21"/>
  <c r="LW59" i="21"/>
  <c r="LW60" i="21"/>
  <c r="LW61" i="21"/>
  <c r="LW62" i="21"/>
  <c r="LW63" i="21"/>
  <c r="LW64" i="21"/>
  <c r="LW65" i="21"/>
  <c r="LW66" i="21"/>
  <c r="LW67" i="21"/>
  <c r="LW68" i="21"/>
  <c r="LW69" i="21"/>
  <c r="LW70" i="21"/>
  <c r="LW71" i="21"/>
  <c r="LW72" i="21"/>
  <c r="LW73" i="21"/>
  <c r="LW74" i="21"/>
  <c r="LW75" i="21"/>
  <c r="LW76" i="21"/>
  <c r="LW77" i="21"/>
  <c r="LW78" i="21"/>
  <c r="LW79" i="21"/>
  <c r="LW80" i="21"/>
  <c r="LW81" i="21"/>
  <c r="LW82" i="21"/>
  <c r="LW83" i="21"/>
  <c r="LW84" i="21"/>
  <c r="LW85" i="21"/>
  <c r="LW86" i="21"/>
  <c r="LW87" i="21"/>
  <c r="LW88" i="21"/>
  <c r="LW89" i="21"/>
  <c r="LW90" i="21"/>
  <c r="LW91" i="21"/>
  <c r="LW92" i="21"/>
  <c r="LW93" i="21"/>
  <c r="LW94" i="21"/>
  <c r="LW95" i="21"/>
  <c r="LW96" i="21"/>
  <c r="LW97" i="21"/>
  <c r="LW98" i="21"/>
  <c r="LW99" i="21"/>
  <c r="LW100" i="21"/>
  <c r="LW101" i="21"/>
  <c r="LW102" i="21"/>
  <c r="LW103" i="21"/>
  <c r="LW104" i="21"/>
  <c r="LW105" i="21"/>
  <c r="LW106" i="21"/>
  <c r="LW107" i="21"/>
  <c r="LW108" i="21"/>
  <c r="LW109" i="21"/>
  <c r="LW110" i="21"/>
  <c r="LW111" i="21"/>
  <c r="LW112" i="21"/>
  <c r="LW113" i="21"/>
  <c r="LW114" i="21"/>
  <c r="LW115" i="21"/>
  <c r="LW116" i="21"/>
  <c r="LW117" i="21"/>
  <c r="LW118" i="21"/>
  <c r="LW119" i="21"/>
  <c r="LW120" i="21"/>
  <c r="LW121" i="21"/>
  <c r="LW122" i="21"/>
  <c r="LW123" i="21"/>
  <c r="LW124" i="21"/>
  <c r="LW125" i="21"/>
  <c r="LW126" i="21"/>
  <c r="LW127" i="21"/>
  <c r="LW128" i="21"/>
  <c r="LW129" i="21"/>
  <c r="LW130" i="21"/>
  <c r="LW131" i="21"/>
  <c r="LW132" i="21"/>
  <c r="LW133" i="21"/>
  <c r="LW134" i="21"/>
  <c r="LW135" i="21"/>
  <c r="LW136" i="21"/>
  <c r="LW137" i="21"/>
  <c r="LW138" i="21"/>
  <c r="LW139" i="21"/>
  <c r="LW140" i="21"/>
  <c r="LW141" i="21"/>
  <c r="LW142" i="21"/>
  <c r="LW143" i="21"/>
  <c r="LW144" i="21"/>
  <c r="LW145" i="21"/>
  <c r="LW146" i="21"/>
  <c r="LW147" i="21"/>
  <c r="LW148" i="21"/>
  <c r="LW149" i="21"/>
  <c r="LW150" i="21"/>
  <c r="LW151" i="21"/>
  <c r="LW152" i="21"/>
  <c r="LW153" i="21"/>
  <c r="LW154" i="21"/>
  <c r="LW155" i="21"/>
  <c r="LW156" i="21"/>
  <c r="LW157" i="21"/>
  <c r="LW158" i="21"/>
  <c r="LW159" i="21"/>
  <c r="LW160" i="21"/>
  <c r="LW161" i="21"/>
  <c r="LW162" i="21"/>
  <c r="LW163" i="21"/>
  <c r="LW164" i="21"/>
  <c r="LW165" i="21"/>
  <c r="LW166" i="21"/>
  <c r="LW167" i="21"/>
  <c r="LW168" i="21"/>
  <c r="LW169" i="21"/>
  <c r="LW170" i="21"/>
  <c r="LW171" i="21"/>
  <c r="LW172" i="21"/>
  <c r="LW173" i="21"/>
  <c r="LW174" i="21"/>
  <c r="LW175" i="21"/>
  <c r="LW176" i="21"/>
  <c r="LW177" i="21"/>
  <c r="LW178" i="21"/>
  <c r="LW179" i="21"/>
  <c r="LW180" i="21"/>
  <c r="LW181" i="21"/>
  <c r="LW182" i="21"/>
  <c r="LW183" i="21"/>
  <c r="LW184" i="21"/>
  <c r="LW185" i="21"/>
  <c r="LW186" i="21"/>
  <c r="LW187" i="21"/>
  <c r="LW188" i="21"/>
  <c r="LW189" i="21"/>
  <c r="LW190" i="21"/>
  <c r="LW191" i="21"/>
  <c r="LW192" i="21"/>
  <c r="LW193" i="21"/>
  <c r="LW194" i="21"/>
  <c r="LW195" i="21"/>
  <c r="LW196" i="21"/>
  <c r="LW197" i="21"/>
  <c r="LW198" i="21"/>
  <c r="LW199" i="21"/>
  <c r="LW200" i="21"/>
  <c r="LW201" i="21"/>
  <c r="LW202" i="21"/>
  <c r="LW203" i="21"/>
  <c r="LW204" i="21"/>
  <c r="LW205" i="21"/>
  <c r="LW206" i="21"/>
  <c r="LW207" i="21"/>
  <c r="LW208" i="21"/>
  <c r="LW209" i="21"/>
  <c r="LW210" i="21"/>
  <c r="LV3" i="21"/>
  <c r="LV4" i="21"/>
  <c r="LV5" i="21"/>
  <c r="LV6" i="21"/>
  <c r="LV7" i="21"/>
  <c r="LV8" i="21"/>
  <c r="LV9" i="21"/>
  <c r="LV10" i="21"/>
  <c r="LV11" i="21"/>
  <c r="LV12" i="21"/>
  <c r="LV13" i="21"/>
  <c r="LV14" i="21"/>
  <c r="LV15" i="21"/>
  <c r="LV16" i="21"/>
  <c r="LV17" i="21"/>
  <c r="LV18" i="21"/>
  <c r="LV19" i="21"/>
  <c r="LV20" i="21"/>
  <c r="LV21" i="21"/>
  <c r="LV22" i="21"/>
  <c r="LV23" i="21"/>
  <c r="LV24" i="21"/>
  <c r="LV25" i="21"/>
  <c r="LV26" i="21"/>
  <c r="LV27" i="21"/>
  <c r="LV28" i="21"/>
  <c r="LV29" i="21"/>
  <c r="LV30" i="21"/>
  <c r="LV31" i="21"/>
  <c r="LV32" i="21"/>
  <c r="LV33" i="21"/>
  <c r="LV34" i="21"/>
  <c r="LV35" i="21"/>
  <c r="LV36" i="21"/>
  <c r="LV37" i="21"/>
  <c r="LV38" i="21"/>
  <c r="LV39" i="21"/>
  <c r="LV40" i="21"/>
  <c r="LV41" i="21"/>
  <c r="LV42" i="21"/>
  <c r="LV43" i="21"/>
  <c r="LV44" i="21"/>
  <c r="LV45" i="21"/>
  <c r="LV46" i="21"/>
  <c r="LV47" i="21"/>
  <c r="LV48" i="21"/>
  <c r="LV49" i="21"/>
  <c r="LV50" i="21"/>
  <c r="LV51" i="21"/>
  <c r="LV52" i="21"/>
  <c r="LV53" i="21"/>
  <c r="LV54" i="21"/>
  <c r="LV55" i="21"/>
  <c r="LV56" i="21"/>
  <c r="LV57" i="21"/>
  <c r="LV58" i="21"/>
  <c r="LV59" i="21"/>
  <c r="LV60" i="21"/>
  <c r="LV61" i="21"/>
  <c r="LV62" i="21"/>
  <c r="LV63" i="21"/>
  <c r="LV64" i="21"/>
  <c r="LV65" i="21"/>
  <c r="LV66" i="21"/>
  <c r="LV67" i="21"/>
  <c r="LV68" i="21"/>
  <c r="LV69" i="21"/>
  <c r="LV70" i="21"/>
  <c r="LV71" i="21"/>
  <c r="LV72" i="21"/>
  <c r="LV73" i="21"/>
  <c r="LV74" i="21"/>
  <c r="LV75" i="21"/>
  <c r="LV76" i="21"/>
  <c r="LV77" i="21"/>
  <c r="LV78" i="21"/>
  <c r="LV79" i="21"/>
  <c r="LV80" i="21"/>
  <c r="LV81" i="21"/>
  <c r="LV82" i="21"/>
  <c r="LV83" i="21"/>
  <c r="LV84" i="21"/>
  <c r="LV85" i="21"/>
  <c r="LV86" i="21"/>
  <c r="LV87" i="21"/>
  <c r="LV88" i="21"/>
  <c r="LV89" i="21"/>
  <c r="LV90" i="21"/>
  <c r="LV91" i="21"/>
  <c r="LV92" i="21"/>
  <c r="LV93" i="21"/>
  <c r="LV94" i="21"/>
  <c r="LV95" i="21"/>
  <c r="LV96" i="21"/>
  <c r="LV97" i="21"/>
  <c r="LV98" i="21"/>
  <c r="LV99" i="21"/>
  <c r="LV100" i="21"/>
  <c r="LV101" i="21"/>
  <c r="LV102" i="21"/>
  <c r="LV103" i="21"/>
  <c r="LV104" i="21"/>
  <c r="LV105" i="21"/>
  <c r="LV106" i="21"/>
  <c r="LV107" i="21"/>
  <c r="LV108" i="21"/>
  <c r="LV109" i="21"/>
  <c r="LV110" i="21"/>
  <c r="LV111" i="21"/>
  <c r="LV112" i="21"/>
  <c r="LV113" i="21"/>
  <c r="LV114" i="21"/>
  <c r="LV115" i="21"/>
  <c r="LV116" i="21"/>
  <c r="LV117" i="21"/>
  <c r="LV118" i="21"/>
  <c r="LV119" i="21"/>
  <c r="LV120" i="21"/>
  <c r="LV121" i="21"/>
  <c r="LV122" i="21"/>
  <c r="LV123" i="21"/>
  <c r="LV124" i="21"/>
  <c r="LV125" i="21"/>
  <c r="LV126" i="21"/>
  <c r="LV127" i="21"/>
  <c r="LV128" i="21"/>
  <c r="LV129" i="21"/>
  <c r="LV130" i="21"/>
  <c r="LV131" i="21"/>
  <c r="LV132" i="21"/>
  <c r="LV133" i="21"/>
  <c r="LV134" i="21"/>
  <c r="LV135" i="21"/>
  <c r="LV136" i="21"/>
  <c r="LV137" i="21"/>
  <c r="LV138" i="21"/>
  <c r="LV139" i="21"/>
  <c r="LV140" i="21"/>
  <c r="LV141" i="21"/>
  <c r="LV142" i="21"/>
  <c r="LV143" i="21"/>
  <c r="LV144" i="21"/>
  <c r="LV145" i="21"/>
  <c r="LV146" i="21"/>
  <c r="LV147" i="21"/>
  <c r="LV148" i="21"/>
  <c r="LV149" i="21"/>
  <c r="LV150" i="21"/>
  <c r="LV151" i="21"/>
  <c r="LV152" i="21"/>
  <c r="LV153" i="21"/>
  <c r="LV154" i="21"/>
  <c r="LV155" i="21"/>
  <c r="LV156" i="21"/>
  <c r="LV157" i="21"/>
  <c r="LV158" i="21"/>
  <c r="LV159" i="21"/>
  <c r="LV160" i="21"/>
  <c r="LV161" i="21"/>
  <c r="LV162" i="21"/>
  <c r="LV163" i="21"/>
  <c r="LV164" i="21"/>
  <c r="LV165" i="21"/>
  <c r="LV166" i="21"/>
  <c r="LV167" i="21"/>
  <c r="LV168" i="21"/>
  <c r="LV169" i="21"/>
  <c r="LV170" i="21"/>
  <c r="LV171" i="21"/>
  <c r="LV172" i="21"/>
  <c r="LV173" i="21"/>
  <c r="LV174" i="21"/>
  <c r="LV175" i="21"/>
  <c r="LV176" i="21"/>
  <c r="LV177" i="21"/>
  <c r="LV178" i="21"/>
  <c r="LV179" i="21"/>
  <c r="LV180" i="21"/>
  <c r="LV181" i="21"/>
  <c r="LV182" i="21"/>
  <c r="LV183" i="21"/>
  <c r="LV184" i="21"/>
  <c r="LV185" i="21"/>
  <c r="LV186" i="21"/>
  <c r="LV187" i="21"/>
  <c r="LV188" i="21"/>
  <c r="LV189" i="21"/>
  <c r="LV190" i="21"/>
  <c r="LV191" i="21"/>
  <c r="LV192" i="21"/>
  <c r="LV193" i="21"/>
  <c r="LV194" i="21"/>
  <c r="LV195" i="21"/>
  <c r="LV196" i="21"/>
  <c r="LV197" i="21"/>
  <c r="LV198" i="21"/>
  <c r="LV199" i="21"/>
  <c r="LV200" i="21"/>
  <c r="LV201" i="21"/>
  <c r="LV202" i="21"/>
  <c r="LV203" i="21"/>
  <c r="LV204" i="21"/>
  <c r="LV205" i="21"/>
  <c r="LV206" i="21"/>
  <c r="LV207" i="21"/>
  <c r="LV208" i="21"/>
  <c r="LV209" i="21"/>
  <c r="LV210" i="21"/>
  <c r="LU3" i="21"/>
  <c r="LU4" i="21"/>
  <c r="LU5" i="21"/>
  <c r="LU6" i="21"/>
  <c r="LU7" i="21"/>
  <c r="LU8" i="21"/>
  <c r="LU9" i="21"/>
  <c r="LU10" i="21"/>
  <c r="LU11" i="21"/>
  <c r="LU12" i="21"/>
  <c r="LU13" i="21"/>
  <c r="LU14" i="21"/>
  <c r="LU15" i="21"/>
  <c r="LU16" i="21"/>
  <c r="LU17" i="21"/>
  <c r="LU18" i="21"/>
  <c r="LU19" i="21"/>
  <c r="LU20" i="21"/>
  <c r="LU21" i="21"/>
  <c r="LU22" i="21"/>
  <c r="LU23" i="21"/>
  <c r="LU24" i="21"/>
  <c r="LU25" i="21"/>
  <c r="LU26" i="21"/>
  <c r="LU27" i="21"/>
  <c r="LU28" i="21"/>
  <c r="LU29" i="21"/>
  <c r="LU30" i="21"/>
  <c r="LU31" i="21"/>
  <c r="LU32" i="21"/>
  <c r="LU33" i="21"/>
  <c r="LU34" i="21"/>
  <c r="LU35" i="21"/>
  <c r="LU36" i="21"/>
  <c r="LU37" i="21"/>
  <c r="LU38" i="21"/>
  <c r="LU39" i="21"/>
  <c r="LU40" i="21"/>
  <c r="LU41" i="21"/>
  <c r="LU42" i="21"/>
  <c r="LU43" i="21"/>
  <c r="LU44" i="21"/>
  <c r="LU45" i="21"/>
  <c r="LU46" i="21"/>
  <c r="LU47" i="21"/>
  <c r="LU48" i="21"/>
  <c r="LU49" i="21"/>
  <c r="LU50" i="21"/>
  <c r="LU51" i="21"/>
  <c r="LU52" i="21"/>
  <c r="LU53" i="21"/>
  <c r="LU54" i="21"/>
  <c r="LU55" i="21"/>
  <c r="LU56" i="21"/>
  <c r="LU57" i="21"/>
  <c r="LU58" i="21"/>
  <c r="LU59" i="21"/>
  <c r="LU60" i="21"/>
  <c r="LU61" i="21"/>
  <c r="LU62" i="21"/>
  <c r="LU63" i="21"/>
  <c r="LU64" i="21"/>
  <c r="LU65" i="21"/>
  <c r="LU66" i="21"/>
  <c r="LU67" i="21"/>
  <c r="LU68" i="21"/>
  <c r="LU69" i="21"/>
  <c r="LU70" i="21"/>
  <c r="LU71" i="21"/>
  <c r="LU72" i="21"/>
  <c r="LU73" i="21"/>
  <c r="LU74" i="21"/>
  <c r="LU75" i="21"/>
  <c r="LU76" i="21"/>
  <c r="LU77" i="21"/>
  <c r="LU78" i="21"/>
  <c r="LU79" i="21"/>
  <c r="LU80" i="21"/>
  <c r="LU81" i="21"/>
  <c r="LU82" i="21"/>
  <c r="LU83" i="21"/>
  <c r="LU84" i="21"/>
  <c r="LU85" i="21"/>
  <c r="LU86" i="21"/>
  <c r="LU87" i="21"/>
  <c r="LU88" i="21"/>
  <c r="LU89" i="21"/>
  <c r="LU90" i="21"/>
  <c r="LU91" i="21"/>
  <c r="LU92" i="21"/>
  <c r="LU93" i="21"/>
  <c r="LU94" i="21"/>
  <c r="LU95" i="21"/>
  <c r="LU96" i="21"/>
  <c r="LU97" i="21"/>
  <c r="LU98" i="21"/>
  <c r="LU99" i="21"/>
  <c r="LU100" i="21"/>
  <c r="LU101" i="21"/>
  <c r="LU102" i="21"/>
  <c r="LU103" i="21"/>
  <c r="LU104" i="21"/>
  <c r="LU105" i="21"/>
  <c r="LU106" i="21"/>
  <c r="LU107" i="21"/>
  <c r="LU108" i="21"/>
  <c r="LU109" i="21"/>
  <c r="LU110" i="21"/>
  <c r="LU111" i="21"/>
  <c r="LU112" i="21"/>
  <c r="LU113" i="21"/>
  <c r="LU114" i="21"/>
  <c r="LU115" i="21"/>
  <c r="LU116" i="21"/>
  <c r="LU117" i="21"/>
  <c r="LU118" i="21"/>
  <c r="LU119" i="21"/>
  <c r="LU120" i="21"/>
  <c r="LU121" i="21"/>
  <c r="LU122" i="21"/>
  <c r="LU123" i="21"/>
  <c r="LU124" i="21"/>
  <c r="LU125" i="21"/>
  <c r="LU126" i="21"/>
  <c r="LU127" i="21"/>
  <c r="LU128" i="21"/>
  <c r="LU129" i="21"/>
  <c r="LU130" i="21"/>
  <c r="LU131" i="21"/>
  <c r="LU132" i="21"/>
  <c r="LU133" i="21"/>
  <c r="LU134" i="21"/>
  <c r="LU135" i="21"/>
  <c r="LU136" i="21"/>
  <c r="LU137" i="21"/>
  <c r="LU138" i="21"/>
  <c r="LU139" i="21"/>
  <c r="LU140" i="21"/>
  <c r="LU141" i="21"/>
  <c r="LU142" i="21"/>
  <c r="LU143" i="21"/>
  <c r="LU144" i="21"/>
  <c r="LU145" i="21"/>
  <c r="LU146" i="21"/>
  <c r="LU147" i="21"/>
  <c r="LU148" i="21"/>
  <c r="LU149" i="21"/>
  <c r="LU150" i="21"/>
  <c r="LU151" i="21"/>
  <c r="LU152" i="21"/>
  <c r="LU153" i="21"/>
  <c r="LU154" i="21"/>
  <c r="LU155" i="21"/>
  <c r="LU156" i="21"/>
  <c r="LU157" i="21"/>
  <c r="LU158" i="21"/>
  <c r="LU159" i="21"/>
  <c r="LU160" i="21"/>
  <c r="LU161" i="21"/>
  <c r="LU162" i="21"/>
  <c r="LU163" i="21"/>
  <c r="LU164" i="21"/>
  <c r="LU165" i="21"/>
  <c r="LU166" i="21"/>
  <c r="LU167" i="21"/>
  <c r="LU168" i="21"/>
  <c r="LU169" i="21"/>
  <c r="LU170" i="21"/>
  <c r="LU171" i="21"/>
  <c r="LU172" i="21"/>
  <c r="LU173" i="21"/>
  <c r="LU174" i="21"/>
  <c r="LU175" i="21"/>
  <c r="LU176" i="21"/>
  <c r="LU177" i="21"/>
  <c r="LU178" i="21"/>
  <c r="LU179" i="21"/>
  <c r="LU180" i="21"/>
  <c r="LU181" i="21"/>
  <c r="LU182" i="21"/>
  <c r="LU183" i="21"/>
  <c r="LU184" i="21"/>
  <c r="LU185" i="21"/>
  <c r="LU186" i="21"/>
  <c r="LU187" i="21"/>
  <c r="LU188" i="21"/>
  <c r="LU189" i="21"/>
  <c r="LU190" i="21"/>
  <c r="LU191" i="21"/>
  <c r="LU192" i="21"/>
  <c r="LU193" i="21"/>
  <c r="LU194" i="21"/>
  <c r="LU195" i="21"/>
  <c r="LU196" i="21"/>
  <c r="LU197" i="21"/>
  <c r="LU198" i="21"/>
  <c r="LU199" i="21"/>
  <c r="LU200" i="21"/>
  <c r="LU201" i="21"/>
  <c r="LU202" i="21"/>
  <c r="LU203" i="21"/>
  <c r="LU204" i="21"/>
  <c r="LU205" i="21"/>
  <c r="LU206" i="21"/>
  <c r="LU207" i="21"/>
  <c r="LU208" i="21"/>
  <c r="LU209" i="21"/>
  <c r="LU210" i="21"/>
  <c r="LT3" i="21"/>
  <c r="LT4" i="21"/>
  <c r="LT5" i="21"/>
  <c r="LT6" i="21"/>
  <c r="LT7" i="21"/>
  <c r="LT8" i="21"/>
  <c r="LT9" i="21"/>
  <c r="LT10" i="21"/>
  <c r="LT11" i="21"/>
  <c r="LT12" i="21"/>
  <c r="LT13" i="21"/>
  <c r="LT14" i="21"/>
  <c r="LT15" i="21"/>
  <c r="LT16" i="21"/>
  <c r="LT17" i="21"/>
  <c r="LT18" i="21"/>
  <c r="LT19" i="21"/>
  <c r="LT20" i="21"/>
  <c r="LT21" i="21"/>
  <c r="LT22" i="21"/>
  <c r="LT23" i="21"/>
  <c r="LT24" i="21"/>
  <c r="LT25" i="21"/>
  <c r="LT26" i="21"/>
  <c r="LT27" i="21"/>
  <c r="LT28" i="21"/>
  <c r="LT29" i="21"/>
  <c r="LT30" i="21"/>
  <c r="LT31" i="21"/>
  <c r="LT32" i="21"/>
  <c r="LT33" i="21"/>
  <c r="LT34" i="21"/>
  <c r="LT35" i="21"/>
  <c r="LT36" i="21"/>
  <c r="LT37" i="21"/>
  <c r="LT38" i="21"/>
  <c r="LT39" i="21"/>
  <c r="LT40" i="21"/>
  <c r="LT41" i="21"/>
  <c r="LT42" i="21"/>
  <c r="LT43" i="21"/>
  <c r="LT44" i="21"/>
  <c r="LT45" i="21"/>
  <c r="LT46" i="21"/>
  <c r="LT47" i="21"/>
  <c r="LT48" i="21"/>
  <c r="LT49" i="21"/>
  <c r="LT50" i="21"/>
  <c r="LT51" i="21"/>
  <c r="LT52" i="21"/>
  <c r="LT53" i="21"/>
  <c r="LT54" i="21"/>
  <c r="LT55" i="21"/>
  <c r="LT56" i="21"/>
  <c r="LT57" i="21"/>
  <c r="LT58" i="21"/>
  <c r="LT59" i="21"/>
  <c r="LT60" i="21"/>
  <c r="LT61" i="21"/>
  <c r="LT62" i="21"/>
  <c r="LT63" i="21"/>
  <c r="LT64" i="21"/>
  <c r="LT65" i="21"/>
  <c r="LT66" i="21"/>
  <c r="LT67" i="21"/>
  <c r="LT68" i="21"/>
  <c r="LT69" i="21"/>
  <c r="LT70" i="21"/>
  <c r="LT71" i="21"/>
  <c r="LT72" i="21"/>
  <c r="LT73" i="21"/>
  <c r="LT74" i="21"/>
  <c r="LT75" i="21"/>
  <c r="LT76" i="21"/>
  <c r="LT77" i="21"/>
  <c r="LT78" i="21"/>
  <c r="LT79" i="21"/>
  <c r="LT80" i="21"/>
  <c r="LT81" i="21"/>
  <c r="LT82" i="21"/>
  <c r="LT83" i="21"/>
  <c r="LT84" i="21"/>
  <c r="LT85" i="21"/>
  <c r="LT86" i="21"/>
  <c r="LT87" i="21"/>
  <c r="LT88" i="21"/>
  <c r="LT89" i="21"/>
  <c r="LT90" i="21"/>
  <c r="LT91" i="21"/>
  <c r="LT92" i="21"/>
  <c r="LT93" i="21"/>
  <c r="LT94" i="21"/>
  <c r="LT95" i="21"/>
  <c r="LT96" i="21"/>
  <c r="LT97" i="21"/>
  <c r="LT98" i="21"/>
  <c r="LT99" i="21"/>
  <c r="LT100" i="21"/>
  <c r="LT101" i="21"/>
  <c r="LT102" i="21"/>
  <c r="LT103" i="21"/>
  <c r="LT104" i="21"/>
  <c r="LT105" i="21"/>
  <c r="LT106" i="21"/>
  <c r="LT107" i="21"/>
  <c r="LT108" i="21"/>
  <c r="LT109" i="21"/>
  <c r="LT110" i="21"/>
  <c r="LT111" i="21"/>
  <c r="LT112" i="21"/>
  <c r="LT113" i="21"/>
  <c r="LT114" i="21"/>
  <c r="LT115" i="21"/>
  <c r="LT116" i="21"/>
  <c r="LT117" i="21"/>
  <c r="LT118" i="21"/>
  <c r="LT119" i="21"/>
  <c r="LT120" i="21"/>
  <c r="LT121" i="21"/>
  <c r="LT122" i="21"/>
  <c r="LT123" i="21"/>
  <c r="LT124" i="21"/>
  <c r="LT125" i="21"/>
  <c r="LT126" i="21"/>
  <c r="LT127" i="21"/>
  <c r="LT128" i="21"/>
  <c r="LT129" i="21"/>
  <c r="LT130" i="21"/>
  <c r="LT131" i="21"/>
  <c r="LT132" i="21"/>
  <c r="LT133" i="21"/>
  <c r="LT134" i="21"/>
  <c r="LT135" i="21"/>
  <c r="LT136" i="21"/>
  <c r="LT137" i="21"/>
  <c r="LT138" i="21"/>
  <c r="LT139" i="21"/>
  <c r="LT140" i="21"/>
  <c r="LT141" i="21"/>
  <c r="LT142" i="21"/>
  <c r="LT143" i="21"/>
  <c r="LT144" i="21"/>
  <c r="LT145" i="21"/>
  <c r="LT146" i="21"/>
  <c r="LT147" i="21"/>
  <c r="LT148" i="21"/>
  <c r="LT149" i="21"/>
  <c r="LT150" i="21"/>
  <c r="LT151" i="21"/>
  <c r="LT152" i="21"/>
  <c r="LT153" i="21"/>
  <c r="LT154" i="21"/>
  <c r="LT155" i="21"/>
  <c r="LT156" i="21"/>
  <c r="LT157" i="21"/>
  <c r="LT158" i="21"/>
  <c r="LT159" i="21"/>
  <c r="LT160" i="21"/>
  <c r="LT161" i="21"/>
  <c r="LT162" i="21"/>
  <c r="LT163" i="21"/>
  <c r="LT164" i="21"/>
  <c r="LT165" i="21"/>
  <c r="LT166" i="21"/>
  <c r="LT167" i="21"/>
  <c r="LT168" i="21"/>
  <c r="LT169" i="21"/>
  <c r="LT170" i="21"/>
  <c r="LT171" i="21"/>
  <c r="LT172" i="21"/>
  <c r="LT173" i="21"/>
  <c r="LT174" i="21"/>
  <c r="LT175" i="21"/>
  <c r="LT176" i="21"/>
  <c r="LT177" i="21"/>
  <c r="LT178" i="21"/>
  <c r="LT179" i="21"/>
  <c r="LT180" i="21"/>
  <c r="LT181" i="21"/>
  <c r="LT182" i="21"/>
  <c r="LT183" i="21"/>
  <c r="LT184" i="21"/>
  <c r="LT185" i="21"/>
  <c r="LT186" i="21"/>
  <c r="LT187" i="21"/>
  <c r="LT188" i="21"/>
  <c r="LT189" i="21"/>
  <c r="LT190" i="21"/>
  <c r="LT191" i="21"/>
  <c r="LT192" i="21"/>
  <c r="LT193" i="21"/>
  <c r="LT194" i="21"/>
  <c r="LT195" i="21"/>
  <c r="LT196" i="21"/>
  <c r="LT197" i="21"/>
  <c r="LT198" i="21"/>
  <c r="LT199" i="21"/>
  <c r="LT200" i="21"/>
  <c r="LT201" i="21"/>
  <c r="LT202" i="21"/>
  <c r="LT203" i="21"/>
  <c r="LT204" i="21"/>
  <c r="LT205" i="21"/>
  <c r="LT206" i="21"/>
  <c r="LT207" i="21"/>
  <c r="LT208" i="21"/>
  <c r="LT209" i="21"/>
  <c r="LT210" i="21"/>
  <c r="LS3" i="21"/>
  <c r="LS4" i="21"/>
  <c r="LS5" i="21"/>
  <c r="LS6" i="21"/>
  <c r="LS7" i="21"/>
  <c r="LS8" i="21"/>
  <c r="LS9" i="21"/>
  <c r="LS10" i="21"/>
  <c r="LS11" i="21"/>
  <c r="LS12" i="21"/>
  <c r="LS13" i="21"/>
  <c r="LS14" i="21"/>
  <c r="LS15" i="21"/>
  <c r="LS16" i="21"/>
  <c r="LS17" i="21"/>
  <c r="LS18" i="21"/>
  <c r="LS19" i="21"/>
  <c r="LS20" i="21"/>
  <c r="LS21" i="21"/>
  <c r="LS22" i="21"/>
  <c r="LS23" i="21"/>
  <c r="LS24" i="21"/>
  <c r="LS25" i="21"/>
  <c r="LS26" i="21"/>
  <c r="LS27" i="21"/>
  <c r="LS28" i="21"/>
  <c r="LS29" i="21"/>
  <c r="LS30" i="21"/>
  <c r="LS31" i="21"/>
  <c r="LS32" i="21"/>
  <c r="LS33" i="21"/>
  <c r="LS34" i="21"/>
  <c r="LS35" i="21"/>
  <c r="LS36" i="21"/>
  <c r="LS37" i="21"/>
  <c r="LS38" i="21"/>
  <c r="LS39" i="21"/>
  <c r="LS40" i="21"/>
  <c r="LS41" i="21"/>
  <c r="LS42" i="21"/>
  <c r="LS43" i="21"/>
  <c r="LS44" i="21"/>
  <c r="LS45" i="21"/>
  <c r="LS46" i="21"/>
  <c r="LS47" i="21"/>
  <c r="LS48" i="21"/>
  <c r="LS49" i="21"/>
  <c r="LS50" i="21"/>
  <c r="LS51" i="21"/>
  <c r="LS52" i="21"/>
  <c r="LS53" i="21"/>
  <c r="LS54" i="21"/>
  <c r="LS55" i="21"/>
  <c r="LS56" i="21"/>
  <c r="LS57" i="21"/>
  <c r="LS58" i="21"/>
  <c r="LS59" i="21"/>
  <c r="LS60" i="21"/>
  <c r="LS61" i="21"/>
  <c r="LS62" i="21"/>
  <c r="LS63" i="21"/>
  <c r="LS64" i="21"/>
  <c r="LS65" i="21"/>
  <c r="LS66" i="21"/>
  <c r="LS67" i="21"/>
  <c r="LS68" i="21"/>
  <c r="LS69" i="21"/>
  <c r="LS70" i="21"/>
  <c r="LS71" i="21"/>
  <c r="LS72" i="21"/>
  <c r="LS73" i="21"/>
  <c r="LS74" i="21"/>
  <c r="LS75" i="21"/>
  <c r="LS76" i="21"/>
  <c r="LS77" i="21"/>
  <c r="LS78" i="21"/>
  <c r="LS79" i="21"/>
  <c r="LS80" i="21"/>
  <c r="LS81" i="21"/>
  <c r="LS82" i="21"/>
  <c r="LS83" i="21"/>
  <c r="LS84" i="21"/>
  <c r="LS85" i="21"/>
  <c r="LS86" i="21"/>
  <c r="LS87" i="21"/>
  <c r="LS88" i="21"/>
  <c r="LS89" i="21"/>
  <c r="LS90" i="21"/>
  <c r="LS91" i="21"/>
  <c r="LS92" i="21"/>
  <c r="LS93" i="21"/>
  <c r="LS94" i="21"/>
  <c r="LS95" i="21"/>
  <c r="LS96" i="21"/>
  <c r="LS97" i="21"/>
  <c r="LS98" i="21"/>
  <c r="LS99" i="21"/>
  <c r="LS100" i="21"/>
  <c r="LS101" i="21"/>
  <c r="LS102" i="21"/>
  <c r="LS103" i="21"/>
  <c r="LS104" i="21"/>
  <c r="LS105" i="21"/>
  <c r="LS106" i="21"/>
  <c r="LS107" i="21"/>
  <c r="LS108" i="21"/>
  <c r="LS109" i="21"/>
  <c r="LS110" i="21"/>
  <c r="LS111" i="21"/>
  <c r="LS112" i="21"/>
  <c r="LS113" i="21"/>
  <c r="LS114" i="21"/>
  <c r="LS115" i="21"/>
  <c r="LS116" i="21"/>
  <c r="LS117" i="21"/>
  <c r="LS118" i="21"/>
  <c r="LS119" i="21"/>
  <c r="LS120" i="21"/>
  <c r="LS121" i="21"/>
  <c r="LS122" i="21"/>
  <c r="LS123" i="21"/>
  <c r="LS124" i="21"/>
  <c r="LS125" i="21"/>
  <c r="LS126" i="21"/>
  <c r="LS127" i="21"/>
  <c r="LS128" i="21"/>
  <c r="LS129" i="21"/>
  <c r="LS130" i="21"/>
  <c r="LS131" i="21"/>
  <c r="LS132" i="21"/>
  <c r="LS133" i="21"/>
  <c r="LS134" i="21"/>
  <c r="LS135" i="21"/>
  <c r="LS136" i="21"/>
  <c r="LS137" i="21"/>
  <c r="LS138" i="21"/>
  <c r="LS139" i="21"/>
  <c r="LS140" i="21"/>
  <c r="LS141" i="21"/>
  <c r="LS142" i="21"/>
  <c r="LS143" i="21"/>
  <c r="LS144" i="21"/>
  <c r="LS145" i="21"/>
  <c r="LS146" i="21"/>
  <c r="LS147" i="21"/>
  <c r="LS148" i="21"/>
  <c r="LS149" i="21"/>
  <c r="LS150" i="21"/>
  <c r="LS151" i="21"/>
  <c r="LS152" i="21"/>
  <c r="LS153" i="21"/>
  <c r="LS154" i="21"/>
  <c r="LS155" i="21"/>
  <c r="LS156" i="21"/>
  <c r="LS157" i="21"/>
  <c r="LS158" i="21"/>
  <c r="LS159" i="21"/>
  <c r="LS160" i="21"/>
  <c r="LS161" i="21"/>
  <c r="LS162" i="21"/>
  <c r="LS163" i="21"/>
  <c r="LS164" i="21"/>
  <c r="LS165" i="21"/>
  <c r="LS166" i="21"/>
  <c r="LS167" i="21"/>
  <c r="LS168" i="21"/>
  <c r="LS169" i="21"/>
  <c r="LS170" i="21"/>
  <c r="LS171" i="21"/>
  <c r="LS172" i="21"/>
  <c r="LS173" i="21"/>
  <c r="LS174" i="21"/>
  <c r="LS175" i="21"/>
  <c r="LS176" i="21"/>
  <c r="LS177" i="21"/>
  <c r="LS178" i="21"/>
  <c r="LS179" i="21"/>
  <c r="LS180" i="21"/>
  <c r="LS181" i="21"/>
  <c r="LS182" i="21"/>
  <c r="LS183" i="21"/>
  <c r="LS184" i="21"/>
  <c r="LS185" i="21"/>
  <c r="LS186" i="21"/>
  <c r="LS187" i="21"/>
  <c r="LS188" i="21"/>
  <c r="LS189" i="21"/>
  <c r="LS190" i="21"/>
  <c r="LS191" i="21"/>
  <c r="LS192" i="21"/>
  <c r="LS193" i="21"/>
  <c r="LS194" i="21"/>
  <c r="LS195" i="21"/>
  <c r="LS196" i="21"/>
  <c r="LS197" i="21"/>
  <c r="LS198" i="21"/>
  <c r="LS199" i="21"/>
  <c r="LS200" i="21"/>
  <c r="LS201" i="21"/>
  <c r="LS202" i="21"/>
  <c r="LS203" i="21"/>
  <c r="LS204" i="21"/>
  <c r="LS205" i="21"/>
  <c r="LS206" i="21"/>
  <c r="LS207" i="21"/>
  <c r="LS208" i="21"/>
  <c r="LS209" i="21"/>
  <c r="LS210" i="21"/>
  <c r="LR3" i="21"/>
  <c r="LR4" i="21"/>
  <c r="LR5" i="21"/>
  <c r="LR6" i="21"/>
  <c r="LR7" i="21"/>
  <c r="LR8" i="21"/>
  <c r="LR9" i="21"/>
  <c r="LR10" i="21"/>
  <c r="LR11" i="21"/>
  <c r="LR12" i="21"/>
  <c r="LR13" i="21"/>
  <c r="LR14" i="21"/>
  <c r="LR15" i="21"/>
  <c r="LR16" i="21"/>
  <c r="LR17" i="21"/>
  <c r="LR18" i="21"/>
  <c r="LR19" i="21"/>
  <c r="LR20" i="21"/>
  <c r="LR21" i="21"/>
  <c r="LR22" i="21"/>
  <c r="LR23" i="21"/>
  <c r="LR24" i="21"/>
  <c r="LR25" i="21"/>
  <c r="LR26" i="21"/>
  <c r="LR27" i="21"/>
  <c r="LR28" i="21"/>
  <c r="LR29" i="21"/>
  <c r="LR30" i="21"/>
  <c r="LR31" i="21"/>
  <c r="LR32" i="21"/>
  <c r="LR33" i="21"/>
  <c r="LR34" i="21"/>
  <c r="LR35" i="21"/>
  <c r="LR36" i="21"/>
  <c r="LR37" i="21"/>
  <c r="LR38" i="21"/>
  <c r="LR39" i="21"/>
  <c r="LR40" i="21"/>
  <c r="LR41" i="21"/>
  <c r="LR42" i="21"/>
  <c r="LR43" i="21"/>
  <c r="LR44" i="21"/>
  <c r="LR45" i="21"/>
  <c r="LR46" i="21"/>
  <c r="LR47" i="21"/>
  <c r="LR48" i="21"/>
  <c r="LR49" i="21"/>
  <c r="LR50" i="21"/>
  <c r="LR51" i="21"/>
  <c r="LR52" i="21"/>
  <c r="LR53" i="21"/>
  <c r="LR54" i="21"/>
  <c r="LR55" i="21"/>
  <c r="LR56" i="21"/>
  <c r="LR57" i="21"/>
  <c r="LR58" i="21"/>
  <c r="LR59" i="21"/>
  <c r="LR60" i="21"/>
  <c r="LR61" i="21"/>
  <c r="LR62" i="21"/>
  <c r="LR63" i="21"/>
  <c r="LR64" i="21"/>
  <c r="LR65" i="21"/>
  <c r="LR66" i="21"/>
  <c r="LR67" i="21"/>
  <c r="LR68" i="21"/>
  <c r="LR69" i="21"/>
  <c r="LR70" i="21"/>
  <c r="LR71" i="21"/>
  <c r="LR72" i="21"/>
  <c r="LR73" i="21"/>
  <c r="LR74" i="21"/>
  <c r="LR75" i="21"/>
  <c r="LR76" i="21"/>
  <c r="LR77" i="21"/>
  <c r="LR78" i="21"/>
  <c r="LR79" i="21"/>
  <c r="LR80" i="21"/>
  <c r="LR81" i="21"/>
  <c r="LR82" i="21"/>
  <c r="LR83" i="21"/>
  <c r="LR84" i="21"/>
  <c r="LR85" i="21"/>
  <c r="LR86" i="21"/>
  <c r="LR87" i="21"/>
  <c r="LR88" i="21"/>
  <c r="LR89" i="21"/>
  <c r="LR90" i="21"/>
  <c r="LR91" i="21"/>
  <c r="LR92" i="21"/>
  <c r="LR93" i="21"/>
  <c r="LR94" i="21"/>
  <c r="LR95" i="21"/>
  <c r="LR96" i="21"/>
  <c r="LR97" i="21"/>
  <c r="LR98" i="21"/>
  <c r="LR99" i="21"/>
  <c r="LR100" i="21"/>
  <c r="LR101" i="21"/>
  <c r="LR102" i="21"/>
  <c r="LR103" i="21"/>
  <c r="LR104" i="21"/>
  <c r="LR105" i="21"/>
  <c r="LR106" i="21"/>
  <c r="LR107" i="21"/>
  <c r="LR108" i="21"/>
  <c r="LR109" i="21"/>
  <c r="LR110" i="21"/>
  <c r="LR111" i="21"/>
  <c r="LR112" i="21"/>
  <c r="LR113" i="21"/>
  <c r="LR114" i="21"/>
  <c r="LR115" i="21"/>
  <c r="LR116" i="21"/>
  <c r="LR117" i="21"/>
  <c r="LR118" i="21"/>
  <c r="LR119" i="21"/>
  <c r="LR120" i="21"/>
  <c r="LR121" i="21"/>
  <c r="LR122" i="21"/>
  <c r="LR123" i="21"/>
  <c r="LR124" i="21"/>
  <c r="LR125" i="21"/>
  <c r="LR126" i="21"/>
  <c r="LR127" i="21"/>
  <c r="LR128" i="21"/>
  <c r="LR129" i="21"/>
  <c r="LR130" i="21"/>
  <c r="LR131" i="21"/>
  <c r="LR132" i="21"/>
  <c r="LR133" i="21"/>
  <c r="LR134" i="21"/>
  <c r="LR135" i="21"/>
  <c r="LR136" i="21"/>
  <c r="LR137" i="21"/>
  <c r="LR138" i="21"/>
  <c r="LR139" i="21"/>
  <c r="LR140" i="21"/>
  <c r="LR141" i="21"/>
  <c r="LR142" i="21"/>
  <c r="LR143" i="21"/>
  <c r="LR144" i="21"/>
  <c r="LR145" i="21"/>
  <c r="LR146" i="21"/>
  <c r="LR147" i="21"/>
  <c r="LR148" i="21"/>
  <c r="LR149" i="21"/>
  <c r="LR150" i="21"/>
  <c r="LR151" i="21"/>
  <c r="LR152" i="21"/>
  <c r="LR153" i="21"/>
  <c r="LR154" i="21"/>
  <c r="LR155" i="21"/>
  <c r="LR156" i="21"/>
  <c r="LR157" i="21"/>
  <c r="LR158" i="21"/>
  <c r="LR159" i="21"/>
  <c r="LR160" i="21"/>
  <c r="LR161" i="21"/>
  <c r="LR162" i="21"/>
  <c r="LR163" i="21"/>
  <c r="LR164" i="21"/>
  <c r="LR165" i="21"/>
  <c r="LR166" i="21"/>
  <c r="LR167" i="21"/>
  <c r="LR168" i="21"/>
  <c r="LR169" i="21"/>
  <c r="LR170" i="21"/>
  <c r="LR171" i="21"/>
  <c r="LR172" i="21"/>
  <c r="LR173" i="21"/>
  <c r="LR174" i="21"/>
  <c r="LR175" i="21"/>
  <c r="LR176" i="21"/>
  <c r="LR177" i="21"/>
  <c r="LR178" i="21"/>
  <c r="LR179" i="21"/>
  <c r="LR180" i="21"/>
  <c r="LR181" i="21"/>
  <c r="LR182" i="21"/>
  <c r="LR183" i="21"/>
  <c r="LR184" i="21"/>
  <c r="LR185" i="21"/>
  <c r="LR186" i="21"/>
  <c r="LR187" i="21"/>
  <c r="LR188" i="21"/>
  <c r="LR189" i="21"/>
  <c r="LR190" i="21"/>
  <c r="LR191" i="21"/>
  <c r="LR192" i="21"/>
  <c r="LR193" i="21"/>
  <c r="LR194" i="21"/>
  <c r="LR195" i="21"/>
  <c r="LR196" i="21"/>
  <c r="LR197" i="21"/>
  <c r="LR198" i="21"/>
  <c r="LR199" i="21"/>
  <c r="LR200" i="21"/>
  <c r="LR201" i="21"/>
  <c r="LR202" i="21"/>
  <c r="LR203" i="21"/>
  <c r="LR204" i="21"/>
  <c r="LR205" i="21"/>
  <c r="LR206" i="21"/>
  <c r="LR207" i="21"/>
  <c r="LR208" i="21"/>
  <c r="LR209" i="21"/>
  <c r="LR210" i="21"/>
  <c r="LQ3" i="21"/>
  <c r="LQ4" i="21"/>
  <c r="LQ5" i="21"/>
  <c r="LQ6" i="21"/>
  <c r="LQ7" i="21"/>
  <c r="LQ8" i="21"/>
  <c r="LQ9" i="21"/>
  <c r="LQ10" i="21"/>
  <c r="LQ11" i="21"/>
  <c r="LQ12" i="21"/>
  <c r="LQ13" i="21"/>
  <c r="LQ14" i="21"/>
  <c r="LQ15" i="21"/>
  <c r="LQ16" i="21"/>
  <c r="LQ17" i="21"/>
  <c r="LQ18" i="21"/>
  <c r="LQ19" i="21"/>
  <c r="LQ20" i="21"/>
  <c r="LQ21" i="21"/>
  <c r="LQ22" i="21"/>
  <c r="LQ23" i="21"/>
  <c r="LQ24" i="21"/>
  <c r="LQ25" i="21"/>
  <c r="LQ26" i="21"/>
  <c r="LQ27" i="21"/>
  <c r="LQ28" i="21"/>
  <c r="LQ29" i="21"/>
  <c r="LQ30" i="21"/>
  <c r="LQ31" i="21"/>
  <c r="LQ32" i="21"/>
  <c r="LQ33" i="21"/>
  <c r="LQ34" i="21"/>
  <c r="LQ35" i="21"/>
  <c r="LQ36" i="21"/>
  <c r="LQ37" i="21"/>
  <c r="LQ38" i="21"/>
  <c r="LQ39" i="21"/>
  <c r="LQ40" i="21"/>
  <c r="LQ41" i="21"/>
  <c r="LQ42" i="21"/>
  <c r="LQ43" i="21"/>
  <c r="LQ44" i="21"/>
  <c r="LQ45" i="21"/>
  <c r="LQ46" i="21"/>
  <c r="LQ47" i="21"/>
  <c r="LQ48" i="21"/>
  <c r="LQ49" i="21"/>
  <c r="LQ50" i="21"/>
  <c r="LQ51" i="21"/>
  <c r="LQ52" i="21"/>
  <c r="LQ53" i="21"/>
  <c r="LQ54" i="21"/>
  <c r="LQ55" i="21"/>
  <c r="LQ56" i="21"/>
  <c r="LQ57" i="21"/>
  <c r="LQ58" i="21"/>
  <c r="LQ59" i="21"/>
  <c r="LQ60" i="21"/>
  <c r="LQ61" i="21"/>
  <c r="LQ62" i="21"/>
  <c r="LQ63" i="21"/>
  <c r="LQ64" i="21"/>
  <c r="LQ65" i="21"/>
  <c r="LQ66" i="21"/>
  <c r="LQ67" i="21"/>
  <c r="LQ68" i="21"/>
  <c r="LQ69" i="21"/>
  <c r="LQ70" i="21"/>
  <c r="LQ71" i="21"/>
  <c r="LQ72" i="21"/>
  <c r="LQ73" i="21"/>
  <c r="LQ74" i="21"/>
  <c r="LQ75" i="21"/>
  <c r="LQ76" i="21"/>
  <c r="LQ77" i="21"/>
  <c r="LQ78" i="21"/>
  <c r="LQ79" i="21"/>
  <c r="LQ80" i="21"/>
  <c r="LQ81" i="21"/>
  <c r="LQ82" i="21"/>
  <c r="LQ83" i="21"/>
  <c r="LQ84" i="21"/>
  <c r="LQ85" i="21"/>
  <c r="LQ86" i="21"/>
  <c r="LQ87" i="21"/>
  <c r="LQ88" i="21"/>
  <c r="LQ89" i="21"/>
  <c r="LQ90" i="21"/>
  <c r="LQ91" i="21"/>
  <c r="LQ92" i="21"/>
  <c r="LQ93" i="21"/>
  <c r="LQ94" i="21"/>
  <c r="LQ95" i="21"/>
  <c r="LQ96" i="21"/>
  <c r="LQ97" i="21"/>
  <c r="LQ98" i="21"/>
  <c r="LQ99" i="21"/>
  <c r="LQ100" i="21"/>
  <c r="LQ101" i="21"/>
  <c r="LQ102" i="21"/>
  <c r="LQ103" i="21"/>
  <c r="LQ104" i="21"/>
  <c r="LQ105" i="21"/>
  <c r="LQ106" i="21"/>
  <c r="LQ107" i="21"/>
  <c r="LQ108" i="21"/>
  <c r="LQ109" i="21"/>
  <c r="LQ110" i="21"/>
  <c r="LQ111" i="21"/>
  <c r="LQ112" i="21"/>
  <c r="LQ113" i="21"/>
  <c r="LQ114" i="21"/>
  <c r="LQ115" i="21"/>
  <c r="LQ116" i="21"/>
  <c r="LQ117" i="21"/>
  <c r="LQ118" i="21"/>
  <c r="LQ119" i="21"/>
  <c r="LQ120" i="21"/>
  <c r="LQ121" i="21"/>
  <c r="LQ122" i="21"/>
  <c r="LQ123" i="21"/>
  <c r="LQ124" i="21"/>
  <c r="LQ125" i="21"/>
  <c r="LQ126" i="21"/>
  <c r="LQ127" i="21"/>
  <c r="LQ128" i="21"/>
  <c r="LQ129" i="21"/>
  <c r="LQ130" i="21"/>
  <c r="LQ131" i="21"/>
  <c r="LQ132" i="21"/>
  <c r="LQ133" i="21"/>
  <c r="LQ134" i="21"/>
  <c r="LQ135" i="21"/>
  <c r="LQ136" i="21"/>
  <c r="LQ137" i="21"/>
  <c r="LQ138" i="21"/>
  <c r="LQ139" i="21"/>
  <c r="LQ140" i="21"/>
  <c r="LQ141" i="21"/>
  <c r="LQ142" i="21"/>
  <c r="LQ143" i="21"/>
  <c r="LQ144" i="21"/>
  <c r="LQ145" i="21"/>
  <c r="LQ146" i="21"/>
  <c r="LQ147" i="21"/>
  <c r="LQ148" i="21"/>
  <c r="LQ149" i="21"/>
  <c r="LQ150" i="21"/>
  <c r="LQ151" i="21"/>
  <c r="LQ152" i="21"/>
  <c r="LQ153" i="21"/>
  <c r="LQ154" i="21"/>
  <c r="LQ155" i="21"/>
  <c r="LQ156" i="21"/>
  <c r="LQ157" i="21"/>
  <c r="LQ158" i="21"/>
  <c r="LQ159" i="21"/>
  <c r="LQ160" i="21"/>
  <c r="LQ161" i="21"/>
  <c r="LQ162" i="21"/>
  <c r="LQ163" i="21"/>
  <c r="LQ164" i="21"/>
  <c r="LQ165" i="21"/>
  <c r="LQ166" i="21"/>
  <c r="LQ167" i="21"/>
  <c r="LQ168" i="21"/>
  <c r="LQ169" i="21"/>
  <c r="LQ170" i="21"/>
  <c r="LQ171" i="21"/>
  <c r="LQ172" i="21"/>
  <c r="LQ173" i="21"/>
  <c r="LQ174" i="21"/>
  <c r="LQ175" i="21"/>
  <c r="LQ176" i="21"/>
  <c r="LQ177" i="21"/>
  <c r="LQ178" i="21"/>
  <c r="LQ179" i="21"/>
  <c r="LQ180" i="21"/>
  <c r="LQ181" i="21"/>
  <c r="LQ182" i="21"/>
  <c r="LQ183" i="21"/>
  <c r="LQ184" i="21"/>
  <c r="LQ185" i="21"/>
  <c r="LQ186" i="21"/>
  <c r="LQ187" i="21"/>
  <c r="LQ188" i="21"/>
  <c r="LQ189" i="21"/>
  <c r="LQ190" i="21"/>
  <c r="LQ191" i="21"/>
  <c r="LQ192" i="21"/>
  <c r="LQ193" i="21"/>
  <c r="LQ194" i="21"/>
  <c r="LQ195" i="21"/>
  <c r="LQ196" i="21"/>
  <c r="LQ197" i="21"/>
  <c r="LQ198" i="21"/>
  <c r="LQ199" i="21"/>
  <c r="LQ200" i="21"/>
  <c r="LQ201" i="21"/>
  <c r="LQ202" i="21"/>
  <c r="LQ203" i="21"/>
  <c r="LQ204" i="21"/>
  <c r="LQ205" i="21"/>
  <c r="LQ206" i="21"/>
  <c r="LQ207" i="21"/>
  <c r="LQ208" i="21"/>
  <c r="LQ209" i="21"/>
  <c r="LQ210" i="21"/>
  <c r="LP3" i="21"/>
  <c r="LP4" i="21"/>
  <c r="LP5" i="21"/>
  <c r="LP6" i="21"/>
  <c r="LP7" i="21"/>
  <c r="LP8" i="21"/>
  <c r="LP9" i="21"/>
  <c r="LP10" i="21"/>
  <c r="LP11" i="21"/>
  <c r="LP12" i="21"/>
  <c r="LP13" i="21"/>
  <c r="LP14" i="21"/>
  <c r="LP15" i="21"/>
  <c r="LP16" i="21"/>
  <c r="LP17" i="21"/>
  <c r="LP18" i="21"/>
  <c r="LP19" i="21"/>
  <c r="LP20" i="21"/>
  <c r="LP21" i="21"/>
  <c r="LP22" i="21"/>
  <c r="LP23" i="21"/>
  <c r="LP24" i="21"/>
  <c r="LP25" i="21"/>
  <c r="LP26" i="21"/>
  <c r="LP27" i="21"/>
  <c r="LP28" i="21"/>
  <c r="LP29" i="21"/>
  <c r="LP30" i="21"/>
  <c r="LP31" i="21"/>
  <c r="LP32" i="21"/>
  <c r="LP33" i="21"/>
  <c r="LP34" i="21"/>
  <c r="LP35" i="21"/>
  <c r="LP36" i="21"/>
  <c r="LP37" i="21"/>
  <c r="LP38" i="21"/>
  <c r="LP39" i="21"/>
  <c r="LP40" i="21"/>
  <c r="LP41" i="21"/>
  <c r="LP42" i="21"/>
  <c r="LP43" i="21"/>
  <c r="LP44" i="21"/>
  <c r="LP45" i="21"/>
  <c r="LP46" i="21"/>
  <c r="LP47" i="21"/>
  <c r="LP48" i="21"/>
  <c r="LP49" i="21"/>
  <c r="LP50" i="21"/>
  <c r="LP51" i="21"/>
  <c r="LP52" i="21"/>
  <c r="LP53" i="21"/>
  <c r="LP54" i="21"/>
  <c r="LP55" i="21"/>
  <c r="LP56" i="21"/>
  <c r="LP57" i="21"/>
  <c r="LP58" i="21"/>
  <c r="LP59" i="21"/>
  <c r="LP60" i="21"/>
  <c r="LP61" i="21"/>
  <c r="LP62" i="21"/>
  <c r="LP63" i="21"/>
  <c r="LP64" i="21"/>
  <c r="LP65" i="21"/>
  <c r="LP66" i="21"/>
  <c r="LP67" i="21"/>
  <c r="LP68" i="21"/>
  <c r="LP69" i="21"/>
  <c r="LP70" i="21"/>
  <c r="LP71" i="21"/>
  <c r="LP72" i="21"/>
  <c r="LP73" i="21"/>
  <c r="LP74" i="21"/>
  <c r="LP75" i="21"/>
  <c r="LP76" i="21"/>
  <c r="LP77" i="21"/>
  <c r="LP78" i="21"/>
  <c r="LP79" i="21"/>
  <c r="LP80" i="21"/>
  <c r="LP81" i="21"/>
  <c r="LP82" i="21"/>
  <c r="LP83" i="21"/>
  <c r="LP84" i="21"/>
  <c r="LP85" i="21"/>
  <c r="LP86" i="21"/>
  <c r="LP87" i="21"/>
  <c r="LP88" i="21"/>
  <c r="LP89" i="21"/>
  <c r="LP90" i="21"/>
  <c r="LP91" i="21"/>
  <c r="LP92" i="21"/>
  <c r="LP93" i="21"/>
  <c r="LP94" i="21"/>
  <c r="LP95" i="21"/>
  <c r="LP96" i="21"/>
  <c r="LP97" i="21"/>
  <c r="LP98" i="21"/>
  <c r="LP99" i="21"/>
  <c r="LP100" i="21"/>
  <c r="LP101" i="21"/>
  <c r="LP102" i="21"/>
  <c r="LP103" i="21"/>
  <c r="LP104" i="21"/>
  <c r="LP105" i="21"/>
  <c r="LP106" i="21"/>
  <c r="LP107" i="21"/>
  <c r="LP108" i="21"/>
  <c r="LP109" i="21"/>
  <c r="LP110" i="21"/>
  <c r="LP111" i="21"/>
  <c r="LP112" i="21"/>
  <c r="LP113" i="21"/>
  <c r="LP114" i="21"/>
  <c r="LP115" i="21"/>
  <c r="LP116" i="21"/>
  <c r="LP117" i="21"/>
  <c r="LP118" i="21"/>
  <c r="LP119" i="21"/>
  <c r="LP120" i="21"/>
  <c r="LP121" i="21"/>
  <c r="LP122" i="21"/>
  <c r="LP123" i="21"/>
  <c r="LP124" i="21"/>
  <c r="LP125" i="21"/>
  <c r="LP126" i="21"/>
  <c r="LP127" i="21"/>
  <c r="LP128" i="21"/>
  <c r="LP129" i="21"/>
  <c r="LP130" i="21"/>
  <c r="LP131" i="21"/>
  <c r="LP132" i="21"/>
  <c r="LP133" i="21"/>
  <c r="LP134" i="21"/>
  <c r="LP135" i="21"/>
  <c r="LP136" i="21"/>
  <c r="LP137" i="21"/>
  <c r="LP138" i="21"/>
  <c r="LP139" i="21"/>
  <c r="LP140" i="21"/>
  <c r="LP141" i="21"/>
  <c r="LP142" i="21"/>
  <c r="LP143" i="21"/>
  <c r="LP144" i="21"/>
  <c r="LP145" i="21"/>
  <c r="LP146" i="21"/>
  <c r="LP147" i="21"/>
  <c r="LP148" i="21"/>
  <c r="LP149" i="21"/>
  <c r="LP150" i="21"/>
  <c r="LP151" i="21"/>
  <c r="LP152" i="21"/>
  <c r="LP153" i="21"/>
  <c r="LP154" i="21"/>
  <c r="LP155" i="21"/>
  <c r="LP156" i="21"/>
  <c r="LP157" i="21"/>
  <c r="LP158" i="21"/>
  <c r="LP159" i="21"/>
  <c r="LP160" i="21"/>
  <c r="LP161" i="21"/>
  <c r="LP162" i="21"/>
  <c r="LP163" i="21"/>
  <c r="LP164" i="21"/>
  <c r="LP165" i="21"/>
  <c r="LP166" i="21"/>
  <c r="LP167" i="21"/>
  <c r="LP168" i="21"/>
  <c r="LP169" i="21"/>
  <c r="LP170" i="21"/>
  <c r="LP171" i="21"/>
  <c r="LP172" i="21"/>
  <c r="LP173" i="21"/>
  <c r="LP174" i="21"/>
  <c r="LP175" i="21"/>
  <c r="LP176" i="21"/>
  <c r="LP177" i="21"/>
  <c r="LP178" i="21"/>
  <c r="LP179" i="21"/>
  <c r="LP180" i="21"/>
  <c r="LP181" i="21"/>
  <c r="LP182" i="21"/>
  <c r="LP183" i="21"/>
  <c r="LP184" i="21"/>
  <c r="LP185" i="21"/>
  <c r="LP186" i="21"/>
  <c r="LP187" i="21"/>
  <c r="LP188" i="21"/>
  <c r="LP189" i="21"/>
  <c r="LP190" i="21"/>
  <c r="LP191" i="21"/>
  <c r="LP192" i="21"/>
  <c r="LP193" i="21"/>
  <c r="LP194" i="21"/>
  <c r="LP195" i="21"/>
  <c r="LP196" i="21"/>
  <c r="LP197" i="21"/>
  <c r="LP198" i="21"/>
  <c r="LP199" i="21"/>
  <c r="LP200" i="21"/>
  <c r="LP201" i="21"/>
  <c r="LP202" i="21"/>
  <c r="LP203" i="21"/>
  <c r="LP204" i="21"/>
  <c r="LP205" i="21"/>
  <c r="LP206" i="21"/>
  <c r="LP207" i="21"/>
  <c r="LP208" i="21"/>
  <c r="LP209" i="21"/>
  <c r="LP210" i="21"/>
  <c r="LO3" i="21"/>
  <c r="LO4" i="21"/>
  <c r="LO5" i="21"/>
  <c r="LO6" i="21"/>
  <c r="LO7" i="21"/>
  <c r="LO8" i="21"/>
  <c r="LO9" i="21"/>
  <c r="LO10" i="21"/>
  <c r="LO11" i="21"/>
  <c r="LO12" i="21"/>
  <c r="LO13" i="21"/>
  <c r="LO14" i="21"/>
  <c r="LO15" i="21"/>
  <c r="LO16" i="21"/>
  <c r="LO17" i="21"/>
  <c r="LO18" i="21"/>
  <c r="LO19" i="21"/>
  <c r="LO20" i="21"/>
  <c r="LO21" i="21"/>
  <c r="LO22" i="21"/>
  <c r="LO23" i="21"/>
  <c r="LO24" i="21"/>
  <c r="LO25" i="21"/>
  <c r="LO26" i="21"/>
  <c r="LO27" i="21"/>
  <c r="LO28" i="21"/>
  <c r="LO29" i="21"/>
  <c r="LO30" i="21"/>
  <c r="LO31" i="21"/>
  <c r="LO32" i="21"/>
  <c r="LO33" i="21"/>
  <c r="LO34" i="21"/>
  <c r="LO35" i="21"/>
  <c r="LO36" i="21"/>
  <c r="LO37" i="21"/>
  <c r="LO38" i="21"/>
  <c r="LO39" i="21"/>
  <c r="LO40" i="21"/>
  <c r="LO41" i="21"/>
  <c r="LO42" i="21"/>
  <c r="LO43" i="21"/>
  <c r="LO44" i="21"/>
  <c r="LO45" i="21"/>
  <c r="LO46" i="21"/>
  <c r="LO47" i="21"/>
  <c r="LO48" i="21"/>
  <c r="LO49" i="21"/>
  <c r="LO50" i="21"/>
  <c r="LO51" i="21"/>
  <c r="LO52" i="21"/>
  <c r="LO53" i="21"/>
  <c r="LO54" i="21"/>
  <c r="LO55" i="21"/>
  <c r="LO56" i="21"/>
  <c r="LO57" i="21"/>
  <c r="LO58" i="21"/>
  <c r="LO59" i="21"/>
  <c r="LO60" i="21"/>
  <c r="LO61" i="21"/>
  <c r="LO62" i="21"/>
  <c r="LO63" i="21"/>
  <c r="LO64" i="21"/>
  <c r="LO65" i="21"/>
  <c r="LO66" i="21"/>
  <c r="LO67" i="21"/>
  <c r="LO68" i="21"/>
  <c r="LO69" i="21"/>
  <c r="LO70" i="21"/>
  <c r="LO71" i="21"/>
  <c r="LO72" i="21"/>
  <c r="LO73" i="21"/>
  <c r="LO74" i="21"/>
  <c r="LO75" i="21"/>
  <c r="LO76" i="21"/>
  <c r="LO77" i="21"/>
  <c r="LO78" i="21"/>
  <c r="LO79" i="21"/>
  <c r="LO80" i="21"/>
  <c r="LO81" i="21"/>
  <c r="LO82" i="21"/>
  <c r="LO83" i="21"/>
  <c r="LO84" i="21"/>
  <c r="LO85" i="21"/>
  <c r="LO86" i="21"/>
  <c r="LO87" i="21"/>
  <c r="LO88" i="21"/>
  <c r="LO89" i="21"/>
  <c r="LO90" i="21"/>
  <c r="LO91" i="21"/>
  <c r="LO92" i="21"/>
  <c r="LO93" i="21"/>
  <c r="LO94" i="21"/>
  <c r="LO95" i="21"/>
  <c r="LO96" i="21"/>
  <c r="LO97" i="21"/>
  <c r="LO98" i="21"/>
  <c r="LO99" i="21"/>
  <c r="LO100" i="21"/>
  <c r="LO101" i="21"/>
  <c r="LO102" i="21"/>
  <c r="LO103" i="21"/>
  <c r="LO104" i="21"/>
  <c r="LO105" i="21"/>
  <c r="LO106" i="21"/>
  <c r="LO107" i="21"/>
  <c r="LO108" i="21"/>
  <c r="LO109" i="21"/>
  <c r="LO110" i="21"/>
  <c r="LO111" i="21"/>
  <c r="LO112" i="21"/>
  <c r="LO113" i="21"/>
  <c r="LO114" i="21"/>
  <c r="LO115" i="21"/>
  <c r="LO116" i="21"/>
  <c r="LO117" i="21"/>
  <c r="LO118" i="21"/>
  <c r="LO119" i="21"/>
  <c r="LO120" i="21"/>
  <c r="LO121" i="21"/>
  <c r="LO122" i="21"/>
  <c r="LO123" i="21"/>
  <c r="LO124" i="21"/>
  <c r="LO125" i="21"/>
  <c r="LO126" i="21"/>
  <c r="LO127" i="21"/>
  <c r="LO128" i="21"/>
  <c r="LO129" i="21"/>
  <c r="LO130" i="21"/>
  <c r="LO131" i="21"/>
  <c r="LO132" i="21"/>
  <c r="LO133" i="21"/>
  <c r="LO134" i="21"/>
  <c r="LO135" i="21"/>
  <c r="LO136" i="21"/>
  <c r="LO137" i="21"/>
  <c r="LO138" i="21"/>
  <c r="LO139" i="21"/>
  <c r="LO140" i="21"/>
  <c r="LO141" i="21"/>
  <c r="LO142" i="21"/>
  <c r="LO143" i="21"/>
  <c r="LO144" i="21"/>
  <c r="LO145" i="21"/>
  <c r="LO146" i="21"/>
  <c r="LO147" i="21"/>
  <c r="LO148" i="21"/>
  <c r="LO149" i="21"/>
  <c r="LO150" i="21"/>
  <c r="LO151" i="21"/>
  <c r="LO152" i="21"/>
  <c r="LO153" i="21"/>
  <c r="LO154" i="21"/>
  <c r="LO155" i="21"/>
  <c r="LO156" i="21"/>
  <c r="LO157" i="21"/>
  <c r="LO158" i="21"/>
  <c r="LO159" i="21"/>
  <c r="LO160" i="21"/>
  <c r="LO161" i="21"/>
  <c r="LO162" i="21"/>
  <c r="LO163" i="21"/>
  <c r="LO164" i="21"/>
  <c r="LO165" i="21"/>
  <c r="LO166" i="21"/>
  <c r="LO167" i="21"/>
  <c r="LO168" i="21"/>
  <c r="LO169" i="21"/>
  <c r="LO170" i="21"/>
  <c r="LO171" i="21"/>
  <c r="LO172" i="21"/>
  <c r="LO173" i="21"/>
  <c r="LO174" i="21"/>
  <c r="LO175" i="21"/>
  <c r="LO176" i="21"/>
  <c r="LO177" i="21"/>
  <c r="LO178" i="21"/>
  <c r="LO179" i="21"/>
  <c r="LO180" i="21"/>
  <c r="LO181" i="21"/>
  <c r="LO182" i="21"/>
  <c r="LO183" i="21"/>
  <c r="LO184" i="21"/>
  <c r="LO185" i="21"/>
  <c r="LO186" i="21"/>
  <c r="LO187" i="21"/>
  <c r="LO188" i="21"/>
  <c r="LO189" i="21"/>
  <c r="LO190" i="21"/>
  <c r="LO191" i="21"/>
  <c r="LO192" i="21"/>
  <c r="LO193" i="21"/>
  <c r="LO194" i="21"/>
  <c r="LO195" i="21"/>
  <c r="LO196" i="21"/>
  <c r="LO197" i="21"/>
  <c r="LO198" i="21"/>
  <c r="LO199" i="21"/>
  <c r="LO200" i="21"/>
  <c r="LO201" i="21"/>
  <c r="LO202" i="21"/>
  <c r="LO203" i="21"/>
  <c r="LO204" i="21"/>
  <c r="LO205" i="21"/>
  <c r="LO206" i="21"/>
  <c r="LO207" i="21"/>
  <c r="LO208" i="21"/>
  <c r="LO209" i="21"/>
  <c r="LO210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3" i="21"/>
  <c r="LN4" i="21"/>
  <c r="LN5" i="21"/>
  <c r="LN6" i="21"/>
  <c r="LN7" i="21"/>
  <c r="LN8" i="21"/>
  <c r="LN9" i="21"/>
  <c r="LN10" i="21"/>
  <c r="LN11" i="21"/>
  <c r="LN12" i="21"/>
  <c r="LN13" i="21"/>
  <c r="LN14" i="21"/>
  <c r="LN15" i="21"/>
  <c r="LN16" i="21"/>
  <c r="LN17" i="21"/>
  <c r="LN18" i="21"/>
  <c r="LN19" i="21"/>
  <c r="LN20" i="21"/>
  <c r="LN21" i="21"/>
  <c r="LN22" i="21"/>
  <c r="LN23" i="21"/>
  <c r="LN24" i="21"/>
  <c r="LN25" i="21"/>
  <c r="LN26" i="21"/>
  <c r="LN27" i="21"/>
  <c r="LN28" i="21"/>
  <c r="LN29" i="21"/>
  <c r="LN30" i="21"/>
  <c r="LN31" i="21"/>
  <c r="LN32" i="21"/>
  <c r="LN33" i="21"/>
  <c r="LN34" i="21"/>
  <c r="LN35" i="21"/>
  <c r="LN36" i="21"/>
  <c r="LN37" i="21"/>
  <c r="LN38" i="21"/>
  <c r="LN39" i="21"/>
  <c r="LN40" i="21"/>
  <c r="LN41" i="21"/>
  <c r="LN42" i="21"/>
  <c r="LN43" i="21"/>
  <c r="LN44" i="21"/>
  <c r="LN45" i="21"/>
  <c r="LN46" i="21"/>
  <c r="LN47" i="21"/>
  <c r="LN48" i="21"/>
  <c r="LN49" i="21"/>
  <c r="LN50" i="21"/>
  <c r="LN51" i="21"/>
  <c r="LN52" i="21"/>
  <c r="LN53" i="21"/>
  <c r="LN54" i="21"/>
  <c r="LN55" i="21"/>
  <c r="LN56" i="21"/>
  <c r="LN57" i="21"/>
  <c r="LN58" i="21"/>
  <c r="LN59" i="21"/>
  <c r="LN60" i="21"/>
  <c r="LN61" i="21"/>
  <c r="LN62" i="21"/>
  <c r="LN63" i="21"/>
  <c r="LN64" i="21"/>
  <c r="LN65" i="21"/>
  <c r="LN66" i="21"/>
  <c r="LN67" i="21"/>
  <c r="LN68" i="21"/>
  <c r="LN69" i="21"/>
  <c r="LN70" i="21"/>
  <c r="LN71" i="21"/>
  <c r="LN72" i="21"/>
  <c r="LN73" i="21"/>
  <c r="LN74" i="21"/>
  <c r="LN75" i="21"/>
  <c r="LN76" i="21"/>
  <c r="LN77" i="21"/>
  <c r="LN78" i="21"/>
  <c r="LN79" i="21"/>
  <c r="LN80" i="21"/>
  <c r="LN81" i="21"/>
  <c r="LN82" i="21"/>
  <c r="LN83" i="21"/>
  <c r="LN84" i="21"/>
  <c r="LN85" i="21"/>
  <c r="LN86" i="21"/>
  <c r="LN87" i="21"/>
  <c r="LN88" i="21"/>
  <c r="LN89" i="21"/>
  <c r="LN90" i="21"/>
  <c r="LN91" i="21"/>
  <c r="LN92" i="21"/>
  <c r="LN93" i="21"/>
  <c r="LN94" i="21"/>
  <c r="LN95" i="21"/>
  <c r="LN96" i="21"/>
  <c r="LN97" i="21"/>
  <c r="LN98" i="21"/>
  <c r="LN99" i="21"/>
  <c r="LN100" i="21"/>
  <c r="LN101" i="21"/>
  <c r="LN102" i="21"/>
  <c r="LN103" i="21"/>
  <c r="LN104" i="21"/>
  <c r="LN105" i="21"/>
  <c r="LN106" i="21"/>
  <c r="LN107" i="21"/>
  <c r="LN108" i="21"/>
  <c r="LN109" i="21"/>
  <c r="LN110" i="21"/>
  <c r="LN111" i="21"/>
  <c r="LN112" i="21"/>
  <c r="LN113" i="21"/>
  <c r="LN114" i="21"/>
  <c r="LN115" i="21"/>
  <c r="LN116" i="21"/>
  <c r="LN117" i="21"/>
  <c r="LN118" i="21"/>
  <c r="LN119" i="21"/>
  <c r="LN120" i="21"/>
  <c r="LN121" i="21"/>
  <c r="LN122" i="21"/>
  <c r="LN123" i="21"/>
  <c r="LN124" i="21"/>
  <c r="LN125" i="21"/>
  <c r="LN126" i="21"/>
  <c r="LN127" i="21"/>
  <c r="LN128" i="21"/>
  <c r="LN129" i="21"/>
  <c r="LN130" i="21"/>
  <c r="LN131" i="21"/>
  <c r="LN132" i="21"/>
  <c r="LN133" i="21"/>
  <c r="LN134" i="21"/>
  <c r="LN135" i="21"/>
  <c r="LN136" i="21"/>
  <c r="LN137" i="21"/>
  <c r="LN138" i="21"/>
  <c r="LN139" i="21"/>
  <c r="LN140" i="21"/>
  <c r="LN141" i="21"/>
  <c r="LN142" i="21"/>
  <c r="LN143" i="21"/>
  <c r="LN144" i="21"/>
  <c r="LN145" i="21"/>
  <c r="LN146" i="21"/>
  <c r="LN147" i="21"/>
  <c r="LN148" i="21"/>
  <c r="LN149" i="21"/>
  <c r="LN150" i="21"/>
  <c r="LN151" i="21"/>
  <c r="LN152" i="21"/>
  <c r="LN153" i="21"/>
  <c r="LN154" i="21"/>
  <c r="LN155" i="21"/>
  <c r="LN156" i="21"/>
  <c r="LN157" i="21"/>
  <c r="LN158" i="21"/>
  <c r="LN159" i="21"/>
  <c r="LN160" i="21"/>
  <c r="LN161" i="21"/>
  <c r="LN162" i="21"/>
  <c r="LN163" i="21"/>
  <c r="LN164" i="21"/>
  <c r="LN165" i="21"/>
  <c r="LN166" i="21"/>
  <c r="LN167" i="21"/>
  <c r="LN168" i="21"/>
  <c r="LN169" i="21"/>
  <c r="LN170" i="21"/>
  <c r="LN171" i="21"/>
  <c r="LN172" i="21"/>
  <c r="LN173" i="21"/>
  <c r="LN174" i="21"/>
  <c r="LN175" i="21"/>
  <c r="LN176" i="21"/>
  <c r="LN177" i="21"/>
  <c r="LN178" i="21"/>
  <c r="LN179" i="21"/>
  <c r="LN180" i="21"/>
  <c r="LN181" i="21"/>
  <c r="LN182" i="21"/>
  <c r="LN183" i="21"/>
  <c r="LN184" i="21"/>
  <c r="LN185" i="21"/>
  <c r="LN186" i="21"/>
  <c r="LN187" i="21"/>
  <c r="LN188" i="21"/>
  <c r="LN189" i="21"/>
  <c r="LN190" i="21"/>
  <c r="LN191" i="21"/>
  <c r="LN192" i="21"/>
  <c r="LN193" i="21"/>
  <c r="LN194" i="21"/>
  <c r="LN195" i="21"/>
  <c r="LN196" i="21"/>
  <c r="LN197" i="21"/>
  <c r="LN198" i="21"/>
  <c r="LN199" i="21"/>
  <c r="LN200" i="21"/>
  <c r="LN201" i="21"/>
  <c r="LN202" i="21"/>
  <c r="LN203" i="21"/>
  <c r="LN204" i="21"/>
  <c r="LN205" i="21"/>
  <c r="LN206" i="21"/>
  <c r="LN207" i="21"/>
  <c r="LN208" i="21"/>
  <c r="LN209" i="21"/>
  <c r="LN210" i="21"/>
  <c r="LM3" i="21"/>
  <c r="LM4" i="21"/>
  <c r="LM5" i="21"/>
  <c r="LM6" i="21"/>
  <c r="LM7" i="21"/>
  <c r="LM8" i="21"/>
  <c r="LM9" i="21"/>
  <c r="LM10" i="21"/>
  <c r="LM11" i="21"/>
  <c r="LM12" i="21"/>
  <c r="LM13" i="21"/>
  <c r="LM14" i="21"/>
  <c r="LM15" i="21"/>
  <c r="LM16" i="21"/>
  <c r="LM17" i="21"/>
  <c r="LM18" i="21"/>
  <c r="LM19" i="21"/>
  <c r="LM20" i="21"/>
  <c r="LM21" i="21"/>
  <c r="LM22" i="21"/>
  <c r="LM23" i="21"/>
  <c r="LM24" i="21"/>
  <c r="LM25" i="21"/>
  <c r="LM26" i="21"/>
  <c r="LM27" i="21"/>
  <c r="LM28" i="21"/>
  <c r="LM29" i="21"/>
  <c r="LM30" i="21"/>
  <c r="LM31" i="21"/>
  <c r="LM32" i="21"/>
  <c r="LM33" i="21"/>
  <c r="LM34" i="21"/>
  <c r="LM35" i="21"/>
  <c r="LM36" i="21"/>
  <c r="LM37" i="21"/>
  <c r="LM38" i="21"/>
  <c r="LM39" i="21"/>
  <c r="LM40" i="21"/>
  <c r="LM41" i="21"/>
  <c r="LM42" i="21"/>
  <c r="LM43" i="21"/>
  <c r="LM44" i="21"/>
  <c r="LM45" i="21"/>
  <c r="LM46" i="21"/>
  <c r="LM47" i="21"/>
  <c r="LM48" i="21"/>
  <c r="LM49" i="21"/>
  <c r="LM50" i="21"/>
  <c r="LM51" i="21"/>
  <c r="LM52" i="21"/>
  <c r="LM53" i="21"/>
  <c r="LM54" i="21"/>
  <c r="LM55" i="21"/>
  <c r="LM56" i="21"/>
  <c r="LM57" i="21"/>
  <c r="LM58" i="21"/>
  <c r="LM59" i="21"/>
  <c r="LM60" i="21"/>
  <c r="LM61" i="21"/>
  <c r="LM62" i="21"/>
  <c r="LM63" i="21"/>
  <c r="LM64" i="21"/>
  <c r="LM65" i="21"/>
  <c r="LM66" i="21"/>
  <c r="LM67" i="21"/>
  <c r="LM68" i="21"/>
  <c r="LM69" i="21"/>
  <c r="LM70" i="21"/>
  <c r="LM71" i="21"/>
  <c r="LM72" i="21"/>
  <c r="LM73" i="21"/>
  <c r="LM74" i="21"/>
  <c r="LM75" i="21"/>
  <c r="LM76" i="21"/>
  <c r="LM77" i="21"/>
  <c r="LM78" i="21"/>
  <c r="LM79" i="21"/>
  <c r="LM80" i="21"/>
  <c r="LM81" i="21"/>
  <c r="LM82" i="21"/>
  <c r="LM83" i="21"/>
  <c r="LM84" i="21"/>
  <c r="LM85" i="21"/>
  <c r="LM86" i="21"/>
  <c r="LM87" i="21"/>
  <c r="LM88" i="21"/>
  <c r="LM89" i="21"/>
  <c r="LM90" i="21"/>
  <c r="LM91" i="21"/>
  <c r="LM92" i="21"/>
  <c r="LM93" i="21"/>
  <c r="LM94" i="21"/>
  <c r="LM95" i="21"/>
  <c r="LM96" i="21"/>
  <c r="LM97" i="21"/>
  <c r="LM98" i="21"/>
  <c r="LM99" i="21"/>
  <c r="LM100" i="21"/>
  <c r="LM101" i="21"/>
  <c r="LM102" i="21"/>
  <c r="LM103" i="21"/>
  <c r="LM104" i="21"/>
  <c r="LM105" i="21"/>
  <c r="LM106" i="21"/>
  <c r="LM107" i="21"/>
  <c r="LM108" i="21"/>
  <c r="LM109" i="21"/>
  <c r="LM110" i="21"/>
  <c r="LM111" i="21"/>
  <c r="LM112" i="21"/>
  <c r="LM113" i="21"/>
  <c r="LM114" i="21"/>
  <c r="LM115" i="21"/>
  <c r="LM116" i="21"/>
  <c r="LM117" i="21"/>
  <c r="LM118" i="21"/>
  <c r="LM119" i="21"/>
  <c r="LM120" i="21"/>
  <c r="LM121" i="21"/>
  <c r="LM122" i="21"/>
  <c r="LM123" i="21"/>
  <c r="LM124" i="21"/>
  <c r="LM125" i="21"/>
  <c r="LM126" i="21"/>
  <c r="LM127" i="21"/>
  <c r="LM128" i="21"/>
  <c r="LM129" i="21"/>
  <c r="LM130" i="21"/>
  <c r="LM131" i="21"/>
  <c r="LM132" i="21"/>
  <c r="LM133" i="21"/>
  <c r="LM134" i="21"/>
  <c r="LM135" i="21"/>
  <c r="LM136" i="21"/>
  <c r="LM137" i="21"/>
  <c r="LM138" i="21"/>
  <c r="LM139" i="21"/>
  <c r="LM140" i="21"/>
  <c r="LM141" i="21"/>
  <c r="LM142" i="21"/>
  <c r="LM143" i="21"/>
  <c r="LM144" i="21"/>
  <c r="LM145" i="21"/>
  <c r="LM146" i="21"/>
  <c r="LM147" i="21"/>
  <c r="LM148" i="21"/>
  <c r="LM149" i="21"/>
  <c r="LM150" i="21"/>
  <c r="LM151" i="21"/>
  <c r="LM152" i="21"/>
  <c r="LM153" i="21"/>
  <c r="LM154" i="21"/>
  <c r="LM155" i="21"/>
  <c r="LM156" i="21"/>
  <c r="LM157" i="21"/>
  <c r="LM158" i="21"/>
  <c r="LM159" i="21"/>
  <c r="LM160" i="21"/>
  <c r="LM161" i="21"/>
  <c r="LM162" i="21"/>
  <c r="LM163" i="21"/>
  <c r="LM164" i="21"/>
  <c r="LM165" i="21"/>
  <c r="LM166" i="21"/>
  <c r="LM167" i="21"/>
  <c r="LM168" i="21"/>
  <c r="LM169" i="21"/>
  <c r="LM170" i="21"/>
  <c r="LM171" i="21"/>
  <c r="LM172" i="21"/>
  <c r="LM173" i="21"/>
  <c r="LM174" i="21"/>
  <c r="LM175" i="21"/>
  <c r="LM176" i="21"/>
  <c r="LM177" i="21"/>
  <c r="LM178" i="21"/>
  <c r="LM179" i="21"/>
  <c r="LM180" i="21"/>
  <c r="LM181" i="21"/>
  <c r="LM182" i="21"/>
  <c r="LM183" i="21"/>
  <c r="LM184" i="21"/>
  <c r="LM185" i="21"/>
  <c r="LM186" i="21"/>
  <c r="LM187" i="21"/>
  <c r="LM188" i="21"/>
  <c r="LM189" i="21"/>
  <c r="LM190" i="21"/>
  <c r="LM191" i="21"/>
  <c r="LM192" i="21"/>
  <c r="LM193" i="21"/>
  <c r="LM194" i="21"/>
  <c r="LM195" i="21"/>
  <c r="LM196" i="21"/>
  <c r="LM197" i="21"/>
  <c r="LM198" i="21"/>
  <c r="LM199" i="21"/>
  <c r="LM200" i="21"/>
  <c r="LM201" i="21"/>
  <c r="LM202" i="21"/>
  <c r="LM203" i="21"/>
  <c r="LM204" i="21"/>
  <c r="LM205" i="21"/>
  <c r="LM206" i="21"/>
  <c r="LM207" i="21"/>
  <c r="LM208" i="21"/>
  <c r="LM209" i="21"/>
  <c r="LM210" i="21"/>
  <c r="LL3" i="21"/>
  <c r="LL4" i="21"/>
  <c r="LL5" i="21"/>
  <c r="LL6" i="21"/>
  <c r="LL7" i="21"/>
  <c r="LL8" i="21"/>
  <c r="LL9" i="21"/>
  <c r="LL10" i="21"/>
  <c r="LL11" i="21"/>
  <c r="LL12" i="21"/>
  <c r="LL13" i="21"/>
  <c r="LL14" i="21"/>
  <c r="LL15" i="21"/>
  <c r="LL16" i="21"/>
  <c r="LL17" i="21"/>
  <c r="LL18" i="21"/>
  <c r="LL19" i="21"/>
  <c r="LL20" i="21"/>
  <c r="LL21" i="21"/>
  <c r="LL22" i="21"/>
  <c r="LL23" i="21"/>
  <c r="LL24" i="21"/>
  <c r="LL25" i="21"/>
  <c r="LL26" i="21"/>
  <c r="LL27" i="21"/>
  <c r="LL28" i="21"/>
  <c r="LL29" i="21"/>
  <c r="LL30" i="21"/>
  <c r="LL31" i="21"/>
  <c r="LL32" i="21"/>
  <c r="LL33" i="21"/>
  <c r="LL34" i="21"/>
  <c r="LL35" i="21"/>
  <c r="LL36" i="21"/>
  <c r="LL37" i="21"/>
  <c r="LL38" i="21"/>
  <c r="LL39" i="21"/>
  <c r="LL40" i="21"/>
  <c r="LL41" i="21"/>
  <c r="LL42" i="21"/>
  <c r="LL43" i="21"/>
  <c r="LL44" i="21"/>
  <c r="LL45" i="21"/>
  <c r="LL46" i="21"/>
  <c r="LL47" i="21"/>
  <c r="LL48" i="21"/>
  <c r="LL49" i="21"/>
  <c r="LL50" i="21"/>
  <c r="LL51" i="21"/>
  <c r="LL52" i="21"/>
  <c r="LL53" i="21"/>
  <c r="LL54" i="21"/>
  <c r="LL55" i="21"/>
  <c r="LL56" i="21"/>
  <c r="LL57" i="21"/>
  <c r="LL58" i="21"/>
  <c r="LL59" i="21"/>
  <c r="LL60" i="21"/>
  <c r="LL61" i="21"/>
  <c r="LL62" i="21"/>
  <c r="LL63" i="21"/>
  <c r="LL64" i="21"/>
  <c r="LL65" i="21"/>
  <c r="LL66" i="21"/>
  <c r="LL67" i="21"/>
  <c r="LL68" i="21"/>
  <c r="LL69" i="21"/>
  <c r="LL70" i="21"/>
  <c r="LL71" i="21"/>
  <c r="LL72" i="21"/>
  <c r="LL73" i="21"/>
  <c r="LL74" i="21"/>
  <c r="LL75" i="21"/>
  <c r="LL76" i="21"/>
  <c r="LL77" i="21"/>
  <c r="LL78" i="21"/>
  <c r="LL79" i="21"/>
  <c r="LL80" i="21"/>
  <c r="LL81" i="21"/>
  <c r="LL82" i="21"/>
  <c r="LL83" i="21"/>
  <c r="LL84" i="21"/>
  <c r="LL85" i="21"/>
  <c r="LL86" i="21"/>
  <c r="LL87" i="21"/>
  <c r="LL88" i="21"/>
  <c r="LL89" i="21"/>
  <c r="LL90" i="21"/>
  <c r="LL91" i="21"/>
  <c r="LL92" i="21"/>
  <c r="LL93" i="21"/>
  <c r="LL94" i="21"/>
  <c r="LL95" i="21"/>
  <c r="LL96" i="21"/>
  <c r="LL97" i="21"/>
  <c r="LL98" i="21"/>
  <c r="LL99" i="21"/>
  <c r="LL100" i="21"/>
  <c r="LL101" i="21"/>
  <c r="LL102" i="21"/>
  <c r="LL103" i="21"/>
  <c r="LL104" i="21"/>
  <c r="LL105" i="21"/>
  <c r="LL106" i="21"/>
  <c r="LL107" i="21"/>
  <c r="LL108" i="21"/>
  <c r="LL109" i="21"/>
  <c r="LL110" i="21"/>
  <c r="LL111" i="21"/>
  <c r="LL112" i="21"/>
  <c r="LL113" i="21"/>
  <c r="LL114" i="21"/>
  <c r="LL115" i="21"/>
  <c r="LL116" i="21"/>
  <c r="LL117" i="21"/>
  <c r="LL118" i="21"/>
  <c r="LL119" i="21"/>
  <c r="LL120" i="21"/>
  <c r="LL121" i="21"/>
  <c r="LL122" i="21"/>
  <c r="LL123" i="21"/>
  <c r="LL124" i="21"/>
  <c r="LL125" i="21"/>
  <c r="LL126" i="21"/>
  <c r="LL127" i="21"/>
  <c r="LL128" i="21"/>
  <c r="LL129" i="21"/>
  <c r="LL130" i="21"/>
  <c r="LL131" i="21"/>
  <c r="LL132" i="21"/>
  <c r="LL133" i="21"/>
  <c r="LL134" i="21"/>
  <c r="LL135" i="21"/>
  <c r="LL136" i="21"/>
  <c r="LL137" i="21"/>
  <c r="LL138" i="21"/>
  <c r="LL139" i="21"/>
  <c r="LL140" i="21"/>
  <c r="LL141" i="21"/>
  <c r="LL142" i="21"/>
  <c r="LL143" i="21"/>
  <c r="LL144" i="21"/>
  <c r="LL145" i="21"/>
  <c r="LL146" i="21"/>
  <c r="LL147" i="21"/>
  <c r="LL148" i="21"/>
  <c r="LL149" i="21"/>
  <c r="LL150" i="21"/>
  <c r="LL151" i="21"/>
  <c r="LL152" i="21"/>
  <c r="LL153" i="21"/>
  <c r="LL154" i="21"/>
  <c r="LL155" i="21"/>
  <c r="LL156" i="21"/>
  <c r="LL157" i="21"/>
  <c r="LL158" i="21"/>
  <c r="LL159" i="21"/>
  <c r="LL160" i="21"/>
  <c r="LL161" i="21"/>
  <c r="LL162" i="21"/>
  <c r="LL163" i="21"/>
  <c r="LL164" i="21"/>
  <c r="LL165" i="21"/>
  <c r="LL166" i="21"/>
  <c r="LL167" i="21"/>
  <c r="LL168" i="21"/>
  <c r="LL169" i="21"/>
  <c r="LL170" i="21"/>
  <c r="LL171" i="21"/>
  <c r="LL172" i="21"/>
  <c r="LL173" i="21"/>
  <c r="LL174" i="21"/>
  <c r="LL175" i="21"/>
  <c r="LL176" i="21"/>
  <c r="LL177" i="21"/>
  <c r="LL178" i="21"/>
  <c r="LL179" i="21"/>
  <c r="LL180" i="21"/>
  <c r="LL181" i="21"/>
  <c r="LL182" i="21"/>
  <c r="LL183" i="21"/>
  <c r="LL184" i="21"/>
  <c r="LL185" i="21"/>
  <c r="LL186" i="21"/>
  <c r="LL187" i="21"/>
  <c r="LL188" i="21"/>
  <c r="LL189" i="21"/>
  <c r="LL190" i="21"/>
  <c r="LL191" i="21"/>
  <c r="LL192" i="21"/>
  <c r="LL193" i="21"/>
  <c r="LL194" i="21"/>
  <c r="LL195" i="21"/>
  <c r="LL196" i="21"/>
  <c r="LL197" i="21"/>
  <c r="LL198" i="21"/>
  <c r="LL199" i="21"/>
  <c r="LL200" i="21"/>
  <c r="LL201" i="21"/>
  <c r="LL202" i="21"/>
  <c r="LL203" i="21"/>
  <c r="LL204" i="21"/>
  <c r="LL205" i="21"/>
  <c r="LL206" i="21"/>
  <c r="LL207" i="21"/>
  <c r="LL208" i="21"/>
  <c r="LL209" i="21"/>
  <c r="LL210" i="21"/>
  <c r="LK3" i="21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K54" i="21"/>
  <c r="LK55" i="21"/>
  <c r="LK56" i="21"/>
  <c r="LK57" i="21"/>
  <c r="LK58" i="21"/>
  <c r="LK59" i="2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K74" i="21"/>
  <c r="LK75" i="21"/>
  <c r="LK76" i="21"/>
  <c r="LK77" i="21"/>
  <c r="LK78" i="21"/>
  <c r="LK79" i="21"/>
  <c r="LK80" i="21"/>
  <c r="LK81" i="21"/>
  <c r="LK82" i="21"/>
  <c r="LK83" i="21"/>
  <c r="LK84" i="21"/>
  <c r="LK85" i="21"/>
  <c r="LK86" i="21"/>
  <c r="LK87" i="21"/>
  <c r="LK88" i="21"/>
  <c r="LK89" i="21"/>
  <c r="LK90" i="21"/>
  <c r="LK91" i="21"/>
  <c r="LK92" i="21"/>
  <c r="LK93" i="21"/>
  <c r="LK94" i="21"/>
  <c r="LK95" i="21"/>
  <c r="LK96" i="21"/>
  <c r="LK97" i="21"/>
  <c r="LK98" i="21"/>
  <c r="LK99" i="21"/>
  <c r="LK100" i="21"/>
  <c r="LK101" i="21"/>
  <c r="LK102" i="21"/>
  <c r="LK103" i="21"/>
  <c r="LK104" i="21"/>
  <c r="LK105" i="21"/>
  <c r="LK106" i="21"/>
  <c r="LK107" i="21"/>
  <c r="LK108" i="21"/>
  <c r="LK109" i="21"/>
  <c r="LK110" i="21"/>
  <c r="LK111" i="21"/>
  <c r="LK112" i="21"/>
  <c r="LK113" i="21"/>
  <c r="LK114" i="21"/>
  <c r="LK115" i="21"/>
  <c r="LK116" i="21"/>
  <c r="LK117" i="21"/>
  <c r="LK118" i="21"/>
  <c r="LK119" i="21"/>
  <c r="LK120" i="21"/>
  <c r="LK121" i="21"/>
  <c r="LK122" i="21"/>
  <c r="LK123" i="21"/>
  <c r="LK124" i="21"/>
  <c r="LK125" i="21"/>
  <c r="LK126" i="21"/>
  <c r="LK127" i="21"/>
  <c r="LK128" i="21"/>
  <c r="LK129" i="21"/>
  <c r="LK130" i="21"/>
  <c r="LK131" i="21"/>
  <c r="LK132" i="21"/>
  <c r="LK133" i="21"/>
  <c r="LK134" i="21"/>
  <c r="LK135" i="21"/>
  <c r="LK136" i="21"/>
  <c r="LK137" i="21"/>
  <c r="LK138" i="21"/>
  <c r="LK139" i="21"/>
  <c r="LK140" i="21"/>
  <c r="LK141" i="21"/>
  <c r="LK142" i="21"/>
  <c r="LK143" i="21"/>
  <c r="LK144" i="21"/>
  <c r="LK145" i="21"/>
  <c r="LK146" i="21"/>
  <c r="LK147" i="21"/>
  <c r="LK148" i="21"/>
  <c r="LK149" i="21"/>
  <c r="LK150" i="21"/>
  <c r="LK151" i="21"/>
  <c r="LK152" i="21"/>
  <c r="LK153" i="21"/>
  <c r="LK154" i="21"/>
  <c r="LK155" i="21"/>
  <c r="LK156" i="21"/>
  <c r="LK157" i="21"/>
  <c r="LK158" i="21"/>
  <c r="LK159" i="21"/>
  <c r="LK160" i="21"/>
  <c r="LK161" i="21"/>
  <c r="LK162" i="21"/>
  <c r="LK163" i="21"/>
  <c r="LK164" i="21"/>
  <c r="LK165" i="21"/>
  <c r="LK166" i="21"/>
  <c r="LK167" i="21"/>
  <c r="LK168" i="21"/>
  <c r="LK169" i="21"/>
  <c r="LK170" i="21"/>
  <c r="LK171" i="21"/>
  <c r="LK172" i="21"/>
  <c r="LK173" i="21"/>
  <c r="LK174" i="21"/>
  <c r="LK175" i="21"/>
  <c r="LK176" i="21"/>
  <c r="LK177" i="21"/>
  <c r="LK178" i="21"/>
  <c r="LK179" i="21"/>
  <c r="LK180" i="21"/>
  <c r="LK181" i="21"/>
  <c r="LK182" i="21"/>
  <c r="LK183" i="21"/>
  <c r="LK184" i="21"/>
  <c r="LK185" i="21"/>
  <c r="LK186" i="21"/>
  <c r="LK187" i="21"/>
  <c r="LK188" i="21"/>
  <c r="LK189" i="21"/>
  <c r="LK190" i="21"/>
  <c r="LK191" i="21"/>
  <c r="LK192" i="21"/>
  <c r="LK193" i="21"/>
  <c r="LK194" i="21"/>
  <c r="LK195" i="21"/>
  <c r="LK196" i="21"/>
  <c r="LK197" i="21"/>
  <c r="LK198" i="21"/>
  <c r="LK199" i="21"/>
  <c r="LK200" i="21"/>
  <c r="LK201" i="21"/>
  <c r="LK202" i="21"/>
  <c r="LK203" i="21"/>
  <c r="LK204" i="21"/>
  <c r="LK205" i="21"/>
  <c r="LK206" i="21"/>
  <c r="LK207" i="21"/>
  <c r="LK208" i="21"/>
  <c r="LK209" i="21"/>
  <c r="LK210" i="21"/>
  <c r="LJ3" i="21"/>
  <c r="LJ4" i="21"/>
  <c r="LJ5" i="21"/>
  <c r="LJ6" i="21"/>
  <c r="LJ7" i="21"/>
  <c r="LJ8" i="21"/>
  <c r="LJ9" i="21"/>
  <c r="LJ10" i="21"/>
  <c r="LJ11" i="21"/>
  <c r="LJ12" i="21"/>
  <c r="LJ13" i="21"/>
  <c r="LJ14" i="21"/>
  <c r="LJ15" i="21"/>
  <c r="LJ16" i="21"/>
  <c r="LJ17" i="21"/>
  <c r="LJ18" i="21"/>
  <c r="LJ19" i="21"/>
  <c r="LJ20" i="21"/>
  <c r="LJ21" i="21"/>
  <c r="LJ22" i="21"/>
  <c r="LJ23" i="21"/>
  <c r="LJ24" i="21"/>
  <c r="LJ25" i="21"/>
  <c r="LJ26" i="21"/>
  <c r="LJ27" i="21"/>
  <c r="LJ28" i="21"/>
  <c r="LJ29" i="21"/>
  <c r="LJ30" i="21"/>
  <c r="LJ31" i="21"/>
  <c r="LJ32" i="21"/>
  <c r="LJ33" i="21"/>
  <c r="LJ34" i="21"/>
  <c r="LJ35" i="21"/>
  <c r="LJ36" i="21"/>
  <c r="LJ37" i="21"/>
  <c r="LJ38" i="21"/>
  <c r="LJ39" i="21"/>
  <c r="LJ40" i="21"/>
  <c r="LJ41" i="21"/>
  <c r="LJ42" i="21"/>
  <c r="LJ43" i="21"/>
  <c r="LJ44" i="21"/>
  <c r="LJ45" i="21"/>
  <c r="LJ46" i="21"/>
  <c r="LJ47" i="21"/>
  <c r="LJ48" i="21"/>
  <c r="LJ49" i="21"/>
  <c r="LJ50" i="21"/>
  <c r="LJ51" i="21"/>
  <c r="LJ52" i="21"/>
  <c r="LJ53" i="21"/>
  <c r="LJ54" i="21"/>
  <c r="LJ55" i="21"/>
  <c r="LJ56" i="21"/>
  <c r="LJ57" i="21"/>
  <c r="LJ58" i="21"/>
  <c r="LJ59" i="21"/>
  <c r="LJ60" i="21"/>
  <c r="LJ61" i="21"/>
  <c r="LJ62" i="21"/>
  <c r="LJ63" i="21"/>
  <c r="LJ64" i="21"/>
  <c r="LJ65" i="21"/>
  <c r="LJ66" i="21"/>
  <c r="LJ67" i="21"/>
  <c r="LJ68" i="21"/>
  <c r="LJ69" i="21"/>
  <c r="LJ70" i="21"/>
  <c r="LJ71" i="21"/>
  <c r="LJ72" i="21"/>
  <c r="LJ73" i="21"/>
  <c r="LJ74" i="21"/>
  <c r="LJ75" i="21"/>
  <c r="LJ76" i="21"/>
  <c r="LJ77" i="21"/>
  <c r="LJ78" i="21"/>
  <c r="LJ79" i="21"/>
  <c r="LJ80" i="21"/>
  <c r="LJ81" i="21"/>
  <c r="LJ82" i="21"/>
  <c r="LJ83" i="21"/>
  <c r="LJ84" i="21"/>
  <c r="LJ85" i="21"/>
  <c r="LJ86" i="21"/>
  <c r="LJ87" i="21"/>
  <c r="LJ88" i="21"/>
  <c r="LJ89" i="21"/>
  <c r="LJ90" i="21"/>
  <c r="LJ91" i="21"/>
  <c r="LJ92" i="21"/>
  <c r="LJ93" i="21"/>
  <c r="LJ94" i="21"/>
  <c r="LJ95" i="21"/>
  <c r="LJ96" i="21"/>
  <c r="LJ97" i="21"/>
  <c r="LJ98" i="21"/>
  <c r="LJ99" i="21"/>
  <c r="LJ100" i="21"/>
  <c r="LJ101" i="21"/>
  <c r="LJ102" i="21"/>
  <c r="LJ103" i="21"/>
  <c r="LJ104" i="21"/>
  <c r="LJ105" i="21"/>
  <c r="LJ106" i="21"/>
  <c r="LJ107" i="21"/>
  <c r="LJ108" i="21"/>
  <c r="LJ109" i="21"/>
  <c r="LJ110" i="21"/>
  <c r="LJ111" i="21"/>
  <c r="LJ112" i="21"/>
  <c r="LJ113" i="21"/>
  <c r="LJ114" i="21"/>
  <c r="LJ115" i="21"/>
  <c r="LJ116" i="21"/>
  <c r="LJ117" i="21"/>
  <c r="LJ118" i="21"/>
  <c r="LJ119" i="21"/>
  <c r="LJ120" i="21"/>
  <c r="LJ121" i="21"/>
  <c r="LJ122" i="21"/>
  <c r="LJ123" i="21"/>
  <c r="LJ124" i="21"/>
  <c r="LJ125" i="21"/>
  <c r="LJ126" i="21"/>
  <c r="LJ127" i="21"/>
  <c r="LJ128" i="21"/>
  <c r="LJ129" i="21"/>
  <c r="LJ130" i="21"/>
  <c r="LJ131" i="21"/>
  <c r="LJ132" i="21"/>
  <c r="LJ133" i="21"/>
  <c r="LJ134" i="21"/>
  <c r="LJ135" i="21"/>
  <c r="LJ136" i="21"/>
  <c r="LJ137" i="21"/>
  <c r="LJ138" i="21"/>
  <c r="LJ139" i="21"/>
  <c r="LJ140" i="21"/>
  <c r="LJ141" i="21"/>
  <c r="LJ142" i="21"/>
  <c r="LJ143" i="21"/>
  <c r="LJ144" i="21"/>
  <c r="LJ145" i="21"/>
  <c r="LJ146" i="21"/>
  <c r="LJ147" i="21"/>
  <c r="LJ148" i="21"/>
  <c r="LJ149" i="21"/>
  <c r="LJ150" i="21"/>
  <c r="LJ151" i="21"/>
  <c r="LJ152" i="21"/>
  <c r="LJ153" i="21"/>
  <c r="LJ154" i="21"/>
  <c r="LJ155" i="21"/>
  <c r="LJ156" i="21"/>
  <c r="LJ157" i="21"/>
  <c r="LJ158" i="21"/>
  <c r="LJ159" i="21"/>
  <c r="LJ160" i="21"/>
  <c r="LJ161" i="21"/>
  <c r="LJ162" i="21"/>
  <c r="LJ163" i="21"/>
  <c r="LJ164" i="21"/>
  <c r="LJ165" i="21"/>
  <c r="LJ166" i="21"/>
  <c r="LJ167" i="21"/>
  <c r="LJ168" i="21"/>
  <c r="LJ169" i="21"/>
  <c r="LJ170" i="21"/>
  <c r="LJ171" i="21"/>
  <c r="LJ172" i="21"/>
  <c r="LJ173" i="21"/>
  <c r="LJ174" i="21"/>
  <c r="LJ175" i="21"/>
  <c r="LJ176" i="21"/>
  <c r="LJ177" i="21"/>
  <c r="LJ178" i="21"/>
  <c r="LJ179" i="21"/>
  <c r="LJ180" i="21"/>
  <c r="LJ181" i="21"/>
  <c r="LJ182" i="21"/>
  <c r="LJ183" i="21"/>
  <c r="LJ184" i="21"/>
  <c r="LJ185" i="21"/>
  <c r="LJ186" i="21"/>
  <c r="LJ187" i="21"/>
  <c r="LJ188" i="21"/>
  <c r="LJ189" i="21"/>
  <c r="LJ190" i="21"/>
  <c r="LJ191" i="21"/>
  <c r="LJ192" i="21"/>
  <c r="LJ193" i="21"/>
  <c r="LJ194" i="21"/>
  <c r="LJ195" i="21"/>
  <c r="LJ196" i="21"/>
  <c r="LJ197" i="21"/>
  <c r="LJ198" i="21"/>
  <c r="LJ199" i="21"/>
  <c r="LJ200" i="21"/>
  <c r="LJ201" i="21"/>
  <c r="LJ202" i="21"/>
  <c r="LJ203" i="21"/>
  <c r="LJ204" i="21"/>
  <c r="LJ205" i="21"/>
  <c r="LJ206" i="21"/>
  <c r="LJ207" i="21"/>
  <c r="LJ208" i="21"/>
  <c r="LJ209" i="21"/>
  <c r="LJ210" i="21"/>
  <c r="LI3" i="21"/>
  <c r="LI4" i="21"/>
  <c r="LI5" i="21"/>
  <c r="LI6" i="21"/>
  <c r="LI7" i="21"/>
  <c r="LI8" i="21"/>
  <c r="LI9" i="21"/>
  <c r="LI10" i="21"/>
  <c r="LI11" i="21"/>
  <c r="LI12" i="21"/>
  <c r="LI13" i="21"/>
  <c r="LI14" i="21"/>
  <c r="LI15" i="21"/>
  <c r="LI16" i="21"/>
  <c r="LI17" i="21"/>
  <c r="LI18" i="21"/>
  <c r="LI19" i="21"/>
  <c r="LI20" i="21"/>
  <c r="LI21" i="21"/>
  <c r="LI22" i="21"/>
  <c r="LI23" i="21"/>
  <c r="LI24" i="21"/>
  <c r="LI25" i="21"/>
  <c r="LI26" i="21"/>
  <c r="LI27" i="21"/>
  <c r="LI28" i="21"/>
  <c r="LI29" i="21"/>
  <c r="LI30" i="21"/>
  <c r="LI31" i="21"/>
  <c r="LI32" i="21"/>
  <c r="LI33" i="21"/>
  <c r="LI34" i="21"/>
  <c r="LI35" i="21"/>
  <c r="LI36" i="21"/>
  <c r="LI37" i="21"/>
  <c r="LI38" i="21"/>
  <c r="LI39" i="21"/>
  <c r="LI40" i="21"/>
  <c r="LI41" i="21"/>
  <c r="LI42" i="21"/>
  <c r="LI43" i="21"/>
  <c r="LI44" i="21"/>
  <c r="LI45" i="21"/>
  <c r="LI46" i="21"/>
  <c r="LI47" i="21"/>
  <c r="LI48" i="21"/>
  <c r="LI49" i="21"/>
  <c r="LI50" i="21"/>
  <c r="LI51" i="21"/>
  <c r="LI52" i="21"/>
  <c r="LI53" i="21"/>
  <c r="LI54" i="21"/>
  <c r="LI55" i="21"/>
  <c r="LI56" i="21"/>
  <c r="LI57" i="21"/>
  <c r="LI58" i="21"/>
  <c r="LI59" i="21"/>
  <c r="LI60" i="21"/>
  <c r="LI61" i="21"/>
  <c r="LI62" i="21"/>
  <c r="LI63" i="21"/>
  <c r="LI64" i="21"/>
  <c r="LI65" i="21"/>
  <c r="LI66" i="21"/>
  <c r="LI67" i="21"/>
  <c r="LI68" i="21"/>
  <c r="LI69" i="21"/>
  <c r="LI70" i="21"/>
  <c r="LI71" i="21"/>
  <c r="LI72" i="21"/>
  <c r="LI73" i="21"/>
  <c r="LI74" i="21"/>
  <c r="LI75" i="21"/>
  <c r="LI76" i="21"/>
  <c r="LI77" i="21"/>
  <c r="LI78" i="21"/>
  <c r="LI79" i="21"/>
  <c r="LI80" i="21"/>
  <c r="LI81" i="21"/>
  <c r="LI82" i="21"/>
  <c r="LI83" i="21"/>
  <c r="LI84" i="21"/>
  <c r="LI85" i="21"/>
  <c r="LI86" i="21"/>
  <c r="LI87" i="21"/>
  <c r="LI88" i="21"/>
  <c r="LI89" i="21"/>
  <c r="LI90" i="21"/>
  <c r="LI91" i="21"/>
  <c r="LI92" i="21"/>
  <c r="LI93" i="21"/>
  <c r="LI94" i="21"/>
  <c r="LI95" i="21"/>
  <c r="LI96" i="21"/>
  <c r="LI97" i="21"/>
  <c r="LI98" i="21"/>
  <c r="LI99" i="21"/>
  <c r="LI100" i="21"/>
  <c r="LI101" i="21"/>
  <c r="LI102" i="21"/>
  <c r="LI103" i="21"/>
  <c r="LI104" i="21"/>
  <c r="LI105" i="21"/>
  <c r="LI106" i="21"/>
  <c r="LI107" i="21"/>
  <c r="LI108" i="21"/>
  <c r="LI109" i="21"/>
  <c r="LI110" i="21"/>
  <c r="LI111" i="21"/>
  <c r="LI112" i="21"/>
  <c r="LI113" i="21"/>
  <c r="LI114" i="21"/>
  <c r="LI115" i="21"/>
  <c r="LI116" i="21"/>
  <c r="LI117" i="21"/>
  <c r="LI118" i="21"/>
  <c r="LI119" i="21"/>
  <c r="LI120" i="21"/>
  <c r="LI121" i="21"/>
  <c r="LI122" i="21"/>
  <c r="LI123" i="21"/>
  <c r="LI124" i="21"/>
  <c r="LI125" i="21"/>
  <c r="LI126" i="21"/>
  <c r="LI127" i="21"/>
  <c r="LI128" i="21"/>
  <c r="LI129" i="21"/>
  <c r="LI130" i="21"/>
  <c r="LI131" i="21"/>
  <c r="LI132" i="21"/>
  <c r="LI133" i="21"/>
  <c r="LI134" i="21"/>
  <c r="LI135" i="21"/>
  <c r="LI136" i="21"/>
  <c r="LI137" i="21"/>
  <c r="LI138" i="21"/>
  <c r="LI139" i="21"/>
  <c r="LI140" i="21"/>
  <c r="LI141" i="21"/>
  <c r="LI142" i="21"/>
  <c r="LI143" i="21"/>
  <c r="LI144" i="21"/>
  <c r="LI145" i="21"/>
  <c r="LI146" i="21"/>
  <c r="LI147" i="21"/>
  <c r="LI148" i="21"/>
  <c r="LI149" i="21"/>
  <c r="LI150" i="21"/>
  <c r="LI151" i="21"/>
  <c r="LI152" i="21"/>
  <c r="LI153" i="21"/>
  <c r="LI154" i="21"/>
  <c r="LI155" i="21"/>
  <c r="LI156" i="21"/>
  <c r="LI157" i="21"/>
  <c r="LI158" i="21"/>
  <c r="LI159" i="21"/>
  <c r="LI160" i="21"/>
  <c r="LI161" i="21"/>
  <c r="LI162" i="21"/>
  <c r="LI163" i="21"/>
  <c r="LI164" i="21"/>
  <c r="LI165" i="21"/>
  <c r="LI166" i="21"/>
  <c r="LI167" i="21"/>
  <c r="LI168" i="21"/>
  <c r="LI169" i="21"/>
  <c r="LI170" i="21"/>
  <c r="LI171" i="21"/>
  <c r="LI172" i="21"/>
  <c r="LI173" i="21"/>
  <c r="LI174" i="21"/>
  <c r="LI175" i="21"/>
  <c r="LI176" i="21"/>
  <c r="LI177" i="21"/>
  <c r="LI178" i="21"/>
  <c r="LI179" i="21"/>
  <c r="LI180" i="21"/>
  <c r="LI181" i="21"/>
  <c r="LI182" i="21"/>
  <c r="LI183" i="21"/>
  <c r="LI184" i="21"/>
  <c r="LI185" i="21"/>
  <c r="LI186" i="21"/>
  <c r="LI187" i="21"/>
  <c r="LI188" i="21"/>
  <c r="LI189" i="21"/>
  <c r="LI190" i="21"/>
  <c r="LI191" i="21"/>
  <c r="LI192" i="21"/>
  <c r="LI193" i="21"/>
  <c r="LI194" i="21"/>
  <c r="LI195" i="21"/>
  <c r="LI196" i="21"/>
  <c r="LI197" i="21"/>
  <c r="LI198" i="21"/>
  <c r="LI199" i="21"/>
  <c r="LI200" i="21"/>
  <c r="LI201" i="21"/>
  <c r="LI202" i="21"/>
  <c r="LI203" i="21"/>
  <c r="LI204" i="21"/>
  <c r="LI205" i="21"/>
  <c r="LI206" i="21"/>
  <c r="LI207" i="21"/>
  <c r="LI208" i="21"/>
  <c r="LI209" i="21"/>
  <c r="LI210" i="21"/>
  <c r="LH3" i="21"/>
  <c r="LH4" i="21"/>
  <c r="LH5" i="21"/>
  <c r="LH6" i="21"/>
  <c r="LH7" i="21"/>
  <c r="LH8" i="21"/>
  <c r="LH9" i="21"/>
  <c r="LH10" i="21"/>
  <c r="LH11" i="21"/>
  <c r="LH12" i="21"/>
  <c r="LH13" i="21"/>
  <c r="LH14" i="21"/>
  <c r="LH15" i="21"/>
  <c r="LH16" i="21"/>
  <c r="LH17" i="21"/>
  <c r="LH18" i="21"/>
  <c r="LH19" i="21"/>
  <c r="LH20" i="21"/>
  <c r="LH21" i="21"/>
  <c r="LH22" i="21"/>
  <c r="LH23" i="21"/>
  <c r="LH24" i="21"/>
  <c r="LH25" i="21"/>
  <c r="LH26" i="21"/>
  <c r="LH27" i="21"/>
  <c r="LH28" i="21"/>
  <c r="LH29" i="21"/>
  <c r="LH30" i="21"/>
  <c r="LH31" i="21"/>
  <c r="LH32" i="21"/>
  <c r="LH33" i="21"/>
  <c r="LH34" i="21"/>
  <c r="LH35" i="21"/>
  <c r="LH36" i="21"/>
  <c r="LH37" i="21"/>
  <c r="LH38" i="21"/>
  <c r="LH39" i="21"/>
  <c r="LH40" i="21"/>
  <c r="LH41" i="21"/>
  <c r="LH42" i="21"/>
  <c r="LH43" i="21"/>
  <c r="LH44" i="21"/>
  <c r="LH45" i="21"/>
  <c r="LH46" i="21"/>
  <c r="LH47" i="21"/>
  <c r="LH48" i="21"/>
  <c r="LH49" i="21"/>
  <c r="LH50" i="21"/>
  <c r="LH51" i="21"/>
  <c r="LH52" i="21"/>
  <c r="LH53" i="21"/>
  <c r="LH54" i="21"/>
  <c r="LH55" i="21"/>
  <c r="LH56" i="21"/>
  <c r="LH57" i="21"/>
  <c r="LH58" i="21"/>
  <c r="LH59" i="21"/>
  <c r="LH60" i="21"/>
  <c r="LH61" i="21"/>
  <c r="LH62" i="21"/>
  <c r="LH63" i="21"/>
  <c r="LH64" i="21"/>
  <c r="LH65" i="21"/>
  <c r="LH66" i="21"/>
  <c r="LH67" i="21"/>
  <c r="LH68" i="21"/>
  <c r="LH69" i="21"/>
  <c r="LH70" i="21"/>
  <c r="LH71" i="21"/>
  <c r="LH72" i="21"/>
  <c r="LH73" i="21"/>
  <c r="LH74" i="21"/>
  <c r="LH75" i="21"/>
  <c r="LH76" i="21"/>
  <c r="LH77" i="21"/>
  <c r="LH78" i="21"/>
  <c r="LH79" i="21"/>
  <c r="LH80" i="21"/>
  <c r="LH81" i="21"/>
  <c r="LH82" i="21"/>
  <c r="LH83" i="21"/>
  <c r="LH84" i="21"/>
  <c r="LH85" i="21"/>
  <c r="LH86" i="21"/>
  <c r="LH87" i="21"/>
  <c r="LH88" i="21"/>
  <c r="LH89" i="21"/>
  <c r="LH90" i="21"/>
  <c r="LH91" i="21"/>
  <c r="LH92" i="21"/>
  <c r="LH93" i="21"/>
  <c r="LH94" i="21"/>
  <c r="LH95" i="21"/>
  <c r="LH96" i="21"/>
  <c r="LH97" i="21"/>
  <c r="LH98" i="21"/>
  <c r="LH99" i="21"/>
  <c r="LH100" i="21"/>
  <c r="LH101" i="21"/>
  <c r="LH102" i="21"/>
  <c r="LH103" i="21"/>
  <c r="LH104" i="21"/>
  <c r="LH105" i="21"/>
  <c r="LH106" i="21"/>
  <c r="LH107" i="21"/>
  <c r="LH108" i="21"/>
  <c r="LH109" i="21"/>
  <c r="LH110" i="21"/>
  <c r="LH111" i="21"/>
  <c r="LH112" i="21"/>
  <c r="LH113" i="21"/>
  <c r="LH114" i="21"/>
  <c r="LH115" i="21"/>
  <c r="LH116" i="21"/>
  <c r="LH117" i="21"/>
  <c r="LH118" i="21"/>
  <c r="LH119" i="21"/>
  <c r="LH120" i="21"/>
  <c r="LH121" i="21"/>
  <c r="LH122" i="21"/>
  <c r="LH123" i="21"/>
  <c r="LH124" i="21"/>
  <c r="LH125" i="21"/>
  <c r="LH126" i="21"/>
  <c r="LH127" i="21"/>
  <c r="LH128" i="21"/>
  <c r="LH129" i="21"/>
  <c r="LH130" i="21"/>
  <c r="LH131" i="21"/>
  <c r="LH132" i="21"/>
  <c r="LH133" i="21"/>
  <c r="LH134" i="21"/>
  <c r="LH135" i="21"/>
  <c r="LH136" i="21"/>
  <c r="LH137" i="21"/>
  <c r="LH138" i="21"/>
  <c r="LH139" i="21"/>
  <c r="LH140" i="21"/>
  <c r="LH141" i="21"/>
  <c r="LH142" i="21"/>
  <c r="LH143" i="21"/>
  <c r="LH144" i="21"/>
  <c r="LH145" i="21"/>
  <c r="LH146" i="21"/>
  <c r="LH147" i="21"/>
  <c r="LH148" i="21"/>
  <c r="LH149" i="21"/>
  <c r="LH150" i="21"/>
  <c r="LH151" i="21"/>
  <c r="LH152" i="21"/>
  <c r="LH153" i="21"/>
  <c r="LH154" i="21"/>
  <c r="LH155" i="21"/>
  <c r="LH156" i="21"/>
  <c r="LH157" i="21"/>
  <c r="LH158" i="21"/>
  <c r="LH159" i="21"/>
  <c r="LH160" i="21"/>
  <c r="LH161" i="21"/>
  <c r="LH162" i="21"/>
  <c r="LH163" i="21"/>
  <c r="LH164" i="21"/>
  <c r="LH165" i="21"/>
  <c r="LH166" i="21"/>
  <c r="LH167" i="21"/>
  <c r="LH168" i="21"/>
  <c r="LH169" i="21"/>
  <c r="LH170" i="21"/>
  <c r="LH171" i="21"/>
  <c r="LH172" i="21"/>
  <c r="LH173" i="21"/>
  <c r="LH174" i="21"/>
  <c r="LH175" i="21"/>
  <c r="LH176" i="21"/>
  <c r="LH177" i="21"/>
  <c r="LH178" i="21"/>
  <c r="LH179" i="21"/>
  <c r="LH180" i="21"/>
  <c r="LH181" i="21"/>
  <c r="LH182" i="21"/>
  <c r="LH183" i="21"/>
  <c r="LH184" i="21"/>
  <c r="LH185" i="21"/>
  <c r="LH186" i="21"/>
  <c r="LH187" i="21"/>
  <c r="LH188" i="21"/>
  <c r="LH189" i="21"/>
  <c r="LH190" i="21"/>
  <c r="LH191" i="21"/>
  <c r="LH192" i="21"/>
  <c r="LH193" i="21"/>
  <c r="LH194" i="21"/>
  <c r="LH195" i="21"/>
  <c r="LH196" i="21"/>
  <c r="LH197" i="21"/>
  <c r="LH198" i="21"/>
  <c r="LH199" i="21"/>
  <c r="LH200" i="21"/>
  <c r="LH201" i="21"/>
  <c r="LH202" i="21"/>
  <c r="LH203" i="21"/>
  <c r="LH204" i="21"/>
  <c r="LH205" i="21"/>
  <c r="LH206" i="21"/>
  <c r="LH207" i="21"/>
  <c r="LH208" i="21"/>
  <c r="LH209" i="21"/>
  <c r="LH210" i="21"/>
  <c r="LG3" i="21"/>
  <c r="LG4" i="21"/>
  <c r="LG5" i="21"/>
  <c r="LG6" i="21"/>
  <c r="LG7" i="21"/>
  <c r="LG8" i="21"/>
  <c r="LG9" i="21"/>
  <c r="LG10" i="21"/>
  <c r="LG11" i="21"/>
  <c r="LG12" i="21"/>
  <c r="LG13" i="21"/>
  <c r="LG14" i="21"/>
  <c r="LG15" i="21"/>
  <c r="LG16" i="21"/>
  <c r="LG17" i="21"/>
  <c r="LG18" i="21"/>
  <c r="LG19" i="21"/>
  <c r="LG20" i="21"/>
  <c r="LG21" i="21"/>
  <c r="LG22" i="21"/>
  <c r="LG23" i="21"/>
  <c r="LG24" i="21"/>
  <c r="LG25" i="21"/>
  <c r="LG26" i="21"/>
  <c r="LG27" i="21"/>
  <c r="LG28" i="21"/>
  <c r="LG29" i="21"/>
  <c r="LG30" i="21"/>
  <c r="LG31" i="21"/>
  <c r="LG32" i="21"/>
  <c r="LG33" i="21"/>
  <c r="LG34" i="21"/>
  <c r="LG35" i="21"/>
  <c r="LG36" i="21"/>
  <c r="LG37" i="21"/>
  <c r="LG38" i="21"/>
  <c r="LG39" i="21"/>
  <c r="LG40" i="21"/>
  <c r="LG41" i="21"/>
  <c r="LG42" i="21"/>
  <c r="LG43" i="21"/>
  <c r="LG44" i="21"/>
  <c r="LG45" i="21"/>
  <c r="LG46" i="21"/>
  <c r="LG47" i="21"/>
  <c r="LG48" i="21"/>
  <c r="LG49" i="21"/>
  <c r="LG50" i="21"/>
  <c r="LG51" i="21"/>
  <c r="LG52" i="21"/>
  <c r="LG53" i="21"/>
  <c r="LG54" i="21"/>
  <c r="LG55" i="21"/>
  <c r="LG56" i="21"/>
  <c r="LG57" i="21"/>
  <c r="LG58" i="21"/>
  <c r="LG59" i="21"/>
  <c r="LG60" i="21"/>
  <c r="LG61" i="21"/>
  <c r="LG62" i="21"/>
  <c r="LG63" i="21"/>
  <c r="LG64" i="21"/>
  <c r="LG65" i="21"/>
  <c r="LG66" i="21"/>
  <c r="LG67" i="21"/>
  <c r="LG68" i="21"/>
  <c r="LG69" i="21"/>
  <c r="LG70" i="21"/>
  <c r="LG71" i="21"/>
  <c r="LG72" i="21"/>
  <c r="LG73" i="21"/>
  <c r="LG74" i="21"/>
  <c r="LG75" i="21"/>
  <c r="LG76" i="21"/>
  <c r="LG77" i="21"/>
  <c r="LG78" i="21"/>
  <c r="LG79" i="21"/>
  <c r="LG80" i="21"/>
  <c r="LG81" i="21"/>
  <c r="LG82" i="21"/>
  <c r="LG83" i="21"/>
  <c r="LG84" i="21"/>
  <c r="LG85" i="21"/>
  <c r="LG86" i="21"/>
  <c r="LG87" i="21"/>
  <c r="LG88" i="21"/>
  <c r="LG89" i="21"/>
  <c r="LG90" i="21"/>
  <c r="LG91" i="21"/>
  <c r="LG92" i="21"/>
  <c r="LG93" i="21"/>
  <c r="LG94" i="21"/>
  <c r="LG95" i="21"/>
  <c r="LG96" i="21"/>
  <c r="LG97" i="21"/>
  <c r="LG98" i="21"/>
  <c r="LG99" i="21"/>
  <c r="LG100" i="21"/>
  <c r="LG101" i="21"/>
  <c r="LG102" i="21"/>
  <c r="LG103" i="21"/>
  <c r="LG104" i="21"/>
  <c r="LG105" i="21"/>
  <c r="LG106" i="21"/>
  <c r="LG107" i="21"/>
  <c r="LG108" i="21"/>
  <c r="LG109" i="21"/>
  <c r="LG110" i="21"/>
  <c r="LG111" i="21"/>
  <c r="LG112" i="21"/>
  <c r="LG113" i="21"/>
  <c r="LG114" i="21"/>
  <c r="LG115" i="21"/>
  <c r="LG116" i="21"/>
  <c r="LG117" i="21"/>
  <c r="LG118" i="21"/>
  <c r="LG119" i="21"/>
  <c r="LG120" i="21"/>
  <c r="LG121" i="21"/>
  <c r="LG122" i="21"/>
  <c r="LG123" i="21"/>
  <c r="LG124" i="21"/>
  <c r="LG125" i="21"/>
  <c r="LG126" i="21"/>
  <c r="LG127" i="21"/>
  <c r="LG128" i="21"/>
  <c r="LG129" i="21"/>
  <c r="LG130" i="21"/>
  <c r="LG131" i="21"/>
  <c r="LG132" i="21"/>
  <c r="LG133" i="21"/>
  <c r="LG134" i="21"/>
  <c r="LG135" i="21"/>
  <c r="LG136" i="21"/>
  <c r="LG137" i="21"/>
  <c r="LG138" i="21"/>
  <c r="LG139" i="21"/>
  <c r="LG140" i="21"/>
  <c r="LG141" i="21"/>
  <c r="LG142" i="21"/>
  <c r="LG143" i="21"/>
  <c r="LG144" i="21"/>
  <c r="LG145" i="21"/>
  <c r="LG146" i="21"/>
  <c r="LG147" i="21"/>
  <c r="LG148" i="21"/>
  <c r="LG149" i="21"/>
  <c r="LG150" i="21"/>
  <c r="LG151" i="21"/>
  <c r="LG152" i="21"/>
  <c r="LG153" i="21"/>
  <c r="LG154" i="21"/>
  <c r="LG155" i="21"/>
  <c r="LG156" i="21"/>
  <c r="LG157" i="21"/>
  <c r="LG158" i="21"/>
  <c r="LG159" i="21"/>
  <c r="LG160" i="21"/>
  <c r="LG161" i="21"/>
  <c r="LG162" i="21"/>
  <c r="LG163" i="21"/>
  <c r="LG164" i="21"/>
  <c r="LG165" i="21"/>
  <c r="LG166" i="21"/>
  <c r="LG167" i="21"/>
  <c r="LG168" i="21"/>
  <c r="LG169" i="21"/>
  <c r="LG170" i="21"/>
  <c r="LG171" i="21"/>
  <c r="LG172" i="21"/>
  <c r="LG173" i="21"/>
  <c r="LG174" i="21"/>
  <c r="LG175" i="21"/>
  <c r="LG176" i="21"/>
  <c r="LG177" i="21"/>
  <c r="LG178" i="21"/>
  <c r="LG179" i="21"/>
  <c r="LG180" i="21"/>
  <c r="LG181" i="21"/>
  <c r="LG182" i="21"/>
  <c r="LG183" i="21"/>
  <c r="LG184" i="21"/>
  <c r="LG185" i="21"/>
  <c r="LG186" i="21"/>
  <c r="LG187" i="21"/>
  <c r="LG188" i="21"/>
  <c r="LG189" i="21"/>
  <c r="LG190" i="21"/>
  <c r="LG191" i="21"/>
  <c r="LG192" i="21"/>
  <c r="LG193" i="21"/>
  <c r="LG194" i="21"/>
  <c r="LG195" i="21"/>
  <c r="LG196" i="21"/>
  <c r="LG197" i="21"/>
  <c r="LG198" i="21"/>
  <c r="LG199" i="21"/>
  <c r="LG200" i="21"/>
  <c r="LG201" i="21"/>
  <c r="LG202" i="21"/>
  <c r="LG203" i="21"/>
  <c r="LG204" i="21"/>
  <c r="LG205" i="21"/>
  <c r="LG206" i="21"/>
  <c r="LG207" i="21"/>
  <c r="LG208" i="21"/>
  <c r="LG209" i="21"/>
  <c r="LG210" i="21"/>
  <c r="LF3" i="21"/>
  <c r="LF4" i="21"/>
  <c r="LF5" i="21"/>
  <c r="LF6" i="21"/>
  <c r="LF7" i="21"/>
  <c r="LF8" i="21"/>
  <c r="LF9" i="21"/>
  <c r="LF10" i="21"/>
  <c r="LF11" i="21"/>
  <c r="LF12" i="21"/>
  <c r="LF13" i="21"/>
  <c r="LF14" i="21"/>
  <c r="LF15" i="21"/>
  <c r="LF16" i="21"/>
  <c r="LF17" i="21"/>
  <c r="LF18" i="21"/>
  <c r="LF19" i="21"/>
  <c r="LF20" i="21"/>
  <c r="LF21" i="21"/>
  <c r="LF22" i="21"/>
  <c r="LF23" i="21"/>
  <c r="LF24" i="21"/>
  <c r="LF25" i="21"/>
  <c r="LF26" i="21"/>
  <c r="LF27" i="21"/>
  <c r="LF28" i="21"/>
  <c r="LF29" i="21"/>
  <c r="LF30" i="21"/>
  <c r="LF31" i="21"/>
  <c r="LF32" i="21"/>
  <c r="LF33" i="21"/>
  <c r="LF34" i="21"/>
  <c r="LF35" i="21"/>
  <c r="LF36" i="21"/>
  <c r="LF37" i="21"/>
  <c r="LF38" i="21"/>
  <c r="LF39" i="21"/>
  <c r="LF40" i="21"/>
  <c r="LF41" i="21"/>
  <c r="LF42" i="21"/>
  <c r="LF43" i="21"/>
  <c r="LF44" i="21"/>
  <c r="LF45" i="21"/>
  <c r="LF46" i="21"/>
  <c r="LF47" i="21"/>
  <c r="LF48" i="21"/>
  <c r="LF49" i="21"/>
  <c r="LF50" i="21"/>
  <c r="LF51" i="21"/>
  <c r="LF52" i="21"/>
  <c r="LF53" i="21"/>
  <c r="LF54" i="21"/>
  <c r="LF55" i="21"/>
  <c r="LF56" i="21"/>
  <c r="LF57" i="21"/>
  <c r="LF58" i="21"/>
  <c r="LF59" i="21"/>
  <c r="LF60" i="21"/>
  <c r="LF61" i="21"/>
  <c r="LF62" i="21"/>
  <c r="LF63" i="21"/>
  <c r="LF64" i="21"/>
  <c r="LF65" i="21"/>
  <c r="LF66" i="21"/>
  <c r="LF67" i="21"/>
  <c r="LF68" i="21"/>
  <c r="LF69" i="21"/>
  <c r="LF70" i="21"/>
  <c r="LF71" i="21"/>
  <c r="LF72" i="21"/>
  <c r="LF73" i="21"/>
  <c r="LF74" i="21"/>
  <c r="LF75" i="21"/>
  <c r="LF76" i="21"/>
  <c r="LF77" i="21"/>
  <c r="LF78" i="21"/>
  <c r="LF79" i="21"/>
  <c r="LF80" i="21"/>
  <c r="LF81" i="21"/>
  <c r="LF82" i="21"/>
  <c r="LF83" i="21"/>
  <c r="LF84" i="21"/>
  <c r="LF85" i="21"/>
  <c r="LF86" i="21"/>
  <c r="LF87" i="21"/>
  <c r="LF88" i="21"/>
  <c r="LF89" i="21"/>
  <c r="LF90" i="21"/>
  <c r="LF91" i="21"/>
  <c r="LF92" i="21"/>
  <c r="LF93" i="21"/>
  <c r="LF94" i="21"/>
  <c r="LF95" i="21"/>
  <c r="LF96" i="21"/>
  <c r="LF97" i="21"/>
  <c r="LF98" i="21"/>
  <c r="LF99" i="21"/>
  <c r="LF100" i="21"/>
  <c r="LF101" i="21"/>
  <c r="LF102" i="21"/>
  <c r="LF103" i="21"/>
  <c r="LF104" i="21"/>
  <c r="LF105" i="21"/>
  <c r="LF106" i="21"/>
  <c r="LF107" i="21"/>
  <c r="LF108" i="21"/>
  <c r="LF109" i="21"/>
  <c r="LF110" i="21"/>
  <c r="LF111" i="21"/>
  <c r="LF112" i="21"/>
  <c r="LF113" i="21"/>
  <c r="LF114" i="21"/>
  <c r="LF115" i="21"/>
  <c r="LF116" i="21"/>
  <c r="LF117" i="21"/>
  <c r="LF118" i="21"/>
  <c r="LF119" i="21"/>
  <c r="LF120" i="21"/>
  <c r="LF121" i="21"/>
  <c r="LF122" i="21"/>
  <c r="LF123" i="21"/>
  <c r="LF124" i="21"/>
  <c r="LF125" i="21"/>
  <c r="LF126" i="21"/>
  <c r="LF127" i="21"/>
  <c r="LF128" i="21"/>
  <c r="LF129" i="21"/>
  <c r="LF130" i="21"/>
  <c r="LF131" i="21"/>
  <c r="LF132" i="21"/>
  <c r="LF133" i="21"/>
  <c r="LF134" i="21"/>
  <c r="LF135" i="21"/>
  <c r="LF136" i="21"/>
  <c r="LF137" i="21"/>
  <c r="LF138" i="21"/>
  <c r="LF139" i="21"/>
  <c r="LF140" i="21"/>
  <c r="LF141" i="21"/>
  <c r="LF142" i="21"/>
  <c r="LF143" i="21"/>
  <c r="LF144" i="21"/>
  <c r="LF145" i="21"/>
  <c r="LF146" i="21"/>
  <c r="LF147" i="21"/>
  <c r="LF148" i="21"/>
  <c r="LF149" i="21"/>
  <c r="LF150" i="21"/>
  <c r="LF151" i="21"/>
  <c r="LF152" i="21"/>
  <c r="LF153" i="21"/>
  <c r="LF154" i="21"/>
  <c r="LF155" i="21"/>
  <c r="LF156" i="21"/>
  <c r="LF157" i="21"/>
  <c r="LF158" i="21"/>
  <c r="LF159" i="21"/>
  <c r="LF160" i="21"/>
  <c r="LF161" i="21"/>
  <c r="LF162" i="21"/>
  <c r="LF163" i="21"/>
  <c r="LF164" i="21"/>
  <c r="LF165" i="21"/>
  <c r="LF166" i="21"/>
  <c r="LF167" i="21"/>
  <c r="LF168" i="21"/>
  <c r="LF169" i="21"/>
  <c r="LF170" i="21"/>
  <c r="LF171" i="21"/>
  <c r="LF172" i="21"/>
  <c r="LF173" i="21"/>
  <c r="LF174" i="21"/>
  <c r="LF175" i="21"/>
  <c r="LF176" i="21"/>
  <c r="LF177" i="21"/>
  <c r="LF178" i="21"/>
  <c r="LF179" i="21"/>
  <c r="LF180" i="21"/>
  <c r="LF181" i="21"/>
  <c r="LF182" i="21"/>
  <c r="LF183" i="21"/>
  <c r="LF184" i="21"/>
  <c r="LF185" i="21"/>
  <c r="LF186" i="21"/>
  <c r="LF187" i="21"/>
  <c r="LF188" i="21"/>
  <c r="LF189" i="21"/>
  <c r="LF190" i="21"/>
  <c r="LF191" i="21"/>
  <c r="LF192" i="21"/>
  <c r="LF193" i="21"/>
  <c r="LF194" i="21"/>
  <c r="LF195" i="21"/>
  <c r="LF196" i="21"/>
  <c r="LF197" i="21"/>
  <c r="LF198" i="21"/>
  <c r="LF199" i="21"/>
  <c r="LF200" i="21"/>
  <c r="LF201" i="21"/>
  <c r="LF202" i="21"/>
  <c r="LF203" i="21"/>
  <c r="LF204" i="21"/>
  <c r="LF205" i="21"/>
  <c r="LF206" i="21"/>
  <c r="LF207" i="21"/>
  <c r="LF208" i="21"/>
  <c r="LF209" i="21"/>
  <c r="LF210" i="21"/>
  <c r="LE3" i="21"/>
  <c r="LE4" i="21"/>
  <c r="LE5" i="21"/>
  <c r="LE6" i="21"/>
  <c r="LE7" i="21"/>
  <c r="LE8" i="21"/>
  <c r="LE9" i="21"/>
  <c r="LE10" i="21"/>
  <c r="LE11" i="21"/>
  <c r="LE12" i="21"/>
  <c r="LE13" i="21"/>
  <c r="LE14" i="21"/>
  <c r="LE15" i="21"/>
  <c r="LE16" i="21"/>
  <c r="LE17" i="21"/>
  <c r="LE18" i="21"/>
  <c r="LE19" i="21"/>
  <c r="LE20" i="21"/>
  <c r="LE21" i="21"/>
  <c r="LE22" i="21"/>
  <c r="LE23" i="21"/>
  <c r="LE24" i="21"/>
  <c r="LE25" i="21"/>
  <c r="LE26" i="21"/>
  <c r="LE27" i="21"/>
  <c r="LE28" i="21"/>
  <c r="LE29" i="21"/>
  <c r="LE30" i="21"/>
  <c r="LE31" i="21"/>
  <c r="LE32" i="21"/>
  <c r="LE33" i="21"/>
  <c r="LE34" i="21"/>
  <c r="LE35" i="21"/>
  <c r="LE36" i="21"/>
  <c r="LE37" i="21"/>
  <c r="LE38" i="21"/>
  <c r="LE39" i="21"/>
  <c r="LE40" i="21"/>
  <c r="LE41" i="21"/>
  <c r="LE42" i="21"/>
  <c r="LE43" i="21"/>
  <c r="LE44" i="21"/>
  <c r="LE45" i="21"/>
  <c r="LE46" i="21"/>
  <c r="LE47" i="21"/>
  <c r="LE48" i="21"/>
  <c r="LE49" i="21"/>
  <c r="LE50" i="21"/>
  <c r="LE51" i="21"/>
  <c r="LE52" i="21"/>
  <c r="LE53" i="21"/>
  <c r="LE54" i="21"/>
  <c r="LE55" i="21"/>
  <c r="LE56" i="21"/>
  <c r="LE57" i="21"/>
  <c r="LE58" i="21"/>
  <c r="LE59" i="21"/>
  <c r="LE60" i="21"/>
  <c r="LE61" i="21"/>
  <c r="LE62" i="21"/>
  <c r="LE63" i="21"/>
  <c r="LE64" i="21"/>
  <c r="LE65" i="21"/>
  <c r="LE66" i="21"/>
  <c r="LE67" i="21"/>
  <c r="LE68" i="21"/>
  <c r="LE69" i="21"/>
  <c r="LE70" i="21"/>
  <c r="LE71" i="21"/>
  <c r="LE72" i="21"/>
  <c r="LE73" i="21"/>
  <c r="LE74" i="21"/>
  <c r="LE75" i="21"/>
  <c r="LE76" i="21"/>
  <c r="LE77" i="21"/>
  <c r="LE78" i="21"/>
  <c r="LE79" i="21"/>
  <c r="LE80" i="21"/>
  <c r="LE81" i="21"/>
  <c r="LE82" i="21"/>
  <c r="LE83" i="21"/>
  <c r="LE84" i="21"/>
  <c r="LE85" i="21"/>
  <c r="LE86" i="21"/>
  <c r="LE87" i="21"/>
  <c r="LE88" i="21"/>
  <c r="LE89" i="21"/>
  <c r="LE90" i="21"/>
  <c r="LE91" i="21"/>
  <c r="LE92" i="21"/>
  <c r="LE93" i="21"/>
  <c r="LE94" i="21"/>
  <c r="LE95" i="21"/>
  <c r="LE96" i="21"/>
  <c r="LE97" i="21"/>
  <c r="LE98" i="21"/>
  <c r="LE99" i="21"/>
  <c r="LE100" i="21"/>
  <c r="LE101" i="21"/>
  <c r="LE102" i="21"/>
  <c r="LE103" i="21"/>
  <c r="LE104" i="21"/>
  <c r="LE105" i="21"/>
  <c r="LE106" i="21"/>
  <c r="LE107" i="21"/>
  <c r="LE108" i="21"/>
  <c r="LE109" i="21"/>
  <c r="LE110" i="21"/>
  <c r="LE111" i="21"/>
  <c r="LE112" i="21"/>
  <c r="LE113" i="21"/>
  <c r="LE114" i="21"/>
  <c r="LE115" i="21"/>
  <c r="LE116" i="21"/>
  <c r="LE117" i="21"/>
  <c r="LE118" i="21"/>
  <c r="LE119" i="21"/>
  <c r="LE120" i="21"/>
  <c r="LE121" i="21"/>
  <c r="LE122" i="21"/>
  <c r="LE123" i="21"/>
  <c r="LE124" i="21"/>
  <c r="LE125" i="21"/>
  <c r="LE126" i="21"/>
  <c r="LE127" i="21"/>
  <c r="LE128" i="21"/>
  <c r="LE129" i="21"/>
  <c r="LE130" i="21"/>
  <c r="LE131" i="21"/>
  <c r="LE132" i="21"/>
  <c r="LE133" i="21"/>
  <c r="LE134" i="21"/>
  <c r="LE135" i="21"/>
  <c r="LE136" i="21"/>
  <c r="LE137" i="21"/>
  <c r="LE138" i="21"/>
  <c r="LE139" i="21"/>
  <c r="LE140" i="21"/>
  <c r="LE141" i="21"/>
  <c r="LE142" i="21"/>
  <c r="LE143" i="21"/>
  <c r="LE144" i="21"/>
  <c r="LE145" i="21"/>
  <c r="LE146" i="21"/>
  <c r="LE147" i="21"/>
  <c r="LE148" i="21"/>
  <c r="LE149" i="21"/>
  <c r="LE150" i="21"/>
  <c r="LE151" i="21"/>
  <c r="LE152" i="21"/>
  <c r="LE153" i="21"/>
  <c r="LE154" i="21"/>
  <c r="LE155" i="21"/>
  <c r="LE156" i="21"/>
  <c r="LE157" i="21"/>
  <c r="LE158" i="21"/>
  <c r="LE159" i="21"/>
  <c r="LE160" i="21"/>
  <c r="LE161" i="21"/>
  <c r="LE162" i="21"/>
  <c r="LE163" i="21"/>
  <c r="LE164" i="21"/>
  <c r="LE165" i="21"/>
  <c r="LE166" i="21"/>
  <c r="LE167" i="21"/>
  <c r="LE168" i="21"/>
  <c r="LE169" i="21"/>
  <c r="LE170" i="21"/>
  <c r="LE171" i="21"/>
  <c r="LE172" i="21"/>
  <c r="LE173" i="21"/>
  <c r="LE174" i="21"/>
  <c r="LE175" i="21"/>
  <c r="LE176" i="21"/>
  <c r="LE177" i="21"/>
  <c r="LE178" i="21"/>
  <c r="LE179" i="21"/>
  <c r="LE180" i="21"/>
  <c r="LE181" i="21"/>
  <c r="LE182" i="21"/>
  <c r="LE183" i="21"/>
  <c r="LE184" i="21"/>
  <c r="LE185" i="21"/>
  <c r="LE186" i="21"/>
  <c r="LE187" i="21"/>
  <c r="LE188" i="21"/>
  <c r="LE189" i="21"/>
  <c r="LE190" i="21"/>
  <c r="LE191" i="21"/>
  <c r="LE192" i="21"/>
  <c r="LE193" i="21"/>
  <c r="LE194" i="21"/>
  <c r="LE195" i="21"/>
  <c r="LE196" i="21"/>
  <c r="LE197" i="21"/>
  <c r="LE198" i="21"/>
  <c r="LE199" i="21"/>
  <c r="LE200" i="21"/>
  <c r="LE201" i="21"/>
  <c r="LE202" i="21"/>
  <c r="LE203" i="21"/>
  <c r="LE204" i="21"/>
  <c r="LE205" i="21"/>
  <c r="LE206" i="21"/>
  <c r="LE207" i="21"/>
  <c r="LE208" i="21"/>
  <c r="LE209" i="21"/>
  <c r="LE210" i="21"/>
  <c r="LD3" i="21"/>
  <c r="LD4" i="21"/>
  <c r="LD5" i="21"/>
  <c r="LD6" i="21"/>
  <c r="LD7" i="21"/>
  <c r="LD8" i="21"/>
  <c r="LD9" i="21"/>
  <c r="LD10" i="21"/>
  <c r="LD11" i="21"/>
  <c r="LD12" i="21"/>
  <c r="LD13" i="21"/>
  <c r="LD14" i="21"/>
  <c r="LD15" i="21"/>
  <c r="LD16" i="21"/>
  <c r="LD17" i="21"/>
  <c r="LD18" i="21"/>
  <c r="LD19" i="21"/>
  <c r="LD20" i="21"/>
  <c r="LD21" i="21"/>
  <c r="LD22" i="21"/>
  <c r="LD23" i="21"/>
  <c r="LD24" i="21"/>
  <c r="LD25" i="21"/>
  <c r="LD26" i="21"/>
  <c r="LD27" i="21"/>
  <c r="LD28" i="21"/>
  <c r="LD29" i="21"/>
  <c r="LD30" i="21"/>
  <c r="LD31" i="21"/>
  <c r="LD32" i="21"/>
  <c r="LD33" i="21"/>
  <c r="LD34" i="21"/>
  <c r="LD35" i="21"/>
  <c r="LD36" i="21"/>
  <c r="LD37" i="21"/>
  <c r="LD38" i="21"/>
  <c r="LD39" i="21"/>
  <c r="LD40" i="21"/>
  <c r="LD41" i="21"/>
  <c r="LD42" i="21"/>
  <c r="LD43" i="21"/>
  <c r="LD44" i="21"/>
  <c r="LD45" i="21"/>
  <c r="LD46" i="21"/>
  <c r="LD47" i="21"/>
  <c r="LD48" i="21"/>
  <c r="LD49" i="21"/>
  <c r="LD50" i="21"/>
  <c r="LD51" i="21"/>
  <c r="LD52" i="21"/>
  <c r="LD53" i="21"/>
  <c r="LD54" i="21"/>
  <c r="LD55" i="21"/>
  <c r="LD56" i="21"/>
  <c r="LD57" i="21"/>
  <c r="LD58" i="21"/>
  <c r="LD59" i="21"/>
  <c r="LD60" i="21"/>
  <c r="LD61" i="21"/>
  <c r="LD62" i="21"/>
  <c r="LD63" i="21"/>
  <c r="LD64" i="21"/>
  <c r="LD65" i="21"/>
  <c r="LD66" i="21"/>
  <c r="LD67" i="21"/>
  <c r="LD68" i="21"/>
  <c r="LD69" i="21"/>
  <c r="LD70" i="21"/>
  <c r="LD71" i="21"/>
  <c r="LD72" i="21"/>
  <c r="LD73" i="21"/>
  <c r="LD74" i="21"/>
  <c r="LD75" i="21"/>
  <c r="LD76" i="21"/>
  <c r="LD77" i="21"/>
  <c r="LD78" i="21"/>
  <c r="LD79" i="21"/>
  <c r="LD80" i="21"/>
  <c r="LD81" i="21"/>
  <c r="LD82" i="21"/>
  <c r="LD83" i="21"/>
  <c r="LD84" i="21"/>
  <c r="LD85" i="21"/>
  <c r="LD86" i="21"/>
  <c r="LD87" i="21"/>
  <c r="LD88" i="21"/>
  <c r="LD89" i="21"/>
  <c r="LD90" i="21"/>
  <c r="LD91" i="21"/>
  <c r="LD92" i="21"/>
  <c r="LD93" i="21"/>
  <c r="LD94" i="21"/>
  <c r="LD95" i="21"/>
  <c r="LD96" i="21"/>
  <c r="LD97" i="21"/>
  <c r="LD98" i="21"/>
  <c r="LD99" i="21"/>
  <c r="LD100" i="21"/>
  <c r="LD101" i="21"/>
  <c r="LD102" i="21"/>
  <c r="LD103" i="21"/>
  <c r="LD104" i="21"/>
  <c r="LD105" i="21"/>
  <c r="LD106" i="21"/>
  <c r="LD107" i="21"/>
  <c r="LD108" i="21"/>
  <c r="LD109" i="21"/>
  <c r="LD110" i="21"/>
  <c r="LD111" i="21"/>
  <c r="LD112" i="21"/>
  <c r="LD113" i="21"/>
  <c r="LD114" i="21"/>
  <c r="LD115" i="21"/>
  <c r="LD116" i="21"/>
  <c r="LD117" i="21"/>
  <c r="LD118" i="21"/>
  <c r="LD119" i="21"/>
  <c r="LD120" i="21"/>
  <c r="LD121" i="21"/>
  <c r="LD122" i="21"/>
  <c r="LD123" i="21"/>
  <c r="LD124" i="21"/>
  <c r="LD125" i="21"/>
  <c r="LD126" i="21"/>
  <c r="LD127" i="21"/>
  <c r="LD128" i="21"/>
  <c r="LD129" i="21"/>
  <c r="LD130" i="21"/>
  <c r="LD131" i="21"/>
  <c r="LD132" i="21"/>
  <c r="LD133" i="21"/>
  <c r="LD134" i="21"/>
  <c r="LD135" i="21"/>
  <c r="LD136" i="21"/>
  <c r="LD137" i="21"/>
  <c r="LD138" i="21"/>
  <c r="LD139" i="21"/>
  <c r="LD140" i="21"/>
  <c r="LD141" i="21"/>
  <c r="LD142" i="21"/>
  <c r="LD143" i="21"/>
  <c r="LD144" i="21"/>
  <c r="LD145" i="21"/>
  <c r="LD146" i="21"/>
  <c r="LD147" i="21"/>
  <c r="LD148" i="21"/>
  <c r="LD149" i="21"/>
  <c r="LD150" i="21"/>
  <c r="LD151" i="21"/>
  <c r="LD152" i="21"/>
  <c r="LD153" i="21"/>
  <c r="LD154" i="21"/>
  <c r="LD155" i="21"/>
  <c r="LD156" i="21"/>
  <c r="LD157" i="21"/>
  <c r="LD158" i="21"/>
  <c r="LD159" i="21"/>
  <c r="LD160" i="21"/>
  <c r="LD161" i="21"/>
  <c r="LD162" i="21"/>
  <c r="LD163" i="21"/>
  <c r="LD164" i="21"/>
  <c r="LD165" i="21"/>
  <c r="LD166" i="21"/>
  <c r="LD167" i="21"/>
  <c r="LD168" i="21"/>
  <c r="LD169" i="21"/>
  <c r="LD170" i="21"/>
  <c r="LD171" i="21"/>
  <c r="LD172" i="21"/>
  <c r="LD173" i="21"/>
  <c r="LD174" i="21"/>
  <c r="LD175" i="21"/>
  <c r="LD176" i="21"/>
  <c r="LD177" i="21"/>
  <c r="LD178" i="21"/>
  <c r="LD179" i="21"/>
  <c r="LD180" i="21"/>
  <c r="LD181" i="21"/>
  <c r="LD182" i="21"/>
  <c r="LD183" i="21"/>
  <c r="LD184" i="21"/>
  <c r="LD185" i="21"/>
  <c r="LD186" i="21"/>
  <c r="LD187" i="21"/>
  <c r="LD188" i="21"/>
  <c r="LD189" i="21"/>
  <c r="LD190" i="21"/>
  <c r="LD191" i="21"/>
  <c r="LD192" i="21"/>
  <c r="LD193" i="21"/>
  <c r="LD194" i="21"/>
  <c r="LD195" i="21"/>
  <c r="LD196" i="21"/>
  <c r="LD197" i="21"/>
  <c r="LD198" i="21"/>
  <c r="LD199" i="21"/>
  <c r="LD200" i="21"/>
  <c r="LD201" i="21"/>
  <c r="LD202" i="21"/>
  <c r="LD203" i="21"/>
  <c r="LD204" i="21"/>
  <c r="LD205" i="21"/>
  <c r="LD206" i="21"/>
  <c r="LD207" i="21"/>
  <c r="LD208" i="21"/>
  <c r="LD209" i="21"/>
  <c r="LD210" i="21"/>
  <c r="LC3" i="21"/>
  <c r="LC4" i="21"/>
  <c r="LC5" i="21"/>
  <c r="LC6" i="21"/>
  <c r="LC7" i="21"/>
  <c r="LC8" i="21"/>
  <c r="LC9" i="21"/>
  <c r="LC10" i="21"/>
  <c r="LC11" i="21"/>
  <c r="LC12" i="21"/>
  <c r="LC13" i="21"/>
  <c r="LC14" i="21"/>
  <c r="LC15" i="21"/>
  <c r="LC16" i="21"/>
  <c r="LC17" i="21"/>
  <c r="LC18" i="21"/>
  <c r="LC19" i="21"/>
  <c r="LC20" i="21"/>
  <c r="LC21" i="21"/>
  <c r="LC22" i="21"/>
  <c r="LC23" i="21"/>
  <c r="LC24" i="21"/>
  <c r="LC25" i="21"/>
  <c r="LC26" i="21"/>
  <c r="LC27" i="21"/>
  <c r="LC28" i="21"/>
  <c r="LC29" i="21"/>
  <c r="LC30" i="21"/>
  <c r="LC31" i="21"/>
  <c r="LC32" i="21"/>
  <c r="LC33" i="21"/>
  <c r="LC34" i="21"/>
  <c r="LC35" i="21"/>
  <c r="LC36" i="21"/>
  <c r="LC37" i="21"/>
  <c r="LC38" i="21"/>
  <c r="LC39" i="21"/>
  <c r="LC40" i="21"/>
  <c r="LC41" i="21"/>
  <c r="LC42" i="21"/>
  <c r="LC43" i="21"/>
  <c r="LC44" i="21"/>
  <c r="LC45" i="21"/>
  <c r="LC46" i="21"/>
  <c r="LC47" i="21"/>
  <c r="LC48" i="21"/>
  <c r="LC49" i="21"/>
  <c r="LC50" i="21"/>
  <c r="LC51" i="21"/>
  <c r="LC52" i="21"/>
  <c r="LC53" i="21"/>
  <c r="LC54" i="21"/>
  <c r="LC55" i="21"/>
  <c r="LC56" i="21"/>
  <c r="LC57" i="21"/>
  <c r="LC58" i="21"/>
  <c r="LC59" i="21"/>
  <c r="LC60" i="21"/>
  <c r="LC61" i="21"/>
  <c r="LC62" i="21"/>
  <c r="LC63" i="21"/>
  <c r="LC64" i="21"/>
  <c r="LC65" i="21"/>
  <c r="LC66" i="21"/>
  <c r="LC67" i="21"/>
  <c r="LC68" i="21"/>
  <c r="LC69" i="21"/>
  <c r="LC70" i="21"/>
  <c r="LC71" i="21"/>
  <c r="LC72" i="21"/>
  <c r="LC73" i="21"/>
  <c r="LC74" i="21"/>
  <c r="LC75" i="21"/>
  <c r="LC76" i="21"/>
  <c r="LC77" i="21"/>
  <c r="LC78" i="21"/>
  <c r="LC79" i="21"/>
  <c r="LC80" i="21"/>
  <c r="LC81" i="21"/>
  <c r="LC82" i="21"/>
  <c r="LC83" i="21"/>
  <c r="LC84" i="21"/>
  <c r="LC85" i="21"/>
  <c r="LC86" i="21"/>
  <c r="LC87" i="21"/>
  <c r="LC88" i="21"/>
  <c r="LC89" i="21"/>
  <c r="LC90" i="21"/>
  <c r="LC91" i="21"/>
  <c r="LC92" i="21"/>
  <c r="LC93" i="21"/>
  <c r="LC94" i="21"/>
  <c r="LC95" i="21"/>
  <c r="LC96" i="21"/>
  <c r="LC97" i="21"/>
  <c r="LC98" i="21"/>
  <c r="LC99" i="21"/>
  <c r="LC100" i="21"/>
  <c r="LC101" i="21"/>
  <c r="LC102" i="21"/>
  <c r="LC103" i="21"/>
  <c r="LC104" i="21"/>
  <c r="LC105" i="21"/>
  <c r="LC106" i="21"/>
  <c r="LC107" i="21"/>
  <c r="LC108" i="21"/>
  <c r="LC109" i="21"/>
  <c r="LC110" i="21"/>
  <c r="LC111" i="21"/>
  <c r="LC112" i="21"/>
  <c r="LC113" i="21"/>
  <c r="LC114" i="21"/>
  <c r="LC115" i="21"/>
  <c r="LC116" i="21"/>
  <c r="LC117" i="21"/>
  <c r="LC118" i="21"/>
  <c r="LC119" i="21"/>
  <c r="LC120" i="21"/>
  <c r="LC121" i="21"/>
  <c r="LC122" i="21"/>
  <c r="LC123" i="21"/>
  <c r="LC124" i="21"/>
  <c r="LC125" i="21"/>
  <c r="LC126" i="21"/>
  <c r="LC127" i="21"/>
  <c r="LC128" i="21"/>
  <c r="LC129" i="21"/>
  <c r="LC130" i="21"/>
  <c r="LC131" i="21"/>
  <c r="LC132" i="21"/>
  <c r="LC133" i="21"/>
  <c r="LC134" i="21"/>
  <c r="LC135" i="21"/>
  <c r="LC136" i="21"/>
  <c r="LC137" i="21"/>
  <c r="LC138" i="21"/>
  <c r="LC139" i="21"/>
  <c r="LC140" i="21"/>
  <c r="LC141" i="21"/>
  <c r="LC142" i="21"/>
  <c r="LC143" i="21"/>
  <c r="LC144" i="21"/>
  <c r="LC145" i="21"/>
  <c r="LC146" i="21"/>
  <c r="LC147" i="21"/>
  <c r="LC148" i="21"/>
  <c r="LC149" i="21"/>
  <c r="LC150" i="21"/>
  <c r="LC151" i="21"/>
  <c r="LC152" i="21"/>
  <c r="LC153" i="21"/>
  <c r="LC154" i="21"/>
  <c r="LC155" i="21"/>
  <c r="LC156" i="21"/>
  <c r="LC157" i="21"/>
  <c r="LC158" i="21"/>
  <c r="LC159" i="21"/>
  <c r="LC160" i="21"/>
  <c r="LC161" i="21"/>
  <c r="LC162" i="21"/>
  <c r="LC163" i="21"/>
  <c r="LC164" i="21"/>
  <c r="LC165" i="21"/>
  <c r="LC166" i="21"/>
  <c r="LC167" i="21"/>
  <c r="LC168" i="21"/>
  <c r="LC169" i="21"/>
  <c r="LC170" i="21"/>
  <c r="LC171" i="21"/>
  <c r="LC172" i="21"/>
  <c r="LC173" i="21"/>
  <c r="LC174" i="21"/>
  <c r="LC175" i="21"/>
  <c r="LC176" i="21"/>
  <c r="LC177" i="21"/>
  <c r="LC178" i="21"/>
  <c r="LC179" i="21"/>
  <c r="LC180" i="21"/>
  <c r="LC181" i="21"/>
  <c r="LC182" i="21"/>
  <c r="LC183" i="21"/>
  <c r="LC184" i="21"/>
  <c r="LC185" i="21"/>
  <c r="LC186" i="21"/>
  <c r="LC187" i="21"/>
  <c r="LC188" i="21"/>
  <c r="LC189" i="21"/>
  <c r="LC190" i="21"/>
  <c r="LC191" i="21"/>
  <c r="LC192" i="21"/>
  <c r="LC193" i="21"/>
  <c r="LC194" i="21"/>
  <c r="LC195" i="21"/>
  <c r="LC196" i="21"/>
  <c r="LC197" i="21"/>
  <c r="LC198" i="21"/>
  <c r="LC199" i="21"/>
  <c r="LC200" i="21"/>
  <c r="LC201" i="21"/>
  <c r="LC202" i="21"/>
  <c r="LC203" i="21"/>
  <c r="LC204" i="21"/>
  <c r="LC205" i="21"/>
  <c r="LC206" i="21"/>
  <c r="LC207" i="21"/>
  <c r="LC208" i="21"/>
  <c r="LC209" i="21"/>
  <c r="LC210" i="21"/>
  <c r="LB3" i="21"/>
  <c r="LB4" i="21"/>
  <c r="LB5" i="21"/>
  <c r="LB6" i="21"/>
  <c r="LB7" i="21"/>
  <c r="LB8" i="21"/>
  <c r="LB9" i="21"/>
  <c r="LB10" i="21"/>
  <c r="LB11" i="21"/>
  <c r="LB12" i="21"/>
  <c r="LB13" i="21"/>
  <c r="LB14" i="21"/>
  <c r="LB15" i="21"/>
  <c r="LB16" i="21"/>
  <c r="LB17" i="21"/>
  <c r="LB18" i="21"/>
  <c r="LB19" i="21"/>
  <c r="LB20" i="21"/>
  <c r="LB21" i="21"/>
  <c r="LB22" i="21"/>
  <c r="LB23" i="21"/>
  <c r="LB24" i="21"/>
  <c r="LB25" i="21"/>
  <c r="LB26" i="21"/>
  <c r="LB27" i="21"/>
  <c r="LB28" i="21"/>
  <c r="LB29" i="21"/>
  <c r="LB30" i="21"/>
  <c r="LB31" i="21"/>
  <c r="LB32" i="21"/>
  <c r="LB33" i="21"/>
  <c r="LB34" i="21"/>
  <c r="LB35" i="21"/>
  <c r="LB36" i="21"/>
  <c r="LB37" i="21"/>
  <c r="LB38" i="21"/>
  <c r="LB39" i="21"/>
  <c r="LB40" i="21"/>
  <c r="LB41" i="21"/>
  <c r="LB42" i="21"/>
  <c r="LB43" i="21"/>
  <c r="LB44" i="21"/>
  <c r="LB45" i="21"/>
  <c r="LB46" i="21"/>
  <c r="LB47" i="21"/>
  <c r="LB48" i="21"/>
  <c r="LB49" i="21"/>
  <c r="LB50" i="21"/>
  <c r="LB51" i="21"/>
  <c r="LB52" i="21"/>
  <c r="LB53" i="21"/>
  <c r="LB54" i="21"/>
  <c r="LB55" i="21"/>
  <c r="LB56" i="21"/>
  <c r="LB57" i="21"/>
  <c r="LB58" i="21"/>
  <c r="LB59" i="21"/>
  <c r="LB60" i="21"/>
  <c r="LB61" i="21"/>
  <c r="LB62" i="21"/>
  <c r="LB63" i="21"/>
  <c r="LB64" i="21"/>
  <c r="LB65" i="21"/>
  <c r="LB66" i="21"/>
  <c r="LB67" i="21"/>
  <c r="LB68" i="21"/>
  <c r="LB69" i="21"/>
  <c r="LB70" i="21"/>
  <c r="LB71" i="21"/>
  <c r="LB72" i="21"/>
  <c r="LB73" i="21"/>
  <c r="LB74" i="21"/>
  <c r="LB75" i="21"/>
  <c r="LB76" i="21"/>
  <c r="LB77" i="21"/>
  <c r="LB78" i="21"/>
  <c r="LB79" i="21"/>
  <c r="LB80" i="21"/>
  <c r="LB81" i="21"/>
  <c r="LB82" i="21"/>
  <c r="LB83" i="21"/>
  <c r="LB84" i="21"/>
  <c r="LB85" i="21"/>
  <c r="LB86" i="21"/>
  <c r="LB87" i="21"/>
  <c r="LB88" i="21"/>
  <c r="LB89" i="21"/>
  <c r="LB90" i="21"/>
  <c r="LB91" i="21"/>
  <c r="LB92" i="21"/>
  <c r="LB93" i="21"/>
  <c r="LB94" i="21"/>
  <c r="LB95" i="21"/>
  <c r="LB96" i="21"/>
  <c r="LB97" i="21"/>
  <c r="LB98" i="21"/>
  <c r="LB99" i="21"/>
  <c r="LB100" i="21"/>
  <c r="LB101" i="21"/>
  <c r="LB102" i="21"/>
  <c r="LB103" i="21"/>
  <c r="LB104" i="21"/>
  <c r="LB105" i="21"/>
  <c r="LB106" i="21"/>
  <c r="LB107" i="21"/>
  <c r="LB108" i="21"/>
  <c r="LB109" i="21"/>
  <c r="LB110" i="21"/>
  <c r="LB111" i="21"/>
  <c r="LB112" i="21"/>
  <c r="LB113" i="21"/>
  <c r="LB114" i="21"/>
  <c r="LB115" i="21"/>
  <c r="LB116" i="21"/>
  <c r="LB117" i="21"/>
  <c r="LB118" i="21"/>
  <c r="LB119" i="21"/>
  <c r="LB120" i="21"/>
  <c r="LB121" i="21"/>
  <c r="LB122" i="21"/>
  <c r="LB123" i="21"/>
  <c r="LB124" i="21"/>
  <c r="LB125" i="21"/>
  <c r="LB126" i="21"/>
  <c r="LB127" i="21"/>
  <c r="LB128" i="21"/>
  <c r="LB129" i="21"/>
  <c r="LB130" i="21"/>
  <c r="LB131" i="21"/>
  <c r="LB132" i="21"/>
  <c r="LB133" i="21"/>
  <c r="LB134" i="21"/>
  <c r="LB135" i="21"/>
  <c r="LB136" i="21"/>
  <c r="LB137" i="21"/>
  <c r="LB138" i="21"/>
  <c r="LB139" i="21"/>
  <c r="LB140" i="21"/>
  <c r="LB141" i="21"/>
  <c r="LB142" i="21"/>
  <c r="LB143" i="21"/>
  <c r="LB144" i="21"/>
  <c r="LB145" i="21"/>
  <c r="LB146" i="21"/>
  <c r="LB147" i="21"/>
  <c r="LB148" i="21"/>
  <c r="LB149" i="21"/>
  <c r="LB150" i="21"/>
  <c r="LB151" i="21"/>
  <c r="LB152" i="21"/>
  <c r="LB153" i="21"/>
  <c r="LB154" i="21"/>
  <c r="LB155" i="21"/>
  <c r="LB156" i="21"/>
  <c r="LB157" i="21"/>
  <c r="LB158" i="21"/>
  <c r="LB159" i="21"/>
  <c r="LB160" i="21"/>
  <c r="LB161" i="21"/>
  <c r="LB162" i="21"/>
  <c r="LB163" i="21"/>
  <c r="LB164" i="21"/>
  <c r="LB165" i="21"/>
  <c r="LB166" i="21"/>
  <c r="LB167" i="21"/>
  <c r="LB168" i="21"/>
  <c r="LB169" i="21"/>
  <c r="LB170" i="21"/>
  <c r="LB171" i="21"/>
  <c r="LB172" i="21"/>
  <c r="LB173" i="21"/>
  <c r="LB174" i="21"/>
  <c r="LB175" i="21"/>
  <c r="LB176" i="21"/>
  <c r="LB177" i="21"/>
  <c r="LB178" i="21"/>
  <c r="LB179" i="21"/>
  <c r="LB180" i="21"/>
  <c r="LB181" i="21"/>
  <c r="LB182" i="21"/>
  <c r="LB183" i="21"/>
  <c r="LB184" i="21"/>
  <c r="LB185" i="21"/>
  <c r="LB186" i="21"/>
  <c r="LB187" i="21"/>
  <c r="LB188" i="21"/>
  <c r="LB189" i="21"/>
  <c r="LB190" i="21"/>
  <c r="LB191" i="21"/>
  <c r="LB192" i="21"/>
  <c r="LB193" i="21"/>
  <c r="LB194" i="21"/>
  <c r="LB195" i="21"/>
  <c r="LB196" i="21"/>
  <c r="LB197" i="21"/>
  <c r="LB198" i="21"/>
  <c r="LB199" i="21"/>
  <c r="LB200" i="21"/>
  <c r="LB201" i="21"/>
  <c r="LB202" i="21"/>
  <c r="LB203" i="21"/>
  <c r="LB204" i="21"/>
  <c r="LB205" i="21"/>
  <c r="LB206" i="21"/>
  <c r="LB207" i="21"/>
  <c r="LB208" i="21"/>
  <c r="LB209" i="21"/>
  <c r="LB210" i="21"/>
  <c r="LA3" i="21"/>
  <c r="LA4" i="21"/>
  <c r="LA5" i="21"/>
  <c r="LA6" i="21"/>
  <c r="LA7" i="21"/>
  <c r="LA8" i="21"/>
  <c r="LA9" i="21"/>
  <c r="LA10" i="21"/>
  <c r="LA11" i="21"/>
  <c r="LA12" i="21"/>
  <c r="LA13" i="21"/>
  <c r="LA14" i="21"/>
  <c r="LA15" i="21"/>
  <c r="LA16" i="21"/>
  <c r="LA17" i="21"/>
  <c r="LA18" i="21"/>
  <c r="LA19" i="21"/>
  <c r="LA20" i="21"/>
  <c r="LA21" i="21"/>
  <c r="LA22" i="21"/>
  <c r="LA23" i="21"/>
  <c r="LA24" i="21"/>
  <c r="LA25" i="21"/>
  <c r="LA26" i="21"/>
  <c r="LA27" i="21"/>
  <c r="LA28" i="21"/>
  <c r="LA29" i="21"/>
  <c r="LA30" i="21"/>
  <c r="LA31" i="21"/>
  <c r="LA32" i="21"/>
  <c r="LA33" i="21"/>
  <c r="LA34" i="21"/>
  <c r="LA35" i="21"/>
  <c r="LA36" i="21"/>
  <c r="LA37" i="21"/>
  <c r="LA38" i="21"/>
  <c r="LA39" i="21"/>
  <c r="LA40" i="21"/>
  <c r="LA41" i="21"/>
  <c r="LA42" i="21"/>
  <c r="LA43" i="21"/>
  <c r="LA44" i="21"/>
  <c r="LA45" i="21"/>
  <c r="LA46" i="21"/>
  <c r="LA47" i="21"/>
  <c r="LA48" i="21"/>
  <c r="LA49" i="21"/>
  <c r="LA50" i="21"/>
  <c r="LA51" i="21"/>
  <c r="LA52" i="21"/>
  <c r="LA53" i="21"/>
  <c r="LA54" i="21"/>
  <c r="LA55" i="21"/>
  <c r="LA56" i="21"/>
  <c r="LA57" i="21"/>
  <c r="LA58" i="21"/>
  <c r="LA59" i="21"/>
  <c r="LA60" i="21"/>
  <c r="LA61" i="21"/>
  <c r="LA62" i="21"/>
  <c r="LA63" i="21"/>
  <c r="LA64" i="21"/>
  <c r="LA65" i="21"/>
  <c r="LA66" i="21"/>
  <c r="LA67" i="21"/>
  <c r="LA68" i="21"/>
  <c r="LA69" i="21"/>
  <c r="LA70" i="21"/>
  <c r="LA71" i="21"/>
  <c r="LA72" i="21"/>
  <c r="LA73" i="21"/>
  <c r="LA74" i="21"/>
  <c r="LA75" i="21"/>
  <c r="LA76" i="21"/>
  <c r="LA77" i="21"/>
  <c r="LA78" i="21"/>
  <c r="LA79" i="21"/>
  <c r="LA80" i="21"/>
  <c r="LA81" i="21"/>
  <c r="LA82" i="21"/>
  <c r="LA83" i="21"/>
  <c r="LA84" i="21"/>
  <c r="LA85" i="21"/>
  <c r="LA86" i="21"/>
  <c r="LA87" i="21"/>
  <c r="LA88" i="21"/>
  <c r="LA89" i="21"/>
  <c r="LA90" i="21"/>
  <c r="LA91" i="21"/>
  <c r="LA92" i="21"/>
  <c r="LA93" i="21"/>
  <c r="LA94" i="21"/>
  <c r="LA95" i="21"/>
  <c r="LA96" i="21"/>
  <c r="LA97" i="21"/>
  <c r="LA98" i="21"/>
  <c r="LA99" i="21"/>
  <c r="LA100" i="21"/>
  <c r="LA101" i="21"/>
  <c r="LA102" i="21"/>
  <c r="LA103" i="21"/>
  <c r="LA104" i="21"/>
  <c r="LA105" i="21"/>
  <c r="LA106" i="21"/>
  <c r="LA107" i="21"/>
  <c r="LA108" i="21"/>
  <c r="LA109" i="21"/>
  <c r="LA110" i="21"/>
  <c r="LA111" i="21"/>
  <c r="LA112" i="21"/>
  <c r="LA113" i="21"/>
  <c r="LA114" i="21"/>
  <c r="LA115" i="21"/>
  <c r="LA116" i="21"/>
  <c r="LA117" i="21"/>
  <c r="LA118" i="21"/>
  <c r="LA119" i="21"/>
  <c r="LA120" i="21"/>
  <c r="LA121" i="21"/>
  <c r="LA122" i="21"/>
  <c r="LA123" i="21"/>
  <c r="LA124" i="21"/>
  <c r="LA125" i="21"/>
  <c r="LA126" i="21"/>
  <c r="LA127" i="21"/>
  <c r="LA128" i="21"/>
  <c r="LA129" i="21"/>
  <c r="LA130" i="21"/>
  <c r="LA131" i="21"/>
  <c r="LA132" i="21"/>
  <c r="LA133" i="21"/>
  <c r="LA134" i="21"/>
  <c r="LA135" i="21"/>
  <c r="LA136" i="21"/>
  <c r="LA137" i="21"/>
  <c r="LA138" i="21"/>
  <c r="LA139" i="21"/>
  <c r="LA140" i="21"/>
  <c r="LA141" i="21"/>
  <c r="LA142" i="21"/>
  <c r="LA143" i="21"/>
  <c r="LA144" i="21"/>
  <c r="LA145" i="21"/>
  <c r="LA146" i="21"/>
  <c r="LA147" i="21"/>
  <c r="LA148" i="21"/>
  <c r="LA149" i="21"/>
  <c r="LA150" i="21"/>
  <c r="LA151" i="21"/>
  <c r="LA152" i="21"/>
  <c r="LA153" i="21"/>
  <c r="LA154" i="21"/>
  <c r="LA155" i="21"/>
  <c r="LA156" i="21"/>
  <c r="LA157" i="21"/>
  <c r="LA158" i="21"/>
  <c r="LA159" i="21"/>
  <c r="LA160" i="21"/>
  <c r="LA161" i="21"/>
  <c r="LA162" i="21"/>
  <c r="LA163" i="21"/>
  <c r="LA164" i="21"/>
  <c r="LA165" i="21"/>
  <c r="LA166" i="21"/>
  <c r="LA167" i="21"/>
  <c r="LA168" i="21"/>
  <c r="LA169" i="21"/>
  <c r="LA170" i="21"/>
  <c r="LA171" i="21"/>
  <c r="LA172" i="21"/>
  <c r="LA173" i="21"/>
  <c r="LA174" i="21"/>
  <c r="LA175" i="21"/>
  <c r="LA176" i="21"/>
  <c r="LA177" i="21"/>
  <c r="LA178" i="21"/>
  <c r="LA179" i="21"/>
  <c r="LA180" i="21"/>
  <c r="LA181" i="21"/>
  <c r="LA182" i="21"/>
  <c r="LA183" i="21"/>
  <c r="LA184" i="21"/>
  <c r="LA185" i="21"/>
  <c r="LA186" i="21"/>
  <c r="LA187" i="21"/>
  <c r="LA188" i="21"/>
  <c r="LA189" i="21"/>
  <c r="LA190" i="21"/>
  <c r="LA191" i="21"/>
  <c r="LA192" i="21"/>
  <c r="LA193" i="21"/>
  <c r="LA194" i="21"/>
  <c r="LA195" i="21"/>
  <c r="LA196" i="21"/>
  <c r="LA197" i="21"/>
  <c r="LA198" i="21"/>
  <c r="LA199" i="21"/>
  <c r="LA200" i="21"/>
  <c r="LA201" i="21"/>
  <c r="LA202" i="21"/>
  <c r="LA203" i="21"/>
  <c r="LA204" i="21"/>
  <c r="LA205" i="21"/>
  <c r="LA206" i="21"/>
  <c r="LA207" i="21"/>
  <c r="LA208" i="21"/>
  <c r="LA209" i="21"/>
  <c r="LA210" i="21"/>
  <c r="KZ211" i="21"/>
  <c r="KZ212" i="21"/>
  <c r="KZ213" i="21"/>
  <c r="KZ214" i="21"/>
  <c r="KZ215" i="21"/>
  <c r="KZ216" i="21"/>
  <c r="KZ217" i="21"/>
  <c r="KZ218" i="21"/>
  <c r="KZ219" i="21"/>
  <c r="KZ220" i="21"/>
  <c r="KZ221" i="21"/>
  <c r="KZ222" i="21"/>
  <c r="KZ223" i="21"/>
  <c r="KZ224" i="21"/>
  <c r="KZ225" i="21"/>
  <c r="KZ226" i="21"/>
  <c r="KZ227" i="21"/>
  <c r="KZ228" i="21"/>
  <c r="KZ229" i="21"/>
  <c r="KZ230" i="21"/>
  <c r="KZ231" i="21"/>
  <c r="KZ232" i="21"/>
  <c r="KZ233" i="21"/>
  <c r="KZ234" i="21"/>
  <c r="KZ235" i="21"/>
  <c r="KZ236" i="21"/>
  <c r="KZ237" i="21"/>
  <c r="KZ238" i="21"/>
  <c r="KZ239" i="21"/>
  <c r="KZ3" i="21"/>
  <c r="KZ4" i="21"/>
  <c r="KZ5" i="21"/>
  <c r="KZ6" i="21"/>
  <c r="KZ7" i="21"/>
  <c r="KZ8" i="21"/>
  <c r="KZ9" i="21"/>
  <c r="KZ10" i="21"/>
  <c r="KZ11" i="21"/>
  <c r="KZ12" i="21"/>
  <c r="KZ13" i="21"/>
  <c r="KZ14" i="21"/>
  <c r="KZ15" i="21"/>
  <c r="KZ16" i="21"/>
  <c r="KZ17" i="21"/>
  <c r="KZ18" i="21"/>
  <c r="KZ19" i="21"/>
  <c r="KZ20" i="21"/>
  <c r="KZ21" i="21"/>
  <c r="KZ22" i="21"/>
  <c r="KZ23" i="21"/>
  <c r="KZ24" i="21"/>
  <c r="KZ25" i="21"/>
  <c r="KZ26" i="21"/>
  <c r="KZ27" i="21"/>
  <c r="KZ28" i="21"/>
  <c r="KZ29" i="21"/>
  <c r="KZ30" i="21"/>
  <c r="KZ31" i="21"/>
  <c r="KZ32" i="21"/>
  <c r="KZ33" i="21"/>
  <c r="KZ34" i="21"/>
  <c r="KZ35" i="21"/>
  <c r="KZ36" i="21"/>
  <c r="KZ37" i="21"/>
  <c r="KZ38" i="21"/>
  <c r="KZ39" i="21"/>
  <c r="KZ40" i="21"/>
  <c r="KZ41" i="21"/>
  <c r="KZ42" i="21"/>
  <c r="KZ43" i="21"/>
  <c r="KZ44" i="21"/>
  <c r="KZ45" i="21"/>
  <c r="KZ46" i="21"/>
  <c r="KZ47" i="21"/>
  <c r="KZ48" i="21"/>
  <c r="KZ49" i="21"/>
  <c r="KZ50" i="21"/>
  <c r="KZ51" i="21"/>
  <c r="KZ52" i="21"/>
  <c r="KZ53" i="21"/>
  <c r="KZ54" i="21"/>
  <c r="KZ55" i="21"/>
  <c r="KZ56" i="21"/>
  <c r="KZ57" i="21"/>
  <c r="KZ58" i="21"/>
  <c r="KZ59" i="21"/>
  <c r="KZ60" i="21"/>
  <c r="KZ61" i="21"/>
  <c r="KZ62" i="21"/>
  <c r="KZ63" i="21"/>
  <c r="KZ64" i="21"/>
  <c r="KZ65" i="21"/>
  <c r="KZ66" i="21"/>
  <c r="KZ67" i="21"/>
  <c r="KZ68" i="21"/>
  <c r="KZ69" i="21"/>
  <c r="KZ70" i="21"/>
  <c r="KZ71" i="21"/>
  <c r="KZ72" i="21"/>
  <c r="KZ73" i="21"/>
  <c r="KZ74" i="21"/>
  <c r="KZ75" i="21"/>
  <c r="KZ76" i="21"/>
  <c r="KZ77" i="21"/>
  <c r="KZ78" i="21"/>
  <c r="KZ79" i="21"/>
  <c r="KZ80" i="21"/>
  <c r="KZ81" i="21"/>
  <c r="KZ82" i="21"/>
  <c r="KZ83" i="21"/>
  <c r="KZ84" i="21"/>
  <c r="KZ85" i="21"/>
  <c r="KZ86" i="21"/>
  <c r="KZ87" i="21"/>
  <c r="KZ88" i="21"/>
  <c r="KZ89" i="21"/>
  <c r="KZ90" i="21"/>
  <c r="KZ91" i="21"/>
  <c r="KZ92" i="21"/>
  <c r="KZ93" i="21"/>
  <c r="KZ94" i="21"/>
  <c r="KZ95" i="21"/>
  <c r="KZ96" i="21"/>
  <c r="KZ97" i="21"/>
  <c r="KZ98" i="21"/>
  <c r="KZ99" i="21"/>
  <c r="KZ100" i="21"/>
  <c r="KZ101" i="21"/>
  <c r="KZ102" i="21"/>
  <c r="KZ103" i="21"/>
  <c r="KZ104" i="21"/>
  <c r="KZ105" i="21"/>
  <c r="KZ106" i="21"/>
  <c r="KZ107" i="21"/>
  <c r="KZ108" i="21"/>
  <c r="KZ109" i="21"/>
  <c r="KZ110" i="21"/>
  <c r="KZ111" i="21"/>
  <c r="KZ112" i="21"/>
  <c r="KZ113" i="21"/>
  <c r="KZ114" i="21"/>
  <c r="KZ115" i="21"/>
  <c r="KZ116" i="21"/>
  <c r="KZ117" i="21"/>
  <c r="KZ118" i="21"/>
  <c r="KZ119" i="21"/>
  <c r="KZ120" i="21"/>
  <c r="KZ121" i="21"/>
  <c r="KZ122" i="21"/>
  <c r="KZ123" i="21"/>
  <c r="KZ124" i="21"/>
  <c r="KZ125" i="21"/>
  <c r="KZ126" i="21"/>
  <c r="KZ127" i="21"/>
  <c r="KZ128" i="21"/>
  <c r="KZ129" i="21"/>
  <c r="KZ130" i="21"/>
  <c r="KZ131" i="21"/>
  <c r="KZ132" i="21"/>
  <c r="KZ133" i="21"/>
  <c r="KZ134" i="21"/>
  <c r="KZ135" i="21"/>
  <c r="KZ136" i="21"/>
  <c r="KZ137" i="21"/>
  <c r="KZ138" i="21"/>
  <c r="KZ139" i="21"/>
  <c r="KZ140" i="21"/>
  <c r="KZ141" i="21"/>
  <c r="KZ142" i="21"/>
  <c r="KZ143" i="21"/>
  <c r="KZ144" i="21"/>
  <c r="KZ145" i="21"/>
  <c r="KZ146" i="21"/>
  <c r="KZ147" i="21"/>
  <c r="KZ148" i="21"/>
  <c r="KZ149" i="21"/>
  <c r="KZ150" i="21"/>
  <c r="KZ151" i="21"/>
  <c r="KZ152" i="21"/>
  <c r="KZ153" i="21"/>
  <c r="KZ154" i="21"/>
  <c r="KZ155" i="21"/>
  <c r="KZ156" i="21"/>
  <c r="KZ157" i="21"/>
  <c r="KZ158" i="21"/>
  <c r="KZ159" i="21"/>
  <c r="KZ160" i="21"/>
  <c r="KZ161" i="21"/>
  <c r="KZ162" i="21"/>
  <c r="KZ163" i="21"/>
  <c r="KZ164" i="21"/>
  <c r="KZ165" i="21"/>
  <c r="KZ166" i="21"/>
  <c r="KZ167" i="21"/>
  <c r="KZ168" i="21"/>
  <c r="KZ169" i="21"/>
  <c r="KZ170" i="21"/>
  <c r="KZ171" i="21"/>
  <c r="KZ172" i="21"/>
  <c r="KZ173" i="21"/>
  <c r="KZ174" i="21"/>
  <c r="KZ175" i="21"/>
  <c r="KZ176" i="21"/>
  <c r="KZ177" i="21"/>
  <c r="KZ178" i="21"/>
  <c r="KZ179" i="21"/>
  <c r="KZ180" i="21"/>
  <c r="KZ181" i="21"/>
  <c r="KZ182" i="21"/>
  <c r="KZ183" i="21"/>
  <c r="KZ184" i="21"/>
  <c r="KZ185" i="21"/>
  <c r="KZ186" i="21"/>
  <c r="KZ187" i="21"/>
  <c r="KZ188" i="21"/>
  <c r="KZ189" i="21"/>
  <c r="KZ190" i="21"/>
  <c r="KZ191" i="21"/>
  <c r="KZ192" i="21"/>
  <c r="KZ193" i="21"/>
  <c r="KZ194" i="21"/>
  <c r="KZ195" i="21"/>
  <c r="KZ196" i="21"/>
  <c r="KZ197" i="21"/>
  <c r="KZ198" i="21"/>
  <c r="KZ199" i="21"/>
  <c r="KZ200" i="21"/>
  <c r="KZ201" i="21"/>
  <c r="KZ202" i="21"/>
  <c r="KZ203" i="21"/>
  <c r="KZ204" i="21"/>
  <c r="KZ205" i="21"/>
  <c r="KZ206" i="21"/>
  <c r="KZ207" i="21"/>
  <c r="KZ208" i="21"/>
  <c r="KZ209" i="21"/>
  <c r="KZ210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39" i="21"/>
  <c r="KY211" i="21"/>
  <c r="KY212" i="21"/>
  <c r="KY213" i="21"/>
  <c r="KY214" i="21"/>
  <c r="KY215" i="21"/>
  <c r="KY216" i="21"/>
  <c r="KY217" i="21"/>
  <c r="KY218" i="21"/>
  <c r="KY219" i="21"/>
  <c r="KY220" i="21"/>
  <c r="KY221" i="21"/>
  <c r="KY222" i="21"/>
  <c r="KY223" i="21"/>
  <c r="KY224" i="21"/>
  <c r="KY225" i="21"/>
  <c r="KY226" i="21"/>
  <c r="KY227" i="21"/>
  <c r="KY228" i="21"/>
  <c r="KY229" i="21"/>
  <c r="KY230" i="21"/>
  <c r="KY231" i="21"/>
  <c r="KY232" i="21"/>
  <c r="KY233" i="21"/>
  <c r="KY234" i="21"/>
  <c r="KY235" i="21"/>
  <c r="KY236" i="21"/>
  <c r="KY237" i="21"/>
  <c r="KY238" i="21"/>
  <c r="KY3" i="21"/>
  <c r="KY4" i="21"/>
  <c r="KY5" i="21"/>
  <c r="KY6" i="21"/>
  <c r="KY7" i="21"/>
  <c r="KY8" i="21"/>
  <c r="KY9" i="21"/>
  <c r="KY10" i="21"/>
  <c r="KY11" i="21"/>
  <c r="KY12" i="21"/>
  <c r="KY13" i="21"/>
  <c r="KY14" i="21"/>
  <c r="KY15" i="21"/>
  <c r="KY16" i="21"/>
  <c r="KY17" i="21"/>
  <c r="KY18" i="21"/>
  <c r="KY19" i="21"/>
  <c r="KY20" i="21"/>
  <c r="KY21" i="21"/>
  <c r="KY22" i="21"/>
  <c r="KY23" i="21"/>
  <c r="KY24" i="21"/>
  <c r="KY25" i="21"/>
  <c r="KY26" i="21"/>
  <c r="KY27" i="21"/>
  <c r="KY28" i="21"/>
  <c r="KY29" i="21"/>
  <c r="KY30" i="21"/>
  <c r="KY31" i="21"/>
  <c r="KY32" i="21"/>
  <c r="KY33" i="21"/>
  <c r="KY34" i="21"/>
  <c r="KY35" i="21"/>
  <c r="KY36" i="21"/>
  <c r="KY37" i="21"/>
  <c r="KY38" i="21"/>
  <c r="KY39" i="21"/>
  <c r="KY40" i="21"/>
  <c r="KY41" i="21"/>
  <c r="KY42" i="21"/>
  <c r="KY43" i="21"/>
  <c r="KY44" i="21"/>
  <c r="KY45" i="21"/>
  <c r="KY46" i="21"/>
  <c r="KY47" i="21"/>
  <c r="KY48" i="21"/>
  <c r="KY49" i="21"/>
  <c r="KY50" i="21"/>
  <c r="KY51" i="21"/>
  <c r="KY52" i="21"/>
  <c r="KY53" i="21"/>
  <c r="KY54" i="21"/>
  <c r="KY55" i="21"/>
  <c r="KY56" i="21"/>
  <c r="KY57" i="21"/>
  <c r="KY58" i="21"/>
  <c r="KY59" i="21"/>
  <c r="KY60" i="21"/>
  <c r="KY61" i="21"/>
  <c r="KY62" i="21"/>
  <c r="KY63" i="21"/>
  <c r="KY64" i="21"/>
  <c r="KY65" i="21"/>
  <c r="KY66" i="21"/>
  <c r="KY67" i="21"/>
  <c r="KY68" i="21"/>
  <c r="KY69" i="21"/>
  <c r="KY70" i="21"/>
  <c r="KY71" i="21"/>
  <c r="KY72" i="21"/>
  <c r="KY73" i="21"/>
  <c r="KY74" i="21"/>
  <c r="KY75" i="21"/>
  <c r="KY76" i="21"/>
  <c r="KY77" i="21"/>
  <c r="KY78" i="21"/>
  <c r="KY79" i="21"/>
  <c r="KY80" i="21"/>
  <c r="KY81" i="21"/>
  <c r="KY82" i="21"/>
  <c r="KY83" i="21"/>
  <c r="KY84" i="21"/>
  <c r="KY85" i="21"/>
  <c r="KY86" i="21"/>
  <c r="KY87" i="21"/>
  <c r="KY88" i="21"/>
  <c r="KY89" i="21"/>
  <c r="KY90" i="21"/>
  <c r="KY91" i="21"/>
  <c r="KY92" i="21"/>
  <c r="KY93" i="21"/>
  <c r="KY94" i="21"/>
  <c r="KY95" i="21"/>
  <c r="KY96" i="21"/>
  <c r="KY97" i="21"/>
  <c r="KY98" i="21"/>
  <c r="KY99" i="21"/>
  <c r="KY100" i="21"/>
  <c r="KY101" i="21"/>
  <c r="KY102" i="21"/>
  <c r="KY103" i="21"/>
  <c r="KY104" i="21"/>
  <c r="KY105" i="21"/>
  <c r="KY106" i="21"/>
  <c r="KY107" i="21"/>
  <c r="KY108" i="21"/>
  <c r="KY109" i="21"/>
  <c r="KY110" i="21"/>
  <c r="KY111" i="21"/>
  <c r="KY112" i="21"/>
  <c r="KY113" i="21"/>
  <c r="KY114" i="21"/>
  <c r="KY115" i="21"/>
  <c r="KY116" i="21"/>
  <c r="KY117" i="21"/>
  <c r="KY118" i="21"/>
  <c r="KY119" i="21"/>
  <c r="KY120" i="21"/>
  <c r="KY121" i="21"/>
  <c r="KY122" i="21"/>
  <c r="KY123" i="21"/>
  <c r="KY124" i="21"/>
  <c r="KY125" i="21"/>
  <c r="KY126" i="21"/>
  <c r="KY127" i="21"/>
  <c r="KY128" i="21"/>
  <c r="KY129" i="21"/>
  <c r="KY130" i="21"/>
  <c r="KY131" i="21"/>
  <c r="KY132" i="21"/>
  <c r="KY133" i="21"/>
  <c r="KY134" i="21"/>
  <c r="KY135" i="21"/>
  <c r="KY136" i="21"/>
  <c r="KY137" i="21"/>
  <c r="KY138" i="21"/>
  <c r="KY139" i="21"/>
  <c r="KY140" i="21"/>
  <c r="KY141" i="21"/>
  <c r="KY142" i="21"/>
  <c r="KY143" i="21"/>
  <c r="KY144" i="21"/>
  <c r="KY145" i="21"/>
  <c r="KY146" i="21"/>
  <c r="KY147" i="21"/>
  <c r="KY148" i="21"/>
  <c r="KY149" i="21"/>
  <c r="KY150" i="21"/>
  <c r="KY151" i="21"/>
  <c r="KY152" i="21"/>
  <c r="KY153" i="21"/>
  <c r="KY154" i="21"/>
  <c r="KY155" i="21"/>
  <c r="KY156" i="21"/>
  <c r="KY157" i="21"/>
  <c r="KY158" i="21"/>
  <c r="KY159" i="21"/>
  <c r="KY160" i="21"/>
  <c r="KY161" i="21"/>
  <c r="KY162" i="21"/>
  <c r="KY163" i="21"/>
  <c r="KY164" i="21"/>
  <c r="KY165" i="21"/>
  <c r="KY166" i="21"/>
  <c r="KY167" i="21"/>
  <c r="KY168" i="21"/>
  <c r="KY169" i="21"/>
  <c r="KY170" i="21"/>
  <c r="KY171" i="21"/>
  <c r="KY172" i="21"/>
  <c r="KY173" i="21"/>
  <c r="KY174" i="21"/>
  <c r="KY175" i="21"/>
  <c r="KY176" i="21"/>
  <c r="KY177" i="21"/>
  <c r="KY178" i="21"/>
  <c r="KY179" i="21"/>
  <c r="KY180" i="21"/>
  <c r="KY181" i="21"/>
  <c r="KY182" i="21"/>
  <c r="KY183" i="21"/>
  <c r="KY184" i="21"/>
  <c r="KY185" i="21"/>
  <c r="KY186" i="21"/>
  <c r="KY187" i="21"/>
  <c r="KY188" i="21"/>
  <c r="KY189" i="21"/>
  <c r="KY190" i="21"/>
  <c r="KY191" i="21"/>
  <c r="KY192" i="21"/>
  <c r="KY193" i="21"/>
  <c r="KY194" i="21"/>
  <c r="KY195" i="21"/>
  <c r="KY196" i="21"/>
  <c r="KY197" i="21"/>
  <c r="KY198" i="21"/>
  <c r="KY199" i="21"/>
  <c r="KY200" i="21"/>
  <c r="KY201" i="21"/>
  <c r="KY202" i="21"/>
  <c r="KY203" i="21"/>
  <c r="KY204" i="21"/>
  <c r="KY205" i="21"/>
  <c r="KY206" i="21"/>
  <c r="KY207" i="21"/>
  <c r="KY208" i="21"/>
  <c r="KY209" i="21"/>
  <c r="KY210" i="21"/>
  <c r="KY2" i="21"/>
  <c r="F230" i="4" l="1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<sst xmlns="http://schemas.openxmlformats.org/spreadsheetml/2006/main" count="4754" uniqueCount="627">
  <si>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</si>
  <si>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</si>
  <si>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</si>
  <si>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</si>
  <si>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</si>
  <si>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</si>
  <si>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</si>
  <si>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</si>
  <si>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</si>
  <si>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</si>
  <si>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</si>
  <si>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</si>
  <si>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</si>
  <si>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</si>
  <si>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</si>
  <si>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</si>
  <si>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</si>
  <si>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</si>
  <si>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</si>
  <si>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</si>
  <si>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</si>
  <si>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</si>
  <si>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</si>
  <si>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</si>
  <si>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</si>
  <si>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</si>
  <si>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</si>
  <si>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</si>
  <si>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</si>
  <si>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</si>
  <si>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</si>
  <si>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</si>
  <si>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</si>
  <si>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</si>
  <si>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</si>
  <si>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</si>
  <si>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</si>
  <si>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</si>
  <si>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</si>
  <si>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</si>
  <si>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</si>
  <si>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</si>
  <si>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</si>
  <si>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</si>
  <si>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</si>
  <si>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</si>
  <si>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</si>
  <si>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</si>
  <si>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</si>
  <si>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</si>
  <si>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</si>
  <si>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</si>
  <si>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</si>
  <si>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</si>
  <si>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</si>
  <si>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</si>
  <si>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</si>
  <si>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</si>
  <si>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</si>
  <si>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</si>
  <si>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</si>
  <si>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</si>
  <si>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</si>
  <si>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</si>
  <si>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</si>
  <si>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</si>
  <si>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</si>
  <si>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</si>
  <si>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</si>
  <si>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</si>
  <si>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</si>
  <si>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</si>
  <si>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</si>
  <si>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</si>
  <si>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</si>
  <si>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</si>
  <si>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</si>
  <si>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</si>
  <si>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</si>
  <si>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</si>
  <si>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</si>
  <si>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</si>
  <si>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</si>
  <si>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</si>
  <si>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</si>
  <si>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</si>
  <si>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</si>
  <si>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</si>
  <si>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</si>
  <si>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</si>
  <si>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</si>
  <si>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</si>
  <si>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</si>
  <si>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</si>
  <si>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</si>
  <si>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</si>
  <si>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</si>
  <si>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</si>
  <si>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</si>
  <si>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</si>
  <si>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</si>
  <si>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</si>
  <si>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</si>
  <si>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</si>
  <si>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</si>
  <si>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</si>
  <si>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</si>
  <si>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</si>
  <si>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</si>
  <si>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</si>
  <si>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</si>
  <si>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</si>
  <si>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</si>
  <si>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</si>
  <si>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</si>
  <si>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</si>
  <si>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</si>
  <si>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</si>
  <si>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</si>
  <si>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</si>
  <si>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</si>
  <si>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</si>
  <si>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</si>
  <si>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</si>
  <si>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</si>
  <si>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</si>
  <si>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</si>
  <si>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</si>
  <si>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</si>
  <si>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</si>
  <si>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</si>
  <si>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</si>
  <si>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</si>
  <si>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</si>
  <si>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</si>
  <si>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</si>
  <si>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</si>
  <si>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</si>
  <si>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</si>
  <si>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</si>
  <si>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</si>
  <si>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</si>
  <si>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</si>
  <si>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</si>
  <si>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</si>
  <si>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</si>
  <si>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</si>
  <si>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</si>
  <si>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</si>
  <si>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</si>
  <si>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</si>
  <si>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</si>
  <si>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</si>
  <si>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</si>
  <si>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</si>
  <si>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</si>
  <si>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</si>
  <si>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</si>
  <si>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</si>
  <si>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</si>
  <si>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</si>
  <si>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</si>
  <si>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</si>
  <si>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</si>
  <si>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</si>
  <si>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</si>
  <si>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</si>
  <si>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</si>
  <si>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</si>
  <si>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</si>
  <si>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</si>
  <si>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</si>
  <si>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</si>
  <si>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</si>
  <si>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</si>
  <si>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</si>
  <si>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</si>
  <si>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</si>
  <si>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</si>
  <si>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</si>
  <si>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</si>
  <si>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</si>
  <si>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</si>
  <si>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</si>
  <si>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</si>
  <si>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</si>
  <si>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</si>
  <si>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</si>
  <si>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</si>
  <si>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</si>
  <si>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</si>
  <si>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</si>
  <si>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</si>
  <si>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</si>
  <si>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</si>
  <si>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</si>
  <si>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</si>
  <si>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</si>
  <si>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</si>
  <si>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</si>
  <si>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</si>
  <si>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</si>
  <si>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</si>
  <si>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</si>
  <si>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</si>
  <si>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</si>
  <si>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</si>
  <si>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</si>
  <si>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</si>
  <si>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</si>
  <si>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</si>
  <si>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</si>
  <si>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</si>
  <si>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</si>
  <si>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</si>
  <si>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</si>
  <si>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</si>
  <si>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</si>
  <si>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</si>
  <si>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</si>
  <si>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</si>
  <si>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</si>
  <si>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</si>
  <si>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</si>
  <si>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</si>
  <si>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</si>
  <si>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</si>
  <si>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</si>
  <si>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</si>
  <si>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</si>
  <si>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</si>
  <si>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</si>
  <si>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</si>
  <si>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</si>
  <si>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</si>
  <si>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</si>
  <si>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</si>
  <si>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</si>
  <si>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</si>
  <si>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</si>
  <si>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</si>
  <si>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</si>
  <si>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</si>
  <si>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</si>
  <si>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</si>
  <si>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</si>
  <si>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</si>
  <si>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</si>
  <si>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</si>
  <si>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</si>
  <si>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</si>
  <si>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</si>
  <si>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</si>
  <si>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</si>
  <si>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</si>
  <si>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</si>
  <si>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</si>
  <si>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</si>
  <si>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</si>
  <si>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</si>
  <si>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</si>
  <si>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</si>
  <si>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</si>
  <si>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</si>
  <si>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</si>
  <si>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</si>
  <si>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</si>
  <si>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</si>
  <si>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</si>
  <si>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</si>
  <si>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</si>
  <si>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</si>
  <si>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</si>
  <si>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</si>
  <si>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</si>
  <si>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</si>
  <si>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</si>
  <si>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</si>
  <si>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</si>
  <si>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</si>
  <si>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</si>
  <si>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</si>
  <si>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</si>
  <si>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</si>
  <si>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</si>
  <si>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</si>
  <si>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</si>
  <si>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</si>
  <si>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</si>
  <si>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</si>
  <si>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</si>
  <si>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</si>
  <si>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</si>
  <si>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</si>
  <si>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</si>
  <si>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</si>
  <si>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</si>
  <si>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</si>
  <si>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</si>
  <si>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</si>
  <si>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</si>
  <si>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</si>
  <si>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</si>
  <si>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</si>
  <si>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</si>
  <si>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</si>
  <si>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</si>
  <si>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</si>
  <si>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</si>
  <si>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</si>
  <si>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</si>
  <si>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</si>
  <si>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</si>
  <si>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</si>
  <si>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</si>
  <si>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</si>
  <si>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</si>
  <si>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</si>
  <si>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</si>
  <si>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</si>
  <si>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</si>
  <si>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</si>
  <si>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</si>
  <si>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</si>
  <si>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</si>
  <si>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</si>
  <si>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</si>
  <si>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</si>
  <si>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</si>
  <si>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</si>
  <si>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</si>
  <si>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</si>
  <si>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</si>
  <si>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</si>
  <si>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</si>
  <si>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</si>
  <si>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</si>
  <si>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</si>
  <si>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</si>
  <si>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</si>
  <si>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</si>
  <si>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</si>
  <si>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</si>
  <si>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</si>
  <si>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</si>
  <si>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</si>
  <si>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</si>
  <si>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</si>
  <si>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</si>
  <si>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</si>
  <si>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</si>
  <si>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</si>
  <si>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</si>
  <si>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</si>
  <si>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</si>
  <si>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</si>
  <si>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</si>
  <si>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</si>
  <si>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</si>
  <si>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</si>
  <si>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</si>
  <si>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</si>
  <si>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</si>
  <si>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</si>
  <si>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</si>
  <si>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</si>
  <si>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</si>
  <si>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</si>
  <si>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</si>
  <si>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</si>
  <si>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</si>
  <si>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</si>
  <si>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</si>
  <si>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</si>
  <si>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</si>
  <si>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</si>
  <si>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</si>
  <si>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</si>
  <si>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</si>
  <si>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</si>
  <si>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</si>
  <si>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</si>
  <si>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</si>
  <si>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</si>
  <si>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</si>
  <si>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</si>
  <si>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</si>
  <si>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</si>
  <si>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</si>
  <si>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</si>
  <si>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</si>
  <si>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</si>
  <si>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</si>
  <si>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</si>
  <si>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</si>
  <si>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</si>
  <si>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</si>
  <si>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</si>
  <si>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</si>
  <si>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</si>
  <si>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</si>
  <si>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</si>
  <si>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</si>
  <si>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</si>
  <si>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</si>
  <si>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</si>
  <si>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</si>
  <si>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</si>
  <si>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</si>
  <si>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</si>
  <si>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</si>
  <si>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</si>
  <si>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</si>
  <si>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</si>
  <si>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</si>
  <si>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</si>
  <si>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</si>
  <si>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</si>
  <si>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</si>
  <si>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</si>
  <si>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</si>
  <si>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</si>
  <si>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</si>
  <si>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</si>
  <si>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</si>
  <si>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</si>
  <si>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</si>
  <si>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</si>
  <si>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</si>
  <si>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</si>
  <si>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</si>
  <si>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</si>
  <si>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</si>
  <si>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</si>
  <si>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</si>
  <si>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</si>
  <si>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</si>
  <si>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</si>
  <si>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</si>
  <si>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</si>
  <si>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</si>
  <si>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</si>
  <si>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</si>
  <si>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</si>
  <si>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</si>
  <si>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</si>
  <si>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</si>
  <si>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</si>
  <si>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</si>
  <si>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</si>
  <si>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</si>
  <si>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</si>
  <si>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</si>
  <si>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</si>
  <si>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</si>
  <si>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</si>
  <si>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</si>
  <si>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</si>
  <si>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</si>
  <si>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</si>
  <si>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</si>
  <si>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</si>
  <si>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</si>
  <si>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</si>
  <si>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</si>
  <si>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</si>
  <si>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</si>
  <si>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</si>
  <si>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</si>
  <si>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</si>
  <si>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</si>
  <si>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</si>
  <si>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</si>
  <si>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</si>
  <si>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</si>
  <si>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</si>
  <si>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</si>
  <si>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</si>
  <si>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</si>
  <si>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</si>
  <si>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</si>
  <si>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</si>
  <si>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</si>
  <si>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</si>
  <si>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</si>
  <si>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</si>
  <si>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</si>
  <si>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</si>
  <si>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</si>
  <si>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</si>
  <si>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</si>
  <si>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</si>
  <si>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</si>
  <si>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</si>
  <si>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</si>
  <si>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</si>
  <si>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</si>
  <si>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</si>
  <si>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</si>
  <si>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</si>
  <si>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</si>
  <si>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</si>
  <si>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</si>
  <si>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</si>
  <si>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</si>
  <si>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</si>
  <si>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</si>
  <si>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</si>
  <si>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</si>
  <si>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</si>
  <si>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</si>
  <si>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</si>
  <si>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</si>
  <si>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</si>
  <si>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</si>
  <si>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</si>
  <si>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</si>
  <si>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</si>
  <si>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</si>
  <si>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</si>
  <si>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</si>
  <si>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</si>
  <si>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</si>
  <si>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</si>
  <si>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</si>
  <si>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</si>
  <si>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</si>
  <si>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</si>
  <si>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</si>
  <si>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</si>
  <si>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</si>
  <si>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</si>
  <si>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</si>
  <si>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</si>
  <si>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</si>
  <si>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</si>
  <si>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</si>
  <si>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</si>
  <si>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</si>
  <si>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</si>
  <si>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</si>
  <si>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</si>
  <si>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</si>
  <si>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</si>
  <si>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</si>
  <si>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</si>
  <si>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</si>
  <si>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</si>
  <si>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</si>
  <si>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AMP_NUM_COR_COD_ROS_TG_TOT</t>
  </si>
  <si>
    <t>AMP_DUR_COR_COD_ROS_TG_TOT</t>
  </si>
  <si>
    <t>AMP_NUM_COR_COD_ESC_TG_TOT</t>
  </si>
  <si>
    <t>AMP_DUR_COR_COD_ESC_TG_TOT</t>
  </si>
  <si>
    <t>SUP_NUM_COR_COD_ROS_TG_TOT</t>
  </si>
  <si>
    <t>SUP_DUR_COR_COD_ROS_TG_TOT</t>
  </si>
  <si>
    <t>SUP_NUM_COR_COD_ESC_TG_TOT</t>
  </si>
  <si>
    <t>SUP_DUR_COR_COD_ESC_TG_TOT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</si>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</sst>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 tint="-0.1499984740745262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0" tint="-0.14999847407452621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  <xf numFmtId="0" fontId="0" fillId="10" borderId="3" xfId="0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1" borderId="1" xfId="0" applyFont="1" applyFill="1" applyBorder="1"/>
    <xf numFmtId="0" fontId="0" fillId="11" borderId="0" xfId="0" applyFill="1"/>
    <xf numFmtId="0" fontId="1" fillId="12" borderId="1" xfId="0" applyFont="1" applyFill="1" applyBorder="1"/>
    <xf numFmtId="0" fontId="0" fillId="12" borderId="0" xfId="0" applyFill="1"/>
    <xf numFmtId="0" fontId="0" fillId="13" borderId="0" xfId="0" applyFill="1"/>
    <xf numFmtId="0" fontId="1" fillId="14" borderId="1" xfId="0" applyFont="1" applyFill="1" applyBorder="1"/>
    <xf numFmtId="0" fontId="0" fillId="15" borderId="0" xfId="0" applyFill="1"/>
    <xf numFmtId="0" fontId="1" fillId="16" borderId="1" xfId="0" applyFont="1" applyFill="1" applyBorder="1"/>
    <xf numFmtId="0" fontId="0" fillId="16" borderId="0" xfId="0" applyFill="1"/>
    <xf numFmtId="0" fontId="1" fillId="17" borderId="1" xfId="0" applyFont="1" applyFill="1" applyBorder="1"/>
    <xf numFmtId="0" fontId="0" fillId="17" borderId="0" xfId="0" applyFill="1"/>
    <xf numFmtId="0" fontId="1" fillId="18" borderId="2" xfId="0" applyFont="1" applyFill="1" applyBorder="1"/>
    <xf numFmtId="0" fontId="0" fillId="19" borderId="3" xfId="0" applyFill="1" applyBorder="1"/>
    <xf numFmtId="0" fontId="0" fillId="18" borderId="0" xfId="0" applyFill="1"/>
    <xf numFmtId="0" fontId="1" fillId="20" borderId="2" xfId="0" applyFont="1" applyFill="1" applyBorder="1"/>
    <xf numFmtId="0" fontId="0" fillId="21" borderId="3" xfId="0" applyFill="1" applyBorder="1"/>
    <xf numFmtId="0" fontId="0" fillId="20" borderId="0" xfId="0" applyFill="1"/>
    <xf numFmtId="0" fontId="1" fillId="22" borderId="2" xfId="0" applyFont="1" applyFill="1" applyBorder="1"/>
    <xf numFmtId="0" fontId="0" fillId="23" borderId="3" xfId="0" applyFill="1" applyBorder="1"/>
    <xf numFmtId="0" fontId="0" fillId="22" borderId="0" xfId="0" applyFill="1"/>
    <xf numFmtId="0" fontId="1" fillId="24" borderId="2" xfId="0" applyFont="1" applyFill="1" applyBorder="1"/>
    <xf numFmtId="0" fontId="0" fillId="25" borderId="3" xfId="0" applyFill="1" applyBorder="1"/>
    <xf numFmtId="0" fontId="0" fillId="24" borderId="0" xfId="0" applyFill="1"/>
    <xf numFmtId="0" fontId="1" fillId="7" borderId="5" xfId="0" applyFont="1" applyFill="1" applyBorder="1"/>
    <xf numFmtId="0" fontId="0" fillId="7" borderId="4" xfId="0" applyFill="1" applyBorder="1"/>
    <xf numFmtId="0" fontId="1" fillId="5" borderId="5" xfId="0" applyFont="1" applyFill="1" applyBorder="1"/>
    <xf numFmtId="0" fontId="0" fillId="5" borderId="4" xfId="0" applyFill="1" applyBorder="1"/>
    <xf numFmtId="0" fontId="0" fillId="5" borderId="0" xfId="0" applyFill="1"/>
    <xf numFmtId="0" fontId="1" fillId="6" borderId="5" xfId="0" applyFont="1" applyFill="1" applyBorder="1"/>
    <xf numFmtId="0" fontId="0" fillId="6" borderId="4" xfId="0" applyFill="1" applyBorder="1"/>
    <xf numFmtId="0" fontId="0" fillId="6" borderId="0" xfId="0" applyFill="1"/>
  </cellXfs>
  <cellStyles count="1">
    <cellStyle name="Normal" xfId="0" builtinId="0"/>
  </cellStyles>
  <dxfs count="143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  <border outline="0">
        <right style="thin">
          <color theme="1"/>
        </right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24D80-DA7A-4A3A-A877-540A19246259}" name="Tabla2" displayName="Tabla2" ref="A1:NB239" totalsRowShown="0" headerRowDxfId="142">
  <autoFilter ref="A1:NB239" xr:uid="{D2924D80-DA7A-4A3A-A877-540A19246259}"/>
  <tableColumns count="366">
    <tableColumn id="1" xr3:uid="{30F23536-6CB5-437B-B141-15B1A18591A9}" name="ID" dataDxfId="141"/>
    <tableColumn id="2" xr3:uid="{B5A3B80A-6EC5-4769-8805-0AE501691F4B}" name="DECADA" dataDxfId="140"/>
    <tableColumn id="3" xr3:uid="{7379A40E-5DA4-4A62-BF22-E45B77B20FA5}" name="SEXO" dataDxfId="139"/>
    <tableColumn id="4" xr3:uid="{2C3E185C-FCCC-4C7B-A0B2-B7A470B7C8AD}" name="EDAD" dataDxfId="138"/>
    <tableColumn id="5" xr3:uid="{09255642-C6B5-4CC1-B07B-764947706022}" name="PAS_NUM_COR_COD_ESC_TG_NEG"/>
    <tableColumn id="6" xr3:uid="{DD2EA8CE-A1B1-4BB3-8737-CD8089468716}" name="PAS_DUR_COR_COD_ESC_TG_NEG"/>
    <tableColumn id="7" xr3:uid="{746D047B-DFD9-4A58-B127-FB57A93F0B64}" name="PAS_NUM_COR_COD_ESC_TG_NEU"/>
    <tableColumn id="8" xr3:uid="{C771F060-E9E1-4DE8-9DB3-E34C4ECEBE04}" name="PAS_DUR_COR_COD_ESC_TG_NEU"/>
    <tableColumn id="9" xr3:uid="{762640BB-AE53-4445-84B9-5480096D49F6}" name="PAS_NUM_COR_COD_ESC_TG_POS"/>
    <tableColumn id="10" xr3:uid="{13198FBF-4733-4594-81DD-C2F51132F8FE}" name="PAS_DUR_COR_COD_ESC_TG_POS"/>
    <tableColumn id="11" xr3:uid="{F518548D-7A09-474B-B15A-74EFB076B245}" name="PAS_NUM_COR_COD_ESC_TG_TOT"/>
    <tableColumn id="12" xr3:uid="{38E70DE6-CBC1-433B-879E-A4AC3665B9A1}" name="PAS_DUR_COR_COD_ESC_TG_TOT"/>
    <tableColumn id="13" xr3:uid="{204F4D53-3768-4B0E-8FDF-90B9C8B61280}" name="PAS_NUM_COR_COD_ROS_TG_NEG"/>
    <tableColumn id="14" xr3:uid="{B6C05041-F29D-4089-90BF-CD3E6740D503}" name="PAS_DUR_COR_COD_ROS_TG_NEG"/>
    <tableColumn id="15" xr3:uid="{318BF45B-F575-4D47-BBD7-CE14E11613F5}" name="PAS_NUM_COR_COD_ROS_TG_NEU"/>
    <tableColumn id="16" xr3:uid="{8F23786F-534C-4EA9-9804-C6C89818A999}" name="PAS_DUR_COR_COD_ROS_TG_NEU"/>
    <tableColumn id="17" xr3:uid="{97ED1D32-111C-4205-AA2D-63C064EABED0}" name="PAS_NUM_COR_COD_ROS_TG_POS"/>
    <tableColumn id="18" xr3:uid="{14F81AAF-BA2D-43E1-925E-04AA87CE7965}" name="PAS_DUR_COR_COD_ROS_TG_POS"/>
    <tableColumn id="19" xr3:uid="{FE6F77E9-45D8-4DFA-A46C-6F5CF7385C4B}" name="PAS_NUM_COR_COD_ROS_TG_TOT"/>
    <tableColumn id="20" xr3:uid="{D8409E15-F01D-4527-84B7-7BC2AB0498A5}" name="PAS_DUR_COR_COD_ROS_TG_TOT"/>
    <tableColumn id="21" xr3:uid="{9C88DD0D-D89E-47E9-965E-2D7B8F7BC286}" name="PAS_NUM_COR_COD_TOT_TO_TOT"/>
    <tableColumn id="22" xr3:uid="{4D2D4F4C-4640-40A8-B68D-D062F03B6FD8}" name="PAS_DUR_COR_COD_TOT_TO_TOT"/>
    <tableColumn id="23" xr3:uid="{9B23B6B2-E656-426A-A9D1-C5956635FF1E}" name="PAS_NUM_COR_REC_FLE_TG_NEG"/>
    <tableColumn id="24" xr3:uid="{2AD2CB4C-FA41-4022-9CCB-30FED0971D3F}" name="PAS_DUR_COR_REC_FLE_TG_NEG"/>
    <tableColumn id="25" xr3:uid="{E90482F7-3D16-433C-ACCD-2A04D9C4BC16}" name="PAS_NUM_COR_REC_FLE_TG_NEU"/>
    <tableColumn id="26" xr3:uid="{AADE6359-C6CB-4368-91D7-051FDAA1EC1F}" name="PAS_DUR_COR_REC_FLE_TG_NEU"/>
    <tableColumn id="27" xr3:uid="{9D5D0329-A1A7-4987-BA4D-0D24182CF5D3}" name="PAS_NUM_COR_REC_FLE_TG_POS"/>
    <tableColumn id="28" xr3:uid="{1FCE53FC-246F-43EA-8A1A-51F1B1EB9C97}" name="PAS_DUR_COR_REC_FLE_TG_POS"/>
    <tableColumn id="29" xr3:uid="{CC273514-A4CC-4228-9D7A-2C6AE9CA7B2D}" name="PAS_NUM_COR_REC_FLE_TO_TOT"/>
    <tableColumn id="30" xr3:uid="{A26C58FE-3D54-4C2C-9F1F-C6B70F2B9558}" name="PAS_DUR_COR_REC_FLE_TO_TOT"/>
    <tableColumn id="31" xr3:uid="{22050AA8-D63A-4885-95D0-C1B7CF657E6A}" name="PAS_NUM_COR_REC_TOT_TO_TOT"/>
    <tableColumn id="32" xr3:uid="{01F0C2C1-AC46-4BC9-9BBE-2C7489B7661A}" name="PAS_DUR_COR_REC_TOT_TO_TOT"/>
    <tableColumn id="33" xr3:uid="{6CBBA2A5-2682-4C82-8C75-6E2A40517159}" name="PAS_NUM_COR_TOT_TOT_TO_TOT"/>
    <tableColumn id="34" xr3:uid="{44A1F346-8B26-4705-8856-0C6A8453027E}" name="PAS_DUR_COR_TOT_TOT_TO_TOT"/>
    <tableColumn id="35" xr3:uid="{7B4BD26A-B37E-417D-ACE2-0621B0C5DCCE}" name="PAS_NUM_INC_COD_ESC_TG_NEG"/>
    <tableColumn id="36" xr3:uid="{D8843A01-4A70-4628-B5A8-E6D5F4912AD5}" name="PAS_DUR_INC_COD_ESC_TG_NEG"/>
    <tableColumn id="37" xr3:uid="{B0C7EB1E-51B0-4DC3-8D8E-9DAFDF0E2D7B}" name="PAS_NUM_INC_COD_ESC_TG_NEU"/>
    <tableColumn id="38" xr3:uid="{58128028-DA9C-487A-B52E-684E6F4D76DF}" name="PAS_DUR_INC_COD_ESC_TG_NEU"/>
    <tableColumn id="39" xr3:uid="{2E0F29BF-FCD7-4BC5-917D-A116A2939878}" name="PAS_NUM_INC_COD_ESC_TG_POS"/>
    <tableColumn id="40" xr3:uid="{A85DF41B-947C-4181-8CF6-6C1925A9EE74}" name="PAS_DUR_INC_COD_ESC_TG_POS"/>
    <tableColumn id="41" xr3:uid="{90D8681F-1CE6-40C1-B995-AC05CA40B962}" name="PAS_NUM_INC_COD_ESC_TG_TOT"/>
    <tableColumn id="42" xr3:uid="{016A3D31-2189-44A6-8261-26259EBC4CD8}" name="PAS_DUR_INC_COD_ESC_TG_TOT"/>
    <tableColumn id="43" xr3:uid="{76F64F88-91B8-4B43-BEAD-EB7A561037A8}" name="PAS_NUM_INC_COD_ROS_TG_NEG"/>
    <tableColumn id="44" xr3:uid="{E1297C62-D79A-4A6B-915D-9547E5807A89}" name="PAS_DUR_INC_COD_ROS_TG_NEG"/>
    <tableColumn id="45" xr3:uid="{712B4731-807E-4EEF-9659-50750934B815}" name="PAS_NUM_INC_COD_ROS_TG_NEU"/>
    <tableColumn id="46" xr3:uid="{5BBF6F48-A626-49F7-92A3-BD1361085F0A}" name="PAS_DUR_INC_COD_ROS_TG_NEU"/>
    <tableColumn id="47" xr3:uid="{ED896020-D1AC-49E4-8D46-0DCF97D8C3B1}" name="PAS_NUM_INC_COD_ROS_TG_POS"/>
    <tableColumn id="48" xr3:uid="{9E00E522-2D11-424F-8C65-08E34AD7E2A0}" name="PAS_DUR_INC_COD_ROS_TG_POS"/>
    <tableColumn id="49" xr3:uid="{F4009DCB-160A-459E-97EF-767762A6664A}" name="PAS_NUM_INC_COD_ROS_TO_TOT"/>
    <tableColumn id="50" xr3:uid="{3FE458C8-C391-4B84-9843-542EA625CDAA}" name="PAS_DUR_INC_COD_ROS_TO_TOT"/>
    <tableColumn id="51" xr3:uid="{1A1B6075-27F0-4019-90CA-DE7CD8A18D87}" name="PAS_NUM_INC_COD_TOT_TO_TOT"/>
    <tableColumn id="52" xr3:uid="{56821124-2EB3-47D5-A348-618DCEB159FF}" name="PAS_DUR_INC_COD_TOT_TO_TOT"/>
    <tableColumn id="53" xr3:uid="{A9575925-D5DD-40AD-9B99-90BEE4B026C9}" name="PAS_NUM_INC_REC_FLE_TG_NEG"/>
    <tableColumn id="54" xr3:uid="{1638FC45-04F3-4753-8EB7-2059B6AAE95B}" name="PAS_DUR_INC_REC_FLE_TG_NEG"/>
    <tableColumn id="55" xr3:uid="{67682C36-EEA0-464D-9F90-FE65D6C813C2}" name="PAS_NUM_INC_REC_FLE_TG_NEU"/>
    <tableColumn id="56" xr3:uid="{CD950FBA-6F67-44FB-97B6-E695B597521A}" name="PAS_DUR_INC_REC_FLE_TG_NEU"/>
    <tableColumn id="57" xr3:uid="{371E933E-A854-4073-B450-9CD459C0E9D5}" name="PAS_NUM_INC_REC_FLE_TG_POS"/>
    <tableColumn id="58" xr3:uid="{05D98E62-2750-4CF7-9509-D69EB746B293}" name="PAS_DUR_INC_REC_FLE_TG_POS"/>
    <tableColumn id="59" xr3:uid="{C57BFFB9-0420-4489-AAC1-A8E75F68EC85}" name="PAS_NUM_INC_REC_FLE_TO_TOT"/>
    <tableColumn id="60" xr3:uid="{A4F3848D-A0E0-4113-976B-6D9F2AE486E4}" name="PAS_DUR_INC_REC_FLE_TO_TOT"/>
    <tableColumn id="61" xr3:uid="{60E62716-9A04-4975-B026-09AFF83FCCFE}" name="PAS_NUM_INC_REC_TOT_TO_TOT"/>
    <tableColumn id="62" xr3:uid="{6334B6C4-1D61-464F-A0D2-D45C668A9C92}" name="PAS_DUR_INC_REC_TOT_TO_TOT"/>
    <tableColumn id="63" xr3:uid="{C24FA362-13EE-44CA-B814-770137E596C4}" name="PAS_NUM_INC_TOT_TOT_TO_TOT"/>
    <tableColumn id="64" xr3:uid="{8F02DFC9-B13E-4884-92E9-F2AA8D4AFC66}" name="PAS_DUR_INC_TOT_TOT_TO_TOT"/>
    <tableColumn id="65" xr3:uid="{223204CD-00F7-476E-8313-C56E011C7543}" name="PAS_NUM_TOT_TOT_TOT_TO_TOT"/>
    <tableColumn id="66" xr3:uid="{B391A8A1-B3AA-4C38-AE96-EEE367CF7C4B}" name="PAS_DUR_TOT_TOT_TOT_TO_TOT"/>
    <tableColumn id="67" xr3:uid="{E4BCFF8E-CAFD-4C1C-B715-CC776A40FA35}" name="ESC_NUM_COR_COD_ESC_NT_NEG"/>
    <tableColumn id="68" xr3:uid="{F82F5A8E-4715-4E49-A741-AE826E4438E1}" name="ESC_DUR_COR_COD_ESC_NT_NEG"/>
    <tableColumn id="69" xr3:uid="{3AB2D101-0127-4F11-B657-C2860204B453}" name="ESC_NUM_COR_COD_ESC_NT_NEU"/>
    <tableColumn id="70" xr3:uid="{1F9B6580-D2DD-4891-A45B-7028803B0950}" name="ESC_DUR_COR_COD_ESC_NT_NEU"/>
    <tableColumn id="71" xr3:uid="{0AD2C62F-6EFD-4CCE-B1FB-C5246A4D3F6E}" name="ESC_NUM_COR_COD_ESC_NT_POS"/>
    <tableColumn id="72" xr3:uid="{A564FC3B-AEB3-42B8-8E6B-4AC442A0C87F}" name="ESC_DUR_COR_COD_ESC_NT_POS"/>
    <tableColumn id="73" xr3:uid="{F01867E1-A151-45F3-8A65-6EE32BBD6C5A}" name="ESC_NUM_COR_COD_ESC_NT_TOT"/>
    <tableColumn id="74" xr3:uid="{2E20FA35-D2FE-4402-8659-58C53692E6B4}" name="ESC_DUR_COR_COD_ESC_NT_TOT"/>
    <tableColumn id="75" xr3:uid="{D224D222-56AD-42C6-A7E3-222A4293398C}" name="ESC_NUM_COR_COD_ESC_TG_NEG"/>
    <tableColumn id="76" xr3:uid="{552EAE0A-06E3-4977-9DA0-2E4A4265FE28}" name="ESC_DUR_COR_COD_ESC_TG_NEG"/>
    <tableColumn id="77" xr3:uid="{CC625C10-78AC-4D61-8D17-E2D6E1A25F96}" name="ESC_NUM_COR_COD_ESC_TG_NEU"/>
    <tableColumn id="78" xr3:uid="{CE14326B-177B-4B76-9706-6CD88283ED95}" name="ESC_DUR_COR_COD_ESC_TG_NEU"/>
    <tableColumn id="79" xr3:uid="{5F39E030-12FA-40D5-8635-DE2D0BE8C217}" name="ESC_NUM_COR_COD_ESC_TG_POS"/>
    <tableColumn id="80" xr3:uid="{FA8624BF-36E7-4DA0-8EEF-11DFF49A103D}" name="ESC_DUR_COR_COD_ESC_TG_POS"/>
    <tableColumn id="81" xr3:uid="{EC042C4E-26AE-49B3-AA66-1E2F1461B053}" name="ESC_NUM_COR_COD_ESC_TG_TOT"/>
    <tableColumn id="82" xr3:uid="{43952D58-77AC-421E-A525-C8F6F35B2470}" name="ESC_DUR_COR_COD_ESC_TG_TOT"/>
    <tableColumn id="83" xr3:uid="{C7FEFA1A-24BC-42D7-B296-4920D80BCC12}" name="ESC_NUM_COR_COD_ESC_TO_TOT"/>
    <tableColumn id="84" xr3:uid="{18C1EBDF-1C45-4F1E-A4D2-4B0A50F67007}" name="ESC_DUR_COR_COD_ESC_TO_TOT"/>
    <tableColumn id="85" xr3:uid="{776007AD-352E-4C2A-9A52-1BEDE2C73D8F}" name="ESC_NUM_COR_COD_ROS_NT_NEG"/>
    <tableColumn id="86" xr3:uid="{2BCB1703-4BEA-46B6-B925-1891B82A0B25}" name="ESC_DUR_COR_COD_ROS_NT_NEG"/>
    <tableColumn id="87" xr3:uid="{C03F3EC2-E325-4DEE-AEBB-46F88AB5DBB7}" name="ESC_NUM_COR_COD_ROS_NT_NEU"/>
    <tableColumn id="88" xr3:uid="{8059DC52-FD0A-4B57-9D91-A25F61714E52}" name="ESC_DUR_COR_COD_ROS_NT_NEU"/>
    <tableColumn id="89" xr3:uid="{B1DF6DD9-505F-486A-AED8-C0C52FCFD1C1}" name="ESC_NUM_COR_COD_ROS_NT_POS"/>
    <tableColumn id="90" xr3:uid="{B7709755-4E43-42B5-BB11-32CDA4A5AB20}" name="ESC_DUR_COR_COD_ROS_NT_POS"/>
    <tableColumn id="91" xr3:uid="{7BB1130B-9272-4C53-92EB-6345E8AD1D23}" name="ESC_NUM_COR_COD_ROS_NT_TOT"/>
    <tableColumn id="92" xr3:uid="{93E4B00A-8589-4B8D-A3F9-CB26D10A5479}" name="ESC_DUR_COR_COD_ROS_NT_TOT"/>
    <tableColumn id="93" xr3:uid="{93250B81-FDD6-45F0-A3EF-FC8409E2E570}" name="ESC_NUM_COR_COD_ROS_TG_NEG"/>
    <tableColumn id="94" xr3:uid="{F914100C-935F-42A3-8604-E0FEF893AACA}" name="ESC_DUR_COR_COD_ROS_TG_NEG"/>
    <tableColumn id="95" xr3:uid="{95318BCF-BFA0-4C0A-8C8D-31F359064669}" name="ESC_NUM_COR_COD_ROS_TG_NEU"/>
    <tableColumn id="96" xr3:uid="{FA8DC72B-182A-4981-972B-44907B4C88F4}" name="ESC_DUR_COR_COD_ROS_TG_NEU"/>
    <tableColumn id="97" xr3:uid="{70EDDD00-66B7-446C-B898-DC8E7C342B04}" name="ESC_NUM_COR_COD_ROS_TG_POS"/>
    <tableColumn id="98" xr3:uid="{0B0D1A30-EF35-4CBB-9B4D-5DC7D50FE328}" name="ESC_DUR_COR_COD_ROS_TG_POS"/>
    <tableColumn id="99" xr3:uid="{07A70305-F9FE-4202-BD37-412FF9B520D2}" name="ESC_NUM_COR_COD_ROS_TG_TOT"/>
    <tableColumn id="100" xr3:uid="{D23F25B2-2E2A-46BC-9DC1-115601015BC4}" name="ESC_DUR_COR_COD_ROS_TG_TOT"/>
    <tableColumn id="101" xr3:uid="{46355B07-D737-4BB8-9E34-FC4B517AD534}" name="ESC_NUM_COR_COD_ROS_TO_TOT"/>
    <tableColumn id="102" xr3:uid="{FCBD7D8A-C9A6-4ECF-839C-55A40CBF85E4}" name="ESC_DUR_COR_COD_ROS_TO_TOT"/>
    <tableColumn id="103" xr3:uid="{4678461A-DB7C-41BE-83B3-209FFD457A10}" name="ESC_NUM_COR_COD_TOT_TO_TOT"/>
    <tableColumn id="104" xr3:uid="{5FDF53AF-A9F2-4076-9BC4-E6F803651D5E}" name="ESC_DUR_COR_COD_TOT_TO_TOT"/>
    <tableColumn id="105" xr3:uid="{8AAF9A3A-C6A1-43D8-B694-44DEF0D33F7A}" name="ESC_NUM_COR_REC_ESC_NT_NEG"/>
    <tableColumn id="106" xr3:uid="{90F938D7-66B5-4F25-A795-B493A63F5159}" name="ESC_DUR_COR_REC_ESC_NT_NEG"/>
    <tableColumn id="107" xr3:uid="{DF0FCB8B-9B1F-4DA6-8D86-D5970B904EB7}" name="ESC_NUM_COR_REC_ESC_NT_NEU"/>
    <tableColumn id="108" xr3:uid="{BCB5C8E8-E0D6-4CA1-B517-C46A1F29A15F}" name="ESC_DUR_COR_REC_ESC_NT_NEU"/>
    <tableColumn id="109" xr3:uid="{4D2DAB03-29DE-4199-93B3-19F34E6E7560}" name="ESC_NUM_COR_REC_ESC_NT_POS"/>
    <tableColumn id="110" xr3:uid="{4025E187-57BF-4218-9A8E-177836F17276}" name="ESC_DUR_COR_REC_ESC_NT_POS"/>
    <tableColumn id="111" xr3:uid="{552B3AD9-D042-4434-B774-9C57D7C45255}" name="ESC_NUM_COR_REC_ESC_NT_TOT"/>
    <tableColumn id="112" xr3:uid="{44549CC3-6772-477F-B205-778EA40C57A6}" name="ESC_DUR_COR_REC_ESC_NT_TOT"/>
    <tableColumn id="113" xr3:uid="{AE2685D2-5E09-4EDA-BF3A-AB5B85E20428}" name="ESC_NUM_COR_REC_ESC_TG_NEG"/>
    <tableColumn id="114" xr3:uid="{90AE22C4-2DFD-447F-A4C5-A9B40376BCC8}" name="ESC_DUR_COR_REC_ESC_TG_NEG"/>
    <tableColumn id="115" xr3:uid="{462E94A1-E4BF-41E4-9C9B-AE21F151D2C0}" name="ESC_NUM_COR_REC_ESC_TG_NEU"/>
    <tableColumn id="116" xr3:uid="{CDAA77EE-A114-4965-8E8E-A22F56625BE4}" name="ESC_DUR_COR_REC_ESC_TG_NEU"/>
    <tableColumn id="117" xr3:uid="{703771ED-E439-4269-883A-D0D599690724}" name="ESC_NUM_COR_REC_ESC_TG_POS"/>
    <tableColumn id="118" xr3:uid="{14F06D3B-65E8-4278-B1A5-D9637AA4DA3F}" name="ESC_DUR_COR_REC_ESC_TG_POS"/>
    <tableColumn id="119" xr3:uid="{E7416532-EFC7-4B60-AF3C-41E5DBEBC45F}" name="ESC_NUM_COR_REC_ESC_TG_TOT"/>
    <tableColumn id="120" xr3:uid="{2B92E636-E34D-476C-A0AB-93D48CE08E35}" name="ESC_DUR_COR_REC_ESC_TG_TOT"/>
    <tableColumn id="121" xr3:uid="{1E55724B-85E4-45B3-AC88-4ED8CD1F374D}" name="ESC_NUM_COR_REC_ESC_TO_TOT"/>
    <tableColumn id="122" xr3:uid="{D5BA7347-6A57-4851-85B7-15BD7A130A5E}" name="ESC_DUR_COR_REC_ESC_TO_TOT"/>
    <tableColumn id="123" xr3:uid="{F18CEF42-CFA5-4BE6-8A55-37AEF3F751D1}" name="ESC_NUM_COR_REC_TOT_TO_TOT"/>
    <tableColumn id="124" xr3:uid="{03808D1C-37AD-4A11-A8D9-5A55D8F562AA}" name="ESC_DUR_COR_REC_TOT_TO_TOT"/>
    <tableColumn id="125" xr3:uid="{A87023A8-07A9-4F7D-8480-2349F3389142}" name="ESC_NUM_COR_TOT_TOT_TO_TOT"/>
    <tableColumn id="126" xr3:uid="{640F21BD-3E4F-4D2A-94F4-58FCBBFC2098}" name="ESC_DUR_COR_TOT_TOT_TO_TOT"/>
    <tableColumn id="127" xr3:uid="{0D8B985B-9B82-4EA3-B7B7-D40F50D46D80}" name="ESC_NUM_INC_COD_ESC_NT_NEG"/>
    <tableColumn id="128" xr3:uid="{5277A86B-B5CB-411C-8C65-611FDA323C90}" name="ESC_DUR_INC_COD_ESC_NT_NEG"/>
    <tableColumn id="129" xr3:uid="{4C24C1ED-7DF1-4DCF-A65B-3F308E3152FD}" name="ESC_NUM_INC_COD_ESC_NT_NEU"/>
    <tableColumn id="130" xr3:uid="{403CC747-EDED-45DE-AF54-B2FA861CEBCD}" name="ESC_DUR_INC_COD_ESC_NT_NEU"/>
    <tableColumn id="131" xr3:uid="{089FD144-B843-4DEA-B44A-970E37AA98F8}" name="ESC_NUM_INC_COD_ESC_NT_POS"/>
    <tableColumn id="132" xr3:uid="{A77E7DCC-AE53-494E-97ED-AF48AEBB6847}" name="ESC_DUR_INC_COD_ESC_NT_POS"/>
    <tableColumn id="133" xr3:uid="{36140242-7CEE-465E-A697-05BCBE9BEE61}" name="ESC_NUM_INC_COD_ESC_NT_TOT"/>
    <tableColumn id="134" xr3:uid="{DA7CF3FC-B6FD-40C6-BB9F-EF6172BBC504}" name="ESC_DUR_INC_COD_ESC_NT_TOT"/>
    <tableColumn id="135" xr3:uid="{EB2D6058-EF7C-45B8-B747-E8AC6093AA16}" name="ESC_NUM_INC_COD_ESC_TG_NEG"/>
    <tableColumn id="136" xr3:uid="{7E79DAD7-E28E-4C7B-A9DE-695ACBD27D90}" name="ESC_DUR_INC_COD_ESC_TG_NEG"/>
    <tableColumn id="137" xr3:uid="{C2770508-92B1-41EE-AFBF-98BFA7EBF5EF}" name="ESC_NUM_INC_COD_ESC_TG_NEU"/>
    <tableColumn id="138" xr3:uid="{5AC1EF45-BA73-419A-BD1B-BA1CBFA4BCDF}" name="ESC_DUR_INC_COD_ESC_TG_NEU"/>
    <tableColumn id="139" xr3:uid="{D2ED8BE4-0566-4BBE-B2B7-7C9245B4C4A5}" name="ESC_NUM_INC_COD_ESC_TG_POS"/>
    <tableColumn id="140" xr3:uid="{36F7A27D-4AE3-4ECD-9DE1-C5F557EF7EC2}" name="ESC_DUR_INC_COD_ESC_TG_POS"/>
    <tableColumn id="141" xr3:uid="{D3401C28-61FB-4325-9621-AB3B6F3C1531}" name="ESC_NUM_INC_COD_ESC_TG_TOT"/>
    <tableColumn id="142" xr3:uid="{34AC0DA3-D197-43D9-A294-A16AB3D87F72}" name="ESC_DUR_INC_COD_ESC_TG_TOT"/>
    <tableColumn id="143" xr3:uid="{7C6A9F4A-D695-4237-B131-EE5BFC1B59B3}" name="ESC_NUM_INC_COD_ESC_TO_TOT"/>
    <tableColumn id="144" xr3:uid="{57902F39-4957-40E3-9D7C-8CC00CB25E42}" name="ESC_DUR_INC_COD_ESC_TO_TOT"/>
    <tableColumn id="145" xr3:uid="{923C51DD-2BE7-4755-BECD-F69BC36FEF31}" name="ESC_NUM_INC_COD_ROS_NT_NEG"/>
    <tableColumn id="146" xr3:uid="{B8D41863-2983-4F6C-BD18-00F3B4F29E63}" name="ESC_DUR_INC_COD_ROS_NT_NEG"/>
    <tableColumn id="147" xr3:uid="{47819AED-EEDA-46CD-A01D-891ABA8E38DE}" name="ESC_NUM_INC_COD_ROS_NT_NEU"/>
    <tableColumn id="148" xr3:uid="{BEF8009D-2935-465F-A24E-B5C75C69CAFB}" name="ESC_DUR_INC_COD_ROS_NT_NEU"/>
    <tableColumn id="149" xr3:uid="{725C56BF-69CE-4E41-BDE0-AF8C508A332C}" name="ESC_NUM_INC_COD_ROS_NT_POS"/>
    <tableColumn id="150" xr3:uid="{189CE4EB-86EA-4D3B-A42A-705B8D6FAE91}" name="ESC_DUR_INC_COD_ROS_NT_POS"/>
    <tableColumn id="151" xr3:uid="{AB42DBA5-284F-46FC-993E-09CF31FF6EFD}" name="ESC_NUM_INC_COD_ROS_NT_TOT"/>
    <tableColumn id="152" xr3:uid="{5AC96896-8723-4FDE-938E-94B8894D7356}" name="ESC_DUR_INC_COD_ROS_NT_TOT"/>
    <tableColumn id="153" xr3:uid="{3A7426FD-EC7F-4035-BB4D-022DD50A1065}" name="ESC_NUM_INC_COD_ROS_TG_NEG"/>
    <tableColumn id="154" xr3:uid="{27C52E62-BA53-4F19-93EA-A10EA714541A}" name="ESC_DUR_INC_COD_ROS_TG_NEG"/>
    <tableColumn id="155" xr3:uid="{6969D38F-D2EA-4643-B4DD-F9585EB2786F}" name="ESC_NUM_INC_COD_ROS_TG_NEU"/>
    <tableColumn id="156" xr3:uid="{C105531B-38EB-4BD3-B294-E82002EC8D3A}" name="ESC_DUR_INC_COD_ROS_TG_NEU"/>
    <tableColumn id="157" xr3:uid="{C4A671ED-C87E-43F5-93CF-6F1C71AA114B}" name="ESC_NUM_INC_COD_ROS_TG_POS"/>
    <tableColumn id="158" xr3:uid="{4794812E-0E6F-4166-A08F-1F6EBB56D9BB}" name="ESC_DUR_INC_COD_ROS_TG_POS"/>
    <tableColumn id="159" xr3:uid="{A3AF0C69-65D8-4535-A2AA-D5E2ED1AE007}" name="ESC_NUM_INC_COD_ROS_TG_TOT"/>
    <tableColumn id="160" xr3:uid="{5E647602-D2BA-42A7-8CA7-7196979D4CDB}" name="ESC_DUR_INC_COD_ROS_TG_TOT"/>
    <tableColumn id="161" xr3:uid="{AEA950F3-525A-40A4-8A9F-17211B164355}" name="ESC_NUM_INC_COD_ROS_TO_TOT"/>
    <tableColumn id="162" xr3:uid="{4FB58A3E-91D7-423B-8CFC-D87E5B1CE8EC}" name="ESC_DUR_INC_COD_ROS_TO_TOT"/>
    <tableColumn id="163" xr3:uid="{8612CB29-9098-4DD2-97C7-D5FA81450445}" name="ESC_NUM_INC_COD_TOT_TO_TOT"/>
    <tableColumn id="164" xr3:uid="{C3A42806-E21E-4734-943E-FD0B13D9E79D}" name="ESC_DUR_INC_COD_TOT_TO_TOT"/>
    <tableColumn id="165" xr3:uid="{99748A02-415E-427C-A156-137CCBBBAF79}" name="ESC_NUM_INC_REC_ESC_NT_NEG"/>
    <tableColumn id="166" xr3:uid="{26568719-741C-4C30-821E-F7F44DC055A0}" name="ESC_DUR_INC_REC_ESC_NT_NEG"/>
    <tableColumn id="167" xr3:uid="{F1D7C0F9-9EDA-495D-91E8-1AF9B71C0331}" name="ESC_NUM_INC_REC_ESC_NT_NEU"/>
    <tableColumn id="168" xr3:uid="{1FD9DA92-63A2-4CF3-8835-392FB842081A}" name="ESC_DUR_INC_REC_ESC_NT_NEU"/>
    <tableColumn id="169" xr3:uid="{EA37B32B-FF2E-458A-8CB0-954B6D563626}" name="ESC_NUM_INC_REC_ESC_NT_POS"/>
    <tableColumn id="170" xr3:uid="{5519E739-5A04-496E-A3CA-F6C4E7B011D3}" name="ESC_DUR_INC_REC_ESC_NT_POS"/>
    <tableColumn id="171" xr3:uid="{B6F86CE9-ED6A-4670-AB55-03167551F37C}" name="ESC_NUM_INC_REC_ESC_NT_TOT"/>
    <tableColumn id="172" xr3:uid="{F5BB5CEB-1314-4775-8EA7-D45B2656944F}" name="ESC_DUR_INC_REC_ESC_NT_TOT"/>
    <tableColumn id="173" xr3:uid="{A122DBE7-7DA3-4919-A8D3-D159FD7B8104}" name="ESC_NUM_INC_REC_ESC_TG_NEG"/>
    <tableColumn id="174" xr3:uid="{A312DB38-8B27-4AC1-A3BC-AD9CAB38B86B}" name="ESC_DUR_INC_REC_ESC_TG_NEG"/>
    <tableColumn id="175" xr3:uid="{99F8DC15-D20D-4894-84FA-0B8DC6FE34DA}" name="ESC_NUM_INC_REC_ESC_TG_NEU"/>
    <tableColumn id="176" xr3:uid="{47855574-5E63-42EA-88AE-4E3820A2FEF5}" name="ESC_DUR_INC_REC_ESC_TG_NEU"/>
    <tableColumn id="177" xr3:uid="{B6638854-9375-4872-B318-65E21CDA4B65}" name="ESC_NUM_INC_REC_ESC_TG_POS"/>
    <tableColumn id="178" xr3:uid="{67459218-EB9F-4536-8F0C-D8423F764EBD}" name="ESC_DUR_INC_REC_ESC_TG_POS"/>
    <tableColumn id="179" xr3:uid="{BF3D5682-DCCD-4259-8B13-D2974C207394}" name="ESC_NUM_INC_REC_ESC_TG_TOT"/>
    <tableColumn id="180" xr3:uid="{09347411-6BF9-4F3A-908F-A770ABA94DC6}" name="ESC_DUR_INC_REC_ESC_TG_TOT"/>
    <tableColumn id="181" xr3:uid="{054B8D04-F2A1-4B35-A3C0-2433605EED85}" name="ESC_NUM_INC_REC_ESC_TO_TOT"/>
    <tableColumn id="182" xr3:uid="{D3EF84A1-754C-457A-BF1B-659D86375300}" name="ESC_DUR_INC_REC_ESC_TO_TOT"/>
    <tableColumn id="183" xr3:uid="{84BD5D31-7BB0-4596-95E9-69FAE211F119}" name="ESC_NUM_INC_REC_TOT_TO_TOT"/>
    <tableColumn id="184" xr3:uid="{3EE7C848-9478-477C-8E62-B43021FE20E0}" name="ESC_DUR_INC_REC_TOT_TO_TOT"/>
    <tableColumn id="185" xr3:uid="{A4C1408F-0FD7-4DD1-9D08-2FEBE8AA26AB}" name="ESC_NUM_INC_TOT_TOT_TO_TOT"/>
    <tableColumn id="186" xr3:uid="{71BD59CD-C715-48DB-BFE8-EE2785075931}" name="ESC_DUR_INC_TOT_TOT_TO_TOT"/>
    <tableColumn id="187" xr3:uid="{77AD85F6-84AD-48D8-95A5-6313E41EE1E4}" name="ESC_NUM_TOT_TOT_TOT_TO_TOT"/>
    <tableColumn id="188" xr3:uid="{27F0ED9F-30E6-4053-BEAA-A52611A0506C}" name="ESC_DUR_TOT_TOT_TOT_TO_TOT"/>
    <tableColumn id="189" xr3:uid="{B07A6F42-0697-4CE0-8D5F-6B69890FEFD6}" name="ROS_NUM_COR_COD_ESC_NT_NEG"/>
    <tableColumn id="190" xr3:uid="{A21123C3-EA35-4CF0-8400-03106340B2B9}" name="ROS_DUR_COR_COD_ESC_NT_NEG"/>
    <tableColumn id="191" xr3:uid="{70DC1FC7-4BD7-4762-B338-F840886B8FBC}" name="ROS_NUM_COR_COD_ESC_NT_NEU"/>
    <tableColumn id="192" xr3:uid="{C4CFD84D-5C1F-47E7-8B04-FD82027F0E06}" name="ROS_DUR_COR_COD_ESC_NT_NEU"/>
    <tableColumn id="193" xr3:uid="{BD30E6DD-C7D4-41D8-BBB8-3F15846F5FE6}" name="ROS_NUM_COR_COD_ESC_NT_POS"/>
    <tableColumn id="194" xr3:uid="{621E3462-ECBF-4C85-A32D-46C046364439}" name="ROS_DUR_COR_COD_ESC_NT_POS"/>
    <tableColumn id="195" xr3:uid="{215300D0-F0FC-464F-82A7-AFCEA77153A5}" name="ROS_NUM_COR_COD_ESC_NT_TOT"/>
    <tableColumn id="196" xr3:uid="{B219DBA4-9800-4EF6-9ECB-4C8377F6DFB8}" name="ROS_DUR_COR_COD_ESC_NT_TOT"/>
    <tableColumn id="197" xr3:uid="{C412F27E-09CA-475D-87B5-BFEC0C2CEF6A}" name="ROS_NUM_COR_COD_ESC_TG_NEG"/>
    <tableColumn id="198" xr3:uid="{E87D486B-61A0-4AC9-84FB-D3A745FE4153}" name="ROS_DUR_COR_COD_ESC_TG_NEG"/>
    <tableColumn id="199" xr3:uid="{28628020-CFAA-4A02-B30E-04E74AAA2E49}" name="ROS_NUM_COR_COD_ESC_TG_NEU"/>
    <tableColumn id="200" xr3:uid="{3F0CDF08-E69F-4390-875F-53B8AA4D1F0A}" name="ROS_DUR_COR_COD_ESC_TG_NEU"/>
    <tableColumn id="201" xr3:uid="{9A2DF96A-7F38-4A0F-8410-E27EB4FE82B0}" name="ROS_NUM_COR_COD_ESC_TG_POS"/>
    <tableColumn id="202" xr3:uid="{4BF55365-D2A9-44C4-8C8F-1AF3E1DDB1B3}" name="ROS_DUR_COR_COD_ESC_TG_POS"/>
    <tableColumn id="203" xr3:uid="{B726F573-1CD0-4E06-ADD3-0B65C8DFC901}" name="ROS_NUM_COR_COD_ESC_TG_TOT"/>
    <tableColumn id="204" xr3:uid="{DCC90403-B7F1-413C-9759-4AF03C2FC493}" name="ROS_DUR_COR_COD_ESC_TG_TOT"/>
    <tableColumn id="205" xr3:uid="{61D122F1-2BB5-4052-8311-6946E0F0B34A}" name="ROS_NUM_COR_COD_ESC_TO_TOT"/>
    <tableColumn id="206" xr3:uid="{FDF72574-4665-4092-A636-CCDCA93E7F30}" name="ROS_DUR_COR_COD_ESC_TO_TOT"/>
    <tableColumn id="207" xr3:uid="{143588CE-45F2-4F57-B103-6481BE0F4A0D}" name="ROS_NUM_COR_COD_ROS_NT_NEG"/>
    <tableColumn id="208" xr3:uid="{FDF4E287-FC35-40E4-8335-EDE97F2D8B8B}" name="ROS_DUR_COR_COD_ROS_NT_NEG"/>
    <tableColumn id="209" xr3:uid="{11622E76-8E31-4D60-ABE1-EFD80F999FF3}" name="ROS_NUM_COR_COD_ROS_NT_NEU"/>
    <tableColumn id="210" xr3:uid="{95BD4685-C472-4825-AADC-482BEA0E38F3}" name="ROS_DUR_COR_COD_ROS_NT_NEU"/>
    <tableColumn id="211" xr3:uid="{E8C972F4-8E98-4125-A552-6E0AC75D3201}" name="ROS_NUM_COR_COD_ROS_NT_POS"/>
    <tableColumn id="212" xr3:uid="{5021BEB9-DB2F-41BE-A3BE-71C7E3D92F90}" name="ROS_DUR_COR_COD_ROS_NT_POS"/>
    <tableColumn id="213" xr3:uid="{29D35DE2-742D-4B30-B2B6-881C3ABADF6B}" name="ROS_NUM_COR_COD_ROS_NT_TOT"/>
    <tableColumn id="214" xr3:uid="{D89EBF18-5FC9-459A-BDB3-6A45200650F9}" name="ROS_DUR_COR_COD_ROS_NT_TOT"/>
    <tableColumn id="215" xr3:uid="{DEE10866-DB48-498F-A085-AF5712A0CD21}" name="ROS_NUM_COR_COD_ROS_TG_NEG"/>
    <tableColumn id="216" xr3:uid="{BE9F414C-335C-4584-914E-79EAD63D412D}" name="ROS_DUR_COR_COD_ROS_TG_NEG"/>
    <tableColumn id="217" xr3:uid="{D53CB074-4635-455E-8B8B-BE2A73AECB96}" name="ROS_NUM_COR_COD_ROS_TG_NEU"/>
    <tableColumn id="218" xr3:uid="{CDCF911E-15D6-4F38-BC3C-7E5496066122}" name="ROS_DUR_COR_COD_ROS_TG_NEU"/>
    <tableColumn id="219" xr3:uid="{A894B94A-A127-4F71-99C5-567A2A3E9FCC}" name="ROS_NUM_COR_COD_ROS_TG_POS"/>
    <tableColumn id="220" xr3:uid="{EF2FACAC-78DE-4906-857F-4AFC5C318A21}" name="ROS_DUR_COR_COD_ROS_TG_POS"/>
    <tableColumn id="221" xr3:uid="{C026A9AE-DF9B-499E-BAA6-F9B5F0A736A9}" name="ROS_NUM_COR_COD_ROS_TG_TOT"/>
    <tableColumn id="222" xr3:uid="{94052E57-61CF-460E-A864-81CFCA577407}" name="ROS_DUR_COR_COD_ROS_TG_TOT"/>
    <tableColumn id="223" xr3:uid="{F22DDC79-F682-48D8-9D22-011DF9748A74}" name="ROS_NUM_COR_COD_ROS_TO_TOT"/>
    <tableColumn id="224" xr3:uid="{AE631710-8C4A-479B-A618-2C1FE81C62F5}" name="ROS_DUR_COR_COD_ROS_TO_TOT"/>
    <tableColumn id="225" xr3:uid="{5FC2169E-8765-4F1C-9D95-10056E62F54A}" name="ROS_NUM_COR_COD_TOT_TO_TOT"/>
    <tableColumn id="226" xr3:uid="{23091967-492A-4261-877E-C5D32AEC4959}" name="ROS_DUR_COR_COD_TOT_TO_TOT"/>
    <tableColumn id="227" xr3:uid="{04A734D7-D61B-4709-A89D-2E1B50336A60}" name="ROS_NUM_COR_REC_ROS_NT_NEG"/>
    <tableColumn id="228" xr3:uid="{07A475DD-4C73-4456-87E1-3A13E3443A7E}" name="ROS_DUR_COR_REC_ROS_NT_NEG"/>
    <tableColumn id="229" xr3:uid="{D15F0FA2-7A59-4D7B-B639-6F26900550CD}" name="ROS_NUM_COR_REC_ROS_NT_NEU"/>
    <tableColumn id="230" xr3:uid="{B26AA229-CD8E-48A0-A328-831D48779947}" name="ROS_DUR_COR_REC_ROS_NT_NEU"/>
    <tableColumn id="231" xr3:uid="{91941C01-3877-4CED-B459-38B369B76103}" name="ROS_NUM_COR_REC_ROS_NT_POS"/>
    <tableColumn id="232" xr3:uid="{9A7D5765-988F-4463-A2A6-07523CCEDE8F}" name="ROS_DUR_COR_REC_ROS_NT_POS"/>
    <tableColumn id="233" xr3:uid="{0580413D-4DB0-41A4-AD9E-3B5383768A1E}" name="ROS_NUM_COR_REC_ROS_NT_TOT"/>
    <tableColumn id="234" xr3:uid="{E26DFBC2-C305-4D48-B3CD-38BF090B4CB2}" name="ROS_DUR_COR_REC_ROS_NT_TOT"/>
    <tableColumn id="235" xr3:uid="{2F48DC0D-2698-40E5-AA31-CCBF746AEC56}" name="ROS_NUM_COR_REC_ROS_TG_NEG"/>
    <tableColumn id="236" xr3:uid="{AD39FDE9-9BC7-46C6-B1A4-5DCDE3A7EC4F}" name="ROS_DUR_COR_REC_ROS_TG_NEG"/>
    <tableColumn id="237" xr3:uid="{7B134D6C-5B37-4A8C-9DB9-B686D595AD0B}" name="ROS_NUM_COR_REC_ROS_TG_NEU"/>
    <tableColumn id="238" xr3:uid="{707A523A-B891-4F80-82B4-B46A27731909}" name="ROS_DUR_COR_REC_ROS_TG_NEU"/>
    <tableColumn id="239" xr3:uid="{8922667F-AF35-4732-8DFC-FC5584C9AE55}" name="ROS_NUM_COR_REC_ROS_TG_POS"/>
    <tableColumn id="240" xr3:uid="{5D950369-CBAD-43A8-BD26-3FE33F2635BA}" name="ROS_DUR_COR_REC_ROS_TG_POS"/>
    <tableColumn id="241" xr3:uid="{14DBAFF4-408C-4C91-9DD8-7427F5B3576E}" name="ROS_NUM_COR_REC_ROS_TG_TOT"/>
    <tableColumn id="242" xr3:uid="{18B12DF6-A0D5-4E94-B8C5-F92BA6D288F0}" name="ROS_DUR_COR_REC_ROS_TG_TOT"/>
    <tableColumn id="243" xr3:uid="{0ADDBD5B-E911-485D-9E81-80953B1016C9}" name="ROS_NUM_COR_REC_ROS_TO_TOT"/>
    <tableColumn id="244" xr3:uid="{E3CA0B70-84DA-4533-86B5-532047AC3F5D}" name="ROS_DUR_COR_REC_ROS_TO_TOT"/>
    <tableColumn id="245" xr3:uid="{D7A13050-B72A-472D-99FE-4923D72FE6D9}" name="ROS_NUM_COR_REC_TOT_TO_TOT"/>
    <tableColumn id="246" xr3:uid="{FFBED75E-BF6B-400E-A352-5902CAD59D53}" name="ROS_DUR_COR_REC_TOT_TO_TOT"/>
    <tableColumn id="247" xr3:uid="{C240387B-A5D2-4027-9816-3D6E9E326712}" name="ROS_NUM_COR_TOT_TOT_TO_TOT"/>
    <tableColumn id="248" xr3:uid="{5D774FD7-A761-4674-9F44-F4E63AED1CF0}" name="ROS_DUR_COR_TOT_TOT_TO_TOT"/>
    <tableColumn id="249" xr3:uid="{C4105A70-5664-4B1B-A646-FF3786E32DD1}" name="ROS_NUM_INC_COD_ESC_NT_NEG"/>
    <tableColumn id="250" xr3:uid="{D5BF5009-7634-4645-BCFC-1A5DD103D5E2}" name="ROS_DUR_INC_COD_ESC_NT_NEG"/>
    <tableColumn id="251" xr3:uid="{A050C8DB-B4D0-446E-98BE-BFED0BC9F63A}" name="ROS_NUM_INC_COD_ESC_NT_NEU"/>
    <tableColumn id="252" xr3:uid="{B0A11D00-1733-4D3B-98B2-75A1AABF1903}" name="ROS_DUR_INC_COD_ESC_NT_NEU"/>
    <tableColumn id="253" xr3:uid="{4DA23D3B-3BBE-4165-BEBC-C38D3A79065E}" name="ROS_NUM_INC_COD_ESC_NT_POS"/>
    <tableColumn id="254" xr3:uid="{437FF2C0-70D5-4513-85EB-096BFE4D55D6}" name="ROS_DUR_INC_COD_ESC_NT_POS"/>
    <tableColumn id="255" xr3:uid="{E6FA8EF9-1FD6-45B8-9800-83340B7401D8}" name="ROS_NUM_INC_COD_ESC_NT_TOT"/>
    <tableColumn id="256" xr3:uid="{4D5552E8-4104-475D-8AD0-1172801F8785}" name="ROS_DUR_INC_COD_ESC_NT_TOT"/>
    <tableColumn id="257" xr3:uid="{A15ACAC2-7632-4230-A50A-685056C31A31}" name="ROS_NUM_INC_COD_ESC_TG_NEG"/>
    <tableColumn id="258" xr3:uid="{D1A4E071-8221-485C-8050-06002E36DEFA}" name="ROS_DUR_INC_COD_ESC_TG_NEG"/>
    <tableColumn id="259" xr3:uid="{0923005B-8953-4A1C-844A-9F9A2432D849}" name="ROS_NUM_INC_COD_ESC_TG_NEU"/>
    <tableColumn id="260" xr3:uid="{5372468A-8FE6-4D5B-865F-BB9375A7A628}" name="ROS_DUR_INC_COD_ESC_TG_NEU"/>
    <tableColumn id="261" xr3:uid="{6848C467-AE94-4C24-BAEC-3BD75C580DF3}" name="ROS_NUM_INC_COD_ESC_TG_POS"/>
    <tableColumn id="262" xr3:uid="{8EA8E764-763B-45AB-B7CF-6E4A7BC1D074}" name="ROS_DUR_INC_COD_ESC_TG_POS"/>
    <tableColumn id="263" xr3:uid="{D16C3977-8698-4239-9719-D548E93B88A9}" name="ROS_NUM_INC_COD_ESC_TG_TOT"/>
    <tableColumn id="264" xr3:uid="{B2865337-A948-4D43-A82C-17FFB2FE0ACA}" name="ROS_DUR_INC_COD_ESC_TG_TOT"/>
    <tableColumn id="265" xr3:uid="{1B9C8AC6-96F5-4A4B-BA27-9285EBA08423}" name="ROS_NUM_INC_COD_ESC_TO_TOT"/>
    <tableColumn id="266" xr3:uid="{45480FE8-ADA5-45E4-B819-B1C1DE622151}" name="ROS_DUR_INC_COD_ESC_TO_TOT"/>
    <tableColumn id="267" xr3:uid="{7E00DBEC-80B8-4EBA-8597-FA741DE6AD12}" name="ROS_NUM_INC_COD_ROS_NT_NEG"/>
    <tableColumn id="268" xr3:uid="{A84265AB-5AED-48A1-B9A7-2F40C28EE9AB}" name="ROS_DUR_INC_COD_ROS_NT_NEG"/>
    <tableColumn id="269" xr3:uid="{3551CC00-17EA-4093-85F9-676335619272}" name="ROS_NUM_INC_COD_ROS_NT_NEU"/>
    <tableColumn id="270" xr3:uid="{592B2C18-F18D-4242-AAE6-198575771012}" name="ROS_DUR_INC_COD_ROS_NT_NEU"/>
    <tableColumn id="271" xr3:uid="{41453CAC-5243-4668-AACE-F644E07BE1EE}" name="ROS_NUM_INC_COD_ROS_NT_POS"/>
    <tableColumn id="272" xr3:uid="{B0F74222-F575-4403-BA95-953170BE90FB}" name="ROS_DUR_INC_COD_ROS_NT_POS"/>
    <tableColumn id="273" xr3:uid="{E43278A1-685E-48DF-A280-AFC2A31C9E01}" name="ROS_NUM_INC_COD_ROS_NT_TOT"/>
    <tableColumn id="274" xr3:uid="{867F0C8D-D17E-4AFD-AC39-24F2D0B5D6C7}" name="ROS_DUR_INC_COD_ROS_NT_TOT"/>
    <tableColumn id="275" xr3:uid="{C765BF06-EB95-4CB0-A327-68C1A531CF75}" name="ROS_NUM_INC_COD_ROS_TG_NEG"/>
    <tableColumn id="276" xr3:uid="{44A683A2-987B-44AA-A38A-440A0AAB9C35}" name="ROS_DUR_INC_COD_ROS_TG_NEG"/>
    <tableColumn id="277" xr3:uid="{D2AC4B68-FEA1-42D7-84F8-3F4038BCFFEA}" name="ROS_NUM_INC_COD_ROS_TG_NEU"/>
    <tableColumn id="278" xr3:uid="{D73D64EE-2176-4ED5-A854-569965BD810B}" name="ROS_DUR_INC_COD_ROS_TG_NEU"/>
    <tableColumn id="279" xr3:uid="{2106DF7D-4D27-4689-947E-A48F1D496EA3}" name="ROS_NUM_INC_COD_ROS_TG_POS"/>
    <tableColumn id="280" xr3:uid="{2DE00810-68BC-4B14-BDAD-90E4348E1D46}" name="ROS_DUR_INC_COD_ROS_TG_POS"/>
    <tableColumn id="281" xr3:uid="{834656AB-8D4C-4CBB-AE46-046467538815}" name="ROS_NUM_INC_COD_ROS_TG_TOT"/>
    <tableColumn id="282" xr3:uid="{292BC094-0528-40D1-9B11-764C71CDA1FE}" name="ROS_DUR_INC_COD_ROS_TG_TOT"/>
    <tableColumn id="283" xr3:uid="{13A3F512-4AAD-45FF-A0D1-EB24F3F13766}" name="ROS_NUM_INC_COD_ROS_TO_TOT"/>
    <tableColumn id="284" xr3:uid="{93868DA6-D437-4ED6-87FB-55E50EDDD1D8}" name="ROS_DUR_INC_COD_ROS_TO_TOT"/>
    <tableColumn id="285" xr3:uid="{3C0C9480-2EA8-4B6F-9337-23494B0909E2}" name="ROS_NUM_INC_COD_TOT_TO_TOT"/>
    <tableColumn id="286" xr3:uid="{CEB22BE4-6488-402B-9675-0245AE281314}" name="ROS_DUR_INC_COD_TOT_TO_TOT"/>
    <tableColumn id="287" xr3:uid="{AA844CBF-0C1A-420A-A1CF-5AD2C54C866D}" name="ROS_NUM_INC_REC_ROS_NT_NEG"/>
    <tableColumn id="288" xr3:uid="{0B28606A-025B-4639-9745-3DC1F9FF4FB0}" name="ROS_DUR_INC_REC_ROS_NT_NEG"/>
    <tableColumn id="289" xr3:uid="{1151CEE9-CBD6-43A8-A1FF-8E6B91C9AE0F}" name="ROS_NUM_INC_REC_ROS_NT_NEU"/>
    <tableColumn id="290" xr3:uid="{B3246ECD-B3F6-419C-A8C5-87065AC5E3EE}" name="ROS_DUR_INC_REC_ROS_NT_NEU"/>
    <tableColumn id="291" xr3:uid="{BD149404-9F87-4CA5-ADFE-C16EC3A0E31F}" name="ROS_NUM_INC_REC_ROS_NT_POS"/>
    <tableColumn id="292" xr3:uid="{29A07830-186D-48EF-8F65-136ADA9EECBA}" name="ROS_DUR_INC_REC_ROS_NT_POS"/>
    <tableColumn id="293" xr3:uid="{6D5AA4B9-36BA-4A17-9E0E-C94A7E2E93F5}" name="ROS_NUM_INC_REC_ROS_NT_TOT"/>
    <tableColumn id="294" xr3:uid="{E6D88B74-2CE4-4798-BEE7-674C9728C622}" name="ROS_DUR_INC_REC_ROS_NT_TOT"/>
    <tableColumn id="295" xr3:uid="{8505853A-D0DE-4E7F-8843-2DB1B0689164}" name="ROS_NUM_INC_REC_ROS_TG_NEG"/>
    <tableColumn id="296" xr3:uid="{A014F8B6-0AC4-491C-84DF-6EDD35DC4DEC}" name="ROS_DUR_INC_REC_ROS_TG_NEG"/>
    <tableColumn id="297" xr3:uid="{6FF2F140-2032-4FBC-93CA-CC1C9C4824DF}" name="ROS_NUM_INC_REC_ROS_TG_NEU"/>
    <tableColumn id="298" xr3:uid="{CA3DEAB1-C8D7-4AA5-8646-1EF150CD6857}" name="ROS_DUR_INC_REC_ROS_TG_NEU"/>
    <tableColumn id="299" xr3:uid="{93F5A72A-BBBD-4C54-A205-158CAEAAD8AF}" name="ROS_NUM_INC_REC_ROS_TG_POS"/>
    <tableColumn id="300" xr3:uid="{4D8806E2-7352-4622-A2E4-F5BB245CD262}" name="ROS_DUR_INC_REC_ROS_TG_POS"/>
    <tableColumn id="301" xr3:uid="{FF2BB1B5-92B6-47A9-9C95-48FC8A07DCD1}" name="ROS_NUM_INC_REC_ROS_TG_TOT"/>
    <tableColumn id="302" xr3:uid="{661C90B3-3384-409A-B2C3-08A259325F8C}" name="ROS_DUR_INC_REC_ROS_TG_TOT"/>
    <tableColumn id="303" xr3:uid="{798FC4EC-B34C-459C-BE27-54A3811CEF3B}" name="ROS_NUM_INC_REC_ROS_TO_TOT"/>
    <tableColumn id="304" xr3:uid="{97E745FD-1940-4B34-8DB7-BFC2C6089B67}" name="ROS_DUR_INC_REC_ESC_TO_TOT"/>
    <tableColumn id="305" xr3:uid="{AD37C15D-DD61-4687-81E5-554794DC1C52}" name="ROS_NUM_INC_REC_TOT_TO_TOT"/>
    <tableColumn id="306" xr3:uid="{C39ACBAC-37C0-4F78-93F3-A5669346469D}" name="ROS_DUR_INC_REC_TOT_TO_TOT"/>
    <tableColumn id="307" xr3:uid="{4B60F980-A8FB-4758-BF5A-C5FF76A48250}" name="ROS_NUM_INC_TOT_TOT_TO_TOT"/>
    <tableColumn id="308" xr3:uid="{51805000-D830-40D0-B1BB-FC5886E4CEE4}" name="ROS_DUR_INC_TOT_TOT_TO_TOT"/>
    <tableColumn id="309" xr3:uid="{6DFBF184-F435-4C14-AEAB-92F01364F073}" name="ROS_NUM_TOT_TOT_TOT_TO_TOT"/>
    <tableColumn id="310" xr3:uid="{02D9B715-1D3F-4393-8A7A-C0B158537966}" name="ROS_DUR_TOT_TOT_TOT_TO_TOT"/>
    <tableColumn id="311" xr3:uid="{51216996-82ED-454C-BCAB-4D2CF8A95710}" name="AMP_NUM_COR_COD_ROS_TG_NEG">
      <calculatedColumnFormula>Tabla2[[#This Row],[ROS_NUM_COR_COD_ROS_TG_NEG]]-Tabla2[[#This Row],[PAS_NUM_COR_COD_ROS_TG_NEG]]</calculatedColumnFormula>
    </tableColumn>
    <tableColumn id="312" xr3:uid="{8F766FE5-257C-438B-A3B6-A596B57F21BC}" name="AMP_DUR_COR_COD_ROS_TG_NEG">
      <calculatedColumnFormula>Tabla2[[#This Row],[ROS_DUR_COR_COD_ROS_TG_NEG]]-Tabla2[[#This Row],[PAS_DUR_COR_COD_ROS_TG_NEG]]</calculatedColumnFormula>
    </tableColumn>
    <tableColumn id="313" xr3:uid="{BB01D1F8-848C-4EED-A67F-5D1AEFC5E9B8}" name="AMP_NUM_COR_COD_ROS_TG_NEU"/>
    <tableColumn id="314" xr3:uid="{7574A1F2-C714-4C2F-A3D8-D33F3AAE3D6E}" name="AMP_DUR_COR_COD_ROS_TG_NEU"/>
    <tableColumn id="315" xr3:uid="{11BA78D9-C683-428A-BBBB-BD49657BF247}" name="AMP_NUM_COR_COD_ROS_TG_POS"/>
    <tableColumn id="316" xr3:uid="{3B9225F1-C03D-486E-B065-3F8F57A8A684}" name="AMP_DUR_COR_COD_ROS_TG_POS"/>
    <tableColumn id="317" xr3:uid="{4C506290-A095-4962-9D75-EB0201E77720}" name="AMP_NUM_COR_COD_ROS_TG_TOT"/>
    <tableColumn id="318" xr3:uid="{D3524215-1279-4C72-BFC9-9964DF0F5557}" name="AMP_DUR_COR_COD_ROS_TG_TOT"/>
    <tableColumn id="319" xr3:uid="{D5B2A74A-13B2-4D59-8C0C-906ADDCA782D}" name="AMP_NUM_COR_COD_ESC_TG_NEG"/>
    <tableColumn id="320" xr3:uid="{70B1ACB9-E84A-456C-8313-B4DDA11EC17A}" name="AMP_DUR_COR_COD_ESC_TG_NEG"/>
    <tableColumn id="321" xr3:uid="{77C6ECF0-F4EA-4EC1-8B8E-43AD02EFFCB1}" name="AMP_NUM_COR_COD_ESC_TG_NEU"/>
    <tableColumn id="322" xr3:uid="{AC4108A8-DF0B-4FFA-8CA9-BFB82C7942D6}" name="AMP_DUR_COR_COD_ESC_TG_NEU"/>
    <tableColumn id="323" xr3:uid="{822101B8-EC7D-443E-AE5C-3D8A9BEA01A1}" name="AMP_NUM_COR_COD_ESC_TG_POS"/>
    <tableColumn id="324" xr3:uid="{82FD3C37-FAEA-4417-830A-3135A1EC2534}" name="AMP_DUR_COR_COD_ESC_TG_POS"/>
    <tableColumn id="325" xr3:uid="{E66FA5A1-27A7-42D3-ADFC-FD49BEA1AFCA}" name="AMP_NUM_COR_COD_ESC_TG_TOT"/>
    <tableColumn id="326" xr3:uid="{4850C9FC-870B-4E6C-B435-A1316F0840DE}" name="AMP_DUR_COR_COD_ESC_TG_TOT"/>
    <tableColumn id="327" xr3:uid="{C518FAAD-3F75-4280-9F83-4C63222B3A8D}" name="SUP_NUM_COR_COD_ROS_TG_NEG"/>
    <tableColumn id="328" xr3:uid="{791D30D4-67C9-49C0-91AF-836F39CAF950}" name="SUP_DUR_COR_COD_ROS_TG_NEG"/>
    <tableColumn id="329" xr3:uid="{D9474D7A-6D3F-4DB4-A4F5-1C0797F46167}" name="SUP_NUM_COR_COD_ROS_TG_NEU"/>
    <tableColumn id="330" xr3:uid="{04AAA39C-C601-413D-BEB3-7563734BE012}" name="SUP_DUR_COR_COD_ROS_TG_NEU"/>
    <tableColumn id="331" xr3:uid="{890250CA-03C8-45C0-AC28-8C4AB188222F}" name="SUP_NUM_COR_COD_ROS_TG_POS"/>
    <tableColumn id="332" xr3:uid="{02AACE53-72D1-4E59-A17B-EBF2FD1B2D13}" name="SUP_DUR_COR_COD_ROS_TG_POS"/>
    <tableColumn id="333" xr3:uid="{D657D6F7-4908-4CB4-9EC0-4F011F911BDE}" name="SUP_NUM_COR_COD_ROS_TG_TOT"/>
    <tableColumn id="334" xr3:uid="{BAAAC5B0-2C88-4037-B5C8-1426A93E7F67}" name="SUP_DUR_COR_COD_ROS_TG_TOT"/>
    <tableColumn id="335" xr3:uid="{0A5ED702-640D-453B-B373-08874CAD8A14}" name="SUP_NUM_COR_COD_ESC_TG_NEG"/>
    <tableColumn id="336" xr3:uid="{68AEB3F5-10A5-451E-98D9-917E8731E752}" name="SUP_DUR_COR_COD_ESC_TG_NEG"/>
    <tableColumn id="337" xr3:uid="{CA3071D1-9D03-4C77-B058-5C2734474C6A}" name="SUP_NUM_COR_COD_ESC_TG_NEU"/>
    <tableColumn id="338" xr3:uid="{53116D10-2FDB-4BE0-876E-4ABDC643EC12}" name="SUP_DUR_COR_COD_ESC_TG_NEU"/>
    <tableColumn id="339" xr3:uid="{6FA899DD-C236-4979-8F0A-B64F158E560E}" name="SUP_NUM_COR_COD_ESC_TG_POS"/>
    <tableColumn id="340" xr3:uid="{1E0CC652-15C2-4777-BD7C-0BE4FACAA4A7}" name="SUP_DUR_COR_COD_ESC_TG_POS"/>
    <tableColumn id="341" xr3:uid="{A96DA454-D630-4381-91E1-6D92C94D49D6}" name="SUP_NUM_COR_COD_ESC_TG_TOT"/>
    <tableColumn id="342" xr3:uid="{701F9F97-157D-4FFD-BC71-FB73399E9491}" name="SUP_DUR_COR_COD_ESC_TG_TOT"/>
    <tableColumn id="343" xr3:uid="{C4DEB668-53B9-4002-B438-42F3998482D5}" name="RAMP_NUM_PAS_NEG" dataDxfId="137">
      <calculatedColumnFormula>Tabla25[[#This Row],[PAS_NUM_COR_COD_ROS_TG_NEG]]-Tabla25[[#This Row],[PAS_NUM_COR_COD_ESC_TG_NEG]]</calculatedColumnFormula>
    </tableColumn>
    <tableColumn id="344" xr3:uid="{545A1D9A-4BBF-4606-9E4E-2D0ED5BD4C42}" name="RAMP_NUM_PAS_NEU" dataDxfId="136">
      <calculatedColumnFormula>Tabla25[[#This Row],[PAS_NUM_COR_COD_ROS_TG_NEU]]-Tabla25[[#This Row],[PAS_NUM_COR_COD_ESC_TG_NEU]]</calculatedColumnFormula>
    </tableColumn>
    <tableColumn id="345" xr3:uid="{ADB4B46C-9F17-4BD5-9E00-EEE1C159B73B}" name="RAMP_NUM_PAS_POS" dataDxfId="135">
      <calculatedColumnFormula>Tabla25[[#This Row],[PAS_NUM_COR_COD_ROS_TG_POS]]-Tabla25[[#This Row],[PAS_NUM_COR_COD_ESC_TG_POS]]</calculatedColumnFormula>
    </tableColumn>
    <tableColumn id="346" xr3:uid="{EE032A44-5A26-4AAB-8041-C477CFFBAAE3}" name="RAMP_NUM_PAS_TOT" dataDxfId="134">
      <calculatedColumnFormula>Tabla25[[#This Row],[PAS_NUM_COR_COD_ROS_TG_TOT]]-Tabla25[[#This Row],[PAS_NUM_COR_COD_ESC_TG_TOT]]</calculatedColumnFormula>
    </tableColumn>
    <tableColumn id="347" xr3:uid="{4E029C44-0A97-4E36-B30D-AD3BFFCBCF6A}" name="RAMP_DUR_PAS_NEG" dataDxfId="133">
      <calculatedColumnFormula>Tabla25[[#This Row],[PAS_DUR_COR_COD_ROS_TG_NEG]]-Tabla25[[#This Row],[PAS_DUR_COR_COD_ESC_TG_NEG]]</calculatedColumnFormula>
    </tableColumn>
    <tableColumn id="348" xr3:uid="{B5937A57-0529-4E55-BB31-6FA2D436BFC9}" name="RAMP_DUR_PAS_NEU" dataDxfId="132">
      <calculatedColumnFormula>Tabla25[[#This Row],[PAS_DUR_COR_COD_ROS_TG_NEU]]-Tabla25[[#This Row],[PAS_DUR_COR_COD_ESC_TG_NEU]]</calculatedColumnFormula>
    </tableColumn>
    <tableColumn id="349" xr3:uid="{D5C01456-9C76-4892-8181-15ACC43DF3D3}" name="RAMP_DUR_PAS_POS" dataDxfId="131">
      <calculatedColumnFormula>Tabla25[[#This Row],[PAS_DUR_COR_COD_ROS_TG_POS]]-Tabla25[[#This Row],[PAS_DUR_COR_COD_ESC_TG_POS]]</calculatedColumnFormula>
    </tableColumn>
    <tableColumn id="350" xr3:uid="{7BC97325-D5DC-4BA3-B415-0ECBB10D16D2}" name="RAMP_DUR_PAS_TOT" dataDxfId="130">
      <calculatedColumnFormula>Tabla25[[#This Row],[PAS_DUR_COR_COD_ROS_TG_TOT]]-Tabla25[[#This Row],[PAS_DUR_COR_COD_ESC_TG_TOT]]</calculatedColumnFormula>
    </tableColumn>
    <tableColumn id="351" xr3:uid="{F2EAA0B2-A803-4328-946A-E3CDC295F70A}" name="RAMP_NUM_ESC_NEG" dataDxfId="129">
      <calculatedColumnFormula>Tabla25[[#This Row],[ESC_NUM_COR_COD_ROS_TG_NEG]]-Tabla25[[#This Row],[ESC_NUM_COR_COD_ESC_TG_NEG]]</calculatedColumnFormula>
    </tableColumn>
    <tableColumn id="352" xr3:uid="{3A743079-C093-4C31-8E1E-64862AA9EE3A}" name="RAMP_NUM_ESC_NEU" dataDxfId="128">
      <calculatedColumnFormula>Tabla25[[#This Row],[ESC_NUM_COR_COD_ROS_TG_NEU]]-Tabla25[[#This Row],[ESC_NUM_COR_COD_ESC_TG_NEU]]</calculatedColumnFormula>
    </tableColumn>
    <tableColumn id="353" xr3:uid="{73966F4A-FC57-4449-A6C0-9D4A98474D24}" name="RAMP_NUM_ESC_POS" dataDxfId="127">
      <calculatedColumnFormula>Tabla25[[#This Row],[ESC_NUM_COR_COD_ROS_TG_POS]]-Tabla25[[#This Row],[ESC_NUM_COR_COD_ESC_TG_POS]]</calculatedColumnFormula>
    </tableColumn>
    <tableColumn id="354" xr3:uid="{2ADE4ECC-3C33-4B1D-91F8-08CFE3C47718}" name="RAMP_NUM_ESC_TOT" dataDxfId="126">
      <calculatedColumnFormula>Tabla25[[#This Row],[ESC_NUM_COR_COD_ROS_TG_TOT]]-Tabla25[[#This Row],[ESC_NUM_COR_COD_ESC_TG_TOT]]</calculatedColumnFormula>
    </tableColumn>
    <tableColumn id="355" xr3:uid="{8C185124-2061-403E-90BE-3406EBEF54FE}" name="RAMP_DUR_ESC_NEG" dataDxfId="125">
      <calculatedColumnFormula>Tabla25[[#This Row],[ESC_DUR_COR_COD_ROS_TG_NEG]]-Tabla25[[#This Row],[ESC_DUR_COR_COD_ESC_TG_NEG]]</calculatedColumnFormula>
    </tableColumn>
    <tableColumn id="356" xr3:uid="{46491BB1-CF5A-49A3-A4FB-B5DE44B1D1F7}" name="RAMP_DUR_ESC_NEU" dataDxfId="124">
      <calculatedColumnFormula>Tabla25[[#This Row],[ESC_DUR_COR_COD_ROS_TG_NEU]]-Tabla25[[#This Row],[ESC_DUR_COR_COD_ESC_TG_NEU]]</calculatedColumnFormula>
    </tableColumn>
    <tableColumn id="357" xr3:uid="{830CEA2C-D9D5-46AF-9008-367D487699F5}" name="RAMP_DUR_ESC_POS" dataDxfId="123">
      <calculatedColumnFormula>Tabla25[[#This Row],[ESC_DUR_COR_COD_ROS_TG_POS]]-Tabla25[[#This Row],[ESC_DUR_COR_COD_ESC_TG_POS]]</calculatedColumnFormula>
    </tableColumn>
    <tableColumn id="358" xr3:uid="{36525FAB-DEF2-4221-A23B-153E27FDD512}" name="RAMP_DUR_ESC_TOT" dataDxfId="122">
      <calculatedColumnFormula>Tabla25[[#This Row],[ESC_DUR_COR_COD_ROS_TG_TOT]]-Tabla25[[#This Row],[ESC_DUR_COR_COD_ESC_TG_TOT]]</calculatedColumnFormula>
    </tableColumn>
    <tableColumn id="359" xr3:uid="{F58FC901-5DC3-460E-B7BD-8A067CA963CC}" name="RAMP_NUM_ROS_NEG" dataDxfId="121">
      <calculatedColumnFormula>Tabla25[[#This Row],[ROS_NUM_COR_COD_ROS_TG_NEG]]-Tabla25[[#This Row],[ROS_NUM_COR_COD_ESC_TG_NEG]]</calculatedColumnFormula>
    </tableColumn>
    <tableColumn id="360" xr3:uid="{A77529BF-FFA4-4995-868D-7A880BC0E36A}" name="RAMP_NUM_ROS_NEU" dataDxfId="120">
      <calculatedColumnFormula>Tabla25[[#This Row],[ROS_NUM_COR_COD_ROS_TG_NEU]]-Tabla25[[#This Row],[ROS_NUM_COR_COD_ESC_TG_NEU]]</calculatedColumnFormula>
    </tableColumn>
    <tableColumn id="361" xr3:uid="{FA0318F7-8738-4EDE-BBC7-3303F09EB920}" name="RAMP_NUM_ROS_POS" dataDxfId="119">
      <calculatedColumnFormula>Tabla25[[#This Row],[ROS_NUM_COR_COD_ROS_TG_POS]]-Tabla25[[#This Row],[ROS_NUM_COR_COD_ESC_TG_POS]]</calculatedColumnFormula>
    </tableColumn>
    <tableColumn id="362" xr3:uid="{26635C39-30E0-46B7-B739-83E1D63EEFA7}" name="RAMP_NUM_ROS_TOT" dataDxfId="118">
      <calculatedColumnFormula>Tabla25[[#This Row],[ROS_NUM_COR_COD_ROS_TG_TOT]]-Tabla25[[#This Row],[ROS_NUM_COR_COD_ESC_TG_TOT]]</calculatedColumnFormula>
    </tableColumn>
    <tableColumn id="363" xr3:uid="{4745A821-256B-4AFE-8AD1-FE74C7C56FAF}" name="RAMP_DUR_ROS_NEG" dataDxfId="117">
      <calculatedColumnFormula>Tabla25[[#This Row],[ROS_DUR_COR_COD_ROS_TG_NEG]]-Tabla25[[#This Row],[ROS_DUR_COR_COD_ESC_TG_NEG]]</calculatedColumnFormula>
    </tableColumn>
    <tableColumn id="364" xr3:uid="{02FD8192-DF9D-4DE6-8882-5681C5FC76A4}" name="RAMP_DUR_ROS_NEU" dataDxfId="116">
      <calculatedColumnFormula>Tabla25[[#This Row],[ROS_DUR_COR_COD_ROS_TG_NEU]]-Tabla25[[#This Row],[ROS_DUR_COR_COD_ESC_TG_NEU]]</calculatedColumnFormula>
    </tableColumn>
    <tableColumn id="365" xr3:uid="{2F2E7DF8-7966-4745-9D3C-0B4730004389}" name="RAMP_DUR_ROS_POS" dataDxfId="115">
      <calculatedColumnFormula>Tabla25[[#This Row],[ROS_DUR_COR_COD_ROS_TG_POS]]-Tabla25[[#This Row],[ROS_DUR_COR_COD_ESC_TG_POS]]</calculatedColumnFormula>
    </tableColumn>
    <tableColumn id="366" xr3:uid="{4C32E73F-6E0A-4F9C-980B-CB22F748DAE2}" name="RAMP_DUR_ROS_TOT" dataDxfId="114">
      <calculatedColumnFormula>Tabla25[[#This Row],[ROS_DUR_COR_COD_ROS_TG_TOT]]-Tabla25[[#This Row],[ROS_DUR_COR_COD_ESC_TG_TOT]]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8B83C-1112-4787-9FC5-A0E2EF8DF953}" name="Tabla25" displayName="Tabla25" ref="A1:DD239" totalsRowShown="0" headerRowDxfId="113">
  <autoFilter ref="A1:DD239" xr:uid="{E078B83C-1112-4787-9FC5-A0E2EF8DF953}"/>
  <tableColumns count="108">
    <tableColumn id="1" xr3:uid="{A474F41F-1A45-463A-B4D4-551B01E89FDB}" name="ID" dataDxfId="112"/>
    <tableColumn id="2" xr3:uid="{F101B45A-DEE2-438D-AE93-FEA2641A2FF0}" name="DECADA" dataDxfId="111"/>
    <tableColumn id="3" xr3:uid="{FF688012-C85E-4DFD-B906-60844333C3C0}" name="SEXO" dataDxfId="110"/>
    <tableColumn id="4" xr3:uid="{EDB2113E-5709-40F2-8766-5E8CEEEAD8CF}" name="EDAD" dataDxfId="109"/>
    <tableColumn id="5" xr3:uid="{29B55CA6-A278-4BBF-98CB-6C6FD527AAA0}" name="PAS_NUM_COR_COD_ESC_TG_NEG" dataDxfId="108"/>
    <tableColumn id="6" xr3:uid="{000FD301-9787-4FDD-AF68-D80020AE5FD3}" name="PAS_DUR_COR_COD_ESC_TG_NEG" dataDxfId="107"/>
    <tableColumn id="7" xr3:uid="{E418494F-5F87-41F9-BCF0-A3B4F87CE1FB}" name="PAS_NUM_COR_COD_ESC_TG_NEU" dataDxfId="106"/>
    <tableColumn id="8" xr3:uid="{8399EA19-52DB-4279-B199-01AD93B644F1}" name="PAS_DUR_COR_COD_ESC_TG_NEU" dataDxfId="105"/>
    <tableColumn id="9" xr3:uid="{53B4C1BD-1945-4F13-AB4A-EEA731D3B835}" name="PAS_NUM_COR_COD_ESC_TG_POS" dataDxfId="104"/>
    <tableColumn id="10" xr3:uid="{135537C6-B186-4195-8001-297D2912651B}" name="PAS_DUR_COR_COD_ESC_TG_POS" dataDxfId="103"/>
    <tableColumn id="11" xr3:uid="{7BE7DBE0-53C1-4F33-984E-A99472A27D13}" name="PAS_NUM_COR_COD_ESC_TG_TOT" dataDxfId="102"/>
    <tableColumn id="12" xr3:uid="{E68D7FE6-C329-4820-997F-AB46D07A41F9}" name="PAS_DUR_COR_COD_ESC_TG_TOT" dataDxfId="101"/>
    <tableColumn id="13" xr3:uid="{DB1147D9-C9CE-45FF-ADD3-CC81E692BDCA}" name="PAS_NUM_COR_COD_ROS_TG_NEG" dataDxfId="100"/>
    <tableColumn id="14" xr3:uid="{66EA805E-EF2F-4E4E-8284-C9E2E744ECCA}" name="PAS_DUR_COR_COD_ROS_TG_NEG" dataDxfId="99"/>
    <tableColumn id="15" xr3:uid="{9B4DB1BE-987B-4667-8641-079941B91EFA}" name="PAS_NUM_COR_COD_ROS_TG_NEU" dataDxfId="98"/>
    <tableColumn id="16" xr3:uid="{15A478A8-8993-4611-886A-CB0AA1CC244C}" name="PAS_DUR_COR_COD_ROS_TG_NEU" dataDxfId="97"/>
    <tableColumn id="17" xr3:uid="{76C4AE69-8AD7-4256-832D-AF6C36430DFB}" name="PAS_NUM_COR_COD_ROS_TG_POS" dataDxfId="96"/>
    <tableColumn id="18" xr3:uid="{618EAFA1-EEB3-47A7-B019-8AAA051BC1A6}" name="PAS_DUR_COR_COD_ROS_TG_POS" dataDxfId="95"/>
    <tableColumn id="19" xr3:uid="{9DC2955E-A25A-4FA3-9CF4-E183849D792B}" name="PAS_NUM_COR_COD_ROS_TG_TOT" dataDxfId="94"/>
    <tableColumn id="20" xr3:uid="{F00E843B-F96E-4F23-8B8D-3148B56E10DF}" name="PAS_DUR_COR_COD_ROS_TG_TOT" dataDxfId="93"/>
    <tableColumn id="75" xr3:uid="{357A542A-378F-4DB8-8DEA-8A87C9398FDD}" name="ESC_NUM_COR_COD_ESC_TG_NEG" dataDxfId="92"/>
    <tableColumn id="76" xr3:uid="{5D267A18-0E3D-4C16-B85F-1020CE670B03}" name="ESC_DUR_COR_COD_ESC_TG_NEG" dataDxfId="91"/>
    <tableColumn id="77" xr3:uid="{D4542B08-81DD-4AB5-869C-C806657BD1F0}" name="ESC_NUM_COR_COD_ESC_TG_NEU" dataDxfId="90"/>
    <tableColumn id="78" xr3:uid="{78CE95C5-BDC0-45CB-B8D9-BCD9C962D385}" name="ESC_DUR_COR_COD_ESC_TG_NEU" dataDxfId="89"/>
    <tableColumn id="79" xr3:uid="{44DFB404-29B6-4B8A-A72F-1E284D96BE1D}" name="ESC_NUM_COR_COD_ESC_TG_POS" dataDxfId="88"/>
    <tableColumn id="80" xr3:uid="{CACFE0AC-E05E-436E-98B1-1EC32AD60F51}" name="ESC_DUR_COR_COD_ESC_TG_POS" dataDxfId="87"/>
    <tableColumn id="81" xr3:uid="{1B4A54F4-0DE5-45D7-BF3E-1080CEF11571}" name="ESC_NUM_COR_COD_ESC_TG_TOT" dataDxfId="86"/>
    <tableColumn id="82" xr3:uid="{BAAF0FF8-8C74-4D38-99CF-8BECB0FEC22C}" name="ESC_DUR_COR_COD_ESC_TG_TOT" dataDxfId="85"/>
    <tableColumn id="93" xr3:uid="{A7AAD2C6-568B-41FA-9A9E-AA270EF74B60}" name="ESC_NUM_COR_COD_ROS_TG_NEG" dataDxfId="84"/>
    <tableColumn id="94" xr3:uid="{DE18D1A3-C9A0-46F1-A167-E5D2C4E12A90}" name="ESC_DUR_COR_COD_ROS_TG_NEG" dataDxfId="83"/>
    <tableColumn id="95" xr3:uid="{C13ED601-FEFC-4836-8FEE-20075FFC41EB}" name="ESC_NUM_COR_COD_ROS_TG_NEU" dataDxfId="82"/>
    <tableColumn id="96" xr3:uid="{D719959A-A12E-4A7A-92C5-934138AFA516}" name="ESC_DUR_COR_COD_ROS_TG_NEU" dataDxfId="81"/>
    <tableColumn id="97" xr3:uid="{BA31EFF6-59AF-4508-AA70-FB11D06C50E5}" name="ESC_NUM_COR_COD_ROS_TG_POS" dataDxfId="80"/>
    <tableColumn id="98" xr3:uid="{EE12B9AC-8FEB-4CFA-9E07-8072F022E776}" name="ESC_DUR_COR_COD_ROS_TG_POS" dataDxfId="79"/>
    <tableColumn id="99" xr3:uid="{73DA4071-8387-4BDE-8E76-E491B48AF5FE}" name="ESC_NUM_COR_COD_ROS_TG_TOT" dataDxfId="78"/>
    <tableColumn id="100" xr3:uid="{8D400CCC-7861-4483-A2E0-5DE42F5B1CE1}" name="ESC_DUR_COR_COD_ROS_TG_TOT" dataDxfId="77"/>
    <tableColumn id="197" xr3:uid="{1BF2C128-44A6-4E42-9067-18D7CF3650A7}" name="ROS_NUM_COR_COD_ESC_TG_NEG" dataDxfId="76"/>
    <tableColumn id="198" xr3:uid="{CDFB7A94-551E-4F08-A6E3-60B3268DC844}" name="ROS_DUR_COR_COD_ESC_TG_NEG" dataDxfId="75"/>
    <tableColumn id="199" xr3:uid="{ACA3DBC2-E014-4211-A825-EA925EF24572}" name="ROS_NUM_COR_COD_ESC_TG_NEU" dataDxfId="74"/>
    <tableColumn id="200" xr3:uid="{1A5C6937-D0BC-48A2-A54A-7213FE657FFA}" name="ROS_DUR_COR_COD_ESC_TG_NEU" dataDxfId="73"/>
    <tableColumn id="201" xr3:uid="{5418B921-B7EA-417F-A272-1F93574CB1B3}" name="ROS_NUM_COR_COD_ESC_TG_POS" dataDxfId="72"/>
    <tableColumn id="202" xr3:uid="{936DDB82-3A8E-4F42-9074-2B39ED5ACB9B}" name="ROS_DUR_COR_COD_ESC_TG_POS" dataDxfId="71"/>
    <tableColumn id="203" xr3:uid="{C850B1AC-5B2C-4671-B527-08D691E5CBED}" name="ROS_NUM_COR_COD_ESC_TG_TOT" dataDxfId="70"/>
    <tableColumn id="204" xr3:uid="{E7A76BDC-4FA4-466F-945A-56927848C675}" name="ROS_DUR_COR_COD_ESC_TG_TOT" dataDxfId="69"/>
    <tableColumn id="215" xr3:uid="{348F891F-0308-4128-B3D9-2A9886F7B8AA}" name="ROS_NUM_COR_COD_ROS_TG_NEG" dataDxfId="68"/>
    <tableColumn id="216" xr3:uid="{653EA765-C9CD-4062-B4A3-A99E90ECB893}" name="ROS_DUR_COR_COD_ROS_TG_NEG" dataDxfId="67"/>
    <tableColumn id="217" xr3:uid="{D8088867-A907-4CDA-BAD2-27DE2E95BDA8}" name="ROS_NUM_COR_COD_ROS_TG_NEU" dataDxfId="66"/>
    <tableColumn id="218" xr3:uid="{A49D3DED-1D00-410E-A90A-39900DD2B1A3}" name="ROS_DUR_COR_COD_ROS_TG_NEU" dataDxfId="65"/>
    <tableColumn id="219" xr3:uid="{6A01880F-F36B-48B8-9CFD-1126340C801A}" name="ROS_NUM_COR_COD_ROS_TG_POS" dataDxfId="64"/>
    <tableColumn id="220" xr3:uid="{7381336E-C0EF-4F80-A9EC-BC4BB383E495}" name="ROS_DUR_COR_COD_ROS_TG_POS" dataDxfId="63"/>
    <tableColumn id="221" xr3:uid="{E00321D7-EA70-40E6-A224-A8DEBD1942D5}" name="ROS_NUM_COR_COD_ROS_TG_TOT" dataDxfId="62"/>
    <tableColumn id="222" xr3:uid="{4CD7C9F6-A894-46F9-AC66-53B07B3362E8}" name="ROS_DUR_COR_COD_ROS_TG_TOT" dataDxfId="61"/>
    <tableColumn id="311" xr3:uid="{9FBC796F-E108-4975-B6E0-69B2CBFC00A4}" name="AMP_NUM_COR_COD_ROS_TG_NEG" dataDxfId="60">
      <calculatedColumnFormula>Tabla25[[#This Row],[ROS_NUM_COR_COD_ROS_TG_NEG]]-Tabla25[[#This Row],[PAS_NUM_COR_COD_ROS_TG_NEG]]</calculatedColumnFormula>
    </tableColumn>
    <tableColumn id="312" xr3:uid="{4E08909F-1C34-4746-BE68-D8DDA27162C7}" name="AMP_DUR_COR_COD_ROS_TG_NEG" dataDxfId="59">
      <calculatedColumnFormula>Tabla25[[#This Row],[ROS_DUR_COR_COD_ROS_TG_NEG]]-Tabla25[[#This Row],[PAS_DUR_COR_COD_ROS_TG_NEG]]</calculatedColumnFormula>
    </tableColumn>
    <tableColumn id="313" xr3:uid="{CC42AF60-6BB0-46EA-8DFF-8D7E820E4AD2}" name="AMP_NUM_COR_COD_ROS_TG_NEU" dataDxfId="58">
      <calculatedColumnFormula>Tabla25[[#This Row],[ROS_NUM_COR_COD_ROS_TG_NEU]]-Tabla25[[#This Row],[PAS_NUM_COR_COD_ROS_TG_NEU]]</calculatedColumnFormula>
    </tableColumn>
    <tableColumn id="314" xr3:uid="{A0240E20-8D04-4284-A8A2-696FA9C6C15B}" name="AMP_DUR_COR_COD_ROS_TG_NEU" dataDxfId="57">
      <calculatedColumnFormula>Tabla25[[#This Row],[ROS_DUR_COR_COD_ROS_TG_NEU]]-Tabla25[[#This Row],[PAS_DUR_COR_COD_ROS_TG_NEU]]</calculatedColumnFormula>
    </tableColumn>
    <tableColumn id="315" xr3:uid="{5B141081-3104-4716-9E28-64AAEF28E887}" name="AMP_NUM_COR_COD_ROS_TG_POS" dataDxfId="56">
      <calculatedColumnFormula>Tabla25[[#This Row],[ROS_NUM_COR_COD_ROS_TG_POS]]-Tabla25[[#This Row],[PAS_NUM_COR_COD_ROS_TG_POS]]</calculatedColumnFormula>
    </tableColumn>
    <tableColumn id="316" xr3:uid="{3C8B18BC-1E9C-4CCE-9C33-F403EFBA5220}" name="AMP_DUR_COR_COD_ROS_TG_POS" dataDxfId="55">
      <calculatedColumnFormula>Tabla25[[#This Row],[ROS_DUR_COR_COD_ROS_TG_POS]]-Tabla25[[#This Row],[PAS_DUR_COR_COD_ROS_TG_POS]]</calculatedColumnFormula>
    </tableColumn>
    <tableColumn id="317" xr3:uid="{269512B0-1111-4227-B8D3-731EEBD88E40}" name="AMP_NUM_COR_COD_ROS_TG_TOT" dataDxfId="54">
      <calculatedColumnFormula>Tabla25[[#This Row],[ROS_NUM_COR_COD_ROS_TG_TOT]]-Tabla25[[#This Row],[PAS_NUM_COR_COD_ROS_TG_TOT]]</calculatedColumnFormula>
    </tableColumn>
    <tableColumn id="318" xr3:uid="{945D7DDD-A567-4FFB-98D0-E4C974B563B8}" name="AMP_DUR_COR_COD_ROS_TG_TOT" dataDxfId="53">
      <calculatedColumnFormula>Tabla25[[#This Row],[ROS_DUR_COR_COD_ROS_TG_TOT]]-Tabla25[[#This Row],[PAS_DUR_COR_COD_ROS_TG_TOT]]</calculatedColumnFormula>
    </tableColumn>
    <tableColumn id="319" xr3:uid="{CE624E50-E4E6-4A0A-960F-D71B0E35557A}" name="AMP_NUM_COR_COD_ESC_TG_NEG" dataDxfId="52">
      <calculatedColumnFormula>Tabla25[[#This Row],[ROS_NUM_COR_COD_ESC_TG_NEG]]-Tabla25[[#This Row],[PAS_NUM_COR_COD_ESC_TG_NEG]]</calculatedColumnFormula>
    </tableColumn>
    <tableColumn id="320" xr3:uid="{6E4403FD-2645-466C-893A-A53EA93FCE62}" name="AMP_DUR_COR_COD_ESC_TG_NEG" dataDxfId="51">
      <calculatedColumnFormula>Tabla25[[#This Row],[ROS_DUR_COR_COD_ESC_TG_NEG]]-Tabla25[[#This Row],[PAS_DUR_COR_COD_ESC_TG_NEG]]</calculatedColumnFormula>
    </tableColumn>
    <tableColumn id="321" xr3:uid="{5436CE2F-EADC-4E66-841E-36A3B474FE01}" name="AMP_NUM_COR_COD_ESC_TG_NEU" dataDxfId="50">
      <calculatedColumnFormula>Tabla25[[#This Row],[ROS_NUM_COR_COD_ESC_TG_NEU]]-Tabla25[[#This Row],[PAS_NUM_COR_COD_ESC_TG_NEU]]</calculatedColumnFormula>
    </tableColumn>
    <tableColumn id="322" xr3:uid="{97EDB7E7-1520-4E3E-B104-914A53A5898C}" name="AMP_DUR_COR_COD_ESC_TG_NEU" dataDxfId="49">
      <calculatedColumnFormula>Tabla25[[#This Row],[ROS_DUR_COR_COD_ESC_TG_NEU]]-Tabla25[[#This Row],[PAS_DUR_COR_COD_ESC_TG_NEU]]</calculatedColumnFormula>
    </tableColumn>
    <tableColumn id="323" xr3:uid="{B53E587A-A202-4D8D-9ABF-1FE684949A6A}" name="AMP_NUM_COR_COD_ESC_TG_POS" dataDxfId="48">
      <calculatedColumnFormula>Tabla25[[#This Row],[ROS_NUM_COR_COD_ESC_TG_POS]]-Tabla25[[#This Row],[PAS_NUM_COR_COD_ESC_TG_POS]]</calculatedColumnFormula>
    </tableColumn>
    <tableColumn id="324" xr3:uid="{57B81755-9A1B-4F82-9C1B-F2D4D179B3B8}" name="AMP_DUR_COR_COD_ESC_TG_POS" dataDxfId="47">
      <calculatedColumnFormula>Tabla25[[#This Row],[ROS_DUR_COR_COD_ESC_TG_POS]]-Tabla25[[#This Row],[PAS_DUR_COR_COD_ESC_TG_POS]]</calculatedColumnFormula>
    </tableColumn>
    <tableColumn id="325" xr3:uid="{A7EB48B2-8E9C-450F-A6A5-52DAD294ECB1}" name="AMP_NUM_COR_COD_ESC_TG_TOT" dataDxfId="46">
      <calculatedColumnFormula>Tabla25[[#This Row],[ROS_NUM_COR_COD_ESC_TG_TOT]]-Tabla25[[#This Row],[PAS_NUM_COR_COD_ESC_TG_TOT]]</calculatedColumnFormula>
    </tableColumn>
    <tableColumn id="326" xr3:uid="{E96311C2-8853-4088-83D0-F595CA76234D}" name="AMP_DUR_COR_COD_ESC_TG_TOT" dataDxfId="45">
      <calculatedColumnFormula>Tabla25[[#This Row],[ROS_DUR_COR_COD_ESC_TG_TOT]]-Tabla25[[#This Row],[PAS_DUR_COR_COD_ESC_TG_TOT]]</calculatedColumnFormula>
    </tableColumn>
    <tableColumn id="327" xr3:uid="{510C22B1-971B-4136-81A2-3F3C3D2107D9}" name="SUP_NUM_COR_COD_ROS_TG_NEG" dataDxfId="44">
      <calculatedColumnFormula>Tabla25[[#This Row],[PAS_NUM_COR_COD_ROS_TG_NEG]]-Tabla25[[#This Row],[ESC_NUM_COR_COD_ROS_TG_NEG]]</calculatedColumnFormula>
    </tableColumn>
    <tableColumn id="328" xr3:uid="{AB0BDAC2-DFE9-431E-82DC-10FDF4DD99BC}" name="SUP_DUR_COR_COD_ROS_TG_NEG" dataDxfId="43">
      <calculatedColumnFormula>Tabla25[[#This Row],[PAS_DUR_COR_COD_ROS_TG_NEG]]-Tabla25[[#This Row],[ESC_DUR_COR_COD_ROS_TG_NEG]]</calculatedColumnFormula>
    </tableColumn>
    <tableColumn id="329" xr3:uid="{BDF7DEA0-9279-455D-B820-F9393351136B}" name="SUP_NUM_COR_COD_ROS_TG_NEU" dataDxfId="42">
      <calculatedColumnFormula>Tabla25[[#This Row],[PAS_NUM_COR_COD_ROS_TG_NEU]]-Tabla25[[#This Row],[ESC_NUM_COR_COD_ROS_TG_NEU]]</calculatedColumnFormula>
    </tableColumn>
    <tableColumn id="330" xr3:uid="{EFF66E19-74AF-4546-9E40-C47770B2D376}" name="SUP_DUR_COR_COD_ROS_TG_NEU" dataDxfId="41">
      <calculatedColumnFormula>Tabla25[[#This Row],[PAS_DUR_COR_COD_ROS_TG_NEU]]-Tabla25[[#This Row],[ESC_DUR_COR_COD_ROS_TG_NEU]]</calculatedColumnFormula>
    </tableColumn>
    <tableColumn id="331" xr3:uid="{D82E9B4E-3D7E-4CF2-AA23-567F5A0B2B6C}" name="SUP_NUM_COR_COD_ROS_TG_POS" dataDxfId="40">
      <calculatedColumnFormula>Tabla25[[#This Row],[PAS_NUM_COR_COD_ROS_TG_POS]]-Tabla25[[#This Row],[ESC_NUM_COR_COD_ROS_TG_POS]]</calculatedColumnFormula>
    </tableColumn>
    <tableColumn id="332" xr3:uid="{20AB74EB-F3E9-4CF1-AB83-72A6C88D2CEA}" name="SUP_DUR_COR_COD_ROS_TG_POS" dataDxfId="39">
      <calculatedColumnFormula>Tabla25[[#This Row],[PAS_DUR_COR_COD_ROS_TG_POS]]-Tabla25[[#This Row],[ESC_DUR_COR_COD_ROS_TG_POS]]</calculatedColumnFormula>
    </tableColumn>
    <tableColumn id="333" xr3:uid="{53C16E8D-E98B-4037-A3EA-A267B58CF783}" name="SUP_NUM_COR_COD_ROS_TG_TOT" dataDxfId="38">
      <calculatedColumnFormula>Tabla25[[#This Row],[PAS_NUM_COR_COD_ROS_TG_TOT]]-Tabla25[[#This Row],[ESC_NUM_COR_COD_ROS_TG_TOT]]</calculatedColumnFormula>
    </tableColumn>
    <tableColumn id="334" xr3:uid="{5BCEDBFB-FDB9-4640-A696-08A6FF5C2C41}" name="SUP_DUR_COR_COD_ROS_TG_TOT" dataDxfId="37">
      <calculatedColumnFormula>Tabla25[[#This Row],[PAS_DUR_COR_COD_ROS_TG_TOT]]-Tabla25[[#This Row],[ESC_DUR_COR_COD_ROS_TG_TOT]]</calculatedColumnFormula>
    </tableColumn>
    <tableColumn id="335" xr3:uid="{2D7ECB4D-021D-4248-B235-B3954782F042}" name="SUP_NUM_COR_COD_ESC_TG_NEG" dataDxfId="36">
      <calculatedColumnFormula>Tabla25[[#This Row],[PAS_NUM_COR_COD_ESC_TG_NEG]]-Tabla25[[#This Row],[ESC_NUM_COR_COD_ESC_TG_NEG]]</calculatedColumnFormula>
    </tableColumn>
    <tableColumn id="336" xr3:uid="{72A5979B-95CA-4971-9C43-BF6886896A94}" name="SUP_DUR_COR_COD_ESC_TG_NEG" dataDxfId="35">
      <calculatedColumnFormula>Tabla25[[#This Row],[PAS_DUR_COR_COD_ESC_TG_NEG]]-Tabla25[[#This Row],[ESC_DUR_COR_COD_ESC_TG_NEG]]</calculatedColumnFormula>
    </tableColumn>
    <tableColumn id="337" xr3:uid="{9519D817-E8E4-46B6-803A-6CDD96A15202}" name="SUP_NUM_COR_COD_ESC_TG_NEU" dataDxfId="34">
      <calculatedColumnFormula>Tabla25[[#This Row],[PAS_NUM_COR_COD_ESC_TG_NEU]]-Tabla25[[#This Row],[ESC_NUM_COR_COD_ESC_TG_NEU]]</calculatedColumnFormula>
    </tableColumn>
    <tableColumn id="338" xr3:uid="{E556EF99-B517-4BA0-9707-06C57EC7BB79}" name="SUP_DUR_COR_COD_ESC_TG_NEU" dataDxfId="33">
      <calculatedColumnFormula>Tabla25[[#This Row],[PAS_DUR_COR_COD_ESC_TG_NEU]]-Tabla25[[#This Row],[ESC_DUR_COR_COD_ESC_TG_NEU]]</calculatedColumnFormula>
    </tableColumn>
    <tableColumn id="339" xr3:uid="{4A8991CF-781A-4C88-9179-B072AFF944D0}" name="SUP_NUM_COR_COD_ESC_TG_POS" dataDxfId="32">
      <calculatedColumnFormula>Tabla25[[#This Row],[PAS_NUM_COR_COD_ESC_TG_POS]]-Tabla25[[#This Row],[ESC_NUM_COR_COD_ESC_TG_POS]]</calculatedColumnFormula>
    </tableColumn>
    <tableColumn id="340" xr3:uid="{D71399F1-E517-4E5D-AF9C-46A2C0275708}" name="SUP_DUR_COR_COD_ESC_TG_POS" dataDxfId="31">
      <calculatedColumnFormula>Tabla25[[#This Row],[PAS_DUR_COR_COD_ESC_TG_POS]]-Tabla25[[#This Row],[ESC_DUR_COR_COD_ESC_TG_POS]]</calculatedColumnFormula>
    </tableColumn>
    <tableColumn id="341" xr3:uid="{3D1F9054-929C-4791-8845-AFCFF7BFD538}" name="SUP_NUM_COR_COD_ESC_TG_TOT" dataDxfId="30">
      <calculatedColumnFormula>Tabla25[[#This Row],[PAS_NUM_COR_COD_ESC_TG_TOT]]-Tabla25[[#This Row],[ESC_NUM_COR_COD_ESC_TG_TOT]]</calculatedColumnFormula>
    </tableColumn>
    <tableColumn id="342" xr3:uid="{6EDB78C6-4876-4870-8A27-17BA380AD394}" name="SUP_DUR_COR_COD_ESC_TG_TOT" dataDxfId="29">
      <calculatedColumnFormula>Tabla25[[#This Row],[PAS_DUR_COR_COD_ESC_TG_TOT]]-Tabla25[[#This Row],[ESC_DUR_COR_COD_ESC_TG_TOT]]</calculatedColumnFormula>
    </tableColumn>
    <tableColumn id="21" xr3:uid="{EC1B63E2-E1B8-441C-9E25-A8375E3D424A}" name="RAMP_NUM_PAS_NEG" dataDxfId="28">
      <calculatedColumnFormula>Tabla25[[#This Row],[PAS_NUM_COR_COD_ROS_TG_NEG]]-Tabla25[[#This Row],[PAS_NUM_COR_COD_ESC_TG_NEG]]</calculatedColumnFormula>
    </tableColumn>
    <tableColumn id="22" xr3:uid="{93119932-1D80-490D-B39C-93E5402E5543}" name="RAMP_NUM_PAS_NEU" dataDxfId="27">
      <calculatedColumnFormula>Tabla25[[#This Row],[PAS_NUM_COR_COD_ROS_TG_NEU]]-Tabla25[[#This Row],[PAS_NUM_COR_COD_ESC_TG_NEU]]</calculatedColumnFormula>
    </tableColumn>
    <tableColumn id="23" xr3:uid="{7FE1A07C-FCB8-4D55-8E85-1E637EB88968}" name="RAMP_NUM_PAS_POS" dataDxfId="26">
      <calculatedColumnFormula>Tabla25[[#This Row],[PAS_NUM_COR_COD_ROS_TG_POS]]-Tabla25[[#This Row],[PAS_NUM_COR_COD_ESC_TG_POS]]</calculatedColumnFormula>
    </tableColumn>
    <tableColumn id="24" xr3:uid="{425D424C-F210-4433-AF0A-23C1E0CAD870}" name="RAMP_NUM_PAS_TOT" dataDxfId="25">
      <calculatedColumnFormula>Tabla25[[#This Row],[PAS_NUM_COR_COD_ROS_TG_TOT]]-Tabla25[[#This Row],[PAS_NUM_COR_COD_ESC_TG_TOT]]</calculatedColumnFormula>
    </tableColumn>
    <tableColumn id="36" xr3:uid="{3A71E65F-16EB-4442-9849-CEB7E667C310}" name="RAMP_DUR_PAS_NEG" dataDxfId="24">
      <calculatedColumnFormula>Tabla25[[#This Row],[PAS_DUR_COR_COD_ROS_TG_NEG]]-Tabla25[[#This Row],[PAS_DUR_COR_COD_ESC_TG_NEG]]</calculatedColumnFormula>
    </tableColumn>
    <tableColumn id="35" xr3:uid="{776F73E1-AB0F-4BAF-BE2F-50EAFB3F425D}" name="RAMP_DUR_PAS_NEU" dataDxfId="23">
      <calculatedColumnFormula>Tabla25[[#This Row],[PAS_DUR_COR_COD_ROS_TG_NEU]]-Tabla25[[#This Row],[PAS_DUR_COR_COD_ESC_TG_NEU]]</calculatedColumnFormula>
    </tableColumn>
    <tableColumn id="34" xr3:uid="{C05640F6-6B05-469D-B6CC-380F1ED79EEE}" name="RAMP_DUR_PAS_POS" dataDxfId="22">
      <calculatedColumnFormula>Tabla25[[#This Row],[PAS_DUR_COR_COD_ROS_TG_POS]]-Tabla25[[#This Row],[PAS_DUR_COR_COD_ESC_TG_POS]]</calculatedColumnFormula>
    </tableColumn>
    <tableColumn id="33" xr3:uid="{E2F9F225-8DC1-45A8-856E-B9F243DCE6AA}" name="RAMP_DUR_PAS_TOT" dataDxfId="21">
      <calculatedColumnFormula>Tabla25[[#This Row],[PAS_DUR_COR_COD_ROS_TG_TOT]]-Tabla25[[#This Row],[PAS_DUR_COR_COD_ESC_TG_TOT]]</calculatedColumnFormula>
    </tableColumn>
    <tableColumn id="25" xr3:uid="{90F2EC79-C2B0-453D-8450-2C44063775E0}" name="RAMP_NUM_ESC_NEG" dataDxfId="20">
      <calculatedColumnFormula>Tabla25[[#This Row],[ESC_NUM_COR_COD_ROS_TG_NEG]]-Tabla25[[#This Row],[ESC_NUM_COR_COD_ESC_TG_NEG]]</calculatedColumnFormula>
    </tableColumn>
    <tableColumn id="26" xr3:uid="{2371D9AE-C162-404B-AE6D-2C0812E820F4}" name="RAMP_NUM_ESC_NEU" dataDxfId="19">
      <calculatedColumnFormula>Tabla25[[#This Row],[ESC_NUM_COR_COD_ROS_TG_NEU]]-Tabla25[[#This Row],[ESC_NUM_COR_COD_ESC_TG_NEU]]</calculatedColumnFormula>
    </tableColumn>
    <tableColumn id="27" xr3:uid="{31EE8355-3437-40AA-B098-0D0C88651A6C}" name="RAMP_NUM_ESC_POS" dataDxfId="18">
      <calculatedColumnFormula>Tabla25[[#This Row],[ESC_NUM_COR_COD_ROS_TG_POS]]-Tabla25[[#This Row],[ESC_NUM_COR_COD_ESC_TG_POS]]</calculatedColumnFormula>
    </tableColumn>
    <tableColumn id="28" xr3:uid="{1A86003A-24A4-4E01-B61C-8CE6E4979F19}" name="RAMP_NUM_ESC_TOT" dataDxfId="17">
      <calculatedColumnFormula>Tabla25[[#This Row],[ESC_NUM_COR_COD_ROS_TG_TOT]]-Tabla25[[#This Row],[ESC_NUM_COR_COD_ESC_TG_TOT]]</calculatedColumnFormula>
    </tableColumn>
    <tableColumn id="40" xr3:uid="{BAF7815F-82BF-49BE-BABE-B74BBF190437}" name="RAMP_DUR_ESC_NEG" dataDxfId="16">
      <calculatedColumnFormula>Tabla25[[#This Row],[ESC_DUR_COR_COD_ROS_TG_NEG]]-Tabla25[[#This Row],[ESC_DUR_COR_COD_ESC_TG_NEG]]</calculatedColumnFormula>
    </tableColumn>
    <tableColumn id="39" xr3:uid="{FED2B664-FD01-4E21-9030-8A2DD235AD95}" name="RAMP_DUR_ESC_NEU" dataDxfId="15">
      <calculatedColumnFormula>Tabla25[[#This Row],[ESC_DUR_COR_COD_ROS_TG_NEU]]-Tabla25[[#This Row],[ESC_DUR_COR_COD_ESC_TG_NEU]]</calculatedColumnFormula>
    </tableColumn>
    <tableColumn id="38" xr3:uid="{BAF4BA23-93A1-44FD-A940-CA1E80E8A9C9}" name="RAMP_DUR_ESC_POS" dataDxfId="14">
      <calculatedColumnFormula>Tabla25[[#This Row],[ESC_DUR_COR_COD_ROS_TG_POS]]-Tabla25[[#This Row],[ESC_DUR_COR_COD_ESC_TG_POS]]</calculatedColumnFormula>
    </tableColumn>
    <tableColumn id="37" xr3:uid="{921EAB90-CD34-45D1-B3F4-9C0BE8405B61}" name="RAMP_DUR_ESC_TOT" dataDxfId="13">
      <calculatedColumnFormula>Tabla25[[#This Row],[ESC_DUR_COR_COD_ROS_TG_TOT]]-Tabla25[[#This Row],[ESC_DUR_COR_COD_ESC_TG_TOT]]</calculatedColumnFormula>
    </tableColumn>
    <tableColumn id="29" xr3:uid="{710FCE30-4E68-4D45-A210-4CC0426C2C36}" name="RAMP_NUM_ROS_NEG" dataDxfId="12">
      <calculatedColumnFormula>Tabla25[[#This Row],[ROS_NUM_COR_COD_ROS_TG_NEG]]-Tabla25[[#This Row],[ROS_NUM_COR_COD_ESC_TG_NEG]]</calculatedColumnFormula>
    </tableColumn>
    <tableColumn id="30" xr3:uid="{ADC23520-DAD0-4EE8-9C20-4D92EF19D3E3}" name="RAMP_NUM_ROS_NEU" dataDxfId="11">
      <calculatedColumnFormula>Tabla25[[#This Row],[ROS_NUM_COR_COD_ROS_TG_NEU]]-Tabla25[[#This Row],[ROS_NUM_COR_COD_ESC_TG_NEU]]</calculatedColumnFormula>
    </tableColumn>
    <tableColumn id="31" xr3:uid="{22A4FB74-6A69-4CC4-BE9E-5901C5ECE1FB}" name="RAMP_NUM_ROS_POS" dataDxfId="10">
      <calculatedColumnFormula>Tabla25[[#This Row],[ROS_NUM_COR_COD_ROS_TG_POS]]-Tabla25[[#This Row],[ROS_NUM_COR_COD_ESC_TG_POS]]</calculatedColumnFormula>
    </tableColumn>
    <tableColumn id="32" xr3:uid="{14BC1203-61DC-4374-B4DF-B021E62E5878}" name="RAMP_NUM_ROS_TOT" dataDxfId="9">
      <calculatedColumnFormula>Tabla25[[#This Row],[ROS_NUM_COR_COD_ROS_TG_TOT]]-Tabla25[[#This Row],[ROS_NUM_COR_COD_ESC_TG_TOT]]</calculatedColumnFormula>
    </tableColumn>
    <tableColumn id="41" xr3:uid="{BE6CA51C-E973-4F34-9C9D-332D67321D4A}" name="RAMP_DUR_ROS_NEG" dataDxfId="8">
      <calculatedColumnFormula>Tabla25[[#This Row],[ROS_DUR_COR_COD_ROS_TG_NEG]]-Tabla25[[#This Row],[ROS_DUR_COR_COD_ESC_TG_NEG]]</calculatedColumnFormula>
    </tableColumn>
    <tableColumn id="42" xr3:uid="{45281E07-30B3-44F7-AB3B-AB93E3F20B47}" name="RAMP_DUR_ROS_NEU" dataDxfId="7">
      <calculatedColumnFormula>Tabla25[[#This Row],[ROS_DUR_COR_COD_ROS_TG_NEU]]-Tabla25[[#This Row],[ROS_DUR_COR_COD_ESC_TG_NEU]]</calculatedColumnFormula>
    </tableColumn>
    <tableColumn id="43" xr3:uid="{71A66989-118E-4A4F-95A6-358B7E9CEA49}" name="RAMP_DUR_ROS_POS" dataDxfId="6">
      <calculatedColumnFormula>Tabla25[[#This Row],[ROS_DUR_COR_COD_ROS_TG_POS]]-Tabla25[[#This Row],[ROS_DUR_COR_COD_ESC_TG_POS]]</calculatedColumnFormula>
    </tableColumn>
    <tableColumn id="44" xr3:uid="{1D489670-1441-4D4A-89ED-B2D235147AAB}" name="RAMP_DUR_ROS_TOT" dataDxfId="5">
      <calculatedColumnFormula>Tabla25[[#This Row],[ROS_DUR_COR_COD_ROS_TG_TOT]]-Tabla25[[#This Row],[ROS_DUR_COR_COD_ESC_TG_TOT]]</calculatedColumnFormula>
    </tableColumn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263C3B-0B3B-4E21-9A3D-08F22D17C06D}" name="Tabla24" displayName="Tabla24" ref="A1:MD210" totalsRowShown="0" headerRowDxfId="4">
  <autoFilter ref="A1:MD210" xr:uid="{B1263C3B-0B3B-4E21-9A3D-08F22D17C06D}"/>
  <tableColumns count="342">
    <tableColumn id="1" xr3:uid="{29BFAC79-A885-42CB-81D8-557DD52F390E}" name="ID" dataDxfId="3"/>
    <tableColumn id="2" xr3:uid="{1563EBDA-77C9-4CE0-A5DA-50A7894E2F12}" name="DECADA" dataDxfId="2"/>
    <tableColumn id="3" xr3:uid="{490A19BB-48D5-4703-B2ED-1107B8AB8AA1}" name="SEXO" dataDxfId="1"/>
    <tableColumn id="4" xr3:uid="{6395332C-4477-43C3-B3C4-3CE338DBF2C9}" name="EDAD" dataDxfId="0"/>
    <tableColumn id="5" xr3:uid="{A88641A1-8D9E-49D5-97C7-8A577340A07C}" name="PAS_NUM_COR_COD_ESC_TG_NEG"/>
    <tableColumn id="6" xr3:uid="{84EE9E0D-75FE-4085-A18A-C7F3645FEB7E}" name="PAS_DUR_COR_COD_ESC_TG_NEG"/>
    <tableColumn id="7" xr3:uid="{F8FC28EE-1EBF-4D04-BD98-AAAC0A8A3CDF}" name="PAS_NUM_COR_COD_ESC_TG_NEU"/>
    <tableColumn id="8" xr3:uid="{4E96842B-95A8-4732-BF6E-F6B4E18141CF}" name="PAS_DUR_COR_COD_ESC_TG_NEU"/>
    <tableColumn id="9" xr3:uid="{7538BE69-6B02-4CBB-A279-285F4CE1EFEF}" name="PAS_NUM_COR_COD_ESC_TG_POS"/>
    <tableColumn id="10" xr3:uid="{82F6E4F1-24CD-4D1D-8E72-F683A4DFF74E}" name="PAS_DUR_COR_COD_ESC_TG_POS"/>
    <tableColumn id="11" xr3:uid="{9454D585-5FE8-413A-9105-13D21BD8DBF4}" name="PAS_NUM_COR_COD_ESC_TG_TOT"/>
    <tableColumn id="12" xr3:uid="{567147B3-27AE-47EF-9E22-395DBFC8F432}" name="PAS_DUR_COR_COD_ESC_TG_TOT"/>
    <tableColumn id="13" xr3:uid="{F97C2505-0092-42AB-B917-DEA36C25BB7B}" name="PAS_NUM_COR_COD_ROS_TG_NEG"/>
    <tableColumn id="14" xr3:uid="{154B16CB-C6F9-41BF-B471-53FB304B4C56}" name="PAS_DUR_COR_COD_ROS_TG_NEG"/>
    <tableColumn id="15" xr3:uid="{6C8249BB-0D7E-41F0-AA64-49A616ACE002}" name="PAS_NUM_COR_COD_ROS_TG_NEU"/>
    <tableColumn id="16" xr3:uid="{7031437B-F9EB-41A5-99B2-F51F8BCD6859}" name="PAS_DUR_COR_COD_ROS_TG_NEU"/>
    <tableColumn id="17" xr3:uid="{95E44158-3994-42A1-9B10-11F9560CD5C3}" name="PAS_NUM_COR_COD_ROS_TG_POS"/>
    <tableColumn id="18" xr3:uid="{718CE848-DF33-4843-9C02-D82D1B39D192}" name="PAS_DUR_COR_COD_ROS_TG_POS"/>
    <tableColumn id="19" xr3:uid="{CB92EE3E-858A-4443-9BAB-4863B2FF32C8}" name="PAS_NUM_COR_COD_ROS_TG_TOT"/>
    <tableColumn id="20" xr3:uid="{107828FF-9393-45D3-A0EC-B4A959C43FDA}" name="PAS_DUR_COR_COD_ROS_TG_TOT"/>
    <tableColumn id="21" xr3:uid="{241A6803-8766-4D22-8E6B-C486FC654AE1}" name="PAS_NUM_COR_COD_TOT_TO_TOT"/>
    <tableColumn id="22" xr3:uid="{B539DA8B-AE7F-4FDB-9EE6-BC5D5BC0E644}" name="PAS_DUR_COR_COD_TOT_TO_TOT"/>
    <tableColumn id="23" xr3:uid="{9D9482D9-B177-4151-A211-F450957AC822}" name="PAS_NUM_COR_REC_FLE_TG_NEG"/>
    <tableColumn id="24" xr3:uid="{FC3ABB86-71AA-466E-B33E-78DBCA4D55F2}" name="PAS_DUR_COR_REC_FLE_TG_NEG"/>
    <tableColumn id="25" xr3:uid="{DF92D50A-0106-400C-9F13-D6603E1D6769}" name="PAS_NUM_COR_REC_FLE_TG_NEU"/>
    <tableColumn id="26" xr3:uid="{AC283A04-0EB2-44D5-AFC2-9A1C9D27561E}" name="PAS_DUR_COR_REC_FLE_TG_NEU"/>
    <tableColumn id="27" xr3:uid="{1B1D817B-47BF-478A-AE1D-1965702C6611}" name="PAS_NUM_COR_REC_FLE_TG_POS"/>
    <tableColumn id="28" xr3:uid="{B4EA158E-089F-49FC-8AD5-87FBD059EFD1}" name="PAS_DUR_COR_REC_FLE_TG_POS"/>
    <tableColumn id="29" xr3:uid="{A210E209-F34E-4A6D-B779-D2F14ACAC00F}" name="PAS_NUM_COR_REC_FLE_TO_TOT"/>
    <tableColumn id="30" xr3:uid="{42BE019F-DFF0-4F3D-955B-CE84A3725B26}" name="PAS_DUR_COR_REC_FLE_TO_TOT"/>
    <tableColumn id="31" xr3:uid="{6FF01278-603C-4654-BFEA-180D62A35B5D}" name="PAS_NUM_COR_REC_TOT_TO_TOT"/>
    <tableColumn id="32" xr3:uid="{553EB0CD-92EB-406D-B9E6-7EC90E82C493}" name="PAS_DUR_COR_REC_TOT_TO_TOT"/>
    <tableColumn id="33" xr3:uid="{6CD7F460-B7AF-421D-A01C-AEE3EB079C38}" name="PAS_NUM_COR_TOT_TOT_TO_TOT"/>
    <tableColumn id="34" xr3:uid="{1B7C381A-2779-4F65-AEED-5BA4EE3D4015}" name="PAS_DUR_COR_TOT_TOT_TO_TOT"/>
    <tableColumn id="35" xr3:uid="{04E66591-0CF9-4C01-B779-35A77F2D3397}" name="PAS_NUM_INC_COD_ESC_TG_NEG"/>
    <tableColumn id="36" xr3:uid="{D58DAC30-62BC-46AA-BB8E-E4A3BE7DF509}" name="PAS_DUR_INC_COD_ESC_TG_NEG"/>
    <tableColumn id="37" xr3:uid="{98C490E1-CC32-4ACA-A758-EBD31BC4E003}" name="PAS_NUM_INC_COD_ESC_TG_NEU"/>
    <tableColumn id="38" xr3:uid="{DBCC1BCD-F7AF-47D7-8E31-014BD296BB05}" name="PAS_DUR_INC_COD_ESC_TG_NEU"/>
    <tableColumn id="39" xr3:uid="{79E7ACA9-07E5-483B-AF10-CDFFDB4C8BBE}" name="PAS_NUM_INC_COD_ESC_TG_POS"/>
    <tableColumn id="40" xr3:uid="{3ED7EBD2-CBE4-4C6A-84BB-774279FE8580}" name="PAS_DUR_INC_COD_ESC_TG_POS"/>
    <tableColumn id="41" xr3:uid="{631FF916-DDFD-4392-91C4-7765D38E2C6D}" name="PAS_NUM_INC_COD_ESC_TG_TOT"/>
    <tableColumn id="42" xr3:uid="{22CA12BB-5D0D-43ED-99D5-25EABBA7CB91}" name="PAS_DUR_INC_COD_ESC_TG_TOT"/>
    <tableColumn id="43" xr3:uid="{DA2E315D-20A7-45D4-A15F-FAD41C888A2D}" name="PAS_NUM_INC_COD_ROS_TG_NEG"/>
    <tableColumn id="44" xr3:uid="{22795B90-40CD-4618-A17A-20C41CB3AA52}" name="PAS_DUR_INC_COD_ROS_TG_NEG"/>
    <tableColumn id="45" xr3:uid="{077A84DF-AE94-4236-B52F-5CFBC0AB6CBD}" name="PAS_NUM_INC_COD_ROS_TG_NEU"/>
    <tableColumn id="46" xr3:uid="{0EBDC29E-3B1D-4FE4-BC84-F5C8D6E9D738}" name="PAS_DUR_INC_COD_ROS_TG_NEU"/>
    <tableColumn id="47" xr3:uid="{619FE902-4633-460F-914B-81F6C37DD14B}" name="PAS_NUM_INC_COD_ROS_TG_POS"/>
    <tableColumn id="48" xr3:uid="{15CD2233-71D7-46B8-AC85-B4D0266BB7A9}" name="PAS_DUR_INC_COD_ROS_TG_POS"/>
    <tableColumn id="49" xr3:uid="{16CF9519-FC95-4112-945C-54B266C89A00}" name="PAS_NUM_INC_COD_ROS_TO_TOT"/>
    <tableColumn id="50" xr3:uid="{5F9C6C9E-A0CD-44A2-9ACD-859F71832731}" name="PAS_DUR_INC_COD_ROS_TO_TOT"/>
    <tableColumn id="51" xr3:uid="{3EB3EC10-693E-403D-BCFD-4494C30F2495}" name="PAS_NUM_INC_COD_TOT_TO_TOT"/>
    <tableColumn id="52" xr3:uid="{FA07142B-1CD0-4649-8161-C490B5D841A0}" name="PAS_DUR_INC_COD_TOT_TO_TOT"/>
    <tableColumn id="53" xr3:uid="{CFC61DFF-9686-4F6A-9E8B-96AA93275D10}" name="PAS_NUM_INC_REC_FLE_TG_NEG"/>
    <tableColumn id="54" xr3:uid="{6DF043D6-6082-485A-81F1-B216830A726D}" name="PAS_DUR_INC_REC_FLE_TG_NEG"/>
    <tableColumn id="55" xr3:uid="{81268578-D36D-461C-A0CD-E276BA86337B}" name="PAS_NUM_INC_REC_FLE_TG_NEU"/>
    <tableColumn id="56" xr3:uid="{001F4C1D-577A-443F-B45F-4025A022F2DF}" name="PAS_DUR_INC_REC_FLE_TG_NEU"/>
    <tableColumn id="57" xr3:uid="{209E2D63-A6C9-4BBA-88A3-64FCAEF6DA01}" name="PAS_NUM_INC_REC_FLE_TG_POS"/>
    <tableColumn id="58" xr3:uid="{2FB544A4-879E-4F63-953C-1E32AC252D0F}" name="PAS_DUR_INC_REC_FLE_TG_POS"/>
    <tableColumn id="59" xr3:uid="{C0FEB719-1A23-4CF4-9499-898BE315D30E}" name="PAS_NUM_INC_REC_FLE_TO_TOT"/>
    <tableColumn id="60" xr3:uid="{6DF9098C-5194-43DB-9F79-2A114E61B7A6}" name="PAS_DUR_INC_REC_FLE_TO_TOT"/>
    <tableColumn id="61" xr3:uid="{51CE2933-AD5B-49A6-9CC2-921C5392B7CB}" name="PAS_NUM_INC_REC_TOT_TO_TOT"/>
    <tableColumn id="62" xr3:uid="{C45FC072-48A4-416D-AF38-E14E35668FDC}" name="PAS_DUR_INC_REC_TOT_TO_TOT"/>
    <tableColumn id="63" xr3:uid="{CD43481F-4C0E-4D59-9FC0-487F27767FDC}" name="PAS_NUM_INC_TOT_TOT_TO_TOT"/>
    <tableColumn id="64" xr3:uid="{17171FB4-7FE1-4A60-8521-27F92C70A9D9}" name="PAS_DUR_INC_TOT_TOT_TO_TOT"/>
    <tableColumn id="65" xr3:uid="{37C73AF8-F8FC-4E52-A327-99BC9D629259}" name="PAS_NUM_TOT_TOT_TOT_TO_TOT"/>
    <tableColumn id="66" xr3:uid="{3B24E451-1148-4E0E-BA91-72F16CA765AA}" name="PAS_DUR_TOT_TOT_TOT_TO_TOT"/>
    <tableColumn id="67" xr3:uid="{328849FF-CAF3-43A0-B54C-0DC6A61BE6B4}" name="ESC_NUM_COR_COD_ESC_NT_NEG"/>
    <tableColumn id="68" xr3:uid="{48764545-1126-417B-86BF-794B3C9BA423}" name="ESC_DUR_COR_COD_ESC_NT_NEG"/>
    <tableColumn id="69" xr3:uid="{EE3692B3-3322-4DAC-A2E6-93809B024317}" name="ESC_NUM_COR_COD_ESC_NT_NEU"/>
    <tableColumn id="70" xr3:uid="{2B54CE73-1C19-4BE2-87B9-8A2248E4FC9A}" name="ESC_DUR_COR_COD_ESC_NT_NEU"/>
    <tableColumn id="71" xr3:uid="{BC4C328E-FE3A-47D1-8EC4-3B10B0E63805}" name="ESC_NUM_COR_COD_ESC_NT_POS"/>
    <tableColumn id="72" xr3:uid="{B59B6B07-7E39-4C4C-8CB1-6524F505BAE4}" name="ESC_DUR_COR_COD_ESC_NT_POS"/>
    <tableColumn id="73" xr3:uid="{014F8369-BA48-4D4E-8B19-9368C065A93E}" name="ESC_NUM_COR_COD_ESC_NT_TOT"/>
    <tableColumn id="74" xr3:uid="{1A3D58DA-52DA-4236-BE54-0CA1089DF23D}" name="ESC_DUR_COR_COD_ESC_NT_TOT"/>
    <tableColumn id="75" xr3:uid="{B1B4684D-83E1-4AC1-9146-603CE1548DE4}" name="ESC_NUM_COR_COD_ESC_TG_NEG"/>
    <tableColumn id="76" xr3:uid="{F9900C16-2013-4168-BE61-615741B0AD28}" name="ESC_DUR_COR_COD_ESC_TG_NEG"/>
    <tableColumn id="77" xr3:uid="{65F4CC28-43A3-44AB-921E-F85C39E75552}" name="ESC_NUM_COR_COD_ESC_TG_NEU"/>
    <tableColumn id="78" xr3:uid="{7CFC61CC-C643-45AB-9388-00F6B70757E8}" name="ESC_DUR_COR_COD_ESC_TG_NEU"/>
    <tableColumn id="79" xr3:uid="{3EB37C57-7D8F-4D50-8E80-77F54C57A53F}" name="ESC_NUM_COR_COD_ESC_TG_POS"/>
    <tableColumn id="80" xr3:uid="{0FC1C9C1-9F49-41C5-956D-0EB30C5CC964}" name="ESC_DUR_COR_COD_ESC_TG_POS"/>
    <tableColumn id="81" xr3:uid="{D33E253E-44FC-4698-8295-38537069315E}" name="ESC_NUM_COR_COD_ESC_TG_TOT"/>
    <tableColumn id="82" xr3:uid="{4A1DCA37-49D4-4F6C-B8A6-246847F500C5}" name="ESC_DUR_COR_COD_ESC_TG_TOT"/>
    <tableColumn id="83" xr3:uid="{71D33F9B-6F51-4642-82D5-B2BFB0A6ED6E}" name="ESC_NUM_COR_COD_ESC_TO_TOT"/>
    <tableColumn id="84" xr3:uid="{69513F4B-419A-44C1-874B-5AC3D43A8009}" name="ESC_DUR_COR_COD_ESC_TO_TOT"/>
    <tableColumn id="85" xr3:uid="{B659CB88-739C-4D76-824C-32F0FA986F42}" name="ESC_NUM_COR_COD_ROS_NT_NEG"/>
    <tableColumn id="86" xr3:uid="{16EB516E-8100-4620-A38B-26AB3EE218EB}" name="ESC_DUR_COR_COD_ROS_NT_NEG"/>
    <tableColumn id="87" xr3:uid="{E79F1569-550F-42D4-B0B2-D918F8A44C57}" name="ESC_NUM_COR_COD_ROS_NT_NEU"/>
    <tableColumn id="88" xr3:uid="{B74F362C-BD29-4D65-AA3A-15B6759216CA}" name="ESC_DUR_COR_COD_ROS_NT_NEU"/>
    <tableColumn id="89" xr3:uid="{C2135F39-E119-45F2-8F85-6C7835C7C7D8}" name="ESC_NUM_COR_COD_ROS_NT_POS"/>
    <tableColumn id="90" xr3:uid="{954BE97D-8080-4ACC-9569-05B93C493F09}" name="ESC_DUR_COR_COD_ROS_NT_POS"/>
    <tableColumn id="91" xr3:uid="{4403C3FA-D43B-4CB2-BD13-6C5EF970A8E8}" name="ESC_NUM_COR_COD_ROS_NT_TOT"/>
    <tableColumn id="92" xr3:uid="{13924812-87AB-41E2-9B82-4D57B922A10A}" name="ESC_DUR_COR_COD_ROS_NT_TOT"/>
    <tableColumn id="93" xr3:uid="{89D20F36-FDF5-41E1-BFA9-012EB4622B5C}" name="ESC_NUM_COR_COD_ROS_TG_NEG"/>
    <tableColumn id="94" xr3:uid="{6645698B-062B-405D-94EF-85E8D929E35F}" name="ESC_DUR_COR_COD_ROS_TG_NEG"/>
    <tableColumn id="95" xr3:uid="{6599661A-45D6-4CD0-BD7F-295FB05D821E}" name="ESC_NUM_COR_COD_ROS_TG_NEU"/>
    <tableColumn id="96" xr3:uid="{757EB124-AEFC-4885-8860-F3ED04A8839F}" name="ESC_DUR_COR_COD_ROS_TG_NEU"/>
    <tableColumn id="97" xr3:uid="{F8BFC533-A369-4917-8CB4-2867954DC907}" name="ESC_NUM_COR_COD_ROS_TG_POS"/>
    <tableColumn id="98" xr3:uid="{CBB8E055-4D69-4F5D-9999-00ADFE246744}" name="ESC_DUR_COR_COD_ROS_TG_POS"/>
    <tableColumn id="99" xr3:uid="{08EE9437-B549-4907-9709-E3C1DD6FC442}" name="ESC_NUM_COR_COD_ROS_TG_TOT"/>
    <tableColumn id="100" xr3:uid="{F7A53E01-5EBD-4C93-8E1B-B3B37C4A978C}" name="ESC_DUR_COR_COD_ROS_TG_TOT"/>
    <tableColumn id="101" xr3:uid="{F2BC5F2D-8CD5-4F06-9493-2D2FA8575340}" name="ESC_NUM_COR_COD_ROS_TO_TOT"/>
    <tableColumn id="102" xr3:uid="{515B23AE-70AA-4B5F-8A7F-1C4FC88AB91B}" name="ESC_DUR_COR_COD_ROS_TO_TOT"/>
    <tableColumn id="103" xr3:uid="{286C8041-7B25-4E2E-999E-3D68595694E3}" name="ESC_NUM_COR_COD_TOT_TO_TOT"/>
    <tableColumn id="104" xr3:uid="{D6D3AD02-F945-4AE5-AD17-3972AC038312}" name="ESC_DUR_COR_COD_TOT_TO_TOT"/>
    <tableColumn id="105" xr3:uid="{9F35DC8D-8130-4A0B-9EAE-8E45BE108686}" name="ESC_NUM_COR_REC_ESC_NT_NEG"/>
    <tableColumn id="106" xr3:uid="{EAFC8F2D-57CE-44CB-89CF-71BE693CADAB}" name="ESC_DUR_COR_REC_ESC_NT_NEG"/>
    <tableColumn id="107" xr3:uid="{BC16C0B3-847E-4395-BF1D-A476B892CC66}" name="ESC_NUM_COR_REC_ESC_NT_NEU"/>
    <tableColumn id="108" xr3:uid="{721C8891-31AC-4B8B-9D4C-22B119A6409B}" name="ESC_DUR_COR_REC_ESC_NT_NEU"/>
    <tableColumn id="109" xr3:uid="{6A5CA312-DA72-4025-8A9A-5AC0E6A1B26E}" name="ESC_NUM_COR_REC_ESC_NT_POS"/>
    <tableColumn id="110" xr3:uid="{EE2081E6-458D-40D7-9233-CFFB31D139D4}" name="ESC_DUR_COR_REC_ESC_NT_POS"/>
    <tableColumn id="111" xr3:uid="{2906D232-9165-4CDD-92C1-D7EEC33CFB7F}" name="ESC_NUM_COR_REC_ESC_NT_TOT"/>
    <tableColumn id="112" xr3:uid="{59C7E8C6-B7AC-44B3-8DD1-B8E41CFAD29A}" name="ESC_DUR_COR_REC_ESC_NT_TOT"/>
    <tableColumn id="113" xr3:uid="{D140783B-273A-4B91-ACF5-32952C286083}" name="ESC_NUM_COR_REC_ESC_TG_NEG"/>
    <tableColumn id="114" xr3:uid="{7DDDD9C3-8BB2-4A8A-A4D9-E82E0E83FAC6}" name="ESC_DUR_COR_REC_ESC_TG_NEG"/>
    <tableColumn id="115" xr3:uid="{DD599BE4-A8F0-4A1F-92A8-DD49F3006245}" name="ESC_NUM_COR_REC_ESC_TG_NEU"/>
    <tableColumn id="116" xr3:uid="{28F69618-0A80-48FC-A534-81847CA0C4F4}" name="ESC_DUR_COR_REC_ESC_TG_NEU"/>
    <tableColumn id="117" xr3:uid="{4679F3A3-C90D-479C-BE34-232563BF8502}" name="ESC_NUM_COR_REC_ESC_TG_POS"/>
    <tableColumn id="118" xr3:uid="{39F55B99-4293-40F7-A162-608D725CA650}" name="ESC_DUR_COR_REC_ESC_TG_POS"/>
    <tableColumn id="119" xr3:uid="{D617EC9E-0024-4D04-8914-BCB841CD26E6}" name="ESC_NUM_COR_REC_ESC_TG_TOT"/>
    <tableColumn id="120" xr3:uid="{E2BCFD6D-B4B1-472B-83D5-4168CD55B76D}" name="ESC_DUR_COR_REC_ESC_TG_TOT"/>
    <tableColumn id="121" xr3:uid="{9536AAFF-F02B-4CA3-955D-A4B80DFDDAC3}" name="ESC_NUM_COR_REC_ESC_TO_TOT"/>
    <tableColumn id="122" xr3:uid="{8C13B1AA-86A6-4151-B5C5-F2EDE014FCCE}" name="ESC_DUR_COR_REC_ESC_TO_TOT"/>
    <tableColumn id="123" xr3:uid="{AB025D68-8A35-4C59-B0AC-97FD944E5FB1}" name="ESC_NUM_COR_REC_TOT_TO_TOT"/>
    <tableColumn id="124" xr3:uid="{508B718C-FCEB-497E-A93B-4400E3EFC88C}" name="ESC_DUR_COR_REC_TOT_TO_TOT"/>
    <tableColumn id="125" xr3:uid="{E31BEFF1-1B0F-43E1-B40A-2C4BAB8CFD1A}" name="ESC_NUM_COR_TOT_TOT_TO_TOT"/>
    <tableColumn id="126" xr3:uid="{72EDD076-AEFC-46F6-8AB5-FA1C7C47F0B8}" name="ESC_DUR_COR_TOT_TOT_TO_TOT"/>
    <tableColumn id="127" xr3:uid="{D2B5AE74-397C-4F1C-8552-26D8E695670F}" name="ESC_NUM_INC_COD_ESC_NT_NEG"/>
    <tableColumn id="128" xr3:uid="{0241BCA1-6B39-45B1-AB0C-7773D3AC18EF}" name="ESC_DUR_INC_COD_ESC_NT_NEG"/>
    <tableColumn id="129" xr3:uid="{4AF80E9F-1B5C-46D0-AAF8-22CFC422E6F7}" name="ESC_NUM_INC_COD_ESC_NT_NEU"/>
    <tableColumn id="130" xr3:uid="{752280F6-11A9-4A6A-90DB-9C519D4BCAD9}" name="ESC_DUR_INC_COD_ESC_NT_NEU"/>
    <tableColumn id="131" xr3:uid="{9138FB57-28CC-4597-9A45-1DF7B5DE7369}" name="ESC_NUM_INC_COD_ESC_NT_POS"/>
    <tableColumn id="132" xr3:uid="{C1F34AF6-62DF-4B24-9CAE-E205335CA932}" name="ESC_DUR_INC_COD_ESC_NT_POS"/>
    <tableColumn id="133" xr3:uid="{E8CC202D-94A9-49AB-B05F-70D7307E9D25}" name="ESC_NUM_INC_COD_ESC_NT_TOT"/>
    <tableColumn id="134" xr3:uid="{97545809-FA58-41CD-ADE8-3BD2C07BB4B7}" name="ESC_DUR_INC_COD_ESC_NT_TOT"/>
    <tableColumn id="135" xr3:uid="{B3EA6C37-CFD9-4807-B002-E8D82879FAFA}" name="ESC_NUM_INC_COD_ESC_TG_NEG"/>
    <tableColumn id="136" xr3:uid="{F07C752C-E3EB-41D2-8134-C430AA52E7DE}" name="ESC_DUR_INC_COD_ESC_TG_NEG"/>
    <tableColumn id="137" xr3:uid="{BB5F517F-4FB6-421D-9583-AA4DB0ADDF5A}" name="ESC_NUM_INC_COD_ESC_TG_NEU"/>
    <tableColumn id="138" xr3:uid="{C3F49502-694C-4AAA-B3DF-A3404166276F}" name="ESC_DUR_INC_COD_ESC_TG_NEU"/>
    <tableColumn id="139" xr3:uid="{158F6BAC-6B5B-4B23-A14D-1442E87026E3}" name="ESC_NUM_INC_COD_ESC_TG_POS"/>
    <tableColumn id="140" xr3:uid="{29BFF6AD-F49B-4EB0-9E91-F0502A298103}" name="ESC_DUR_INC_COD_ESC_TG_POS"/>
    <tableColumn id="141" xr3:uid="{D2F3B3E1-0197-4B65-A1FC-0E46328ECA5B}" name="ESC_NUM_INC_COD_ESC_TG_TOT"/>
    <tableColumn id="142" xr3:uid="{D09B3619-2544-4DD7-B74A-909A9D09DE97}" name="ESC_DUR_INC_COD_ESC_TG_TOT"/>
    <tableColumn id="143" xr3:uid="{27FE62F3-BC85-4D30-AAAC-2F518FAEE236}" name="ESC_NUM_INC_COD_ESC_TO_TOT"/>
    <tableColumn id="144" xr3:uid="{3F5948C4-97D3-4A95-8E16-631D8B16BAE2}" name="ESC_DUR_INC_COD_ESC_TO_TOT"/>
    <tableColumn id="145" xr3:uid="{0FE8FB6F-88C1-45D3-B90B-4A318D7B6FA4}" name="ESC_NUM_INC_COD_ROS_NT_NEG"/>
    <tableColumn id="146" xr3:uid="{58084477-922B-4517-877D-2C850A9D2EAE}" name="ESC_DUR_INC_COD_ROS_NT_NEG"/>
    <tableColumn id="147" xr3:uid="{4BE96CF8-EF78-4E0B-9897-56FE985F5D9D}" name="ESC_NUM_INC_COD_ROS_NT_NEU"/>
    <tableColumn id="148" xr3:uid="{0683BE86-F991-4CFF-81F4-8571D021E638}" name="ESC_DUR_INC_COD_ROS_NT_NEU"/>
    <tableColumn id="149" xr3:uid="{5536331B-9B48-43D6-8AA8-F1CFEFF7ED10}" name="ESC_NUM_INC_COD_ROS_NT_POS"/>
    <tableColumn id="150" xr3:uid="{DE4D6FFF-201C-4327-81CC-A6831AE08A6C}" name="ESC_DUR_INC_COD_ROS_NT_POS"/>
    <tableColumn id="151" xr3:uid="{3D58A0EB-5905-4C1D-8866-563374E8D577}" name="ESC_NUM_INC_COD_ROS_NT_TOT"/>
    <tableColumn id="152" xr3:uid="{1990DBB6-1F19-4F2D-A638-80223382D810}" name="ESC_DUR_INC_COD_ROS_NT_TOT"/>
    <tableColumn id="153" xr3:uid="{9CFC92CB-00F9-4FFB-8686-E9E30F3CC1A9}" name="ESC_NUM_INC_COD_ROS_TG_NEG"/>
    <tableColumn id="154" xr3:uid="{724975DE-9D40-4B68-8A6E-23850DBB9A78}" name="ESC_DUR_INC_COD_ROS_TG_NEG"/>
    <tableColumn id="155" xr3:uid="{D6FB19C3-B6D5-426D-9C76-C831C4F94C1A}" name="ESC_NUM_INC_COD_ROS_TG_NEU"/>
    <tableColumn id="156" xr3:uid="{91D3DFF1-8321-494F-AEDB-66821C3FB6B6}" name="ESC_DUR_INC_COD_ROS_TG_NEU"/>
    <tableColumn id="157" xr3:uid="{D1E6E7BC-938B-438E-B0B8-2A27D283E392}" name="ESC_NUM_INC_COD_ROS_TG_POS"/>
    <tableColumn id="158" xr3:uid="{4F6449CB-BECF-4B38-B22B-47A7D94ACEE7}" name="ESC_DUR_INC_COD_ROS_TG_POS"/>
    <tableColumn id="159" xr3:uid="{1018D73E-F0C7-45E8-A847-F73D3B58D95A}" name="ESC_NUM_INC_COD_ROS_TG_TOT"/>
    <tableColumn id="160" xr3:uid="{683C561A-F86A-4B33-B837-F4CF7F2B3379}" name="ESC_DUR_INC_COD_ROS_TG_TOT"/>
    <tableColumn id="161" xr3:uid="{84A9F0FB-0CBD-4FA0-B838-B1F8AF838FF0}" name="ESC_NUM_INC_COD_ROS_TO_TOT"/>
    <tableColumn id="162" xr3:uid="{20F9C3B6-102C-44C2-9A37-E5331FD9A3B8}" name="ESC_DUR_INC_COD_ROS_TO_TOT"/>
    <tableColumn id="163" xr3:uid="{48FF9943-FE7D-47A2-BD55-299327AC5F71}" name="ESC_NUM_INC_COD_TOT_TO_TOT"/>
    <tableColumn id="164" xr3:uid="{EFC7123E-BF06-4993-A53C-DDD8880A6AAA}" name="ESC_DUR_INC_COD_TOT_TO_TOT"/>
    <tableColumn id="165" xr3:uid="{5DF59C1F-F9D1-4E9D-9AF6-4150CD7A732C}" name="ESC_NUM_INC_REC_ESC_NT_NEG"/>
    <tableColumn id="166" xr3:uid="{CAA4AE33-5FC1-4D62-A39F-CD09B51D7EC1}" name="ESC_DUR_INC_REC_ESC_NT_NEG"/>
    <tableColumn id="167" xr3:uid="{5F0B235B-D629-4C89-AF3E-45F889386855}" name="ESC_NUM_INC_REC_ESC_NT_NEU"/>
    <tableColumn id="168" xr3:uid="{47C09F80-CBE3-4AC0-B77F-7ABE0B2BB550}" name="ESC_DUR_INC_REC_ESC_NT_NEU"/>
    <tableColumn id="169" xr3:uid="{39A8F98F-D1D9-47B8-8A84-720E573F1409}" name="ESC_NUM_INC_REC_ESC_NT_POS"/>
    <tableColumn id="170" xr3:uid="{AB387D72-9127-47F5-BB5F-2390843A5D31}" name="ESC_DUR_INC_REC_ESC_NT_POS"/>
    <tableColumn id="171" xr3:uid="{EDA69B53-836F-4A44-AFCC-BF7C6AB72BA6}" name="ESC_NUM_INC_REC_ESC_NT_TOT"/>
    <tableColumn id="172" xr3:uid="{68878388-B207-477C-9791-31594B51C5F9}" name="ESC_DUR_INC_REC_ESC_NT_TOT"/>
    <tableColumn id="173" xr3:uid="{CAA6CA62-80CE-45CC-BF03-EC319308331B}" name="ESC_NUM_INC_REC_ESC_TG_NEG"/>
    <tableColumn id="174" xr3:uid="{0BAE0773-4972-4345-A12F-24B9C50D06ED}" name="ESC_DUR_INC_REC_ESC_TG_NEG"/>
    <tableColumn id="175" xr3:uid="{2CE17C78-A678-4005-9097-728AA30E7902}" name="ESC_NUM_INC_REC_ESC_TG_NEU"/>
    <tableColumn id="176" xr3:uid="{3E84E279-0E99-48B4-A5E7-E77CA7AFBF49}" name="ESC_DUR_INC_REC_ESC_TG_NEU"/>
    <tableColumn id="177" xr3:uid="{D1C0B206-6326-4A77-8BAE-926BF25E2EA1}" name="ESC_NUM_INC_REC_ESC_TG_POS"/>
    <tableColumn id="178" xr3:uid="{6ABA7912-965A-46C2-87CF-C191C42883AC}" name="ESC_DUR_INC_REC_ESC_TG_POS"/>
    <tableColumn id="179" xr3:uid="{FFE813E3-5B20-4E2F-8224-3582DEC8F2E2}" name="ESC_NUM_INC_REC_ESC_TG_TOT"/>
    <tableColumn id="180" xr3:uid="{F13A4111-5A2A-412F-8D5D-EE072FE84379}" name="ESC_DUR_INC_REC_ESC_TG_TOT"/>
    <tableColumn id="181" xr3:uid="{76524BCC-8253-49D0-949E-F754801490E8}" name="ESC_NUM_INC_REC_ESC_TO_TOT"/>
    <tableColumn id="182" xr3:uid="{6A8F1BC0-59DD-4816-952C-E6DD30D85D4B}" name="ESC_DUR_INC_REC_ESC_TO_TOT"/>
    <tableColumn id="183" xr3:uid="{84ACA501-5F05-4A21-AD74-BD12085A3203}" name="ESC_NUM_INC_REC_TOT_TO_TOT"/>
    <tableColumn id="184" xr3:uid="{B09C46B1-8380-4EB3-A4A8-64D457321F2D}" name="ESC_DUR_INC_REC_TOT_TO_TOT"/>
    <tableColumn id="185" xr3:uid="{0709D4AB-EE36-492B-87ED-08C6810D3ECF}" name="ESC_NUM_INC_TOT_TOT_TO_TOT"/>
    <tableColumn id="186" xr3:uid="{901EEA39-E629-47CC-89E4-78ACAA22692C}" name="ESC_DUR_INC_TOT_TOT_TO_TOT"/>
    <tableColumn id="187" xr3:uid="{60CEFFD4-B4B0-487E-ADB3-E9B20F19C5E6}" name="ESC_NUM_TOT_TOT_TOT_TO_TOT"/>
    <tableColumn id="188" xr3:uid="{06E39847-BEF8-458F-BB0A-3B283370A875}" name="ESC_DUR_TOT_TOT_TOT_TO_TOT"/>
    <tableColumn id="189" xr3:uid="{22791217-A1E8-4916-9BD1-DB6AC153891C}" name="ROS_NUM_COR_COD_ESC_NT_NEG"/>
    <tableColumn id="190" xr3:uid="{81665453-9FA4-43EF-91DB-526F07FEDF61}" name="ROS_DUR_COR_COD_ESC_NT_NEG"/>
    <tableColumn id="191" xr3:uid="{442A77EE-4915-4815-B13F-16CEC3B2B28F}" name="ROS_NUM_COR_COD_ESC_NT_NEU"/>
    <tableColumn id="192" xr3:uid="{776AA9D7-3B00-47AC-80ED-ADE203E36D3A}" name="ROS_DUR_COR_COD_ESC_NT_NEU"/>
    <tableColumn id="193" xr3:uid="{A34E5B58-853E-45B6-A05C-9463275E1384}" name="ROS_NUM_COR_COD_ESC_NT_POS"/>
    <tableColumn id="194" xr3:uid="{4D2E93EA-B298-4CC3-A7A5-A3C834071C5D}" name="ROS_DUR_COR_COD_ESC_NT_POS"/>
    <tableColumn id="195" xr3:uid="{5E10E3DE-C581-43FE-ACDD-E729CAC9E7EB}" name="ROS_NUM_COR_COD_ESC_NT_TOT"/>
    <tableColumn id="196" xr3:uid="{9E626FE0-339D-41CC-B9F5-AD810F792539}" name="ROS_DUR_COR_COD_ESC_NT_TOT"/>
    <tableColumn id="197" xr3:uid="{4EEBC211-8FE6-488C-AB84-8BF72AA7E428}" name="ROS_NUM_COR_COD_ESC_TG_NEG"/>
    <tableColumn id="198" xr3:uid="{B17194B4-3F70-4793-B613-1CAB05C8355D}" name="ROS_DUR_COR_COD_ESC_TG_NEG"/>
    <tableColumn id="199" xr3:uid="{FDD15307-57B3-4821-9E66-AB92E993E8D7}" name="ROS_NUM_COR_COD_ESC_TG_NEU"/>
    <tableColumn id="200" xr3:uid="{1BD89EF0-3C9A-4EA0-9135-7A892A35B4E7}" name="ROS_DUR_COR_COD_ESC_TG_NEU"/>
    <tableColumn id="201" xr3:uid="{183030CE-E6AA-4990-B39F-80CA97B58547}" name="ROS_NUM_COR_COD_ESC_TG_POS"/>
    <tableColumn id="202" xr3:uid="{358FB0CE-E2DE-498A-A599-A54FE3B04C61}" name="ROS_DUR_COR_COD_ESC_TG_POS"/>
    <tableColumn id="203" xr3:uid="{D8F6B80E-44B6-4382-B315-79A8461D1A7E}" name="ROS_NUM_COR_COD_ESC_TG_TOT"/>
    <tableColumn id="204" xr3:uid="{04AC194C-C194-4E95-9F72-DF3B47971ADD}" name="ROS_DUR_COR_COD_ESC_TG_TOT"/>
    <tableColumn id="205" xr3:uid="{254C96B3-1955-4F77-9CF2-B65DB79884E9}" name="ROS_NUM_COR_COD_ESC_TO_TOT"/>
    <tableColumn id="206" xr3:uid="{D2025B80-5926-43C7-A41A-80859CF2F87A}" name="ROS_DUR_COR_COD_ESC_TO_TOT"/>
    <tableColumn id="207" xr3:uid="{FF376C3E-7B59-478A-8E41-BB991ECB1868}" name="ROS_NUM_COR_COD_ROS_NT_NEG"/>
    <tableColumn id="208" xr3:uid="{5642E40A-52B2-4DB4-B34F-BC75E0A51044}" name="ROS_DUR_COR_COD_ROS_NT_NEG"/>
    <tableColumn id="209" xr3:uid="{AD0CB656-53ED-436A-B625-67E815D224CA}" name="ROS_NUM_COR_COD_ROS_NT_NEU"/>
    <tableColumn id="210" xr3:uid="{A4FC4D8D-B79C-4F69-BBBD-C33EEF9BA022}" name="ROS_DUR_COR_COD_ROS_NT_NEU"/>
    <tableColumn id="211" xr3:uid="{3E3A48C5-F126-4013-96ED-847D95FC6245}" name="ROS_NUM_COR_COD_ROS_NT_POS"/>
    <tableColumn id="212" xr3:uid="{6B522064-9308-4863-9275-2644BDC35EBE}" name="ROS_DUR_COR_COD_ROS_NT_POS"/>
    <tableColumn id="213" xr3:uid="{19DC10B9-1510-4FEC-A854-A56252A2BBAD}" name="ROS_NUM_COR_COD_ROS_NT_TOT"/>
    <tableColumn id="214" xr3:uid="{A469BE1C-CE92-4FCE-83DA-65F3101A7D46}" name="ROS_DUR_COR_COD_ROS_NT_TOT"/>
    <tableColumn id="215" xr3:uid="{5818D908-5251-455A-93AA-82B4FA6CB03C}" name="ROS_NUM_COR_COD_ROS_TG_NEG"/>
    <tableColumn id="216" xr3:uid="{F3368797-784E-4EAE-B7AD-EBC835DD2841}" name="ROS_DUR_COR_COD_ROS_TG_NEG"/>
    <tableColumn id="217" xr3:uid="{A47D0754-8729-439F-A0FF-0145B19A3976}" name="ROS_NUM_COR_COD_ROS_TG_NEU"/>
    <tableColumn id="218" xr3:uid="{79246416-BDE2-42C6-BFD9-9A65B1A47E20}" name="ROS_DUR_COR_COD_ROS_TG_NEU"/>
    <tableColumn id="219" xr3:uid="{735396AF-BB99-424F-A8F9-F171743E40A2}" name="ROS_NUM_COR_COD_ROS_TG_POS"/>
    <tableColumn id="220" xr3:uid="{DFF93947-58EF-4FFD-B01A-C4C0BED2DE05}" name="ROS_DUR_COR_COD_ROS_TG_POS"/>
    <tableColumn id="221" xr3:uid="{BC0AB161-72EE-4B3E-ACB7-D2069CFF415D}" name="ROS_NUM_COR_COD_ROS_TG_TOT"/>
    <tableColumn id="222" xr3:uid="{7881B1E2-71E5-4856-807C-B16C6AC1D9C0}" name="ROS_DUR_COR_COD_ROS_TG_TOT"/>
    <tableColumn id="223" xr3:uid="{15D260EF-5026-4885-9143-8AFBC85ED806}" name="ROS_NUM_COR_COD_ROS_TO_TOT"/>
    <tableColumn id="224" xr3:uid="{B5542BAB-DA2E-4AC6-8DFA-11F0A6F63272}" name="ROS_DUR_COR_COD_ROS_TO_TOT"/>
    <tableColumn id="225" xr3:uid="{AB2A2DDE-1F0F-4CD6-90C6-1A5573FD793C}" name="ROS_NUM_COR_COD_TOT_TO_TOT"/>
    <tableColumn id="226" xr3:uid="{CF789445-6A30-4EBC-9657-9B9A814310E4}" name="ROS_DUR_COR_COD_TOT_TO_TOT"/>
    <tableColumn id="227" xr3:uid="{0B146494-C494-4902-9923-C0A5FEB609D8}" name="ROS_NUM_COR_REC_ROS_NT_NEG"/>
    <tableColumn id="228" xr3:uid="{3F06CDD4-9F46-43B7-8E35-5E7CFAE333BF}" name="ROS_DUR_COR_REC_ROS_NT_NEG"/>
    <tableColumn id="229" xr3:uid="{F172F7BA-E275-4808-911F-B80F8F97336C}" name="ROS_NUM_COR_REC_ROS_NT_NEU"/>
    <tableColumn id="230" xr3:uid="{AA02CB7D-FAB2-420B-8574-AF627874D0F4}" name="ROS_DUR_COR_REC_ROS_NT_NEU"/>
    <tableColumn id="231" xr3:uid="{B968CD0D-FF9E-4E2C-8854-1403C9A51D8D}" name="ROS_NUM_COR_REC_ROS_NT_POS"/>
    <tableColumn id="232" xr3:uid="{7657A598-0430-4EF1-A30E-89112571AF47}" name="ROS_DUR_COR_REC_ROS_NT_POS"/>
    <tableColumn id="233" xr3:uid="{17456A2B-0AED-47CB-8B90-D6372B4EE740}" name="ROS_NUM_COR_REC_ROS_NT_TOT"/>
    <tableColumn id="234" xr3:uid="{5BF06639-398B-47A0-AF39-1DC21ADD56E2}" name="ROS_DUR_COR_REC_ROS_NT_TOT"/>
    <tableColumn id="235" xr3:uid="{3DB588A3-EF64-418D-A804-AD6D33FAA15D}" name="ROS_NUM_COR_REC_ROS_TG_NEG"/>
    <tableColumn id="236" xr3:uid="{73369A3D-8AC6-47BC-BE94-2E95C1ACE73D}" name="ROS_DUR_COR_REC_ROS_TG_NEG"/>
    <tableColumn id="237" xr3:uid="{386311D9-9606-4DB8-A1D9-EFBE15D544EF}" name="ROS_NUM_COR_REC_ROS_TG_NEU"/>
    <tableColumn id="238" xr3:uid="{9D27AAE9-C787-4FF9-8ED7-CA776A9E98B4}" name="ROS_DUR_COR_REC_ROS_TG_NEU"/>
    <tableColumn id="239" xr3:uid="{60E82F49-CE89-4985-9008-123DB3146198}" name="ROS_NUM_COR_REC_ROS_TG_POS"/>
    <tableColumn id="240" xr3:uid="{0BD403FB-E6B5-465B-9914-8E0638C08441}" name="ROS_DUR_COR_REC_ROS_TG_POS"/>
    <tableColumn id="241" xr3:uid="{073E6643-7A9C-4512-882F-D7A8CEDAD7BF}" name="ROS_NUM_COR_REC_ROS_TG_TOT"/>
    <tableColumn id="242" xr3:uid="{129DBD57-916F-4FEE-82A4-41F4BAF73420}" name="ROS_DUR_COR_REC_ROS_TG_TOT"/>
    <tableColumn id="243" xr3:uid="{118572B3-A7EE-4196-96B1-9CB04ADF110F}" name="ROS_NUM_COR_REC_ROS_TO_TOT"/>
    <tableColumn id="244" xr3:uid="{F7A22AAA-362D-4756-AA94-C82CD470B33C}" name="ROS_DUR_COR_REC_ROS_TO_TOT"/>
    <tableColumn id="245" xr3:uid="{CF0D6E62-DC62-4664-B087-B5E1356C300B}" name="ROS_NUM_COR_REC_TOT_TO_TOT"/>
    <tableColumn id="246" xr3:uid="{C81092B8-883D-43DA-B8E7-48A685FDAA8C}" name="ROS_DUR_COR_REC_TOT_TO_TOT"/>
    <tableColumn id="247" xr3:uid="{BA6580AD-4F78-4F58-8269-2465A71AA44A}" name="ROS_NUM_COR_TOT_TOT_TO_TOT"/>
    <tableColumn id="248" xr3:uid="{2F1A4121-94EE-4BC6-8DE7-2B87D9B63FA8}" name="ROS_DUR_COR_TOT_TOT_TO_TOT"/>
    <tableColumn id="249" xr3:uid="{2CD8CDD3-EBB6-44F7-A7CB-EF8189DF12EC}" name="ROS_NUM_INC_COD_ESC_NT_NEG"/>
    <tableColumn id="250" xr3:uid="{E25A6615-9643-4B7A-9046-454665B52128}" name="ROS_DUR_INC_COD_ESC_NT_NEG"/>
    <tableColumn id="251" xr3:uid="{70E2A517-A4CE-4928-A989-184CBBE27800}" name="ROS_NUM_INC_COD_ESC_NT_NEU"/>
    <tableColumn id="252" xr3:uid="{6102872E-F963-4190-81BE-C039138D2C1A}" name="ROS_DUR_INC_COD_ESC_NT_NEU"/>
    <tableColumn id="253" xr3:uid="{534E5F9D-A430-4F2A-8E5C-3867B0C4EBFD}" name="ROS_NUM_INC_COD_ESC_NT_POS"/>
    <tableColumn id="254" xr3:uid="{CAAA513D-46B5-46CC-85A3-BD223C3A6D1D}" name="ROS_DUR_INC_COD_ESC_NT_POS"/>
    <tableColumn id="255" xr3:uid="{34D8893B-497E-44D4-9FCA-169F3D3AC837}" name="ROS_NUM_INC_COD_ESC_NT_TOT"/>
    <tableColumn id="256" xr3:uid="{EA3413DB-4E6A-43BC-AF95-1DE28FF41CD6}" name="ROS_DUR_INC_COD_ESC_NT_TOT"/>
    <tableColumn id="257" xr3:uid="{443A60DB-DD8F-46D5-AD1F-C6E63534219D}" name="ROS_NUM_INC_COD_ESC_TG_NEG"/>
    <tableColumn id="258" xr3:uid="{692812E5-9D5A-4BF5-A82F-1FD92ADAFC1C}" name="ROS_DUR_INC_COD_ESC_TG_NEG"/>
    <tableColumn id="259" xr3:uid="{6B79E277-A199-4410-91A9-2FB43DB97372}" name="ROS_NUM_INC_COD_ESC_TG_NEU"/>
    <tableColumn id="260" xr3:uid="{207517BE-5219-4E2B-B185-E4C2248B61F6}" name="ROS_DUR_INC_COD_ESC_TG_NEU"/>
    <tableColumn id="261" xr3:uid="{8C58FCC6-F86D-476F-903F-79BF42E0B6D9}" name="ROS_NUM_INC_COD_ESC_TG_POS"/>
    <tableColumn id="262" xr3:uid="{11A7E8B1-B82C-4459-9FEF-A35B2321D674}" name="ROS_DUR_INC_COD_ESC_TG_POS"/>
    <tableColumn id="263" xr3:uid="{86EE5377-8244-431B-9F39-E1760E8AC149}" name="ROS_NUM_INC_COD_ESC_TG_TOT"/>
    <tableColumn id="264" xr3:uid="{4AAA07EC-6747-4A36-9075-76FA64BD497C}" name="ROS_DUR_INC_COD_ESC_TG_TOT"/>
    <tableColumn id="265" xr3:uid="{835440DD-3F9E-4675-ABCA-2C97467BDC04}" name="ROS_NUM_INC_COD_ESC_TO_TOT"/>
    <tableColumn id="266" xr3:uid="{477141D6-2E80-41D5-831B-E96B240300AD}" name="ROS_DUR_INC_COD_ESC_TO_TOT"/>
    <tableColumn id="267" xr3:uid="{CC8C114F-8878-471F-A009-B39057D057D0}" name="ROS_NUM_INC_COD_ROS_NT_NEG"/>
    <tableColumn id="268" xr3:uid="{E70DA25E-A60B-4F65-B5FC-BF1BC8010706}" name="ROS_DUR_INC_COD_ROS_NT_NEG"/>
    <tableColumn id="269" xr3:uid="{715B5C34-0E18-4532-8151-9844C7417ADB}" name="ROS_NUM_INC_COD_ROS_NT_NEU"/>
    <tableColumn id="270" xr3:uid="{204E5E25-E2AE-48D3-90F7-7780B957AA8E}" name="ROS_DUR_INC_COD_ROS_NT_NEU"/>
    <tableColumn id="271" xr3:uid="{9A82FD91-2C08-4D7C-8027-66A209BFA90C}" name="ROS_NUM_INC_COD_ROS_NT_POS"/>
    <tableColumn id="272" xr3:uid="{24ED0F26-7AB5-448A-BE3F-49D5F2D5D4FC}" name="ROS_DUR_INC_COD_ROS_NT_POS"/>
    <tableColumn id="273" xr3:uid="{76F09A3D-8E4A-46F2-BD9E-24E09FE94F24}" name="ROS_NUM_INC_COD_ROS_NT_TOT"/>
    <tableColumn id="274" xr3:uid="{17D5245C-D362-49EF-B6F3-AA006ABB9726}" name="ROS_DUR_INC_COD_ROS_NT_TOT"/>
    <tableColumn id="275" xr3:uid="{953734E8-E2E7-485D-B597-5E5C75F60C72}" name="ROS_NUM_INC_COD_ROS_TG_NEG"/>
    <tableColumn id="276" xr3:uid="{9762D597-E6EF-47A4-BAFC-53B3603D8A84}" name="ROS_DUR_INC_COD_ROS_TG_NEG"/>
    <tableColumn id="277" xr3:uid="{B010BBFE-AE34-4800-9601-074C482A1DB0}" name="ROS_NUM_INC_COD_ROS_TG_NEU"/>
    <tableColumn id="278" xr3:uid="{D29393CB-8534-49CF-B914-6A89AA88F1CB}" name="ROS_DUR_INC_COD_ROS_TG_NEU"/>
    <tableColumn id="279" xr3:uid="{EEC2FF29-7468-4448-922B-966238E3CCD8}" name="ROS_NUM_INC_COD_ROS_TG_POS"/>
    <tableColumn id="280" xr3:uid="{54A1C51E-E801-4343-AA9B-1B6694006777}" name="ROS_DUR_INC_COD_ROS_TG_POS"/>
    <tableColumn id="281" xr3:uid="{39A6BC12-AADA-4462-BC00-147021CE294B}" name="ROS_NUM_INC_COD_ROS_TG_TOT"/>
    <tableColumn id="282" xr3:uid="{A6FE3A1C-B3D7-4527-ADEB-1F7D70DDB342}" name="ROS_DUR_INC_COD_ROS_TG_TOT"/>
    <tableColumn id="283" xr3:uid="{45B8224E-E235-4185-84B6-8FD318AAD110}" name="ROS_NUM_INC_COD_ROS_TO_TOT"/>
    <tableColumn id="284" xr3:uid="{C24EBFF7-A3D4-4691-8250-D4DF2AC81FA8}" name="ROS_DUR_INC_COD_ROS_TO_TOT"/>
    <tableColumn id="285" xr3:uid="{C60EC84A-5103-4268-8997-A4D111E6C7A5}" name="ROS_NUM_INC_COD_TOT_TO_TOT"/>
    <tableColumn id="286" xr3:uid="{A3C9A6E1-7AD7-4AAA-9049-FA0E5048103A}" name="ROS_DUR_INC_COD_TOT_TO_TOT"/>
    <tableColumn id="287" xr3:uid="{9DE0FB2E-FFEA-41F0-89B5-136AD18E6F60}" name="ROS_NUM_INC_REC_ROS_NT_NEG"/>
    <tableColumn id="288" xr3:uid="{DE81C9A1-824D-4139-A3E4-D813F3D93332}" name="ROS_DUR_INC_REC_ROS_NT_NEG"/>
    <tableColumn id="289" xr3:uid="{4948ACD2-B38E-449D-B3CC-3BB257E41747}" name="ROS_NUM_INC_REC_ROS_NT_NEU"/>
    <tableColumn id="290" xr3:uid="{4755FCB7-5FD0-455C-89BB-80811B7A2E83}" name="ROS_DUR_INC_REC_ROS_NT_NEU"/>
    <tableColumn id="291" xr3:uid="{FE1D7FBF-EB0C-4D83-ABA2-C82FA976F21D}" name="ROS_NUM_INC_REC_ROS_NT_POS"/>
    <tableColumn id="292" xr3:uid="{07F56394-3D40-4016-B822-107E1BE6D16C}" name="ROS_DUR_INC_REC_ROS_NT_POS"/>
    <tableColumn id="293" xr3:uid="{4E7099D0-FD76-4536-9993-CD2291107BA4}" name="ROS_NUM_INC_REC_ROS_NT_TOT"/>
    <tableColumn id="294" xr3:uid="{4A8C6DF9-54AF-4F63-B547-BCCFED00D815}" name="ROS_DUR_INC_REC_ROS_NT_TOT"/>
    <tableColumn id="295" xr3:uid="{3F966A65-EF83-4862-8561-4F06A2688FE9}" name="ROS_NUM_INC_REC_ROS_TG_NEG"/>
    <tableColumn id="296" xr3:uid="{B1D79DBE-89FF-4F25-833E-0733F6852F7A}" name="ROS_DUR_INC_REC_ROS_TG_NEG"/>
    <tableColumn id="297" xr3:uid="{23008AC1-7090-4FB6-8E73-08CB8482DFC9}" name="ROS_NUM_INC_REC_ROS_TG_NEU"/>
    <tableColumn id="298" xr3:uid="{2AB17EE5-7B5E-4297-B2F5-D08B30D8D732}" name="ROS_DUR_INC_REC_ROS_TG_NEU"/>
    <tableColumn id="299" xr3:uid="{E3E7531B-A645-4A5E-AF34-AD103DD319A3}" name="ROS_NUM_INC_REC_ROS_TG_POS"/>
    <tableColumn id="300" xr3:uid="{36FB3794-C1F5-4362-8669-B40FF63488DC}" name="ROS_DUR_INC_REC_ROS_TG_POS"/>
    <tableColumn id="301" xr3:uid="{CC2EFB86-A696-4ED7-9ACD-EA5058A2B187}" name="ROS_NUM_INC_REC_ROS_TG_TOT"/>
    <tableColumn id="302" xr3:uid="{B2405B14-8A2E-4FAF-ADDC-F844ECE024F2}" name="ROS_DUR_INC_REC_ROS_TG_TOT"/>
    <tableColumn id="303" xr3:uid="{20578627-80CF-4F1C-A3EC-5675C5ACDB4A}" name="ROS_NUM_INC_REC_ROS_TO_TOT"/>
    <tableColumn id="304" xr3:uid="{CF0A6F1E-4411-48AB-AD59-7D551AD3A0EB}" name="ROS_DUR_INC_REC_ESC_TO_TOT"/>
    <tableColumn id="305" xr3:uid="{542F763B-BEF9-4D8F-87F5-1C43F40BD253}" name="ROS_NUM_INC_REC_TOT_TO_TOT"/>
    <tableColumn id="306" xr3:uid="{EFB66E31-2771-4484-A648-9C37FC4370DA}" name="ROS_DUR_INC_REC_TOT_TO_TOT"/>
    <tableColumn id="307" xr3:uid="{FE54505C-254B-4AE2-AC0D-FBFACCABC500}" name="ROS_NUM_INC_TOT_TOT_TO_TOT"/>
    <tableColumn id="308" xr3:uid="{A73EF233-38CD-42E1-9FC8-31AE083BCC36}" name="ROS_DUR_INC_TOT_TOT_TO_TOT"/>
    <tableColumn id="309" xr3:uid="{10D1B82A-BDBA-42E2-B1BA-E28EC41F46CA}" name="ROS_NUM_TOT_TOT_TOT_TO_TOT"/>
    <tableColumn id="310" xr3:uid="{A8D9F0A7-2220-4125-A5A0-B19D27564ED1}" name="ROS_DUR_TOT_TOT_TOT_TO_TOT"/>
    <tableColumn id="311" xr3:uid="{011CA944-0247-4526-A111-1817547BAFF1}" name="AMP_NUM_COR_COD_ROS_TG_NEG">
      <calculatedColumnFormula>Tabla24[[#This Row],[ROS_NUM_COR_COD_ROS_TG_NEG]]-Tabla24[[#This Row],[PAS_NUM_COR_COD_ROS_TG_NEG]]</calculatedColumnFormula>
    </tableColumn>
    <tableColumn id="312" xr3:uid="{1AB4F60C-EC2E-4725-9BCA-88D41501D5DD}" name="AMP_DUR_COR_COD_ROS_TG_NEG">
      <calculatedColumnFormula>Tabla24[[#This Row],[ROS_DUR_COR_COD_ROS_TG_NEG]]-Tabla24[[#This Row],[PAS_DUR_COR_COD_ROS_TG_NEG]]</calculatedColumnFormula>
    </tableColumn>
    <tableColumn id="313" xr3:uid="{A787F221-7A84-4254-94DB-3AF46149F691}" name="AMP_NUM_COR_COD_ROS_TG_NEU">
      <calculatedColumnFormula>Tabla24[[#This Row],[ROS_NUM_COR_COD_ROS_TG_NEU]]-Tabla24[[#This Row],[PAS_NUM_COR_COD_ROS_TG_NEU]]</calculatedColumnFormula>
    </tableColumn>
    <tableColumn id="314" xr3:uid="{579C4B9F-2A18-4288-A303-C2ED227A6CEF}" name="AMP_DUR_COR_COD_ROS_TG_NEU">
      <calculatedColumnFormula>Tabla24[[#This Row],[ROS_DUR_COR_COD_ROS_TG_NEU]]-Tabla24[[#This Row],[PAS_DUR_COR_COD_ROS_TG_NEU]]</calculatedColumnFormula>
    </tableColumn>
    <tableColumn id="315" xr3:uid="{48C8EB98-CA38-4F9A-9A9B-E909EAC65944}" name="AMP_NUM_COR_COD_ROS_TG_POS">
      <calculatedColumnFormula>Tabla24[[#This Row],[ROS_NUM_COR_COD_ROS_TG_POS]]-Tabla24[[#This Row],[PAS_NUM_COR_COD_ROS_TG_POS]]</calculatedColumnFormula>
    </tableColumn>
    <tableColumn id="316" xr3:uid="{19B45AB4-B181-46EF-836C-11834B2871FF}" name="AMP_DUR_COR_COD_ROS_TG_POS">
      <calculatedColumnFormula>Tabla24[[#This Row],[ROS_DUR_COR_COD_ROS_TG_POS]]-Tabla24[[#This Row],[PAS_DUR_COR_COD_ROS_TG_POS]]</calculatedColumnFormula>
    </tableColumn>
    <tableColumn id="317" xr3:uid="{4D0577C2-3FC2-46FE-9CD2-DF0EBCB43108}" name="AMP_NUM_COR_COD_ROS_TG_TOT">
      <calculatedColumnFormula>Tabla24[[#This Row],[ROS_NUM_COR_COD_ROS_TG_TOT]]-Tabla24[[#This Row],[PAS_NUM_COR_COD_ROS_TG_TOT]]</calculatedColumnFormula>
    </tableColumn>
    <tableColumn id="318" xr3:uid="{3247FC71-D693-4787-A65D-8C44013379DC}" name="AMP_DUR_COR_COD_ROS_TG_TOT">
      <calculatedColumnFormula>Tabla24[[#This Row],[ROS_DUR_COR_COD_ROS_TG_TOT]]-Tabla24[[#This Row],[PAS_DUR_COR_COD_ROS_TG_TOT]]</calculatedColumnFormula>
    </tableColumn>
    <tableColumn id="319" xr3:uid="{8B86AFCB-D5E4-48DF-B59B-C4C128AEEBB0}" name="AMP_NUM_COR_COD_ESC_TG_NEG">
      <calculatedColumnFormula>Tabla24[[#This Row],[ROS_NUM_COR_COD_ESC_TG_NEG]]-Tabla24[[#This Row],[PAS_NUM_COR_COD_ESC_TG_NEG]]</calculatedColumnFormula>
    </tableColumn>
    <tableColumn id="320" xr3:uid="{18885C6D-E863-46B7-A166-3DC147AE047F}" name="AMP_DUR_COR_COD_ESC_TG_NEG">
      <calculatedColumnFormula>Tabla24[[#This Row],[ROS_DUR_COR_COD_ESC_TG_NEG]]-Tabla24[[#This Row],[PAS_DUR_COR_COD_ESC_TG_NEG]]</calculatedColumnFormula>
    </tableColumn>
    <tableColumn id="321" xr3:uid="{03556DE2-928D-46E2-826C-44E4B8ADD096}" name="AMP_NUM_COR_COD_ESC_TG_NEU">
      <calculatedColumnFormula>Tabla24[[#This Row],[ROS_NUM_COR_COD_ESC_TG_NEU]]-Tabla24[[#This Row],[PAS_NUM_COR_COD_ESC_TG_NEU]]</calculatedColumnFormula>
    </tableColumn>
    <tableColumn id="322" xr3:uid="{45B26F3E-0E1E-41C0-AD50-154BE22AE16E}" name="AMP_DUR_COR_COD_ESC_TG_NEU">
      <calculatedColumnFormula>Tabla24[[#This Row],[ROS_NUM_COR_COD_ESC_TG_NEG]]-Tabla24[[#This Row],[PAS_NUM_COR_COD_ESC_TG_NEG]]</calculatedColumnFormula>
    </tableColumn>
    <tableColumn id="323" xr3:uid="{472F7F65-A787-47EB-92F7-4F2D17BCA1EC}" name="AMP_NUM_COR_COD_ESC_TG_POS">
      <calculatedColumnFormula>Tabla24[[#This Row],[ROS_NUM_COR_COD_ESC_TG_POS]]-Tabla24[[#This Row],[PAS_NUM_COR_COD_ESC_TG_POS]]</calculatedColumnFormula>
    </tableColumn>
    <tableColumn id="324" xr3:uid="{693C06F8-E9BE-4E5C-84D8-3E22B59A761E}" name="AMP_DUR_COR_COD_ESC_TG_POS">
      <calculatedColumnFormula>Tabla24[[#This Row],[ROS_DUR_COR_COD_ESC_TG_POS]]-Tabla24[[#This Row],[PAS_DUR_COR_COD_ESC_TG_POS]]</calculatedColumnFormula>
    </tableColumn>
    <tableColumn id="325" xr3:uid="{763F403A-D36B-4EBD-B6AC-20A15980721C}" name="AMP_NUM_COR_COD_ESC_TG_TOT">
      <calculatedColumnFormula>Tabla24[[#This Row],[ROS_NUM_COR_COD_ESC_TG_TOT]]-Tabla24[[#This Row],[PAS_NUM_COR_COD_ESC_TG_TOT]]</calculatedColumnFormula>
    </tableColumn>
    <tableColumn id="326" xr3:uid="{7D498299-79B4-4284-8D6C-6C9C4F468281}" name="AMP_DUR_COR_COD_ESC_TG_TOT">
      <calculatedColumnFormula>Tabla24[[#This Row],[ROS_DUR_COR_COD_ESC_TG_TOT]]-Tabla24[[#This Row],[PAS_DUR_COR_COD_ESC_TG_TOT]]</calculatedColumnFormula>
    </tableColumn>
    <tableColumn id="327" xr3:uid="{27054FB6-D90D-414A-BEC7-97F3093082F3}" name="SUP_NUM_COR_COD_ROS_TG_NEG">
      <calculatedColumnFormula>Tabla24[[#This Row],[PAS_NUM_COR_COD_ROS_TG_NEG]]-Tabla24[[#This Row],[ESC_NUM_COR_COD_ROS_TG_NEG]]</calculatedColumnFormula>
    </tableColumn>
    <tableColumn id="328" xr3:uid="{B14E9B71-86B4-4AE5-947E-FD840E665688}" name="SUP_DUR_COR_COD_ROS_TG_NEG">
      <calculatedColumnFormula>Tabla24[[#This Row],[PAS_DUR_COR_COD_ROS_TG_NEG]]-Tabla24[[#This Row],[ESC_DUR_COR_COD_ROS_TG_NEG]]</calculatedColumnFormula>
    </tableColumn>
    <tableColumn id="329" xr3:uid="{A4C2AC5B-3A75-468F-B197-22AA2C7A01C8}" name="SUP_NUM_COR_COD_ROS_TG_NEU">
      <calculatedColumnFormula>Tabla24[[#This Row],[PAS_NUM_COR_COD_ROS_TG_NEU]]-Tabla24[[#This Row],[ESC_NUM_COR_COD_ROS_TG_NEU]]</calculatedColumnFormula>
    </tableColumn>
    <tableColumn id="330" xr3:uid="{8EB8126E-A6BB-4907-9BE1-C14863DB9DD6}" name="SUP_DUR_COR_COD_ROS_TG_NEU">
      <calculatedColumnFormula>Tabla24[[#This Row],[PAS_DUR_COR_COD_ROS_TG_NEU]]-Tabla24[[#This Row],[ESC_DUR_COR_COD_ROS_TG_NEU]]</calculatedColumnFormula>
    </tableColumn>
    <tableColumn id="331" xr3:uid="{0B6B708B-FEA6-46C9-A3CD-F8713D79E393}" name="SUP_NUM_COR_COD_ROS_TG_POS">
      <calculatedColumnFormula>Tabla24[[#This Row],[PAS_NUM_COR_COD_ROS_TG_POS]]-Tabla24[[#This Row],[ESC_NUM_COR_COD_ROS_TG_POS]]</calculatedColumnFormula>
    </tableColumn>
    <tableColumn id="332" xr3:uid="{229C1F93-1164-4D00-9145-C979BE85F54B}" name="SUP_DUR_COR_COD_ROS_TG_POS">
      <calculatedColumnFormula>Tabla24[[#This Row],[PAS_DUR_COR_COD_ROS_TG_POS]]-Tabla24[[#This Row],[ESC_DUR_COR_COD_ROS_TG_POS]]</calculatedColumnFormula>
    </tableColumn>
    <tableColumn id="333" xr3:uid="{DAA9ECD8-3228-4F97-BC8B-98ED3EC03D49}" name="SUP_NUM_COR_COD_ROS_TG_TOT">
      <calculatedColumnFormula>Tabla24[[#This Row],[PAS_NUM_COR_COD_ROS_TG_TOT]]-Tabla24[[#This Row],[ESC_NUM_COR_COD_ROS_TG_TOT]]</calculatedColumnFormula>
    </tableColumn>
    <tableColumn id="334" xr3:uid="{7C741077-9028-4521-933C-99E9D17F0901}" name="SUP_DUR_COR_COD_ROS_TG_TOT">
      <calculatedColumnFormula>Tabla24[[#This Row],[PAS_DUR_COR_COD_ROS_TG_TOT]]-Tabla24[[#This Row],[ESC_DUR_COR_COD_ROS_TG_TOT]]</calculatedColumnFormula>
    </tableColumn>
    <tableColumn id="335" xr3:uid="{700A661F-7D55-46C4-8B9A-87A9AB08B560}" name="SUP_NUM_COR_COD_ESC_TG_NEG">
      <calculatedColumnFormula>Tabla24[[#This Row],[PAS_NUM_COR_COD_ESC_TG_NEG]]-Tabla24[[#This Row],[ESC_NUM_COR_COD_ESC_TG_NEG]]</calculatedColumnFormula>
    </tableColumn>
    <tableColumn id="336" xr3:uid="{EA4E4E21-CB03-49A7-9F5E-A964DE00CDFF}" name="SUP_DUR_COR_COD_ESC_TG_NEG">
      <calculatedColumnFormula>Tabla24[[#This Row],[PAS_DUR_COR_COD_ESC_TG_NEG]]-Tabla24[[#This Row],[ESC_DUR_COR_COD_ESC_TG_NEG]]</calculatedColumnFormula>
    </tableColumn>
    <tableColumn id="337" xr3:uid="{5D3E21BE-380B-487A-ADEE-7052463475D1}" name="SUP_NUM_COR_COD_ESC_TG_NEU">
      <calculatedColumnFormula>Tabla24[[#This Row],[PAS_NUM_COR_COD_ESC_TG_NEU]]-Tabla24[[#This Row],[ESC_NUM_COR_COD_ESC_TG_NEU]]</calculatedColumnFormula>
    </tableColumn>
    <tableColumn id="338" xr3:uid="{1F2E823A-26D6-4DD2-A740-EDBC669CC0EE}" name="SUP_DUR_COR_COD_ESC_TG_NEU">
      <calculatedColumnFormula>Tabla24[[#This Row],[PAS_DUR_COR_COD_ESC_TG_NEU]]-Tabla24[[#This Row],[ESC_DUR_COR_COD_ESC_TG_NEU]]</calculatedColumnFormula>
    </tableColumn>
    <tableColumn id="339" xr3:uid="{C08787FF-E9DB-499B-89C6-7D74C4413030}" name="SUP_NUM_COR_COD_ESC_TG_POS">
      <calculatedColumnFormula>Tabla24[[#This Row],[PAS_NUM_COR_COD_ESC_TG_POS]]-Tabla24[[#This Row],[ESC_NUM_COR_COD_ESC_TG_POS]]</calculatedColumnFormula>
    </tableColumn>
    <tableColumn id="340" xr3:uid="{41A7427E-E4E0-4470-A5C5-BB25A9FF0399}" name="SUP_DUR_COR_COD_ESC_TG_POS">
      <calculatedColumnFormula>Tabla24[[#This Row],[PAS_DUR_COR_COD_ESC_TG_POS]]-Tabla24[[#This Row],[ESC_DUR_COR_COD_ESC_TG_POS]]</calculatedColumnFormula>
    </tableColumn>
    <tableColumn id="341" xr3:uid="{CAA55A10-885F-4E77-9765-9FE48A75B63B}" name="SUP_NUM_COR_COD_ESC_TG_TOT">
      <calculatedColumnFormula>Tabla24[[#This Row],[PAS_NUM_COR_COD_ESC_TG_TOT]]-Tabla24[[#This Row],[ESC_NUM_COR_COD_ESC_TG_TOT]]</calculatedColumnFormula>
    </tableColumn>
    <tableColumn id="342" xr3:uid="{D48E3E73-23DF-4973-B679-9F8E25F7C6D5}" name="SUP_DUR_COR_COD_ESC_TG_TOT">
      <calculatedColumnFormula>Tabla24[[#This Row],[PAS_DUR_COR_COD_ESC_TG_TOT]]-Tabla24[[#This Row],[ESC_DUR_COR_COD_ESC_TG_TOT]]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52DC-CD36-4C8C-9F08-0A4FE2049CA0}">
  <dimension ref="A1:NB239"/>
  <sheetViews>
    <sheetView zoomScale="70" zoomScaleNormal="70" workbookViewId="0">
      <selection activeCell="G28" sqref="G28"/>
    </sheetView>
  </sheetViews>
  <sheetFormatPr baseColWidth="10" defaultRowHeight="14.4" x14ac:dyDescent="0.3"/>
  <cols>
    <col min="5" max="5" width="32.5546875" customWidth="1"/>
    <col min="6" max="6" width="31.77734375" customWidth="1"/>
    <col min="7" max="7" width="32.6640625" customWidth="1"/>
    <col min="8" max="8" width="31.88671875" customWidth="1"/>
    <col min="9" max="9" width="32.44140625" customWidth="1"/>
    <col min="10" max="10" width="31.6640625" customWidth="1"/>
    <col min="11" max="11" width="32.33203125" customWidth="1"/>
    <col min="12" max="12" width="31.5546875" customWidth="1"/>
    <col min="13" max="13" width="32.88671875" customWidth="1"/>
    <col min="14" max="14" width="32.109375" customWidth="1"/>
    <col min="15" max="15" width="33" customWidth="1"/>
    <col min="16" max="16" width="32.21875" customWidth="1"/>
    <col min="17" max="17" width="32.77734375" customWidth="1"/>
    <col min="18" max="18" width="32" customWidth="1"/>
    <col min="19" max="19" width="32.6640625" customWidth="1"/>
    <col min="20" max="20" width="31.88671875" customWidth="1"/>
    <col min="21" max="21" width="32.6640625" customWidth="1"/>
    <col min="22" max="22" width="31.88671875" customWidth="1"/>
    <col min="23" max="23" width="31.77734375" customWidth="1"/>
    <col min="24" max="24" width="31" customWidth="1"/>
    <col min="25" max="25" width="31.88671875" customWidth="1"/>
    <col min="26" max="26" width="31.109375" customWidth="1"/>
    <col min="27" max="27" width="31.6640625" customWidth="1"/>
    <col min="28" max="28" width="30.88671875" customWidth="1"/>
    <col min="29" max="29" width="31.6640625" customWidth="1"/>
    <col min="30" max="30" width="30.88671875" customWidth="1"/>
    <col min="31" max="31" width="32.21875" customWidth="1"/>
    <col min="32" max="32" width="31.44140625" customWidth="1"/>
    <col min="33" max="33" width="32.33203125" customWidth="1"/>
    <col min="34" max="34" width="31.5546875" customWidth="1"/>
    <col min="35" max="35" width="32" customWidth="1"/>
    <col min="36" max="36" width="31.21875" customWidth="1"/>
    <col min="37" max="37" width="32.109375" customWidth="1"/>
    <col min="38" max="38" width="31.33203125" customWidth="1"/>
    <col min="39" max="39" width="31.88671875" customWidth="1"/>
    <col min="40" max="40" width="31.109375" customWidth="1"/>
    <col min="41" max="41" width="31.77734375" customWidth="1"/>
    <col min="42" max="42" width="31" customWidth="1"/>
    <col min="43" max="43" width="32.33203125" customWidth="1"/>
    <col min="44" max="44" width="31.5546875" customWidth="1"/>
    <col min="45" max="45" width="32.44140625" customWidth="1"/>
    <col min="46" max="46" width="31.6640625" customWidth="1"/>
    <col min="47" max="47" width="32.21875" customWidth="1"/>
    <col min="48" max="48" width="31.44140625" customWidth="1"/>
    <col min="49" max="49" width="32.21875" customWidth="1"/>
    <col min="50" max="50" width="31.44140625" customWidth="1"/>
    <col min="51" max="51" width="32.109375" customWidth="1"/>
    <col min="52" max="52" width="31.33203125" customWidth="1"/>
    <col min="53" max="53" width="31.21875" customWidth="1"/>
    <col min="54" max="54" width="30.44140625" customWidth="1"/>
    <col min="55" max="55" width="31.33203125" customWidth="1"/>
    <col min="56" max="56" width="30.5546875" customWidth="1"/>
    <col min="57" max="57" width="31.109375" customWidth="1"/>
    <col min="58" max="58" width="30.33203125" customWidth="1"/>
    <col min="59" max="59" width="31.109375" customWidth="1"/>
    <col min="60" max="60" width="30.33203125" customWidth="1"/>
    <col min="61" max="61" width="31.6640625" customWidth="1"/>
    <col min="62" max="62" width="30.88671875" customWidth="1"/>
    <col min="63" max="63" width="31.77734375" customWidth="1"/>
    <col min="64" max="64" width="31" customWidth="1"/>
    <col min="65" max="65" width="32.109375" customWidth="1"/>
    <col min="66" max="66" width="31.33203125" customWidth="1"/>
    <col min="67" max="67" width="32.6640625" customWidth="1"/>
    <col min="68" max="68" width="31.88671875" customWidth="1"/>
    <col min="69" max="69" width="32.77734375" customWidth="1"/>
    <col min="70" max="70" width="32" customWidth="1"/>
    <col min="71" max="71" width="32.5546875" customWidth="1"/>
    <col min="72" max="72" width="31.77734375" customWidth="1"/>
    <col min="73" max="73" width="32.44140625" customWidth="1"/>
    <col min="74" max="74" width="31.6640625" customWidth="1"/>
    <col min="75" max="75" width="33.5546875" customWidth="1"/>
    <col min="76" max="76" width="32.77734375" customWidth="1"/>
    <col min="77" max="77" width="33.6640625" customWidth="1"/>
    <col min="78" max="78" width="32.88671875" customWidth="1"/>
    <col min="79" max="79" width="33.44140625" customWidth="1"/>
    <col min="80" max="80" width="32.6640625" customWidth="1"/>
    <col min="81" max="81" width="33.33203125" customWidth="1"/>
    <col min="82" max="82" width="32.5546875" customWidth="1"/>
    <col min="83" max="83" width="32.44140625" customWidth="1"/>
    <col min="84" max="84" width="31.6640625" customWidth="1"/>
    <col min="85" max="85" width="33" customWidth="1"/>
    <col min="86" max="86" width="32.21875" customWidth="1"/>
    <col min="87" max="87" width="33.109375" customWidth="1"/>
    <col min="88" max="88" width="32.33203125" customWidth="1"/>
    <col min="89" max="89" width="32.88671875" customWidth="1"/>
    <col min="90" max="90" width="32.109375" customWidth="1"/>
    <col min="91" max="91" width="32.77734375" customWidth="1"/>
    <col min="92" max="92" width="32" customWidth="1"/>
    <col min="93" max="93" width="34.88671875" customWidth="1"/>
    <col min="94" max="94" width="34.109375" customWidth="1"/>
    <col min="95" max="95" width="35" customWidth="1"/>
    <col min="96" max="96" width="34.21875" customWidth="1"/>
    <col min="97" max="97" width="34.77734375" customWidth="1"/>
    <col min="98" max="98" width="34" customWidth="1"/>
    <col min="99" max="99" width="34.6640625" customWidth="1"/>
    <col min="100" max="100" width="33.88671875" customWidth="1"/>
    <col min="101" max="101" width="32.77734375" customWidth="1"/>
    <col min="102" max="102" width="32" customWidth="1"/>
    <col min="103" max="103" width="34.6640625" customWidth="1"/>
    <col min="104" max="104" width="33.88671875" customWidth="1"/>
    <col min="105" max="105" width="32.21875" customWidth="1"/>
    <col min="106" max="106" width="31.44140625" customWidth="1"/>
    <col min="107" max="107" width="32.33203125" customWidth="1"/>
    <col min="108" max="108" width="31.5546875" customWidth="1"/>
    <col min="109" max="109" width="32.109375" customWidth="1"/>
    <col min="110" max="110" width="31.33203125" customWidth="1"/>
    <col min="111" max="111" width="32" customWidth="1"/>
    <col min="112" max="112" width="31.21875" customWidth="1"/>
    <col min="113" max="113" width="32.109375" customWidth="1"/>
    <col min="114" max="114" width="31.33203125" customWidth="1"/>
    <col min="115" max="115" width="32.21875" customWidth="1"/>
    <col min="116" max="116" width="31.44140625" customWidth="1"/>
    <col min="117" max="117" width="32" customWidth="1"/>
    <col min="118" max="118" width="31.21875" customWidth="1"/>
    <col min="119" max="119" width="31.88671875" customWidth="1"/>
    <col min="120" max="120" width="31.109375" customWidth="1"/>
    <col min="121" max="121" width="32" customWidth="1"/>
    <col min="122" max="122" width="31.21875" customWidth="1"/>
    <col min="123" max="123" width="34.21875" customWidth="1"/>
    <col min="124" max="124" width="33.44140625" customWidth="1"/>
    <col min="125" max="125" width="34.33203125" customWidth="1"/>
    <col min="126" max="126" width="33.5546875" customWidth="1"/>
    <col min="127" max="127" width="32.109375" customWidth="1"/>
    <col min="128" max="128" width="31.33203125" customWidth="1"/>
    <col min="129" max="129" width="32.21875" customWidth="1"/>
    <col min="130" max="130" width="31.44140625" customWidth="1"/>
    <col min="131" max="131" width="32" customWidth="1"/>
    <col min="132" max="132" width="31.21875" customWidth="1"/>
    <col min="133" max="133" width="31.88671875" customWidth="1"/>
    <col min="134" max="134" width="31.109375" customWidth="1"/>
    <col min="135" max="135" width="34" customWidth="1"/>
    <col min="136" max="136" width="33.21875" customWidth="1"/>
    <col min="137" max="137" width="34.109375" customWidth="1"/>
    <col min="138" max="138" width="33.33203125" customWidth="1"/>
    <col min="139" max="139" width="33.88671875" customWidth="1"/>
    <col min="140" max="140" width="33.109375" customWidth="1"/>
    <col min="141" max="141" width="33.77734375" customWidth="1"/>
    <col min="142" max="142" width="33" customWidth="1"/>
    <col min="143" max="143" width="31.88671875" customWidth="1"/>
    <col min="144" max="144" width="31.109375" customWidth="1"/>
    <col min="145" max="145" width="32.44140625" customWidth="1"/>
    <col min="146" max="146" width="31.6640625" customWidth="1"/>
    <col min="147" max="147" width="32.5546875" customWidth="1"/>
    <col min="148" max="148" width="31.77734375" customWidth="1"/>
    <col min="149" max="149" width="32.33203125" customWidth="1"/>
    <col min="150" max="150" width="31.5546875" customWidth="1"/>
    <col min="151" max="151" width="32.21875" customWidth="1"/>
    <col min="152" max="152" width="31.44140625" customWidth="1"/>
    <col min="153" max="153" width="34.33203125" customWidth="1"/>
    <col min="154" max="154" width="33.5546875" customWidth="1"/>
    <col min="155" max="155" width="34.44140625" customWidth="1"/>
    <col min="156" max="156" width="33.6640625" customWidth="1"/>
    <col min="157" max="157" width="34.21875" customWidth="1"/>
    <col min="158" max="158" width="33.44140625" customWidth="1"/>
    <col min="159" max="159" width="32.109375" customWidth="1"/>
    <col min="160" max="160" width="31.33203125" customWidth="1"/>
    <col min="161" max="161" width="34.21875" customWidth="1"/>
    <col min="162" max="162" width="33.44140625" customWidth="1"/>
    <col min="163" max="163" width="34.109375" customWidth="1"/>
    <col min="164" max="164" width="33.33203125" customWidth="1"/>
    <col min="165" max="165" width="31.6640625" customWidth="1"/>
    <col min="166" max="166" width="30.88671875" customWidth="1"/>
    <col min="167" max="167" width="31.77734375" customWidth="1"/>
    <col min="168" max="168" width="31" customWidth="1"/>
    <col min="169" max="169" width="31.5546875" customWidth="1"/>
    <col min="170" max="170" width="30.77734375" customWidth="1"/>
    <col min="171" max="171" width="31.44140625" customWidth="1"/>
    <col min="172" max="172" width="30.6640625" customWidth="1"/>
    <col min="173" max="173" width="31.5546875" customWidth="1"/>
    <col min="174" max="174" width="30.77734375" customWidth="1"/>
    <col min="175" max="175" width="31.6640625" customWidth="1"/>
    <col min="176" max="176" width="30.88671875" customWidth="1"/>
    <col min="177" max="177" width="31.44140625" customWidth="1"/>
    <col min="178" max="178" width="30.6640625" customWidth="1"/>
    <col min="179" max="179" width="31.33203125" customWidth="1"/>
    <col min="180" max="180" width="30.5546875" customWidth="1"/>
    <col min="181" max="181" width="31.44140625" customWidth="1"/>
    <col min="182" max="182" width="30.6640625" customWidth="1"/>
    <col min="183" max="183" width="33.6640625" customWidth="1"/>
    <col min="184" max="184" width="32.88671875" customWidth="1"/>
    <col min="185" max="185" width="33.77734375" customWidth="1"/>
    <col min="186" max="186" width="33" customWidth="1"/>
    <col min="187" max="187" width="34.109375" customWidth="1"/>
    <col min="188" max="188" width="33.33203125" customWidth="1"/>
    <col min="189" max="189" width="33" customWidth="1"/>
    <col min="190" max="190" width="32.21875" customWidth="1"/>
    <col min="191" max="191" width="33.109375" customWidth="1"/>
    <col min="192" max="192" width="32.33203125" customWidth="1"/>
    <col min="193" max="193" width="32.88671875" customWidth="1"/>
    <col min="194" max="194" width="32.109375" customWidth="1"/>
    <col min="195" max="195" width="32.77734375" customWidth="1"/>
    <col min="196" max="196" width="32" customWidth="1"/>
    <col min="197" max="197" width="32.88671875" customWidth="1"/>
    <col min="198" max="198" width="32.109375" customWidth="1"/>
    <col min="199" max="199" width="33" customWidth="1"/>
    <col min="200" max="200" width="32.21875" customWidth="1"/>
    <col min="201" max="201" width="32.77734375" customWidth="1"/>
    <col min="202" max="202" width="32" customWidth="1"/>
    <col min="203" max="203" width="32.6640625" customWidth="1"/>
    <col min="204" max="204" width="31.88671875" customWidth="1"/>
    <col min="205" max="205" width="32.77734375" customWidth="1"/>
    <col min="206" max="206" width="32" customWidth="1"/>
    <col min="207" max="207" width="33.33203125" customWidth="1"/>
    <col min="208" max="208" width="32.5546875" customWidth="1"/>
    <col min="209" max="209" width="33.44140625" customWidth="1"/>
    <col min="210" max="210" width="32.6640625" customWidth="1"/>
    <col min="211" max="211" width="33.21875" customWidth="1"/>
    <col min="212" max="212" width="32.44140625" customWidth="1"/>
    <col min="213" max="213" width="33.109375" customWidth="1"/>
    <col min="214" max="214" width="32.33203125" customWidth="1"/>
    <col min="215" max="215" width="33.21875" customWidth="1"/>
    <col min="216" max="216" width="32.44140625" customWidth="1"/>
    <col min="217" max="217" width="33.33203125" customWidth="1"/>
    <col min="218" max="218" width="32.5546875" customWidth="1"/>
    <col min="219" max="219" width="33.109375" customWidth="1"/>
    <col min="220" max="220" width="32.33203125" customWidth="1"/>
    <col min="221" max="221" width="33" customWidth="1"/>
    <col min="222" max="222" width="32.21875" customWidth="1"/>
    <col min="223" max="223" width="33.109375" customWidth="1"/>
    <col min="224" max="224" width="32.33203125" customWidth="1"/>
    <col min="225" max="225" width="33" customWidth="1"/>
    <col min="226" max="226" width="32.21875" customWidth="1"/>
    <col min="227" max="227" width="32.88671875" customWidth="1"/>
    <col min="228" max="228" width="32.109375" customWidth="1"/>
    <col min="229" max="229" width="33" customWidth="1"/>
    <col min="230" max="230" width="32.21875" customWidth="1"/>
    <col min="231" max="231" width="32.77734375" customWidth="1"/>
    <col min="232" max="232" width="32" customWidth="1"/>
    <col min="233" max="233" width="32.6640625" customWidth="1"/>
    <col min="234" max="234" width="31.88671875" customWidth="1"/>
    <col min="235" max="235" width="32.77734375" customWidth="1"/>
    <col min="236" max="236" width="32" customWidth="1"/>
    <col min="237" max="237" width="32.88671875" customWidth="1"/>
    <col min="238" max="238" width="32.109375" customWidth="1"/>
    <col min="239" max="239" width="32.6640625" customWidth="1"/>
    <col min="240" max="240" width="31.88671875" customWidth="1"/>
    <col min="241" max="241" width="32.5546875" customWidth="1"/>
    <col min="242" max="242" width="31.77734375" customWidth="1"/>
    <col min="243" max="243" width="32.6640625" customWidth="1"/>
    <col min="244" max="244" width="31.88671875" customWidth="1"/>
    <col min="245" max="245" width="32.5546875" customWidth="1"/>
    <col min="246" max="246" width="31.77734375" customWidth="1"/>
    <col min="247" max="247" width="32.6640625" customWidth="1"/>
    <col min="248" max="248" width="31.88671875" customWidth="1"/>
    <col min="249" max="249" width="32.44140625" customWidth="1"/>
    <col min="250" max="250" width="31.6640625" customWidth="1"/>
    <col min="251" max="251" width="32.5546875" customWidth="1"/>
    <col min="252" max="252" width="31.77734375" customWidth="1"/>
    <col min="253" max="253" width="32.33203125" customWidth="1"/>
    <col min="254" max="254" width="31.5546875" customWidth="1"/>
    <col min="255" max="255" width="32.21875" customWidth="1"/>
    <col min="256" max="256" width="31.44140625" customWidth="1"/>
    <col min="257" max="257" width="32.33203125" customWidth="1"/>
    <col min="258" max="258" width="31.5546875" customWidth="1"/>
    <col min="259" max="259" width="32.44140625" customWidth="1"/>
    <col min="260" max="260" width="31.6640625" customWidth="1"/>
    <col min="261" max="261" width="32.21875" customWidth="1"/>
    <col min="262" max="262" width="31.44140625" customWidth="1"/>
    <col min="263" max="263" width="32.109375" customWidth="1"/>
    <col min="264" max="264" width="31.33203125" customWidth="1"/>
    <col min="265" max="265" width="32.21875" customWidth="1"/>
    <col min="266" max="266" width="31.44140625" customWidth="1"/>
    <col min="267" max="267" width="32.77734375" customWidth="1"/>
    <col min="268" max="268" width="32" customWidth="1"/>
    <col min="269" max="269" width="32.88671875" customWidth="1"/>
    <col min="270" max="270" width="32.109375" customWidth="1"/>
    <col min="271" max="271" width="32.6640625" customWidth="1"/>
    <col min="272" max="272" width="31.88671875" customWidth="1"/>
    <col min="273" max="273" width="32.5546875" customWidth="1"/>
    <col min="274" max="274" width="31.77734375" customWidth="1"/>
    <col min="275" max="275" width="32.6640625" customWidth="1"/>
    <col min="276" max="276" width="31.88671875" customWidth="1"/>
    <col min="277" max="277" width="32.77734375" customWidth="1"/>
    <col min="278" max="278" width="32" customWidth="1"/>
    <col min="279" max="279" width="32.5546875" customWidth="1"/>
    <col min="280" max="280" width="31.77734375" customWidth="1"/>
    <col min="281" max="281" width="32.44140625" customWidth="1"/>
    <col min="282" max="282" width="31.6640625" customWidth="1"/>
    <col min="283" max="283" width="32.5546875" customWidth="1"/>
    <col min="284" max="284" width="31.77734375" customWidth="1"/>
    <col min="285" max="285" width="32.44140625" customWidth="1"/>
    <col min="286" max="286" width="31.6640625" customWidth="1"/>
    <col min="287" max="287" width="32.33203125" customWidth="1"/>
    <col min="288" max="288" width="31.5546875" customWidth="1"/>
    <col min="289" max="289" width="32.44140625" customWidth="1"/>
    <col min="290" max="290" width="31.6640625" customWidth="1"/>
    <col min="291" max="291" width="32.21875" customWidth="1"/>
    <col min="292" max="292" width="31.44140625" customWidth="1"/>
    <col min="293" max="293" width="32.109375" customWidth="1"/>
    <col min="294" max="294" width="31.33203125" customWidth="1"/>
    <col min="295" max="295" width="32.21875" customWidth="1"/>
    <col min="296" max="296" width="31.44140625" customWidth="1"/>
    <col min="297" max="297" width="32.33203125" customWidth="1"/>
    <col min="298" max="298" width="31.5546875" customWidth="1"/>
    <col min="299" max="299" width="32.109375" customWidth="1"/>
    <col min="300" max="300" width="31.33203125" customWidth="1"/>
    <col min="301" max="301" width="32" customWidth="1"/>
    <col min="302" max="302" width="31.21875" customWidth="1"/>
    <col min="303" max="303" width="32.109375" customWidth="1"/>
    <col min="304" max="304" width="31" customWidth="1"/>
    <col min="305" max="305" width="32" customWidth="1"/>
    <col min="306" max="306" width="31.21875" customWidth="1"/>
    <col min="307" max="307" width="32.109375" customWidth="1"/>
    <col min="308" max="308" width="31.33203125" customWidth="1"/>
    <col min="309" max="309" width="32.44140625" customWidth="1"/>
    <col min="310" max="310" width="31.6640625" customWidth="1"/>
    <col min="311" max="311" width="33.88671875" customWidth="1"/>
    <col min="312" max="312" width="33.109375" customWidth="1"/>
    <col min="313" max="313" width="34" customWidth="1"/>
    <col min="314" max="314" width="33.21875" customWidth="1"/>
    <col min="315" max="315" width="33.77734375" customWidth="1"/>
    <col min="316" max="316" width="33" customWidth="1"/>
    <col min="317" max="317" width="33.6640625" customWidth="1"/>
    <col min="318" max="318" width="32.88671875" customWidth="1"/>
    <col min="319" max="319" width="33.5546875" customWidth="1"/>
    <col min="320" max="320" width="32.77734375" customWidth="1"/>
    <col min="321" max="321" width="33.6640625" customWidth="1"/>
    <col min="322" max="322" width="32.88671875" customWidth="1"/>
    <col min="323" max="323" width="33.44140625" customWidth="1"/>
    <col min="324" max="324" width="32.6640625" customWidth="1"/>
    <col min="325" max="325" width="33.33203125" customWidth="1"/>
    <col min="326" max="326" width="32.5546875" customWidth="1"/>
    <col min="327" max="327" width="33.21875" customWidth="1"/>
    <col min="328" max="328" width="32.44140625" customWidth="1"/>
    <col min="329" max="329" width="33.33203125" customWidth="1"/>
    <col min="330" max="330" width="32.5546875" customWidth="1"/>
    <col min="331" max="331" width="33.109375" customWidth="1"/>
    <col min="332" max="332" width="32.33203125" customWidth="1"/>
    <col min="333" max="333" width="33" customWidth="1"/>
    <col min="334" max="334" width="32.21875" customWidth="1"/>
    <col min="335" max="335" width="32.88671875" customWidth="1"/>
    <col min="336" max="336" width="32.109375" customWidth="1"/>
    <col min="337" max="337" width="33" customWidth="1"/>
    <col min="338" max="338" width="32.21875" customWidth="1"/>
    <col min="339" max="339" width="32.77734375" customWidth="1"/>
    <col min="340" max="340" width="32" customWidth="1"/>
    <col min="341" max="341" width="32.6640625" customWidth="1"/>
    <col min="342" max="342" width="31.88671875" customWidth="1"/>
  </cols>
  <sheetData>
    <row r="1" spans="1:366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6" t="s">
        <v>509</v>
      </c>
      <c r="KZ1" s="16" t="s">
        <v>510</v>
      </c>
      <c r="LA1" s="16" t="s">
        <v>511</v>
      </c>
      <c r="LB1" s="16" t="s">
        <v>512</v>
      </c>
      <c r="LC1" s="16" t="s">
        <v>513</v>
      </c>
      <c r="LD1" s="16" t="s">
        <v>514</v>
      </c>
      <c r="LE1" s="16" t="s">
        <v>549</v>
      </c>
      <c r="LF1" s="16" t="s">
        <v>550</v>
      </c>
      <c r="LG1" s="16" t="s">
        <v>515</v>
      </c>
      <c r="LH1" s="16" t="s">
        <v>516</v>
      </c>
      <c r="LI1" s="16" t="s">
        <v>517</v>
      </c>
      <c r="LJ1" s="16" t="s">
        <v>518</v>
      </c>
      <c r="LK1" s="16" t="s">
        <v>519</v>
      </c>
      <c r="LL1" s="16" t="s">
        <v>520</v>
      </c>
      <c r="LM1" s="16" t="s">
        <v>551</v>
      </c>
      <c r="LN1" s="16" t="s">
        <v>552</v>
      </c>
      <c r="LO1" s="17" t="s">
        <v>521</v>
      </c>
      <c r="LP1" s="17" t="s">
        <v>522</v>
      </c>
      <c r="LQ1" s="17" t="s">
        <v>523</v>
      </c>
      <c r="LR1" s="17" t="s">
        <v>524</v>
      </c>
      <c r="LS1" s="17" t="s">
        <v>525</v>
      </c>
      <c r="LT1" s="17" t="s">
        <v>526</v>
      </c>
      <c r="LU1" s="17" t="s">
        <v>553</v>
      </c>
      <c r="LV1" s="17" t="s">
        <v>554</v>
      </c>
      <c r="LW1" s="17" t="s">
        <v>527</v>
      </c>
      <c r="LX1" s="17" t="s">
        <v>528</v>
      </c>
      <c r="LY1" s="17" t="s">
        <v>529</v>
      </c>
      <c r="LZ1" s="17" t="s">
        <v>530</v>
      </c>
      <c r="MA1" s="17" t="s">
        <v>531</v>
      </c>
      <c r="MB1" s="17" t="s">
        <v>532</v>
      </c>
      <c r="MC1" s="17" t="s">
        <v>555</v>
      </c>
      <c r="MD1" s="17" t="s">
        <v>556</v>
      </c>
      <c r="ME1" s="41" t="s">
        <v>603</v>
      </c>
      <c r="MF1" s="41" t="s">
        <v>604</v>
      </c>
      <c r="MG1" s="41" t="s">
        <v>605</v>
      </c>
      <c r="MH1" s="41" t="s">
        <v>606</v>
      </c>
      <c r="MI1" s="41" t="s">
        <v>607</v>
      </c>
      <c r="MJ1" s="41" t="s">
        <v>608</v>
      </c>
      <c r="MK1" s="41" t="s">
        <v>609</v>
      </c>
      <c r="ML1" s="41" t="s">
        <v>610</v>
      </c>
      <c r="MM1" s="43" t="s">
        <v>611</v>
      </c>
      <c r="MN1" s="43" t="s">
        <v>612</v>
      </c>
      <c r="MO1" s="43" t="s">
        <v>613</v>
      </c>
      <c r="MP1" s="43" t="s">
        <v>614</v>
      </c>
      <c r="MQ1" s="43" t="s">
        <v>615</v>
      </c>
      <c r="MR1" s="43" t="s">
        <v>616</v>
      </c>
      <c r="MS1" s="43" t="s">
        <v>617</v>
      </c>
      <c r="MT1" s="43" t="s">
        <v>618</v>
      </c>
      <c r="MU1" s="46" t="s">
        <v>619</v>
      </c>
      <c r="MV1" s="46" t="s">
        <v>620</v>
      </c>
      <c r="MW1" s="46" t="s">
        <v>621</v>
      </c>
      <c r="MX1" s="46" t="s">
        <v>622</v>
      </c>
      <c r="MY1" s="46" t="s">
        <v>623</v>
      </c>
      <c r="MZ1" s="46" t="s">
        <v>624</v>
      </c>
      <c r="NA1" s="46" t="s">
        <v>625</v>
      </c>
      <c r="NB1" s="46" t="s">
        <v>626</v>
      </c>
    </row>
    <row r="2" spans="1:366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5">
        <f>Tabla2[[#This Row],[ROS_NUM_COR_COD_ROS_TG_NEG]]-Tabla2[[#This Row],[PAS_NUM_COR_COD_ROS_TG_NEG]]</f>
        <v>0.17499999999999982</v>
      </c>
      <c r="KZ2" s="15">
        <f>Tabla2[[#This Row],[ROS_DUR_COR_COD_ROS_TG_NEG]]-Tabla2[[#This Row],[PAS_DUR_COR_COD_ROS_TG_NEG]]</f>
        <v>-167.45833333333337</v>
      </c>
      <c r="LA2" s="15">
        <f>Tabla2[[#This Row],[ROS_NUM_COR_COD_ROS_TG_NEU]]-Tabla2[[#This Row],[PAS_NUM_COR_COD_ROS_TG_NEU]]</f>
        <v>-0.35555555555555518</v>
      </c>
      <c r="LB2" s="15">
        <f>Tabla2[[#This Row],[ROS_DUR_COR_COD_ROS_TG_NEU]]-Tabla2[[#This Row],[PAS_DUR_COR_COD_ROS_TG_NEU]]</f>
        <v>-303.82417582417577</v>
      </c>
      <c r="LC2" s="15">
        <f>Tabla2[[#This Row],[ROS_NUM_COR_COD_ROS_TG_POS]]-Tabla2[[#This Row],[PAS_NUM_COR_COD_ROS_TG_POS]]</f>
        <v>2.7499999999999996</v>
      </c>
      <c r="LD2" s="15">
        <f>Tabla2[[#This Row],[ROS_DUR_COR_COD_ROS_TG_POS]]-Tabla2[[#This Row],[PAS_DUR_COR_COD_ROS_TG_POS]]</f>
        <v>-97.811111111111131</v>
      </c>
      <c r="LE2" s="15">
        <f>Tabla2[[#This Row],[ROS_NUM_COR_COD_ROS_TG_TOT]]-Tabla2[[#This Row],[PAS_NUM_COR_COD_ROS_TG_TOT]]</f>
        <v>0.92037037037037051</v>
      </c>
      <c r="LF2" s="15">
        <f>Tabla2[[#This Row],[ROS_DUR_COR_COD_ROS_TG_TOT]]-Tabla2[[#This Row],[PAS_DUR_COR_COD_ROS_TG_TOT]]</f>
        <v>-133.19027027027016</v>
      </c>
      <c r="LG2" s="15">
        <f>Tabla2[[#This Row],[ROS_NUM_COR_COD_ESC_TG_NEG]]-Tabla2[[#This Row],[PAS_NUM_COR_COD_ESC_TG_NEG]]</f>
        <v>-1.9</v>
      </c>
      <c r="LH2" s="15">
        <f>Tabla2[[#This Row],[ROS_DUR_COR_COD_ESC_TG_NEG]]-Tabla2[[#This Row],[PAS_DUR_COR_COD_ESC_TG_NEG]]</f>
        <v>-732.16666666666674</v>
      </c>
      <c r="LI2" s="15">
        <f>Tabla2[[#This Row],[ROS_NUM_COR_COD_ESC_TG_NEU]]-Tabla2[[#This Row],[PAS_NUM_COR_COD_ESC_TG_NEU]]</f>
        <v>1.6666666666666607E-2</v>
      </c>
      <c r="LJ2" s="15">
        <f>Tabla2[[#This Row],[ROS_NUM_COR_COD_ESC_TG_NEG]]-Tabla2[[#This Row],[PAS_NUM_COR_COD_ESC_TG_NEG]]</f>
        <v>-1.9</v>
      </c>
      <c r="LK2" s="15">
        <f>Tabla2[[#This Row],[ROS_NUM_COR_COD_ESC_TG_POS]]-Tabla2[[#This Row],[PAS_NUM_COR_COD_ESC_TG_POS]]</f>
        <v>-1.2000000000000002</v>
      </c>
      <c r="LL2" s="15">
        <f>Tabla2[[#This Row],[ROS_DUR_COR_COD_ESC_TG_POS]]-Tabla2[[#This Row],[PAS_DUR_COR_COD_ESC_TG_POS]]</f>
        <v>-723.94017094017101</v>
      </c>
      <c r="LM2" s="15">
        <f>Tabla2[[#This Row],[ROS_NUM_COR_COD_ESC_TG_TOT]]-Tabla2[[#This Row],[PAS_NUM_COR_COD_ESC_TG_TOT]]</f>
        <v>-0.97222222222222188</v>
      </c>
      <c r="LN2" s="15">
        <f>Tabla2[[#This Row],[ROS_DUR_COR_COD_ESC_TG_TOT]]-Tabla2[[#This Row],[PAS_DUR_COR_COD_ESC_TG_TOT]]</f>
        <v>-475.8778467908902</v>
      </c>
      <c r="LO2" s="15">
        <f>Tabla2[[#This Row],[PAS_NUM_COR_COD_ROS_TG_NEG]]-Tabla2[[#This Row],[ESC_NUM_COR_COD_ROS_TG_NEG]]</f>
        <v>0.10000000000000009</v>
      </c>
      <c r="LP2" s="15">
        <f>Tabla2[[#This Row],[PAS_DUR_COR_COD_ROS_TG_NEG]]-Tabla2[[#This Row],[ESC_DUR_COR_COD_ROS_TG_NEG]]</f>
        <v>-55.041666666666629</v>
      </c>
      <c r="LQ2" s="15">
        <f>Tabla2[[#This Row],[PAS_NUM_COR_COD_ROS_TG_NEU]]-Tabla2[[#This Row],[ESC_NUM_COR_COD_ROS_TG_NEU]]</f>
        <v>-0.20000000000000018</v>
      </c>
      <c r="LR2" s="15">
        <f>Tabla2[[#This Row],[PAS_DUR_COR_COD_ROS_TG_NEU]]-Tabla2[[#This Row],[ESC_DUR_COR_COD_ROS_TG_NEU]]</f>
        <v>-65.461538461538566</v>
      </c>
      <c r="LS2" s="15">
        <f>Tabla2[[#This Row],[PAS_NUM_COR_COD_ROS_TG_POS]]-Tabla2[[#This Row],[ESC_NUM_COR_COD_ROS_TG_POS]]</f>
        <v>0.85000000000000009</v>
      </c>
      <c r="LT2" s="15">
        <f>Tabla2[[#This Row],[PAS_DUR_COR_COD_ROS_TG_POS]]-Tabla2[[#This Row],[ESC_DUR_COR_COD_ROS_TG_POS]]</f>
        <v>477.91111111111104</v>
      </c>
      <c r="LU2" s="15">
        <f>Tabla2[[#This Row],[PAS_NUM_COR_COD_ROS_TG_TOT]]-Tabla2[[#This Row],[ESC_NUM_COR_COD_ROS_TG_TOT]]</f>
        <v>0.26609195402298846</v>
      </c>
      <c r="LV2" s="15">
        <f>Tabla2[[#This Row],[PAS_DUR_COR_COD_ROS_TG_TOT]]-Tabla2[[#This Row],[ESC_DUR_COR_COD_ROS_TG_TOT]]</f>
        <v>72.520270270270203</v>
      </c>
      <c r="LW2" s="15">
        <f>Tabla2[[#This Row],[PAS_NUM_COR_COD_ESC_TG_NEG]]-Tabla2[[#This Row],[ESC_NUM_COR_COD_ESC_TG_NEG]]</f>
        <v>0.5</v>
      </c>
      <c r="LX2" s="15">
        <f>Tabla2[[#This Row],[PAS_DUR_COR_COD_ESC_TG_NEG]]-Tabla2[[#This Row],[ESC_DUR_COR_COD_ESC_TG_NEG]]</f>
        <v>210.75</v>
      </c>
      <c r="LY2" s="15">
        <f>Tabla2[[#This Row],[PAS_NUM_COR_COD_ESC_TG_NEU]]-Tabla2[[#This Row],[ESC_NUM_COR_COD_ESC_TG_NEU]]</f>
        <v>0.64999999999999991</v>
      </c>
      <c r="LZ2" s="15">
        <f>Tabla2[[#This Row],[PAS_DUR_COR_COD_ESC_TG_NEU]]-Tabla2[[#This Row],[ESC_DUR_COR_COD_ESC_TG_NEU]]</f>
        <v>214.66666666666674</v>
      </c>
      <c r="MA2" s="15">
        <f>Tabla2[[#This Row],[PAS_NUM_COR_COD_ESC_TG_POS]]-Tabla2[[#This Row],[ESC_NUM_COR_COD_ESC_TG_POS]]</f>
        <v>0.70000000000000018</v>
      </c>
      <c r="MB2" s="15">
        <f>Tabla2[[#This Row],[PAS_DUR_COR_COD_ESC_TG_POS]]-Tabla2[[#This Row],[ESC_DUR_COR_COD_ESC_TG_POS]]</f>
        <v>240.95604395604414</v>
      </c>
      <c r="MC2" s="15">
        <f>Tabla2[[#This Row],[PAS_NUM_COR_COD_ESC_TG_TOT]]-Tabla2[[#This Row],[ESC_NUM_COR_COD_ESC_TG_TOT]]</f>
        <v>0.62356321839080442</v>
      </c>
      <c r="MD2" s="15">
        <f>Tabla2[[#This Row],[PAS_DUR_COR_COD_ESC_TG_TOT]]-Tabla2[[#This Row],[ESC_DUR_COR_COD_ESC_TG_TOT]]</f>
        <v>226.95238095238096</v>
      </c>
      <c r="ME2" s="42">
        <f>Tabla25[[#This Row],[PAS_NUM_COR_COD_ROS_TG_NEG]]-Tabla25[[#This Row],[PAS_NUM_COR_COD_ESC_TG_NEG]]</f>
        <v>0.30000000000000027</v>
      </c>
      <c r="MF2" s="42">
        <f>Tabla25[[#This Row],[PAS_NUM_COR_COD_ROS_TG_NEU]]-Tabla25[[#This Row],[PAS_NUM_COR_COD_ESC_TG_NEU]]</f>
        <v>-0.85000000000000009</v>
      </c>
      <c r="MG2" s="42">
        <f>Tabla25[[#This Row],[PAS_NUM_COR_COD_ROS_TG_POS]]-Tabla25[[#This Row],[PAS_NUM_COR_COD_ESC_TG_POS]]</f>
        <v>-1.35</v>
      </c>
      <c r="MH2" s="42">
        <f>Tabla25[[#This Row],[PAS_NUM_COR_COD_ROS_TG_TOT]]-Tabla25[[#This Row],[PAS_NUM_COR_COD_ESC_TG_TOT]]</f>
        <v>-0.6333333333333333</v>
      </c>
      <c r="MI2" s="42">
        <f>Tabla25[[#This Row],[PAS_DUR_COR_COD_ROS_TG_NEG]]-Tabla25[[#This Row],[PAS_DUR_COR_COD_ESC_TG_NEG]]</f>
        <v>-71.666666666666629</v>
      </c>
      <c r="MJ2" s="42">
        <f>Tabla25[[#This Row],[PAS_DUR_COR_COD_ROS_TG_NEU]]-Tabla25[[#This Row],[PAS_DUR_COR_COD_ESC_TG_NEU]]</f>
        <v>-183.12820512820531</v>
      </c>
      <c r="MK2" s="42">
        <f>Tabla25[[#This Row],[PAS_DUR_COR_COD_ROS_TG_POS]]-Tabla25[[#This Row],[PAS_DUR_COR_COD_ESC_TG_POS]]</f>
        <v>-69.273504273504386</v>
      </c>
      <c r="ML2" s="42">
        <f>Tabla25[[#This Row],[PAS_DUR_COR_COD_ROS_TG_TOT]]-Tabla25[[#This Row],[PAS_DUR_COR_COD_ESC_TG_TOT]]</f>
        <v>-131.82496782496787</v>
      </c>
      <c r="MM2" s="44">
        <f>Tabla25[[#This Row],[ESC_NUM_COR_COD_ROS_TG_NEG]]-Tabla25[[#This Row],[ESC_NUM_COR_COD_ESC_TG_NEG]]</f>
        <v>0.70000000000000018</v>
      </c>
      <c r="MN2" s="44">
        <f>Tabla25[[#This Row],[ESC_NUM_COR_COD_ROS_TG_NEU]]-Tabla25[[#This Row],[ESC_NUM_COR_COD_ESC_TG_NEU]]</f>
        <v>0</v>
      </c>
      <c r="MO2" s="44">
        <f>Tabla25[[#This Row],[ESC_NUM_COR_COD_ROS_TG_POS]]-Tabla25[[#This Row],[ESC_NUM_COR_COD_ESC_TG_POS]]</f>
        <v>-1.5</v>
      </c>
      <c r="MP2" s="44">
        <f>Tabla25[[#This Row],[ESC_NUM_COR_COD_ROS_TG_TOT]]-Tabla25[[#This Row],[ESC_NUM_COR_COD_ESC_TG_TOT]]</f>
        <v>-0.27586206896551735</v>
      </c>
      <c r="MQ2" s="44">
        <f>Tabla25[[#This Row],[ESC_DUR_COR_COD_ROS_TG_NEG]]-Tabla25[[#This Row],[ESC_DUR_COR_COD_ESC_TG_NEG]]</f>
        <v>194.125</v>
      </c>
      <c r="MR2" s="44">
        <f>Tabla25[[#This Row],[ESC_DUR_COR_COD_ROS_TG_NEU]]-Tabla25[[#This Row],[ESC_DUR_COR_COD_ESC_TG_NEU]]</f>
        <v>97</v>
      </c>
      <c r="MS2" s="44">
        <f>Tabla25[[#This Row],[ESC_DUR_COR_COD_ROS_TG_POS]]-Tabla25[[#This Row],[ESC_DUR_COR_COD_ESC_TG_POS]]</f>
        <v>-306.22857142857129</v>
      </c>
      <c r="MT2" s="44">
        <f>Tabla25[[#This Row],[ESC_DUR_COR_COD_ROS_TG_TOT]]-Tabla25[[#This Row],[ESC_DUR_COR_COD_ESC_TG_TOT]]</f>
        <v>22.60714285714289</v>
      </c>
      <c r="MU2" s="47">
        <f>Tabla25[[#This Row],[ROS_NUM_COR_COD_ROS_TG_NEG]]-Tabla25[[#This Row],[ROS_NUM_COR_COD_ESC_TG_NEG]]</f>
        <v>2.375</v>
      </c>
      <c r="MV2" s="47">
        <f>Tabla25[[#This Row],[ROS_NUM_COR_COD_ROS_TG_NEU]]-Tabla25[[#This Row],[ROS_NUM_COR_COD_ESC_TG_NEU]]</f>
        <v>-1.2222222222222219</v>
      </c>
      <c r="MW2" s="47">
        <f>Tabla25[[#This Row],[ROS_NUM_COR_COD_ROS_TG_POS]]-Tabla25[[#This Row],[ROS_NUM_COR_COD_ESC_TG_POS]]</f>
        <v>2.5999999999999996</v>
      </c>
      <c r="MX2" s="47">
        <f>Tabla25[[#This Row],[ROS_NUM_COR_COD_ROS_TG_TOT]]-Tabla25[[#This Row],[ROS_NUM_COR_COD_ESC_TG_TOT]]</f>
        <v>1.2592592592592591</v>
      </c>
      <c r="MY2" s="47">
        <f>Tabla25[[#This Row],[ROS_DUR_COR_COD_ROS_TG_NEG]]-Tabla25[[#This Row],[ROS_DUR_COR_COD_ESC_TG_NEG]]</f>
        <v>493.04166666666669</v>
      </c>
      <c r="MZ2" s="47">
        <f>Tabla25[[#This Row],[ROS_DUR_COR_COD_ROS_TG_NEU]]-Tabla25[[#This Row],[ROS_DUR_COR_COD_ESC_TG_NEU]]</f>
        <v>-414.03571428571433</v>
      </c>
      <c r="NA2" s="47">
        <f>Tabla25[[#This Row],[ROS_DUR_COR_COD_ROS_TG_POS]]-Tabla25[[#This Row],[ROS_DUR_COR_COD_ESC_TG_POS]]</f>
        <v>556.8555555555555</v>
      </c>
      <c r="NB2" s="47">
        <f>Tabla25[[#This Row],[ROS_DUR_COR_COD_ROS_TG_TOT]]-Tabla25[[#This Row],[ROS_DUR_COR_COD_ESC_TG_TOT]]</f>
        <v>210.86260869565217</v>
      </c>
    </row>
    <row r="3" spans="1:366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5">
        <f>Tabla2[[#This Row],[ROS_NUM_COR_COD_ROS_TG_NEG]]-Tabla2[[#This Row],[PAS_NUM_COR_COD_ROS_TG_NEG]]</f>
        <v>0.87719298245614041</v>
      </c>
      <c r="KZ3" s="15">
        <f>Tabla2[[#This Row],[ROS_DUR_COR_COD_ROS_TG_NEG]]-Tabla2[[#This Row],[PAS_DUR_COR_COD_ROS_TG_NEG]]</f>
        <v>165.07602339181267</v>
      </c>
      <c r="LA3" s="15">
        <f>Tabla2[[#This Row],[ROS_NUM_COR_COD_ROS_TG_NEU]]-Tabla2[[#This Row],[PAS_NUM_COR_COD_ROS_TG_NEU]]</f>
        <v>2.9777777777777779</v>
      </c>
      <c r="LB3" s="15">
        <f>Tabla2[[#This Row],[ROS_DUR_COR_COD_ROS_TG_NEU]]-Tabla2[[#This Row],[PAS_DUR_COR_COD_ROS_TG_NEU]]</f>
        <v>744.68333333333317</v>
      </c>
      <c r="LC3" s="15">
        <f>Tabla2[[#This Row],[ROS_NUM_COR_COD_ROS_TG_POS]]-Tabla2[[#This Row],[PAS_NUM_COR_COD_ROS_TG_POS]]</f>
        <v>1.5368421052631573</v>
      </c>
      <c r="LD3" s="15">
        <f>Tabla2[[#This Row],[ROS_DUR_COR_COD_ROS_TG_POS]]-Tabla2[[#This Row],[PAS_DUR_COR_COD_ROS_TG_POS]]</f>
        <v>399.43157894736839</v>
      </c>
      <c r="LE3" s="15">
        <f>Tabla2[[#This Row],[ROS_NUM_COR_COD_ROS_TG_TOT]]-Tabla2[[#This Row],[PAS_NUM_COR_COD_ROS_TG_TOT]]</f>
        <v>1.7721674876847295</v>
      </c>
      <c r="LF3" s="15">
        <f>Tabla2[[#This Row],[ROS_DUR_COR_COD_ROS_TG_TOT]]-Tabla2[[#This Row],[PAS_DUR_COR_COD_ROS_TG_TOT]]</f>
        <v>428.8460591133005</v>
      </c>
      <c r="LG3" s="15">
        <f>Tabla2[[#This Row],[ROS_NUM_COR_COD_ESC_TG_NEG]]-Tabla2[[#This Row],[PAS_NUM_COR_COD_ESC_TG_NEG]]</f>
        <v>-0.14035087719298245</v>
      </c>
      <c r="LH3" s="15">
        <f>Tabla2[[#This Row],[ROS_DUR_COR_COD_ESC_TG_NEG]]-Tabla2[[#This Row],[PAS_DUR_COR_COD_ESC_TG_NEG]]</f>
        <v>-14.430555555555543</v>
      </c>
      <c r="LI3" s="15">
        <f>Tabla2[[#This Row],[ROS_NUM_COR_COD_ESC_TG_NEU]]-Tabla2[[#This Row],[PAS_NUM_COR_COD_ESC_TG_NEU]]</f>
        <v>-2.15</v>
      </c>
      <c r="LJ3" s="15">
        <f>Tabla2[[#This Row],[ROS_NUM_COR_COD_ESC_TG_NEG]]-Tabla2[[#This Row],[PAS_NUM_COR_COD_ESC_TG_NEG]]</f>
        <v>-0.14035087719298245</v>
      </c>
      <c r="LK3" s="15">
        <f>Tabla2[[#This Row],[ROS_NUM_COR_COD_ESC_TG_POS]]-Tabla2[[#This Row],[PAS_NUM_COR_COD_ESC_TG_POS]]</f>
        <v>-1.1210526315789475</v>
      </c>
      <c r="LL3" s="15">
        <f>Tabla2[[#This Row],[ROS_DUR_COR_COD_ESC_TG_POS]]-Tabla2[[#This Row],[PAS_DUR_COR_COD_ESC_TG_POS]]</f>
        <v>-122.80952380952374</v>
      </c>
      <c r="LM3" s="15">
        <f>Tabla2[[#This Row],[ROS_NUM_COR_COD_ESC_TG_TOT]]-Tabla2[[#This Row],[PAS_NUM_COR_COD_ESC_TG_TOT]]</f>
        <v>-1.124384236453202</v>
      </c>
      <c r="LN3" s="15">
        <f>Tabla2[[#This Row],[ROS_DUR_COR_COD_ESC_TG_TOT]]-Tabla2[[#This Row],[PAS_DUR_COR_COD_ESC_TG_TOT]]</f>
        <v>-145.22200956937809</v>
      </c>
      <c r="LO3" s="15">
        <f>Tabla2[[#This Row],[PAS_NUM_COR_COD_ROS_TG_NEG]]-Tabla2[[#This Row],[ESC_NUM_COR_COD_ROS_TG_NEG]]</f>
        <v>2.3894736842105266</v>
      </c>
      <c r="LP3" s="15">
        <f>Tabla2[[#This Row],[PAS_DUR_COR_COD_ROS_TG_NEG]]-Tabla2[[#This Row],[ESC_DUR_COR_COD_ROS_TG_NEG]]</f>
        <v>620.61842105263167</v>
      </c>
      <c r="LQ3" s="15">
        <f>Tabla2[[#This Row],[PAS_NUM_COR_COD_ROS_TG_NEU]]-Tabla2[[#This Row],[ESC_NUM_COR_COD_ROS_TG_NEU]]</f>
        <v>2.9</v>
      </c>
      <c r="LR3" s="15">
        <f>Tabla2[[#This Row],[PAS_DUR_COR_COD_ROS_TG_NEU]]-Tabla2[[#This Row],[ESC_DUR_COR_COD_ROS_TG_NEU]]</f>
        <v>314.81666666666672</v>
      </c>
      <c r="LS3" s="15">
        <f>Tabla2[[#This Row],[PAS_NUM_COR_COD_ROS_TG_POS]]-Tabla2[[#This Row],[ESC_NUM_COR_COD_ROS_TG_POS]]</f>
        <v>1.1631578947368424</v>
      </c>
      <c r="LT3" s="15">
        <f>Tabla2[[#This Row],[PAS_DUR_COR_COD_ROS_TG_POS]]-Tabla2[[#This Row],[ESC_DUR_COR_COD_ROS_TG_POS]]</f>
        <v>263.46842105263158</v>
      </c>
      <c r="LU3" s="15">
        <f>Tabla2[[#This Row],[PAS_NUM_COR_COD_ROS_TG_TOT]]-Tabla2[[#This Row],[ESC_NUM_COR_COD_ROS_TG_TOT]]</f>
        <v>2.1540229885057469</v>
      </c>
      <c r="LV3" s="15">
        <f>Tabla2[[#This Row],[PAS_DUR_COR_COD_ROS_TG_TOT]]-Tabla2[[#This Row],[ESC_DUR_COR_COD_ROS_TG_TOT]]</f>
        <v>414.77298850574709</v>
      </c>
      <c r="LW3" s="15">
        <f>Tabla2[[#This Row],[PAS_NUM_COR_COD_ESC_TG_NEG]]-Tabla2[[#This Row],[ESC_NUM_COR_COD_ESC_TG_NEG]]</f>
        <v>-3.3263157894736839</v>
      </c>
      <c r="LX3" s="15">
        <f>Tabla2[[#This Row],[PAS_DUR_COR_COD_ESC_TG_NEG]]-Tabla2[[#This Row],[ESC_DUR_COR_COD_ESC_TG_NEG]]</f>
        <v>-789.44444444444446</v>
      </c>
      <c r="LY3" s="15">
        <f>Tabla2[[#This Row],[PAS_NUM_COR_COD_ESC_TG_NEU]]-Tabla2[[#This Row],[ESC_NUM_COR_COD_ESC_TG_NEU]]</f>
        <v>-2.9499999999999997</v>
      </c>
      <c r="LZ3" s="15">
        <f>Tabla2[[#This Row],[PAS_DUR_COR_COD_ESC_TG_NEU]]-Tabla2[[#This Row],[ESC_DUR_COR_COD_ESC_TG_NEU]]</f>
        <v>-553.66315789473697</v>
      </c>
      <c r="MA3" s="15">
        <f>Tabla2[[#This Row],[PAS_NUM_COR_COD_ESC_TG_POS]]-Tabla2[[#This Row],[ESC_NUM_COR_COD_ESC_TG_POS]]</f>
        <v>-1.8789473684210525</v>
      </c>
      <c r="MB3" s="15">
        <f>Tabla2[[#This Row],[PAS_DUR_COR_COD_ESC_TG_POS]]-Tabla2[[#This Row],[ESC_DUR_COR_COD_ESC_TG_POS]]</f>
        <v>-446.88888888888903</v>
      </c>
      <c r="MC3" s="15">
        <f>Tabla2[[#This Row],[PAS_NUM_COR_COD_ESC_TG_TOT]]-Tabla2[[#This Row],[ESC_NUM_COR_COD_ESC_TG_TOT]]</f>
        <v>-2.7160919540229886</v>
      </c>
      <c r="MD3" s="15">
        <f>Tabla2[[#This Row],[PAS_DUR_COR_COD_ESC_TG_TOT]]-Tabla2[[#This Row],[ESC_DUR_COR_COD_ESC_TG_TOT]]</f>
        <v>-597.74169278996862</v>
      </c>
      <c r="ME3" s="42">
        <f>Tabla25[[#This Row],[PAS_NUM_COR_COD_ROS_TG_NEG]]-Tabla25[[#This Row],[PAS_NUM_COR_COD_ESC_TG_NEG]]</f>
        <v>2.3157894736842106</v>
      </c>
      <c r="MF3" s="42">
        <f>Tabla25[[#This Row],[PAS_NUM_COR_COD_ROS_TG_NEU]]-Tabla25[[#This Row],[PAS_NUM_COR_COD_ESC_TG_NEU]]</f>
        <v>1.65</v>
      </c>
      <c r="MG3" s="42">
        <f>Tabla25[[#This Row],[PAS_NUM_COR_COD_ROS_TG_POS]]-Tabla25[[#This Row],[PAS_NUM_COR_COD_ESC_TG_POS]]</f>
        <v>0.84210526315789513</v>
      </c>
      <c r="MH3" s="42">
        <f>Tabla25[[#This Row],[PAS_NUM_COR_COD_ROS_TG_TOT]]-Tabla25[[#This Row],[PAS_NUM_COR_COD_ESC_TG_TOT]]</f>
        <v>1.603448275862069</v>
      </c>
      <c r="MI3" s="42">
        <f>Tabla25[[#This Row],[PAS_DUR_COR_COD_ROS_TG_NEG]]-Tabla25[[#This Row],[PAS_DUR_COR_COD_ESC_TG_NEG]]</f>
        <v>560.81286549707613</v>
      </c>
      <c r="MJ3" s="42">
        <f>Tabla25[[#This Row],[PAS_DUR_COR_COD_ROS_TG_NEU]]-Tabla25[[#This Row],[PAS_DUR_COR_COD_ESC_TG_NEU]]</f>
        <v>467.91315789473697</v>
      </c>
      <c r="MK3" s="42">
        <f>Tabla25[[#This Row],[PAS_DUR_COR_COD_ROS_TG_POS]]-Tabla25[[#This Row],[PAS_DUR_COR_COD_ESC_TG_POS]]</f>
        <v>133.70175438596493</v>
      </c>
      <c r="ML3" s="42">
        <f>Tabla25[[#This Row],[PAS_DUR_COR_COD_ROS_TG_TOT]]-Tabla25[[#This Row],[PAS_DUR_COR_COD_ESC_TG_TOT]]</f>
        <v>388.86238244514095</v>
      </c>
      <c r="MM3" s="44">
        <f>Tabla25[[#This Row],[ESC_NUM_COR_COD_ROS_TG_NEG]]-Tabla25[[#This Row],[ESC_NUM_COR_COD_ESC_TG_NEG]]</f>
        <v>-3.4</v>
      </c>
      <c r="MN3" s="44">
        <f>Tabla25[[#This Row],[ESC_NUM_COR_COD_ROS_TG_NEU]]-Tabla25[[#This Row],[ESC_NUM_COR_COD_ESC_TG_NEU]]</f>
        <v>-4.1999999999999993</v>
      </c>
      <c r="MO3" s="44">
        <f>Tabla25[[#This Row],[ESC_NUM_COR_COD_ROS_TG_POS]]-Tabla25[[#This Row],[ESC_NUM_COR_COD_ESC_TG_POS]]</f>
        <v>-2.1999999999999997</v>
      </c>
      <c r="MP3" s="44">
        <f>Tabla25[[#This Row],[ESC_NUM_COR_COD_ROS_TG_TOT]]-Tabla25[[#This Row],[ESC_NUM_COR_COD_ESC_TG_TOT]]</f>
        <v>-3.2666666666666666</v>
      </c>
      <c r="MQ3" s="44">
        <f>Tabla25[[#This Row],[ESC_DUR_COR_COD_ROS_TG_NEG]]-Tabla25[[#This Row],[ESC_DUR_COR_COD_ESC_TG_NEG]]</f>
        <v>-849.25</v>
      </c>
      <c r="MR3" s="44">
        <f>Tabla25[[#This Row],[ESC_DUR_COR_COD_ROS_TG_NEU]]-Tabla25[[#This Row],[ESC_DUR_COR_COD_ESC_TG_NEU]]</f>
        <v>-400.56666666666672</v>
      </c>
      <c r="MS3" s="44">
        <f>Tabla25[[#This Row],[ESC_DUR_COR_COD_ROS_TG_POS]]-Tabla25[[#This Row],[ESC_DUR_COR_COD_ESC_TG_POS]]</f>
        <v>-576.65555555555568</v>
      </c>
      <c r="MT3" s="44">
        <f>Tabla25[[#This Row],[ESC_DUR_COR_COD_ROS_TG_TOT]]-Tabla25[[#This Row],[ESC_DUR_COR_COD_ESC_TG_TOT]]</f>
        <v>-623.65229885057477</v>
      </c>
      <c r="MU3" s="47">
        <f>Tabla25[[#This Row],[ROS_NUM_COR_COD_ROS_TG_NEG]]-Tabla25[[#This Row],[ROS_NUM_COR_COD_ESC_TG_NEG]]</f>
        <v>3.3333333333333335</v>
      </c>
      <c r="MV3" s="47">
        <f>Tabla25[[#This Row],[ROS_NUM_COR_COD_ROS_TG_NEU]]-Tabla25[[#This Row],[ROS_NUM_COR_COD_ESC_TG_NEU]]</f>
        <v>6.7777777777777777</v>
      </c>
      <c r="MW3" s="47">
        <f>Tabla25[[#This Row],[ROS_NUM_COR_COD_ROS_TG_POS]]-Tabla25[[#This Row],[ROS_NUM_COR_COD_ESC_TG_POS]]</f>
        <v>3.5</v>
      </c>
      <c r="MX3" s="47">
        <f>Tabla25[[#This Row],[ROS_NUM_COR_COD_ROS_TG_TOT]]-Tabla25[[#This Row],[ROS_NUM_COR_COD_ESC_TG_TOT]]</f>
        <v>4.5</v>
      </c>
      <c r="MY3" s="47">
        <f>Tabla25[[#This Row],[ROS_DUR_COR_COD_ROS_TG_NEG]]-Tabla25[[#This Row],[ROS_DUR_COR_COD_ESC_TG_NEG]]</f>
        <v>740.31944444444434</v>
      </c>
      <c r="MZ3" s="47">
        <f>Tabla25[[#This Row],[ROS_DUR_COR_COD_ROS_TG_NEU]]-Tabla25[[#This Row],[ROS_DUR_COR_COD_ESC_TG_NEU]]</f>
        <v>1628.5833333333333</v>
      </c>
      <c r="NA3" s="47">
        <f>Tabla25[[#This Row],[ROS_DUR_COR_COD_ROS_TG_POS]]-Tabla25[[#This Row],[ROS_DUR_COR_COD_ESC_TG_POS]]</f>
        <v>655.94285714285706</v>
      </c>
      <c r="NB3" s="47">
        <f>Tabla25[[#This Row],[ROS_DUR_COR_COD_ROS_TG_TOT]]-Tabla25[[#This Row],[ROS_DUR_COR_COD_ESC_TG_TOT]]</f>
        <v>962.93045112781954</v>
      </c>
    </row>
    <row r="4" spans="1:366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5">
        <f>Tabla2[[#This Row],[ROS_NUM_COR_COD_ROS_TG_NEG]]-Tabla2[[#This Row],[PAS_NUM_COR_COD_ROS_TG_NEG]]</f>
        <v>-0.15000000000000036</v>
      </c>
      <c r="KZ4" s="15">
        <f>Tabla2[[#This Row],[ROS_DUR_COR_COD_ROS_TG_NEG]]-Tabla2[[#This Row],[PAS_DUR_COR_COD_ROS_TG_NEG]]</f>
        <v>334.85555555555561</v>
      </c>
      <c r="LA4" s="15">
        <f>Tabla2[[#This Row],[ROS_NUM_COR_COD_ROS_TG_NEU]]-Tabla2[[#This Row],[PAS_NUM_COR_COD_ROS_TG_NEU]]</f>
        <v>-1.3499999999999996</v>
      </c>
      <c r="LB4" s="15">
        <f>Tabla2[[#This Row],[ROS_DUR_COR_COD_ROS_TG_NEU]]-Tabla2[[#This Row],[PAS_DUR_COR_COD_ROS_TG_NEU]]</f>
        <v>515.49285714285702</v>
      </c>
      <c r="LC4" s="15">
        <f>Tabla2[[#This Row],[ROS_NUM_COR_COD_ROS_TG_POS]]-Tabla2[[#This Row],[PAS_NUM_COR_COD_ROS_TG_POS]]</f>
        <v>0.34999999999999964</v>
      </c>
      <c r="LD4" s="15">
        <f>Tabla2[[#This Row],[ROS_DUR_COR_COD_ROS_TG_POS]]-Tabla2[[#This Row],[PAS_DUR_COR_COD_ROS_TG_POS]]</f>
        <v>474.55555555555543</v>
      </c>
      <c r="LE4" s="15">
        <f>Tabla2[[#This Row],[ROS_NUM_COR_COD_ROS_TG_TOT]]-Tabla2[[#This Row],[PAS_NUM_COR_COD_ROS_TG_TOT]]</f>
        <v>-0.38333333333333375</v>
      </c>
      <c r="LF4" s="15">
        <f>Tabla2[[#This Row],[ROS_DUR_COR_COD_ROS_TG_TOT]]-Tabla2[[#This Row],[PAS_DUR_COR_COD_ROS_TG_TOT]]</f>
        <v>438.02413793103437</v>
      </c>
      <c r="LG4" s="15">
        <f>Tabla2[[#This Row],[ROS_NUM_COR_COD_ESC_TG_NEG]]-Tabla2[[#This Row],[PAS_NUM_COR_COD_ESC_TG_NEG]]</f>
        <v>-0.14999999999999991</v>
      </c>
      <c r="LH4" s="15">
        <f>Tabla2[[#This Row],[ROS_DUR_COR_COD_ESC_TG_NEG]]-Tabla2[[#This Row],[PAS_DUR_COR_COD_ESC_TG_NEG]]</f>
        <v>181.45833333333337</v>
      </c>
      <c r="LI4" s="15">
        <f>Tabla2[[#This Row],[ROS_NUM_COR_COD_ESC_TG_NEU]]-Tabla2[[#This Row],[PAS_NUM_COR_COD_ESC_TG_NEU]]</f>
        <v>-0.10000000000000009</v>
      </c>
      <c r="LJ4" s="15">
        <f>Tabla2[[#This Row],[ROS_NUM_COR_COD_ESC_TG_NEG]]-Tabla2[[#This Row],[PAS_NUM_COR_COD_ESC_TG_NEG]]</f>
        <v>-0.14999999999999991</v>
      </c>
      <c r="LK4" s="15">
        <f>Tabla2[[#This Row],[ROS_NUM_COR_COD_ESC_TG_POS]]-Tabla2[[#This Row],[PAS_NUM_COR_COD_ESC_TG_POS]]</f>
        <v>-0.69999999999999973</v>
      </c>
      <c r="LL4" s="15">
        <f>Tabla2[[#This Row],[ROS_DUR_COR_COD_ESC_TG_POS]]-Tabla2[[#This Row],[PAS_DUR_COR_COD_ESC_TG_POS]]</f>
        <v>225.76666666666677</v>
      </c>
      <c r="LM4" s="15">
        <f>Tabla2[[#This Row],[ROS_NUM_COR_COD_ESC_TG_TOT]]-Tabla2[[#This Row],[PAS_NUM_COR_COD_ESC_TG_TOT]]</f>
        <v>-0.31666666666666643</v>
      </c>
      <c r="LN4" s="15">
        <f>Tabla2[[#This Row],[ROS_DUR_COR_COD_ESC_TG_TOT]]-Tabla2[[#This Row],[PAS_DUR_COR_COD_ESC_TG_TOT]]</f>
        <v>365.20695970695965</v>
      </c>
      <c r="LO4" s="15">
        <f>Tabla2[[#This Row],[PAS_NUM_COR_COD_ROS_TG_NEG]]-Tabla2[[#This Row],[ESC_NUM_COR_COD_ROS_TG_NEG]]</f>
        <v>2.5500000000000003</v>
      </c>
      <c r="LP4" s="15">
        <f>Tabla2[[#This Row],[PAS_DUR_COR_COD_ROS_TG_NEG]]-Tabla2[[#This Row],[ESC_DUR_COR_COD_ROS_TG_NEG]]</f>
        <v>114.98571428571438</v>
      </c>
      <c r="LQ4" s="15">
        <f>Tabla2[[#This Row],[PAS_NUM_COR_COD_ROS_TG_NEU]]-Tabla2[[#This Row],[ESC_NUM_COR_COD_ROS_TG_NEU]]</f>
        <v>2.25</v>
      </c>
      <c r="LR4" s="15">
        <f>Tabla2[[#This Row],[PAS_DUR_COR_COD_ROS_TG_NEU]]-Tabla2[[#This Row],[ESC_DUR_COR_COD_ROS_TG_NEU]]</f>
        <v>252.36428571428576</v>
      </c>
      <c r="LS4" s="15">
        <f>Tabla2[[#This Row],[PAS_NUM_COR_COD_ROS_TG_POS]]-Tabla2[[#This Row],[ESC_NUM_COR_COD_ROS_TG_POS]]</f>
        <v>0.85000000000000053</v>
      </c>
      <c r="LT4" s="15">
        <f>Tabla2[[#This Row],[PAS_DUR_COR_COD_ROS_TG_POS]]-Tabla2[[#This Row],[ESC_DUR_COR_COD_ROS_TG_POS]]</f>
        <v>189.66666666666674</v>
      </c>
      <c r="LU4" s="15">
        <f>Tabla2[[#This Row],[PAS_NUM_COR_COD_ROS_TG_TOT]]-Tabla2[[#This Row],[ESC_NUM_COR_COD_ROS_TG_TOT]]</f>
        <v>1.8833333333333333</v>
      </c>
      <c r="LV4" s="15">
        <f>Tabla2[[#This Row],[PAS_DUR_COR_COD_ROS_TG_TOT]]-Tabla2[[#This Row],[ESC_DUR_COR_COD_ROS_TG_TOT]]</f>
        <v>181.42803598200908</v>
      </c>
      <c r="LW4" s="15">
        <f>Tabla2[[#This Row],[PAS_NUM_COR_COD_ESC_TG_NEG]]-Tabla2[[#This Row],[ESC_NUM_COR_COD_ESC_TG_NEG]]</f>
        <v>-2.4500000000000002</v>
      </c>
      <c r="LX4" s="15">
        <f>Tabla2[[#This Row],[PAS_DUR_COR_COD_ESC_TG_NEG]]-Tabla2[[#This Row],[ESC_DUR_COR_COD_ESC_TG_NEG]]</f>
        <v>-581.43333333333328</v>
      </c>
      <c r="LY4" s="15">
        <f>Tabla2[[#This Row],[PAS_NUM_COR_COD_ESC_TG_NEU]]-Tabla2[[#This Row],[ESC_NUM_COR_COD_ESC_TG_NEU]]</f>
        <v>-2.2000000000000002</v>
      </c>
      <c r="LZ4" s="15">
        <f>Tabla2[[#This Row],[PAS_DUR_COR_COD_ESC_TG_NEU]]-Tabla2[[#This Row],[ESC_DUR_COR_COD_ESC_TG_NEU]]</f>
        <v>-552.46315789473692</v>
      </c>
      <c r="MA4" s="15">
        <f>Tabla2[[#This Row],[PAS_NUM_COR_COD_ESC_TG_POS]]-Tabla2[[#This Row],[ESC_NUM_COR_COD_ESC_TG_POS]]</f>
        <v>-2.1999999999999997</v>
      </c>
      <c r="MB4" s="15">
        <f>Tabla2[[#This Row],[PAS_DUR_COR_COD_ESC_TG_POS]]-Tabla2[[#This Row],[ESC_DUR_COR_COD_ESC_TG_POS]]</f>
        <v>-389.26666666666677</v>
      </c>
      <c r="MC4" s="15">
        <f>Tabla2[[#This Row],[PAS_NUM_COR_COD_ESC_TG_TOT]]-Tabla2[[#This Row],[ESC_NUM_COR_COD_ESC_TG_TOT]]</f>
        <v>-2.2833333333333332</v>
      </c>
      <c r="MD4" s="15">
        <f>Tabla2[[#This Row],[PAS_DUR_COR_COD_ESC_TG_TOT]]-Tabla2[[#This Row],[ESC_DUR_COR_COD_ESC_TG_TOT]]</f>
        <v>-513.5238726790451</v>
      </c>
      <c r="ME4" s="42">
        <f>Tabla25[[#This Row],[PAS_NUM_COR_COD_ROS_TG_NEG]]-Tabla25[[#This Row],[PAS_NUM_COR_COD_ESC_TG_NEG]]</f>
        <v>2.4000000000000004</v>
      </c>
      <c r="MF4" s="42">
        <f>Tabla25[[#This Row],[PAS_NUM_COR_COD_ROS_TG_NEU]]-Tabla25[[#This Row],[PAS_NUM_COR_COD_ESC_TG_NEU]]</f>
        <v>1.5499999999999998</v>
      </c>
      <c r="MG4" s="42">
        <f>Tabla25[[#This Row],[PAS_NUM_COR_COD_ROS_TG_POS]]-Tabla25[[#This Row],[PAS_NUM_COR_COD_ESC_TG_POS]]</f>
        <v>1.7500000000000004</v>
      </c>
      <c r="MH4" s="42">
        <f>Tabla25[[#This Row],[PAS_NUM_COR_COD_ROS_TG_TOT]]-Tabla25[[#This Row],[PAS_NUM_COR_COD_ESC_TG_TOT]]</f>
        <v>1.9000000000000004</v>
      </c>
      <c r="MI4" s="42">
        <f>Tabla25[[#This Row],[PAS_DUR_COR_COD_ROS_TG_NEG]]-Tabla25[[#This Row],[PAS_DUR_COR_COD_ESC_TG_NEG]]</f>
        <v>366.03333333333342</v>
      </c>
      <c r="MJ4" s="42">
        <f>Tabla25[[#This Row],[PAS_DUR_COR_COD_ROS_TG_NEU]]-Tabla25[[#This Row],[PAS_DUR_COR_COD_ESC_TG_NEU]]</f>
        <v>298.91315789473697</v>
      </c>
      <c r="MK4" s="42">
        <f>Tabla25[[#This Row],[PAS_DUR_COR_COD_ROS_TG_POS]]-Tabla25[[#This Row],[PAS_DUR_COR_COD_ESC_TG_POS]]</f>
        <v>275.48888888888894</v>
      </c>
      <c r="ML4" s="42">
        <f>Tabla25[[#This Row],[PAS_DUR_COR_COD_ROS_TG_TOT]]-Tabla25[[#This Row],[PAS_DUR_COR_COD_ESC_TG_TOT]]</f>
        <v>316.50663129973486</v>
      </c>
      <c r="MM4" s="44">
        <f>Tabla25[[#This Row],[ESC_NUM_COR_COD_ROS_TG_NEG]]-Tabla25[[#This Row],[ESC_NUM_COR_COD_ESC_TG_NEG]]</f>
        <v>-2.6</v>
      </c>
      <c r="MN4" s="44">
        <f>Tabla25[[#This Row],[ESC_NUM_COR_COD_ROS_TG_NEU]]-Tabla25[[#This Row],[ESC_NUM_COR_COD_ESC_TG_NEU]]</f>
        <v>-2.9000000000000004</v>
      </c>
      <c r="MO4" s="44">
        <f>Tabla25[[#This Row],[ESC_NUM_COR_COD_ROS_TG_POS]]-Tabla25[[#This Row],[ESC_NUM_COR_COD_ESC_TG_POS]]</f>
        <v>-1.2999999999999998</v>
      </c>
      <c r="MP4" s="44">
        <f>Tabla25[[#This Row],[ESC_NUM_COR_COD_ROS_TG_TOT]]-Tabla25[[#This Row],[ESC_NUM_COR_COD_ESC_TG_TOT]]</f>
        <v>-2.2666666666666662</v>
      </c>
      <c r="MQ4" s="44">
        <f>Tabla25[[#This Row],[ESC_DUR_COR_COD_ROS_TG_NEG]]-Tabla25[[#This Row],[ESC_DUR_COR_COD_ESC_TG_NEG]]</f>
        <v>-330.38571428571424</v>
      </c>
      <c r="MR4" s="44">
        <f>Tabla25[[#This Row],[ESC_DUR_COR_COD_ROS_TG_NEU]]-Tabla25[[#This Row],[ESC_DUR_COR_COD_ESC_TG_NEU]]</f>
        <v>-505.91428571428571</v>
      </c>
      <c r="MS4" s="44">
        <f>Tabla25[[#This Row],[ESC_DUR_COR_COD_ROS_TG_POS]]-Tabla25[[#This Row],[ESC_DUR_COR_COD_ESC_TG_POS]]</f>
        <v>-303.44444444444457</v>
      </c>
      <c r="MT4" s="44">
        <f>Tabla25[[#This Row],[ESC_DUR_COR_COD_ROS_TG_TOT]]-Tabla25[[#This Row],[ESC_DUR_COR_COD_ESC_TG_TOT]]</f>
        <v>-378.44527736131931</v>
      </c>
      <c r="MU4" s="47">
        <f>Tabla25[[#This Row],[ROS_NUM_COR_COD_ROS_TG_NEG]]-Tabla25[[#This Row],[ROS_NUM_COR_COD_ESC_TG_NEG]]</f>
        <v>2.4</v>
      </c>
      <c r="MV4" s="47">
        <f>Tabla25[[#This Row],[ROS_NUM_COR_COD_ROS_TG_NEU]]-Tabla25[[#This Row],[ROS_NUM_COR_COD_ESC_TG_NEU]]</f>
        <v>0.30000000000000027</v>
      </c>
      <c r="MW4" s="47">
        <f>Tabla25[[#This Row],[ROS_NUM_COR_COD_ROS_TG_POS]]-Tabla25[[#This Row],[ROS_NUM_COR_COD_ESC_TG_POS]]</f>
        <v>2.8</v>
      </c>
      <c r="MX4" s="47">
        <f>Tabla25[[#This Row],[ROS_NUM_COR_COD_ROS_TG_TOT]]-Tabla25[[#This Row],[ROS_NUM_COR_COD_ESC_TG_TOT]]</f>
        <v>1.833333333333333</v>
      </c>
      <c r="MY4" s="47">
        <f>Tabla25[[#This Row],[ROS_DUR_COR_COD_ROS_TG_NEG]]-Tabla25[[#This Row],[ROS_DUR_COR_COD_ESC_TG_NEG]]</f>
        <v>519.43055555555566</v>
      </c>
      <c r="MZ4" s="47">
        <f>Tabla25[[#This Row],[ROS_DUR_COR_COD_ROS_TG_NEU]]-Tabla25[[#This Row],[ROS_DUR_COR_COD_ESC_TG_NEU]]</f>
        <v>110.71428571428578</v>
      </c>
      <c r="NA4" s="47">
        <f>Tabla25[[#This Row],[ROS_DUR_COR_COD_ROS_TG_POS]]-Tabla25[[#This Row],[ROS_DUR_COR_COD_ESC_TG_POS]]</f>
        <v>524.2777777777776</v>
      </c>
      <c r="NB4" s="47">
        <f>Tabla25[[#This Row],[ROS_DUR_COR_COD_ROS_TG_TOT]]-Tabla25[[#This Row],[ROS_DUR_COR_COD_ESC_TG_TOT]]</f>
        <v>389.32380952380959</v>
      </c>
    </row>
    <row r="5" spans="1:366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5">
        <f>Tabla2[[#This Row],[ROS_NUM_COR_COD_ROS_TG_NEG]]-Tabla2[[#This Row],[PAS_NUM_COR_COD_ROS_TG_NEG]]</f>
        <v>1.4111111111111105</v>
      </c>
      <c r="KZ5" s="15">
        <f>Tabla2[[#This Row],[ROS_DUR_COR_COD_ROS_TG_NEG]]-Tabla2[[#This Row],[PAS_DUR_COR_COD_ROS_TG_NEG]]</f>
        <v>295.22058823529414</v>
      </c>
      <c r="LA5" s="15">
        <f>Tabla2[[#This Row],[ROS_NUM_COR_COD_ROS_TG_NEU]]-Tabla2[[#This Row],[PAS_NUM_COR_COD_ROS_TG_NEU]]</f>
        <v>2.1</v>
      </c>
      <c r="LB5" s="15">
        <f>Tabla2[[#This Row],[ROS_DUR_COR_COD_ROS_TG_NEU]]-Tabla2[[#This Row],[PAS_DUR_COR_COD_ROS_TG_NEU]]</f>
        <v>316.25730994152059</v>
      </c>
      <c r="LC5" s="15">
        <f>Tabla2[[#This Row],[ROS_NUM_COR_COD_ROS_TG_POS]]-Tabla2[[#This Row],[PAS_NUM_COR_COD_ROS_TG_POS]]</f>
        <v>4.9999999999999822E-2</v>
      </c>
      <c r="LD5" s="15">
        <f>Tabla2[[#This Row],[ROS_DUR_COR_COD_ROS_TG_POS]]-Tabla2[[#This Row],[PAS_DUR_COR_COD_ROS_TG_POS]]</f>
        <v>-148.41666666666674</v>
      </c>
      <c r="LE5" s="15">
        <f>Tabla2[[#This Row],[ROS_NUM_COR_COD_ROS_TG_TOT]]-Tabla2[[#This Row],[PAS_NUM_COR_COD_ROS_TG_TOT]]</f>
        <v>1.2141025641025642</v>
      </c>
      <c r="LF5" s="15">
        <f>Tabla2[[#This Row],[ROS_DUR_COR_COD_ROS_TG_TOT]]-Tabla2[[#This Row],[PAS_DUR_COR_COD_ROS_TG_TOT]]</f>
        <v>158.0503703703705</v>
      </c>
      <c r="LG5" s="15">
        <f>Tabla2[[#This Row],[ROS_NUM_COR_COD_ESC_TG_NEG]]-Tabla2[[#This Row],[PAS_NUM_COR_COD_ESC_TG_NEG]]</f>
        <v>-1.0277777777777777</v>
      </c>
      <c r="LH5" s="15">
        <f>Tabla2[[#This Row],[ROS_DUR_COR_COD_ESC_TG_NEG]]-Tabla2[[#This Row],[PAS_DUR_COR_COD_ESC_TG_NEG]]</f>
        <v>-149.76315789473688</v>
      </c>
      <c r="LI5" s="15">
        <f>Tabla2[[#This Row],[ROS_NUM_COR_COD_ESC_TG_NEU]]-Tabla2[[#This Row],[PAS_NUM_COR_COD_ESC_TG_NEU]]</f>
        <v>-0.63888888888888884</v>
      </c>
      <c r="LJ5" s="15">
        <f>Tabla2[[#This Row],[ROS_NUM_COR_COD_ESC_TG_NEG]]-Tabla2[[#This Row],[PAS_NUM_COR_COD_ESC_TG_NEG]]</f>
        <v>-1.0277777777777777</v>
      </c>
      <c r="LK5" s="15">
        <f>Tabla2[[#This Row],[ROS_NUM_COR_COD_ESC_TG_POS]]-Tabla2[[#This Row],[PAS_NUM_COR_COD_ESC_TG_POS]]</f>
        <v>0.10000000000000009</v>
      </c>
      <c r="LL5" s="15">
        <f>Tabla2[[#This Row],[ROS_DUR_COR_COD_ESC_TG_POS]]-Tabla2[[#This Row],[PAS_DUR_COR_COD_ESC_TG_POS]]</f>
        <v>-86.714285714285779</v>
      </c>
      <c r="LM5" s="15">
        <f>Tabla2[[#This Row],[ROS_NUM_COR_COD_ESC_TG_TOT]]-Tabla2[[#This Row],[PAS_NUM_COR_COD_ESC_TG_TOT]]</f>
        <v>-0.52435897435897427</v>
      </c>
      <c r="LN5" s="15">
        <f>Tabla2[[#This Row],[ROS_DUR_COR_COD_ESC_TG_TOT]]-Tabla2[[#This Row],[PAS_DUR_COR_COD_ESC_TG_TOT]]</f>
        <v>-220.22715173025733</v>
      </c>
      <c r="LO5" s="15">
        <f>Tabla2[[#This Row],[PAS_NUM_COR_COD_ROS_TG_NEG]]-Tabla2[[#This Row],[ESC_NUM_COR_COD_ROS_TG_NEG]]</f>
        <v>1.7000000000000002</v>
      </c>
      <c r="LP5" s="15">
        <f>Tabla2[[#This Row],[PAS_DUR_COR_COD_ROS_TG_NEG]]-Tabla2[[#This Row],[ESC_DUR_COR_COD_ROS_TG_NEG]]</f>
        <v>417.81512605042019</v>
      </c>
      <c r="LQ5" s="15">
        <f>Tabla2[[#This Row],[PAS_NUM_COR_COD_ROS_TG_NEU]]-Tabla2[[#This Row],[ESC_NUM_COR_COD_ROS_TG_NEU]]</f>
        <v>1.6</v>
      </c>
      <c r="LR5" s="15">
        <f>Tabla2[[#This Row],[PAS_DUR_COR_COD_ROS_TG_NEU]]-Tabla2[[#This Row],[ESC_DUR_COR_COD_ROS_TG_NEU]]</f>
        <v>528.5315789473683</v>
      </c>
      <c r="LS5" s="15">
        <f>Tabla2[[#This Row],[PAS_NUM_COR_COD_ROS_TG_POS]]-Tabla2[[#This Row],[ESC_NUM_COR_COD_ROS_TG_POS]]</f>
        <v>3.6500000000000004</v>
      </c>
      <c r="LT5" s="15">
        <f>Tabla2[[#This Row],[PAS_DUR_COR_COD_ROS_TG_POS]]-Tabla2[[#This Row],[ESC_DUR_COR_COD_ROS_TG_POS]]</f>
        <v>1076.1666666666667</v>
      </c>
      <c r="LU5" s="15">
        <f>Tabla2[[#This Row],[PAS_NUM_COR_COD_ROS_TG_TOT]]-Tabla2[[#This Row],[ESC_NUM_COR_COD_ROS_TG_TOT]]</f>
        <v>2.3270114942528735</v>
      </c>
      <c r="LV5" s="15">
        <f>Tabla2[[#This Row],[PAS_DUR_COR_COD_ROS_TG_TOT]]-Tabla2[[#This Row],[ESC_DUR_COR_COD_ROS_TG_TOT]]</f>
        <v>667.79629629629619</v>
      </c>
      <c r="LW5" s="15">
        <f>Tabla2[[#This Row],[PAS_NUM_COR_COD_ESC_TG_NEG]]-Tabla2[[#This Row],[ESC_NUM_COR_COD_ESC_TG_NEG]]</f>
        <v>-0.75</v>
      </c>
      <c r="LX5" s="15">
        <f>Tabla2[[#This Row],[PAS_DUR_COR_COD_ESC_TG_NEG]]-Tabla2[[#This Row],[ESC_DUR_COR_COD_ESC_TG_NEG]]</f>
        <v>-523.95906432748529</v>
      </c>
      <c r="LY5" s="15">
        <f>Tabla2[[#This Row],[PAS_NUM_COR_COD_ESC_TG_NEU]]-Tabla2[[#This Row],[ESC_NUM_COR_COD_ESC_TG_NEU]]</f>
        <v>-1.1499999999999999</v>
      </c>
      <c r="LZ5" s="15">
        <f>Tabla2[[#This Row],[PAS_DUR_COR_COD_ESC_TG_NEU]]-Tabla2[[#This Row],[ESC_DUR_COR_COD_ESC_TG_NEU]]</f>
        <v>-359.42499999999995</v>
      </c>
      <c r="MA5" s="15">
        <f>Tabla2[[#This Row],[PAS_NUM_COR_COD_ESC_TG_POS]]-Tabla2[[#This Row],[ESC_NUM_COR_COD_ESC_TG_POS]]</f>
        <v>-3.5500000000000003</v>
      </c>
      <c r="MB5" s="15">
        <f>Tabla2[[#This Row],[PAS_DUR_COR_COD_ESC_TG_POS]]-Tabla2[[#This Row],[ESC_DUR_COR_COD_ESC_TG_POS]]</f>
        <v>-1033.242857142857</v>
      </c>
      <c r="MC5" s="15">
        <f>Tabla2[[#This Row],[PAS_NUM_COR_COD_ESC_TG_TOT]]-Tabla2[[#This Row],[ESC_NUM_COR_COD_ESC_TG_TOT]]</f>
        <v>-1.8350574712643679</v>
      </c>
      <c r="MD5" s="15">
        <f>Tabla2[[#This Row],[PAS_DUR_COR_COD_ESC_TG_TOT]]-Tabla2[[#This Row],[ESC_DUR_COR_COD_ESC_TG_TOT]]</f>
        <v>-639.02322308233647</v>
      </c>
      <c r="ME5" s="42">
        <f>Tabla25[[#This Row],[PAS_NUM_COR_COD_ROS_TG_NEG]]-Tabla25[[#This Row],[PAS_NUM_COR_COD_ESC_TG_NEG]]</f>
        <v>0.45000000000000018</v>
      </c>
      <c r="MF5" s="42">
        <f>Tabla25[[#This Row],[PAS_NUM_COR_COD_ROS_TG_NEU]]-Tabla25[[#This Row],[PAS_NUM_COR_COD_ESC_TG_NEU]]</f>
        <v>1.1499999999999999</v>
      </c>
      <c r="MG5" s="42">
        <f>Tabla25[[#This Row],[PAS_NUM_COR_COD_ROS_TG_POS]]-Tabla25[[#This Row],[PAS_NUM_COR_COD_ESC_TG_POS]]</f>
        <v>2.3000000000000003</v>
      </c>
      <c r="MH5" s="42">
        <f>Tabla25[[#This Row],[PAS_NUM_COR_COD_ROS_TG_TOT]]-Tabla25[[#This Row],[PAS_NUM_COR_COD_ESC_TG_TOT]]</f>
        <v>1.2999999999999998</v>
      </c>
      <c r="MI5" s="42">
        <f>Tabla25[[#This Row],[PAS_DUR_COR_COD_ROS_TG_NEG]]-Tabla25[[#This Row],[PAS_DUR_COR_COD_ESC_TG_NEG]]</f>
        <v>349.26625386996898</v>
      </c>
      <c r="MJ5" s="42">
        <f>Tabla25[[#This Row],[PAS_DUR_COR_COD_ROS_TG_NEU]]-Tabla25[[#This Row],[PAS_DUR_COR_COD_ESC_TG_NEU]]</f>
        <v>234.25657894736833</v>
      </c>
      <c r="MK5" s="42">
        <f>Tabla25[[#This Row],[PAS_DUR_COR_COD_ROS_TG_POS]]-Tabla25[[#This Row],[PAS_DUR_COR_COD_ESC_TG_POS]]</f>
        <v>584.30952380952385</v>
      </c>
      <c r="ML5" s="42">
        <f>Tabla25[[#This Row],[PAS_DUR_COR_COD_ROS_TG_TOT]]-Tabla25[[#This Row],[PAS_DUR_COR_COD_ESC_TG_TOT]]</f>
        <v>384.44595616024185</v>
      </c>
      <c r="MM5" s="44">
        <f>Tabla25[[#This Row],[ESC_NUM_COR_COD_ROS_TG_NEG]]-Tabla25[[#This Row],[ESC_NUM_COR_COD_ESC_TG_NEG]]</f>
        <v>-2</v>
      </c>
      <c r="MN5" s="44">
        <f>Tabla25[[#This Row],[ESC_NUM_COR_COD_ROS_TG_NEU]]-Tabla25[[#This Row],[ESC_NUM_COR_COD_ESC_TG_NEU]]</f>
        <v>-1.6</v>
      </c>
      <c r="MO5" s="44">
        <f>Tabla25[[#This Row],[ESC_NUM_COR_COD_ROS_TG_POS]]-Tabla25[[#This Row],[ESC_NUM_COR_COD_ESC_TG_POS]]</f>
        <v>-4.9000000000000004</v>
      </c>
      <c r="MP5" s="44">
        <f>Tabla25[[#This Row],[ESC_NUM_COR_COD_ROS_TG_TOT]]-Tabla25[[#This Row],[ESC_NUM_COR_COD_ESC_TG_TOT]]</f>
        <v>-2.8620689655172415</v>
      </c>
      <c r="MQ5" s="44">
        <f>Tabla25[[#This Row],[ESC_DUR_COR_COD_ROS_TG_NEG]]-Tabla25[[#This Row],[ESC_DUR_COR_COD_ESC_TG_NEG]]</f>
        <v>-592.50793650793651</v>
      </c>
      <c r="MR5" s="44">
        <f>Tabla25[[#This Row],[ESC_DUR_COR_COD_ROS_TG_NEU]]-Tabla25[[#This Row],[ESC_DUR_COR_COD_ESC_TG_NEU]]</f>
        <v>-653.69999999999993</v>
      </c>
      <c r="MS5" s="44">
        <f>Tabla25[[#This Row],[ESC_DUR_COR_COD_ROS_TG_POS]]-Tabla25[[#This Row],[ESC_DUR_COR_COD_ESC_TG_POS]]</f>
        <v>-1525.1</v>
      </c>
      <c r="MT5" s="44">
        <f>Tabla25[[#This Row],[ESC_DUR_COR_COD_ROS_TG_TOT]]-Tabla25[[#This Row],[ESC_DUR_COR_COD_ESC_TG_TOT]]</f>
        <v>-922.37356321839081</v>
      </c>
      <c r="MU5" s="47">
        <f>Tabla25[[#This Row],[ROS_NUM_COR_COD_ROS_TG_NEG]]-Tabla25[[#This Row],[ROS_NUM_COR_COD_ESC_TG_NEG]]</f>
        <v>2.8888888888888884</v>
      </c>
      <c r="MV5" s="47">
        <f>Tabla25[[#This Row],[ROS_NUM_COR_COD_ROS_TG_NEU]]-Tabla25[[#This Row],[ROS_NUM_COR_COD_ESC_TG_NEU]]</f>
        <v>3.8888888888888888</v>
      </c>
      <c r="MW5" s="47">
        <f>Tabla25[[#This Row],[ROS_NUM_COR_COD_ROS_TG_POS]]-Tabla25[[#This Row],[ROS_NUM_COR_COD_ESC_TG_POS]]</f>
        <v>2.25</v>
      </c>
      <c r="MX5" s="47">
        <f>Tabla25[[#This Row],[ROS_NUM_COR_COD_ROS_TG_TOT]]-Tabla25[[#This Row],[ROS_NUM_COR_COD_ESC_TG_TOT]]</f>
        <v>3.0384615384615383</v>
      </c>
      <c r="MY5" s="47">
        <f>Tabla25[[#This Row],[ROS_DUR_COR_COD_ROS_TG_NEG]]-Tabla25[[#This Row],[ROS_DUR_COR_COD_ESC_TG_NEG]]</f>
        <v>794.25</v>
      </c>
      <c r="MZ5" s="47">
        <f>Tabla25[[#This Row],[ROS_DUR_COR_COD_ROS_TG_NEU]]-Tabla25[[#This Row],[ROS_DUR_COR_COD_ESC_TG_NEU]]</f>
        <v>956.13888888888891</v>
      </c>
      <c r="NA5" s="47">
        <f>Tabla25[[#This Row],[ROS_DUR_COR_COD_ROS_TG_POS]]-Tabla25[[#This Row],[ROS_DUR_COR_COD_ESC_TG_POS]]</f>
        <v>522.60714285714289</v>
      </c>
      <c r="NB5" s="47">
        <f>Tabla25[[#This Row],[ROS_DUR_COR_COD_ROS_TG_TOT]]-Tabla25[[#This Row],[ROS_DUR_COR_COD_ESC_TG_TOT]]</f>
        <v>762.72347826086968</v>
      </c>
    </row>
    <row r="6" spans="1:366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5">
        <f>Tabla2[[#This Row],[ROS_NUM_COR_COD_ROS_TG_NEG]]-Tabla2[[#This Row],[PAS_NUM_COR_COD_ROS_TG_NEG]]</f>
        <v>2.1944444444444446</v>
      </c>
      <c r="KZ6" s="15">
        <f>Tabla2[[#This Row],[ROS_DUR_COR_COD_ROS_TG_NEG]]-Tabla2[[#This Row],[PAS_DUR_COR_COD_ROS_TG_NEG]]</f>
        <v>-63.717171717171595</v>
      </c>
      <c r="LA6" s="15">
        <f>Tabla2[[#This Row],[ROS_NUM_COR_COD_ROS_TG_NEU]]-Tabla2[[#This Row],[PAS_NUM_COR_COD_ROS_TG_NEU]]</f>
        <v>2.5500000000000003</v>
      </c>
      <c r="LB6" s="15">
        <f>Tabla2[[#This Row],[ROS_DUR_COR_COD_ROS_TG_NEU]]-Tabla2[[#This Row],[PAS_DUR_COR_COD_ROS_TG_NEU]]</f>
        <v>144.58181818181833</v>
      </c>
      <c r="LC6" s="15">
        <f>Tabla2[[#This Row],[ROS_NUM_COR_COD_ROS_TG_POS]]-Tabla2[[#This Row],[PAS_NUM_COR_COD_ROS_TG_POS]]</f>
        <v>2.2999999999999998</v>
      </c>
      <c r="LD6" s="15">
        <f>Tabla2[[#This Row],[ROS_DUR_COR_COD_ROS_TG_POS]]-Tabla2[[#This Row],[PAS_DUR_COR_COD_ROS_TG_POS]]</f>
        <v>-152.89999999999986</v>
      </c>
      <c r="LE6" s="15">
        <f>Tabla2[[#This Row],[ROS_NUM_COR_COD_ROS_TG_TOT]]-Tabla2[[#This Row],[PAS_NUM_COR_COD_ROS_TG_TOT]]</f>
        <v>2.3540229885057471</v>
      </c>
      <c r="LF6" s="15">
        <f>Tabla2[[#This Row],[ROS_DUR_COR_COD_ROS_TG_TOT]]-Tabla2[[#This Row],[PAS_DUR_COR_COD_ROS_TG_TOT]]</f>
        <v>-18.776939655172328</v>
      </c>
      <c r="LG6" s="15">
        <f>Tabla2[[#This Row],[ROS_NUM_COR_COD_ESC_TG_NEG]]-Tabla2[[#This Row],[PAS_NUM_COR_COD_ESC_TG_NEG]]</f>
        <v>-2.5444444444444443</v>
      </c>
      <c r="LH6" s="15">
        <f>Tabla2[[#This Row],[ROS_DUR_COR_COD_ESC_TG_NEG]]-Tabla2[[#This Row],[PAS_DUR_COR_COD_ESC_TG_NEG]]</f>
        <v>-1685.9</v>
      </c>
      <c r="LI6" s="15">
        <f>Tabla2[[#This Row],[ROS_NUM_COR_COD_ESC_TG_NEU]]-Tabla2[[#This Row],[PAS_NUM_COR_COD_ESC_TG_NEU]]</f>
        <v>-2.9</v>
      </c>
      <c r="LJ6" s="15">
        <f>Tabla2[[#This Row],[ROS_NUM_COR_COD_ESC_TG_NEG]]-Tabla2[[#This Row],[PAS_NUM_COR_COD_ESC_TG_NEG]]</f>
        <v>-2.5444444444444443</v>
      </c>
      <c r="LK6" s="15">
        <f>Tabla2[[#This Row],[ROS_NUM_COR_COD_ESC_TG_POS]]-Tabla2[[#This Row],[PAS_NUM_COR_COD_ESC_TG_POS]]</f>
        <v>-2.65</v>
      </c>
      <c r="LL6" s="15">
        <f>Tabla2[[#This Row],[ROS_DUR_COR_COD_ESC_TG_POS]]-Tabla2[[#This Row],[PAS_DUR_COR_COD_ESC_TG_POS]]</f>
        <v>-1397.3636363636363</v>
      </c>
      <c r="LM6" s="15">
        <f>Tabla2[[#This Row],[ROS_NUM_COR_COD_ESC_TG_TOT]]-Tabla2[[#This Row],[PAS_NUM_COR_COD_ESC_TG_TOT]]</f>
        <v>-2.699425287356322</v>
      </c>
      <c r="LN6" s="15">
        <f>Tabla2[[#This Row],[ROS_DUR_COR_COD_ESC_TG_TOT]]-Tabla2[[#This Row],[PAS_DUR_COR_COD_ESC_TG_TOT]]</f>
        <v>-1621.8043010752688</v>
      </c>
      <c r="LO6" s="15">
        <f>Tabla2[[#This Row],[PAS_NUM_COR_COD_ROS_TG_NEG]]-Tabla2[[#This Row],[ESC_NUM_COR_COD_ROS_TG_NEG]]</f>
        <v>2.15</v>
      </c>
      <c r="LP6" s="15">
        <f>Tabla2[[#This Row],[PAS_DUR_COR_COD_ROS_TG_NEG]]-Tabla2[[#This Row],[ESC_DUR_COR_COD_ROS_TG_NEG]]</f>
        <v>1348.4727272727273</v>
      </c>
      <c r="LQ6" s="15">
        <f>Tabla2[[#This Row],[PAS_NUM_COR_COD_ROS_TG_NEU]]-Tabla2[[#This Row],[ESC_NUM_COR_COD_ROS_TG_NEU]]</f>
        <v>2.75</v>
      </c>
      <c r="LR6" s="15">
        <f>Tabla2[[#This Row],[PAS_DUR_COR_COD_ROS_TG_NEU]]-Tabla2[[#This Row],[ESC_DUR_COR_COD_ROS_TG_NEU]]</f>
        <v>1422.0681818181818</v>
      </c>
      <c r="LS6" s="15">
        <f>Tabla2[[#This Row],[PAS_NUM_COR_COD_ROS_TG_POS]]-Tabla2[[#This Row],[ESC_NUM_COR_COD_ROS_TG_POS]]</f>
        <v>1.6</v>
      </c>
      <c r="LT6" s="15">
        <f>Tabla2[[#This Row],[PAS_DUR_COR_COD_ROS_TG_POS]]-Tabla2[[#This Row],[ESC_DUR_COR_COD_ROS_TG_POS]]</f>
        <v>1179.5999999999999</v>
      </c>
      <c r="LU6" s="15">
        <f>Tabla2[[#This Row],[PAS_NUM_COR_COD_ROS_TG_TOT]]-Tabla2[[#This Row],[ESC_NUM_COR_COD_ROS_TG_TOT]]</f>
        <v>2.1666666666666665</v>
      </c>
      <c r="LV6" s="15">
        <f>Tabla2[[#This Row],[PAS_DUR_COR_COD_ROS_TG_TOT]]-Tabla2[[#This Row],[ESC_DUR_COR_COD_ROS_TG_TOT]]</f>
        <v>1289.4895833333335</v>
      </c>
      <c r="LW6" s="15">
        <f>Tabla2[[#This Row],[PAS_NUM_COR_COD_ESC_TG_NEG]]-Tabla2[[#This Row],[ESC_NUM_COR_COD_ESC_TG_NEG]]</f>
        <v>-2.1</v>
      </c>
      <c r="LX6" s="15">
        <f>Tabla2[[#This Row],[PAS_DUR_COR_COD_ESC_TG_NEG]]-Tabla2[[#This Row],[ESC_DUR_COR_COD_ESC_TG_NEG]]</f>
        <v>461.90000000000009</v>
      </c>
      <c r="LY6" s="15">
        <f>Tabla2[[#This Row],[PAS_NUM_COR_COD_ESC_TG_NEU]]-Tabla2[[#This Row],[ESC_NUM_COR_COD_ESC_TG_NEU]]</f>
        <v>-2.2999999999999998</v>
      </c>
      <c r="LZ6" s="15">
        <f>Tabla2[[#This Row],[PAS_DUR_COR_COD_ESC_TG_NEU]]-Tabla2[[#This Row],[ESC_DUR_COR_COD_ESC_TG_NEU]]</f>
        <v>218.69999999999982</v>
      </c>
      <c r="MA6" s="15">
        <f>Tabla2[[#This Row],[PAS_NUM_COR_COD_ESC_TG_POS]]-Tabla2[[#This Row],[ESC_NUM_COR_COD_ESC_TG_POS]]</f>
        <v>-1.3499999999999996</v>
      </c>
      <c r="MB6" s="15">
        <f>Tabla2[[#This Row],[PAS_DUR_COR_COD_ESC_TG_POS]]-Tabla2[[#This Row],[ESC_DUR_COR_COD_ESC_TG_POS]]</f>
        <v>257.06363636363631</v>
      </c>
      <c r="MC6" s="15">
        <f>Tabla2[[#This Row],[PAS_NUM_COR_COD_ESC_TG_TOT]]-Tabla2[[#This Row],[ESC_NUM_COR_COD_ESC_TG_TOT]]</f>
        <v>-1.916666666666667</v>
      </c>
      <c r="MD6" s="15">
        <f>Tabla2[[#This Row],[PAS_DUR_COR_COD_ESC_TG_TOT]]-Tabla2[[#This Row],[ESC_DUR_COR_COD_ESC_TG_TOT]]</f>
        <v>305.73763440860193</v>
      </c>
      <c r="ME6" s="42">
        <f>Tabla25[[#This Row],[PAS_NUM_COR_COD_ROS_TG_NEG]]-Tabla25[[#This Row],[PAS_NUM_COR_COD_ESC_TG_NEG]]</f>
        <v>0.14999999999999991</v>
      </c>
      <c r="MF6" s="42">
        <f>Tabla25[[#This Row],[PAS_NUM_COR_COD_ROS_TG_NEU]]-Tabla25[[#This Row],[PAS_NUM_COR_COD_ESC_TG_NEU]]</f>
        <v>5.0000000000000266E-2</v>
      </c>
      <c r="MG6" s="42">
        <f>Tabla25[[#This Row],[PAS_NUM_COR_COD_ROS_TG_POS]]-Tabla25[[#This Row],[PAS_NUM_COR_COD_ESC_TG_POS]]</f>
        <v>-4.9999999999999822E-2</v>
      </c>
      <c r="MH6" s="42">
        <f>Tabla25[[#This Row],[PAS_NUM_COR_COD_ROS_TG_TOT]]-Tabla25[[#This Row],[PAS_NUM_COR_COD_ESC_TG_TOT]]</f>
        <v>4.9999999999999822E-2</v>
      </c>
      <c r="MI6" s="42">
        <f>Tabla25[[#This Row],[PAS_DUR_COR_COD_ROS_TG_NEG]]-Tabla25[[#This Row],[PAS_DUR_COR_COD_ESC_TG_NEG]]</f>
        <v>-130.22727272727275</v>
      </c>
      <c r="MJ6" s="42">
        <f>Tabla25[[#This Row],[PAS_DUR_COR_COD_ROS_TG_NEU]]-Tabla25[[#This Row],[PAS_DUR_COR_COD_ESC_TG_NEU]]</f>
        <v>-209.38181818181806</v>
      </c>
      <c r="MK6" s="42">
        <f>Tabla25[[#This Row],[PAS_DUR_COR_COD_ROS_TG_POS]]-Tabla25[[#This Row],[PAS_DUR_COR_COD_ESC_TG_POS]]</f>
        <v>270.73636363636365</v>
      </c>
      <c r="ML6" s="42">
        <f>Tabla25[[#This Row],[PAS_DUR_COR_COD_ROS_TG_TOT]]-Tabla25[[#This Row],[PAS_DUR_COR_COD_ESC_TG_TOT]]</f>
        <v>-18.714717741935374</v>
      </c>
      <c r="MM6" s="44">
        <f>Tabla25[[#This Row],[ESC_NUM_COR_COD_ROS_TG_NEG]]-Tabla25[[#This Row],[ESC_NUM_COR_COD_ESC_TG_NEG]]</f>
        <v>-4.0999999999999996</v>
      </c>
      <c r="MN6" s="44">
        <f>Tabla25[[#This Row],[ESC_NUM_COR_COD_ROS_TG_NEU]]-Tabla25[[#This Row],[ESC_NUM_COR_COD_ESC_TG_NEU]]</f>
        <v>-5</v>
      </c>
      <c r="MO6" s="44">
        <f>Tabla25[[#This Row],[ESC_NUM_COR_COD_ROS_TG_POS]]-Tabla25[[#This Row],[ESC_NUM_COR_COD_ESC_TG_POS]]</f>
        <v>-2.9999999999999996</v>
      </c>
      <c r="MP6" s="44">
        <f>Tabla25[[#This Row],[ESC_NUM_COR_COD_ROS_TG_TOT]]-Tabla25[[#This Row],[ESC_NUM_COR_COD_ESC_TG_TOT]]</f>
        <v>-4.0333333333333332</v>
      </c>
      <c r="MQ6" s="44">
        <f>Tabla25[[#This Row],[ESC_DUR_COR_COD_ROS_TG_NEG]]-Tabla25[[#This Row],[ESC_DUR_COR_COD_ESC_TG_NEG]]</f>
        <v>-1016.8</v>
      </c>
      <c r="MR6" s="44">
        <f>Tabla25[[#This Row],[ESC_DUR_COR_COD_ROS_TG_NEU]]-Tabla25[[#This Row],[ESC_DUR_COR_COD_ESC_TG_NEU]]</f>
        <v>-1412.75</v>
      </c>
      <c r="MS6" s="44">
        <f>Tabla25[[#This Row],[ESC_DUR_COR_COD_ROS_TG_POS]]-Tabla25[[#This Row],[ESC_DUR_COR_COD_ESC_TG_POS]]</f>
        <v>-651.79999999999995</v>
      </c>
      <c r="MT6" s="44">
        <f>Tabla25[[#This Row],[ESC_DUR_COR_COD_ROS_TG_TOT]]-Tabla25[[#This Row],[ESC_DUR_COR_COD_ESC_TG_TOT]]</f>
        <v>-1002.4666666666668</v>
      </c>
      <c r="MU6" s="47">
        <f>Tabla25[[#This Row],[ROS_NUM_COR_COD_ROS_TG_NEG]]-Tabla25[[#This Row],[ROS_NUM_COR_COD_ESC_TG_NEG]]</f>
        <v>4.8888888888888893</v>
      </c>
      <c r="MV6" s="47">
        <f>Tabla25[[#This Row],[ROS_NUM_COR_COD_ROS_TG_NEU]]-Tabla25[[#This Row],[ROS_NUM_COR_COD_ESC_TG_NEU]]</f>
        <v>5.5</v>
      </c>
      <c r="MW6" s="47">
        <f>Tabla25[[#This Row],[ROS_NUM_COR_COD_ROS_TG_POS]]-Tabla25[[#This Row],[ROS_NUM_COR_COD_ESC_TG_POS]]</f>
        <v>4.9000000000000004</v>
      </c>
      <c r="MX6" s="47">
        <f>Tabla25[[#This Row],[ROS_NUM_COR_COD_ROS_TG_TOT]]-Tabla25[[#This Row],[ROS_NUM_COR_COD_ESC_TG_TOT]]</f>
        <v>5.1034482758620685</v>
      </c>
      <c r="MY6" s="47">
        <f>Tabla25[[#This Row],[ROS_DUR_COR_COD_ROS_TG_NEG]]-Tabla25[[#This Row],[ROS_DUR_COR_COD_ESC_TG_NEG]]</f>
        <v>1491.9555555555557</v>
      </c>
      <c r="MZ6" s="47">
        <f>Tabla25[[#This Row],[ROS_DUR_COR_COD_ROS_TG_NEU]]-Tabla25[[#This Row],[ROS_DUR_COR_COD_ESC_TG_NEU]]</f>
        <v>1750.9</v>
      </c>
      <c r="NA6" s="47">
        <f>Tabla25[[#This Row],[ROS_DUR_COR_COD_ROS_TG_POS]]-Tabla25[[#This Row],[ROS_DUR_COR_COD_ESC_TG_POS]]</f>
        <v>1515.2</v>
      </c>
      <c r="NB6" s="47">
        <f>Tabla25[[#This Row],[ROS_DUR_COR_COD_ROS_TG_TOT]]-Tabla25[[#This Row],[ROS_DUR_COR_COD_ESC_TG_TOT]]</f>
        <v>1584.3126436781611</v>
      </c>
    </row>
    <row r="7" spans="1:366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5">
        <f>Tabla2[[#This Row],[ROS_NUM_COR_COD_ROS_TG_NEG]]-Tabla2[[#This Row],[PAS_NUM_COR_COD_ROS_TG_NEG]]</f>
        <v>-2.7277777777777779</v>
      </c>
      <c r="KZ7" s="15">
        <f>Tabla2[[#This Row],[ROS_DUR_COR_COD_ROS_TG_NEG]]-Tabla2[[#This Row],[PAS_DUR_COR_COD_ROS_TG_NEG]]</f>
        <v>-445.71052631578948</v>
      </c>
      <c r="LA7" s="15">
        <f>Tabla2[[#This Row],[ROS_NUM_COR_COD_ROS_TG_NEU]]-Tabla2[[#This Row],[PAS_NUM_COR_COD_ROS_TG_NEU]]</f>
        <v>-2.6</v>
      </c>
      <c r="LB7" s="15">
        <f>Tabla2[[#This Row],[ROS_DUR_COR_COD_ROS_TG_NEU]]-Tabla2[[#This Row],[PAS_DUR_COR_COD_ROS_TG_NEU]]</f>
        <v>-479.35294117647061</v>
      </c>
      <c r="LC7" s="15">
        <f>Tabla2[[#This Row],[ROS_NUM_COR_COD_ROS_TG_POS]]-Tabla2[[#This Row],[PAS_NUM_COR_COD_ROS_TG_POS]]</f>
        <v>-3.65</v>
      </c>
      <c r="LD7" s="15">
        <f>Tabla2[[#This Row],[ROS_DUR_COR_COD_ROS_TG_POS]]-Tabla2[[#This Row],[PAS_DUR_COR_COD_ROS_TG_POS]]</f>
        <v>-758.83333333333337</v>
      </c>
      <c r="LE7" s="15">
        <f>Tabla2[[#This Row],[ROS_NUM_COR_COD_ROS_TG_TOT]]-Tabla2[[#This Row],[PAS_NUM_COR_COD_ROS_TG_TOT]]</f>
        <v>-2.9880952380952381</v>
      </c>
      <c r="LF7" s="15">
        <f>Tabla2[[#This Row],[ROS_DUR_COR_COD_ROS_TG_TOT]]-Tabla2[[#This Row],[PAS_DUR_COR_COD_ROS_TG_TOT]]</f>
        <v>-491.0462962962963</v>
      </c>
      <c r="LG7" s="15">
        <f>Tabla2[[#This Row],[ROS_NUM_COR_COD_ESC_TG_NEG]]-Tabla2[[#This Row],[PAS_NUM_COR_COD_ESC_TG_NEG]]</f>
        <v>-2.3555555555555552</v>
      </c>
      <c r="LH7" s="15">
        <f>Tabla2[[#This Row],[ROS_DUR_COR_COD_ESC_TG_NEG]]-Tabla2[[#This Row],[PAS_DUR_COR_COD_ESC_TG_NEG]]</f>
        <v>-453.12280701754389</v>
      </c>
      <c r="LI7" s="15">
        <f>Tabla2[[#This Row],[ROS_NUM_COR_COD_ESC_TG_NEU]]-Tabla2[[#This Row],[PAS_NUM_COR_COD_ESC_TG_NEU]]</f>
        <v>-3.5</v>
      </c>
      <c r="LJ7" s="15">
        <f>Tabla2[[#This Row],[ROS_NUM_COR_COD_ESC_TG_NEG]]-Tabla2[[#This Row],[PAS_NUM_COR_COD_ESC_TG_NEG]]</f>
        <v>-2.3555555555555552</v>
      </c>
      <c r="LK7" s="15">
        <f>Tabla2[[#This Row],[ROS_NUM_COR_COD_ESC_TG_POS]]-Tabla2[[#This Row],[PAS_NUM_COR_COD_ESC_TG_POS]]</f>
        <v>-1.8944444444444446</v>
      </c>
      <c r="LL7" s="15">
        <f>Tabla2[[#This Row],[ROS_DUR_COR_COD_ESC_TG_POS]]-Tabla2[[#This Row],[PAS_DUR_COR_COD_ESC_TG_POS]]</f>
        <v>-309.6875</v>
      </c>
      <c r="LM7" s="15">
        <f>Tabla2[[#This Row],[ROS_NUM_COR_COD_ESC_TG_TOT]]-Tabla2[[#This Row],[PAS_NUM_COR_COD_ESC_TG_TOT]]</f>
        <v>-2.5904761904761906</v>
      </c>
      <c r="LN7" s="15">
        <f>Tabla2[[#This Row],[ROS_DUR_COR_COD_ESC_TG_TOT]]-Tabla2[[#This Row],[PAS_DUR_COR_COD_ESC_TG_TOT]]</f>
        <v>-503.61725067385441</v>
      </c>
      <c r="LO7" s="15">
        <f>Tabla2[[#This Row],[PAS_NUM_COR_COD_ROS_TG_NEG]]-Tabla2[[#This Row],[ESC_NUM_COR_COD_ROS_TG_NEG]]</f>
        <v>1.9500000000000002</v>
      </c>
      <c r="LP7" s="15">
        <f>Tabla2[[#This Row],[PAS_DUR_COR_COD_ROS_TG_NEG]]-Tabla2[[#This Row],[ESC_DUR_COR_COD_ROS_TG_NEG]]</f>
        <v>193.21052631578948</v>
      </c>
      <c r="LQ7" s="15">
        <f>Tabla2[[#This Row],[PAS_NUM_COR_COD_ROS_TG_NEU]]-Tabla2[[#This Row],[ESC_NUM_COR_COD_ROS_TG_NEU]]</f>
        <v>1.2999999999999998</v>
      </c>
      <c r="LR7" s="15">
        <f>Tabla2[[#This Row],[PAS_DUR_COR_COD_ROS_TG_NEU]]-Tabla2[[#This Row],[ESC_DUR_COR_COD_ROS_TG_NEU]]</f>
        <v>-71.447058823529346</v>
      </c>
      <c r="LS7" s="15">
        <f>Tabla2[[#This Row],[PAS_NUM_COR_COD_ROS_TG_POS]]-Tabla2[[#This Row],[ESC_NUM_COR_COD_ROS_TG_POS]]</f>
        <v>2.3499999999999996</v>
      </c>
      <c r="LT7" s="15">
        <f>Tabla2[[#This Row],[PAS_DUR_COR_COD_ROS_TG_POS]]-Tabla2[[#This Row],[ESC_DUR_COR_COD_ROS_TG_POS]]</f>
        <v>440.40476190476193</v>
      </c>
      <c r="LU7" s="15">
        <f>Tabla2[[#This Row],[PAS_NUM_COR_COD_ROS_TG_TOT]]-Tabla2[[#This Row],[ESC_NUM_COR_COD_ROS_TG_TOT]]</f>
        <v>1.8563218390804597</v>
      </c>
      <c r="LV7" s="15">
        <f>Tabla2[[#This Row],[PAS_DUR_COR_COD_ROS_TG_TOT]]-Tabla2[[#This Row],[ESC_DUR_COR_COD_ROS_TG_TOT]]</f>
        <v>209.00217864923746</v>
      </c>
      <c r="LW7" s="15">
        <f>Tabla2[[#This Row],[PAS_NUM_COR_COD_ESC_TG_NEG]]-Tabla2[[#This Row],[ESC_NUM_COR_COD_ESC_TG_NEG]]</f>
        <v>-0.75555555555555554</v>
      </c>
      <c r="LX7" s="15">
        <f>Tabla2[[#This Row],[PAS_DUR_COR_COD_ESC_TG_NEG]]-Tabla2[[#This Row],[ESC_DUR_COR_COD_ESC_TG_NEG]]</f>
        <v>-489.33552631578948</v>
      </c>
      <c r="LY7" s="15">
        <f>Tabla2[[#This Row],[PAS_NUM_COR_COD_ESC_TG_NEU]]-Tabla2[[#This Row],[ESC_NUM_COR_COD_ESC_TG_NEU]]</f>
        <v>0.20000000000000018</v>
      </c>
      <c r="LZ7" s="15">
        <f>Tabla2[[#This Row],[PAS_DUR_COR_COD_ESC_TG_NEU]]-Tabla2[[#This Row],[ESC_DUR_COR_COD_ESC_TG_NEU]]</f>
        <v>-9.1777777777778056</v>
      </c>
      <c r="MA7" s="15">
        <f>Tabla2[[#This Row],[PAS_NUM_COR_COD_ESC_TG_POS]]-Tabla2[[#This Row],[ESC_NUM_COR_COD_ESC_TG_POS]]</f>
        <v>-1.5499999999999998</v>
      </c>
      <c r="MB7" s="15">
        <f>Tabla2[[#This Row],[PAS_DUR_COR_COD_ESC_TG_POS]]-Tabla2[[#This Row],[ESC_DUR_COR_COD_ESC_TG_POS]]</f>
        <v>-433.36805555555566</v>
      </c>
      <c r="MC7" s="15">
        <f>Tabla2[[#This Row],[PAS_NUM_COR_COD_ESC_TG_TOT]]-Tabla2[[#This Row],[ESC_NUM_COR_COD_ESC_TG_TOT]]</f>
        <v>-0.70632183908045976</v>
      </c>
      <c r="MD7" s="15">
        <f>Tabla2[[#This Row],[PAS_DUR_COR_COD_ESC_TG_TOT]]-Tabla2[[#This Row],[ESC_DUR_COR_COD_ESC_TG_TOT]]</f>
        <v>-300.95946890286518</v>
      </c>
      <c r="ME7" s="42">
        <f>Tabla25[[#This Row],[PAS_NUM_COR_COD_ROS_TG_NEG]]-Tabla25[[#This Row],[PAS_NUM_COR_COD_ESC_TG_NEG]]</f>
        <v>0.15000000000000036</v>
      </c>
      <c r="MF7" s="42">
        <f>Tabla25[[#This Row],[PAS_NUM_COR_COD_ROS_TG_NEU]]-Tabla25[[#This Row],[PAS_NUM_COR_COD_ESC_TG_NEU]]</f>
        <v>-0.80000000000000027</v>
      </c>
      <c r="MG7" s="42">
        <f>Tabla25[[#This Row],[PAS_NUM_COR_COD_ROS_TG_POS]]-Tabla25[[#This Row],[PAS_NUM_COR_COD_ESC_TG_POS]]</f>
        <v>1.1999999999999997</v>
      </c>
      <c r="MH7" s="42">
        <f>Tabla25[[#This Row],[PAS_NUM_COR_COD_ROS_TG_TOT]]-Tabla25[[#This Row],[PAS_NUM_COR_COD_ESC_TG_TOT]]</f>
        <v>0.18333333333333313</v>
      </c>
      <c r="MI7" s="42">
        <f>Tabla25[[#This Row],[PAS_DUR_COR_COD_ROS_TG_NEG]]-Tabla25[[#This Row],[PAS_DUR_COR_COD_ESC_TG_NEG]]</f>
        <v>42.421052631578959</v>
      </c>
      <c r="MJ7" s="42">
        <f>Tabla25[[#This Row],[PAS_DUR_COR_COD_ROS_TG_NEU]]-Tabla25[[#This Row],[PAS_DUR_COR_COD_ESC_TG_NEU]]</f>
        <v>-130.36928104575156</v>
      </c>
      <c r="MK7" s="42">
        <f>Tabla25[[#This Row],[PAS_DUR_COR_COD_ROS_TG_POS]]-Tabla25[[#This Row],[PAS_DUR_COR_COD_ESC_TG_POS]]</f>
        <v>135.64583333333337</v>
      </c>
      <c r="ML7" s="42">
        <f>Tabla25[[#This Row],[PAS_DUR_COR_COD_ROS_TG_TOT]]-Tabla25[[#This Row],[PAS_DUR_COR_COD_ESC_TG_TOT]]</f>
        <v>14.107617051013335</v>
      </c>
      <c r="MM7" s="44">
        <f>Tabla25[[#This Row],[ESC_NUM_COR_COD_ROS_TG_NEG]]-Tabla25[[#This Row],[ESC_NUM_COR_COD_ESC_TG_NEG]]</f>
        <v>-2.5555555555555554</v>
      </c>
      <c r="MN7" s="44">
        <f>Tabla25[[#This Row],[ESC_NUM_COR_COD_ROS_TG_NEU]]-Tabla25[[#This Row],[ESC_NUM_COR_COD_ESC_TG_NEU]]</f>
        <v>-1.9</v>
      </c>
      <c r="MO7" s="44">
        <f>Tabla25[[#This Row],[ESC_NUM_COR_COD_ROS_TG_POS]]-Tabla25[[#This Row],[ESC_NUM_COR_COD_ESC_TG_POS]]</f>
        <v>-2.7</v>
      </c>
      <c r="MP7" s="44">
        <f>Tabla25[[#This Row],[ESC_NUM_COR_COD_ROS_TG_TOT]]-Tabla25[[#This Row],[ESC_NUM_COR_COD_ESC_TG_TOT]]</f>
        <v>-2.3793103448275863</v>
      </c>
      <c r="MQ7" s="44">
        <f>Tabla25[[#This Row],[ESC_DUR_COR_COD_ROS_TG_NEG]]-Tabla25[[#This Row],[ESC_DUR_COR_COD_ESC_TG_NEG]]</f>
        <v>-640.125</v>
      </c>
      <c r="MR7" s="44">
        <f>Tabla25[[#This Row],[ESC_DUR_COR_COD_ROS_TG_NEU]]-Tabla25[[#This Row],[ESC_DUR_COR_COD_ESC_TG_NEU]]</f>
        <v>-68.100000000000023</v>
      </c>
      <c r="MS7" s="44">
        <f>Tabla25[[#This Row],[ESC_DUR_COR_COD_ROS_TG_POS]]-Tabla25[[#This Row],[ESC_DUR_COR_COD_ESC_TG_POS]]</f>
        <v>-738.12698412698421</v>
      </c>
      <c r="MT7" s="44">
        <f>Tabla25[[#This Row],[ESC_DUR_COR_COD_ROS_TG_TOT]]-Tabla25[[#This Row],[ESC_DUR_COR_COD_ESC_TG_TOT]]</f>
        <v>-495.85403050108931</v>
      </c>
      <c r="MU7" s="47">
        <f>Tabla25[[#This Row],[ROS_NUM_COR_COD_ROS_TG_NEG]]-Tabla25[[#This Row],[ROS_NUM_COR_COD_ESC_TG_NEG]]</f>
        <v>-0.22222222222222221</v>
      </c>
      <c r="MV7" s="47">
        <f>Tabla25[[#This Row],[ROS_NUM_COR_COD_ROS_TG_NEU]]-Tabla25[[#This Row],[ROS_NUM_COR_COD_ESC_TG_NEU]]</f>
        <v>9.9999999999999978E-2</v>
      </c>
      <c r="MW7" s="47">
        <f>Tabla25[[#This Row],[ROS_NUM_COR_COD_ROS_TG_POS]]-Tabla25[[#This Row],[ROS_NUM_COR_COD_ESC_TG_POS]]</f>
        <v>-0.55555555555555558</v>
      </c>
      <c r="MX7" s="47">
        <f>Tabla25[[#This Row],[ROS_NUM_COR_COD_ROS_TG_TOT]]-Tabla25[[#This Row],[ROS_NUM_COR_COD_ESC_TG_TOT]]</f>
        <v>-0.21428571428571427</v>
      </c>
      <c r="MY7" s="47">
        <f>Tabla25[[#This Row],[ROS_DUR_COR_COD_ROS_TG_NEG]]-Tabla25[[#This Row],[ROS_DUR_COR_COD_ESC_TG_NEG]]</f>
        <v>49.833333333333343</v>
      </c>
      <c r="MZ7" s="47">
        <f>Tabla25[[#This Row],[ROS_DUR_COR_COD_ROS_TG_NEU]]-Tabla25[[#This Row],[ROS_DUR_COR_COD_ESC_TG_NEU]]</f>
        <v>117.5</v>
      </c>
      <c r="NA7" s="47">
        <f>Tabla25[[#This Row],[ROS_DUR_COR_COD_ROS_TG_POS]]-Tabla25[[#This Row],[ROS_DUR_COR_COD_ESC_TG_POS]]</f>
        <v>-313.5</v>
      </c>
      <c r="NB7" s="47">
        <f>Tabla25[[#This Row],[ROS_DUR_COR_COD_ROS_TG_TOT]]-Tabla25[[#This Row],[ROS_DUR_COR_COD_ESC_TG_TOT]]</f>
        <v>26.678571428571416</v>
      </c>
    </row>
    <row r="8" spans="1:366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5">
        <f>Tabla2[[#This Row],[ROS_NUM_COR_COD_ROS_TG_NEG]]-Tabla2[[#This Row],[PAS_NUM_COR_COD_ROS_TG_NEG]]</f>
        <v>0.69444444444444464</v>
      </c>
      <c r="KZ8" s="15">
        <f>Tabla2[[#This Row],[ROS_DUR_COR_COD_ROS_TG_NEG]]-Tabla2[[#This Row],[PAS_DUR_COR_COD_ROS_TG_NEG]]</f>
        <v>-140.51633986928096</v>
      </c>
      <c r="LA8" s="15">
        <f>Tabla2[[#This Row],[ROS_NUM_COR_COD_ROS_TG_NEU]]-Tabla2[[#This Row],[PAS_NUM_COR_COD_ROS_TG_NEU]]</f>
        <v>0.85000000000000009</v>
      </c>
      <c r="LB8" s="15">
        <f>Tabla2[[#This Row],[ROS_DUR_COR_COD_ROS_TG_NEU]]-Tabla2[[#This Row],[PAS_DUR_COR_COD_ROS_TG_NEU]]</f>
        <v>11.16339869281046</v>
      </c>
      <c r="LC8" s="15">
        <f>Tabla2[[#This Row],[ROS_NUM_COR_COD_ROS_TG_POS]]-Tabla2[[#This Row],[PAS_NUM_COR_COD_ROS_TG_POS]]</f>
        <v>-1.0499999999999998</v>
      </c>
      <c r="LD8" s="15">
        <f>Tabla2[[#This Row],[ROS_DUR_COR_COD_ROS_TG_POS]]-Tabla2[[#This Row],[PAS_DUR_COR_COD_ROS_TG_POS]]</f>
        <v>-455.72514619883054</v>
      </c>
      <c r="LE8" s="15">
        <f>Tabla2[[#This Row],[ROS_NUM_COR_COD_ROS_TG_TOT]]-Tabla2[[#This Row],[PAS_NUM_COR_COD_ROS_TG_TOT]]</f>
        <v>0.13620689655172402</v>
      </c>
      <c r="LF8" s="15">
        <f>Tabla2[[#This Row],[ROS_DUR_COR_COD_ROS_TG_TOT]]-Tabla2[[#This Row],[PAS_DUR_COR_COD_ROS_TG_TOT]]</f>
        <v>-195.57372466806441</v>
      </c>
      <c r="LG8" s="15">
        <f>Tabla2[[#This Row],[ROS_NUM_COR_COD_ESC_TG_NEG]]-Tabla2[[#This Row],[PAS_NUM_COR_COD_ESC_TG_NEG]]</f>
        <v>-0.49444444444444446</v>
      </c>
      <c r="LH8" s="15">
        <f>Tabla2[[#This Row],[ROS_DUR_COR_COD_ESC_TG_NEG]]-Tabla2[[#This Row],[PAS_DUR_COR_COD_ESC_TG_NEG]]</f>
        <v>-336.53676470588232</v>
      </c>
      <c r="LI8" s="15">
        <f>Tabla2[[#This Row],[ROS_NUM_COR_COD_ESC_TG_NEU]]-Tabla2[[#This Row],[PAS_NUM_COR_COD_ESC_TG_NEU]]</f>
        <v>-0.5</v>
      </c>
      <c r="LJ8" s="15">
        <f>Tabla2[[#This Row],[ROS_NUM_COR_COD_ESC_TG_NEG]]-Tabla2[[#This Row],[PAS_NUM_COR_COD_ESC_TG_NEG]]</f>
        <v>-0.49444444444444446</v>
      </c>
      <c r="LK8" s="15">
        <f>Tabla2[[#This Row],[ROS_NUM_COR_COD_ESC_TG_POS]]-Tabla2[[#This Row],[PAS_NUM_COR_COD_ESC_TG_POS]]</f>
        <v>0.34999999999999964</v>
      </c>
      <c r="LL8" s="15">
        <f>Tabla2[[#This Row],[ROS_DUR_COR_COD_ESC_TG_POS]]-Tabla2[[#This Row],[PAS_DUR_COR_COD_ESC_TG_POS]]</f>
        <v>399.45714285714291</v>
      </c>
      <c r="LM8" s="15">
        <f>Tabla2[[#This Row],[ROS_NUM_COR_COD_ESC_TG_TOT]]-Tabla2[[#This Row],[PAS_NUM_COR_COD_ESC_TG_TOT]]</f>
        <v>-0.20344827586206904</v>
      </c>
      <c r="LN8" s="15">
        <f>Tabla2[[#This Row],[ROS_DUR_COR_COD_ESC_TG_TOT]]-Tabla2[[#This Row],[PAS_DUR_COR_COD_ESC_TG_TOT]]</f>
        <v>-133.22916666666663</v>
      </c>
      <c r="LO8" s="15">
        <f>Tabla2[[#This Row],[PAS_NUM_COR_COD_ROS_TG_NEG]]-Tabla2[[#This Row],[ESC_NUM_COR_COD_ROS_TG_NEG]]</f>
        <v>1.5499999999999998</v>
      </c>
      <c r="LP8" s="15">
        <f>Tabla2[[#This Row],[PAS_DUR_COR_COD_ROS_TG_NEG]]-Tabla2[[#This Row],[ESC_DUR_COR_COD_ROS_TG_NEG]]</f>
        <v>626.12745098039215</v>
      </c>
      <c r="LQ8" s="15">
        <f>Tabla2[[#This Row],[PAS_NUM_COR_COD_ROS_TG_NEU]]-Tabla2[[#This Row],[ESC_NUM_COR_COD_ROS_TG_NEU]]</f>
        <v>5.0000000000000266E-2</v>
      </c>
      <c r="LR8" s="15">
        <f>Tabla2[[#This Row],[PAS_DUR_COR_COD_ROS_TG_NEU]]-Tabla2[[#This Row],[ESC_DUR_COR_COD_ROS_TG_NEU]]</f>
        <v>267.1699346405228</v>
      </c>
      <c r="LS8" s="15">
        <f>Tabla2[[#This Row],[PAS_NUM_COR_COD_ROS_TG_POS]]-Tabla2[[#This Row],[ESC_NUM_COR_COD_ROS_TG_POS]]</f>
        <v>3.35</v>
      </c>
      <c r="LT8" s="15">
        <f>Tabla2[[#This Row],[PAS_DUR_COR_COD_ROS_TG_POS]]-Tabla2[[#This Row],[ESC_DUR_COR_COD_ROS_TG_POS]]</f>
        <v>952.94736842105272</v>
      </c>
      <c r="LU8" s="15">
        <f>Tabla2[[#This Row],[PAS_NUM_COR_COD_ROS_TG_TOT]]-Tabla2[[#This Row],[ESC_NUM_COR_COD_ROS_TG_TOT]]</f>
        <v>1.6500000000000004</v>
      </c>
      <c r="LV8" s="15">
        <f>Tabla2[[#This Row],[PAS_DUR_COR_COD_ROS_TG_TOT]]-Tabla2[[#This Row],[ESC_DUR_COR_COD_ROS_TG_TOT]]</f>
        <v>587.83827493261469</v>
      </c>
      <c r="LW8" s="15">
        <f>Tabla2[[#This Row],[PAS_NUM_COR_COD_ESC_TG_NEG]]-Tabla2[[#This Row],[ESC_NUM_COR_COD_ESC_TG_NEG]]</f>
        <v>-1.9500000000000002</v>
      </c>
      <c r="LX8" s="15">
        <f>Tabla2[[#This Row],[PAS_DUR_COR_COD_ESC_TG_NEG]]-Tabla2[[#This Row],[ESC_DUR_COR_COD_ESC_TG_NEG]]</f>
        <v>-178.18823529411759</v>
      </c>
      <c r="LY8" s="15">
        <f>Tabla2[[#This Row],[PAS_NUM_COR_COD_ESC_TG_NEU]]-Tabla2[[#This Row],[ESC_NUM_COR_COD_ESC_TG_NEU]]</f>
        <v>-0.20000000000000018</v>
      </c>
      <c r="LZ8" s="15">
        <f>Tabla2[[#This Row],[PAS_DUR_COR_COD_ESC_TG_NEU]]-Tabla2[[#This Row],[ESC_DUR_COR_COD_ESC_TG_NEU]]</f>
        <v>259.35416666666663</v>
      </c>
      <c r="MA8" s="15">
        <f>Tabla2[[#This Row],[PAS_NUM_COR_COD_ESC_TG_POS]]-Tabla2[[#This Row],[ESC_NUM_COR_COD_ESC_TG_POS]]</f>
        <v>-2.5499999999999998</v>
      </c>
      <c r="MB8" s="15">
        <f>Tabla2[[#This Row],[PAS_DUR_COR_COD_ESC_TG_POS]]-Tabla2[[#This Row],[ESC_DUR_COR_COD_ESC_TG_POS]]</f>
        <v>-417.50000000000011</v>
      </c>
      <c r="MC8" s="15">
        <f>Tabla2[[#This Row],[PAS_NUM_COR_COD_ESC_TG_TOT]]-Tabla2[[#This Row],[ESC_NUM_COR_COD_ESC_TG_TOT]]</f>
        <v>-1.5666666666666669</v>
      </c>
      <c r="MD8" s="15">
        <f>Tabla2[[#This Row],[PAS_DUR_COR_COD_ESC_TG_TOT]]-Tabla2[[#This Row],[ESC_DUR_COR_COD_ESC_TG_TOT]]</f>
        <v>-116.94468390804604</v>
      </c>
      <c r="ME8" s="42">
        <f>Tabla25[[#This Row],[PAS_NUM_COR_COD_ROS_TG_NEG]]-Tabla25[[#This Row],[PAS_NUM_COR_COD_ESC_TG_NEG]]</f>
        <v>1.7000000000000002</v>
      </c>
      <c r="MF8" s="42">
        <f>Tabla25[[#This Row],[PAS_NUM_COR_COD_ROS_TG_NEU]]-Tabla25[[#This Row],[PAS_NUM_COR_COD_ESC_TG_NEU]]</f>
        <v>0.55000000000000027</v>
      </c>
      <c r="MG8" s="42">
        <f>Tabla25[[#This Row],[PAS_NUM_COR_COD_ROS_TG_POS]]-Tabla25[[#This Row],[PAS_NUM_COR_COD_ESC_TG_POS]]</f>
        <v>1.7999999999999998</v>
      </c>
      <c r="MH8" s="42">
        <f>Tabla25[[#This Row],[PAS_NUM_COR_COD_ROS_TG_TOT]]-Tabla25[[#This Row],[PAS_NUM_COR_COD_ESC_TG_TOT]]</f>
        <v>1.35</v>
      </c>
      <c r="MI8" s="42">
        <f>Tabla25[[#This Row],[PAS_DUR_COR_COD_ROS_TG_NEG]]-Tabla25[[#This Row],[PAS_DUR_COR_COD_ESC_TG_NEG]]</f>
        <v>626.88235294117646</v>
      </c>
      <c r="MJ8" s="42">
        <f>Tabla25[[#This Row],[PAS_DUR_COR_COD_ROS_TG_NEU]]-Tabla25[[#This Row],[PAS_DUR_COR_COD_ESC_TG_NEU]]</f>
        <v>49.371323529411711</v>
      </c>
      <c r="MK8" s="42">
        <f>Tabla25[[#This Row],[PAS_DUR_COR_COD_ROS_TG_POS]]-Tabla25[[#This Row],[PAS_DUR_COR_COD_ESC_TG_POS]]</f>
        <v>545.54736842105274</v>
      </c>
      <c r="ML8" s="42">
        <f>Tabla25[[#This Row],[PAS_DUR_COR_COD_ROS_TG_TOT]]-Tabla25[[#This Row],[PAS_DUR_COR_COD_ESC_TG_TOT]]</f>
        <v>406.96029874213855</v>
      </c>
      <c r="MM8" s="44">
        <f>Tabla25[[#This Row],[ESC_NUM_COR_COD_ROS_TG_NEG]]-Tabla25[[#This Row],[ESC_NUM_COR_COD_ESC_TG_NEG]]</f>
        <v>-1.7999999999999998</v>
      </c>
      <c r="MN8" s="44">
        <f>Tabla25[[#This Row],[ESC_NUM_COR_COD_ROS_TG_NEU]]-Tabla25[[#This Row],[ESC_NUM_COR_COD_ESC_TG_NEU]]</f>
        <v>0.29999999999999982</v>
      </c>
      <c r="MO8" s="44">
        <f>Tabla25[[#This Row],[ESC_NUM_COR_COD_ROS_TG_POS]]-Tabla25[[#This Row],[ESC_NUM_COR_COD_ESC_TG_POS]]</f>
        <v>-4.0999999999999996</v>
      </c>
      <c r="MP8" s="44">
        <f>Tabla25[[#This Row],[ESC_NUM_COR_COD_ROS_TG_TOT]]-Tabla25[[#This Row],[ESC_NUM_COR_COD_ESC_TG_TOT]]</f>
        <v>-1.8666666666666671</v>
      </c>
      <c r="MQ8" s="44">
        <f>Tabla25[[#This Row],[ESC_DUR_COR_COD_ROS_TG_NEG]]-Tabla25[[#This Row],[ESC_DUR_COR_COD_ESC_TG_NEG]]</f>
        <v>-177.43333333333328</v>
      </c>
      <c r="MR8" s="44">
        <f>Tabla25[[#This Row],[ESC_DUR_COR_COD_ROS_TG_NEU]]-Tabla25[[#This Row],[ESC_DUR_COR_COD_ESC_TG_NEU]]</f>
        <v>41.555555555555543</v>
      </c>
      <c r="MS8" s="44">
        <f>Tabla25[[#This Row],[ESC_DUR_COR_COD_ROS_TG_POS]]-Tabla25[[#This Row],[ESC_DUR_COR_COD_ESC_TG_POS]]</f>
        <v>-824.90000000000009</v>
      </c>
      <c r="MT8" s="44">
        <f>Tabla25[[#This Row],[ESC_DUR_COR_COD_ROS_TG_TOT]]-Tabla25[[#This Row],[ESC_DUR_COR_COD_ESC_TG_TOT]]</f>
        <v>-297.82266009852219</v>
      </c>
      <c r="MU8" s="47">
        <f>Tabla25[[#This Row],[ROS_NUM_COR_COD_ROS_TG_NEG]]-Tabla25[[#This Row],[ROS_NUM_COR_COD_ESC_TG_NEG]]</f>
        <v>2.8888888888888893</v>
      </c>
      <c r="MV8" s="47">
        <f>Tabla25[[#This Row],[ROS_NUM_COR_COD_ROS_TG_NEU]]-Tabla25[[#This Row],[ROS_NUM_COR_COD_ESC_TG_NEU]]</f>
        <v>1.9000000000000004</v>
      </c>
      <c r="MW8" s="47">
        <f>Tabla25[[#This Row],[ROS_NUM_COR_COD_ROS_TG_POS]]-Tabla25[[#This Row],[ROS_NUM_COR_COD_ESC_TG_POS]]</f>
        <v>0.40000000000000036</v>
      </c>
      <c r="MX8" s="47">
        <f>Tabla25[[#This Row],[ROS_NUM_COR_COD_ROS_TG_TOT]]-Tabla25[[#This Row],[ROS_NUM_COR_COD_ESC_TG_TOT]]</f>
        <v>1.6896551724137931</v>
      </c>
      <c r="MY8" s="47">
        <f>Tabla25[[#This Row],[ROS_DUR_COR_COD_ROS_TG_NEG]]-Tabla25[[#This Row],[ROS_DUR_COR_COD_ESC_TG_NEG]]</f>
        <v>822.90277777777783</v>
      </c>
      <c r="MZ8" s="47">
        <f>Tabla25[[#This Row],[ROS_DUR_COR_COD_ROS_TG_NEU]]-Tabla25[[#This Row],[ROS_DUR_COR_COD_ESC_TG_NEU]]</f>
        <v>461.77777777777771</v>
      </c>
      <c r="NA8" s="47">
        <f>Tabla25[[#This Row],[ROS_DUR_COR_COD_ROS_TG_POS]]-Tabla25[[#This Row],[ROS_DUR_COR_COD_ESC_TG_POS]]</f>
        <v>-309.63492063492072</v>
      </c>
      <c r="NB8" s="47">
        <f>Tabla25[[#This Row],[ROS_DUR_COR_COD_ROS_TG_TOT]]-Tabla25[[#This Row],[ROS_DUR_COR_COD_ESC_TG_TOT]]</f>
        <v>344.61574074074076</v>
      </c>
    </row>
    <row r="9" spans="1:366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5">
        <f>Tabla2[[#This Row],[ROS_NUM_COR_COD_ROS_TG_NEG]]-Tabla2[[#This Row],[PAS_NUM_COR_COD_ROS_TG_NEG]]</f>
        <v>0.85000000000000009</v>
      </c>
      <c r="KZ9" s="15">
        <f>Tabla2[[#This Row],[ROS_DUR_COR_COD_ROS_TG_NEG]]-Tabla2[[#This Row],[PAS_DUR_COR_COD_ROS_TG_NEG]]</f>
        <v>185.75</v>
      </c>
      <c r="LA9" s="15">
        <f>Tabla2[[#This Row],[ROS_NUM_COR_COD_ROS_TG_NEU]]-Tabla2[[#This Row],[PAS_NUM_COR_COD_ROS_TG_NEU]]</f>
        <v>1.3250000000000002</v>
      </c>
      <c r="LB9" s="15">
        <f>Tabla2[[#This Row],[ROS_DUR_COR_COD_ROS_TG_NEU]]-Tabla2[[#This Row],[PAS_DUR_COR_COD_ROS_TG_NEU]]</f>
        <v>361.34722222222217</v>
      </c>
      <c r="LC9" s="15">
        <f>Tabla2[[#This Row],[ROS_NUM_COR_COD_ROS_TG_POS]]-Tabla2[[#This Row],[PAS_NUM_COR_COD_ROS_TG_POS]]</f>
        <v>1.3472222222222223</v>
      </c>
      <c r="LD9" s="15">
        <f>Tabla2[[#This Row],[ROS_DUR_COR_COD_ROS_TG_POS]]-Tabla2[[#This Row],[PAS_DUR_COR_COD_ROS_TG_POS]]</f>
        <v>294.7833333333333</v>
      </c>
      <c r="LE9" s="15">
        <f>Tabla2[[#This Row],[ROS_NUM_COR_COD_ROS_TG_TOT]]-Tabla2[[#This Row],[PAS_NUM_COR_COD_ROS_TG_TOT]]</f>
        <v>1.1609195402298846</v>
      </c>
      <c r="LF9" s="15">
        <f>Tabla2[[#This Row],[ROS_DUR_COR_COD_ROS_TG_TOT]]-Tabla2[[#This Row],[PAS_DUR_COR_COD_ROS_TG_TOT]]</f>
        <v>278.71768707483011</v>
      </c>
      <c r="LG9" s="15">
        <f>Tabla2[[#This Row],[ROS_NUM_COR_COD_ESC_TG_NEG]]-Tabla2[[#This Row],[PAS_NUM_COR_COD_ESC_TG_NEG]]</f>
        <v>-0.89999999999999991</v>
      </c>
      <c r="LH9" s="15">
        <f>Tabla2[[#This Row],[ROS_DUR_COR_COD_ESC_TG_NEG]]-Tabla2[[#This Row],[PAS_DUR_COR_COD_ESC_TG_NEG]]</f>
        <v>-369.79166666666674</v>
      </c>
      <c r="LI9" s="15">
        <f>Tabla2[[#This Row],[ROS_NUM_COR_COD_ESC_TG_NEU]]-Tabla2[[#This Row],[PAS_NUM_COR_COD_ESC_TG_NEU]]</f>
        <v>-1.75</v>
      </c>
      <c r="LJ9" s="15">
        <f>Tabla2[[#This Row],[ROS_NUM_COR_COD_ESC_TG_NEG]]-Tabla2[[#This Row],[PAS_NUM_COR_COD_ESC_TG_NEG]]</f>
        <v>-0.89999999999999991</v>
      </c>
      <c r="LK9" s="15">
        <f>Tabla2[[#This Row],[ROS_NUM_COR_COD_ESC_TG_POS]]-Tabla2[[#This Row],[PAS_NUM_COR_COD_ESC_TG_POS]]</f>
        <v>-1.5833333333333335</v>
      </c>
      <c r="LL9" s="15">
        <f>Tabla2[[#This Row],[ROS_DUR_COR_COD_ESC_TG_POS]]-Tabla2[[#This Row],[PAS_DUR_COR_COD_ESC_TG_POS]]</f>
        <v>-596.87254901960785</v>
      </c>
      <c r="LM9" s="15">
        <f>Tabla2[[#This Row],[ROS_NUM_COR_COD_ESC_TG_TOT]]-Tabla2[[#This Row],[PAS_NUM_COR_COD_ESC_TG_TOT]]</f>
        <v>-1.4109195402298851</v>
      </c>
      <c r="LN9" s="15">
        <f>Tabla2[[#This Row],[ROS_DUR_COR_COD_ESC_TG_TOT]]-Tabla2[[#This Row],[PAS_DUR_COR_COD_ESC_TG_TOT]]</f>
        <v>-452.91037735849068</v>
      </c>
      <c r="LO9" s="15">
        <f>Tabla2[[#This Row],[PAS_NUM_COR_COD_ROS_TG_NEG]]-Tabla2[[#This Row],[ESC_NUM_COR_COD_ROS_TG_NEG]]</f>
        <v>2.4999999999999911E-2</v>
      </c>
      <c r="LP9" s="15">
        <f>Tabla2[[#This Row],[PAS_DUR_COR_COD_ROS_TG_NEG]]-Tabla2[[#This Row],[ESC_DUR_COR_COD_ROS_TG_NEG]]</f>
        <v>134.20833333333337</v>
      </c>
      <c r="LQ9" s="15">
        <f>Tabla2[[#This Row],[PAS_NUM_COR_COD_ROS_TG_NEU]]-Tabla2[[#This Row],[ESC_NUM_COR_COD_ROS_TG_NEU]]</f>
        <v>1.157142857142857</v>
      </c>
      <c r="LR9" s="15">
        <f>Tabla2[[#This Row],[PAS_DUR_COR_COD_ROS_TG_NEU]]-Tabla2[[#This Row],[ESC_DUR_COR_COD_ROS_TG_NEU]]</f>
        <v>-232.38888888888891</v>
      </c>
      <c r="LS9" s="15">
        <f>Tabla2[[#This Row],[PAS_NUM_COR_COD_ROS_TG_POS]]-Tabla2[[#This Row],[ESC_NUM_COR_COD_ROS_TG_POS]]</f>
        <v>-0.12222222222222223</v>
      </c>
      <c r="LT9" s="15">
        <f>Tabla2[[#This Row],[PAS_DUR_COR_COD_ROS_TG_POS]]-Tabla2[[#This Row],[ESC_DUR_COR_COD_ROS_TG_POS]]</f>
        <v>336.91111111111115</v>
      </c>
      <c r="LU9" s="15">
        <f>Tabla2[[#This Row],[PAS_NUM_COR_COD_ROS_TG_TOT]]-Tabla2[[#This Row],[ESC_NUM_COR_COD_ROS_TG_TOT]]</f>
        <v>0.33241379310344854</v>
      </c>
      <c r="LV9" s="15">
        <f>Tabla2[[#This Row],[PAS_DUR_COR_COD_ROS_TG_TOT]]-Tabla2[[#This Row],[ESC_DUR_COR_COD_ROS_TG_TOT]]</f>
        <v>189.50453514739218</v>
      </c>
      <c r="LW9" s="15">
        <f>Tabla2[[#This Row],[PAS_NUM_COR_COD_ESC_TG_NEG]]-Tabla2[[#This Row],[ESC_NUM_COR_COD_ESC_TG_NEG]]</f>
        <v>0.52499999999999991</v>
      </c>
      <c r="LX9" s="15">
        <f>Tabla2[[#This Row],[PAS_DUR_COR_COD_ESC_TG_NEG]]-Tabla2[[#This Row],[ESC_DUR_COR_COD_ESC_TG_NEG]]</f>
        <v>312.38095238095241</v>
      </c>
      <c r="LY9" s="15">
        <f>Tabla2[[#This Row],[PAS_NUM_COR_COD_ESC_TG_NEU]]-Tabla2[[#This Row],[ESC_NUM_COR_COD_ESC_TG_NEU]]</f>
        <v>-0.10714285714285721</v>
      </c>
      <c r="LZ9" s="15">
        <f>Tabla2[[#This Row],[PAS_DUR_COR_COD_ESC_TG_NEU]]-Tabla2[[#This Row],[ESC_DUR_COR_COD_ESC_TG_NEU]]</f>
        <v>22.444444444444343</v>
      </c>
      <c r="MA9" s="15">
        <f>Tabla2[[#This Row],[PAS_NUM_COR_COD_ESC_TG_POS]]-Tabla2[[#This Row],[ESC_NUM_COR_COD_ESC_TG_POS]]</f>
        <v>0.73333333333333339</v>
      </c>
      <c r="MB9" s="15">
        <f>Tabla2[[#This Row],[PAS_DUR_COR_COD_ESC_TG_POS]]-Tabla2[[#This Row],[ESC_DUR_COR_COD_ESC_TG_POS]]</f>
        <v>529.92810457516339</v>
      </c>
      <c r="MC9" s="15">
        <f>Tabla2[[#This Row],[PAS_NUM_COR_COD_ESC_TG_TOT]]-Tabla2[[#This Row],[ESC_NUM_COR_COD_ESC_TG_TOT]]</f>
        <v>0.42758620689655169</v>
      </c>
      <c r="MD9" s="15">
        <f>Tabla2[[#This Row],[PAS_DUR_COR_COD_ESC_TG_TOT]]-Tabla2[[#This Row],[ESC_DUR_COR_COD_ESC_TG_TOT]]</f>
        <v>315.2512864493998</v>
      </c>
      <c r="ME9" s="42">
        <f>Tabla25[[#This Row],[PAS_NUM_COR_COD_ROS_TG_NEG]]-Tabla25[[#This Row],[PAS_NUM_COR_COD_ESC_TG_NEG]]</f>
        <v>-0.5</v>
      </c>
      <c r="MF9" s="42">
        <f>Tabla25[[#This Row],[PAS_NUM_COR_COD_ROS_TG_NEU]]-Tabla25[[#This Row],[PAS_NUM_COR_COD_ESC_TG_NEU]]</f>
        <v>-0.45000000000000018</v>
      </c>
      <c r="MG9" s="42">
        <f>Tabla25[[#This Row],[PAS_NUM_COR_COD_ROS_TG_POS]]-Tabla25[[#This Row],[PAS_NUM_COR_COD_ESC_TG_POS]]</f>
        <v>-1.0555555555555558</v>
      </c>
      <c r="MH9" s="42">
        <f>Tabla25[[#This Row],[PAS_NUM_COR_COD_ROS_TG_TOT]]-Tabla25[[#This Row],[PAS_NUM_COR_COD_ESC_TG_TOT]]</f>
        <v>-0.6551724137931032</v>
      </c>
      <c r="MI9" s="42">
        <f>Tabla25[[#This Row],[PAS_DUR_COR_COD_ROS_TG_NEG]]-Tabla25[[#This Row],[PAS_DUR_COR_COD_ESC_TG_NEG]]</f>
        <v>-73.791666666666742</v>
      </c>
      <c r="MJ9" s="42">
        <f>Tabla25[[#This Row],[PAS_DUR_COR_COD_ROS_TG_NEU]]-Tabla25[[#This Row],[PAS_DUR_COR_COD_ESC_TG_NEU]]</f>
        <v>-90.166666666666515</v>
      </c>
      <c r="MK9" s="42">
        <f>Tabla25[[#This Row],[PAS_DUR_COR_COD_ROS_TG_POS]]-Tabla25[[#This Row],[PAS_DUR_COR_COD_ESC_TG_POS]]</f>
        <v>-253.23921568627452</v>
      </c>
      <c r="ML9" s="42">
        <f>Tabla25[[#This Row],[PAS_DUR_COR_COD_ROS_TG_TOT]]-Tabla25[[#This Row],[PAS_DUR_COR_COD_ESC_TG_TOT]]</f>
        <v>-136.21139776665404</v>
      </c>
      <c r="MM9" s="44">
        <f>Tabla25[[#This Row],[ESC_NUM_COR_COD_ROS_TG_NEG]]-Tabla25[[#This Row],[ESC_NUM_COR_COD_ESC_TG_NEG]]</f>
        <v>0</v>
      </c>
      <c r="MN9" s="44">
        <f>Tabla25[[#This Row],[ESC_NUM_COR_COD_ROS_TG_NEU]]-Tabla25[[#This Row],[ESC_NUM_COR_COD_ESC_TG_NEU]]</f>
        <v>-1.7142857142857144</v>
      </c>
      <c r="MO9" s="44">
        <f>Tabla25[[#This Row],[ESC_NUM_COR_COD_ROS_TG_POS]]-Tabla25[[#This Row],[ESC_NUM_COR_COD_ESC_TG_POS]]</f>
        <v>-0.20000000000000018</v>
      </c>
      <c r="MP9" s="44">
        <f>Tabla25[[#This Row],[ESC_NUM_COR_COD_ROS_TG_TOT]]-Tabla25[[#This Row],[ESC_NUM_COR_COD_ESC_TG_TOT]]</f>
        <v>-0.56000000000000005</v>
      </c>
      <c r="MQ9" s="44">
        <f>Tabla25[[#This Row],[ESC_DUR_COR_COD_ROS_TG_NEG]]-Tabla25[[#This Row],[ESC_DUR_COR_COD_ESC_TG_NEG]]</f>
        <v>104.38095238095229</v>
      </c>
      <c r="MR9" s="44">
        <f>Tabla25[[#This Row],[ESC_DUR_COR_COD_ROS_TG_NEU]]-Tabla25[[#This Row],[ESC_DUR_COR_COD_ESC_TG_NEU]]</f>
        <v>164.66666666666674</v>
      </c>
      <c r="MS9" s="44">
        <f>Tabla25[[#This Row],[ESC_DUR_COR_COD_ROS_TG_POS]]-Tabla25[[#This Row],[ESC_DUR_COR_COD_ESC_TG_POS]]</f>
        <v>-60.222222222222285</v>
      </c>
      <c r="MT9" s="44">
        <f>Tabla25[[#This Row],[ESC_DUR_COR_COD_ROS_TG_TOT]]-Tabla25[[#This Row],[ESC_DUR_COR_COD_ESC_TG_TOT]]</f>
        <v>-10.464646464646421</v>
      </c>
      <c r="MU9" s="47">
        <f>Tabla25[[#This Row],[ROS_NUM_COR_COD_ROS_TG_NEG]]-Tabla25[[#This Row],[ROS_NUM_COR_COD_ESC_TG_NEG]]</f>
        <v>1.25</v>
      </c>
      <c r="MV9" s="47">
        <f>Tabla25[[#This Row],[ROS_NUM_COR_COD_ROS_TG_NEU]]-Tabla25[[#This Row],[ROS_NUM_COR_COD_ESC_TG_NEU]]</f>
        <v>2.625</v>
      </c>
      <c r="MW9" s="47">
        <f>Tabla25[[#This Row],[ROS_NUM_COR_COD_ROS_TG_POS]]-Tabla25[[#This Row],[ROS_NUM_COR_COD_ESC_TG_POS]]</f>
        <v>1.875</v>
      </c>
      <c r="MX9" s="47">
        <f>Tabla25[[#This Row],[ROS_NUM_COR_COD_ROS_TG_TOT]]-Tabla25[[#This Row],[ROS_NUM_COR_COD_ESC_TG_TOT]]</f>
        <v>1.9166666666666665</v>
      </c>
      <c r="MY9" s="47">
        <f>Tabla25[[#This Row],[ROS_DUR_COR_COD_ROS_TG_NEG]]-Tabla25[[#This Row],[ROS_DUR_COR_COD_ESC_TG_NEG]]</f>
        <v>481.75</v>
      </c>
      <c r="MZ9" s="47">
        <f>Tabla25[[#This Row],[ROS_DUR_COR_COD_ROS_TG_NEU]]-Tabla25[[#This Row],[ROS_DUR_COR_COD_ESC_TG_NEU]]</f>
        <v>688.79166666666663</v>
      </c>
      <c r="NA9" s="47">
        <f>Tabla25[[#This Row],[ROS_DUR_COR_COD_ROS_TG_POS]]-Tabla25[[#This Row],[ROS_DUR_COR_COD_ESC_TG_POS]]</f>
        <v>638.41666666666663</v>
      </c>
      <c r="NB9" s="47">
        <f>Tabla25[[#This Row],[ROS_DUR_COR_COD_ROS_TG_TOT]]-Tabla25[[#This Row],[ROS_DUR_COR_COD_ESC_TG_TOT]]</f>
        <v>595.41666666666674</v>
      </c>
    </row>
    <row r="10" spans="1:366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5">
        <f>Tabla2[[#This Row],[ROS_NUM_COR_COD_ROS_TG_NEG]]-Tabla2[[#This Row],[PAS_NUM_COR_COD_ROS_TG_NEG]]</f>
        <v>-3.2555555555555555</v>
      </c>
      <c r="KZ10" s="15">
        <f>Tabla2[[#This Row],[ROS_DUR_COR_COD_ROS_TG_NEG]]-Tabla2[[#This Row],[PAS_DUR_COR_COD_ROS_TG_NEG]]</f>
        <v>-688.38596491228077</v>
      </c>
      <c r="LA10" s="15">
        <f>Tabla2[[#This Row],[ROS_NUM_COR_COD_ROS_TG_NEU]]-Tabla2[[#This Row],[PAS_NUM_COR_COD_ROS_TG_NEU]]</f>
        <v>-3.1499999999999995</v>
      </c>
      <c r="LB10" s="15">
        <f>Tabla2[[#This Row],[ROS_DUR_COR_COD_ROS_TG_NEU]]-Tabla2[[#This Row],[PAS_DUR_COR_COD_ROS_TG_NEU]]</f>
        <v>-194.16666666666674</v>
      </c>
      <c r="LC10" s="15">
        <f>Tabla2[[#This Row],[ROS_NUM_COR_COD_ROS_TG_POS]]-Tabla2[[#This Row],[PAS_NUM_COR_COD_ROS_TG_POS]]</f>
        <v>-3.55</v>
      </c>
      <c r="LD10" s="15">
        <f>Tabla2[[#This Row],[ROS_DUR_COR_COD_ROS_TG_POS]]-Tabla2[[#This Row],[PAS_DUR_COR_COD_ROS_TG_POS]]</f>
        <v>-311.21666666666658</v>
      </c>
      <c r="LE10" s="15">
        <f>Tabla2[[#This Row],[ROS_NUM_COR_COD_ROS_TG_TOT]]-Tabla2[[#This Row],[PAS_NUM_COR_COD_ROS_TG_TOT]]</f>
        <v>-3.3068965517241375</v>
      </c>
      <c r="LF10" s="15">
        <f>Tabla2[[#This Row],[ROS_DUR_COR_COD_ROS_TG_TOT]]-Tabla2[[#This Row],[PAS_DUR_COR_COD_ROS_TG_TOT]]</f>
        <v>-396.24561403508767</v>
      </c>
      <c r="LG10" s="15">
        <f>Tabla2[[#This Row],[ROS_NUM_COR_COD_ESC_TG_NEG]]-Tabla2[[#This Row],[PAS_NUM_COR_COD_ESC_TG_NEG]]</f>
        <v>-0.655555555555555</v>
      </c>
      <c r="LH10" s="15">
        <f>Tabla2[[#This Row],[ROS_DUR_COR_COD_ESC_TG_NEG]]-Tabla2[[#This Row],[PAS_DUR_COR_COD_ESC_TG_NEG]]</f>
        <v>140.27777777777783</v>
      </c>
      <c r="LI10" s="15">
        <f>Tabla2[[#This Row],[ROS_NUM_COR_COD_ESC_TG_NEU]]-Tabla2[[#This Row],[PAS_NUM_COR_COD_ESC_TG_NEU]]</f>
        <v>-0.5</v>
      </c>
      <c r="LJ10" s="15">
        <f>Tabla2[[#This Row],[ROS_NUM_COR_COD_ESC_TG_NEG]]-Tabla2[[#This Row],[PAS_NUM_COR_COD_ESC_TG_NEG]]</f>
        <v>-0.655555555555555</v>
      </c>
      <c r="LK10" s="15">
        <f>Tabla2[[#This Row],[ROS_NUM_COR_COD_ESC_TG_POS]]-Tabla2[[#This Row],[PAS_NUM_COR_COD_ESC_TG_POS]]</f>
        <v>-0.35000000000000009</v>
      </c>
      <c r="LL10" s="15">
        <f>Tabla2[[#This Row],[ROS_DUR_COR_COD_ESC_TG_POS]]-Tabla2[[#This Row],[PAS_DUR_COR_COD_ESC_TG_POS]]</f>
        <v>566.66666666666674</v>
      </c>
      <c r="LM10" s="15">
        <f>Tabla2[[#This Row],[ROS_NUM_COR_COD_ESC_TG_TOT]]-Tabla2[[#This Row],[PAS_NUM_COR_COD_ESC_TG_TOT]]</f>
        <v>-0.50977011494252888</v>
      </c>
      <c r="LN10" s="15">
        <f>Tabla2[[#This Row],[ROS_DUR_COR_COD_ESC_TG_TOT]]-Tabla2[[#This Row],[PAS_DUR_COR_COD_ESC_TG_TOT]]</f>
        <v>478.54162042175358</v>
      </c>
      <c r="LO10" s="15">
        <f>Tabla2[[#This Row],[PAS_NUM_COR_COD_ROS_TG_NEG]]-Tabla2[[#This Row],[ESC_NUM_COR_COD_ROS_TG_NEG]]</f>
        <v>2.1</v>
      </c>
      <c r="LP10" s="15">
        <f>Tabla2[[#This Row],[PAS_DUR_COR_COD_ROS_TG_NEG]]-Tabla2[[#This Row],[ESC_DUR_COR_COD_ROS_TG_NEG]]</f>
        <v>122.71929824561403</v>
      </c>
      <c r="LQ10" s="15">
        <f>Tabla2[[#This Row],[PAS_NUM_COR_COD_ROS_TG_NEU]]-Tabla2[[#This Row],[ESC_NUM_COR_COD_ROS_TG_NEU]]</f>
        <v>3.05</v>
      </c>
      <c r="LR10" s="15">
        <f>Tabla2[[#This Row],[PAS_DUR_COR_COD_ROS_TG_NEU]]-Tabla2[[#This Row],[ESC_DUR_COR_COD_ROS_TG_NEU]]</f>
        <v>495.83333333333337</v>
      </c>
      <c r="LS10" s="15">
        <f>Tabla2[[#This Row],[PAS_NUM_COR_COD_ROS_TG_POS]]-Tabla2[[#This Row],[ESC_NUM_COR_COD_ROS_TG_POS]]</f>
        <v>3.25</v>
      </c>
      <c r="LT10" s="15">
        <f>Tabla2[[#This Row],[PAS_DUR_COR_COD_ROS_TG_POS]]-Tabla2[[#This Row],[ESC_DUR_COR_COD_ROS_TG_POS]]</f>
        <v>255.54999999999995</v>
      </c>
      <c r="LU10" s="15">
        <f>Tabla2[[#This Row],[PAS_NUM_COR_COD_ROS_TG_TOT]]-Tabla2[[#This Row],[ESC_NUM_COR_COD_ROS_TG_TOT]]</f>
        <v>2.8</v>
      </c>
      <c r="LV10" s="15">
        <f>Tabla2[[#This Row],[PAS_DUR_COR_COD_ROS_TG_TOT]]-Tabla2[[#This Row],[ESC_DUR_COR_COD_ROS_TG_TOT]]</f>
        <v>297.31228070175439</v>
      </c>
      <c r="LW10" s="15">
        <f>Tabla2[[#This Row],[PAS_NUM_COR_COD_ESC_TG_NEG]]-Tabla2[[#This Row],[ESC_NUM_COR_COD_ESC_TG_NEG]]</f>
        <v>0.79999999999999982</v>
      </c>
      <c r="LX10" s="15">
        <f>Tabla2[[#This Row],[PAS_DUR_COR_COD_ESC_TG_NEG]]-Tabla2[[#This Row],[ESC_DUR_COR_COD_ESC_TG_NEG]]</f>
        <v>-248.11111111111109</v>
      </c>
      <c r="LY10" s="15">
        <f>Tabla2[[#This Row],[PAS_NUM_COR_COD_ESC_TG_NEU]]-Tabla2[[#This Row],[ESC_NUM_COR_COD_ESC_TG_NEU]]</f>
        <v>-0.90000000000000036</v>
      </c>
      <c r="LZ10" s="15">
        <f>Tabla2[[#This Row],[PAS_DUR_COR_COD_ESC_TG_NEU]]-Tabla2[[#This Row],[ESC_DUR_COR_COD_ESC_TG_NEU]]</f>
        <v>-702.57236842105272</v>
      </c>
      <c r="MA10" s="15">
        <f>Tabla2[[#This Row],[PAS_NUM_COR_COD_ESC_TG_POS]]-Tabla2[[#This Row],[ESC_NUM_COR_COD_ESC_TG_POS]]</f>
        <v>-0.84999999999999964</v>
      </c>
      <c r="MB10" s="15">
        <f>Tabla2[[#This Row],[PAS_DUR_COR_COD_ESC_TG_POS]]-Tabla2[[#This Row],[ESC_DUR_COR_COD_ESC_TG_POS]]</f>
        <v>-248.70000000000005</v>
      </c>
      <c r="MC10" s="15">
        <f>Tabla2[[#This Row],[PAS_NUM_COR_COD_ESC_TG_TOT]]-Tabla2[[#This Row],[ESC_NUM_COR_COD_ESC_TG_TOT]]</f>
        <v>-0.31666666666666643</v>
      </c>
      <c r="MD10" s="15">
        <f>Tabla2[[#This Row],[PAS_DUR_COR_COD_ESC_TG_TOT]]-Tabla2[[#This Row],[ESC_DUR_COR_COD_ESC_TG_TOT]]</f>
        <v>-393.22867924528305</v>
      </c>
      <c r="ME10" s="42">
        <f>Tabla25[[#This Row],[PAS_NUM_COR_COD_ROS_TG_NEG]]-Tabla25[[#This Row],[PAS_NUM_COR_COD_ESC_TG_NEG]]</f>
        <v>-0.39999999999999947</v>
      </c>
      <c r="MF10" s="42">
        <f>Tabla25[[#This Row],[PAS_NUM_COR_COD_ROS_TG_NEU]]-Tabla25[[#This Row],[PAS_NUM_COR_COD_ESC_TG_NEU]]</f>
        <v>1.0499999999999998</v>
      </c>
      <c r="MG10" s="42">
        <f>Tabla25[[#This Row],[PAS_NUM_COR_COD_ROS_TG_POS]]-Tabla25[[#This Row],[PAS_NUM_COR_COD_ESC_TG_POS]]</f>
        <v>0.5</v>
      </c>
      <c r="MH10" s="42">
        <f>Tabla25[[#This Row],[PAS_NUM_COR_COD_ROS_TG_TOT]]-Tabla25[[#This Row],[PAS_NUM_COR_COD_ESC_TG_TOT]]</f>
        <v>0.38333333333333286</v>
      </c>
      <c r="MI10" s="42">
        <f>Tabla25[[#This Row],[PAS_DUR_COR_COD_ROS_TG_NEG]]-Tabla25[[#This Row],[PAS_DUR_COR_COD_ESC_TG_NEG]]</f>
        <v>-319.83625730994152</v>
      </c>
      <c r="MJ10" s="42">
        <f>Tabla25[[#This Row],[PAS_DUR_COR_COD_ROS_TG_NEU]]-Tabla25[[#This Row],[PAS_DUR_COR_COD_ESC_TG_NEU]]</f>
        <v>139.11403508771946</v>
      </c>
      <c r="MK10" s="42">
        <f>Tabla25[[#This Row],[PAS_DUR_COR_COD_ROS_TG_POS]]-Tabla25[[#This Row],[PAS_DUR_COR_COD_ESC_TG_POS]]</f>
        <v>-109.45000000000005</v>
      </c>
      <c r="ML10" s="42">
        <f>Tabla25[[#This Row],[PAS_DUR_COR_COD_ROS_TG_TOT]]-Tabla25[[#This Row],[PAS_DUR_COR_COD_ESC_TG_TOT]]</f>
        <v>-95.232373386295876</v>
      </c>
      <c r="MM10" s="44">
        <f>Tabla25[[#This Row],[ESC_NUM_COR_COD_ROS_TG_NEG]]-Tabla25[[#This Row],[ESC_NUM_COR_COD_ESC_TG_NEG]]</f>
        <v>-1.6999999999999997</v>
      </c>
      <c r="MN10" s="44">
        <f>Tabla25[[#This Row],[ESC_NUM_COR_COD_ROS_TG_NEU]]-Tabla25[[#This Row],[ESC_NUM_COR_COD_ESC_TG_NEU]]</f>
        <v>-2.9000000000000004</v>
      </c>
      <c r="MO10" s="44">
        <f>Tabla25[[#This Row],[ESC_NUM_COR_COD_ROS_TG_POS]]-Tabla25[[#This Row],[ESC_NUM_COR_COD_ESC_TG_POS]]</f>
        <v>-3.5999999999999996</v>
      </c>
      <c r="MP10" s="44">
        <f>Tabla25[[#This Row],[ESC_NUM_COR_COD_ROS_TG_TOT]]-Tabla25[[#This Row],[ESC_NUM_COR_COD_ESC_TG_TOT]]</f>
        <v>-2.7333333333333334</v>
      </c>
      <c r="MQ10" s="44">
        <f>Tabla25[[#This Row],[ESC_DUR_COR_COD_ROS_TG_NEG]]-Tabla25[[#This Row],[ESC_DUR_COR_COD_ESC_TG_NEG]]</f>
        <v>-690.66666666666663</v>
      </c>
      <c r="MR10" s="44">
        <f>Tabla25[[#This Row],[ESC_DUR_COR_COD_ROS_TG_NEU]]-Tabla25[[#This Row],[ESC_DUR_COR_COD_ESC_TG_NEU]]</f>
        <v>-1059.2916666666665</v>
      </c>
      <c r="MS10" s="44">
        <f>Tabla25[[#This Row],[ESC_DUR_COR_COD_ROS_TG_POS]]-Tabla25[[#This Row],[ESC_DUR_COR_COD_ESC_TG_POS]]</f>
        <v>-613.70000000000005</v>
      </c>
      <c r="MT10" s="44">
        <f>Tabla25[[#This Row],[ESC_DUR_COR_COD_ROS_TG_TOT]]-Tabla25[[#This Row],[ESC_DUR_COR_COD_ESC_TG_TOT]]</f>
        <v>-785.77333333333331</v>
      </c>
      <c r="MU10" s="47">
        <f>Tabla25[[#This Row],[ROS_NUM_COR_COD_ROS_TG_NEG]]-Tabla25[[#This Row],[ROS_NUM_COR_COD_ESC_TG_NEG]]</f>
        <v>-3</v>
      </c>
      <c r="MV10" s="47">
        <f>Tabla25[[#This Row],[ROS_NUM_COR_COD_ROS_TG_NEU]]-Tabla25[[#This Row],[ROS_NUM_COR_COD_ESC_TG_NEU]]</f>
        <v>-1.5999999999999999</v>
      </c>
      <c r="MW10" s="47">
        <f>Tabla25[[#This Row],[ROS_NUM_COR_COD_ROS_TG_POS]]-Tabla25[[#This Row],[ROS_NUM_COR_COD_ESC_TG_POS]]</f>
        <v>-2.7</v>
      </c>
      <c r="MX10" s="47">
        <f>Tabla25[[#This Row],[ROS_NUM_COR_COD_ROS_TG_TOT]]-Tabla25[[#This Row],[ROS_NUM_COR_COD_ESC_TG_TOT]]</f>
        <v>-2.4137931034482758</v>
      </c>
      <c r="MY10" s="47">
        <f>Tabla25[[#This Row],[ROS_DUR_COR_COD_ROS_TG_NEG]]-Tabla25[[#This Row],[ROS_DUR_COR_COD_ESC_TG_NEG]]</f>
        <v>-1148.5</v>
      </c>
      <c r="MZ10" s="47">
        <f>Tabla25[[#This Row],[ROS_DUR_COR_COD_ROS_TG_NEU]]-Tabla25[[#This Row],[ROS_DUR_COR_COD_ESC_TG_NEU]]</f>
        <v>-795.40000000000009</v>
      </c>
      <c r="NA10" s="47">
        <f>Tabla25[[#This Row],[ROS_DUR_COR_COD_ROS_TG_POS]]-Tabla25[[#This Row],[ROS_DUR_COR_COD_ESC_TG_POS]]</f>
        <v>-987.33333333333337</v>
      </c>
      <c r="NB10" s="47">
        <f>Tabla25[[#This Row],[ROS_DUR_COR_COD_ROS_TG_TOT]]-Tabla25[[#This Row],[ROS_DUR_COR_COD_ESC_TG_TOT]]</f>
        <v>-970.01960784313712</v>
      </c>
    </row>
    <row r="11" spans="1:366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5">
        <f>Tabla2[[#This Row],[ROS_NUM_COR_COD_ROS_TG_NEG]]-Tabla2[[#This Row],[PAS_NUM_COR_COD_ROS_TG_NEG]]</f>
        <v>6.1111111111110894E-2</v>
      </c>
      <c r="KZ11" s="15">
        <f>Tabla2[[#This Row],[ROS_DUR_COR_COD_ROS_TG_NEG]]-Tabla2[[#This Row],[PAS_DUR_COR_COD_ROS_TG_NEG]]</f>
        <v>149.19047619047615</v>
      </c>
      <c r="LA11" s="15">
        <f>Tabla2[[#This Row],[ROS_NUM_COR_COD_ROS_TG_NEU]]-Tabla2[[#This Row],[PAS_NUM_COR_COD_ROS_TG_NEU]]</f>
        <v>1.85</v>
      </c>
      <c r="LB11" s="15">
        <f>Tabla2[[#This Row],[ROS_DUR_COR_COD_ROS_TG_NEU]]-Tabla2[[#This Row],[PAS_DUR_COR_COD_ROS_TG_NEU]]</f>
        <v>303.04444444444437</v>
      </c>
      <c r="LC11" s="15">
        <f>Tabla2[[#This Row],[ROS_NUM_COR_COD_ROS_TG_POS]]-Tabla2[[#This Row],[PAS_NUM_COR_COD_ROS_TG_POS]]</f>
        <v>3.0166666666666671</v>
      </c>
      <c r="LD11" s="15">
        <f>Tabla2[[#This Row],[ROS_DUR_COR_COD_ROS_TG_POS]]-Tabla2[[#This Row],[PAS_DUR_COR_COD_ROS_TG_POS]]</f>
        <v>402.1111111111112</v>
      </c>
      <c r="LE11" s="15">
        <f>Tabla2[[#This Row],[ROS_NUM_COR_COD_ROS_TG_TOT]]-Tabla2[[#This Row],[PAS_NUM_COR_COD_ROS_TG_TOT]]</f>
        <v>1.6425925925925924</v>
      </c>
      <c r="LF11" s="15">
        <f>Tabla2[[#This Row],[ROS_DUR_COR_COD_ROS_TG_TOT]]-Tabla2[[#This Row],[PAS_DUR_COR_COD_ROS_TG_TOT]]</f>
        <v>253.63384615384621</v>
      </c>
      <c r="LG11" s="15">
        <f>Tabla2[[#This Row],[ROS_NUM_COR_COD_ESC_TG_NEG]]-Tabla2[[#This Row],[PAS_NUM_COR_COD_ESC_TG_NEG]]</f>
        <v>-0.1333333333333333</v>
      </c>
      <c r="LH11" s="15">
        <f>Tabla2[[#This Row],[ROS_DUR_COR_COD_ESC_TG_NEG]]-Tabla2[[#This Row],[PAS_DUR_COR_COD_ESC_TG_NEG]]</f>
        <v>-180.87912087912093</v>
      </c>
      <c r="LI11" s="15">
        <f>Tabla2[[#This Row],[ROS_NUM_COR_COD_ESC_TG_NEU]]-Tabla2[[#This Row],[PAS_NUM_COR_COD_ESC_TG_NEU]]</f>
        <v>-0.76111111111111107</v>
      </c>
      <c r="LJ11" s="15">
        <f>Tabla2[[#This Row],[ROS_NUM_COR_COD_ESC_TG_NEG]]-Tabla2[[#This Row],[PAS_NUM_COR_COD_ESC_TG_NEG]]</f>
        <v>-0.1333333333333333</v>
      </c>
      <c r="LK11" s="15">
        <f>Tabla2[[#This Row],[ROS_NUM_COR_COD_ESC_TG_POS]]-Tabla2[[#This Row],[PAS_NUM_COR_COD_ESC_TG_POS]]</f>
        <v>-0.88333333333333308</v>
      </c>
      <c r="LL11" s="15">
        <f>Tabla2[[#This Row],[ROS_DUR_COR_COD_ESC_TG_POS]]-Tabla2[[#This Row],[PAS_DUR_COR_COD_ESC_TG_POS]]</f>
        <v>-109.85000000000002</v>
      </c>
      <c r="LM11" s="15">
        <f>Tabla2[[#This Row],[ROS_NUM_COR_COD_ESC_TG_TOT]]-Tabla2[[#This Row],[PAS_NUM_COR_COD_ESC_TG_TOT]]</f>
        <v>-0.59259259259259256</v>
      </c>
      <c r="LN11" s="15">
        <f>Tabla2[[#This Row],[ROS_DUR_COR_COD_ESC_TG_TOT]]-Tabla2[[#This Row],[PAS_DUR_COR_COD_ESC_TG_TOT]]</f>
        <v>-200.48412698412699</v>
      </c>
      <c r="LO11" s="15">
        <f>Tabla2[[#This Row],[PAS_NUM_COR_COD_ROS_TG_NEG]]-Tabla2[[#This Row],[ESC_NUM_COR_COD_ROS_TG_NEG]]</f>
        <v>1.4499999999999997</v>
      </c>
      <c r="LP11" s="15">
        <f>Tabla2[[#This Row],[PAS_DUR_COR_COD_ROS_TG_NEG]]-Tabla2[[#This Row],[ESC_DUR_COR_COD_ROS_TG_NEG]]</f>
        <v>400.52380952380963</v>
      </c>
      <c r="LQ11" s="15">
        <f>Tabla2[[#This Row],[PAS_NUM_COR_COD_ROS_TG_NEU]]-Tabla2[[#This Row],[ESC_NUM_COR_COD_ROS_TG_NEU]]</f>
        <v>-0.75</v>
      </c>
      <c r="LR11" s="15">
        <f>Tabla2[[#This Row],[PAS_DUR_COR_COD_ROS_TG_NEU]]-Tabla2[[#This Row],[ESC_DUR_COR_COD_ROS_TG_NEU]]</f>
        <v>-320.36190476190461</v>
      </c>
      <c r="LS11" s="15">
        <f>Tabla2[[#This Row],[PAS_NUM_COR_COD_ROS_TG_POS]]-Tabla2[[#This Row],[ESC_NUM_COR_COD_ROS_TG_POS]]</f>
        <v>-0.35000000000000009</v>
      </c>
      <c r="LT11" s="15">
        <f>Tabla2[[#This Row],[PAS_DUR_COR_COD_ROS_TG_POS]]-Tabla2[[#This Row],[ESC_DUR_COR_COD_ROS_TG_POS]]</f>
        <v>469.31944444444446</v>
      </c>
      <c r="LU11" s="15">
        <f>Tabla2[[#This Row],[PAS_NUM_COR_COD_ROS_TG_TOT]]-Tabla2[[#This Row],[ESC_NUM_COR_COD_ROS_TG_TOT]]</f>
        <v>8.793103448275863E-2</v>
      </c>
      <c r="LV11" s="15">
        <f>Tabla2[[#This Row],[PAS_DUR_COR_COD_ROS_TG_TOT]]-Tabla2[[#This Row],[ESC_DUR_COR_COD_ROS_TG_TOT]]</f>
        <v>224.39160839160832</v>
      </c>
      <c r="LW11" s="15">
        <f>Tabla2[[#This Row],[PAS_NUM_COR_COD_ESC_TG_NEG]]-Tabla2[[#This Row],[ESC_NUM_COR_COD_ESC_TG_NEG]]</f>
        <v>-0.10000000000000009</v>
      </c>
      <c r="LX11" s="15">
        <f>Tabla2[[#This Row],[PAS_DUR_COR_COD_ESC_TG_NEG]]-Tabla2[[#This Row],[ESC_DUR_COR_COD_ESC_TG_NEG]]</f>
        <v>388.41880341880346</v>
      </c>
      <c r="LY11" s="15">
        <f>Tabla2[[#This Row],[PAS_NUM_COR_COD_ESC_TG_NEU]]-Tabla2[[#This Row],[ESC_NUM_COR_COD_ESC_TG_NEU]]</f>
        <v>-0.95000000000000018</v>
      </c>
      <c r="LZ11" s="15">
        <f>Tabla2[[#This Row],[PAS_DUR_COR_COD_ESC_TG_NEU]]-Tabla2[[#This Row],[ESC_DUR_COR_COD_ESC_TG_NEU]]</f>
        <v>213.03418803418799</v>
      </c>
      <c r="MA11" s="15">
        <f>Tabla2[[#This Row],[PAS_NUM_COR_COD_ESC_TG_POS]]-Tabla2[[#This Row],[ESC_NUM_COR_COD_ESC_TG_POS]]</f>
        <v>-1.8944444444444448</v>
      </c>
      <c r="MB11" s="15">
        <f>Tabla2[[#This Row],[PAS_DUR_COR_COD_ESC_TG_POS]]-Tabla2[[#This Row],[ESC_DUR_COR_COD_ESC_TG_POS]]</f>
        <v>-414.75</v>
      </c>
      <c r="MC11" s="15">
        <f>Tabla2[[#This Row],[PAS_NUM_COR_COD_ESC_TG_TOT]]-Tabla2[[#This Row],[ESC_NUM_COR_COD_ESC_TG_TOT]]</f>
        <v>-0.95402298850574718</v>
      </c>
      <c r="MD11" s="15">
        <f>Tabla2[[#This Row],[PAS_DUR_COR_COD_ESC_TG_TOT]]-Tabla2[[#This Row],[ESC_DUR_COR_COD_ESC_TG_TOT]]</f>
        <v>60.992673992674099</v>
      </c>
      <c r="ME11" s="42">
        <f>Tabla25[[#This Row],[PAS_NUM_COR_COD_ROS_TG_NEG]]-Tabla25[[#This Row],[PAS_NUM_COR_COD_ESC_TG_NEG]]</f>
        <v>1.25</v>
      </c>
      <c r="MF11" s="42">
        <f>Tabla25[[#This Row],[PAS_NUM_COR_COD_ROS_TG_NEU]]-Tabla25[[#This Row],[PAS_NUM_COR_COD_ESC_TG_NEU]]</f>
        <v>0.5</v>
      </c>
      <c r="MG11" s="42">
        <f>Tabla25[[#This Row],[PAS_NUM_COR_COD_ROS_TG_POS]]-Tabla25[[#This Row],[PAS_NUM_COR_COD_ESC_TG_POS]]</f>
        <v>-0.89999999999999991</v>
      </c>
      <c r="MH11" s="42">
        <f>Tabla25[[#This Row],[PAS_NUM_COR_COD_ROS_TG_TOT]]-Tabla25[[#This Row],[PAS_NUM_COR_COD_ESC_TG_TOT]]</f>
        <v>0.28333333333333366</v>
      </c>
      <c r="MI11" s="42">
        <f>Tabla25[[#This Row],[PAS_DUR_COR_COD_ROS_TG_NEG]]-Tabla25[[#This Row],[PAS_DUR_COR_COD_ESC_TG_NEG]]</f>
        <v>231.35897435897436</v>
      </c>
      <c r="MJ11" s="42">
        <f>Tabla25[[#This Row],[PAS_DUR_COR_COD_ROS_TG_NEU]]-Tabla25[[#This Row],[PAS_DUR_COR_COD_ESC_TG_NEU]]</f>
        <v>-160.85641025641019</v>
      </c>
      <c r="MK11" s="42">
        <f>Tabla25[[#This Row],[PAS_DUR_COR_COD_ROS_TG_POS]]-Tabla25[[#This Row],[PAS_DUR_COR_COD_ESC_TG_POS]]</f>
        <v>90.194444444444457</v>
      </c>
      <c r="ML11" s="42">
        <f>Tabla25[[#This Row],[PAS_DUR_COR_COD_ROS_TG_TOT]]-Tabla25[[#This Row],[PAS_DUR_COR_COD_ESC_TG_TOT]]</f>
        <v>88.084249084248995</v>
      </c>
      <c r="MM11" s="44">
        <f>Tabla25[[#This Row],[ESC_NUM_COR_COD_ROS_TG_NEG]]-Tabla25[[#This Row],[ESC_NUM_COR_COD_ESC_TG_NEG]]</f>
        <v>-0.29999999999999982</v>
      </c>
      <c r="MN11" s="44">
        <f>Tabla25[[#This Row],[ESC_NUM_COR_COD_ROS_TG_NEU]]-Tabla25[[#This Row],[ESC_NUM_COR_COD_ESC_TG_NEU]]</f>
        <v>0.29999999999999982</v>
      </c>
      <c r="MO11" s="44">
        <f>Tabla25[[#This Row],[ESC_NUM_COR_COD_ROS_TG_POS]]-Tabla25[[#This Row],[ESC_NUM_COR_COD_ESC_TG_POS]]</f>
        <v>-2.4444444444444446</v>
      </c>
      <c r="MP11" s="44">
        <f>Tabla25[[#This Row],[ESC_NUM_COR_COD_ROS_TG_TOT]]-Tabla25[[#This Row],[ESC_NUM_COR_COD_ESC_TG_TOT]]</f>
        <v>-0.75862068965517215</v>
      </c>
      <c r="MQ11" s="44">
        <f>Tabla25[[#This Row],[ESC_DUR_COR_COD_ROS_TG_NEG]]-Tabla25[[#This Row],[ESC_DUR_COR_COD_ESC_TG_NEG]]</f>
        <v>219.2539682539682</v>
      </c>
      <c r="MR11" s="44">
        <f>Tabla25[[#This Row],[ESC_DUR_COR_COD_ROS_TG_NEU]]-Tabla25[[#This Row],[ESC_DUR_COR_COD_ESC_TG_NEU]]</f>
        <v>372.53968253968242</v>
      </c>
      <c r="MS11" s="44">
        <f>Tabla25[[#This Row],[ESC_DUR_COR_COD_ROS_TG_POS]]-Tabla25[[#This Row],[ESC_DUR_COR_COD_ESC_TG_POS]]</f>
        <v>-793.875</v>
      </c>
      <c r="MT11" s="44">
        <f>Tabla25[[#This Row],[ESC_DUR_COR_COD_ROS_TG_TOT]]-Tabla25[[#This Row],[ESC_DUR_COR_COD_ESC_TG_TOT]]</f>
        <v>-75.314685314685221</v>
      </c>
      <c r="MU11" s="47">
        <f>Tabla25[[#This Row],[ROS_NUM_COR_COD_ROS_TG_NEG]]-Tabla25[[#This Row],[ROS_NUM_COR_COD_ESC_TG_NEG]]</f>
        <v>1.4444444444444442</v>
      </c>
      <c r="MV11" s="47">
        <f>Tabla25[[#This Row],[ROS_NUM_COR_COD_ROS_TG_NEU]]-Tabla25[[#This Row],[ROS_NUM_COR_COD_ESC_TG_NEU]]</f>
        <v>3.1111111111111112</v>
      </c>
      <c r="MW11" s="47">
        <f>Tabla25[[#This Row],[ROS_NUM_COR_COD_ROS_TG_POS]]-Tabla25[[#This Row],[ROS_NUM_COR_COD_ESC_TG_POS]]</f>
        <v>3</v>
      </c>
      <c r="MX11" s="47">
        <f>Tabla25[[#This Row],[ROS_NUM_COR_COD_ROS_TG_TOT]]-Tabla25[[#This Row],[ROS_NUM_COR_COD_ESC_TG_TOT]]</f>
        <v>2.5185185185185186</v>
      </c>
      <c r="MY11" s="47">
        <f>Tabla25[[#This Row],[ROS_DUR_COR_COD_ROS_TG_NEG]]-Tabla25[[#This Row],[ROS_DUR_COR_COD_ESC_TG_NEG]]</f>
        <v>561.42857142857144</v>
      </c>
      <c r="MZ11" s="47">
        <f>Tabla25[[#This Row],[ROS_DUR_COR_COD_ROS_TG_NEU]]-Tabla25[[#This Row],[ROS_DUR_COR_COD_ESC_TG_NEU]]</f>
        <v>521.44444444444446</v>
      </c>
      <c r="NA11" s="47">
        <f>Tabla25[[#This Row],[ROS_DUR_COR_COD_ROS_TG_POS]]-Tabla25[[#This Row],[ROS_DUR_COR_COD_ESC_TG_POS]]</f>
        <v>602.15555555555568</v>
      </c>
      <c r="NB11" s="47">
        <f>Tabla25[[#This Row],[ROS_DUR_COR_COD_ROS_TG_TOT]]-Tabla25[[#This Row],[ROS_DUR_COR_COD_ESC_TG_TOT]]</f>
        <v>542.20222222222219</v>
      </c>
    </row>
    <row r="12" spans="1:366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5">
        <f>Tabla2[[#This Row],[ROS_NUM_COR_COD_ROS_TG_NEG]]-Tabla2[[#This Row],[PAS_NUM_COR_COD_ROS_TG_NEG]]</f>
        <v>0.12222222222222223</v>
      </c>
      <c r="KZ12" s="15">
        <f>Tabla2[[#This Row],[ROS_DUR_COR_COD_ROS_TG_NEG]]-Tabla2[[#This Row],[PAS_DUR_COR_COD_ROS_TG_NEG]]</f>
        <v>59.316176470588232</v>
      </c>
      <c r="LA12" s="15">
        <f>Tabla2[[#This Row],[ROS_NUM_COR_COD_ROS_TG_NEU]]-Tabla2[[#This Row],[PAS_NUM_COR_COD_ROS_TG_NEU]]</f>
        <v>0</v>
      </c>
      <c r="LB12" s="15">
        <f>Tabla2[[#This Row],[ROS_DUR_COR_COD_ROS_TG_NEU]]-Tabla2[[#This Row],[PAS_DUR_COR_COD_ROS_TG_NEU]]</f>
        <v>-6.42483660130722</v>
      </c>
      <c r="LC12" s="15">
        <f>Tabla2[[#This Row],[ROS_NUM_COR_COD_ROS_TG_POS]]-Tabla2[[#This Row],[PAS_NUM_COR_COD_ROS_TG_POS]]</f>
        <v>0.58333333333333348</v>
      </c>
      <c r="LD12" s="15">
        <f>Tabla2[[#This Row],[ROS_DUR_COR_COD_ROS_TG_POS]]-Tabla2[[#This Row],[PAS_DUR_COR_COD_ROS_TG_POS]]</f>
        <v>24.461538461538453</v>
      </c>
      <c r="LE12" s="15">
        <f>Tabla2[[#This Row],[ROS_NUM_COR_COD_ROS_TG_TOT]]-Tabla2[[#This Row],[PAS_NUM_COR_COD_ROS_TG_TOT]]</f>
        <v>0.23571428571428577</v>
      </c>
      <c r="LF12" s="15">
        <f>Tabla2[[#This Row],[ROS_DUR_COR_COD_ROS_TG_TOT]]-Tabla2[[#This Row],[PAS_DUR_COR_COD_ROS_TG_TOT]]</f>
        <v>26.292765957446875</v>
      </c>
      <c r="LG12" s="15">
        <f>Tabla2[[#This Row],[ROS_NUM_COR_COD_ESC_TG_NEG]]-Tabla2[[#This Row],[PAS_NUM_COR_COD_ESC_TG_NEG]]</f>
        <v>-0.13888888888888884</v>
      </c>
      <c r="LH12" s="15">
        <f>Tabla2[[#This Row],[ROS_DUR_COR_COD_ESC_TG_NEG]]-Tabla2[[#This Row],[PAS_DUR_COR_COD_ESC_TG_NEG]]</f>
        <v>-2.5833333333333144</v>
      </c>
      <c r="LI12" s="15">
        <f>Tabla2[[#This Row],[ROS_NUM_COR_COD_ESC_TG_NEU]]-Tabla2[[#This Row],[PAS_NUM_COR_COD_ESC_TG_NEU]]</f>
        <v>0</v>
      </c>
      <c r="LJ12" s="15">
        <f>Tabla2[[#This Row],[ROS_NUM_COR_COD_ESC_TG_NEG]]-Tabla2[[#This Row],[PAS_NUM_COR_COD_ESC_TG_NEG]]</f>
        <v>-0.13888888888888884</v>
      </c>
      <c r="LK12" s="15">
        <f>Tabla2[[#This Row],[ROS_NUM_COR_COD_ESC_TG_POS]]-Tabla2[[#This Row],[PAS_NUM_COR_COD_ESC_TG_POS]]</f>
        <v>-0.18333333333333335</v>
      </c>
      <c r="LL12" s="15">
        <f>Tabla2[[#This Row],[ROS_DUR_COR_COD_ESC_TG_POS]]-Tabla2[[#This Row],[PAS_DUR_COR_COD_ESC_TG_POS]]</f>
        <v>-226.375</v>
      </c>
      <c r="LM12" s="15">
        <f>Tabla2[[#This Row],[ROS_NUM_COR_COD_ESC_TG_TOT]]-Tabla2[[#This Row],[PAS_NUM_COR_COD_ESC_TG_TOT]]</f>
        <v>-0.11190476190476195</v>
      </c>
      <c r="LN12" s="15">
        <f>Tabla2[[#This Row],[ROS_DUR_COR_COD_ESC_TG_TOT]]-Tabla2[[#This Row],[PAS_DUR_COR_COD_ESC_TG_TOT]]</f>
        <v>13.219219219219212</v>
      </c>
      <c r="LO12" s="15">
        <f>Tabla2[[#This Row],[PAS_NUM_COR_COD_ROS_TG_NEG]]-Tabla2[[#This Row],[ESC_NUM_COR_COD_ROS_TG_NEG]]</f>
        <v>0.76666666666666683</v>
      </c>
      <c r="LP12" s="15">
        <f>Tabla2[[#This Row],[PAS_DUR_COR_COD_ROS_TG_NEG]]-Tabla2[[#This Row],[ESC_DUR_COR_COD_ROS_TG_NEG]]</f>
        <v>242.91596638655463</v>
      </c>
      <c r="LQ12" s="15">
        <f>Tabla2[[#This Row],[PAS_NUM_COR_COD_ROS_TG_NEU]]-Tabla2[[#This Row],[ESC_NUM_COR_COD_ROS_TG_NEU]]</f>
        <v>0.99999999999999978</v>
      </c>
      <c r="LR12" s="15">
        <f>Tabla2[[#This Row],[PAS_DUR_COR_COD_ROS_TG_NEU]]-Tabla2[[#This Row],[ESC_DUR_COR_COD_ROS_TG_NEU]]</f>
        <v>152.50420168067222</v>
      </c>
      <c r="LS12" s="15">
        <f>Tabla2[[#This Row],[PAS_NUM_COR_COD_ROS_TG_POS]]-Tabla2[[#This Row],[ESC_NUM_COR_COD_ROS_TG_POS]]</f>
        <v>0.86111111111111116</v>
      </c>
      <c r="LT12" s="15">
        <f>Tabla2[[#This Row],[PAS_DUR_COR_COD_ROS_TG_POS]]-Tabla2[[#This Row],[ESC_DUR_COR_COD_ROS_TG_POS]]</f>
        <v>281.33846153846156</v>
      </c>
      <c r="LU12" s="15">
        <f>Tabla2[[#This Row],[PAS_NUM_COR_COD_ROS_TG_TOT]]-Tabla2[[#This Row],[ESC_NUM_COR_COD_ROS_TG_TOT]]</f>
        <v>0.87142857142857122</v>
      </c>
      <c r="LV12" s="15">
        <f>Tabla2[[#This Row],[PAS_DUR_COR_COD_ROS_TG_TOT]]-Tabla2[[#This Row],[ESC_DUR_COR_COD_ROS_TG_TOT]]</f>
        <v>219.78723404255317</v>
      </c>
      <c r="LW12" s="15">
        <f>Tabla2[[#This Row],[PAS_NUM_COR_COD_ESC_TG_NEG]]-Tabla2[[#This Row],[ESC_NUM_COR_COD_ESC_TG_NEG]]</f>
        <v>-2.4166666666666665</v>
      </c>
      <c r="LX12" s="15">
        <f>Tabla2[[#This Row],[PAS_DUR_COR_COD_ESC_TG_NEG]]-Tabla2[[#This Row],[ESC_DUR_COR_COD_ESC_TG_NEG]]</f>
        <v>-484.36111111111114</v>
      </c>
      <c r="LY12" s="15">
        <f>Tabla2[[#This Row],[PAS_NUM_COR_COD_ESC_TG_NEU]]-Tabla2[[#This Row],[ESC_NUM_COR_COD_ESC_TG_NEU]]</f>
        <v>-2.0999999999999996</v>
      </c>
      <c r="LZ12" s="15">
        <f>Tabla2[[#This Row],[PAS_DUR_COR_COD_ESC_TG_NEU]]-Tabla2[[#This Row],[ESC_DUR_COR_COD_ESC_TG_NEU]]</f>
        <v>-403.82307692307688</v>
      </c>
      <c r="MA12" s="15">
        <f>Tabla2[[#This Row],[PAS_NUM_COR_COD_ESC_TG_POS]]-Tabla2[[#This Row],[ESC_NUM_COR_COD_ESC_TG_POS]]</f>
        <v>-1.7055555555555553</v>
      </c>
      <c r="MB12" s="15">
        <f>Tabla2[[#This Row],[PAS_DUR_COR_COD_ESC_TG_POS]]-Tabla2[[#This Row],[ESC_DUR_COR_COD_ESC_TG_POS]]</f>
        <v>-131.83333333333337</v>
      </c>
      <c r="MC12" s="15">
        <f>Tabla2[[#This Row],[PAS_NUM_COR_COD_ESC_TG_TOT]]-Tabla2[[#This Row],[ESC_NUM_COR_COD_ESC_TG_TOT]]</f>
        <v>-2.0666666666666664</v>
      </c>
      <c r="MD12" s="15">
        <f>Tabla2[[#This Row],[PAS_DUR_COR_COD_ESC_TG_TOT]]-Tabla2[[#This Row],[ESC_DUR_COR_COD_ESC_TG_TOT]]</f>
        <v>-341.64382239382246</v>
      </c>
      <c r="ME12" s="42">
        <f>Tabla25[[#This Row],[PAS_NUM_COR_COD_ROS_TG_NEG]]-Tabla25[[#This Row],[PAS_NUM_COR_COD_ESC_TG_NEG]]</f>
        <v>0.85000000000000009</v>
      </c>
      <c r="MF12" s="42">
        <f>Tabla25[[#This Row],[PAS_NUM_COR_COD_ROS_TG_NEU]]-Tabla25[[#This Row],[PAS_NUM_COR_COD_ESC_TG_NEU]]</f>
        <v>1.0999999999999999</v>
      </c>
      <c r="MG12" s="42">
        <f>Tabla25[[#This Row],[PAS_NUM_COR_COD_ROS_TG_POS]]-Tabla25[[#This Row],[PAS_NUM_COR_COD_ESC_TG_POS]]</f>
        <v>-0.10000000000000009</v>
      </c>
      <c r="MH12" s="42">
        <f>Tabla25[[#This Row],[PAS_NUM_COR_COD_ROS_TG_TOT]]-Tabla25[[#This Row],[PAS_NUM_COR_COD_ESC_TG_TOT]]</f>
        <v>0.61666666666666647</v>
      </c>
      <c r="MI12" s="42">
        <f>Tabla25[[#This Row],[PAS_DUR_COR_COD_ROS_TG_NEG]]-Tabla25[[#This Row],[PAS_DUR_COR_COD_ESC_TG_NEG]]</f>
        <v>158.97549019607845</v>
      </c>
      <c r="MJ12" s="42">
        <f>Tabla25[[#This Row],[PAS_DUR_COR_COD_ROS_TG_NEU]]-Tabla25[[#This Row],[PAS_DUR_COR_COD_ESC_TG_NEU]]</f>
        <v>238.5701357466063</v>
      </c>
      <c r="MK12" s="42">
        <f>Tabla25[[#This Row],[PAS_DUR_COR_COD_ROS_TG_POS]]-Tabla25[[#This Row],[PAS_DUR_COR_COD_ESC_TG_POS]]</f>
        <v>-15.961538461538453</v>
      </c>
      <c r="ML12" s="42">
        <f>Tabla25[[#This Row],[PAS_DUR_COR_COD_ROS_TG_TOT]]-Tabla25[[#This Row],[PAS_DUR_COR_COD_ESC_TG_TOT]]</f>
        <v>128.89534215066129</v>
      </c>
      <c r="MM12" s="44">
        <f>Tabla25[[#This Row],[ESC_NUM_COR_COD_ROS_TG_NEG]]-Tabla25[[#This Row],[ESC_NUM_COR_COD_ESC_TG_NEG]]</f>
        <v>-2.333333333333333</v>
      </c>
      <c r="MN12" s="44">
        <f>Tabla25[[#This Row],[ESC_NUM_COR_COD_ROS_TG_NEU]]-Tabla25[[#This Row],[ESC_NUM_COR_COD_ESC_TG_NEU]]</f>
        <v>-1.9999999999999998</v>
      </c>
      <c r="MO12" s="44">
        <f>Tabla25[[#This Row],[ESC_NUM_COR_COD_ROS_TG_POS]]-Tabla25[[#This Row],[ESC_NUM_COR_COD_ESC_TG_POS]]</f>
        <v>-2.6666666666666665</v>
      </c>
      <c r="MP12" s="44">
        <f>Tabla25[[#This Row],[ESC_NUM_COR_COD_ROS_TG_TOT]]-Tabla25[[#This Row],[ESC_NUM_COR_COD_ESC_TG_TOT]]</f>
        <v>-2.3214285714285712</v>
      </c>
      <c r="MQ12" s="44">
        <f>Tabla25[[#This Row],[ESC_DUR_COR_COD_ROS_TG_NEG]]-Tabla25[[#This Row],[ESC_DUR_COR_COD_ESC_TG_NEG]]</f>
        <v>-568.30158730158735</v>
      </c>
      <c r="MR12" s="44">
        <f>Tabla25[[#This Row],[ESC_DUR_COR_COD_ROS_TG_NEU]]-Tabla25[[#This Row],[ESC_DUR_COR_COD_ESC_TG_NEU]]</f>
        <v>-317.75714285714281</v>
      </c>
      <c r="MS12" s="44">
        <f>Tabla25[[#This Row],[ESC_DUR_COR_COD_ROS_TG_POS]]-Tabla25[[#This Row],[ESC_DUR_COR_COD_ESC_TG_POS]]</f>
        <v>-429.13333333333338</v>
      </c>
      <c r="MT12" s="44">
        <f>Tabla25[[#This Row],[ESC_DUR_COR_COD_ROS_TG_TOT]]-Tabla25[[#This Row],[ESC_DUR_COR_COD_ESC_TG_TOT]]</f>
        <v>-432.53571428571433</v>
      </c>
      <c r="MU12" s="47">
        <f>Tabla25[[#This Row],[ROS_NUM_COR_COD_ROS_TG_NEG]]-Tabla25[[#This Row],[ROS_NUM_COR_COD_ESC_TG_NEG]]</f>
        <v>1.1111111111111112</v>
      </c>
      <c r="MV12" s="47">
        <f>Tabla25[[#This Row],[ROS_NUM_COR_COD_ROS_TG_NEU]]-Tabla25[[#This Row],[ROS_NUM_COR_COD_ESC_TG_NEU]]</f>
        <v>1.0999999999999999</v>
      </c>
      <c r="MW12" s="47">
        <f>Tabla25[[#This Row],[ROS_NUM_COR_COD_ROS_TG_POS]]-Tabla25[[#This Row],[ROS_NUM_COR_COD_ESC_TG_POS]]</f>
        <v>0.66666666666666674</v>
      </c>
      <c r="MX12" s="47">
        <f>Tabla25[[#This Row],[ROS_NUM_COR_COD_ROS_TG_TOT]]-Tabla25[[#This Row],[ROS_NUM_COR_COD_ESC_TG_TOT]]</f>
        <v>0.96428571428571419</v>
      </c>
      <c r="MY12" s="47">
        <f>Tabla25[[#This Row],[ROS_DUR_COR_COD_ROS_TG_NEG]]-Tabla25[[#This Row],[ROS_DUR_COR_COD_ESC_TG_NEG]]</f>
        <v>220.875</v>
      </c>
      <c r="MZ12" s="47">
        <f>Tabla25[[#This Row],[ROS_DUR_COR_COD_ROS_TG_NEU]]-Tabla25[[#This Row],[ROS_DUR_COR_COD_ESC_TG_NEU]]</f>
        <v>-164.77777777777783</v>
      </c>
      <c r="NA12" s="47">
        <f>Tabla25[[#This Row],[ROS_DUR_COR_COD_ROS_TG_POS]]-Tabla25[[#This Row],[ROS_DUR_COR_COD_ESC_TG_POS]]</f>
        <v>234.875</v>
      </c>
      <c r="NB12" s="47">
        <f>Tabla25[[#This Row],[ROS_DUR_COR_COD_ROS_TG_TOT]]-Tabla25[[#This Row],[ROS_DUR_COR_COD_ESC_TG_TOT]]</f>
        <v>141.96888888888896</v>
      </c>
    </row>
    <row r="13" spans="1:366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5">
        <f>Tabla2[[#This Row],[ROS_NUM_COR_COD_ROS_TG_NEG]]-Tabla2[[#This Row],[PAS_NUM_COR_COD_ROS_TG_NEG]]</f>
        <v>7.7777777777777835E-2</v>
      </c>
      <c r="KZ13" s="15">
        <f>Tabla2[[#This Row],[ROS_DUR_COR_COD_ROS_TG_NEG]]-Tabla2[[#This Row],[PAS_DUR_COR_COD_ROS_TG_NEG]]</f>
        <v>-38.055555555555543</v>
      </c>
      <c r="LA13" s="15">
        <f>Tabla2[[#This Row],[ROS_NUM_COR_COD_ROS_TG_NEU]]-Tabla2[[#This Row],[PAS_NUM_COR_COD_ROS_TG_NEU]]</f>
        <v>0.3</v>
      </c>
      <c r="LB13" s="15">
        <f>Tabla2[[#This Row],[ROS_DUR_COR_COD_ROS_TG_NEU]]-Tabla2[[#This Row],[PAS_DUR_COR_COD_ROS_TG_NEU]]</f>
        <v>12</v>
      </c>
      <c r="LC13" s="15">
        <f>Tabla2[[#This Row],[ROS_NUM_COR_COD_ROS_TG_POS]]-Tabla2[[#This Row],[PAS_NUM_COR_COD_ROS_TG_POS]]</f>
        <v>4.9999999999999989E-2</v>
      </c>
      <c r="LD13" s="15">
        <f>Tabla2[[#This Row],[ROS_DUR_COR_COD_ROS_TG_POS]]-Tabla2[[#This Row],[PAS_DUR_COR_COD_ROS_TG_POS]]</f>
        <v>8.625</v>
      </c>
      <c r="LE13" s="15">
        <f>Tabla2[[#This Row],[ROS_NUM_COR_COD_ROS_TG_TOT]]-Tabla2[[#This Row],[PAS_NUM_COR_COD_ROS_TG_TOT]]</f>
        <v>0.13620689655172408</v>
      </c>
      <c r="LF13" s="15">
        <f>Tabla2[[#This Row],[ROS_DUR_COR_COD_ROS_TG_TOT]]-Tabla2[[#This Row],[PAS_DUR_COR_COD_ROS_TG_TOT]]</f>
        <v>-10.047619047619037</v>
      </c>
      <c r="LG13" s="15">
        <f>Tabla2[[#This Row],[ROS_NUM_COR_COD_ESC_TG_NEG]]-Tabla2[[#This Row],[PAS_NUM_COR_COD_ESC_TG_NEG]]</f>
        <v>-0.21666666666666673</v>
      </c>
      <c r="LH13" s="15">
        <f>Tabla2[[#This Row],[ROS_DUR_COR_COD_ESC_TG_NEG]]-Tabla2[[#This Row],[PAS_DUR_COR_COD_ESC_TG_NEG]]</f>
        <v>-74.416666666666671</v>
      </c>
      <c r="LI13" s="15">
        <f>Tabla2[[#This Row],[ROS_NUM_COR_COD_ESC_TG_NEU]]-Tabla2[[#This Row],[PAS_NUM_COR_COD_ESC_TG_NEU]]</f>
        <v>0.35</v>
      </c>
      <c r="LJ13" s="15">
        <f>Tabla2[[#This Row],[ROS_NUM_COR_COD_ESC_TG_NEG]]-Tabla2[[#This Row],[PAS_NUM_COR_COD_ESC_TG_NEG]]</f>
        <v>-0.21666666666666673</v>
      </c>
      <c r="LK13" s="15">
        <f>Tabla2[[#This Row],[ROS_NUM_COR_COD_ESC_TG_POS]]-Tabla2[[#This Row],[PAS_NUM_COR_COD_ESC_TG_POS]]</f>
        <v>0.15000000000000002</v>
      </c>
      <c r="LL13" s="15">
        <f>Tabla2[[#This Row],[ROS_DUR_COR_COD_ESC_TG_POS]]-Tabla2[[#This Row],[PAS_DUR_COR_COD_ESC_TG_POS]]</f>
        <v>40.833333333333329</v>
      </c>
      <c r="LM13" s="15">
        <f>Tabla2[[#This Row],[ROS_NUM_COR_COD_ESC_TG_TOT]]-Tabla2[[#This Row],[PAS_NUM_COR_COD_ESC_TG_TOT]]</f>
        <v>9.9425287356321834E-2</v>
      </c>
      <c r="LN13" s="15">
        <f>Tabla2[[#This Row],[ROS_DUR_COR_COD_ESC_TG_TOT]]-Tabla2[[#This Row],[PAS_DUR_COR_COD_ESC_TG_TOT]]</f>
        <v>-5.0043859649122879</v>
      </c>
      <c r="LO13" s="15">
        <f>Tabla2[[#This Row],[PAS_NUM_COR_COD_ROS_TG_NEG]]-Tabla2[[#This Row],[ESC_NUM_COR_COD_ROS_TG_NEG]]</f>
        <v>0.49999999999999994</v>
      </c>
      <c r="LP13" s="15">
        <f>Tabla2[[#This Row],[PAS_DUR_COR_COD_ROS_TG_NEG]]-Tabla2[[#This Row],[ESC_DUR_COR_COD_ROS_TG_NEG]]</f>
        <v>42.555555555555543</v>
      </c>
      <c r="LQ13" s="15">
        <f>Tabla2[[#This Row],[PAS_NUM_COR_COD_ROS_TG_NEU]]-Tabla2[[#This Row],[ESC_NUM_COR_COD_ROS_TG_NEU]]</f>
        <v>-0.3</v>
      </c>
      <c r="LR13" s="15">
        <f>Tabla2[[#This Row],[PAS_DUR_COR_COD_ROS_TG_NEU]]-Tabla2[[#This Row],[ESC_DUR_COR_COD_ROS_TG_NEU]]</f>
        <v>3.3499999999999943</v>
      </c>
      <c r="LS13" s="15">
        <f>Tabla2[[#This Row],[PAS_NUM_COR_COD_ROS_TG_POS]]-Tabla2[[#This Row],[ESC_NUM_COR_COD_ROS_TG_POS]]</f>
        <v>-0.14999999999999997</v>
      </c>
      <c r="LT13" s="15">
        <f>Tabla2[[#This Row],[PAS_DUR_COR_COD_ROS_TG_POS]]-Tabla2[[#This Row],[ESC_DUR_COR_COD_ROS_TG_POS]]</f>
        <v>6.4749999999999943</v>
      </c>
      <c r="LU13" s="15">
        <f>Tabla2[[#This Row],[PAS_NUM_COR_COD_ROS_TG_TOT]]-Tabla2[[#This Row],[ESC_NUM_COR_COD_ROS_TG_TOT]]</f>
        <v>1.6666666666666663E-2</v>
      </c>
      <c r="LV13" s="15">
        <f>Tabla2[[#This Row],[PAS_DUR_COR_COD_ROS_TG_TOT]]-Tabla2[[#This Row],[ESC_DUR_COR_COD_ROS_TG_TOT]]</f>
        <v>22.797619047619037</v>
      </c>
      <c r="LW13" s="15">
        <f>Tabla2[[#This Row],[PAS_NUM_COR_COD_ESC_TG_NEG]]-Tabla2[[#This Row],[ESC_NUM_COR_COD_ESC_TG_NEG]]</f>
        <v>0.35000000000000003</v>
      </c>
      <c r="LX13" s="15">
        <f>Tabla2[[#This Row],[PAS_DUR_COR_COD_ESC_TG_NEG]]-Tabla2[[#This Row],[ESC_DUR_COR_COD_ESC_TG_NEG]]</f>
        <v>22.75</v>
      </c>
      <c r="LY13" s="15">
        <f>Tabla2[[#This Row],[PAS_NUM_COR_COD_ESC_TG_NEU]]-Tabla2[[#This Row],[ESC_NUM_COR_COD_ESC_TG_NEU]]</f>
        <v>-0.55000000000000004</v>
      </c>
      <c r="LZ13" s="15">
        <f>Tabla2[[#This Row],[PAS_DUR_COR_COD_ESC_TG_NEU]]-Tabla2[[#This Row],[ESC_DUR_COR_COD_ESC_TG_NEU]]</f>
        <v>-29.533333333333346</v>
      </c>
      <c r="MA13" s="15">
        <f>Tabla2[[#This Row],[PAS_NUM_COR_COD_ESC_TG_POS]]-Tabla2[[#This Row],[ESC_NUM_COR_COD_ESC_TG_POS]]</f>
        <v>-0.25</v>
      </c>
      <c r="MB13" s="15">
        <f>Tabla2[[#This Row],[PAS_DUR_COR_COD_ESC_TG_POS]]-Tabla2[[#This Row],[ESC_DUR_COR_COD_ESC_TG_POS]]</f>
        <v>14.333333333333343</v>
      </c>
      <c r="MC13" s="15">
        <f>Tabla2[[#This Row],[PAS_NUM_COR_COD_ESC_TG_TOT]]-Tabla2[[#This Row],[ESC_NUM_COR_COD_ESC_TG_TOT]]</f>
        <v>-0.14999999999999997</v>
      </c>
      <c r="MD13" s="15">
        <f>Tabla2[[#This Row],[PAS_DUR_COR_COD_ESC_TG_TOT]]-Tabla2[[#This Row],[ESC_DUR_COR_COD_ESC_TG_TOT]]</f>
        <v>12.421052631578959</v>
      </c>
      <c r="ME13" s="42">
        <f>Tabla25[[#This Row],[PAS_NUM_COR_COD_ROS_TG_NEG]]-Tabla25[[#This Row],[PAS_NUM_COR_COD_ESC_TG_NEG]]</f>
        <v>0.14999999999999991</v>
      </c>
      <c r="MF13" s="42">
        <f>Tabla25[[#This Row],[PAS_NUM_COR_COD_ROS_TG_NEU]]-Tabla25[[#This Row],[PAS_NUM_COR_COD_ESC_TG_NEU]]</f>
        <v>-4.9999999999999989E-2</v>
      </c>
      <c r="MG13" s="42">
        <f>Tabla25[[#This Row],[PAS_NUM_COR_COD_ROS_TG_POS]]-Tabla25[[#This Row],[PAS_NUM_COR_COD_ESC_TG_POS]]</f>
        <v>0.10000000000000003</v>
      </c>
      <c r="MH13" s="42">
        <f>Tabla25[[#This Row],[PAS_NUM_COR_COD_ROS_TG_TOT]]-Tabla25[[#This Row],[PAS_NUM_COR_COD_ESC_TG_TOT]]</f>
        <v>6.6666666666666652E-2</v>
      </c>
      <c r="MI13" s="42">
        <f>Tabla25[[#This Row],[PAS_DUR_COR_COD_ROS_TG_NEG]]-Tabla25[[#This Row],[PAS_DUR_COR_COD_ESC_TG_NEG]]</f>
        <v>-2.1944444444444571</v>
      </c>
      <c r="MJ13" s="42">
        <f>Tabla25[[#This Row],[PAS_DUR_COR_COD_ROS_TG_NEU]]-Tabla25[[#This Row],[PAS_DUR_COR_COD_ESC_TG_NEU]]</f>
        <v>11.950000000000003</v>
      </c>
      <c r="MK13" s="42">
        <f>Tabla25[[#This Row],[PAS_DUR_COR_COD_ROS_TG_POS]]-Tabla25[[#This Row],[PAS_DUR_COR_COD_ESC_TG_POS]]</f>
        <v>4.2083333333333286</v>
      </c>
      <c r="ML13" s="42">
        <f>Tabla25[[#This Row],[PAS_DUR_COR_COD_ROS_TG_TOT]]-Tabla25[[#This Row],[PAS_DUR_COR_COD_ESC_TG_TOT]]</f>
        <v>3.6265664160400775</v>
      </c>
      <c r="MM13" s="44">
        <f>Tabla25[[#This Row],[ESC_NUM_COR_COD_ROS_TG_NEG]]-Tabla25[[#This Row],[ESC_NUM_COR_COD_ESC_TG_NEG]]</f>
        <v>0</v>
      </c>
      <c r="MN13" s="44">
        <f>Tabla25[[#This Row],[ESC_NUM_COR_COD_ROS_TG_NEU]]-Tabla25[[#This Row],[ESC_NUM_COR_COD_ESC_TG_NEU]]</f>
        <v>-0.30000000000000004</v>
      </c>
      <c r="MO13" s="44">
        <f>Tabla25[[#This Row],[ESC_NUM_COR_COD_ROS_TG_POS]]-Tabla25[[#This Row],[ESC_NUM_COR_COD_ESC_TG_POS]]</f>
        <v>0</v>
      </c>
      <c r="MP13" s="44">
        <f>Tabla25[[#This Row],[ESC_NUM_COR_COD_ROS_TG_TOT]]-Tabla25[[#This Row],[ESC_NUM_COR_COD_ESC_TG_TOT]]</f>
        <v>-9.9999999999999978E-2</v>
      </c>
      <c r="MQ13" s="44">
        <f>Tabla25[[#This Row],[ESC_DUR_COR_COD_ROS_TG_NEG]]-Tabla25[[#This Row],[ESC_DUR_COR_COD_ESC_TG_NEG]]</f>
        <v>-22</v>
      </c>
      <c r="MR13" s="44">
        <f>Tabla25[[#This Row],[ESC_DUR_COR_COD_ROS_TG_NEU]]-Tabla25[[#This Row],[ESC_DUR_COR_COD_ESC_TG_NEU]]</f>
        <v>-20.933333333333337</v>
      </c>
      <c r="MS13" s="44">
        <f>Tabla25[[#This Row],[ESC_DUR_COR_COD_ROS_TG_POS]]-Tabla25[[#This Row],[ESC_DUR_COR_COD_ESC_TG_POS]]</f>
        <v>12.066666666666677</v>
      </c>
      <c r="MT13" s="44">
        <f>Tabla25[[#This Row],[ESC_DUR_COR_COD_ROS_TG_TOT]]-Tabla25[[#This Row],[ESC_DUR_COR_COD_ESC_TG_TOT]]</f>
        <v>-6.75</v>
      </c>
      <c r="MU13" s="47">
        <f>Tabla25[[#This Row],[ROS_NUM_COR_COD_ROS_TG_NEG]]-Tabla25[[#This Row],[ROS_NUM_COR_COD_ESC_TG_NEG]]</f>
        <v>0.44444444444444448</v>
      </c>
      <c r="MV13" s="47">
        <f>Tabla25[[#This Row],[ROS_NUM_COR_COD_ROS_TG_NEU]]-Tabla25[[#This Row],[ROS_NUM_COR_COD_ESC_TG_NEU]]</f>
        <v>-9.9999999999999978E-2</v>
      </c>
      <c r="MW13" s="47">
        <f>Tabla25[[#This Row],[ROS_NUM_COR_COD_ROS_TG_POS]]-Tabla25[[#This Row],[ROS_NUM_COR_COD_ESC_TG_POS]]</f>
        <v>0</v>
      </c>
      <c r="MX13" s="47">
        <f>Tabla25[[#This Row],[ROS_NUM_COR_COD_ROS_TG_TOT]]-Tabla25[[#This Row],[ROS_NUM_COR_COD_ESC_TG_TOT]]</f>
        <v>0.10344827586206889</v>
      </c>
      <c r="MY13" s="47">
        <f>Tabla25[[#This Row],[ROS_DUR_COR_COD_ROS_TG_NEG]]-Tabla25[[#This Row],[ROS_DUR_COR_COD_ESC_TG_NEG]]</f>
        <v>34.166666666666671</v>
      </c>
      <c r="MZ13" s="47">
        <f>Tabla25[[#This Row],[ROS_DUR_COR_COD_ROS_TG_NEU]]-Tabla25[[#This Row],[ROS_DUR_COR_COD_ESC_TG_NEU]]</f>
        <v>0.34999999999999432</v>
      </c>
      <c r="NA13" s="47">
        <f>Tabla25[[#This Row],[ROS_DUR_COR_COD_ROS_TG_POS]]-Tabla25[[#This Row],[ROS_DUR_COR_COD_ESC_TG_POS]]</f>
        <v>-28</v>
      </c>
      <c r="NB13" s="47">
        <f>Tabla25[[#This Row],[ROS_DUR_COR_COD_ROS_TG_TOT]]-Tabla25[[#This Row],[ROS_DUR_COR_COD_ESC_TG_TOT]]</f>
        <v>-1.4166666666666714</v>
      </c>
    </row>
    <row r="14" spans="1:366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5">
        <f>Tabla2[[#This Row],[ROS_NUM_COR_COD_ROS_TG_NEG]]-Tabla2[[#This Row],[PAS_NUM_COR_COD_ROS_TG_NEG]]</f>
        <v>-7.7777777777777501E-2</v>
      </c>
      <c r="KZ14" s="15">
        <f>Tabla2[[#This Row],[ROS_DUR_COR_COD_ROS_TG_NEG]]-Tabla2[[#This Row],[PAS_DUR_COR_COD_ROS_TG_NEG]]</f>
        <v>-345.90000000000009</v>
      </c>
      <c r="LA14" s="15">
        <f>Tabla2[[#This Row],[ROS_NUM_COR_COD_ROS_TG_NEU]]-Tabla2[[#This Row],[PAS_NUM_COR_COD_ROS_TG_NEU]]</f>
        <v>-1.2999999999999998</v>
      </c>
      <c r="LB14" s="15">
        <f>Tabla2[[#This Row],[ROS_DUR_COR_COD_ROS_TG_NEU]]-Tabla2[[#This Row],[PAS_DUR_COR_COD_ROS_TG_NEU]]</f>
        <v>-737.84999999999991</v>
      </c>
      <c r="LC14" s="15">
        <f>Tabla2[[#This Row],[ROS_NUM_COR_COD_ROS_TG_POS]]-Tabla2[[#This Row],[PAS_NUM_COR_COD_ROS_TG_POS]]</f>
        <v>0.85000000000000009</v>
      </c>
      <c r="LD14" s="15">
        <f>Tabla2[[#This Row],[ROS_DUR_COR_COD_ROS_TG_POS]]-Tabla2[[#This Row],[PAS_DUR_COR_COD_ROS_TG_POS]]</f>
        <v>-196.6507936507935</v>
      </c>
      <c r="LE14" s="15">
        <f>Tabla2[[#This Row],[ROS_NUM_COR_COD_ROS_TG_TOT]]-Tabla2[[#This Row],[PAS_NUM_COR_COD_ROS_TG_TOT]]</f>
        <v>-0.19022988505747129</v>
      </c>
      <c r="LF14" s="15">
        <f>Tabla2[[#This Row],[ROS_DUR_COR_COD_ROS_TG_TOT]]-Tabla2[[#This Row],[PAS_DUR_COR_COD_ROS_TG_TOT]]</f>
        <v>-366.47629310344837</v>
      </c>
      <c r="LG14" s="15">
        <f>Tabla2[[#This Row],[ROS_NUM_COR_COD_ESC_TG_NEG]]-Tabla2[[#This Row],[PAS_NUM_COR_COD_ESC_TG_NEG]]</f>
        <v>0.8555555555555554</v>
      </c>
      <c r="LH14" s="15">
        <f>Tabla2[[#This Row],[ROS_DUR_COR_COD_ESC_TG_NEG]]-Tabla2[[#This Row],[PAS_DUR_COR_COD_ESC_TG_NEG]]</f>
        <v>161.17499999999995</v>
      </c>
      <c r="LI14" s="15">
        <f>Tabla2[[#This Row],[ROS_NUM_COR_COD_ESC_TG_NEU]]-Tabla2[[#This Row],[PAS_NUM_COR_COD_ESC_TG_NEU]]</f>
        <v>0.20000000000000018</v>
      </c>
      <c r="LJ14" s="15">
        <f>Tabla2[[#This Row],[ROS_NUM_COR_COD_ESC_TG_NEG]]-Tabla2[[#This Row],[PAS_NUM_COR_COD_ESC_TG_NEG]]</f>
        <v>0.8555555555555554</v>
      </c>
      <c r="LK14" s="15">
        <f>Tabla2[[#This Row],[ROS_NUM_COR_COD_ESC_TG_POS]]-Tabla2[[#This Row],[PAS_NUM_COR_COD_ESC_TG_POS]]</f>
        <v>-0.75</v>
      </c>
      <c r="LL14" s="15">
        <f>Tabla2[[#This Row],[ROS_DUR_COR_COD_ESC_TG_POS]]-Tabla2[[#This Row],[PAS_DUR_COR_COD_ESC_TG_POS]]</f>
        <v>-586.69230769230762</v>
      </c>
      <c r="LM14" s="15">
        <f>Tabla2[[#This Row],[ROS_NUM_COR_COD_ESC_TG_TOT]]-Tabla2[[#This Row],[PAS_NUM_COR_COD_ESC_TG_TOT]]</f>
        <v>9.0229885057471204E-2</v>
      </c>
      <c r="LN14" s="15">
        <f>Tabla2[[#This Row],[ROS_DUR_COR_COD_ESC_TG_TOT]]-Tabla2[[#This Row],[PAS_DUR_COR_COD_ESC_TG_TOT]]</f>
        <v>-302.33512544802852</v>
      </c>
      <c r="LO14" s="15">
        <f>Tabla2[[#This Row],[PAS_NUM_COR_COD_ROS_TG_NEG]]-Tabla2[[#This Row],[ESC_NUM_COR_COD_ROS_TG_NEG]]</f>
        <v>0.39999999999999991</v>
      </c>
      <c r="LP14" s="15">
        <f>Tabla2[[#This Row],[PAS_DUR_COR_COD_ROS_TG_NEG]]-Tabla2[[#This Row],[ESC_DUR_COR_COD_ROS_TG_NEG]]</f>
        <v>804.90000000000009</v>
      </c>
      <c r="LQ14" s="15">
        <f>Tabla2[[#This Row],[PAS_NUM_COR_COD_ROS_TG_NEU]]-Tabla2[[#This Row],[ESC_NUM_COR_COD_ROS_TG_NEU]]</f>
        <v>0.59999999999999987</v>
      </c>
      <c r="LR14" s="15">
        <f>Tabla2[[#This Row],[PAS_DUR_COR_COD_ROS_TG_NEU]]-Tabla2[[#This Row],[ESC_DUR_COR_COD_ROS_TG_NEU]]</f>
        <v>750.59999999999991</v>
      </c>
      <c r="LS14" s="15">
        <f>Tabla2[[#This Row],[PAS_NUM_COR_COD_ROS_TG_POS]]-Tabla2[[#This Row],[ESC_NUM_COR_COD_ROS_TG_POS]]</f>
        <v>0.35000000000000009</v>
      </c>
      <c r="LT14" s="15">
        <f>Tabla2[[#This Row],[PAS_DUR_COR_COD_ROS_TG_POS]]-Tabla2[[#This Row],[ESC_DUR_COR_COD_ROS_TG_POS]]</f>
        <v>637.72222222222217</v>
      </c>
      <c r="LU14" s="15">
        <f>Tabla2[[#This Row],[PAS_NUM_COR_COD_ROS_TG_TOT]]-Tabla2[[#This Row],[ESC_NUM_COR_COD_ROS_TG_TOT]]</f>
        <v>0.44999999999999996</v>
      </c>
      <c r="LV14" s="15">
        <f>Tabla2[[#This Row],[PAS_DUR_COR_COD_ROS_TG_TOT]]-Tabla2[[#This Row],[ESC_DUR_COR_COD_ROS_TG_TOT]]</f>
        <v>742.00202839756594</v>
      </c>
      <c r="LW14" s="15">
        <f>Tabla2[[#This Row],[PAS_NUM_COR_COD_ESC_TG_NEG]]-Tabla2[[#This Row],[ESC_NUM_COR_COD_ESC_TG_NEG]]</f>
        <v>0.79999999999999993</v>
      </c>
      <c r="LX14" s="15">
        <f>Tabla2[[#This Row],[PAS_DUR_COR_COD_ESC_TG_NEG]]-Tabla2[[#This Row],[ESC_DUR_COR_COD_ESC_TG_NEG]]</f>
        <v>1029.625</v>
      </c>
      <c r="LY14" s="15">
        <f>Tabla2[[#This Row],[PAS_NUM_COR_COD_ESC_TG_NEU]]-Tabla2[[#This Row],[ESC_NUM_COR_COD_ESC_TG_NEU]]</f>
        <v>1</v>
      </c>
      <c r="LZ14" s="15">
        <f>Tabla2[[#This Row],[PAS_DUR_COR_COD_ESC_TG_NEU]]-Tabla2[[#This Row],[ESC_DUR_COR_COD_ESC_TG_NEU]]</f>
        <v>880.75</v>
      </c>
      <c r="MA14" s="15">
        <f>Tabla2[[#This Row],[PAS_NUM_COR_COD_ESC_TG_POS]]-Tabla2[[#This Row],[ESC_NUM_COR_COD_ESC_TG_POS]]</f>
        <v>1.65</v>
      </c>
      <c r="MB14" s="15">
        <f>Tabla2[[#This Row],[PAS_DUR_COR_COD_ESC_TG_POS]]-Tabla2[[#This Row],[ESC_DUR_COR_COD_ESC_TG_POS]]</f>
        <v>692.94230769230762</v>
      </c>
      <c r="MC14" s="15">
        <f>Tabla2[[#This Row],[PAS_NUM_COR_COD_ESC_TG_TOT]]-Tabla2[[#This Row],[ESC_NUM_COR_COD_ESC_TG_TOT]]</f>
        <v>1.1499999999999999</v>
      </c>
      <c r="MD14" s="15">
        <f>Tabla2[[#This Row],[PAS_DUR_COR_COD_ESC_TG_TOT]]-Tabla2[[#This Row],[ESC_DUR_COR_COD_ESC_TG_TOT]]</f>
        <v>852.27956989247309</v>
      </c>
      <c r="ME14" s="42">
        <f>Tabla25[[#This Row],[PAS_NUM_COR_COD_ROS_TG_NEG]]-Tabla25[[#This Row],[PAS_NUM_COR_COD_ESC_TG_NEG]]</f>
        <v>0.59999999999999987</v>
      </c>
      <c r="MF14" s="42">
        <f>Tabla25[[#This Row],[PAS_NUM_COR_COD_ROS_TG_NEU]]-Tabla25[[#This Row],[PAS_NUM_COR_COD_ESC_TG_NEU]]</f>
        <v>-0.10000000000000009</v>
      </c>
      <c r="MG14" s="42">
        <f>Tabla25[[#This Row],[PAS_NUM_COR_COD_ROS_TG_POS]]-Tabla25[[#This Row],[PAS_NUM_COR_COD_ESC_TG_POS]]</f>
        <v>-0.89999999999999991</v>
      </c>
      <c r="MH14" s="42">
        <f>Tabla25[[#This Row],[PAS_NUM_COR_COD_ROS_TG_TOT]]-Tabla25[[#This Row],[PAS_NUM_COR_COD_ESC_TG_TOT]]</f>
        <v>-0.1333333333333333</v>
      </c>
      <c r="MI14" s="42">
        <f>Tabla25[[#This Row],[PAS_DUR_COR_COD_ROS_TG_NEG]]-Tabla25[[#This Row],[PAS_DUR_COR_COD_ESC_TG_NEG]]</f>
        <v>-21.724999999999909</v>
      </c>
      <c r="MJ14" s="42">
        <f>Tabla25[[#This Row],[PAS_DUR_COR_COD_ROS_TG_NEU]]-Tabla25[[#This Row],[PAS_DUR_COR_COD_ESC_TG_NEU]]</f>
        <v>-248.40000000000009</v>
      </c>
      <c r="MK14" s="42">
        <f>Tabla25[[#This Row],[PAS_DUR_COR_COD_ROS_TG_POS]]-Tabla25[[#This Row],[PAS_DUR_COR_COD_ESC_TG_POS]]</f>
        <v>75.529914529914549</v>
      </c>
      <c r="ML14" s="42">
        <f>Tabla25[[#This Row],[PAS_DUR_COR_COD_ROS_TG_TOT]]-Tabla25[[#This Row],[PAS_DUR_COR_COD_ESC_TG_TOT]]</f>
        <v>-50.199110122357979</v>
      </c>
      <c r="MM14" s="44">
        <f>Tabla25[[#This Row],[ESC_NUM_COR_COD_ROS_TG_NEG]]-Tabla25[[#This Row],[ESC_NUM_COR_COD_ESC_TG_NEG]]</f>
        <v>0.99999999999999989</v>
      </c>
      <c r="MN14" s="44">
        <f>Tabla25[[#This Row],[ESC_NUM_COR_COD_ROS_TG_NEU]]-Tabla25[[#This Row],[ESC_NUM_COR_COD_ESC_TG_NEU]]</f>
        <v>0.30000000000000004</v>
      </c>
      <c r="MO14" s="44">
        <f>Tabla25[[#This Row],[ESC_NUM_COR_COD_ROS_TG_POS]]-Tabla25[[#This Row],[ESC_NUM_COR_COD_ESC_TG_POS]]</f>
        <v>0.39999999999999991</v>
      </c>
      <c r="MP14" s="44">
        <f>Tabla25[[#This Row],[ESC_NUM_COR_COD_ROS_TG_TOT]]-Tabla25[[#This Row],[ESC_NUM_COR_COD_ESC_TG_TOT]]</f>
        <v>0.56666666666666676</v>
      </c>
      <c r="MQ14" s="44">
        <f>Tabla25[[#This Row],[ESC_DUR_COR_COD_ROS_TG_NEG]]-Tabla25[[#This Row],[ESC_DUR_COR_COD_ESC_TG_NEG]]</f>
        <v>203</v>
      </c>
      <c r="MR14" s="44">
        <f>Tabla25[[#This Row],[ESC_DUR_COR_COD_ROS_TG_NEU]]-Tabla25[[#This Row],[ESC_DUR_COR_COD_ESC_TG_NEU]]</f>
        <v>-118.25</v>
      </c>
      <c r="MS14" s="44">
        <f>Tabla25[[#This Row],[ESC_DUR_COR_COD_ROS_TG_POS]]-Tabla25[[#This Row],[ESC_DUR_COR_COD_ESC_TG_POS]]</f>
        <v>130.75</v>
      </c>
      <c r="MT14" s="44">
        <f>Tabla25[[#This Row],[ESC_DUR_COR_COD_ROS_TG_TOT]]-Tabla25[[#This Row],[ESC_DUR_COR_COD_ESC_TG_TOT]]</f>
        <v>60.078431372549062</v>
      </c>
      <c r="MU14" s="47">
        <f>Tabla25[[#This Row],[ROS_NUM_COR_COD_ROS_TG_NEG]]-Tabla25[[#This Row],[ROS_NUM_COR_COD_ESC_TG_NEG]]</f>
        <v>-0.33333333333333304</v>
      </c>
      <c r="MV14" s="47">
        <f>Tabla25[[#This Row],[ROS_NUM_COR_COD_ROS_TG_NEU]]-Tabla25[[#This Row],[ROS_NUM_COR_COD_ESC_TG_NEU]]</f>
        <v>-1.6</v>
      </c>
      <c r="MW14" s="47">
        <f>Tabla25[[#This Row],[ROS_NUM_COR_COD_ROS_TG_POS]]-Tabla25[[#This Row],[ROS_NUM_COR_COD_ESC_TG_POS]]</f>
        <v>0.70000000000000018</v>
      </c>
      <c r="MX14" s="47">
        <f>Tabla25[[#This Row],[ROS_NUM_COR_COD_ROS_TG_TOT]]-Tabla25[[#This Row],[ROS_NUM_COR_COD_ESC_TG_TOT]]</f>
        <v>-0.4137931034482758</v>
      </c>
      <c r="MY14" s="47">
        <f>Tabla25[[#This Row],[ROS_DUR_COR_COD_ROS_TG_NEG]]-Tabla25[[#This Row],[ROS_DUR_COR_COD_ESC_TG_NEG]]</f>
        <v>-528.79999999999995</v>
      </c>
      <c r="MZ14" s="47">
        <f>Tabla25[[#This Row],[ROS_DUR_COR_COD_ROS_TG_NEU]]-Tabla25[[#This Row],[ROS_DUR_COR_COD_ESC_TG_NEU]]</f>
        <v>-613.25</v>
      </c>
      <c r="NA14" s="47">
        <f>Tabla25[[#This Row],[ROS_DUR_COR_COD_ROS_TG_POS]]-Tabla25[[#This Row],[ROS_DUR_COR_COD_ESC_TG_POS]]</f>
        <v>465.57142857142867</v>
      </c>
      <c r="NB14" s="47">
        <f>Tabla25[[#This Row],[ROS_DUR_COR_COD_ROS_TG_TOT]]-Tabla25[[#This Row],[ROS_DUR_COR_COD_ESC_TG_TOT]]</f>
        <v>-114.34027777777783</v>
      </c>
    </row>
    <row r="15" spans="1:366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5">
        <f>Tabla2[[#This Row],[ROS_NUM_COR_COD_ROS_TG_NEG]]-Tabla2[[#This Row],[PAS_NUM_COR_COD_ROS_TG_NEG]]</f>
        <v>1.7111111111111108</v>
      </c>
      <c r="KZ15" s="15">
        <f>Tabla2[[#This Row],[ROS_DUR_COR_COD_ROS_TG_NEG]]-Tabla2[[#This Row],[PAS_DUR_COR_COD_ROS_TG_NEG]]</f>
        <v>-127.33333333333337</v>
      </c>
      <c r="LA15" s="15">
        <f>Tabla2[[#This Row],[ROS_NUM_COR_COD_ROS_TG_NEU]]-Tabla2[[#This Row],[PAS_NUM_COR_COD_ROS_TG_NEU]]</f>
        <v>1.0388888888888888</v>
      </c>
      <c r="LB15" s="15">
        <f>Tabla2[[#This Row],[ROS_DUR_COR_COD_ROS_TG_NEU]]-Tabla2[[#This Row],[PAS_DUR_COR_COD_ROS_TG_NEU]]</f>
        <v>-74.8125</v>
      </c>
      <c r="LC15" s="15">
        <f>Tabla2[[#This Row],[ROS_NUM_COR_COD_ROS_TG_POS]]-Tabla2[[#This Row],[PAS_NUM_COR_COD_ROS_TG_POS]]</f>
        <v>1.5000000000000004</v>
      </c>
      <c r="LD15" s="15">
        <f>Tabla2[[#This Row],[ROS_DUR_COR_COD_ROS_TG_POS]]-Tabla2[[#This Row],[PAS_DUR_COR_COD_ROS_TG_POS]]</f>
        <v>98.91111111111104</v>
      </c>
      <c r="LE15" s="15">
        <f>Tabla2[[#This Row],[ROS_NUM_COR_COD_ROS_TG_TOT]]-Tabla2[[#This Row],[PAS_NUM_COR_COD_ROS_TG_TOT]]</f>
        <v>1.4380952380952379</v>
      </c>
      <c r="LF15" s="15">
        <f>Tabla2[[#This Row],[ROS_DUR_COR_COD_ROS_TG_TOT]]-Tabla2[[#This Row],[PAS_DUR_COR_COD_ROS_TG_TOT]]</f>
        <v>-24.619385342789542</v>
      </c>
      <c r="LG15" s="15">
        <f>Tabla2[[#This Row],[ROS_NUM_COR_COD_ESC_TG_NEG]]-Tabla2[[#This Row],[PAS_NUM_COR_COD_ESC_TG_NEG]]</f>
        <v>-0.655555555555555</v>
      </c>
      <c r="LH15" s="15">
        <f>Tabla2[[#This Row],[ROS_DUR_COR_COD_ESC_TG_NEG]]-Tabla2[[#This Row],[PAS_DUR_COR_COD_ESC_TG_NEG]]</f>
        <v>-63.850000000000023</v>
      </c>
      <c r="LI15" s="15">
        <f>Tabla2[[#This Row],[ROS_NUM_COR_COD_ESC_TG_NEU]]-Tabla2[[#This Row],[PAS_NUM_COR_COD_ESC_TG_NEU]]</f>
        <v>-0.51111111111111107</v>
      </c>
      <c r="LJ15" s="15">
        <f>Tabla2[[#This Row],[ROS_NUM_COR_COD_ESC_TG_NEG]]-Tabla2[[#This Row],[PAS_NUM_COR_COD_ESC_TG_NEG]]</f>
        <v>-0.655555555555555</v>
      </c>
      <c r="LK15" s="15">
        <f>Tabla2[[#This Row],[ROS_NUM_COR_COD_ESC_TG_POS]]-Tabla2[[#This Row],[PAS_NUM_COR_COD_ESC_TG_POS]]</f>
        <v>-0.10000000000000009</v>
      </c>
      <c r="LL15" s="15">
        <f>Tabla2[[#This Row],[ROS_DUR_COR_COD_ESC_TG_POS]]-Tabla2[[#This Row],[PAS_DUR_COR_COD_ESC_TG_POS]]</f>
        <v>-105.76388888888891</v>
      </c>
      <c r="LM15" s="15">
        <f>Tabla2[[#This Row],[ROS_NUM_COR_COD_ESC_TG_TOT]]-Tabla2[[#This Row],[PAS_NUM_COR_COD_ESC_TG_TOT]]</f>
        <v>-0.42619047619047601</v>
      </c>
      <c r="LN15" s="15">
        <f>Tabla2[[#This Row],[ROS_DUR_COR_COD_ESC_TG_TOT]]-Tabla2[[#This Row],[PAS_DUR_COR_COD_ESC_TG_TOT]]</f>
        <v>-128.35714285714289</v>
      </c>
      <c r="LO15" s="15">
        <f>Tabla2[[#This Row],[PAS_NUM_COR_COD_ROS_TG_NEG]]-Tabla2[[#This Row],[ESC_NUM_COR_COD_ROS_TG_NEG]]</f>
        <v>1.0666666666666667</v>
      </c>
      <c r="LP15" s="15">
        <f>Tabla2[[#This Row],[PAS_DUR_COR_COD_ROS_TG_NEG]]-Tabla2[[#This Row],[ESC_DUR_COR_COD_ROS_TG_NEG]]</f>
        <v>428.33333333333331</v>
      </c>
      <c r="LQ15" s="15">
        <f>Tabla2[[#This Row],[PAS_NUM_COR_COD_ROS_TG_NEU]]-Tabla2[[#This Row],[ESC_NUM_COR_COD_ROS_TG_NEU]]</f>
        <v>0.75</v>
      </c>
      <c r="LR15" s="15">
        <f>Tabla2[[#This Row],[PAS_DUR_COR_COD_ROS_TG_NEU]]-Tabla2[[#This Row],[ESC_DUR_COR_COD_ROS_TG_NEU]]</f>
        <v>115.9375</v>
      </c>
      <c r="LS15" s="15">
        <f>Tabla2[[#This Row],[PAS_NUM_COR_COD_ROS_TG_POS]]-Tabla2[[#This Row],[ESC_NUM_COR_COD_ROS_TG_POS]]</f>
        <v>-4.4444444444444731E-2</v>
      </c>
      <c r="LT15" s="15">
        <f>Tabla2[[#This Row],[PAS_DUR_COR_COD_ROS_TG_POS]]-Tabla2[[#This Row],[ESC_DUR_COR_COD_ROS_TG_POS]]</f>
        <v>-243.18253968253964</v>
      </c>
      <c r="LU15" s="15">
        <f>Tabla2[[#This Row],[PAS_NUM_COR_COD_ROS_TG_TOT]]-Tabla2[[#This Row],[ESC_NUM_COR_COD_ROS_TG_TOT]]</f>
        <v>0.59761904761904772</v>
      </c>
      <c r="LV15" s="15">
        <f>Tabla2[[#This Row],[PAS_DUR_COR_COD_ROS_TG_TOT]]-Tabla2[[#This Row],[ESC_DUR_COR_COD_ROS_TG_TOT]]</f>
        <v>83.813829787233999</v>
      </c>
      <c r="LW15" s="15">
        <f>Tabla2[[#This Row],[PAS_NUM_COR_COD_ESC_TG_NEG]]-Tabla2[[#This Row],[ESC_NUM_COR_COD_ESC_TG_NEG]]</f>
        <v>-0.23333333333333339</v>
      </c>
      <c r="LX15" s="15">
        <f>Tabla2[[#This Row],[PAS_DUR_COR_COD_ESC_TG_NEG]]-Tabla2[[#This Row],[ESC_DUR_COR_COD_ESC_TG_NEG]]</f>
        <v>-57.233333333333348</v>
      </c>
      <c r="LY15" s="15">
        <f>Tabla2[[#This Row],[PAS_NUM_COR_COD_ESC_TG_NEU]]-Tabla2[[#This Row],[ESC_NUM_COR_COD_ESC_TG_NEU]]</f>
        <v>-1.3000000000000003</v>
      </c>
      <c r="LZ15" s="15">
        <f>Tabla2[[#This Row],[PAS_DUR_COR_COD_ESC_TG_NEU]]-Tabla2[[#This Row],[ESC_DUR_COR_COD_ESC_TG_NEU]]</f>
        <v>-179.28888888888889</v>
      </c>
      <c r="MA15" s="15">
        <f>Tabla2[[#This Row],[PAS_NUM_COR_COD_ESC_TG_POS]]-Tabla2[[#This Row],[ESC_NUM_COR_COD_ESC_TG_POS]]</f>
        <v>0.43333333333333357</v>
      </c>
      <c r="MB15" s="15">
        <f>Tabla2[[#This Row],[PAS_DUR_COR_COD_ESC_TG_POS]]-Tabla2[[#This Row],[ESC_DUR_COR_COD_ESC_TG_POS]]</f>
        <v>179.26388888888891</v>
      </c>
      <c r="MC15" s="15">
        <f>Tabla2[[#This Row],[PAS_NUM_COR_COD_ESC_TG_TOT]]-Tabla2[[#This Row],[ESC_NUM_COR_COD_ESC_TG_TOT]]</f>
        <v>-0.39523809523809517</v>
      </c>
      <c r="MD15" s="15">
        <f>Tabla2[[#This Row],[PAS_DUR_COR_COD_ESC_TG_TOT]]-Tabla2[[#This Row],[ESC_DUR_COR_COD_ESC_TG_TOT]]</f>
        <v>-34.045634920634939</v>
      </c>
      <c r="ME15" s="42">
        <f>Tabla25[[#This Row],[PAS_NUM_COR_COD_ROS_TG_NEG]]-Tabla25[[#This Row],[PAS_NUM_COR_COD_ESC_TG_NEG]]</f>
        <v>-1.6999999999999997</v>
      </c>
      <c r="MF15" s="42">
        <f>Tabla25[[#This Row],[PAS_NUM_COR_COD_ROS_TG_NEU]]-Tabla25[[#This Row],[PAS_NUM_COR_COD_ESC_TG_NEU]]</f>
        <v>-0.54999999999999982</v>
      </c>
      <c r="MG15" s="42">
        <f>Tabla25[[#This Row],[PAS_NUM_COR_COD_ROS_TG_POS]]-Tabla25[[#This Row],[PAS_NUM_COR_COD_ESC_TG_POS]]</f>
        <v>0.29999999999999982</v>
      </c>
      <c r="MH15" s="42">
        <f>Tabla25[[#This Row],[PAS_NUM_COR_COD_ROS_TG_TOT]]-Tabla25[[#This Row],[PAS_NUM_COR_COD_ESC_TG_TOT]]</f>
        <v>-0.64999999999999991</v>
      </c>
      <c r="MI15" s="42">
        <f>Tabla25[[#This Row],[PAS_DUR_COR_COD_ROS_TG_NEG]]-Tabla25[[#This Row],[PAS_DUR_COR_COD_ESC_TG_NEG]]</f>
        <v>-55.100000000000023</v>
      </c>
      <c r="MJ15" s="42">
        <f>Tabla25[[#This Row],[PAS_DUR_COR_COD_ROS_TG_NEU]]-Tabla25[[#This Row],[PAS_DUR_COR_COD_ESC_TG_NEU]]</f>
        <v>-93.673611111111086</v>
      </c>
      <c r="MK15" s="42">
        <f>Tabla25[[#This Row],[PAS_DUR_COR_COD_ROS_TG_POS]]-Tabla25[[#This Row],[PAS_DUR_COR_COD_ESC_TG_POS]]</f>
        <v>46.5</v>
      </c>
      <c r="ML15" s="42">
        <f>Tabla25[[#This Row],[PAS_DUR_COR_COD_ROS_TG_TOT]]-Tabla25[[#This Row],[PAS_DUR_COR_COD_ESC_TG_TOT]]</f>
        <v>-37.668313069908891</v>
      </c>
      <c r="MM15" s="44">
        <f>Tabla25[[#This Row],[ESC_NUM_COR_COD_ROS_TG_NEG]]-Tabla25[[#This Row],[ESC_NUM_COR_COD_ESC_TG_NEG]]</f>
        <v>-3</v>
      </c>
      <c r="MN15" s="44">
        <f>Tabla25[[#This Row],[ESC_NUM_COR_COD_ROS_TG_NEU]]-Tabla25[[#This Row],[ESC_NUM_COR_COD_ESC_TG_NEU]]</f>
        <v>-2.6</v>
      </c>
      <c r="MO15" s="44">
        <f>Tabla25[[#This Row],[ESC_NUM_COR_COD_ROS_TG_POS]]-Tabla25[[#This Row],[ESC_NUM_COR_COD_ESC_TG_POS]]</f>
        <v>0.77777777777777812</v>
      </c>
      <c r="MP15" s="44">
        <f>Tabla25[[#This Row],[ESC_NUM_COR_COD_ROS_TG_TOT]]-Tabla25[[#This Row],[ESC_NUM_COR_COD_ESC_TG_TOT]]</f>
        <v>-1.6428571428571428</v>
      </c>
      <c r="MQ15" s="44">
        <f>Tabla25[[#This Row],[ESC_DUR_COR_COD_ROS_TG_NEG]]-Tabla25[[#This Row],[ESC_DUR_COR_COD_ESC_TG_NEG]]</f>
        <v>-540.66666666666674</v>
      </c>
      <c r="MR15" s="44">
        <f>Tabla25[[#This Row],[ESC_DUR_COR_COD_ROS_TG_NEU]]-Tabla25[[#This Row],[ESC_DUR_COR_COD_ESC_TG_NEU]]</f>
        <v>-388.9</v>
      </c>
      <c r="MS15" s="44">
        <f>Tabla25[[#This Row],[ESC_DUR_COR_COD_ROS_TG_POS]]-Tabla25[[#This Row],[ESC_DUR_COR_COD_ESC_TG_POS]]</f>
        <v>468.94642857142856</v>
      </c>
      <c r="MT15" s="44">
        <f>Tabla25[[#This Row],[ESC_DUR_COR_COD_ROS_TG_TOT]]-Tabla25[[#This Row],[ESC_DUR_COR_COD_ESC_TG_TOT]]</f>
        <v>-155.52777777777783</v>
      </c>
      <c r="MU15" s="47">
        <f>Tabla25[[#This Row],[ROS_NUM_COR_COD_ROS_TG_NEG]]-Tabla25[[#This Row],[ROS_NUM_COR_COD_ESC_TG_NEG]]</f>
        <v>0.66666666666666607</v>
      </c>
      <c r="MV15" s="47">
        <f>Tabla25[[#This Row],[ROS_NUM_COR_COD_ROS_TG_NEU]]-Tabla25[[#This Row],[ROS_NUM_COR_COD_ESC_TG_NEU]]</f>
        <v>1</v>
      </c>
      <c r="MW15" s="47">
        <f>Tabla25[[#This Row],[ROS_NUM_COR_COD_ROS_TG_POS]]-Tabla25[[#This Row],[ROS_NUM_COR_COD_ESC_TG_POS]]</f>
        <v>1.9000000000000004</v>
      </c>
      <c r="MX15" s="47">
        <f>Tabla25[[#This Row],[ROS_NUM_COR_COD_ROS_TG_TOT]]-Tabla25[[#This Row],[ROS_NUM_COR_COD_ESC_TG_TOT]]</f>
        <v>1.214285714285714</v>
      </c>
      <c r="MY15" s="47">
        <f>Tabla25[[#This Row],[ROS_DUR_COR_COD_ROS_TG_NEG]]-Tabla25[[#This Row],[ROS_DUR_COR_COD_ESC_TG_NEG]]</f>
        <v>-118.58333333333337</v>
      </c>
      <c r="MZ15" s="47">
        <f>Tabla25[[#This Row],[ROS_DUR_COR_COD_ROS_TG_NEU]]-Tabla25[[#This Row],[ROS_DUR_COR_COD_ESC_TG_NEU]]</f>
        <v>41.375</v>
      </c>
      <c r="NA15" s="47">
        <f>Tabla25[[#This Row],[ROS_DUR_COR_COD_ROS_TG_POS]]-Tabla25[[#This Row],[ROS_DUR_COR_COD_ESC_TG_POS]]</f>
        <v>251.17499999999995</v>
      </c>
      <c r="NB15" s="47">
        <f>Tabla25[[#This Row],[ROS_DUR_COR_COD_ROS_TG_TOT]]-Tabla25[[#This Row],[ROS_DUR_COR_COD_ESC_TG_TOT]]</f>
        <v>66.069444444444457</v>
      </c>
    </row>
    <row r="16" spans="1:366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5">
        <f>Tabla2[[#This Row],[ROS_NUM_COR_COD_ROS_TG_NEG]]-Tabla2[[#This Row],[PAS_NUM_COR_COD_ROS_TG_NEG]]</f>
        <v>2.0444444444444447</v>
      </c>
      <c r="KZ16" s="15">
        <f>Tabla2[[#This Row],[ROS_DUR_COR_COD_ROS_TG_NEG]]-Tabla2[[#This Row],[PAS_DUR_COR_COD_ROS_TG_NEG]]</f>
        <v>290.0427350427351</v>
      </c>
      <c r="LA16" s="15">
        <f>Tabla2[[#This Row],[ROS_NUM_COR_COD_ROS_TG_NEU]]-Tabla2[[#This Row],[PAS_NUM_COR_COD_ROS_TG_NEU]]</f>
        <v>0.34999999999999964</v>
      </c>
      <c r="LB16" s="15">
        <f>Tabla2[[#This Row],[ROS_DUR_COR_COD_ROS_TG_NEU]]-Tabla2[[#This Row],[PAS_DUR_COR_COD_ROS_TG_NEU]]</f>
        <v>-45.275000000000091</v>
      </c>
      <c r="LC16" s="15">
        <f>Tabla2[[#This Row],[ROS_NUM_COR_COD_ROS_TG_POS]]-Tabla2[[#This Row],[PAS_NUM_COR_COD_ROS_TG_POS]]</f>
        <v>1.0999999999999996</v>
      </c>
      <c r="LD16" s="15">
        <f>Tabla2[[#This Row],[ROS_DUR_COR_COD_ROS_TG_POS]]-Tabla2[[#This Row],[PAS_DUR_COR_COD_ROS_TG_POS]]</f>
        <v>-248.0428571428572</v>
      </c>
      <c r="LE16" s="15">
        <f>Tabla2[[#This Row],[ROS_NUM_COR_COD_ROS_TG_TOT]]-Tabla2[[#This Row],[PAS_NUM_COR_COD_ROS_TG_TOT]]</f>
        <v>1.1419540229885059</v>
      </c>
      <c r="LF16" s="15">
        <f>Tabla2[[#This Row],[ROS_DUR_COR_COD_ROS_TG_TOT]]-Tabla2[[#This Row],[PAS_DUR_COR_COD_ROS_TG_TOT]]</f>
        <v>-4.6327185244585962</v>
      </c>
      <c r="LG16" s="15">
        <f>Tabla2[[#This Row],[ROS_NUM_COR_COD_ESC_TG_NEG]]-Tabla2[[#This Row],[PAS_NUM_COR_COD_ESC_TG_NEG]]</f>
        <v>-2.9722222222222223</v>
      </c>
      <c r="LH16" s="15">
        <f>Tabla2[[#This Row],[ROS_DUR_COR_COD_ESC_TG_NEG]]-Tabla2[[#This Row],[PAS_DUR_COR_COD_ESC_TG_NEG]]</f>
        <v>-1117.4000000000001</v>
      </c>
      <c r="LI16" s="15">
        <f>Tabla2[[#This Row],[ROS_NUM_COR_COD_ESC_TG_NEU]]-Tabla2[[#This Row],[PAS_NUM_COR_COD_ESC_TG_NEU]]</f>
        <v>-0.85000000000000009</v>
      </c>
      <c r="LJ16" s="15">
        <f>Tabla2[[#This Row],[ROS_NUM_COR_COD_ESC_TG_NEG]]-Tabla2[[#This Row],[PAS_NUM_COR_COD_ESC_TG_NEG]]</f>
        <v>-2.9722222222222223</v>
      </c>
      <c r="LK16" s="15">
        <f>Tabla2[[#This Row],[ROS_NUM_COR_COD_ESC_TG_POS]]-Tabla2[[#This Row],[PAS_NUM_COR_COD_ESC_TG_POS]]</f>
        <v>-0.64999999999999991</v>
      </c>
      <c r="LL16" s="15">
        <f>Tabla2[[#This Row],[ROS_DUR_COR_COD_ESC_TG_POS]]-Tabla2[[#This Row],[PAS_DUR_COR_COD_ESC_TG_POS]]</f>
        <v>-429.91666666666674</v>
      </c>
      <c r="LM16" s="15">
        <f>Tabla2[[#This Row],[ROS_NUM_COR_COD_ESC_TG_TOT]]-Tabla2[[#This Row],[PAS_NUM_COR_COD_ESC_TG_TOT]]</f>
        <v>-1.4545977011494255</v>
      </c>
      <c r="LN16" s="15">
        <f>Tabla2[[#This Row],[ROS_DUR_COR_COD_ESC_TG_TOT]]-Tabla2[[#This Row],[PAS_DUR_COR_COD_ESC_TG_TOT]]</f>
        <v>-524.16929698708759</v>
      </c>
      <c r="LO16" s="15">
        <f>Tabla2[[#This Row],[PAS_NUM_COR_COD_ROS_TG_NEG]]-Tabla2[[#This Row],[ESC_NUM_COR_COD_ROS_TG_NEG]]</f>
        <v>1.7999999999999998</v>
      </c>
      <c r="LP16" s="15">
        <f>Tabla2[[#This Row],[PAS_DUR_COR_COD_ROS_TG_NEG]]-Tabla2[[#This Row],[ESC_DUR_COR_COD_ROS_TG_NEG]]</f>
        <v>586.84615384615381</v>
      </c>
      <c r="LQ16" s="15">
        <f>Tabla2[[#This Row],[PAS_NUM_COR_COD_ROS_TG_NEU]]-Tabla2[[#This Row],[ESC_NUM_COR_COD_ROS_TG_NEU]]</f>
        <v>2.35</v>
      </c>
      <c r="LR16" s="15">
        <f>Tabla2[[#This Row],[PAS_DUR_COR_COD_ROS_TG_NEU]]-Tabla2[[#This Row],[ESC_DUR_COR_COD_ROS_TG_NEU]]</f>
        <v>112.125</v>
      </c>
      <c r="LS16" s="15">
        <f>Tabla2[[#This Row],[PAS_NUM_COR_COD_ROS_TG_POS]]-Tabla2[[#This Row],[ESC_NUM_COR_COD_ROS_TG_POS]]</f>
        <v>0.60000000000000009</v>
      </c>
      <c r="LT16" s="15">
        <f>Tabla2[[#This Row],[PAS_DUR_COR_COD_ROS_TG_POS]]-Tabla2[[#This Row],[ESC_DUR_COR_COD_ROS_TG_POS]]</f>
        <v>71.976190476190368</v>
      </c>
      <c r="LU16" s="15">
        <f>Tabla2[[#This Row],[PAS_NUM_COR_COD_ROS_TG_TOT]]-Tabla2[[#This Row],[ESC_NUM_COR_COD_ROS_TG_TOT]]</f>
        <v>1.5833333333333335</v>
      </c>
      <c r="LV16" s="15">
        <f>Tabla2[[#This Row],[PAS_DUR_COR_COD_ROS_TG_TOT]]-Tabla2[[#This Row],[ESC_DUR_COR_COD_ROS_TG_TOT]]</f>
        <v>229.17984496124041</v>
      </c>
      <c r="LW16" s="15">
        <f>Tabla2[[#This Row],[PAS_NUM_COR_COD_ESC_TG_NEG]]-Tabla2[[#This Row],[ESC_NUM_COR_COD_ESC_TG_NEG]]</f>
        <v>-1.4500000000000002</v>
      </c>
      <c r="LX16" s="15">
        <f>Tabla2[[#This Row],[PAS_DUR_COR_COD_ESC_TG_NEG]]-Tabla2[[#This Row],[ESC_DUR_COR_COD_ESC_TG_NEG]]</f>
        <v>-245</v>
      </c>
      <c r="LY16" s="15">
        <f>Tabla2[[#This Row],[PAS_NUM_COR_COD_ESC_TG_NEU]]-Tabla2[[#This Row],[ESC_NUM_COR_COD_ESC_TG_NEU]]</f>
        <v>-2.0500000000000003</v>
      </c>
      <c r="LZ16" s="15">
        <f>Tabla2[[#This Row],[PAS_DUR_COR_COD_ESC_TG_NEU]]-Tabla2[[#This Row],[ESC_DUR_COR_COD_ESC_TG_NEU]]</f>
        <v>-321.34285714285716</v>
      </c>
      <c r="MA16" s="15">
        <f>Tabla2[[#This Row],[PAS_NUM_COR_COD_ESC_TG_POS]]-Tabla2[[#This Row],[ESC_NUM_COR_COD_ESC_TG_POS]]</f>
        <v>-0.65000000000000036</v>
      </c>
      <c r="MB16" s="15">
        <f>Tabla2[[#This Row],[PAS_DUR_COR_COD_ESC_TG_POS]]-Tabla2[[#This Row],[ESC_DUR_COR_COD_ESC_TG_POS]]</f>
        <v>266.36111111111109</v>
      </c>
      <c r="MC16" s="15">
        <f>Tabla2[[#This Row],[PAS_NUM_COR_COD_ESC_TG_TOT]]-Tabla2[[#This Row],[ESC_NUM_COR_COD_ESC_TG_TOT]]</f>
        <v>-1.3833333333333333</v>
      </c>
      <c r="MD16" s="15">
        <f>Tabla2[[#This Row],[PAS_DUR_COR_COD_ESC_TG_TOT]]-Tabla2[[#This Row],[ESC_DUR_COR_COD_ESC_TG_TOT]]</f>
        <v>-114.12279226240526</v>
      </c>
      <c r="ME16" s="42">
        <f>Tabla25[[#This Row],[PAS_NUM_COR_COD_ROS_TG_NEG]]-Tabla25[[#This Row],[PAS_NUM_COR_COD_ESC_TG_NEG]]</f>
        <v>-0.35000000000000009</v>
      </c>
      <c r="MF16" s="42">
        <f>Tabla25[[#This Row],[PAS_NUM_COR_COD_ROS_TG_NEU]]-Tabla25[[#This Row],[PAS_NUM_COR_COD_ESC_TG_NEU]]</f>
        <v>0.80000000000000027</v>
      </c>
      <c r="MG16" s="42">
        <f>Tabla25[[#This Row],[PAS_NUM_COR_COD_ROS_TG_POS]]-Tabla25[[#This Row],[PAS_NUM_COR_COD_ESC_TG_POS]]</f>
        <v>0.45000000000000018</v>
      </c>
      <c r="MH16" s="42">
        <f>Tabla25[[#This Row],[PAS_NUM_COR_COD_ROS_TG_TOT]]-Tabla25[[#This Row],[PAS_NUM_COR_COD_ESC_TG_TOT]]</f>
        <v>0.29999999999999982</v>
      </c>
      <c r="MI16" s="42">
        <f>Tabla25[[#This Row],[PAS_DUR_COR_COD_ROS_TG_NEG]]-Tabla25[[#This Row],[PAS_DUR_COR_COD_ESC_TG_NEG]]</f>
        <v>116.64615384615377</v>
      </c>
      <c r="MJ16" s="42">
        <f>Tabla25[[#This Row],[PAS_DUR_COR_COD_ROS_TG_NEU]]-Tabla25[[#This Row],[PAS_DUR_COR_COD_ESC_TG_NEU]]</f>
        <v>20.01785714285711</v>
      </c>
      <c r="MK16" s="42">
        <f>Tabla25[[#This Row],[PAS_DUR_COR_COD_ROS_TG_POS]]-Tabla25[[#This Row],[PAS_DUR_COR_COD_ESC_TG_POS]]</f>
        <v>4.7261904761903679</v>
      </c>
      <c r="ML16" s="42">
        <f>Tabla25[[#This Row],[PAS_DUR_COR_COD_ROS_TG_TOT]]-Tabla25[[#This Row],[PAS_DUR_COR_COD_ESC_TG_TOT]]</f>
        <v>43.583096993760591</v>
      </c>
      <c r="MM16" s="44">
        <f>Tabla25[[#This Row],[ESC_NUM_COR_COD_ROS_TG_NEG]]-Tabla25[[#This Row],[ESC_NUM_COR_COD_ESC_TG_NEG]]</f>
        <v>-3.6</v>
      </c>
      <c r="MN16" s="44">
        <f>Tabla25[[#This Row],[ESC_NUM_COR_COD_ROS_TG_NEU]]-Tabla25[[#This Row],[ESC_NUM_COR_COD_ESC_TG_NEU]]</f>
        <v>-3.6</v>
      </c>
      <c r="MO16" s="44">
        <f>Tabla25[[#This Row],[ESC_NUM_COR_COD_ROS_TG_POS]]-Tabla25[[#This Row],[ESC_NUM_COR_COD_ESC_TG_POS]]</f>
        <v>-0.80000000000000027</v>
      </c>
      <c r="MP16" s="44">
        <f>Tabla25[[#This Row],[ESC_NUM_COR_COD_ROS_TG_TOT]]-Tabla25[[#This Row],[ESC_NUM_COR_COD_ESC_TG_TOT]]</f>
        <v>-2.666666666666667</v>
      </c>
      <c r="MQ16" s="44">
        <f>Tabla25[[#This Row],[ESC_DUR_COR_COD_ROS_TG_NEG]]-Tabla25[[#This Row],[ESC_DUR_COR_COD_ESC_TG_NEG]]</f>
        <v>-715.2</v>
      </c>
      <c r="MR16" s="44">
        <f>Tabla25[[#This Row],[ESC_DUR_COR_COD_ROS_TG_NEU]]-Tabla25[[#This Row],[ESC_DUR_COR_COD_ESC_TG_NEU]]</f>
        <v>-413.45000000000005</v>
      </c>
      <c r="MS16" s="44">
        <f>Tabla25[[#This Row],[ESC_DUR_COR_COD_ROS_TG_POS]]-Tabla25[[#This Row],[ESC_DUR_COR_COD_ESC_TG_POS]]</f>
        <v>199.11111111111109</v>
      </c>
      <c r="MT16" s="44">
        <f>Tabla25[[#This Row],[ESC_DUR_COR_COD_ROS_TG_TOT]]-Tabla25[[#This Row],[ESC_DUR_COR_COD_ESC_TG_TOT]]</f>
        <v>-299.71954022988507</v>
      </c>
      <c r="MU16" s="47">
        <f>Tabla25[[#This Row],[ROS_NUM_COR_COD_ROS_TG_NEG]]-Tabla25[[#This Row],[ROS_NUM_COR_COD_ESC_TG_NEG]]</f>
        <v>4.666666666666667</v>
      </c>
      <c r="MV16" s="47">
        <f>Tabla25[[#This Row],[ROS_NUM_COR_COD_ROS_TG_NEU]]-Tabla25[[#This Row],[ROS_NUM_COR_COD_ESC_TG_NEU]]</f>
        <v>2</v>
      </c>
      <c r="MW16" s="47">
        <f>Tabla25[[#This Row],[ROS_NUM_COR_COD_ROS_TG_POS]]-Tabla25[[#This Row],[ROS_NUM_COR_COD_ESC_TG_POS]]</f>
        <v>2.1999999999999997</v>
      </c>
      <c r="MX16" s="47">
        <f>Tabla25[[#This Row],[ROS_NUM_COR_COD_ROS_TG_TOT]]-Tabla25[[#This Row],[ROS_NUM_COR_COD_ESC_TG_TOT]]</f>
        <v>2.8965517241379315</v>
      </c>
      <c r="MY16" s="47">
        <f>Tabla25[[#This Row],[ROS_DUR_COR_COD_ROS_TG_NEG]]-Tabla25[[#This Row],[ROS_DUR_COR_COD_ESC_TG_NEG]]</f>
        <v>1524.088888888889</v>
      </c>
      <c r="MZ16" s="47">
        <f>Tabla25[[#This Row],[ROS_DUR_COR_COD_ROS_TG_NEU]]-Tabla25[[#This Row],[ROS_DUR_COR_COD_ESC_TG_NEU]]</f>
        <v>113.26666666666665</v>
      </c>
      <c r="NA16" s="47">
        <f>Tabla25[[#This Row],[ROS_DUR_COR_COD_ROS_TG_POS]]-Tabla25[[#This Row],[ROS_DUR_COR_COD_ESC_TG_POS]]</f>
        <v>186.59999999999991</v>
      </c>
      <c r="NB16" s="47">
        <f>Tabla25[[#This Row],[ROS_DUR_COR_COD_ROS_TG_TOT]]-Tabla25[[#This Row],[ROS_DUR_COR_COD_ESC_TG_TOT]]</f>
        <v>563.11967545638959</v>
      </c>
    </row>
    <row r="17" spans="1:366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5">
        <f>Tabla2[[#This Row],[ROS_NUM_COR_COD_ROS_TG_NEG]]-Tabla2[[#This Row],[PAS_NUM_COR_COD_ROS_TG_NEG]]</f>
        <v>-0.48333333333333339</v>
      </c>
      <c r="KZ17" s="15">
        <f>Tabla2[[#This Row],[ROS_DUR_COR_COD_ROS_TG_NEG]]-Tabla2[[#This Row],[PAS_DUR_COR_COD_ROS_TG_NEG]]</f>
        <v>137.39495798319331</v>
      </c>
      <c r="LA17" s="15">
        <f>Tabla2[[#This Row],[ROS_NUM_COR_COD_ROS_TG_NEU]]-Tabla2[[#This Row],[PAS_NUM_COR_COD_ROS_TG_NEU]]</f>
        <v>2.1500000000000004</v>
      </c>
      <c r="LB17" s="15">
        <f>Tabla2[[#This Row],[ROS_DUR_COR_COD_ROS_TG_NEU]]-Tabla2[[#This Row],[PAS_DUR_COR_COD_ROS_TG_NEU]]</f>
        <v>322.59999999999991</v>
      </c>
      <c r="LC17" s="15">
        <f>Tabla2[[#This Row],[ROS_NUM_COR_COD_ROS_TG_POS]]-Tabla2[[#This Row],[PAS_NUM_COR_COD_ROS_TG_POS]]</f>
        <v>0.28888888888888875</v>
      </c>
      <c r="LD17" s="15">
        <f>Tabla2[[#This Row],[ROS_DUR_COR_COD_ROS_TG_POS]]-Tabla2[[#This Row],[PAS_DUR_COR_COD_ROS_TG_POS]]</f>
        <v>-29.422222222222217</v>
      </c>
      <c r="LE17" s="15">
        <f>Tabla2[[#This Row],[ROS_NUM_COR_COD_ROS_TG_TOT]]-Tabla2[[#This Row],[PAS_NUM_COR_COD_ROS_TG_TOT]]</f>
        <v>0.69761904761904781</v>
      </c>
      <c r="LF17" s="15">
        <f>Tabla2[[#This Row],[ROS_DUR_COR_COD_ROS_TG_TOT]]-Tabla2[[#This Row],[PAS_DUR_COR_COD_ROS_TG_TOT]]</f>
        <v>159.32733224222579</v>
      </c>
      <c r="LG17" s="15">
        <f>Tabla2[[#This Row],[ROS_NUM_COR_COD_ESC_TG_NEG]]-Tabla2[[#This Row],[PAS_NUM_COR_COD_ESC_TG_NEG]]</f>
        <v>1.6444444444444448</v>
      </c>
      <c r="LH17" s="15">
        <f>Tabla2[[#This Row],[ROS_DUR_COR_COD_ESC_TG_NEG]]-Tabla2[[#This Row],[PAS_DUR_COR_COD_ESC_TG_NEG]]</f>
        <v>237.80555555555566</v>
      </c>
      <c r="LI17" s="15">
        <f>Tabla2[[#This Row],[ROS_NUM_COR_COD_ESC_TG_NEU]]-Tabla2[[#This Row],[PAS_NUM_COR_COD_ESC_TG_NEU]]</f>
        <v>-0.79999999999999982</v>
      </c>
      <c r="LJ17" s="15">
        <f>Tabla2[[#This Row],[ROS_NUM_COR_COD_ESC_TG_NEG]]-Tabla2[[#This Row],[PAS_NUM_COR_COD_ESC_TG_NEG]]</f>
        <v>1.6444444444444448</v>
      </c>
      <c r="LK17" s="15">
        <f>Tabla2[[#This Row],[ROS_NUM_COR_COD_ESC_TG_POS]]-Tabla2[[#This Row],[PAS_NUM_COR_COD_ESC_TG_POS]]</f>
        <v>1.35</v>
      </c>
      <c r="LL17" s="15">
        <f>Tabla2[[#This Row],[ROS_DUR_COR_COD_ESC_TG_POS]]-Tabla2[[#This Row],[PAS_DUR_COR_COD_ESC_TG_POS]]</f>
        <v>511.2380952380953</v>
      </c>
      <c r="LM17" s="15">
        <f>Tabla2[[#This Row],[ROS_NUM_COR_COD_ESC_TG_TOT]]-Tabla2[[#This Row],[PAS_NUM_COR_COD_ESC_TG_TOT]]</f>
        <v>0.6857142857142855</v>
      </c>
      <c r="LN17" s="15">
        <f>Tabla2[[#This Row],[ROS_DUR_COR_COD_ESC_TG_TOT]]-Tabla2[[#This Row],[PAS_DUR_COR_COD_ESC_TG_TOT]]</f>
        <v>139.79999999999995</v>
      </c>
      <c r="LO17" s="15">
        <f>Tabla2[[#This Row],[PAS_NUM_COR_COD_ROS_TG_NEG]]-Tabla2[[#This Row],[ESC_NUM_COR_COD_ROS_TG_NEG]]</f>
        <v>-0.40555555555555545</v>
      </c>
      <c r="LP17" s="15">
        <f>Tabla2[[#This Row],[PAS_DUR_COR_COD_ROS_TG_NEG]]-Tabla2[[#This Row],[ESC_DUR_COR_COD_ROS_TG_NEG]]</f>
        <v>-555.82352941176475</v>
      </c>
      <c r="LQ17" s="15">
        <f>Tabla2[[#This Row],[PAS_NUM_COR_COD_ROS_TG_NEU]]-Tabla2[[#This Row],[ESC_NUM_COR_COD_ROS_TG_NEU]]</f>
        <v>0.34999999999999964</v>
      </c>
      <c r="LR17" s="15">
        <f>Tabla2[[#This Row],[PAS_DUR_COR_COD_ROS_TG_NEU]]-Tabla2[[#This Row],[ESC_DUR_COR_COD_ROS_TG_NEU]]</f>
        <v>-506.75</v>
      </c>
      <c r="LS17" s="15">
        <f>Tabla2[[#This Row],[PAS_NUM_COR_COD_ROS_TG_POS]]-Tabla2[[#This Row],[ESC_NUM_COR_COD_ROS_TG_POS]]</f>
        <v>2.6</v>
      </c>
      <c r="LT17" s="15">
        <f>Tabla2[[#This Row],[PAS_DUR_COR_COD_ROS_TG_POS]]-Tabla2[[#This Row],[ESC_DUR_COR_COD_ROS_TG_POS]]</f>
        <v>470.11666666666667</v>
      </c>
      <c r="LU17" s="15">
        <f>Tabla2[[#This Row],[PAS_NUM_COR_COD_ROS_TG_TOT]]-Tabla2[[#This Row],[ESC_NUM_COR_COD_ROS_TG_TOT]]</f>
        <v>0.88735632183908031</v>
      </c>
      <c r="LV17" s="15">
        <f>Tabla2[[#This Row],[PAS_DUR_COR_COD_ROS_TG_TOT]]-Tabla2[[#This Row],[ESC_DUR_COR_COD_ROS_TG_TOT]]</f>
        <v>-222.55810147299508</v>
      </c>
      <c r="LW17" s="15">
        <f>Tabla2[[#This Row],[PAS_NUM_COR_COD_ESC_TG_NEG]]-Tabla2[[#This Row],[ESC_NUM_COR_COD_ESC_TG_NEG]]</f>
        <v>1.3555555555555552</v>
      </c>
      <c r="LX17" s="15">
        <f>Tabla2[[#This Row],[PAS_DUR_COR_COD_ESC_TG_NEG]]-Tabla2[[#This Row],[ESC_DUR_COR_COD_ESC_TG_NEG]]</f>
        <v>-233.75</v>
      </c>
      <c r="LY17" s="15">
        <f>Tabla2[[#This Row],[PAS_NUM_COR_COD_ESC_TG_NEU]]-Tabla2[[#This Row],[ESC_NUM_COR_COD_ESC_TG_NEU]]</f>
        <v>2.4999999999999996</v>
      </c>
      <c r="LZ17" s="15">
        <f>Tabla2[[#This Row],[PAS_DUR_COR_COD_ESC_TG_NEU]]-Tabla2[[#This Row],[ESC_DUR_COR_COD_ESC_TG_NEU]]</f>
        <v>533.83333333333337</v>
      </c>
      <c r="MA17" s="15">
        <f>Tabla2[[#This Row],[PAS_NUM_COR_COD_ESC_TG_POS]]-Tabla2[[#This Row],[ESC_NUM_COR_COD_ESC_TG_POS]]</f>
        <v>-0.55000000000000027</v>
      </c>
      <c r="MB17" s="15">
        <f>Tabla2[[#This Row],[PAS_DUR_COR_COD_ESC_TG_POS]]-Tabla2[[#This Row],[ESC_DUR_COR_COD_ESC_TG_POS]]</f>
        <v>-283.79166666666663</v>
      </c>
      <c r="MC17" s="15">
        <f>Tabla2[[#This Row],[PAS_NUM_COR_COD_ESC_TG_TOT]]-Tabla2[[#This Row],[ESC_NUM_COR_COD_ESC_TG_TOT]]</f>
        <v>1.0913793103448275</v>
      </c>
      <c r="MD17" s="15">
        <f>Tabla2[[#This Row],[PAS_DUR_COR_COD_ESC_TG_TOT]]-Tabla2[[#This Row],[ESC_DUR_COR_COD_ESC_TG_TOT]]</f>
        <v>7.7444444444444116</v>
      </c>
      <c r="ME17" s="42">
        <f>Tabla25[[#This Row],[PAS_NUM_COR_COD_ROS_TG_NEG]]-Tabla25[[#This Row],[PAS_NUM_COR_COD_ESC_TG_NEG]]</f>
        <v>-0.64999999999999991</v>
      </c>
      <c r="MF17" s="42">
        <f>Tabla25[[#This Row],[PAS_NUM_COR_COD_ROS_TG_NEU]]-Tabla25[[#This Row],[PAS_NUM_COR_COD_ESC_TG_NEU]]</f>
        <v>-1.0499999999999998</v>
      </c>
      <c r="MG17" s="42">
        <f>Tabla25[[#This Row],[PAS_NUM_COR_COD_ROS_TG_POS]]-Tabla25[[#This Row],[PAS_NUM_COR_COD_ESC_TG_POS]]</f>
        <v>-4.9999999999999822E-2</v>
      </c>
      <c r="MH17" s="42">
        <f>Tabla25[[#This Row],[PAS_NUM_COR_COD_ROS_TG_TOT]]-Tabla25[[#This Row],[PAS_NUM_COR_COD_ESC_TG_TOT]]</f>
        <v>-0.58333333333333348</v>
      </c>
      <c r="MI17" s="42">
        <f>Tabla25[[#This Row],[PAS_DUR_COR_COD_ROS_TG_NEG]]-Tabla25[[#This Row],[PAS_DUR_COR_COD_ESC_TG_NEG]]</f>
        <v>-148.57352941176475</v>
      </c>
      <c r="MJ17" s="42">
        <f>Tabla25[[#This Row],[PAS_DUR_COR_COD_ROS_TG_NEU]]-Tabla25[[#This Row],[PAS_DUR_COR_COD_ESC_TG_NEU]]</f>
        <v>-228.5</v>
      </c>
      <c r="MK17" s="42">
        <f>Tabla25[[#This Row],[PAS_DUR_COR_COD_ROS_TG_POS]]-Tabla25[[#This Row],[PAS_DUR_COR_COD_ESC_TG_POS]]</f>
        <v>118.5333333333333</v>
      </c>
      <c r="ML17" s="42">
        <f>Tabla25[[#This Row],[PAS_DUR_COR_COD_ROS_TG_TOT]]-Tabla25[[#This Row],[PAS_DUR_COR_COD_ESC_TG_TOT]]</f>
        <v>-84.204255319148842</v>
      </c>
      <c r="MM17" s="44">
        <f>Tabla25[[#This Row],[ESC_NUM_COR_COD_ROS_TG_NEG]]-Tabla25[[#This Row],[ESC_NUM_COR_COD_ESC_TG_NEG]]</f>
        <v>1.1111111111111107</v>
      </c>
      <c r="MN17" s="44">
        <f>Tabla25[[#This Row],[ESC_NUM_COR_COD_ROS_TG_NEU]]-Tabla25[[#This Row],[ESC_NUM_COR_COD_ESC_TG_NEU]]</f>
        <v>1.1000000000000001</v>
      </c>
      <c r="MO17" s="44">
        <f>Tabla25[[#This Row],[ESC_NUM_COR_COD_ROS_TG_POS]]-Tabla25[[#This Row],[ESC_NUM_COR_COD_ESC_TG_POS]]</f>
        <v>-3.2</v>
      </c>
      <c r="MP17" s="44">
        <f>Tabla25[[#This Row],[ESC_NUM_COR_COD_ROS_TG_TOT]]-Tabla25[[#This Row],[ESC_NUM_COR_COD_ESC_TG_TOT]]</f>
        <v>-0.3793103448275863</v>
      </c>
      <c r="MQ17" s="44">
        <f>Tabla25[[#This Row],[ESC_DUR_COR_COD_ROS_TG_NEG]]-Tabla25[[#This Row],[ESC_DUR_COR_COD_ESC_TG_NEG]]</f>
        <v>173.5</v>
      </c>
      <c r="MR17" s="44">
        <f>Tabla25[[#This Row],[ESC_DUR_COR_COD_ROS_TG_NEU]]-Tabla25[[#This Row],[ESC_DUR_COR_COD_ESC_TG_NEU]]</f>
        <v>812.08333333333337</v>
      </c>
      <c r="MS17" s="44">
        <f>Tabla25[[#This Row],[ESC_DUR_COR_COD_ROS_TG_POS]]-Tabla25[[#This Row],[ESC_DUR_COR_COD_ESC_TG_POS]]</f>
        <v>-635.375</v>
      </c>
      <c r="MT17" s="44">
        <f>Tabla25[[#This Row],[ESC_DUR_COR_COD_ROS_TG_TOT]]-Tabla25[[#This Row],[ESC_DUR_COR_COD_ESC_TG_TOT]]</f>
        <v>146.09829059829065</v>
      </c>
      <c r="MU17" s="47">
        <f>Tabla25[[#This Row],[ROS_NUM_COR_COD_ROS_TG_NEG]]-Tabla25[[#This Row],[ROS_NUM_COR_COD_ESC_TG_NEG]]</f>
        <v>-2.7777777777777781</v>
      </c>
      <c r="MV17" s="47">
        <f>Tabla25[[#This Row],[ROS_NUM_COR_COD_ROS_TG_NEU]]-Tabla25[[#This Row],[ROS_NUM_COR_COD_ESC_TG_NEU]]</f>
        <v>1.9000000000000004</v>
      </c>
      <c r="MW17" s="47">
        <f>Tabla25[[#This Row],[ROS_NUM_COR_COD_ROS_TG_POS]]-Tabla25[[#This Row],[ROS_NUM_COR_COD_ESC_TG_POS]]</f>
        <v>-1.1111111111111112</v>
      </c>
      <c r="MX17" s="47">
        <f>Tabla25[[#This Row],[ROS_NUM_COR_COD_ROS_TG_TOT]]-Tabla25[[#This Row],[ROS_NUM_COR_COD_ESC_TG_TOT]]</f>
        <v>-0.57142857142857117</v>
      </c>
      <c r="MY17" s="47">
        <f>Tabla25[[#This Row],[ROS_DUR_COR_COD_ROS_TG_NEG]]-Tabla25[[#This Row],[ROS_DUR_COR_COD_ESC_TG_NEG]]</f>
        <v>-248.9841269841271</v>
      </c>
      <c r="MZ17" s="47">
        <f>Tabla25[[#This Row],[ROS_DUR_COR_COD_ROS_TG_NEU]]-Tabla25[[#This Row],[ROS_DUR_COR_COD_ESC_TG_NEU]]</f>
        <v>383.37777777777774</v>
      </c>
      <c r="NA17" s="47">
        <f>Tabla25[[#This Row],[ROS_DUR_COR_COD_ROS_TG_POS]]-Tabla25[[#This Row],[ROS_DUR_COR_COD_ESC_TG_POS]]</f>
        <v>-422.12698412698421</v>
      </c>
      <c r="NB17" s="47">
        <f>Tabla25[[#This Row],[ROS_DUR_COR_COD_ROS_TG_TOT]]-Tabla25[[#This Row],[ROS_DUR_COR_COD_ESC_TG_TOT]]</f>
        <v>-64.676923076923003</v>
      </c>
    </row>
    <row r="18" spans="1:366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5">
        <f>Tabla2[[#This Row],[ROS_NUM_COR_COD_ROS_TG_NEG]]-Tabla2[[#This Row],[PAS_NUM_COR_COD_ROS_TG_NEG]]</f>
        <v>0.90058479532163682</v>
      </c>
      <c r="KZ18" s="15">
        <f>Tabla2[[#This Row],[ROS_DUR_COR_COD_ROS_TG_NEG]]-Tabla2[[#This Row],[PAS_DUR_COR_COD_ROS_TG_NEG]]</f>
        <v>275.94642857142867</v>
      </c>
      <c r="LA18" s="15">
        <f>Tabla2[[#This Row],[ROS_NUM_COR_COD_ROS_TG_NEU]]-Tabla2[[#This Row],[PAS_NUM_COR_COD_ROS_TG_NEU]]</f>
        <v>2.125</v>
      </c>
      <c r="LB18" s="15">
        <f>Tabla2[[#This Row],[ROS_DUR_COR_COD_ROS_TG_NEU]]-Tabla2[[#This Row],[PAS_DUR_COR_COD_ROS_TG_NEU]]</f>
        <v>83.875</v>
      </c>
      <c r="LC18" s="15">
        <f>Tabla2[[#This Row],[ROS_NUM_COR_COD_ROS_TG_POS]]-Tabla2[[#This Row],[PAS_NUM_COR_COD_ROS_TG_POS]]</f>
        <v>3.1</v>
      </c>
      <c r="LD18" s="15">
        <f>Tabla2[[#This Row],[ROS_DUR_COR_COD_ROS_TG_POS]]-Tabla2[[#This Row],[PAS_DUR_COR_COD_ROS_TG_POS]]</f>
        <v>667.97222222222217</v>
      </c>
      <c r="LE18" s="15">
        <f>Tabla2[[#This Row],[ROS_NUM_COR_COD_ROS_TG_TOT]]-Tabla2[[#This Row],[PAS_NUM_COR_COD_ROS_TG_TOT]]</f>
        <v>2.0408035153797868</v>
      </c>
      <c r="LF18" s="15">
        <f>Tabla2[[#This Row],[ROS_DUR_COR_COD_ROS_TG_TOT]]-Tabla2[[#This Row],[PAS_DUR_COR_COD_ROS_TG_TOT]]</f>
        <v>318.90000000000009</v>
      </c>
      <c r="LG18" s="15">
        <f>Tabla2[[#This Row],[ROS_NUM_COR_COD_ESC_TG_NEG]]-Tabla2[[#This Row],[PAS_NUM_COR_COD_ESC_TG_NEG]]</f>
        <v>0.24561403508771917</v>
      </c>
      <c r="LH18" s="15">
        <f>Tabla2[[#This Row],[ROS_DUR_COR_COD_ESC_TG_NEG]]-Tabla2[[#This Row],[PAS_DUR_COR_COD_ESC_TG_NEG]]</f>
        <v>1025.4038461538462</v>
      </c>
      <c r="LI18" s="15">
        <f>Tabla2[[#This Row],[ROS_NUM_COR_COD_ESC_TG_NEU]]-Tabla2[[#This Row],[PAS_NUM_COR_COD_ESC_TG_NEU]]</f>
        <v>0.45000000000000018</v>
      </c>
      <c r="LJ18" s="15">
        <f>Tabla2[[#This Row],[ROS_NUM_COR_COD_ESC_TG_NEG]]-Tabla2[[#This Row],[PAS_NUM_COR_COD_ESC_TG_NEG]]</f>
        <v>0.24561403508771917</v>
      </c>
      <c r="LK18" s="15">
        <f>Tabla2[[#This Row],[ROS_NUM_COR_COD_ESC_TG_POS]]-Tabla2[[#This Row],[PAS_NUM_COR_COD_ESC_TG_POS]]</f>
        <v>2.0499999999999998</v>
      </c>
      <c r="LL18" s="15">
        <f>Tabla2[[#This Row],[ROS_DUR_COR_COD_ESC_TG_POS]]-Tabla2[[#This Row],[PAS_DUR_COR_COD_ESC_TG_POS]]</f>
        <v>377.68253968253975</v>
      </c>
      <c r="LM18" s="15">
        <f>Tabla2[[#This Row],[ROS_NUM_COR_COD_ESC_TG_TOT]]-Tabla2[[#This Row],[PAS_NUM_COR_COD_ESC_TG_TOT]]</f>
        <v>0.95229127432517258</v>
      </c>
      <c r="LN18" s="15">
        <f>Tabla2[[#This Row],[ROS_DUR_COR_COD_ESC_TG_TOT]]-Tabla2[[#This Row],[PAS_DUR_COR_COD_ESC_TG_TOT]]</f>
        <v>537.84242424242427</v>
      </c>
      <c r="LO18" s="15">
        <f>Tabla2[[#This Row],[PAS_NUM_COR_COD_ROS_TG_NEG]]-Tabla2[[#This Row],[ESC_NUM_COR_COD_ROS_TG_NEG]]</f>
        <v>-1.0894736842105259</v>
      </c>
      <c r="LP18" s="15">
        <f>Tabla2[[#This Row],[PAS_DUR_COR_COD_ROS_TG_NEG]]-Tabla2[[#This Row],[ESC_DUR_COR_COD_ROS_TG_NEG]]</f>
        <v>-81.571428571428669</v>
      </c>
      <c r="LQ18" s="15">
        <f>Tabla2[[#This Row],[PAS_NUM_COR_COD_ROS_TG_NEU]]-Tabla2[[#This Row],[ESC_NUM_COR_COD_ROS_TG_NEU]]</f>
        <v>-0.75</v>
      </c>
      <c r="LR18" s="15">
        <f>Tabla2[[#This Row],[PAS_DUR_COR_COD_ROS_TG_NEU]]-Tabla2[[#This Row],[ESC_DUR_COR_COD_ROS_TG_NEU]]</f>
        <v>41</v>
      </c>
      <c r="LS18" s="15">
        <f>Tabla2[[#This Row],[PAS_NUM_COR_COD_ROS_TG_POS]]-Tabla2[[#This Row],[ESC_NUM_COR_COD_ROS_TG_POS]]</f>
        <v>-1.9333333333333336</v>
      </c>
      <c r="LT18" s="15">
        <f>Tabla2[[#This Row],[PAS_DUR_COR_COD_ROS_TG_POS]]-Tabla2[[#This Row],[ESC_DUR_COR_COD_ROS_TG_POS]]</f>
        <v>-253.88888888888891</v>
      </c>
      <c r="LU18" s="15">
        <f>Tabla2[[#This Row],[PAS_NUM_COR_COD_ROS_TG_TOT]]-Tabla2[[#This Row],[ESC_NUM_COR_COD_ROS_TG_TOT]]</f>
        <v>-1.2834599649327876</v>
      </c>
      <c r="LV18" s="15">
        <f>Tabla2[[#This Row],[PAS_DUR_COR_COD_ROS_TG_TOT]]-Tabla2[[#This Row],[ESC_DUR_COR_COD_ROS_TG_TOT]]</f>
        <v>-81.066666666666833</v>
      </c>
      <c r="LW18" s="15">
        <f>Tabla2[[#This Row],[PAS_NUM_COR_COD_ESC_TG_NEG]]-Tabla2[[#This Row],[ESC_NUM_COR_COD_ESC_TG_NEG]]</f>
        <v>0.22105263157894717</v>
      </c>
      <c r="LX18" s="15">
        <f>Tabla2[[#This Row],[PAS_DUR_COR_COD_ESC_TG_NEG]]-Tabla2[[#This Row],[ESC_DUR_COR_COD_ESC_TG_NEG]]</f>
        <v>102.7032967032967</v>
      </c>
      <c r="LY18" s="15">
        <f>Tabla2[[#This Row],[PAS_NUM_COR_COD_ESC_TG_NEU]]-Tabla2[[#This Row],[ESC_NUM_COR_COD_ESC_TG_NEU]]</f>
        <v>-1</v>
      </c>
      <c r="LZ18" s="15">
        <f>Tabla2[[#This Row],[PAS_DUR_COR_COD_ESC_TG_NEU]]-Tabla2[[#This Row],[ESC_DUR_COR_COD_ESC_TG_NEU]]</f>
        <v>40.467532467532465</v>
      </c>
      <c r="MA18" s="15">
        <f>Tabla2[[#This Row],[PAS_NUM_COR_COD_ESC_TG_POS]]-Tabla2[[#This Row],[ESC_NUM_COR_COD_ESC_TG_POS]]</f>
        <v>-2.4500000000000002</v>
      </c>
      <c r="MB18" s="15">
        <f>Tabla2[[#This Row],[PAS_DUR_COR_COD_ESC_TG_POS]]-Tabla2[[#This Row],[ESC_DUR_COR_COD_ESC_TG_POS]]</f>
        <v>-168.11111111111109</v>
      </c>
      <c r="MC18" s="15">
        <f>Tabla2[[#This Row],[PAS_NUM_COR_COD_ESC_TG_TOT]]-Tabla2[[#This Row],[ESC_NUM_COR_COD_ESC_TG_TOT]]</f>
        <v>-1.0531852717708938</v>
      </c>
      <c r="MD18" s="15">
        <f>Tabla2[[#This Row],[PAS_DUR_COR_COD_ESC_TG_TOT]]-Tabla2[[#This Row],[ESC_DUR_COR_COD_ESC_TG_TOT]]</f>
        <v>-12.194805194805213</v>
      </c>
      <c r="ME18" s="42">
        <f>Tabla25[[#This Row],[PAS_NUM_COR_COD_ROS_TG_NEG]]-Tabla25[[#This Row],[PAS_NUM_COR_COD_ESC_TG_NEG]]</f>
        <v>0.78947368421052655</v>
      </c>
      <c r="MF18" s="42">
        <f>Tabla25[[#This Row],[PAS_NUM_COR_COD_ROS_TG_NEU]]-Tabla25[[#This Row],[PAS_NUM_COR_COD_ESC_TG_NEU]]</f>
        <v>0.45000000000000018</v>
      </c>
      <c r="MG18" s="42">
        <f>Tabla25[[#This Row],[PAS_NUM_COR_COD_ROS_TG_POS]]-Tabla25[[#This Row],[PAS_NUM_COR_COD_ESC_TG_POS]]</f>
        <v>-0.15000000000000013</v>
      </c>
      <c r="MH18" s="42">
        <f>Tabla25[[#This Row],[PAS_NUM_COR_COD_ROS_TG_TOT]]-Tabla25[[#This Row],[PAS_NUM_COR_COD_ESC_TG_TOT]]</f>
        <v>0.35593220338983045</v>
      </c>
      <c r="MI18" s="42">
        <f>Tabla25[[#This Row],[PAS_DUR_COR_COD_ROS_TG_NEG]]-Tabla25[[#This Row],[PAS_DUR_COR_COD_ESC_TG_NEG]]</f>
        <v>263.08241758241752</v>
      </c>
      <c r="MJ18" s="42">
        <f>Tabla25[[#This Row],[PAS_DUR_COR_COD_ROS_TG_NEU]]-Tabla25[[#This Row],[PAS_DUR_COR_COD_ESC_TG_NEU]]</f>
        <v>97.81818181818187</v>
      </c>
      <c r="MK18" s="42">
        <f>Tabla25[[#This Row],[PAS_DUR_COR_COD_ROS_TG_POS]]-Tabla25[[#This Row],[PAS_DUR_COR_COD_ESC_TG_POS]]</f>
        <v>-112.11111111111109</v>
      </c>
      <c r="ML18" s="42">
        <f>Tabla25[[#This Row],[PAS_DUR_COR_COD_ROS_TG_TOT]]-Tabla25[[#This Row],[PAS_DUR_COR_COD_ESC_TG_TOT]]</f>
        <v>110.50909090909079</v>
      </c>
      <c r="MM18" s="44">
        <f>Tabla25[[#This Row],[ESC_NUM_COR_COD_ROS_TG_NEG]]-Tabla25[[#This Row],[ESC_NUM_COR_COD_ESC_TG_NEG]]</f>
        <v>2.0999999999999996</v>
      </c>
      <c r="MN18" s="44">
        <f>Tabla25[[#This Row],[ESC_NUM_COR_COD_ROS_TG_NEU]]-Tabla25[[#This Row],[ESC_NUM_COR_COD_ESC_TG_NEU]]</f>
        <v>0.20000000000000018</v>
      </c>
      <c r="MO18" s="44">
        <f>Tabla25[[#This Row],[ESC_NUM_COR_COD_ROS_TG_POS]]-Tabla25[[#This Row],[ESC_NUM_COR_COD_ESC_TG_POS]]</f>
        <v>-0.66666666666666652</v>
      </c>
      <c r="MP18" s="44">
        <f>Tabla25[[#This Row],[ESC_NUM_COR_COD_ROS_TG_TOT]]-Tabla25[[#This Row],[ESC_NUM_COR_COD_ESC_TG_TOT]]</f>
        <v>0.5862068965517242</v>
      </c>
      <c r="MQ18" s="44">
        <f>Tabla25[[#This Row],[ESC_DUR_COR_COD_ROS_TG_NEG]]-Tabla25[[#This Row],[ESC_DUR_COR_COD_ESC_TG_NEG]]</f>
        <v>447.35714285714289</v>
      </c>
      <c r="MR18" s="44">
        <f>Tabla25[[#This Row],[ESC_DUR_COR_COD_ROS_TG_NEU]]-Tabla25[[#This Row],[ESC_DUR_COR_COD_ESC_TG_NEU]]</f>
        <v>97.285714285714334</v>
      </c>
      <c r="MS18" s="44">
        <f>Tabla25[[#This Row],[ESC_DUR_COR_COD_ROS_TG_POS]]-Tabla25[[#This Row],[ESC_DUR_COR_COD_ESC_TG_POS]]</f>
        <v>-26.333333333333258</v>
      </c>
      <c r="MT18" s="44">
        <f>Tabla25[[#This Row],[ESC_DUR_COR_COD_ROS_TG_TOT]]-Tabla25[[#This Row],[ESC_DUR_COR_COD_ESC_TG_TOT]]</f>
        <v>179.38095238095241</v>
      </c>
      <c r="MU18" s="47">
        <f>Tabla25[[#This Row],[ROS_NUM_COR_COD_ROS_TG_NEG]]-Tabla25[[#This Row],[ROS_NUM_COR_COD_ESC_TG_NEG]]</f>
        <v>1.4444444444444442</v>
      </c>
      <c r="MV18" s="47">
        <f>Tabla25[[#This Row],[ROS_NUM_COR_COD_ROS_TG_NEU]]-Tabla25[[#This Row],[ROS_NUM_COR_COD_ESC_TG_NEU]]</f>
        <v>2.125</v>
      </c>
      <c r="MW18" s="47">
        <f>Tabla25[[#This Row],[ROS_NUM_COR_COD_ROS_TG_POS]]-Tabla25[[#This Row],[ROS_NUM_COR_COD_ESC_TG_POS]]</f>
        <v>0.89999999999999991</v>
      </c>
      <c r="MX18" s="47">
        <f>Tabla25[[#This Row],[ROS_NUM_COR_COD_ROS_TG_TOT]]-Tabla25[[#This Row],[ROS_NUM_COR_COD_ESC_TG_TOT]]</f>
        <v>1.4444444444444446</v>
      </c>
      <c r="MY18" s="47">
        <f>Tabla25[[#This Row],[ROS_DUR_COR_COD_ROS_TG_NEG]]-Tabla25[[#This Row],[ROS_DUR_COR_COD_ESC_TG_NEG]]</f>
        <v>-486.375</v>
      </c>
      <c r="MZ18" s="47">
        <f>Tabla25[[#This Row],[ROS_DUR_COR_COD_ROS_TG_NEU]]-Tabla25[[#This Row],[ROS_DUR_COR_COD_ESC_TG_NEU]]</f>
        <v>-143.375</v>
      </c>
      <c r="NA18" s="47">
        <f>Tabla25[[#This Row],[ROS_DUR_COR_COD_ROS_TG_POS]]-Tabla25[[#This Row],[ROS_DUR_COR_COD_ESC_TG_POS]]</f>
        <v>178.17857142857133</v>
      </c>
      <c r="NB18" s="47">
        <f>Tabla25[[#This Row],[ROS_DUR_COR_COD_ROS_TG_TOT]]-Tabla25[[#This Row],[ROS_DUR_COR_COD_ESC_TG_TOT]]</f>
        <v>-108.43333333333339</v>
      </c>
    </row>
    <row r="19" spans="1:366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5">
        <f>Tabla2[[#This Row],[ROS_NUM_COR_COD_ROS_TG_NEG]]-Tabla2[[#This Row],[PAS_NUM_COR_COD_ROS_TG_NEG]]</f>
        <v>0.82222222222222241</v>
      </c>
      <c r="KZ19" s="15">
        <f>Tabla2[[#This Row],[ROS_DUR_COR_COD_ROS_TG_NEG]]-Tabla2[[#This Row],[PAS_DUR_COR_COD_ROS_TG_NEG]]</f>
        <v>248.59999999999991</v>
      </c>
      <c r="LA19" s="15">
        <f>Tabla2[[#This Row],[ROS_NUM_COR_COD_ROS_TG_NEU]]-Tabla2[[#This Row],[PAS_NUM_COR_COD_ROS_TG_NEU]]</f>
        <v>-0.28947368421052611</v>
      </c>
      <c r="LB19" s="15">
        <f>Tabla2[[#This Row],[ROS_DUR_COR_COD_ROS_TG_NEU]]-Tabla2[[#This Row],[PAS_DUR_COR_COD_ROS_TG_NEU]]</f>
        <v>-248.2967032967033</v>
      </c>
      <c r="LC19" s="15">
        <f>Tabla2[[#This Row],[ROS_NUM_COR_COD_ROS_TG_POS]]-Tabla2[[#This Row],[PAS_NUM_COR_COD_ROS_TG_POS]]</f>
        <v>-0.39999999999999991</v>
      </c>
      <c r="LD19" s="15">
        <f>Tabla2[[#This Row],[ROS_DUR_COR_COD_ROS_TG_POS]]-Tabla2[[#This Row],[PAS_DUR_COR_COD_ROS_TG_POS]]</f>
        <v>-269.71428571428567</v>
      </c>
      <c r="LE19" s="15">
        <f>Tabla2[[#This Row],[ROS_NUM_COR_COD_ROS_TG_TOT]]-Tabla2[[#This Row],[PAS_NUM_COR_COD_ROS_TG_TOT]]</f>
        <v>2.8638223261250761E-2</v>
      </c>
      <c r="LF19" s="15">
        <f>Tabla2[[#This Row],[ROS_DUR_COR_COD_ROS_TG_TOT]]-Tabla2[[#This Row],[PAS_DUR_COR_COD_ROS_TG_TOT]]</f>
        <v>-108.44415917843389</v>
      </c>
      <c r="LG19" s="15">
        <f>Tabla2[[#This Row],[ROS_NUM_COR_COD_ESC_TG_NEG]]-Tabla2[[#This Row],[PAS_NUM_COR_COD_ESC_TG_NEG]]</f>
        <v>-0.33333333333333348</v>
      </c>
      <c r="LH19" s="15">
        <f>Tabla2[[#This Row],[ROS_DUR_COR_COD_ESC_TG_NEG]]-Tabla2[[#This Row],[PAS_DUR_COR_COD_ESC_TG_NEG]]</f>
        <v>400.97894736842113</v>
      </c>
      <c r="LI19" s="15">
        <f>Tabla2[[#This Row],[ROS_NUM_COR_COD_ESC_TG_NEU]]-Tabla2[[#This Row],[PAS_NUM_COR_COD_ESC_TG_NEU]]</f>
        <v>0.22631578947368425</v>
      </c>
      <c r="LJ19" s="15">
        <f>Tabla2[[#This Row],[ROS_NUM_COR_COD_ESC_TG_NEG]]-Tabla2[[#This Row],[PAS_NUM_COR_COD_ESC_TG_NEG]]</f>
        <v>-0.33333333333333348</v>
      </c>
      <c r="LK19" s="15">
        <f>Tabla2[[#This Row],[ROS_NUM_COR_COD_ESC_TG_POS]]-Tabla2[[#This Row],[PAS_NUM_COR_COD_ESC_TG_POS]]</f>
        <v>4.9999999999999822E-2</v>
      </c>
      <c r="LL19" s="15">
        <f>Tabla2[[#This Row],[ROS_DUR_COR_COD_ESC_TG_POS]]-Tabla2[[#This Row],[PAS_DUR_COR_COD_ESC_TG_POS]]</f>
        <v>370.71929824561403</v>
      </c>
      <c r="LM19" s="15">
        <f>Tabla2[[#This Row],[ROS_NUM_COR_COD_ESC_TG_TOT]]-Tabla2[[#This Row],[PAS_NUM_COR_COD_ESC_TG_TOT]]</f>
        <v>-2.1624780829923917E-2</v>
      </c>
      <c r="LN19" s="15">
        <f>Tabla2[[#This Row],[ROS_DUR_COR_COD_ESC_TG_TOT]]-Tabla2[[#This Row],[PAS_DUR_COR_COD_ESC_TG_TOT]]</f>
        <v>386.14428412874577</v>
      </c>
      <c r="LO19" s="15">
        <f>Tabla2[[#This Row],[PAS_NUM_COR_COD_ROS_TG_NEG]]-Tabla2[[#This Row],[ESC_NUM_COR_COD_ROS_TG_NEG]]</f>
        <v>0.7</v>
      </c>
      <c r="LP19" s="15">
        <f>Tabla2[[#This Row],[PAS_DUR_COR_COD_ROS_TG_NEG]]-Tabla2[[#This Row],[ESC_DUR_COR_COD_ROS_TG_NEG]]</f>
        <v>346.28571428571433</v>
      </c>
      <c r="LQ19" s="15">
        <f>Tabla2[[#This Row],[PAS_NUM_COR_COD_ROS_TG_NEU]]-Tabla2[[#This Row],[ESC_NUM_COR_COD_ROS_TG_NEU]]</f>
        <v>0.67836257309941494</v>
      </c>
      <c r="LR19" s="15">
        <f>Tabla2[[#This Row],[PAS_DUR_COR_COD_ROS_TG_NEU]]-Tabla2[[#This Row],[ESC_DUR_COR_COD_ROS_TG_NEU]]</f>
        <v>508.2967032967033</v>
      </c>
      <c r="LS19" s="15">
        <f>Tabla2[[#This Row],[PAS_NUM_COR_COD_ROS_TG_POS]]-Tabla2[[#This Row],[ESC_NUM_COR_COD_ROS_TG_POS]]</f>
        <v>1.4</v>
      </c>
      <c r="LT19" s="15">
        <f>Tabla2[[#This Row],[PAS_DUR_COR_COD_ROS_TG_POS]]-Tabla2[[#This Row],[ESC_DUR_COR_COD_ROS_TG_POS]]</f>
        <v>664.28571428571422</v>
      </c>
      <c r="LU19" s="15">
        <f>Tabla2[[#This Row],[PAS_NUM_COR_COD_ROS_TG_TOT]]-Tabla2[[#This Row],[ESC_NUM_COR_COD_ROS_TG_TOT]]</f>
        <v>0.93687901811805974</v>
      </c>
      <c r="LV19" s="15">
        <f>Tabla2[[#This Row],[PAS_DUR_COR_COD_ROS_TG_TOT]]-Tabla2[[#This Row],[ESC_DUR_COR_COD_ROS_TG_TOT]]</f>
        <v>503.27874564459933</v>
      </c>
      <c r="LW19" s="15">
        <f>Tabla2[[#This Row],[PAS_NUM_COR_COD_ESC_TG_NEG]]-Tabla2[[#This Row],[ESC_NUM_COR_COD_ESC_TG_NEG]]</f>
        <v>-1.2999999999999998</v>
      </c>
      <c r="LX19" s="15">
        <f>Tabla2[[#This Row],[PAS_DUR_COR_COD_ESC_TG_NEG]]-Tabla2[[#This Row],[ESC_DUR_COR_COD_ESC_TG_NEG]]</f>
        <v>-320.97894736842113</v>
      </c>
      <c r="LY19" s="15">
        <f>Tabla2[[#This Row],[PAS_NUM_COR_COD_ESC_TG_NEU]]-Tabla2[[#This Row],[ESC_NUM_COR_COD_ESC_TG_NEU]]</f>
        <v>-0.74853801169590639</v>
      </c>
      <c r="LZ19" s="15">
        <f>Tabla2[[#This Row],[PAS_DUR_COR_COD_ESC_TG_NEU]]-Tabla2[[#This Row],[ESC_DUR_COR_COD_ESC_TG_NEU]]</f>
        <v>-69.355555555555611</v>
      </c>
      <c r="MA19" s="15">
        <f>Tabla2[[#This Row],[PAS_NUM_COR_COD_ESC_TG_POS]]-Tabla2[[#This Row],[ESC_NUM_COR_COD_ESC_TG_POS]]</f>
        <v>-1.75</v>
      </c>
      <c r="MB19" s="15">
        <f>Tabla2[[#This Row],[PAS_DUR_COR_COD_ESC_TG_POS]]-Tabla2[[#This Row],[ESC_DUR_COR_COD_ESC_TG_POS]]</f>
        <v>-567.55263157894728</v>
      </c>
      <c r="MC19" s="15">
        <f>Tabla2[[#This Row],[PAS_NUM_COR_COD_ESC_TG_TOT]]-Tabla2[[#This Row],[ESC_NUM_COR_COD_ESC_TG_TOT]]</f>
        <v>-1.2887200467562829</v>
      </c>
      <c r="MD19" s="15">
        <f>Tabla2[[#This Row],[PAS_DUR_COR_COD_ESC_TG_TOT]]-Tabla2[[#This Row],[ESC_DUR_COR_COD_ESC_TG_TOT]]</f>
        <v>-329.7000650618088</v>
      </c>
      <c r="ME19" s="42">
        <f>Tabla25[[#This Row],[PAS_NUM_COR_COD_ROS_TG_NEG]]-Tabla25[[#This Row],[PAS_NUM_COR_COD_ESC_TG_NEG]]</f>
        <v>-1.6</v>
      </c>
      <c r="MF19" s="42">
        <f>Tabla25[[#This Row],[PAS_NUM_COR_COD_ROS_TG_NEU]]-Tabla25[[#This Row],[PAS_NUM_COR_COD_ESC_TG_NEU]]</f>
        <v>-0.68421052631578982</v>
      </c>
      <c r="MG19" s="42">
        <f>Tabla25[[#This Row],[PAS_NUM_COR_COD_ROS_TG_POS]]-Tabla25[[#This Row],[PAS_NUM_COR_COD_ESC_TG_POS]]</f>
        <v>-0.95000000000000018</v>
      </c>
      <c r="MH19" s="42">
        <f>Tabla25[[#This Row],[PAS_NUM_COR_COD_ROS_TG_TOT]]-Tabla25[[#This Row],[PAS_NUM_COR_COD_ESC_TG_TOT]]</f>
        <v>-1.0847457627118642</v>
      </c>
      <c r="MI19" s="42">
        <f>Tabla25[[#This Row],[PAS_DUR_COR_COD_ROS_TG_NEG]]-Tabla25[[#This Row],[PAS_DUR_COR_COD_ESC_TG_NEG]]</f>
        <v>-285.42105263157896</v>
      </c>
      <c r="MJ19" s="42">
        <f>Tabla25[[#This Row],[PAS_DUR_COR_COD_ROS_TG_NEU]]-Tabla25[[#This Row],[PAS_DUR_COR_COD_ESC_TG_NEU]]</f>
        <v>-56.379487179487114</v>
      </c>
      <c r="MK19" s="42">
        <f>Tabla25[[#This Row],[PAS_DUR_COR_COD_ROS_TG_POS]]-Tabla25[[#This Row],[PAS_DUR_COR_COD_ESC_TG_POS]]</f>
        <v>-66.947368421052715</v>
      </c>
      <c r="ML19" s="42">
        <f>Tabla25[[#This Row],[PAS_DUR_COR_COD_ROS_TG_TOT]]-Tabla25[[#This Row],[PAS_DUR_COR_COD_ESC_TG_TOT]]</f>
        <v>-135.9719282098481</v>
      </c>
      <c r="MM19" s="44">
        <f>Tabla25[[#This Row],[ESC_NUM_COR_COD_ROS_TG_NEG]]-Tabla25[[#This Row],[ESC_NUM_COR_COD_ESC_TG_NEG]]</f>
        <v>-3.5999999999999996</v>
      </c>
      <c r="MN19" s="44">
        <f>Tabla25[[#This Row],[ESC_NUM_COR_COD_ROS_TG_NEU]]-Tabla25[[#This Row],[ESC_NUM_COR_COD_ESC_TG_NEU]]</f>
        <v>-2.1111111111111112</v>
      </c>
      <c r="MO19" s="44">
        <f>Tabla25[[#This Row],[ESC_NUM_COR_COD_ROS_TG_POS]]-Tabla25[[#This Row],[ESC_NUM_COR_COD_ESC_TG_POS]]</f>
        <v>-4.0999999999999996</v>
      </c>
      <c r="MP19" s="44">
        <f>Tabla25[[#This Row],[ESC_NUM_COR_COD_ROS_TG_TOT]]-Tabla25[[#This Row],[ESC_NUM_COR_COD_ESC_TG_TOT]]</f>
        <v>-3.3103448275862069</v>
      </c>
      <c r="MQ19" s="44">
        <f>Tabla25[[#This Row],[ESC_DUR_COR_COD_ROS_TG_NEG]]-Tabla25[[#This Row],[ESC_DUR_COR_COD_ESC_TG_NEG]]</f>
        <v>-952.68571428571443</v>
      </c>
      <c r="MR19" s="44">
        <f>Tabla25[[#This Row],[ESC_DUR_COR_COD_ROS_TG_NEU]]-Tabla25[[#This Row],[ESC_DUR_COR_COD_ESC_TG_NEU]]</f>
        <v>-634.03174603174602</v>
      </c>
      <c r="MS19" s="44">
        <f>Tabla25[[#This Row],[ESC_DUR_COR_COD_ROS_TG_POS]]-Tabla25[[#This Row],[ESC_DUR_COR_COD_ESC_TG_POS]]</f>
        <v>-1298.7857142857142</v>
      </c>
      <c r="MT19" s="44">
        <f>Tabla25[[#This Row],[ESC_DUR_COR_COD_ROS_TG_TOT]]-Tabla25[[#This Row],[ESC_DUR_COR_COD_ESC_TG_TOT]]</f>
        <v>-968.95073891625623</v>
      </c>
      <c r="MU19" s="47">
        <f>Tabla25[[#This Row],[ROS_NUM_COR_COD_ROS_TG_NEG]]-Tabla25[[#This Row],[ROS_NUM_COR_COD_ESC_TG_NEG]]</f>
        <v>-0.4444444444444442</v>
      </c>
      <c r="MV19" s="47">
        <f>Tabla25[[#This Row],[ROS_NUM_COR_COD_ROS_TG_NEU]]-Tabla25[[#This Row],[ROS_NUM_COR_COD_ESC_TG_NEU]]</f>
        <v>-1.2000000000000002</v>
      </c>
      <c r="MW19" s="47">
        <f>Tabla25[[#This Row],[ROS_NUM_COR_COD_ROS_TG_POS]]-Tabla25[[#This Row],[ROS_NUM_COR_COD_ESC_TG_POS]]</f>
        <v>-1.4</v>
      </c>
      <c r="MX19" s="47">
        <f>Tabla25[[#This Row],[ROS_NUM_COR_COD_ROS_TG_TOT]]-Tabla25[[#This Row],[ROS_NUM_COR_COD_ESC_TG_TOT]]</f>
        <v>-1.0344827586206895</v>
      </c>
      <c r="MY19" s="47">
        <f>Tabla25[[#This Row],[ROS_DUR_COR_COD_ROS_TG_NEG]]-Tabla25[[#This Row],[ROS_DUR_COR_COD_ESC_TG_NEG]]</f>
        <v>-437.80000000000018</v>
      </c>
      <c r="MZ19" s="47">
        <f>Tabla25[[#This Row],[ROS_DUR_COR_COD_ROS_TG_NEU]]-Tabla25[[#This Row],[ROS_DUR_COR_COD_ESC_TG_NEU]]</f>
        <v>-687.30952380952385</v>
      </c>
      <c r="NA19" s="47">
        <f>Tabla25[[#This Row],[ROS_DUR_COR_COD_ROS_TG_POS]]-Tabla25[[#This Row],[ROS_DUR_COR_COD_ESC_TG_POS]]</f>
        <v>-707.38095238095241</v>
      </c>
      <c r="NB19" s="47">
        <f>Tabla25[[#This Row],[ROS_DUR_COR_COD_ROS_TG_TOT]]-Tabla25[[#This Row],[ROS_DUR_COR_COD_ESC_TG_TOT]]</f>
        <v>-630.56037151702776</v>
      </c>
    </row>
    <row r="20" spans="1:366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5">
        <f>Tabla2[[#This Row],[ROS_NUM_COR_COD_ROS_TG_NEG]]-Tabla2[[#This Row],[PAS_NUM_COR_COD_ROS_TG_NEG]]</f>
        <v>0.72500000000000009</v>
      </c>
      <c r="KZ20" s="15">
        <f>Tabla2[[#This Row],[ROS_DUR_COR_COD_ROS_TG_NEG]]-Tabla2[[#This Row],[PAS_DUR_COR_COD_ROS_TG_NEG]]</f>
        <v>-231.44642857142856</v>
      </c>
      <c r="LA20" s="15">
        <f>Tabla2[[#This Row],[ROS_NUM_COR_COD_ROS_TG_NEU]]-Tabla2[[#This Row],[PAS_NUM_COR_COD_ROS_TG_NEU]]</f>
        <v>0.25</v>
      </c>
      <c r="LB20" s="15">
        <f>Tabla2[[#This Row],[ROS_DUR_COR_COD_ROS_TG_NEU]]-Tabla2[[#This Row],[PAS_DUR_COR_COD_ROS_TG_NEU]]</f>
        <v>-28.6875</v>
      </c>
      <c r="LC20" s="15">
        <f>Tabla2[[#This Row],[ROS_NUM_COR_COD_ROS_TG_POS]]-Tabla2[[#This Row],[PAS_NUM_COR_COD_ROS_TG_POS]]</f>
        <v>0.25</v>
      </c>
      <c r="LD20" s="15">
        <f>Tabla2[[#This Row],[ROS_DUR_COR_COD_ROS_TG_POS]]-Tabla2[[#This Row],[PAS_DUR_COR_COD_ROS_TG_POS]]</f>
        <v>143.00793650793651</v>
      </c>
      <c r="LE20" s="15">
        <f>Tabla2[[#This Row],[ROS_NUM_COR_COD_ROS_TG_TOT]]-Tabla2[[#This Row],[PAS_NUM_COR_COD_ROS_TG_TOT]]</f>
        <v>0.39761904761904754</v>
      </c>
      <c r="LF20" s="15">
        <f>Tabla2[[#This Row],[ROS_DUR_COR_COD_ROS_TG_TOT]]-Tabla2[[#This Row],[PAS_DUR_COR_COD_ROS_TG_TOT]]</f>
        <v>-42.467391304347871</v>
      </c>
      <c r="LG20" s="15">
        <f>Tabla2[[#This Row],[ROS_NUM_COR_COD_ESC_TG_NEG]]-Tabla2[[#This Row],[PAS_NUM_COR_COD_ESC_TG_NEG]]</f>
        <v>-0.22500000000000009</v>
      </c>
      <c r="LH20" s="15">
        <f>Tabla2[[#This Row],[ROS_DUR_COR_COD_ESC_TG_NEG]]-Tabla2[[#This Row],[PAS_DUR_COR_COD_ESC_TG_NEG]]</f>
        <v>459.88888888888891</v>
      </c>
      <c r="LI20" s="15">
        <f>Tabla2[[#This Row],[ROS_NUM_COR_COD_ESC_TG_NEU]]-Tabla2[[#This Row],[PAS_NUM_COR_COD_ESC_TG_NEU]]</f>
        <v>0.10000000000000009</v>
      </c>
      <c r="LJ20" s="15">
        <f>Tabla2[[#This Row],[ROS_NUM_COR_COD_ESC_TG_NEG]]-Tabla2[[#This Row],[PAS_NUM_COR_COD_ESC_TG_NEG]]</f>
        <v>-0.22500000000000009</v>
      </c>
      <c r="LK20" s="15">
        <f>Tabla2[[#This Row],[ROS_NUM_COR_COD_ESC_TG_POS]]-Tabla2[[#This Row],[PAS_NUM_COR_COD_ESC_TG_POS]]</f>
        <v>-0.35000000000000009</v>
      </c>
      <c r="LL20" s="15">
        <f>Tabla2[[#This Row],[ROS_DUR_COR_COD_ESC_TG_POS]]-Tabla2[[#This Row],[PAS_DUR_COR_COD_ESC_TG_POS]]</f>
        <v>440.35294117647061</v>
      </c>
      <c r="LM20" s="15">
        <f>Tabla2[[#This Row],[ROS_NUM_COR_COD_ESC_TG_TOT]]-Tabla2[[#This Row],[PAS_NUM_COR_COD_ESC_TG_TOT]]</f>
        <v>-0.12380952380952381</v>
      </c>
      <c r="LN20" s="15">
        <f>Tabla2[[#This Row],[ROS_DUR_COR_COD_ESC_TG_TOT]]-Tabla2[[#This Row],[PAS_DUR_COR_COD_ESC_TG_TOT]]</f>
        <v>235.05882352941171</v>
      </c>
      <c r="LO20" s="15">
        <f>Tabla2[[#This Row],[PAS_NUM_COR_COD_ROS_TG_NEG]]-Tabla2[[#This Row],[ESC_NUM_COR_COD_ROS_TG_NEG]]</f>
        <v>-0.95000000000000018</v>
      </c>
      <c r="LP20" s="15">
        <f>Tabla2[[#This Row],[PAS_DUR_COR_COD_ROS_TG_NEG]]-Tabla2[[#This Row],[ESC_DUR_COR_COD_ROS_TG_NEG]]</f>
        <v>-105.05357142857144</v>
      </c>
      <c r="LQ20" s="15">
        <f>Tabla2[[#This Row],[PAS_NUM_COR_COD_ROS_TG_NEU]]-Tabla2[[#This Row],[ESC_NUM_COR_COD_ROS_TG_NEU]]</f>
        <v>1.5166666666666668</v>
      </c>
      <c r="LR20" s="15">
        <f>Tabla2[[#This Row],[PAS_DUR_COR_COD_ROS_TG_NEU]]-Tabla2[[#This Row],[ESC_DUR_COR_COD_ROS_TG_NEU]]</f>
        <v>412.3125</v>
      </c>
      <c r="LS20" s="15">
        <f>Tabla2[[#This Row],[PAS_NUM_COR_COD_ROS_TG_POS]]-Tabla2[[#This Row],[ESC_NUM_COR_COD_ROS_TG_POS]]</f>
        <v>1.2500000000000002</v>
      </c>
      <c r="LT20" s="15">
        <f>Tabla2[[#This Row],[PAS_DUR_COR_COD_ROS_TG_POS]]-Tabla2[[#This Row],[ESC_DUR_COR_COD_ROS_TG_POS]]</f>
        <v>461.0555555555556</v>
      </c>
      <c r="LU20" s="15">
        <f>Tabla2[[#This Row],[PAS_NUM_COR_COD_ROS_TG_TOT]]-Tabla2[[#This Row],[ESC_NUM_COR_COD_ROS_TG_TOT]]</f>
        <v>0.57528735632183947</v>
      </c>
      <c r="LV20" s="15">
        <f>Tabla2[[#This Row],[PAS_DUR_COR_COD_ROS_TG_TOT]]-Tabla2[[#This Row],[ESC_DUR_COR_COD_ROS_TG_TOT]]</f>
        <v>245.81521739130437</v>
      </c>
      <c r="LW20" s="15">
        <f>Tabla2[[#This Row],[PAS_NUM_COR_COD_ESC_TG_NEG]]-Tabla2[[#This Row],[ESC_NUM_COR_COD_ESC_TG_NEG]]</f>
        <v>0.75</v>
      </c>
      <c r="LX20" s="15">
        <f>Tabla2[[#This Row],[PAS_DUR_COR_COD_ESC_TG_NEG]]-Tabla2[[#This Row],[ESC_DUR_COR_COD_ESC_TG_NEG]]</f>
        <v>75.444444444444457</v>
      </c>
      <c r="LY20" s="15">
        <f>Tabla2[[#This Row],[PAS_NUM_COR_COD_ESC_TG_NEU]]-Tabla2[[#This Row],[ESC_NUM_COR_COD_ESC_TG_NEU]]</f>
        <v>0.46666666666666634</v>
      </c>
      <c r="LZ20" s="15">
        <f>Tabla2[[#This Row],[PAS_DUR_COR_COD_ESC_TG_NEU]]-Tabla2[[#This Row],[ESC_DUR_COR_COD_ESC_TG_NEU]]</f>
        <v>321.4375</v>
      </c>
      <c r="MA20" s="15">
        <f>Tabla2[[#This Row],[PAS_NUM_COR_COD_ESC_TG_POS]]-Tabla2[[#This Row],[ESC_NUM_COR_COD_ESC_TG_POS]]</f>
        <v>0.35000000000000009</v>
      </c>
      <c r="MB20" s="15">
        <f>Tabla2[[#This Row],[PAS_DUR_COR_COD_ESC_TG_POS]]-Tabla2[[#This Row],[ESC_DUR_COR_COD_ESC_TG_POS]]</f>
        <v>155.64705882352939</v>
      </c>
      <c r="MC20" s="15">
        <f>Tabla2[[#This Row],[PAS_NUM_COR_COD_ESC_TG_TOT]]-Tabla2[[#This Row],[ESC_NUM_COR_COD_ESC_TG_TOT]]</f>
        <v>0.52528735632183921</v>
      </c>
      <c r="MD20" s="15">
        <f>Tabla2[[#This Row],[PAS_DUR_COR_COD_ESC_TG_TOT]]-Tabla2[[#This Row],[ESC_DUR_COR_COD_ESC_TG_TOT]]</f>
        <v>170.25935828877016</v>
      </c>
      <c r="ME20" s="42">
        <f>Tabla25[[#This Row],[PAS_NUM_COR_COD_ROS_TG_NEG]]-Tabla25[[#This Row],[PAS_NUM_COR_COD_ESC_TG_NEG]]</f>
        <v>0.29999999999999982</v>
      </c>
      <c r="MF20" s="42">
        <f>Tabla25[[#This Row],[PAS_NUM_COR_COD_ROS_TG_NEU]]-Tabla25[[#This Row],[PAS_NUM_COR_COD_ESC_TG_NEU]]</f>
        <v>5.0000000000000266E-2</v>
      </c>
      <c r="MG20" s="42">
        <f>Tabla25[[#This Row],[PAS_NUM_COR_COD_ROS_TG_POS]]-Tabla25[[#This Row],[PAS_NUM_COR_COD_ESC_TG_POS]]</f>
        <v>-0.19999999999999973</v>
      </c>
      <c r="MH20" s="42">
        <f>Tabla25[[#This Row],[PAS_NUM_COR_COD_ROS_TG_TOT]]-Tabla25[[#This Row],[PAS_NUM_COR_COD_ESC_TG_TOT]]</f>
        <v>5.0000000000000266E-2</v>
      </c>
      <c r="MI20" s="42">
        <f>Tabla25[[#This Row],[PAS_DUR_COR_COD_ROS_TG_NEG]]-Tabla25[[#This Row],[PAS_DUR_COR_COD_ESC_TG_NEG]]</f>
        <v>338.96031746031747</v>
      </c>
      <c r="MJ20" s="42">
        <f>Tabla25[[#This Row],[PAS_DUR_COR_COD_ROS_TG_NEU]]-Tabla25[[#This Row],[PAS_DUR_COR_COD_ESC_TG_NEU]]</f>
        <v>-69.625</v>
      </c>
      <c r="MK20" s="42">
        <f>Tabla25[[#This Row],[PAS_DUR_COR_COD_ROS_TG_POS]]-Tabla25[[#This Row],[PAS_DUR_COR_COD_ESC_TG_POS]]</f>
        <v>-15.369281045751563</v>
      </c>
      <c r="ML20" s="42">
        <f>Tabla25[[#This Row],[PAS_DUR_COR_COD_ROS_TG_TOT]]-Tabla25[[#This Row],[PAS_DUR_COR_COD_ESC_TG_TOT]]</f>
        <v>87.308823529411711</v>
      </c>
      <c r="MM20" s="44">
        <f>Tabla25[[#This Row],[ESC_NUM_COR_COD_ROS_TG_NEG]]-Tabla25[[#This Row],[ESC_NUM_COR_COD_ESC_TG_NEG]]</f>
        <v>2</v>
      </c>
      <c r="MN20" s="44">
        <f>Tabla25[[#This Row],[ESC_NUM_COR_COD_ROS_TG_NEU]]-Tabla25[[#This Row],[ESC_NUM_COR_COD_ESC_TG_NEU]]</f>
        <v>-1.0000000000000002</v>
      </c>
      <c r="MO20" s="44">
        <f>Tabla25[[#This Row],[ESC_NUM_COR_COD_ROS_TG_POS]]-Tabla25[[#This Row],[ESC_NUM_COR_COD_ESC_TG_POS]]</f>
        <v>-1.0999999999999999</v>
      </c>
      <c r="MP20" s="44">
        <f>Tabla25[[#This Row],[ESC_NUM_COR_COD_ROS_TG_TOT]]-Tabla25[[#This Row],[ESC_NUM_COR_COD_ESC_TG_TOT]]</f>
        <v>0</v>
      </c>
      <c r="MQ20" s="44">
        <f>Tabla25[[#This Row],[ESC_DUR_COR_COD_ROS_TG_NEG]]-Tabla25[[#This Row],[ESC_DUR_COR_COD_ESC_TG_NEG]]</f>
        <v>519.45833333333337</v>
      </c>
      <c r="MR20" s="44">
        <f>Tabla25[[#This Row],[ESC_DUR_COR_COD_ROS_TG_NEU]]-Tabla25[[#This Row],[ESC_DUR_COR_COD_ESC_TG_NEU]]</f>
        <v>-160.5</v>
      </c>
      <c r="MS20" s="44">
        <f>Tabla25[[#This Row],[ESC_DUR_COR_COD_ROS_TG_POS]]-Tabla25[[#This Row],[ESC_DUR_COR_COD_ESC_TG_POS]]</f>
        <v>-320.77777777777777</v>
      </c>
      <c r="MT20" s="44">
        <f>Tabla25[[#This Row],[ESC_DUR_COR_COD_ROS_TG_TOT]]-Tabla25[[#This Row],[ESC_DUR_COR_COD_ESC_TG_TOT]]</f>
        <v>11.752964426877497</v>
      </c>
      <c r="MU20" s="47">
        <f>Tabla25[[#This Row],[ROS_NUM_COR_COD_ROS_TG_NEG]]-Tabla25[[#This Row],[ROS_NUM_COR_COD_ESC_TG_NEG]]</f>
        <v>1.25</v>
      </c>
      <c r="MV20" s="47">
        <f>Tabla25[[#This Row],[ROS_NUM_COR_COD_ROS_TG_NEU]]-Tabla25[[#This Row],[ROS_NUM_COR_COD_ESC_TG_NEU]]</f>
        <v>0.20000000000000018</v>
      </c>
      <c r="MW20" s="47">
        <f>Tabla25[[#This Row],[ROS_NUM_COR_COD_ROS_TG_POS]]-Tabla25[[#This Row],[ROS_NUM_COR_COD_ESC_TG_POS]]</f>
        <v>0.40000000000000036</v>
      </c>
      <c r="MX20" s="47">
        <f>Tabla25[[#This Row],[ROS_NUM_COR_COD_ROS_TG_TOT]]-Tabla25[[#This Row],[ROS_NUM_COR_COD_ESC_TG_TOT]]</f>
        <v>0.57142857142857162</v>
      </c>
      <c r="MY20" s="47">
        <f>Tabla25[[#This Row],[ROS_DUR_COR_COD_ROS_TG_NEG]]-Tabla25[[#This Row],[ROS_DUR_COR_COD_ESC_TG_NEG]]</f>
        <v>-352.375</v>
      </c>
      <c r="MZ20" s="47">
        <f>Tabla25[[#This Row],[ROS_DUR_COR_COD_ROS_TG_NEU]]-Tabla25[[#This Row],[ROS_DUR_COR_COD_ESC_TG_NEU]]</f>
        <v>17.196428571428555</v>
      </c>
      <c r="NA20" s="47">
        <f>Tabla25[[#This Row],[ROS_DUR_COR_COD_ROS_TG_POS]]-Tabla25[[#This Row],[ROS_DUR_COR_COD_ESC_TG_POS]]</f>
        <v>-312.71428571428567</v>
      </c>
      <c r="NB20" s="47">
        <f>Tabla25[[#This Row],[ROS_DUR_COR_COD_ROS_TG_TOT]]-Tabla25[[#This Row],[ROS_DUR_COR_COD_ESC_TG_TOT]]</f>
        <v>-190.21739130434787</v>
      </c>
    </row>
    <row r="21" spans="1:366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5">
        <f>Tabla2[[#This Row],[ROS_NUM_COR_COD_ROS_TG_NEG]]-Tabla2[[#This Row],[PAS_NUM_COR_COD_ROS_TG_NEG]]</f>
        <v>0.75555555555555554</v>
      </c>
      <c r="KZ21" s="15">
        <f>Tabla2[[#This Row],[ROS_DUR_COR_COD_ROS_TG_NEG]]-Tabla2[[#This Row],[PAS_DUR_COR_COD_ROS_TG_NEG]]</f>
        <v>-429.44999999999982</v>
      </c>
      <c r="LA21" s="15">
        <f>Tabla2[[#This Row],[ROS_NUM_COR_COD_ROS_TG_NEU]]-Tabla2[[#This Row],[PAS_NUM_COR_COD_ROS_TG_NEU]]</f>
        <v>0.64444444444444482</v>
      </c>
      <c r="LB21" s="15">
        <f>Tabla2[[#This Row],[ROS_DUR_COR_COD_ROS_TG_NEU]]-Tabla2[[#This Row],[PAS_DUR_COR_COD_ROS_TG_NEU]]</f>
        <v>-130.98571428571427</v>
      </c>
      <c r="LC21" s="15">
        <f>Tabla2[[#This Row],[ROS_NUM_COR_COD_ROS_TG_POS]]-Tabla2[[#This Row],[PAS_NUM_COR_COD_ROS_TG_POS]]</f>
        <v>1.4499999999999997</v>
      </c>
      <c r="LD21" s="15">
        <f>Tabla2[[#This Row],[ROS_DUR_COR_COD_ROS_TG_POS]]-Tabla2[[#This Row],[PAS_DUR_COR_COD_ROS_TG_POS]]</f>
        <v>-223.42222222222222</v>
      </c>
      <c r="LE21" s="15">
        <f>Tabla2[[#This Row],[ROS_NUM_COR_COD_ROS_TG_TOT]]-Tabla2[[#This Row],[PAS_NUM_COR_COD_ROS_TG_TOT]]</f>
        <v>0.95714285714285685</v>
      </c>
      <c r="LF21" s="15">
        <f>Tabla2[[#This Row],[ROS_DUR_COR_COD_ROS_TG_TOT]]-Tabla2[[#This Row],[PAS_DUR_COR_COD_ROS_TG_TOT]]</f>
        <v>-264.36666666666656</v>
      </c>
      <c r="LG21" s="15">
        <f>Tabla2[[#This Row],[ROS_NUM_COR_COD_ESC_TG_NEG]]-Tabla2[[#This Row],[PAS_NUM_COR_COD_ESC_TG_NEG]]</f>
        <v>-1.7999999999999998</v>
      </c>
      <c r="LH21" s="15">
        <f>Tabla2[[#This Row],[ROS_DUR_COR_COD_ESC_TG_NEG]]-Tabla2[[#This Row],[PAS_DUR_COR_COD_ESC_TG_NEG]]</f>
        <v>-1240.6333333333337</v>
      </c>
      <c r="LI21" s="15">
        <f>Tabla2[[#This Row],[ROS_NUM_COR_COD_ESC_TG_NEU]]-Tabla2[[#This Row],[PAS_NUM_COR_COD_ESC_TG_NEU]]</f>
        <v>-1.6277777777777778</v>
      </c>
      <c r="LJ21" s="15">
        <f>Tabla2[[#This Row],[ROS_NUM_COR_COD_ESC_TG_NEG]]-Tabla2[[#This Row],[PAS_NUM_COR_COD_ESC_TG_NEG]]</f>
        <v>-1.7999999999999998</v>
      </c>
      <c r="LK21" s="15">
        <f>Tabla2[[#This Row],[ROS_NUM_COR_COD_ESC_TG_POS]]-Tabla2[[#This Row],[PAS_NUM_COR_COD_ESC_TG_POS]]</f>
        <v>-2.15</v>
      </c>
      <c r="LL21" s="15">
        <f>Tabla2[[#This Row],[ROS_DUR_COR_COD_ESC_TG_POS]]-Tabla2[[#This Row],[PAS_DUR_COR_COD_ESC_TG_POS]]</f>
        <v>-873.27272727272725</v>
      </c>
      <c r="LM21" s="15">
        <f>Tabla2[[#This Row],[ROS_NUM_COR_COD_ESC_TG_TOT]]-Tabla2[[#This Row],[PAS_NUM_COR_COD_ESC_TG_TOT]]</f>
        <v>-1.8714285714285712</v>
      </c>
      <c r="LN21" s="15">
        <f>Tabla2[[#This Row],[ROS_DUR_COR_COD_ESC_TG_TOT]]-Tabla2[[#This Row],[PAS_DUR_COR_COD_ESC_TG_TOT]]</f>
        <v>-1055.3508064516127</v>
      </c>
      <c r="LO21" s="15">
        <f>Tabla2[[#This Row],[PAS_NUM_COR_COD_ROS_TG_NEG]]-Tabla2[[#This Row],[ESC_NUM_COR_COD_ROS_TG_NEG]]</f>
        <v>1.7999999999999998</v>
      </c>
      <c r="LP21" s="15">
        <f>Tabla2[[#This Row],[PAS_DUR_COR_COD_ROS_TG_NEG]]-Tabla2[[#This Row],[ESC_DUR_COR_COD_ROS_TG_NEG]]</f>
        <v>1534.6999999999998</v>
      </c>
      <c r="LQ21" s="15">
        <f>Tabla2[[#This Row],[PAS_NUM_COR_COD_ROS_TG_NEU]]-Tabla2[[#This Row],[ESC_NUM_COR_COD_ROS_TG_NEU]]</f>
        <v>0.89999999999999991</v>
      </c>
      <c r="LR21" s="15">
        <f>Tabla2[[#This Row],[PAS_DUR_COR_COD_ROS_TG_NEU]]-Tabla2[[#This Row],[ESC_DUR_COR_COD_ROS_TG_NEU]]</f>
        <v>1108.4777777777779</v>
      </c>
      <c r="LS21" s="15">
        <f>Tabla2[[#This Row],[PAS_NUM_COR_COD_ROS_TG_POS]]-Tabla2[[#This Row],[ESC_NUM_COR_COD_ROS_TG_POS]]</f>
        <v>1.7944444444444445</v>
      </c>
      <c r="LT21" s="15">
        <f>Tabla2[[#This Row],[PAS_DUR_COR_COD_ROS_TG_POS]]-Tabla2[[#This Row],[ESC_DUR_COR_COD_ROS_TG_POS]]</f>
        <v>1569.2</v>
      </c>
      <c r="LU21" s="15">
        <f>Tabla2[[#This Row],[PAS_NUM_COR_COD_ROS_TG_TOT]]-Tabla2[[#This Row],[ESC_NUM_COR_COD_ROS_TG_TOT]]</f>
        <v>1.4714285714285715</v>
      </c>
      <c r="LV21" s="15">
        <f>Tabla2[[#This Row],[PAS_DUR_COR_COD_ROS_TG_TOT]]-Tabla2[[#This Row],[ESC_DUR_COR_COD_ROS_TG_TOT]]</f>
        <v>1394.4681159420288</v>
      </c>
      <c r="LW21" s="15">
        <f>Tabla2[[#This Row],[PAS_NUM_COR_COD_ESC_TG_NEG]]-Tabla2[[#This Row],[ESC_NUM_COR_COD_ESC_TG_NEG]]</f>
        <v>-1.8666666666666671</v>
      </c>
      <c r="LX21" s="15">
        <f>Tabla2[[#This Row],[PAS_DUR_COR_COD_ESC_TG_NEG]]-Tabla2[[#This Row],[ESC_DUR_COR_COD_ESC_TG_NEG]]</f>
        <v>677.74444444444453</v>
      </c>
      <c r="LY21" s="15">
        <f>Tabla2[[#This Row],[PAS_NUM_COR_COD_ESC_TG_NEU]]-Tabla2[[#This Row],[ESC_NUM_COR_COD_ESC_TG_NEU]]</f>
        <v>-1.35</v>
      </c>
      <c r="LZ21" s="15">
        <f>Tabla2[[#This Row],[PAS_DUR_COR_COD_ESC_TG_NEU]]-Tabla2[[#This Row],[ESC_DUR_COR_COD_ESC_TG_NEU]]</f>
        <v>885.50000000000023</v>
      </c>
      <c r="MA21" s="15">
        <f>Tabla2[[#This Row],[PAS_NUM_COR_COD_ESC_TG_POS]]-Tabla2[[#This Row],[ESC_NUM_COR_COD_ESC_TG_POS]]</f>
        <v>-1.6944444444444446</v>
      </c>
      <c r="MB21" s="15">
        <f>Tabla2[[#This Row],[PAS_DUR_COR_COD_ESC_TG_POS]]-Tabla2[[#This Row],[ESC_DUR_COR_COD_ESC_TG_POS]]</f>
        <v>336.93939393939399</v>
      </c>
      <c r="MC21" s="15">
        <f>Tabla2[[#This Row],[PAS_NUM_COR_COD_ESC_TG_TOT]]-Tabla2[[#This Row],[ESC_NUM_COR_COD_ESC_TG_TOT]]</f>
        <v>-1.628571428571429</v>
      </c>
      <c r="MD21" s="15">
        <f>Tabla2[[#This Row],[PAS_DUR_COR_COD_ESC_TG_TOT]]-Tabla2[[#This Row],[ESC_DUR_COR_COD_ESC_TG_TOT]]</f>
        <v>634.65437788018403</v>
      </c>
      <c r="ME21" s="42">
        <f>Tabla25[[#This Row],[PAS_NUM_COR_COD_ROS_TG_NEG]]-Tabla25[[#This Row],[PAS_NUM_COR_COD_ESC_TG_NEG]]</f>
        <v>0</v>
      </c>
      <c r="MF21" s="42">
        <f>Tabla25[[#This Row],[PAS_NUM_COR_COD_ROS_TG_NEU]]-Tabla25[[#This Row],[PAS_NUM_COR_COD_ESC_TG_NEU]]</f>
        <v>-5.0000000000000266E-2</v>
      </c>
      <c r="MG21" s="42">
        <f>Tabla25[[#This Row],[PAS_NUM_COR_COD_ROS_TG_POS]]-Tabla25[[#This Row],[PAS_NUM_COR_COD_ESC_TG_POS]]</f>
        <v>-0.39999999999999991</v>
      </c>
      <c r="MH21" s="42">
        <f>Tabla25[[#This Row],[PAS_NUM_COR_COD_ROS_TG_TOT]]-Tabla25[[#This Row],[PAS_NUM_COR_COD_ESC_TG_TOT]]</f>
        <v>-0.14999999999999991</v>
      </c>
      <c r="MI21" s="42">
        <f>Tabla25[[#This Row],[PAS_DUR_COR_COD_ROS_TG_NEG]]-Tabla25[[#This Row],[PAS_DUR_COR_COD_ESC_TG_NEG]]</f>
        <v>1.8999999999996362</v>
      </c>
      <c r="MJ21" s="42">
        <f>Tabla25[[#This Row],[PAS_DUR_COR_COD_ROS_TG_NEU]]-Tabla25[[#This Row],[PAS_DUR_COR_COD_ESC_TG_NEU]]</f>
        <v>-253.60000000000014</v>
      </c>
      <c r="MK21" s="42">
        <f>Tabla25[[#This Row],[PAS_DUR_COR_COD_ROS_TG_POS]]-Tabla25[[#This Row],[PAS_DUR_COR_COD_ESC_TG_POS]]</f>
        <v>-5.0727272727272066</v>
      </c>
      <c r="ML21" s="42">
        <f>Tabla25[[#This Row],[PAS_DUR_COR_COD_ROS_TG_TOT]]-Tabla25[[#This Row],[PAS_DUR_COR_COD_ESC_TG_TOT]]</f>
        <v>-81.192473118279395</v>
      </c>
      <c r="MM21" s="44">
        <f>Tabla25[[#This Row],[ESC_NUM_COR_COD_ROS_TG_NEG]]-Tabla25[[#This Row],[ESC_NUM_COR_COD_ESC_TG_NEG]]</f>
        <v>-3.666666666666667</v>
      </c>
      <c r="MN21" s="44">
        <f>Tabla25[[#This Row],[ESC_NUM_COR_COD_ROS_TG_NEU]]-Tabla25[[#This Row],[ESC_NUM_COR_COD_ESC_TG_NEU]]</f>
        <v>-2.3000000000000003</v>
      </c>
      <c r="MO21" s="44">
        <f>Tabla25[[#This Row],[ESC_NUM_COR_COD_ROS_TG_POS]]-Tabla25[[#This Row],[ESC_NUM_COR_COD_ESC_TG_POS]]</f>
        <v>-3.8888888888888893</v>
      </c>
      <c r="MP21" s="44">
        <f>Tabla25[[#This Row],[ESC_NUM_COR_COD_ROS_TG_TOT]]-Tabla25[[#This Row],[ESC_NUM_COR_COD_ESC_TG_TOT]]</f>
        <v>-3.2500000000000004</v>
      </c>
      <c r="MQ21" s="44">
        <f>Tabla25[[#This Row],[ESC_DUR_COR_COD_ROS_TG_NEG]]-Tabla25[[#This Row],[ESC_DUR_COR_COD_ESC_TG_NEG]]</f>
        <v>-855.05555555555566</v>
      </c>
      <c r="MR21" s="44">
        <f>Tabla25[[#This Row],[ESC_DUR_COR_COD_ROS_TG_NEU]]-Tabla25[[#This Row],[ESC_DUR_COR_COD_ESC_TG_NEU]]</f>
        <v>-476.57777777777778</v>
      </c>
      <c r="MS21" s="44">
        <f>Tabla25[[#This Row],[ESC_DUR_COR_COD_ROS_TG_POS]]-Tabla25[[#This Row],[ESC_DUR_COR_COD_ESC_TG_POS]]</f>
        <v>-1237.3333333333333</v>
      </c>
      <c r="MT21" s="44">
        <f>Tabla25[[#This Row],[ESC_DUR_COR_COD_ROS_TG_TOT]]-Tabla25[[#This Row],[ESC_DUR_COR_COD_ESC_TG_TOT]]</f>
        <v>-841.0062111801243</v>
      </c>
      <c r="MU21" s="47">
        <f>Tabla25[[#This Row],[ROS_NUM_COR_COD_ROS_TG_NEG]]-Tabla25[[#This Row],[ROS_NUM_COR_COD_ESC_TG_NEG]]</f>
        <v>2.5555555555555554</v>
      </c>
      <c r="MV21" s="47">
        <f>Tabla25[[#This Row],[ROS_NUM_COR_COD_ROS_TG_NEU]]-Tabla25[[#This Row],[ROS_NUM_COR_COD_ESC_TG_NEU]]</f>
        <v>2.2222222222222223</v>
      </c>
      <c r="MW21" s="47">
        <f>Tabla25[[#This Row],[ROS_NUM_COR_COD_ROS_TG_POS]]-Tabla25[[#This Row],[ROS_NUM_COR_COD_ESC_TG_POS]]</f>
        <v>3.1999999999999997</v>
      </c>
      <c r="MX21" s="47">
        <f>Tabla25[[#This Row],[ROS_NUM_COR_COD_ROS_TG_TOT]]-Tabla25[[#This Row],[ROS_NUM_COR_COD_ESC_TG_TOT]]</f>
        <v>2.6785714285714279</v>
      </c>
      <c r="MY21" s="47">
        <f>Tabla25[[#This Row],[ROS_DUR_COR_COD_ROS_TG_NEG]]-Tabla25[[#This Row],[ROS_DUR_COR_COD_ESC_TG_NEG]]</f>
        <v>813.08333333333337</v>
      </c>
      <c r="MZ21" s="47">
        <f>Tabla25[[#This Row],[ROS_DUR_COR_COD_ROS_TG_NEU]]-Tabla25[[#This Row],[ROS_DUR_COR_COD_ESC_TG_NEU]]</f>
        <v>653.11428571428587</v>
      </c>
      <c r="NA21" s="47">
        <f>Tabla25[[#This Row],[ROS_DUR_COR_COD_ROS_TG_POS]]-Tabla25[[#This Row],[ROS_DUR_COR_COD_ESC_TG_POS]]</f>
        <v>644.77777777777783</v>
      </c>
      <c r="NB21" s="47">
        <f>Tabla25[[#This Row],[ROS_DUR_COR_COD_ROS_TG_TOT]]-Tabla25[[#This Row],[ROS_DUR_COR_COD_ESC_TG_TOT]]</f>
        <v>709.79166666666674</v>
      </c>
    </row>
    <row r="22" spans="1:366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5">
        <f>Tabla2[[#This Row],[ROS_NUM_COR_COD_ROS_TG_NEG]]-Tabla2[[#This Row],[PAS_NUM_COR_COD_ROS_TG_NEG]]</f>
        <v>0.16111111111111098</v>
      </c>
      <c r="KZ22" s="15">
        <f>Tabla2[[#This Row],[ROS_DUR_COR_COD_ROS_TG_NEG]]-Tabla2[[#This Row],[PAS_DUR_COR_COD_ROS_TG_NEG]]</f>
        <v>-19.233333333333348</v>
      </c>
      <c r="LA22" s="15">
        <f>Tabla2[[#This Row],[ROS_NUM_COR_COD_ROS_TG_NEU]]-Tabla2[[#This Row],[PAS_NUM_COR_COD_ROS_TG_NEU]]</f>
        <v>-0.40000000000000036</v>
      </c>
      <c r="LB22" s="15">
        <f>Tabla2[[#This Row],[ROS_DUR_COR_COD_ROS_TG_NEU]]-Tabla2[[#This Row],[PAS_DUR_COR_COD_ROS_TG_NEU]]</f>
        <v>-86.966666666666583</v>
      </c>
      <c r="LC22" s="15">
        <f>Tabla2[[#This Row],[ROS_NUM_COR_COD_ROS_TG_POS]]-Tabla2[[#This Row],[PAS_NUM_COR_COD_ROS_TG_POS]]</f>
        <v>-0.30000000000000027</v>
      </c>
      <c r="LD22" s="15">
        <f>Tabla2[[#This Row],[ROS_DUR_COR_COD_ROS_TG_POS]]-Tabla2[[#This Row],[PAS_DUR_COR_COD_ROS_TG_POS]]</f>
        <v>-242.02105263157898</v>
      </c>
      <c r="LE22" s="15">
        <f>Tabla2[[#This Row],[ROS_NUM_COR_COD_ROS_TG_TOT]]-Tabla2[[#This Row],[PAS_NUM_COR_COD_ROS_TG_TOT]]</f>
        <v>-0.18103448275862055</v>
      </c>
      <c r="LF22" s="15">
        <f>Tabla2[[#This Row],[ROS_DUR_COR_COD_ROS_TG_TOT]]-Tabla2[[#This Row],[PAS_DUR_COR_COD_ROS_TG_TOT]]</f>
        <v>-111.80084745762701</v>
      </c>
      <c r="LG22" s="15">
        <f>Tabla2[[#This Row],[ROS_NUM_COR_COD_ESC_TG_NEG]]-Tabla2[[#This Row],[PAS_NUM_COR_COD_ESC_TG_NEG]]</f>
        <v>-1.6666666666666665</v>
      </c>
      <c r="LH22" s="15">
        <f>Tabla2[[#This Row],[ROS_DUR_COR_COD_ESC_TG_NEG]]-Tabla2[[#This Row],[PAS_DUR_COR_COD_ESC_TG_NEG]]</f>
        <v>276.5</v>
      </c>
      <c r="LI22" s="15">
        <f>Tabla2[[#This Row],[ROS_NUM_COR_COD_ESC_TG_NEU]]-Tabla2[[#This Row],[PAS_NUM_COR_COD_ESC_TG_NEU]]</f>
        <v>-0.45000000000000018</v>
      </c>
      <c r="LJ22" s="15">
        <f>Tabla2[[#This Row],[ROS_NUM_COR_COD_ESC_TG_NEG]]-Tabla2[[#This Row],[PAS_NUM_COR_COD_ESC_TG_NEG]]</f>
        <v>-1.6666666666666665</v>
      </c>
      <c r="LK22" s="15">
        <f>Tabla2[[#This Row],[ROS_NUM_COR_COD_ESC_TG_POS]]-Tabla2[[#This Row],[PAS_NUM_COR_COD_ESC_TG_POS]]</f>
        <v>-0.64999999999999991</v>
      </c>
      <c r="LL22" s="15">
        <f>Tabla2[[#This Row],[ROS_DUR_COR_COD_ESC_TG_POS]]-Tabla2[[#This Row],[PAS_DUR_COR_COD_ESC_TG_POS]]</f>
        <v>311.38888888888891</v>
      </c>
      <c r="LM22" s="15">
        <f>Tabla2[[#This Row],[ROS_NUM_COR_COD_ESC_TG_TOT]]-Tabla2[[#This Row],[PAS_NUM_COR_COD_ESC_TG_TOT]]</f>
        <v>-0.91494252873563209</v>
      </c>
      <c r="LN22" s="15">
        <f>Tabla2[[#This Row],[ROS_DUR_COR_COD_ESC_TG_TOT]]-Tabla2[[#This Row],[PAS_DUR_COR_COD_ESC_TG_TOT]]</f>
        <v>301.20114942528744</v>
      </c>
      <c r="LO22" s="15">
        <f>Tabla2[[#This Row],[PAS_NUM_COR_COD_ROS_TG_NEG]]-Tabla2[[#This Row],[ESC_NUM_COR_COD_ROS_TG_NEG]]</f>
        <v>1.85</v>
      </c>
      <c r="LP22" s="15">
        <f>Tabla2[[#This Row],[PAS_DUR_COR_COD_ROS_TG_NEG]]-Tabla2[[#This Row],[ESC_DUR_COR_COD_ROS_TG_NEG]]</f>
        <v>198.10000000000002</v>
      </c>
      <c r="LQ22" s="15">
        <f>Tabla2[[#This Row],[PAS_NUM_COR_COD_ROS_TG_NEU]]-Tabla2[[#This Row],[ESC_NUM_COR_COD_ROS_TG_NEU]]</f>
        <v>1.8000000000000003</v>
      </c>
      <c r="LR22" s="15">
        <f>Tabla2[[#This Row],[PAS_DUR_COR_COD_ROS_TG_NEU]]-Tabla2[[#This Row],[ESC_DUR_COR_COD_ROS_TG_NEU]]</f>
        <v>-91.450000000000045</v>
      </c>
      <c r="LS22" s="15">
        <f>Tabla2[[#This Row],[PAS_NUM_COR_COD_ROS_TG_POS]]-Tabla2[[#This Row],[ESC_NUM_COR_COD_ROS_TG_POS]]</f>
        <v>2.0444444444444443</v>
      </c>
      <c r="LT22" s="15">
        <f>Tabla2[[#This Row],[PAS_DUR_COR_COD_ROS_TG_POS]]-Tabla2[[#This Row],[ESC_DUR_COR_COD_ROS_TG_POS]]</f>
        <v>433.25438596491233</v>
      </c>
      <c r="LU22" s="15">
        <f>Tabla2[[#This Row],[PAS_NUM_COR_COD_ROS_TG_TOT]]-Tabla2[[#This Row],[ESC_NUM_COR_COD_ROS_TG_TOT]]</f>
        <v>1.9051724137931034</v>
      </c>
      <c r="LV22" s="15">
        <f>Tabla2[[#This Row],[PAS_DUR_COR_COD_ROS_TG_TOT]]-Tabla2[[#This Row],[ESC_DUR_COR_COD_ROS_TG_TOT]]</f>
        <v>198.65084745762704</v>
      </c>
      <c r="LW22" s="15">
        <f>Tabla2[[#This Row],[PAS_NUM_COR_COD_ESC_TG_NEG]]-Tabla2[[#This Row],[ESC_NUM_COR_COD_ESC_TG_NEG]]</f>
        <v>-1.2999999999999998</v>
      </c>
      <c r="LX22" s="15">
        <f>Tabla2[[#This Row],[PAS_DUR_COR_COD_ESC_TG_NEG]]-Tabla2[[#This Row],[ESC_DUR_COR_COD_ESC_TG_NEG]]</f>
        <v>-577.79999999999995</v>
      </c>
      <c r="LY22" s="15">
        <f>Tabla2[[#This Row],[PAS_NUM_COR_COD_ESC_TG_NEU]]-Tabla2[[#This Row],[ESC_NUM_COR_COD_ESC_TG_NEU]]</f>
        <v>-1.85</v>
      </c>
      <c r="LZ22" s="15">
        <f>Tabla2[[#This Row],[PAS_DUR_COR_COD_ESC_TG_NEU]]-Tabla2[[#This Row],[ESC_DUR_COR_COD_ESC_TG_NEU]]</f>
        <v>-875.72222222222217</v>
      </c>
      <c r="MA22" s="15">
        <f>Tabla2[[#This Row],[PAS_NUM_COR_COD_ESC_TG_POS]]-Tabla2[[#This Row],[ESC_NUM_COR_COD_ESC_TG_POS]]</f>
        <v>-1.8388888888888895</v>
      </c>
      <c r="MB22" s="15">
        <f>Tabla2[[#This Row],[PAS_DUR_COR_COD_ESC_TG_POS]]-Tabla2[[#This Row],[ESC_DUR_COR_COD_ESC_TG_POS]]</f>
        <v>-504.94444444444457</v>
      </c>
      <c r="MC22" s="15">
        <f>Tabla2[[#This Row],[PAS_NUM_COR_COD_ESC_TG_TOT]]-Tabla2[[#This Row],[ESC_NUM_COR_COD_ESC_TG_TOT]]</f>
        <v>-1.6712643678160921</v>
      </c>
      <c r="MD22" s="15">
        <f>Tabla2[[#This Row],[PAS_DUR_COR_COD_ESC_TG_TOT]]-Tabla2[[#This Row],[ESC_DUR_COR_COD_ESC_TG_TOT]]</f>
        <v>-652.21305418719203</v>
      </c>
      <c r="ME22" s="42">
        <f>Tabla25[[#This Row],[PAS_NUM_COR_COD_ROS_TG_NEG]]-Tabla25[[#This Row],[PAS_NUM_COR_COD_ESC_TG_NEG]]</f>
        <v>-1.0499999999999998</v>
      </c>
      <c r="MF22" s="42">
        <f>Tabla25[[#This Row],[PAS_NUM_COR_COD_ROS_TG_NEU]]-Tabla25[[#This Row],[PAS_NUM_COR_COD_ESC_TG_NEU]]</f>
        <v>-0.14999999999999991</v>
      </c>
      <c r="MG22" s="42">
        <f>Tabla25[[#This Row],[PAS_NUM_COR_COD_ROS_TG_POS]]-Tabla25[[#This Row],[PAS_NUM_COR_COD_ESC_TG_POS]]</f>
        <v>0.55000000000000027</v>
      </c>
      <c r="MH22" s="42">
        <f>Tabla25[[#This Row],[PAS_NUM_COR_COD_ROS_TG_TOT]]-Tabla25[[#This Row],[PAS_NUM_COR_COD_ESC_TG_TOT]]</f>
        <v>-0.21666666666666679</v>
      </c>
      <c r="MI22" s="42">
        <f>Tabla25[[#This Row],[PAS_DUR_COR_COD_ROS_TG_NEG]]-Tabla25[[#This Row],[PAS_DUR_COR_COD_ESC_TG_NEG]]</f>
        <v>-326.60000000000002</v>
      </c>
      <c r="MJ22" s="42">
        <f>Tabla25[[#This Row],[PAS_DUR_COR_COD_ROS_TG_NEU]]-Tabla25[[#This Row],[PAS_DUR_COR_COD_ESC_TG_NEU]]</f>
        <v>-108.20000000000005</v>
      </c>
      <c r="MK22" s="42">
        <f>Tabla25[[#This Row],[PAS_DUR_COR_COD_ROS_TG_POS]]-Tabla25[[#This Row],[PAS_DUR_COR_COD_ESC_TG_POS]]</f>
        <v>43.809941520467873</v>
      </c>
      <c r="ML22" s="42">
        <f>Tabla25[[#This Row],[PAS_DUR_COR_COD_ROS_TG_TOT]]-Tabla25[[#This Row],[PAS_DUR_COR_COD_ESC_TG_TOT]]</f>
        <v>-133.41466978375229</v>
      </c>
      <c r="MM22" s="44">
        <f>Tabla25[[#This Row],[ESC_NUM_COR_COD_ROS_TG_NEG]]-Tabla25[[#This Row],[ESC_NUM_COR_COD_ESC_TG_NEG]]</f>
        <v>-4.1999999999999993</v>
      </c>
      <c r="MN22" s="44">
        <f>Tabla25[[#This Row],[ESC_NUM_COR_COD_ROS_TG_NEU]]-Tabla25[[#This Row],[ESC_NUM_COR_COD_ESC_TG_NEU]]</f>
        <v>-3.8000000000000003</v>
      </c>
      <c r="MO22" s="44">
        <f>Tabla25[[#This Row],[ESC_NUM_COR_COD_ROS_TG_POS]]-Tabla25[[#This Row],[ESC_NUM_COR_COD_ESC_TG_POS]]</f>
        <v>-3.3333333333333339</v>
      </c>
      <c r="MP22" s="44">
        <f>Tabla25[[#This Row],[ESC_NUM_COR_COD_ROS_TG_TOT]]-Tabla25[[#This Row],[ESC_NUM_COR_COD_ESC_TG_TOT]]</f>
        <v>-3.7931034482758621</v>
      </c>
      <c r="MQ22" s="44">
        <f>Tabla25[[#This Row],[ESC_DUR_COR_COD_ROS_TG_NEG]]-Tabla25[[#This Row],[ESC_DUR_COR_COD_ESC_TG_NEG]]</f>
        <v>-1102.5</v>
      </c>
      <c r="MR22" s="44">
        <f>Tabla25[[#This Row],[ESC_DUR_COR_COD_ROS_TG_NEU]]-Tabla25[[#This Row],[ESC_DUR_COR_COD_ESC_TG_NEU]]</f>
        <v>-892.47222222222217</v>
      </c>
      <c r="MS22" s="44">
        <f>Tabla25[[#This Row],[ESC_DUR_COR_COD_ROS_TG_POS]]-Tabla25[[#This Row],[ESC_DUR_COR_COD_ESC_TG_POS]]</f>
        <v>-894.38888888888903</v>
      </c>
      <c r="MT22" s="44">
        <f>Tabla25[[#This Row],[ESC_DUR_COR_COD_ROS_TG_TOT]]-Tabla25[[#This Row],[ESC_DUR_COR_COD_ESC_TG_TOT]]</f>
        <v>-984.27857142857135</v>
      </c>
      <c r="MU22" s="47">
        <f>Tabla25[[#This Row],[ROS_NUM_COR_COD_ROS_TG_NEG]]-Tabla25[[#This Row],[ROS_NUM_COR_COD_ESC_TG_NEG]]</f>
        <v>0.77777777777777768</v>
      </c>
      <c r="MV22" s="47">
        <f>Tabla25[[#This Row],[ROS_NUM_COR_COD_ROS_TG_NEU]]-Tabla25[[#This Row],[ROS_NUM_COR_COD_ESC_TG_NEU]]</f>
        <v>-0.10000000000000009</v>
      </c>
      <c r="MW22" s="47">
        <f>Tabla25[[#This Row],[ROS_NUM_COR_COD_ROS_TG_POS]]-Tabla25[[#This Row],[ROS_NUM_COR_COD_ESC_TG_POS]]</f>
        <v>0.89999999999999991</v>
      </c>
      <c r="MX22" s="47">
        <f>Tabla25[[#This Row],[ROS_NUM_COR_COD_ROS_TG_TOT]]-Tabla25[[#This Row],[ROS_NUM_COR_COD_ESC_TG_TOT]]</f>
        <v>0.51724137931034475</v>
      </c>
      <c r="MY22" s="47">
        <f>Tabla25[[#This Row],[ROS_DUR_COR_COD_ROS_TG_NEG]]-Tabla25[[#This Row],[ROS_DUR_COR_COD_ESC_TG_NEG]]</f>
        <v>-622.33333333333337</v>
      </c>
      <c r="MZ22" s="47">
        <f>Tabla25[[#This Row],[ROS_DUR_COR_COD_ROS_TG_NEU]]-Tabla25[[#This Row],[ROS_DUR_COR_COD_ESC_TG_NEU]]</f>
        <v>-525.49999999999989</v>
      </c>
      <c r="NA22" s="47">
        <f>Tabla25[[#This Row],[ROS_DUR_COR_COD_ROS_TG_POS]]-Tabla25[[#This Row],[ROS_DUR_COR_COD_ESC_TG_POS]]</f>
        <v>-509.6</v>
      </c>
      <c r="NB22" s="47">
        <f>Tabla25[[#This Row],[ROS_DUR_COR_COD_ROS_TG_TOT]]-Tabla25[[#This Row],[ROS_DUR_COR_COD_ESC_TG_TOT]]</f>
        <v>-546.41666666666674</v>
      </c>
    </row>
    <row r="23" spans="1:366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5">
        <f>Tabla2[[#This Row],[ROS_NUM_COR_COD_ROS_TG_NEG]]-Tabla2[[#This Row],[PAS_NUM_COR_COD_ROS_TG_NEG]]</f>
        <v>-0.38888888888888884</v>
      </c>
      <c r="KZ23" s="15">
        <f>Tabla2[[#This Row],[ROS_DUR_COR_COD_ROS_TG_NEG]]-Tabla2[[#This Row],[PAS_DUR_COR_COD_ROS_TG_NEG]]</f>
        <v>-847.05555555555543</v>
      </c>
      <c r="LA23" s="15">
        <f>Tabla2[[#This Row],[ROS_NUM_COR_COD_ROS_TG_NEU]]-Tabla2[[#This Row],[PAS_NUM_COR_COD_ROS_TG_NEU]]</f>
        <v>-0.29999999999999982</v>
      </c>
      <c r="LB23" s="15">
        <f>Tabla2[[#This Row],[ROS_DUR_COR_COD_ROS_TG_NEU]]-Tabla2[[#This Row],[PAS_DUR_COR_COD_ROS_TG_NEU]]</f>
        <v>-867.58333333333337</v>
      </c>
      <c r="LC23" s="15">
        <f>Tabla2[[#This Row],[ROS_NUM_COR_COD_ROS_TG_POS]]-Tabla2[[#This Row],[PAS_NUM_COR_COD_ROS_TG_POS]]</f>
        <v>2.0499999999999998</v>
      </c>
      <c r="LD23" s="15">
        <f>Tabla2[[#This Row],[ROS_DUR_COR_COD_ROS_TG_POS]]-Tabla2[[#This Row],[PAS_DUR_COR_COD_ROS_TG_POS]]</f>
        <v>846.44444444444457</v>
      </c>
      <c r="LE23" s="15">
        <f>Tabla2[[#This Row],[ROS_NUM_COR_COD_ROS_TG_TOT]]-Tabla2[[#This Row],[PAS_NUM_COR_COD_ROS_TG_TOT]]</f>
        <v>0.47873563218390824</v>
      </c>
      <c r="LF23" s="15">
        <f>Tabla2[[#This Row],[ROS_DUR_COR_COD_ROS_TG_TOT]]-Tabla2[[#This Row],[PAS_DUR_COR_COD_ROS_TG_TOT]]</f>
        <v>-370.83333333333326</v>
      </c>
      <c r="LG23" s="15">
        <f>Tabla2[[#This Row],[ROS_NUM_COR_COD_ESC_TG_NEG]]-Tabla2[[#This Row],[PAS_NUM_COR_COD_ESC_TG_NEG]]</f>
        <v>0.78888888888888875</v>
      </c>
      <c r="LH23" s="15">
        <f>Tabla2[[#This Row],[ROS_DUR_COR_COD_ESC_TG_NEG]]-Tabla2[[#This Row],[PAS_DUR_COR_COD_ESC_TG_NEG]]</f>
        <v>-227.05555555555566</v>
      </c>
      <c r="LI23" s="15">
        <f>Tabla2[[#This Row],[ROS_NUM_COR_COD_ESC_TG_NEU]]-Tabla2[[#This Row],[PAS_NUM_COR_COD_ESC_TG_NEU]]</f>
        <v>2.15</v>
      </c>
      <c r="LJ23" s="15">
        <f>Tabla2[[#This Row],[ROS_NUM_COR_COD_ESC_TG_NEG]]-Tabla2[[#This Row],[PAS_NUM_COR_COD_ESC_TG_NEG]]</f>
        <v>0.78888888888888875</v>
      </c>
      <c r="LK23" s="15">
        <f>Tabla2[[#This Row],[ROS_NUM_COR_COD_ESC_TG_POS]]-Tabla2[[#This Row],[PAS_NUM_COR_COD_ESC_TG_POS]]</f>
        <v>0.25</v>
      </c>
      <c r="LL23" s="15">
        <f>Tabla2[[#This Row],[ROS_DUR_COR_COD_ESC_TG_POS]]-Tabla2[[#This Row],[PAS_DUR_COR_COD_ESC_TG_POS]]</f>
        <v>-32.545454545454504</v>
      </c>
      <c r="LM23" s="15">
        <f>Tabla2[[#This Row],[ROS_NUM_COR_COD_ESC_TG_TOT]]-Tabla2[[#This Row],[PAS_NUM_COR_COD_ESC_TG_TOT]]</f>
        <v>1.0678160919540229</v>
      </c>
      <c r="LN23" s="15">
        <f>Tabla2[[#This Row],[ROS_DUR_COR_COD_ESC_TG_TOT]]-Tabla2[[#This Row],[PAS_DUR_COR_COD_ESC_TG_TOT]]</f>
        <v>-98.049999999999955</v>
      </c>
      <c r="LO23" s="15">
        <f>Tabla2[[#This Row],[PAS_NUM_COR_COD_ROS_TG_NEG]]-Tabla2[[#This Row],[ESC_NUM_COR_COD_ROS_TG_NEG]]</f>
        <v>-0.70000000000000018</v>
      </c>
      <c r="LP23" s="15">
        <f>Tabla2[[#This Row],[PAS_DUR_COR_COD_ROS_TG_NEG]]-Tabla2[[#This Row],[ESC_DUR_COR_COD_ROS_TG_NEG]]</f>
        <v>455.72222222222217</v>
      </c>
      <c r="LQ23" s="15">
        <f>Tabla2[[#This Row],[PAS_NUM_COR_COD_ROS_TG_NEU]]-Tabla2[[#This Row],[ESC_NUM_COR_COD_ROS_TG_NEU]]</f>
        <v>0.12222222222222223</v>
      </c>
      <c r="LR23" s="15">
        <f>Tabla2[[#This Row],[PAS_DUR_COR_COD_ROS_TG_NEU]]-Tabla2[[#This Row],[ESC_DUR_COR_COD_ROS_TG_NEU]]</f>
        <v>400.67857142857133</v>
      </c>
      <c r="LS23" s="15">
        <f>Tabla2[[#This Row],[PAS_NUM_COR_COD_ROS_TG_POS]]-Tabla2[[#This Row],[ESC_NUM_COR_COD_ROS_TG_POS]]</f>
        <v>-2.5499999999999998</v>
      </c>
      <c r="LT23" s="15">
        <f>Tabla2[[#This Row],[PAS_DUR_COR_COD_ROS_TG_POS]]-Tabla2[[#This Row],[ESC_DUR_COR_COD_ROS_TG_POS]]</f>
        <v>-238.81111111111113</v>
      </c>
      <c r="LU23" s="15">
        <f>Tabla2[[#This Row],[PAS_NUM_COR_COD_ROS_TG_TOT]]-Tabla2[[#This Row],[ESC_NUM_COR_COD_ROS_TG_TOT]]</f>
        <v>-1.064942528735632</v>
      </c>
      <c r="LV23" s="15">
        <f>Tabla2[[#This Row],[PAS_DUR_COR_COD_ROS_TG_TOT]]-Tabla2[[#This Row],[ESC_DUR_COR_COD_ROS_TG_TOT]]</f>
        <v>191.19333333333316</v>
      </c>
      <c r="LW23" s="15">
        <f>Tabla2[[#This Row],[PAS_NUM_COR_COD_ESC_TG_NEG]]-Tabla2[[#This Row],[ESC_NUM_COR_COD_ESC_TG_NEG]]</f>
        <v>-0.89999999999999991</v>
      </c>
      <c r="LX23" s="15">
        <f>Tabla2[[#This Row],[PAS_DUR_COR_COD_ESC_TG_NEG]]-Tabla2[[#This Row],[ESC_DUR_COR_COD_ESC_TG_NEG]]</f>
        <v>509.55555555555566</v>
      </c>
      <c r="LY23" s="15">
        <f>Tabla2[[#This Row],[PAS_NUM_COR_COD_ESC_TG_NEU]]-Tabla2[[#This Row],[ESC_NUM_COR_COD_ESC_TG_NEU]]</f>
        <v>-1.3611111111111112</v>
      </c>
      <c r="LZ23" s="15">
        <f>Tabla2[[#This Row],[PAS_DUR_COR_COD_ESC_TG_NEU]]-Tabla2[[#This Row],[ESC_DUR_COR_COD_ESC_TG_NEU]]</f>
        <v>392.31944444444434</v>
      </c>
      <c r="MA23" s="15">
        <f>Tabla2[[#This Row],[PAS_NUM_COR_COD_ESC_TG_POS]]-Tabla2[[#This Row],[ESC_NUM_COR_COD_ESC_TG_POS]]</f>
        <v>-5.0000000000000266E-2</v>
      </c>
      <c r="MB23" s="15">
        <f>Tabla2[[#This Row],[PAS_DUR_COR_COD_ESC_TG_POS]]-Tabla2[[#This Row],[ESC_DUR_COR_COD_ESC_TG_POS]]</f>
        <v>258.83116883116872</v>
      </c>
      <c r="MC23" s="15">
        <f>Tabla2[[#This Row],[PAS_NUM_COR_COD_ESC_TG_TOT]]-Tabla2[[#This Row],[ESC_NUM_COR_COD_ESC_TG_TOT]]</f>
        <v>-0.75747126436781609</v>
      </c>
      <c r="MD23" s="15">
        <f>Tabla2[[#This Row],[PAS_DUR_COR_COD_ESC_TG_TOT]]-Tabla2[[#This Row],[ESC_DUR_COR_COD_ESC_TG_TOT]]</f>
        <v>365.96000000000004</v>
      </c>
      <c r="ME23" s="42">
        <f>Tabla25[[#This Row],[PAS_NUM_COR_COD_ROS_TG_NEG]]-Tabla25[[#This Row],[PAS_NUM_COR_COD_ESC_TG_NEG]]</f>
        <v>0.39999999999999991</v>
      </c>
      <c r="MF23" s="42">
        <f>Tabla25[[#This Row],[PAS_NUM_COR_COD_ROS_TG_NEU]]-Tabla25[[#This Row],[PAS_NUM_COR_COD_ESC_TG_NEU]]</f>
        <v>1.1499999999999999</v>
      </c>
      <c r="MG23" s="42">
        <f>Tabla25[[#This Row],[PAS_NUM_COR_COD_ROS_TG_POS]]-Tabla25[[#This Row],[PAS_NUM_COR_COD_ESC_TG_POS]]</f>
        <v>-0.29999999999999982</v>
      </c>
      <c r="MH23" s="42">
        <f>Tabla25[[#This Row],[PAS_NUM_COR_COD_ROS_TG_TOT]]-Tabla25[[#This Row],[PAS_NUM_COR_COD_ESC_TG_TOT]]</f>
        <v>0.41666666666666674</v>
      </c>
      <c r="MI23" s="42">
        <f>Tabla25[[#This Row],[PAS_DUR_COR_COD_ROS_TG_NEG]]-Tabla25[[#This Row],[PAS_DUR_COR_COD_ESC_TG_NEG]]</f>
        <v>184.66666666666652</v>
      </c>
      <c r="MJ23" s="42">
        <f>Tabla25[[#This Row],[PAS_DUR_COR_COD_ROS_TG_NEU]]-Tabla25[[#This Row],[PAS_DUR_COR_COD_ESC_TG_NEU]]</f>
        <v>100.375</v>
      </c>
      <c r="MK23" s="42">
        <f>Tabla25[[#This Row],[PAS_DUR_COR_COD_ROS_TG_POS]]-Tabla25[[#This Row],[PAS_DUR_COR_COD_ESC_TG_POS]]</f>
        <v>-20.65656565656559</v>
      </c>
      <c r="ML23" s="42">
        <f>Tabla25[[#This Row],[PAS_DUR_COR_COD_ROS_TG_TOT]]-Tabla25[[#This Row],[PAS_DUR_COR_COD_ESC_TG_TOT]]</f>
        <v>105.83333333333326</v>
      </c>
      <c r="MM23" s="44">
        <f>Tabla25[[#This Row],[ESC_NUM_COR_COD_ROS_TG_NEG]]-Tabla25[[#This Row],[ESC_NUM_COR_COD_ESC_TG_NEG]]</f>
        <v>0.20000000000000018</v>
      </c>
      <c r="MN23" s="44">
        <f>Tabla25[[#This Row],[ESC_NUM_COR_COD_ROS_TG_NEU]]-Tabla25[[#This Row],[ESC_NUM_COR_COD_ESC_TG_NEU]]</f>
        <v>-0.33333333333333348</v>
      </c>
      <c r="MO23" s="44">
        <f>Tabla25[[#This Row],[ESC_NUM_COR_COD_ROS_TG_POS]]-Tabla25[[#This Row],[ESC_NUM_COR_COD_ESC_TG_POS]]</f>
        <v>2.1999999999999997</v>
      </c>
      <c r="MP23" s="44">
        <f>Tabla25[[#This Row],[ESC_NUM_COR_COD_ROS_TG_TOT]]-Tabla25[[#This Row],[ESC_NUM_COR_COD_ESC_TG_TOT]]</f>
        <v>0.72413793103448265</v>
      </c>
      <c r="MQ23" s="44">
        <f>Tabla25[[#This Row],[ESC_DUR_COR_COD_ROS_TG_NEG]]-Tabla25[[#This Row],[ESC_DUR_COR_COD_ESC_TG_NEG]]</f>
        <v>238.5</v>
      </c>
      <c r="MR23" s="44">
        <f>Tabla25[[#This Row],[ESC_DUR_COR_COD_ROS_TG_NEU]]-Tabla25[[#This Row],[ESC_DUR_COR_COD_ESC_TG_NEU]]</f>
        <v>92.015873015873012</v>
      </c>
      <c r="MS23" s="44">
        <f>Tabla25[[#This Row],[ESC_DUR_COR_COD_ROS_TG_POS]]-Tabla25[[#This Row],[ESC_DUR_COR_COD_ESC_TG_POS]]</f>
        <v>476.98571428571427</v>
      </c>
      <c r="MT23" s="44">
        <f>Tabla25[[#This Row],[ESC_DUR_COR_COD_ROS_TG_TOT]]-Tabla25[[#This Row],[ESC_DUR_COR_COD_ESC_TG_TOT]]</f>
        <v>280.60000000000014</v>
      </c>
      <c r="MU23" s="47">
        <f>Tabla25[[#This Row],[ROS_NUM_COR_COD_ROS_TG_NEG]]-Tabla25[[#This Row],[ROS_NUM_COR_COD_ESC_TG_NEG]]</f>
        <v>-0.77777777777777768</v>
      </c>
      <c r="MV23" s="47">
        <f>Tabla25[[#This Row],[ROS_NUM_COR_COD_ROS_TG_NEU]]-Tabla25[[#This Row],[ROS_NUM_COR_COD_ESC_TG_NEU]]</f>
        <v>-1.2999999999999998</v>
      </c>
      <c r="MW23" s="47">
        <f>Tabla25[[#This Row],[ROS_NUM_COR_COD_ROS_TG_POS]]-Tabla25[[#This Row],[ROS_NUM_COR_COD_ESC_TG_POS]]</f>
        <v>1.5</v>
      </c>
      <c r="MX23" s="47">
        <f>Tabla25[[#This Row],[ROS_NUM_COR_COD_ROS_TG_TOT]]-Tabla25[[#This Row],[ROS_NUM_COR_COD_ESC_TG_TOT]]</f>
        <v>-0.17241379310344795</v>
      </c>
      <c r="MY23" s="47">
        <f>Tabla25[[#This Row],[ROS_DUR_COR_COD_ROS_TG_NEG]]-Tabla25[[#This Row],[ROS_DUR_COR_COD_ESC_TG_NEG]]</f>
        <v>-435.33333333333326</v>
      </c>
      <c r="MZ23" s="47">
        <f>Tabla25[[#This Row],[ROS_DUR_COR_COD_ROS_TG_NEU]]-Tabla25[[#This Row],[ROS_DUR_COR_COD_ESC_TG_NEU]]</f>
        <v>-675.58333333333337</v>
      </c>
      <c r="NA23" s="47">
        <f>Tabla25[[#This Row],[ROS_DUR_COR_COD_ROS_TG_POS]]-Tabla25[[#This Row],[ROS_DUR_COR_COD_ESC_TG_POS]]</f>
        <v>858.33333333333348</v>
      </c>
      <c r="NB23" s="47">
        <f>Tabla25[[#This Row],[ROS_DUR_COR_COD_ROS_TG_TOT]]-Tabla25[[#This Row],[ROS_DUR_COR_COD_ESC_TG_TOT]]</f>
        <v>-166.95000000000005</v>
      </c>
    </row>
    <row r="24" spans="1:366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5">
        <f>Tabla2[[#This Row],[ROS_NUM_COR_COD_ROS_TG_NEG]]-Tabla2[[#This Row],[PAS_NUM_COR_COD_ROS_TG_NEG]]</f>
        <v>1.5333333333333332</v>
      </c>
      <c r="KZ24" s="15">
        <f>Tabla2[[#This Row],[ROS_DUR_COR_COD_ROS_TG_NEG]]-Tabla2[[#This Row],[PAS_DUR_COR_COD_ROS_TG_NEG]]</f>
        <v>910.0625</v>
      </c>
      <c r="LA24" s="15">
        <f>Tabla2[[#This Row],[ROS_NUM_COR_COD_ROS_TG_NEU]]-Tabla2[[#This Row],[PAS_NUM_COR_COD_ROS_TG_NEU]]</f>
        <v>1.5</v>
      </c>
      <c r="LB24" s="15">
        <f>Tabla2[[#This Row],[ROS_DUR_COR_COD_ROS_TG_NEU]]-Tabla2[[#This Row],[PAS_DUR_COR_COD_ROS_TG_NEU]]</f>
        <v>776.1960784313726</v>
      </c>
      <c r="LC24" s="15">
        <f>Tabla2[[#This Row],[ROS_NUM_COR_COD_ROS_TG_POS]]-Tabla2[[#This Row],[PAS_NUM_COR_COD_ROS_TG_POS]]</f>
        <v>2.3105263157894735</v>
      </c>
      <c r="LD24" s="15">
        <f>Tabla2[[#This Row],[ROS_DUR_COR_COD_ROS_TG_POS]]-Tabla2[[#This Row],[PAS_DUR_COR_COD_ROS_TG_POS]]</f>
        <v>646.73749999999995</v>
      </c>
      <c r="LE24" s="15">
        <f>Tabla2[[#This Row],[ROS_NUM_COR_COD_ROS_TG_TOT]]-Tabla2[[#This Row],[PAS_NUM_COR_COD_ROS_TG_TOT]]</f>
        <v>1.7925189947399183</v>
      </c>
      <c r="LF24" s="15">
        <f>Tabla2[[#This Row],[ROS_DUR_COR_COD_ROS_TG_TOT]]-Tabla2[[#This Row],[PAS_DUR_COR_COD_ROS_TG_TOT]]</f>
        <v>760.84693877551024</v>
      </c>
      <c r="LG24" s="15">
        <f>Tabla2[[#This Row],[ROS_NUM_COR_COD_ESC_TG_NEG]]-Tabla2[[#This Row],[PAS_NUM_COR_COD_ESC_TG_NEG]]</f>
        <v>-3.0222222222222221</v>
      </c>
      <c r="LH24" s="15">
        <f>Tabla2[[#This Row],[ROS_DUR_COR_COD_ESC_TG_NEG]]-Tabla2[[#This Row],[PAS_DUR_COR_COD_ESC_TG_NEG]]</f>
        <v>-146.59999999999991</v>
      </c>
      <c r="LI24" s="15">
        <f>Tabla2[[#This Row],[ROS_NUM_COR_COD_ESC_TG_NEU]]-Tabla2[[#This Row],[PAS_NUM_COR_COD_ESC_TG_NEU]]</f>
        <v>-2.3999999999999995</v>
      </c>
      <c r="LJ24" s="15">
        <f>Tabla2[[#This Row],[ROS_NUM_COR_COD_ESC_TG_NEG]]-Tabla2[[#This Row],[PAS_NUM_COR_COD_ESC_TG_NEG]]</f>
        <v>-3.0222222222222221</v>
      </c>
      <c r="LK24" s="15">
        <f>Tabla2[[#This Row],[ROS_NUM_COR_COD_ESC_TG_POS]]-Tabla2[[#This Row],[PAS_NUM_COR_COD_ESC_TG_POS]]</f>
        <v>-2.6736842105263161</v>
      </c>
      <c r="LL24" s="15">
        <f>Tabla2[[#This Row],[ROS_DUR_COR_COD_ESC_TG_POS]]-Tabla2[[#This Row],[PAS_DUR_COR_COD_ESC_TG_POS]]</f>
        <v>-117.47777777777787</v>
      </c>
      <c r="LM24" s="15">
        <f>Tabla2[[#This Row],[ROS_NUM_COR_COD_ESC_TG_TOT]]-Tabla2[[#This Row],[PAS_NUM_COR_COD_ESC_TG_TOT]]</f>
        <v>-2.6990064289888949</v>
      </c>
      <c r="LN24" s="15">
        <f>Tabla2[[#This Row],[ROS_DUR_COR_COD_ESC_TG_TOT]]-Tabla2[[#This Row],[PAS_DUR_COR_COD_ESC_TG_TOT]]</f>
        <v>-144.01785714285711</v>
      </c>
      <c r="LO24" s="15">
        <f>Tabla2[[#This Row],[PAS_NUM_COR_COD_ROS_TG_NEG]]-Tabla2[[#This Row],[ESC_NUM_COR_COD_ROS_TG_NEG]]</f>
        <v>1.5999999999999999</v>
      </c>
      <c r="LP24" s="15">
        <f>Tabla2[[#This Row],[PAS_DUR_COR_COD_ROS_TG_NEG]]-Tabla2[[#This Row],[ESC_DUR_COR_COD_ROS_TG_NEG]]</f>
        <v>214.33749999999998</v>
      </c>
      <c r="LQ24" s="15">
        <f>Tabla2[[#This Row],[PAS_NUM_COR_COD_ROS_TG_NEU]]-Tabla2[[#This Row],[ESC_NUM_COR_COD_ROS_TG_NEU]]</f>
        <v>1.0999999999999996</v>
      </c>
      <c r="LR24" s="15">
        <f>Tabla2[[#This Row],[PAS_DUR_COR_COD_ROS_TG_NEU]]-Tabla2[[#This Row],[ESC_DUR_COR_COD_ROS_TG_NEU]]</f>
        <v>-262.7294117647059</v>
      </c>
      <c r="LS24" s="15">
        <f>Tabla2[[#This Row],[PAS_NUM_COR_COD_ROS_TG_POS]]-Tabla2[[#This Row],[ESC_NUM_COR_COD_ROS_TG_POS]]</f>
        <v>0.98947368421052606</v>
      </c>
      <c r="LT24" s="15">
        <f>Tabla2[[#This Row],[PAS_DUR_COR_COD_ROS_TG_POS]]-Tabla2[[#This Row],[ESC_DUR_COR_COD_ROS_TG_POS]]</f>
        <v>-140.9375</v>
      </c>
      <c r="LU24" s="15">
        <f>Tabla2[[#This Row],[PAS_NUM_COR_COD_ROS_TG_TOT]]-Tabla2[[#This Row],[ESC_NUM_COR_COD_ROS_TG_TOT]]</f>
        <v>1.2327683615819209</v>
      </c>
      <c r="LV24" s="15">
        <f>Tabla2[[#This Row],[PAS_DUR_COR_COD_ROS_TG_TOT]]-Tabla2[[#This Row],[ESC_DUR_COR_COD_ROS_TG_TOT]]</f>
        <v>-62.280272108843519</v>
      </c>
      <c r="LW24" s="15">
        <f>Tabla2[[#This Row],[PAS_NUM_COR_COD_ESC_TG_NEG]]-Tabla2[[#This Row],[ESC_NUM_COR_COD_ESC_TG_NEG]]</f>
        <v>0.89999999999999991</v>
      </c>
      <c r="LX24" s="15">
        <f>Tabla2[[#This Row],[PAS_DUR_COR_COD_ESC_TG_NEG]]-Tabla2[[#This Row],[ESC_DUR_COR_COD_ESC_TG_NEG]]</f>
        <v>189</v>
      </c>
      <c r="LY24" s="15">
        <f>Tabla2[[#This Row],[PAS_NUM_COR_COD_ESC_TG_NEU]]-Tabla2[[#This Row],[ESC_NUM_COR_COD_ESC_TG_NEU]]</f>
        <v>1.4999999999999996</v>
      </c>
      <c r="LZ24" s="15">
        <f>Tabla2[[#This Row],[PAS_DUR_COR_COD_ESC_TG_NEU]]-Tabla2[[#This Row],[ESC_DUR_COR_COD_ESC_TG_NEU]]</f>
        <v>235.24561403508767</v>
      </c>
      <c r="MA24" s="15">
        <f>Tabla2[[#This Row],[PAS_NUM_COR_COD_ESC_TG_POS]]-Tabla2[[#This Row],[ESC_NUM_COR_COD_ESC_TG_POS]]</f>
        <v>1.073684210526316</v>
      </c>
      <c r="MB24" s="15">
        <f>Tabla2[[#This Row],[PAS_DUR_COR_COD_ESC_TG_POS]]-Tabla2[[#This Row],[ESC_DUR_COR_COD_ESC_TG_POS]]</f>
        <v>220.05555555555566</v>
      </c>
      <c r="MC24" s="15">
        <f>Tabla2[[#This Row],[PAS_NUM_COR_COD_ESC_TG_TOT]]-Tabla2[[#This Row],[ESC_NUM_COR_COD_ESC_TG_TOT]]</f>
        <v>1.1576271186440676</v>
      </c>
      <c r="MD24" s="15">
        <f>Tabla2[[#This Row],[PAS_DUR_COR_COD_ESC_TG_TOT]]-Tabla2[[#This Row],[ESC_DUR_COR_COD_ESC_TG_TOT]]</f>
        <v>211.625</v>
      </c>
      <c r="ME24" s="42">
        <f>Tabla25[[#This Row],[PAS_NUM_COR_COD_ROS_TG_NEG]]-Tabla25[[#This Row],[PAS_NUM_COR_COD_ESC_TG_NEG]]</f>
        <v>-2</v>
      </c>
      <c r="MF24" s="42">
        <f>Tabla25[[#This Row],[PAS_NUM_COR_COD_ROS_TG_NEU]]-Tabla25[[#This Row],[PAS_NUM_COR_COD_ESC_TG_NEU]]</f>
        <v>-0.79999999999999982</v>
      </c>
      <c r="MG24" s="42">
        <f>Tabla25[[#This Row],[PAS_NUM_COR_COD_ROS_TG_POS]]-Tabla25[[#This Row],[PAS_NUM_COR_COD_ESC_TG_POS]]</f>
        <v>-1.6842105263157898</v>
      </c>
      <c r="MH24" s="42">
        <f>Tabla25[[#This Row],[PAS_NUM_COR_COD_ROS_TG_TOT]]-Tabla25[[#This Row],[PAS_NUM_COR_COD_ESC_TG_TOT]]</f>
        <v>-1.4915254237288131</v>
      </c>
      <c r="MI24" s="42">
        <f>Tabla25[[#This Row],[PAS_DUR_COR_COD_ROS_TG_NEG]]-Tabla25[[#This Row],[PAS_DUR_COR_COD_ESC_TG_NEG]]</f>
        <v>-344.0625</v>
      </c>
      <c r="MJ24" s="42">
        <f>Tabla25[[#This Row],[PAS_DUR_COR_COD_ROS_TG_NEU]]-Tabla25[[#This Row],[PAS_DUR_COR_COD_ESC_TG_NEU]]</f>
        <v>-172.1083591331269</v>
      </c>
      <c r="MK24" s="42">
        <f>Tabla25[[#This Row],[PAS_DUR_COR_COD_ROS_TG_POS]]-Tabla25[[#This Row],[PAS_DUR_COR_COD_ESC_TG_POS]]</f>
        <v>-345.21527777777783</v>
      </c>
      <c r="ML24" s="42">
        <f>Tabla25[[#This Row],[PAS_DUR_COR_COD_ROS_TG_TOT]]-Tabla25[[#This Row],[PAS_DUR_COR_COD_ESC_TG_TOT]]</f>
        <v>-285.86479591836735</v>
      </c>
      <c r="MM24" s="44">
        <f>Tabla25[[#This Row],[ESC_NUM_COR_COD_ROS_TG_NEG]]-Tabla25[[#This Row],[ESC_NUM_COR_COD_ESC_TG_NEG]]</f>
        <v>-2.7</v>
      </c>
      <c r="MN24" s="44">
        <f>Tabla25[[#This Row],[ESC_NUM_COR_COD_ROS_TG_NEU]]-Tabla25[[#This Row],[ESC_NUM_COR_COD_ESC_TG_NEU]]</f>
        <v>-0.39999999999999991</v>
      </c>
      <c r="MO24" s="44">
        <f>Tabla25[[#This Row],[ESC_NUM_COR_COD_ROS_TG_POS]]-Tabla25[[#This Row],[ESC_NUM_COR_COD_ESC_TG_POS]]</f>
        <v>-1.5999999999999999</v>
      </c>
      <c r="MP24" s="44">
        <f>Tabla25[[#This Row],[ESC_NUM_COR_COD_ROS_TG_TOT]]-Tabla25[[#This Row],[ESC_NUM_COR_COD_ESC_TG_TOT]]</f>
        <v>-1.5666666666666664</v>
      </c>
      <c r="MQ24" s="44">
        <f>Tabla25[[#This Row],[ESC_DUR_COR_COD_ROS_TG_NEG]]-Tabla25[[#This Row],[ESC_DUR_COR_COD_ESC_TG_NEG]]</f>
        <v>-369.4</v>
      </c>
      <c r="MR24" s="44">
        <f>Tabla25[[#This Row],[ESC_DUR_COR_COD_ROS_TG_NEU]]-Tabla25[[#This Row],[ESC_DUR_COR_COD_ESC_TG_NEU]]</f>
        <v>325.86666666666667</v>
      </c>
      <c r="MS24" s="44">
        <f>Tabla25[[#This Row],[ESC_DUR_COR_COD_ROS_TG_POS]]-Tabla25[[#This Row],[ESC_DUR_COR_COD_ESC_TG_POS]]</f>
        <v>15.777777777777828</v>
      </c>
      <c r="MT24" s="44">
        <f>Tabla25[[#This Row],[ESC_DUR_COR_COD_ROS_TG_TOT]]-Tabla25[[#This Row],[ESC_DUR_COR_COD_ESC_TG_TOT]]</f>
        <v>-11.95952380952383</v>
      </c>
      <c r="MU24" s="47">
        <f>Tabla25[[#This Row],[ROS_NUM_COR_COD_ROS_TG_NEG]]-Tabla25[[#This Row],[ROS_NUM_COR_COD_ESC_TG_NEG]]</f>
        <v>2.5555555555555554</v>
      </c>
      <c r="MV24" s="47">
        <f>Tabla25[[#This Row],[ROS_NUM_COR_COD_ROS_TG_NEU]]-Tabla25[[#This Row],[ROS_NUM_COR_COD_ESC_TG_NEU]]</f>
        <v>3.0999999999999996</v>
      </c>
      <c r="MW24" s="47">
        <f>Tabla25[[#This Row],[ROS_NUM_COR_COD_ROS_TG_POS]]-Tabla25[[#This Row],[ROS_NUM_COR_COD_ESC_TG_POS]]</f>
        <v>3.3</v>
      </c>
      <c r="MX24" s="47">
        <f>Tabla25[[#This Row],[ROS_NUM_COR_COD_ROS_TG_TOT]]-Tabla25[[#This Row],[ROS_NUM_COR_COD_ESC_TG_TOT]]</f>
        <v>3</v>
      </c>
      <c r="MY24" s="47">
        <f>Tabla25[[#This Row],[ROS_DUR_COR_COD_ROS_TG_NEG]]-Tabla25[[#This Row],[ROS_DUR_COR_COD_ESC_TG_NEG]]</f>
        <v>712.59999999999991</v>
      </c>
      <c r="MZ24" s="47">
        <f>Tabla25[[#This Row],[ROS_DUR_COR_COD_ROS_TG_NEU]]-Tabla25[[#This Row],[ROS_DUR_COR_COD_ESC_TG_NEU]]</f>
        <v>756.83333333333337</v>
      </c>
      <c r="NA24" s="47">
        <f>Tabla25[[#This Row],[ROS_DUR_COR_COD_ROS_TG_POS]]-Tabla25[[#This Row],[ROS_DUR_COR_COD_ESC_TG_POS]]</f>
        <v>419</v>
      </c>
      <c r="NB24" s="47">
        <f>Tabla25[[#This Row],[ROS_DUR_COR_COD_ROS_TG_TOT]]-Tabla25[[#This Row],[ROS_DUR_COR_COD_ESC_TG_TOT]]</f>
        <v>619</v>
      </c>
    </row>
    <row r="25" spans="1:366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5">
        <f>Tabla2[[#This Row],[ROS_NUM_COR_COD_ROS_TG_NEG]]-Tabla2[[#This Row],[PAS_NUM_COR_COD_ROS_TG_NEG]]</f>
        <v>-6.5359477124182774E-2</v>
      </c>
      <c r="KZ25" s="15">
        <f>Tabla2[[#This Row],[ROS_DUR_COR_COD_ROS_TG_NEG]]-Tabla2[[#This Row],[PAS_DUR_COR_COD_ROS_TG_NEG]]</f>
        <v>-196.08333333333337</v>
      </c>
      <c r="LA25" s="15">
        <f>Tabla2[[#This Row],[ROS_NUM_COR_COD_ROS_TG_NEU]]-Tabla2[[#This Row],[PAS_NUM_COR_COD_ROS_TG_NEU]]</f>
        <v>-1.0055555555555558</v>
      </c>
      <c r="LB25" s="15">
        <f>Tabla2[[#This Row],[ROS_DUR_COR_COD_ROS_TG_NEU]]-Tabla2[[#This Row],[PAS_DUR_COR_COD_ROS_TG_NEU]]</f>
        <v>155.54411764705878</v>
      </c>
      <c r="LC25" s="15">
        <f>Tabla2[[#This Row],[ROS_NUM_COR_COD_ROS_TG_POS]]-Tabla2[[#This Row],[PAS_NUM_COR_COD_ROS_TG_POS]]</f>
        <v>0.54999999999999982</v>
      </c>
      <c r="LD25" s="15">
        <f>Tabla2[[#This Row],[ROS_DUR_COR_COD_ROS_TG_POS]]-Tabla2[[#This Row],[PAS_DUR_COR_COD_ROS_TG_POS]]</f>
        <v>449.41964285714289</v>
      </c>
      <c r="LE25" s="15">
        <f>Tabla2[[#This Row],[ROS_NUM_COR_COD_ROS_TG_TOT]]-Tabla2[[#This Row],[PAS_NUM_COR_COD_ROS_TG_TOT]]</f>
        <v>-0.15538847117794496</v>
      </c>
      <c r="LF25" s="15">
        <f>Tabla2[[#This Row],[ROS_DUR_COR_COD_ROS_TG_TOT]]-Tabla2[[#This Row],[PAS_DUR_COR_COD_ROS_TG_TOT]]</f>
        <v>145.87777777777774</v>
      </c>
      <c r="LG25" s="15">
        <f>Tabla2[[#This Row],[ROS_NUM_COR_COD_ESC_TG_NEG]]-Tabla2[[#This Row],[PAS_NUM_COR_COD_ESC_TG_NEG]]</f>
        <v>-1.0457516339869284</v>
      </c>
      <c r="LH25" s="15">
        <f>Tabla2[[#This Row],[ROS_DUR_COR_COD_ESC_TG_NEG]]-Tabla2[[#This Row],[PAS_DUR_COR_COD_ESC_TG_NEG]]</f>
        <v>103.9375</v>
      </c>
      <c r="LI25" s="15">
        <f>Tabla2[[#This Row],[ROS_NUM_COR_COD_ESC_TG_NEU]]-Tabla2[[#This Row],[PAS_NUM_COR_COD_ESC_TG_NEU]]</f>
        <v>1.7611111111111106</v>
      </c>
      <c r="LJ25" s="15">
        <f>Tabla2[[#This Row],[ROS_NUM_COR_COD_ESC_TG_NEG]]-Tabla2[[#This Row],[PAS_NUM_COR_COD_ESC_TG_NEG]]</f>
        <v>-1.0457516339869284</v>
      </c>
      <c r="LK25" s="15">
        <f>Tabla2[[#This Row],[ROS_NUM_COR_COD_ESC_TG_POS]]-Tabla2[[#This Row],[PAS_NUM_COR_COD_ESC_TG_POS]]</f>
        <v>0.54999999999999982</v>
      </c>
      <c r="LL25" s="15">
        <f>Tabla2[[#This Row],[ROS_DUR_COR_COD_ESC_TG_POS]]-Tabla2[[#This Row],[PAS_DUR_COR_COD_ESC_TG_POS]]</f>
        <v>448.39743589743603</v>
      </c>
      <c r="LM25" s="15">
        <f>Tabla2[[#This Row],[ROS_NUM_COR_COD_ESC_TG_TOT]]-Tabla2[[#This Row],[PAS_NUM_COR_COD_ESC_TG_TOT]]</f>
        <v>0.43421052631578938</v>
      </c>
      <c r="LN25" s="15">
        <f>Tabla2[[#This Row],[ROS_DUR_COR_COD_ESC_TG_TOT]]-Tabla2[[#This Row],[PAS_DUR_COR_COD_ESC_TG_TOT]]</f>
        <v>417.89192886456908</v>
      </c>
      <c r="LO25" s="15">
        <f>Tabla2[[#This Row],[PAS_NUM_COR_COD_ROS_TG_NEG]]-Tabla2[[#This Row],[ESC_NUM_COR_COD_ROS_TG_NEG]]</f>
        <v>-2.3529411764706243E-2</v>
      </c>
      <c r="LP25" s="15">
        <f>Tabla2[[#This Row],[PAS_DUR_COR_COD_ROS_TG_NEG]]-Tabla2[[#This Row],[ESC_DUR_COR_COD_ROS_TG_NEG]]</f>
        <v>-326.51666666666654</v>
      </c>
      <c r="LQ25" s="15">
        <f>Tabla2[[#This Row],[PAS_NUM_COR_COD_ROS_TG_NEU]]-Tabla2[[#This Row],[ESC_NUM_COR_COD_ROS_TG_NEU]]</f>
        <v>1.2500000000000002</v>
      </c>
      <c r="LR25" s="15">
        <f>Tabla2[[#This Row],[PAS_DUR_COR_COD_ROS_TG_NEU]]-Tabla2[[#This Row],[ESC_DUR_COR_COD_ROS_TG_NEU]]</f>
        <v>-106.79411764705878</v>
      </c>
      <c r="LS25" s="15">
        <f>Tabla2[[#This Row],[PAS_NUM_COR_COD_ROS_TG_POS]]-Tabla2[[#This Row],[ESC_NUM_COR_COD_ROS_TG_POS]]</f>
        <v>0.25</v>
      </c>
      <c r="LT25" s="15">
        <f>Tabla2[[#This Row],[PAS_DUR_COR_COD_ROS_TG_POS]]-Tabla2[[#This Row],[ESC_DUR_COR_COD_ROS_TG_POS]]</f>
        <v>17.008928571428555</v>
      </c>
      <c r="LU25" s="15">
        <f>Tabla2[[#This Row],[PAS_NUM_COR_COD_ROS_TG_TOT]]-Tabla2[[#This Row],[ESC_NUM_COR_COD_ROS_TG_TOT]]</f>
        <v>0.50514216575922566</v>
      </c>
      <c r="LV25" s="15">
        <f>Tabla2[[#This Row],[PAS_DUR_COR_COD_ROS_TG_TOT]]-Tabla2[[#This Row],[ESC_DUR_COR_COD_ROS_TG_TOT]]</f>
        <v>-121.07222222222219</v>
      </c>
      <c r="LW25" s="15">
        <f>Tabla2[[#This Row],[PAS_NUM_COR_COD_ESC_TG_NEG]]-Tabla2[[#This Row],[ESC_NUM_COR_COD_ESC_TG_NEG]]</f>
        <v>0.82352941176470607</v>
      </c>
      <c r="LX25" s="15">
        <f>Tabla2[[#This Row],[PAS_DUR_COR_COD_ESC_TG_NEG]]-Tabla2[[#This Row],[ESC_DUR_COR_COD_ESC_TG_NEG]]</f>
        <v>-65.270833333333371</v>
      </c>
      <c r="LY25" s="15">
        <f>Tabla2[[#This Row],[PAS_NUM_COR_COD_ESC_TG_NEU]]-Tabla2[[#This Row],[ESC_NUM_COR_COD_ESC_TG_NEU]]</f>
        <v>0.25</v>
      </c>
      <c r="LZ25" s="15">
        <f>Tabla2[[#This Row],[PAS_DUR_COR_COD_ESC_TG_NEU]]-Tabla2[[#This Row],[ESC_DUR_COR_COD_ESC_TG_NEU]]</f>
        <v>55.571428571428555</v>
      </c>
      <c r="MA25" s="15">
        <f>Tabla2[[#This Row],[PAS_NUM_COR_COD_ESC_TG_POS]]-Tabla2[[#This Row],[ESC_NUM_COR_COD_ESC_TG_POS]]</f>
        <v>-0.70555555555555527</v>
      </c>
      <c r="MB25" s="15">
        <f>Tabla2[[#This Row],[PAS_DUR_COR_COD_ESC_TG_POS]]-Tabla2[[#This Row],[ESC_DUR_COR_COD_ESC_TG_POS]]</f>
        <v>33.519230769230717</v>
      </c>
      <c r="MC25" s="15">
        <f>Tabla2[[#This Row],[PAS_NUM_COR_COD_ESC_TG_TOT]]-Tabla2[[#This Row],[ESC_NUM_COR_COD_ESC_TG_TOT]]</f>
        <v>0.10889292196007272</v>
      </c>
      <c r="MD25" s="15">
        <f>Tabla2[[#This Row],[PAS_DUR_COR_COD_ESC_TG_TOT]]-Tabla2[[#This Row],[ESC_DUR_COR_COD_ESC_TG_TOT]]</f>
        <v>7.8139534883721353</v>
      </c>
      <c r="ME25" s="42">
        <f>Tabla25[[#This Row],[PAS_NUM_COR_COD_ROS_TG_NEG]]-Tabla25[[#This Row],[PAS_NUM_COR_COD_ESC_TG_NEG]]</f>
        <v>-0.64705882352941213</v>
      </c>
      <c r="MF25" s="42">
        <f>Tabla25[[#This Row],[PAS_NUM_COR_COD_ROS_TG_NEU]]-Tabla25[[#This Row],[PAS_NUM_COR_COD_ESC_TG_NEU]]</f>
        <v>0.10000000000000009</v>
      </c>
      <c r="MG25" s="42">
        <f>Tabla25[[#This Row],[PAS_NUM_COR_COD_ROS_TG_POS]]-Tabla25[[#This Row],[PAS_NUM_COR_COD_ESC_TG_POS]]</f>
        <v>0.39999999999999991</v>
      </c>
      <c r="MH25" s="42">
        <f>Tabla25[[#This Row],[PAS_NUM_COR_COD_ROS_TG_TOT]]-Tabla25[[#This Row],[PAS_NUM_COR_COD_ESC_TG_TOT]]</f>
        <v>-1.7543859649122862E-2</v>
      </c>
      <c r="MI25" s="42">
        <f>Tabla25[[#This Row],[PAS_DUR_COR_COD_ROS_TG_NEG]]-Tabla25[[#This Row],[PAS_DUR_COR_COD_ESC_TG_NEG]]</f>
        <v>131.02083333333337</v>
      </c>
      <c r="MJ25" s="42">
        <f>Tabla25[[#This Row],[PAS_DUR_COR_COD_ROS_TG_NEU]]-Tabla25[[#This Row],[PAS_DUR_COR_COD_ESC_TG_NEU]]</f>
        <v>-112.29411764705878</v>
      </c>
      <c r="MK25" s="42">
        <f>Tabla25[[#This Row],[PAS_DUR_COR_COD_ROS_TG_POS]]-Tabla25[[#This Row],[PAS_DUR_COR_COD_ESC_TG_POS]]</f>
        <v>-115.33173076923072</v>
      </c>
      <c r="ML25" s="42">
        <f>Tabla25[[#This Row],[PAS_DUR_COR_COD_ROS_TG_TOT]]-Tabla25[[#This Row],[PAS_DUR_COR_COD_ESC_TG_TOT]]</f>
        <v>-39.63617571059433</v>
      </c>
      <c r="MM25" s="44">
        <f>Tabla25[[#This Row],[ESC_NUM_COR_COD_ROS_TG_NEG]]-Tabla25[[#This Row],[ESC_NUM_COR_COD_ESC_TG_NEG]]</f>
        <v>0.20000000000000018</v>
      </c>
      <c r="MN25" s="44">
        <f>Tabla25[[#This Row],[ESC_NUM_COR_COD_ROS_TG_NEU]]-Tabla25[[#This Row],[ESC_NUM_COR_COD_ESC_TG_NEU]]</f>
        <v>-0.90000000000000013</v>
      </c>
      <c r="MO25" s="44">
        <f>Tabla25[[#This Row],[ESC_NUM_COR_COD_ROS_TG_POS]]-Tabla25[[#This Row],[ESC_NUM_COR_COD_ESC_TG_POS]]</f>
        <v>-0.55555555555555536</v>
      </c>
      <c r="MP25" s="44">
        <f>Tabla25[[#This Row],[ESC_NUM_COR_COD_ROS_TG_TOT]]-Tabla25[[#This Row],[ESC_NUM_COR_COD_ESC_TG_TOT]]</f>
        <v>-0.4137931034482758</v>
      </c>
      <c r="MQ25" s="44">
        <f>Tabla25[[#This Row],[ESC_DUR_COR_COD_ROS_TG_NEG]]-Tabla25[[#This Row],[ESC_DUR_COR_COD_ESC_TG_NEG]]</f>
        <v>392.26666666666654</v>
      </c>
      <c r="MR25" s="44">
        <f>Tabla25[[#This Row],[ESC_DUR_COR_COD_ROS_TG_NEU]]-Tabla25[[#This Row],[ESC_DUR_COR_COD_ESC_TG_NEU]]</f>
        <v>50.071428571428555</v>
      </c>
      <c r="MS25" s="44">
        <f>Tabla25[[#This Row],[ESC_DUR_COR_COD_ROS_TG_POS]]-Tabla25[[#This Row],[ESC_DUR_COR_COD_ESC_TG_POS]]</f>
        <v>-98.821428571428555</v>
      </c>
      <c r="MT25" s="44">
        <f>Tabla25[[#This Row],[ESC_DUR_COR_COD_ROS_TG_TOT]]-Tabla25[[#This Row],[ESC_DUR_COR_COD_ESC_TG_TOT]]</f>
        <v>89.25</v>
      </c>
      <c r="MU25" s="47">
        <f>Tabla25[[#This Row],[ROS_NUM_COR_COD_ROS_TG_NEG]]-Tabla25[[#This Row],[ROS_NUM_COR_COD_ESC_TG_NEG]]</f>
        <v>0.33333333333333348</v>
      </c>
      <c r="MV25" s="47">
        <f>Tabla25[[#This Row],[ROS_NUM_COR_COD_ROS_TG_NEU]]-Tabla25[[#This Row],[ROS_NUM_COR_COD_ESC_TG_NEU]]</f>
        <v>-2.6666666666666661</v>
      </c>
      <c r="MW25" s="47">
        <f>Tabla25[[#This Row],[ROS_NUM_COR_COD_ROS_TG_POS]]-Tabla25[[#This Row],[ROS_NUM_COR_COD_ESC_TG_POS]]</f>
        <v>0.39999999999999991</v>
      </c>
      <c r="MX25" s="47">
        <f>Tabla25[[#This Row],[ROS_NUM_COR_COD_ROS_TG_TOT]]-Tabla25[[#This Row],[ROS_NUM_COR_COD_ESC_TG_TOT]]</f>
        <v>-0.60714285714285721</v>
      </c>
      <c r="MY25" s="47">
        <f>Tabla25[[#This Row],[ROS_DUR_COR_COD_ROS_TG_NEG]]-Tabla25[[#This Row],[ROS_DUR_COR_COD_ESC_TG_NEG]]</f>
        <v>-169</v>
      </c>
      <c r="MZ25" s="47">
        <f>Tabla25[[#This Row],[ROS_DUR_COR_COD_ROS_TG_NEU]]-Tabla25[[#This Row],[ROS_DUR_COR_COD_ESC_TG_NEU]]</f>
        <v>-589.41666666666674</v>
      </c>
      <c r="NA25" s="47">
        <f>Tabla25[[#This Row],[ROS_DUR_COR_COD_ROS_TG_POS]]-Tabla25[[#This Row],[ROS_DUR_COR_COD_ESC_TG_POS]]</f>
        <v>-114.30952380952385</v>
      </c>
      <c r="NB25" s="47">
        <f>Tabla25[[#This Row],[ROS_DUR_COR_COD_ROS_TG_TOT]]-Tabla25[[#This Row],[ROS_DUR_COR_COD_ESC_TG_TOT]]</f>
        <v>-311.65032679738567</v>
      </c>
    </row>
    <row r="26" spans="1:366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5">
        <f>Tabla2[[#This Row],[ROS_NUM_COR_COD_ROS_TG_NEG]]-Tabla2[[#This Row],[PAS_NUM_COR_COD_ROS_TG_NEG]]</f>
        <v>2.2807017543859645</v>
      </c>
      <c r="KZ26" s="15">
        <f>Tabla2[[#This Row],[ROS_DUR_COR_COD_ROS_TG_NEG]]-Tabla2[[#This Row],[PAS_DUR_COR_COD_ROS_TG_NEG]]</f>
        <v>441.19047619047615</v>
      </c>
      <c r="LA26" s="15">
        <f>Tabla2[[#This Row],[ROS_NUM_COR_COD_ROS_TG_NEU]]-Tabla2[[#This Row],[PAS_NUM_COR_COD_ROS_TG_NEU]]</f>
        <v>2.6999999999999997</v>
      </c>
      <c r="LB26" s="15">
        <f>Tabla2[[#This Row],[ROS_DUR_COR_COD_ROS_TG_NEU]]-Tabla2[[#This Row],[PAS_DUR_COR_COD_ROS_TG_NEU]]</f>
        <v>688</v>
      </c>
      <c r="LC26" s="15">
        <f>Tabla2[[#This Row],[ROS_NUM_COR_COD_ROS_TG_POS]]-Tabla2[[#This Row],[PAS_NUM_COR_COD_ROS_TG_POS]]</f>
        <v>3.1499999999999995</v>
      </c>
      <c r="LD26" s="15">
        <f>Tabla2[[#This Row],[ROS_DUR_COR_COD_ROS_TG_POS]]-Tabla2[[#This Row],[PAS_DUR_COR_COD_ROS_TG_POS]]</f>
        <v>779.36507936507928</v>
      </c>
      <c r="LE26" s="15">
        <f>Tabla2[[#This Row],[ROS_NUM_COR_COD_ROS_TG_TOT]]-Tabla2[[#This Row],[PAS_NUM_COR_COD_ROS_TG_TOT]]</f>
        <v>2.7218001168907073</v>
      </c>
      <c r="LF26" s="15">
        <f>Tabla2[[#This Row],[ROS_DUR_COR_COD_ROS_TG_TOT]]-Tabla2[[#This Row],[PAS_DUR_COR_COD_ROS_TG_TOT]]</f>
        <v>640.38461538461536</v>
      </c>
      <c r="LG26" s="15">
        <f>Tabla2[[#This Row],[ROS_NUM_COR_COD_ESC_TG_NEG]]-Tabla2[[#This Row],[PAS_NUM_COR_COD_ESC_TG_NEG]]</f>
        <v>1.6198830409356724</v>
      </c>
      <c r="LH26" s="15">
        <f>Tabla2[[#This Row],[ROS_DUR_COR_COD_ESC_TG_NEG]]-Tabla2[[#This Row],[PAS_DUR_COR_COD_ESC_TG_NEG]]</f>
        <v>139.85000000000002</v>
      </c>
      <c r="LI26" s="15">
        <f>Tabla2[[#This Row],[ROS_NUM_COR_COD_ESC_TG_NEU]]-Tabla2[[#This Row],[PAS_NUM_COR_COD_ESC_TG_NEU]]</f>
        <v>0.95000000000000018</v>
      </c>
      <c r="LJ26" s="15">
        <f>Tabla2[[#This Row],[ROS_NUM_COR_COD_ESC_TG_NEG]]-Tabla2[[#This Row],[PAS_NUM_COR_COD_ESC_TG_NEG]]</f>
        <v>1.6198830409356724</v>
      </c>
      <c r="LK26" s="15">
        <f>Tabla2[[#This Row],[ROS_NUM_COR_COD_ESC_TG_POS]]-Tabla2[[#This Row],[PAS_NUM_COR_COD_ESC_TG_POS]]</f>
        <v>1.65</v>
      </c>
      <c r="LL26" s="15">
        <f>Tabla2[[#This Row],[ROS_DUR_COR_COD_ESC_TG_POS]]-Tabla2[[#This Row],[PAS_DUR_COR_COD_ESC_TG_POS]]</f>
        <v>51.652777777777828</v>
      </c>
      <c r="LM26" s="15">
        <f>Tabla2[[#This Row],[ROS_NUM_COR_COD_ESC_TG_TOT]]-Tabla2[[#This Row],[PAS_NUM_COR_COD_ESC_TG_TOT]]</f>
        <v>1.396843950905903</v>
      </c>
      <c r="LN26" s="15">
        <f>Tabla2[[#This Row],[ROS_DUR_COR_COD_ESC_TG_TOT]]-Tabla2[[#This Row],[PAS_DUR_COR_COD_ESC_TG_TOT]]</f>
        <v>176.61851332398317</v>
      </c>
      <c r="LO26" s="15">
        <f>Tabla2[[#This Row],[PAS_NUM_COR_COD_ROS_TG_NEG]]-Tabla2[[#This Row],[ESC_NUM_COR_COD_ROS_TG_NEG]]</f>
        <v>-0.64736842105263159</v>
      </c>
      <c r="LP26" s="15">
        <f>Tabla2[[#This Row],[PAS_DUR_COR_COD_ROS_TG_NEG]]-Tabla2[[#This Row],[ESC_DUR_COR_COD_ROS_TG_NEG]]</f>
        <v>-581.4571428571428</v>
      </c>
      <c r="LQ26" s="15">
        <f>Tabla2[[#This Row],[PAS_NUM_COR_COD_ROS_TG_NEU]]-Tabla2[[#This Row],[ESC_NUM_COR_COD_ROS_TG_NEU]]</f>
        <v>-1.1000000000000001</v>
      </c>
      <c r="LR26" s="15">
        <f>Tabla2[[#This Row],[PAS_DUR_COR_COD_ROS_TG_NEU]]-Tabla2[[#This Row],[ESC_DUR_COR_COD_ROS_TG_NEU]]</f>
        <v>-703.59999999999991</v>
      </c>
      <c r="LS26" s="15">
        <f>Tabla2[[#This Row],[PAS_NUM_COR_COD_ROS_TG_POS]]-Tabla2[[#This Row],[ESC_NUM_COR_COD_ROS_TG_POS]]</f>
        <v>-2.0499999999999998</v>
      </c>
      <c r="LT26" s="15">
        <f>Tabla2[[#This Row],[PAS_DUR_COR_COD_ROS_TG_POS]]-Tabla2[[#This Row],[ESC_DUR_COR_COD_ROS_TG_POS]]</f>
        <v>-1259.3428571428572</v>
      </c>
      <c r="LU26" s="15">
        <f>Tabla2[[#This Row],[PAS_NUM_COR_COD_ROS_TG_TOT]]-Tabla2[[#This Row],[ESC_NUM_COR_COD_ROS_TG_TOT]]</f>
        <v>-1.2689265536723164</v>
      </c>
      <c r="LV26" s="15">
        <f>Tabla2[[#This Row],[PAS_DUR_COR_COD_ROS_TG_TOT]]-Tabla2[[#This Row],[ESC_DUR_COR_COD_ROS_TG_TOT]]</f>
        <v>-860.5179487179488</v>
      </c>
      <c r="LW26" s="15">
        <f>Tabla2[[#This Row],[PAS_NUM_COR_COD_ESC_TG_NEG]]-Tabla2[[#This Row],[ESC_NUM_COR_COD_ESC_TG_NEG]]</f>
        <v>-2.8421052631578947</v>
      </c>
      <c r="LX26" s="15">
        <f>Tabla2[[#This Row],[PAS_DUR_COR_COD_ESC_TG_NEG]]-Tabla2[[#This Row],[ESC_DUR_COR_COD_ESC_TG_NEG]]</f>
        <v>-570.21111111111111</v>
      </c>
      <c r="LY26" s="15">
        <f>Tabla2[[#This Row],[PAS_NUM_COR_COD_ESC_TG_NEU]]-Tabla2[[#This Row],[ESC_NUM_COR_COD_ESC_TG_NEU]]</f>
        <v>-2.5499999999999998</v>
      </c>
      <c r="LZ26" s="15">
        <f>Tabla2[[#This Row],[PAS_DUR_COR_COD_ESC_TG_NEU]]-Tabla2[[#This Row],[ESC_DUR_COR_COD_ESC_TG_NEU]]</f>
        <v>-705.2380952380953</v>
      </c>
      <c r="MA26" s="15">
        <f>Tabla2[[#This Row],[PAS_NUM_COR_COD_ESC_TG_POS]]-Tabla2[[#This Row],[ESC_NUM_COR_COD_ESC_TG_POS]]</f>
        <v>-2.35</v>
      </c>
      <c r="MB26" s="15">
        <f>Tabla2[[#This Row],[PAS_DUR_COR_COD_ESC_TG_POS]]-Tabla2[[#This Row],[ESC_DUR_COR_COD_ESC_TG_POS]]</f>
        <v>-510.3492063492065</v>
      </c>
      <c r="MC26" s="15">
        <f>Tabla2[[#This Row],[PAS_NUM_COR_COD_ESC_TG_TOT]]-Tabla2[[#This Row],[ESC_NUM_COR_COD_ESC_TG_TOT]]</f>
        <v>-2.5830508474576268</v>
      </c>
      <c r="MD26" s="15">
        <f>Tabla2[[#This Row],[PAS_DUR_COR_COD_ESC_TG_TOT]]-Tabla2[[#This Row],[ESC_DUR_COR_COD_ESC_TG_TOT]]</f>
        <v>-601.40112201963541</v>
      </c>
      <c r="ME26" s="42">
        <f>Tabla25[[#This Row],[PAS_NUM_COR_COD_ROS_TG_NEG]]-Tabla25[[#This Row],[PAS_NUM_COR_COD_ESC_TG_NEG]]</f>
        <v>-0.10526315789473673</v>
      </c>
      <c r="MF26" s="42">
        <f>Tabla25[[#This Row],[PAS_NUM_COR_COD_ROS_TG_NEU]]-Tabla25[[#This Row],[PAS_NUM_COR_COD_ESC_TG_NEU]]</f>
        <v>5.0000000000000266E-2</v>
      </c>
      <c r="MG26" s="42">
        <f>Tabla25[[#This Row],[PAS_NUM_COR_COD_ROS_TG_POS]]-Tabla25[[#This Row],[PAS_NUM_COR_COD_ESC_TG_POS]]</f>
        <v>-0.40000000000000013</v>
      </c>
      <c r="MH26" s="42">
        <f>Tabla25[[#This Row],[PAS_NUM_COR_COD_ROS_TG_TOT]]-Tabla25[[#This Row],[PAS_NUM_COR_COD_ESC_TG_TOT]]</f>
        <v>-0.15254237288135597</v>
      </c>
      <c r="MI26" s="42">
        <f>Tabla25[[#This Row],[PAS_DUR_COR_COD_ROS_TG_NEG]]-Tabla25[[#This Row],[PAS_DUR_COR_COD_ESC_TG_NEG]]</f>
        <v>-284.75714285714287</v>
      </c>
      <c r="MJ26" s="42">
        <f>Tabla25[[#This Row],[PAS_DUR_COR_COD_ROS_TG_NEU]]-Tabla25[[#This Row],[PAS_DUR_COR_COD_ESC_TG_NEU]]</f>
        <v>-22.333333333333371</v>
      </c>
      <c r="MK26" s="42">
        <f>Tabla25[[#This Row],[PAS_DUR_COR_COD_ROS_TG_POS]]-Tabla25[[#This Row],[PAS_DUR_COR_COD_ESC_TG_POS]]</f>
        <v>-525.36507936507928</v>
      </c>
      <c r="ML26" s="42">
        <f>Tabla25[[#This Row],[PAS_DUR_COR_COD_ROS_TG_TOT]]-Tabla25[[#This Row],[PAS_DUR_COR_COD_ESC_TG_TOT]]</f>
        <v>-280.28784119106695</v>
      </c>
      <c r="MM26" s="44">
        <f>Tabla25[[#This Row],[ESC_NUM_COR_COD_ROS_TG_NEG]]-Tabla25[[#This Row],[ESC_NUM_COR_COD_ESC_TG_NEG]]</f>
        <v>-2.2999999999999998</v>
      </c>
      <c r="MN26" s="44">
        <f>Tabla25[[#This Row],[ESC_NUM_COR_COD_ROS_TG_NEU]]-Tabla25[[#This Row],[ESC_NUM_COR_COD_ESC_TG_NEU]]</f>
        <v>-1.3999999999999995</v>
      </c>
      <c r="MO26" s="44">
        <f>Tabla25[[#This Row],[ESC_NUM_COR_COD_ROS_TG_POS]]-Tabla25[[#This Row],[ESC_NUM_COR_COD_ESC_TG_POS]]</f>
        <v>-0.70000000000000018</v>
      </c>
      <c r="MP26" s="44">
        <f>Tabla25[[#This Row],[ESC_NUM_COR_COD_ROS_TG_TOT]]-Tabla25[[#This Row],[ESC_NUM_COR_COD_ESC_TG_TOT]]</f>
        <v>-1.4666666666666663</v>
      </c>
      <c r="MQ26" s="44">
        <f>Tabla25[[#This Row],[ESC_DUR_COR_COD_ROS_TG_NEG]]-Tabla25[[#This Row],[ESC_DUR_COR_COD_ESC_TG_NEG]]</f>
        <v>-273.51111111111118</v>
      </c>
      <c r="MR26" s="44">
        <f>Tabla25[[#This Row],[ESC_DUR_COR_COD_ROS_TG_NEU]]-Tabla25[[#This Row],[ESC_DUR_COR_COD_ESC_TG_NEU]]</f>
        <v>-23.97142857142876</v>
      </c>
      <c r="MS26" s="44">
        <f>Tabla25[[#This Row],[ESC_DUR_COR_COD_ROS_TG_POS]]-Tabla25[[#This Row],[ESC_DUR_COR_COD_ESC_TG_POS]]</f>
        <v>223.62857142857138</v>
      </c>
      <c r="MT26" s="44">
        <f>Tabla25[[#This Row],[ESC_DUR_COR_COD_ROS_TG_TOT]]-Tabla25[[#This Row],[ESC_DUR_COR_COD_ESC_TG_TOT]]</f>
        <v>-21.171014492753557</v>
      </c>
      <c r="MU26" s="47">
        <f>Tabla25[[#This Row],[ROS_NUM_COR_COD_ROS_TG_NEG]]-Tabla25[[#This Row],[ROS_NUM_COR_COD_ESC_TG_NEG]]</f>
        <v>0.55555555555555536</v>
      </c>
      <c r="MV26" s="47">
        <f>Tabla25[[#This Row],[ROS_NUM_COR_COD_ROS_TG_NEU]]-Tabla25[[#This Row],[ROS_NUM_COR_COD_ESC_TG_NEU]]</f>
        <v>1.7999999999999998</v>
      </c>
      <c r="MW26" s="47">
        <f>Tabla25[[#This Row],[ROS_NUM_COR_COD_ROS_TG_POS]]-Tabla25[[#This Row],[ROS_NUM_COR_COD_ESC_TG_POS]]</f>
        <v>1.0999999999999996</v>
      </c>
      <c r="MX26" s="47">
        <f>Tabla25[[#This Row],[ROS_NUM_COR_COD_ROS_TG_TOT]]-Tabla25[[#This Row],[ROS_NUM_COR_COD_ESC_TG_TOT]]</f>
        <v>1.1724137931034484</v>
      </c>
      <c r="MY26" s="47">
        <f>Tabla25[[#This Row],[ROS_DUR_COR_COD_ROS_TG_NEG]]-Tabla25[[#This Row],[ROS_DUR_COR_COD_ESC_TG_NEG]]</f>
        <v>16.583333333333258</v>
      </c>
      <c r="MZ26" s="47">
        <f>Tabla25[[#This Row],[ROS_DUR_COR_COD_ROS_TG_NEU]]-Tabla25[[#This Row],[ROS_DUR_COR_COD_ESC_TG_NEU]]</f>
        <v>349.14285714285711</v>
      </c>
      <c r="NA26" s="47">
        <f>Tabla25[[#This Row],[ROS_DUR_COR_COD_ROS_TG_POS]]-Tabla25[[#This Row],[ROS_DUR_COR_COD_ESC_TG_POS]]</f>
        <v>202.34722222222217</v>
      </c>
      <c r="NB26" s="47">
        <f>Tabla25[[#This Row],[ROS_DUR_COR_COD_ROS_TG_TOT]]-Tabla25[[#This Row],[ROS_DUR_COR_COD_ESC_TG_TOT]]</f>
        <v>183.47826086956525</v>
      </c>
    </row>
    <row r="27" spans="1:366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5">
        <f>Tabla2[[#This Row],[ROS_NUM_COR_COD_ROS_TG_NEG]]-Tabla2[[#This Row],[PAS_NUM_COR_COD_ROS_TG_NEG]]</f>
        <v>2.0388888888888892</v>
      </c>
      <c r="KZ27" s="15">
        <f>Tabla2[[#This Row],[ROS_DUR_COR_COD_ROS_TG_NEG]]-Tabla2[[#This Row],[PAS_DUR_COR_COD_ROS_TG_NEG]]</f>
        <v>242.22807017543857</v>
      </c>
      <c r="LA27" s="15">
        <f>Tabla2[[#This Row],[ROS_NUM_COR_COD_ROS_TG_NEU]]-Tabla2[[#This Row],[PAS_NUM_COR_COD_ROS_TG_NEU]]</f>
        <v>2.344444444444445</v>
      </c>
      <c r="LB27" s="15">
        <f>Tabla2[[#This Row],[ROS_DUR_COR_COD_ROS_TG_NEU]]-Tabla2[[#This Row],[PAS_DUR_COR_COD_ROS_TG_NEU]]</f>
        <v>142.41428571428571</v>
      </c>
      <c r="LC27" s="15">
        <f>Tabla2[[#This Row],[ROS_NUM_COR_COD_ROS_TG_POS]]-Tabla2[[#This Row],[PAS_NUM_COR_COD_ROS_TG_POS]]</f>
        <v>-0.61111111111111116</v>
      </c>
      <c r="LD27" s="15">
        <f>Tabla2[[#This Row],[ROS_DUR_COR_COD_ROS_TG_POS]]-Tabla2[[#This Row],[PAS_DUR_COR_COD_ROS_TG_POS]]</f>
        <v>-239.3125</v>
      </c>
      <c r="LE27" s="15">
        <f>Tabla2[[#This Row],[ROS_NUM_COR_COD_ROS_TG_TOT]]-Tabla2[[#This Row],[PAS_NUM_COR_COD_ROS_TG_TOT]]</f>
        <v>1.2678571428571432</v>
      </c>
      <c r="LF27" s="15">
        <f>Tabla2[[#This Row],[ROS_DUR_COR_COD_ROS_TG_TOT]]-Tabla2[[#This Row],[PAS_DUR_COR_COD_ROS_TG_TOT]]</f>
        <v>48.841836734693857</v>
      </c>
      <c r="LG27" s="15">
        <f>Tabla2[[#This Row],[ROS_NUM_COR_COD_ESC_TG_NEG]]-Tabla2[[#This Row],[PAS_NUM_COR_COD_ESC_TG_NEG]]</f>
        <v>-1.1222222222222222</v>
      </c>
      <c r="LH27" s="15">
        <f>Tabla2[[#This Row],[ROS_DUR_COR_COD_ESC_TG_NEG]]-Tabla2[[#This Row],[PAS_DUR_COR_COD_ESC_TG_NEG]]</f>
        <v>-289.02499999999998</v>
      </c>
      <c r="LI27" s="15">
        <f>Tabla2[[#This Row],[ROS_NUM_COR_COD_ESC_TG_NEU]]-Tabla2[[#This Row],[PAS_NUM_COR_COD_ESC_TG_NEU]]</f>
        <v>-1.1888888888888887</v>
      </c>
      <c r="LJ27" s="15">
        <f>Tabla2[[#This Row],[ROS_NUM_COR_COD_ESC_TG_NEG]]-Tabla2[[#This Row],[PAS_NUM_COR_COD_ESC_TG_NEG]]</f>
        <v>-1.1222222222222222</v>
      </c>
      <c r="LK27" s="15">
        <f>Tabla2[[#This Row],[ROS_NUM_COR_COD_ESC_TG_POS]]-Tabla2[[#This Row],[PAS_NUM_COR_COD_ESC_TG_POS]]</f>
        <v>0.4444444444444442</v>
      </c>
      <c r="LL27" s="15">
        <f>Tabla2[[#This Row],[ROS_DUR_COR_COD_ESC_TG_POS]]-Tabla2[[#This Row],[PAS_DUR_COR_COD_ESC_TG_POS]]</f>
        <v>70.977941176470608</v>
      </c>
      <c r="LM27" s="15">
        <f>Tabla2[[#This Row],[ROS_NUM_COR_COD_ESC_TG_TOT]]-Tabla2[[#This Row],[PAS_NUM_COR_COD_ESC_TG_TOT]]</f>
        <v>-0.64285714285714279</v>
      </c>
      <c r="LN27" s="15">
        <f>Tabla2[[#This Row],[ROS_DUR_COR_COD_ESC_TG_TOT]]-Tabla2[[#This Row],[PAS_DUR_COR_COD_ESC_TG_TOT]]</f>
        <v>-164.77424242424252</v>
      </c>
      <c r="LO27" s="15">
        <f>Tabla2[[#This Row],[PAS_NUM_COR_COD_ROS_TG_NEG]]-Tabla2[[#This Row],[ESC_NUM_COR_COD_ROS_TG_NEG]]</f>
        <v>0.72500000000000009</v>
      </c>
      <c r="LP27" s="15">
        <f>Tabla2[[#This Row],[PAS_DUR_COR_COD_ROS_TG_NEG]]-Tabla2[[#This Row],[ESC_DUR_COR_COD_ROS_TG_NEG]]</f>
        <v>93.438596491228054</v>
      </c>
      <c r="LQ27" s="15">
        <f>Tabla2[[#This Row],[PAS_NUM_COR_COD_ROS_TG_NEU]]-Tabla2[[#This Row],[ESC_NUM_COR_COD_ROS_TG_NEU]]</f>
        <v>0.93055555555555536</v>
      </c>
      <c r="LR27" s="15">
        <f>Tabla2[[#This Row],[PAS_DUR_COR_COD_ROS_TG_NEU]]-Tabla2[[#This Row],[ESC_DUR_COR_COD_ROS_TG_NEU]]</f>
        <v>264.68571428571431</v>
      </c>
      <c r="LS27" s="15">
        <f>Tabla2[[#This Row],[PAS_NUM_COR_COD_ROS_TG_POS]]-Tabla2[[#This Row],[ESC_NUM_COR_COD_ROS_TG_POS]]</f>
        <v>4.4444444444444731E-2</v>
      </c>
      <c r="LT27" s="15">
        <f>Tabla2[[#This Row],[PAS_DUR_COR_COD_ROS_TG_POS]]-Tabla2[[#This Row],[ESC_DUR_COR_COD_ROS_TG_POS]]</f>
        <v>288.71249999999998</v>
      </c>
      <c r="LU27" s="15">
        <f>Tabla2[[#This Row],[PAS_NUM_COR_COD_ROS_TG_TOT]]-Tabla2[[#This Row],[ESC_NUM_COR_COD_ROS_TG_TOT]]</f>
        <v>0.50961538461538458</v>
      </c>
      <c r="LV27" s="15">
        <f>Tabla2[[#This Row],[PAS_DUR_COR_COD_ROS_TG_TOT]]-Tabla2[[#This Row],[ESC_DUR_COR_COD_ROS_TG_TOT]]</f>
        <v>221.9795918367347</v>
      </c>
      <c r="LW27" s="15">
        <f>Tabla2[[#This Row],[PAS_NUM_COR_COD_ESC_TG_NEG]]-Tabla2[[#This Row],[ESC_NUM_COR_COD_ESC_TG_NEG]]</f>
        <v>-2.2250000000000001</v>
      </c>
      <c r="LX27" s="15">
        <f>Tabla2[[#This Row],[PAS_DUR_COR_COD_ESC_TG_NEG]]-Tabla2[[#This Row],[ESC_DUR_COR_COD_ESC_TG_NEG]]</f>
        <v>-202.47500000000002</v>
      </c>
      <c r="LY27" s="15">
        <f>Tabla2[[#This Row],[PAS_NUM_COR_COD_ESC_TG_NEU]]-Tabla2[[#This Row],[ESC_NUM_COR_COD_ESC_TG_NEU]]</f>
        <v>-1.1111111111111112</v>
      </c>
      <c r="LZ27" s="15">
        <f>Tabla2[[#This Row],[PAS_DUR_COR_COD_ESC_TG_NEU]]-Tabla2[[#This Row],[ESC_DUR_COR_COD_ESC_TG_NEU]]</f>
        <v>-90.680555555555543</v>
      </c>
      <c r="MA27" s="15">
        <f>Tabla2[[#This Row],[PAS_NUM_COR_COD_ESC_TG_POS]]-Tabla2[[#This Row],[ESC_NUM_COR_COD_ESC_TG_POS]]</f>
        <v>-0.76666666666666616</v>
      </c>
      <c r="MB27" s="15">
        <f>Tabla2[[#This Row],[PAS_DUR_COR_COD_ESC_TG_POS]]-Tabla2[[#This Row],[ESC_DUR_COR_COD_ESC_TG_POS]]</f>
        <v>-97.241830065359522</v>
      </c>
      <c r="MC27" s="15">
        <f>Tabla2[[#This Row],[PAS_NUM_COR_COD_ESC_TG_TOT]]-Tabla2[[#This Row],[ESC_NUM_COR_COD_ESC_TG_TOT]]</f>
        <v>-1.2857142857142856</v>
      </c>
      <c r="MD27" s="15">
        <f>Tabla2[[#This Row],[PAS_DUR_COR_COD_ESC_TG_TOT]]-Tabla2[[#This Row],[ESC_DUR_COR_COD_ESC_TG_TOT]]</f>
        <v>-125.90909090909088</v>
      </c>
      <c r="ME27" s="42">
        <f>Tabla25[[#This Row],[PAS_NUM_COR_COD_ROS_TG_NEG]]-Tabla25[[#This Row],[PAS_NUM_COR_COD_ESC_TG_NEG]]</f>
        <v>-4.9999999999999822E-2</v>
      </c>
      <c r="MF27" s="42">
        <f>Tabla25[[#This Row],[PAS_NUM_COR_COD_ROS_TG_NEU]]-Tabla25[[#This Row],[PAS_NUM_COR_COD_ESC_TG_NEU]]</f>
        <v>-0.83333333333333348</v>
      </c>
      <c r="MG27" s="42">
        <f>Tabla25[[#This Row],[PAS_NUM_COR_COD_ROS_TG_POS]]-Tabla25[[#This Row],[PAS_NUM_COR_COD_ESC_TG_POS]]</f>
        <v>0.61111111111111116</v>
      </c>
      <c r="MH27" s="42">
        <f>Tabla25[[#This Row],[PAS_NUM_COR_COD_ROS_TG_TOT]]-Tabla25[[#This Row],[PAS_NUM_COR_COD_ESC_TG_TOT]]</f>
        <v>-8.9285714285714413E-2</v>
      </c>
      <c r="MI27" s="42">
        <f>Tabla25[[#This Row],[PAS_DUR_COR_COD_ROS_TG_NEG]]-Tabla25[[#This Row],[PAS_DUR_COR_COD_ESC_TG_NEG]]</f>
        <v>65.955263157894706</v>
      </c>
      <c r="MJ27" s="42">
        <f>Tabla25[[#This Row],[PAS_DUR_COR_COD_ROS_TG_NEU]]-Tabla25[[#This Row],[PAS_DUR_COR_COD_ESC_TG_NEU]]</f>
        <v>-20.158730158730123</v>
      </c>
      <c r="MK27" s="42">
        <f>Tabla25[[#This Row],[PAS_DUR_COR_COD_ROS_TG_POS]]-Tabla25[[#This Row],[PAS_DUR_COR_COD_ESC_TG_POS]]</f>
        <v>138.66544117647061</v>
      </c>
      <c r="ML27" s="42">
        <f>Tabla25[[#This Row],[PAS_DUR_COR_COD_ROS_TG_TOT]]-Tabla25[[#This Row],[PAS_DUR_COR_COD_ESC_TG_TOT]]</f>
        <v>62.288682745825554</v>
      </c>
      <c r="MM27" s="44">
        <f>Tabla25[[#This Row],[ESC_NUM_COR_COD_ROS_TG_NEG]]-Tabla25[[#This Row],[ESC_NUM_COR_COD_ESC_TG_NEG]]</f>
        <v>-3</v>
      </c>
      <c r="MN27" s="44">
        <f>Tabla25[[#This Row],[ESC_NUM_COR_COD_ROS_TG_NEU]]-Tabla25[[#This Row],[ESC_NUM_COR_COD_ESC_TG_NEU]]</f>
        <v>-2.875</v>
      </c>
      <c r="MO27" s="44">
        <f>Tabla25[[#This Row],[ESC_NUM_COR_COD_ROS_TG_POS]]-Tabla25[[#This Row],[ESC_NUM_COR_COD_ESC_TG_POS]]</f>
        <v>-0.19999999999999973</v>
      </c>
      <c r="MP27" s="44">
        <f>Tabla25[[#This Row],[ESC_NUM_COR_COD_ROS_TG_TOT]]-Tabla25[[#This Row],[ESC_NUM_COR_COD_ESC_TG_TOT]]</f>
        <v>-1.8846153846153846</v>
      </c>
      <c r="MQ27" s="44">
        <f>Tabla25[[#This Row],[ESC_DUR_COR_COD_ROS_TG_NEG]]-Tabla25[[#This Row],[ESC_DUR_COR_COD_ESC_TG_NEG]]</f>
        <v>-229.95833333333337</v>
      </c>
      <c r="MR27" s="44">
        <f>Tabla25[[#This Row],[ESC_DUR_COR_COD_ROS_TG_NEU]]-Tabla25[[#This Row],[ESC_DUR_COR_COD_ESC_TG_NEU]]</f>
        <v>-375.52499999999998</v>
      </c>
      <c r="MS27" s="44">
        <f>Tabla25[[#This Row],[ESC_DUR_COR_COD_ROS_TG_POS]]-Tabla25[[#This Row],[ESC_DUR_COR_COD_ESC_TG_POS]]</f>
        <v>-247.28888888888889</v>
      </c>
      <c r="MT27" s="44">
        <f>Tabla25[[#This Row],[ESC_DUR_COR_COD_ROS_TG_TOT]]-Tabla25[[#This Row],[ESC_DUR_COR_COD_ESC_TG_TOT]]</f>
        <v>-285.60000000000002</v>
      </c>
      <c r="MU27" s="47">
        <f>Tabla25[[#This Row],[ROS_NUM_COR_COD_ROS_TG_NEG]]-Tabla25[[#This Row],[ROS_NUM_COR_COD_ESC_TG_NEG]]</f>
        <v>3.1111111111111116</v>
      </c>
      <c r="MV27" s="47">
        <f>Tabla25[[#This Row],[ROS_NUM_COR_COD_ROS_TG_NEU]]-Tabla25[[#This Row],[ROS_NUM_COR_COD_ESC_TG_NEU]]</f>
        <v>2.7</v>
      </c>
      <c r="MW27" s="47">
        <f>Tabla25[[#This Row],[ROS_NUM_COR_COD_ROS_TG_POS]]-Tabla25[[#This Row],[ROS_NUM_COR_COD_ESC_TG_POS]]</f>
        <v>-0.4444444444444442</v>
      </c>
      <c r="MX27" s="47">
        <f>Tabla25[[#This Row],[ROS_NUM_COR_COD_ROS_TG_TOT]]-Tabla25[[#This Row],[ROS_NUM_COR_COD_ESC_TG_TOT]]</f>
        <v>1.8214285714285716</v>
      </c>
      <c r="MY27" s="47">
        <f>Tabla25[[#This Row],[ROS_DUR_COR_COD_ROS_TG_NEG]]-Tabla25[[#This Row],[ROS_DUR_COR_COD_ESC_TG_NEG]]</f>
        <v>597.20833333333326</v>
      </c>
      <c r="MZ27" s="47">
        <f>Tabla25[[#This Row],[ROS_DUR_COR_COD_ROS_TG_NEU]]-Tabla25[[#This Row],[ROS_DUR_COR_COD_ESC_TG_NEU]]</f>
        <v>395.70000000000005</v>
      </c>
      <c r="NA27" s="47">
        <f>Tabla25[[#This Row],[ROS_DUR_COR_COD_ROS_TG_POS]]-Tabla25[[#This Row],[ROS_DUR_COR_COD_ESC_TG_POS]]</f>
        <v>-171.625</v>
      </c>
      <c r="NB27" s="47">
        <f>Tabla25[[#This Row],[ROS_DUR_COR_COD_ROS_TG_TOT]]-Tabla25[[#This Row],[ROS_DUR_COR_COD_ESC_TG_TOT]]</f>
        <v>275.90476190476193</v>
      </c>
    </row>
    <row r="28" spans="1:366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5">
        <f>Tabla2[[#This Row],[ROS_NUM_COR_COD_ROS_TG_NEG]]-Tabla2[[#This Row],[PAS_NUM_COR_COD_ROS_TG_NEG]]</f>
        <v>1.4750000000000001</v>
      </c>
      <c r="KZ28" s="15">
        <f>Tabla2[[#This Row],[ROS_DUR_COR_COD_ROS_TG_NEG]]-Tabla2[[#This Row],[PAS_DUR_COR_COD_ROS_TG_NEG]]</f>
        <v>-81.839285714285779</v>
      </c>
      <c r="LA28" s="15">
        <f>Tabla2[[#This Row],[ROS_NUM_COR_COD_ROS_TG_NEU]]-Tabla2[[#This Row],[PAS_NUM_COR_COD_ROS_TG_NEU]]</f>
        <v>1.1000000000000001</v>
      </c>
      <c r="LB28" s="15">
        <f>Tabla2[[#This Row],[ROS_DUR_COR_COD_ROS_TG_NEU]]-Tabla2[[#This Row],[PAS_DUR_COR_COD_ROS_TG_NEU]]</f>
        <v>-316.7166666666667</v>
      </c>
      <c r="LC28" s="15">
        <f>Tabla2[[#This Row],[ROS_NUM_COR_COD_ROS_TG_POS]]-Tabla2[[#This Row],[PAS_NUM_COR_COD_ROS_TG_POS]]</f>
        <v>1.85</v>
      </c>
      <c r="LD28" s="15">
        <f>Tabla2[[#This Row],[ROS_DUR_COR_COD_ROS_TG_POS]]-Tabla2[[#This Row],[PAS_DUR_COR_COD_ROS_TG_POS]]</f>
        <v>-38.916666666666515</v>
      </c>
      <c r="LE28" s="15">
        <f>Tabla2[[#This Row],[ROS_NUM_COR_COD_ROS_TG_TOT]]-Tabla2[[#This Row],[PAS_NUM_COR_COD_ROS_TG_TOT]]</f>
        <v>1.4500000000000002</v>
      </c>
      <c r="LF28" s="15">
        <f>Tabla2[[#This Row],[ROS_DUR_COR_COD_ROS_TG_TOT]]-Tabla2[[#This Row],[PAS_DUR_COR_COD_ROS_TG_TOT]]</f>
        <v>-148.46101364522428</v>
      </c>
      <c r="LG28" s="15">
        <f>Tabla2[[#This Row],[ROS_NUM_COR_COD_ESC_TG_NEG]]-Tabla2[[#This Row],[PAS_NUM_COR_COD_ESC_TG_NEG]]</f>
        <v>-0.45000000000000018</v>
      </c>
      <c r="LH28" s="15">
        <f>Tabla2[[#This Row],[ROS_DUR_COR_COD_ESC_TG_NEG]]-Tabla2[[#This Row],[PAS_DUR_COR_COD_ESC_TG_NEG]]</f>
        <v>-342.35714285714278</v>
      </c>
      <c r="LI28" s="15">
        <f>Tabla2[[#This Row],[ROS_NUM_COR_COD_ESC_TG_NEU]]-Tabla2[[#This Row],[PAS_NUM_COR_COD_ESC_TG_NEU]]</f>
        <v>-1.3499999999999996</v>
      </c>
      <c r="LJ28" s="15">
        <f>Tabla2[[#This Row],[ROS_NUM_COR_COD_ESC_TG_NEG]]-Tabla2[[#This Row],[PAS_NUM_COR_COD_ESC_TG_NEG]]</f>
        <v>-0.45000000000000018</v>
      </c>
      <c r="LK28" s="15">
        <f>Tabla2[[#This Row],[ROS_NUM_COR_COD_ESC_TG_POS]]-Tabla2[[#This Row],[PAS_NUM_COR_COD_ESC_TG_POS]]</f>
        <v>-1.4500000000000002</v>
      </c>
      <c r="LL28" s="15">
        <f>Tabla2[[#This Row],[ROS_DUR_COR_COD_ESC_TG_POS]]-Tabla2[[#This Row],[PAS_DUR_COR_COD_ESC_TG_POS]]</f>
        <v>-750.98333333333323</v>
      </c>
      <c r="LM28" s="15">
        <f>Tabla2[[#This Row],[ROS_NUM_COR_COD_ESC_TG_TOT]]-Tabla2[[#This Row],[PAS_NUM_COR_COD_ESC_TG_TOT]]</f>
        <v>-1.085185185185185</v>
      </c>
      <c r="LN28" s="15">
        <f>Tabla2[[#This Row],[ROS_DUR_COR_COD_ESC_TG_TOT]]-Tabla2[[#This Row],[PAS_DUR_COR_COD_ESC_TG_TOT]]</f>
        <v>-603.35714285714289</v>
      </c>
      <c r="LO28" s="15">
        <f>Tabla2[[#This Row],[PAS_NUM_COR_COD_ROS_TG_NEG]]-Tabla2[[#This Row],[ESC_NUM_COR_COD_ROS_TG_NEG]]</f>
        <v>0.64999999999999991</v>
      </c>
      <c r="LP28" s="15">
        <f>Tabla2[[#This Row],[PAS_DUR_COR_COD_ROS_TG_NEG]]-Tabla2[[#This Row],[ESC_DUR_COR_COD_ROS_TG_NEG]]</f>
        <v>-299.53571428571422</v>
      </c>
      <c r="LQ28" s="15">
        <f>Tabla2[[#This Row],[PAS_NUM_COR_COD_ROS_TG_NEU]]-Tabla2[[#This Row],[ESC_NUM_COR_COD_ROS_TG_NEU]]</f>
        <v>0.35000000000000009</v>
      </c>
      <c r="LR28" s="15">
        <f>Tabla2[[#This Row],[PAS_DUR_COR_COD_ROS_TG_NEU]]-Tabla2[[#This Row],[ESC_DUR_COR_COD_ROS_TG_NEU]]</f>
        <v>-485.08333333333326</v>
      </c>
      <c r="LS28" s="15">
        <f>Tabla2[[#This Row],[PAS_NUM_COR_COD_ROS_TG_POS]]-Tabla2[[#This Row],[ESC_NUM_COR_COD_ROS_TG_POS]]</f>
        <v>0.25</v>
      </c>
      <c r="LT28" s="15">
        <f>Tabla2[[#This Row],[PAS_DUR_COR_COD_ROS_TG_POS]]-Tabla2[[#This Row],[ESC_DUR_COR_COD_ROS_TG_POS]]</f>
        <v>-555.61666666666679</v>
      </c>
      <c r="LU28" s="15">
        <f>Tabla2[[#This Row],[PAS_NUM_COR_COD_ROS_TG_TOT]]-Tabla2[[#This Row],[ESC_NUM_COR_COD_ROS_TG_TOT]]</f>
        <v>0.4089743589743593</v>
      </c>
      <c r="LV28" s="15">
        <f>Tabla2[[#This Row],[PAS_DUR_COR_COD_ROS_TG_TOT]]-Tabla2[[#This Row],[ESC_DUR_COR_COD_ROS_TG_TOT]]</f>
        <v>-457.74696356275285</v>
      </c>
      <c r="LW28" s="15">
        <f>Tabla2[[#This Row],[PAS_NUM_COR_COD_ESC_TG_NEG]]-Tabla2[[#This Row],[ESC_NUM_COR_COD_ESC_TG_NEG]]</f>
        <v>1.0750000000000002</v>
      </c>
      <c r="LX28" s="15">
        <f>Tabla2[[#This Row],[PAS_DUR_COR_COD_ESC_TG_NEG]]-Tabla2[[#This Row],[ESC_DUR_COR_COD_ESC_TG_NEG]]</f>
        <v>231.64285714285711</v>
      </c>
      <c r="LY28" s="15">
        <f>Tabla2[[#This Row],[PAS_NUM_COR_COD_ESC_TG_NEU]]-Tabla2[[#This Row],[ESC_NUM_COR_COD_ESC_TG_NEU]]</f>
        <v>0.54999999999999982</v>
      </c>
      <c r="LZ28" s="15">
        <f>Tabla2[[#This Row],[PAS_DUR_COR_COD_ESC_TG_NEU]]-Tabla2[[#This Row],[ESC_DUR_COR_COD_ESC_TG_NEU]]</f>
        <v>332.57142857142867</v>
      </c>
      <c r="MA28" s="15">
        <f>Tabla2[[#This Row],[PAS_NUM_COR_COD_ESC_TG_POS]]-Tabla2[[#This Row],[ESC_NUM_COR_COD_ESC_TG_POS]]</f>
        <v>1.25</v>
      </c>
      <c r="MB28" s="15">
        <f>Tabla2[[#This Row],[PAS_DUR_COR_COD_ESC_TG_POS]]-Tabla2[[#This Row],[ESC_DUR_COR_COD_ESC_TG_POS]]</f>
        <v>737.29761904761892</v>
      </c>
      <c r="MC28" s="15">
        <f>Tabla2[[#This Row],[PAS_NUM_COR_COD_ESC_TG_TOT]]-Tabla2[[#This Row],[ESC_NUM_COR_COD_ESC_TG_TOT]]</f>
        <v>0.96410256410256423</v>
      </c>
      <c r="MD28" s="15">
        <f>Tabla2[[#This Row],[PAS_DUR_COR_COD_ESC_TG_TOT]]-Tabla2[[#This Row],[ESC_DUR_COR_COD_ESC_TG_TOT]]</f>
        <v>402.81578947368416</v>
      </c>
      <c r="ME28" s="42">
        <f>Tabla25[[#This Row],[PAS_NUM_COR_COD_ROS_TG_NEG]]-Tabla25[[#This Row],[PAS_NUM_COR_COD_ESC_TG_NEG]]</f>
        <v>0.69999999999999973</v>
      </c>
      <c r="MF28" s="42">
        <f>Tabla25[[#This Row],[PAS_NUM_COR_COD_ROS_TG_NEU]]-Tabla25[[#This Row],[PAS_NUM_COR_COD_ESC_TG_NEU]]</f>
        <v>-0.44999999999999973</v>
      </c>
      <c r="MG28" s="42">
        <f>Tabla25[[#This Row],[PAS_NUM_COR_COD_ROS_TG_POS]]-Tabla25[[#This Row],[PAS_NUM_COR_COD_ESC_TG_POS]]</f>
        <v>-0.30000000000000027</v>
      </c>
      <c r="MH28" s="42">
        <f>Tabla25[[#This Row],[PAS_NUM_COR_COD_ROS_TG_TOT]]-Tabla25[[#This Row],[PAS_NUM_COR_COD_ESC_TG_TOT]]</f>
        <v>-1.6666666666666607E-2</v>
      </c>
      <c r="MI28" s="42">
        <f>Tabla25[[#This Row],[PAS_DUR_COR_COD_ROS_TG_NEG]]-Tabla25[[#This Row],[PAS_DUR_COR_COD_ESC_TG_NEG]]</f>
        <v>307.57142857142867</v>
      </c>
      <c r="MJ28" s="42">
        <f>Tabla25[[#This Row],[PAS_DUR_COR_COD_ROS_TG_NEU]]-Tabla25[[#This Row],[PAS_DUR_COR_COD_ESC_TG_NEU]]</f>
        <v>25.702380952380963</v>
      </c>
      <c r="MK28" s="42">
        <f>Tabla25[[#This Row],[PAS_DUR_COR_COD_ROS_TG_POS]]-Tabla25[[#This Row],[PAS_DUR_COR_COD_ESC_TG_POS]]</f>
        <v>-306</v>
      </c>
      <c r="ML28" s="42">
        <f>Tabla25[[#This Row],[PAS_DUR_COR_COD_ROS_TG_TOT]]-Tabla25[[#This Row],[PAS_DUR_COR_COD_ESC_TG_TOT]]</f>
        <v>22.368421052631675</v>
      </c>
      <c r="MM28" s="44">
        <f>Tabla25[[#This Row],[ESC_NUM_COR_COD_ROS_TG_NEG]]-Tabla25[[#This Row],[ESC_NUM_COR_COD_ESC_TG_NEG]]</f>
        <v>1.125</v>
      </c>
      <c r="MN28" s="44">
        <f>Tabla25[[#This Row],[ESC_NUM_COR_COD_ROS_TG_NEU]]-Tabla25[[#This Row],[ESC_NUM_COR_COD_ESC_TG_NEU]]</f>
        <v>-0.25</v>
      </c>
      <c r="MO28" s="44">
        <f>Tabla25[[#This Row],[ESC_NUM_COR_COD_ROS_TG_POS]]-Tabla25[[#This Row],[ESC_NUM_COR_COD_ESC_TG_POS]]</f>
        <v>0.69999999999999973</v>
      </c>
      <c r="MP28" s="44">
        <f>Tabla25[[#This Row],[ESC_NUM_COR_COD_ROS_TG_TOT]]-Tabla25[[#This Row],[ESC_NUM_COR_COD_ESC_TG_TOT]]</f>
        <v>0.53846153846153832</v>
      </c>
      <c r="MQ28" s="44">
        <f>Tabla25[[#This Row],[ESC_DUR_COR_COD_ROS_TG_NEG]]-Tabla25[[#This Row],[ESC_DUR_COR_COD_ESC_TG_NEG]]</f>
        <v>838.75</v>
      </c>
      <c r="MR28" s="44">
        <f>Tabla25[[#This Row],[ESC_DUR_COR_COD_ROS_TG_NEU]]-Tabla25[[#This Row],[ESC_DUR_COR_COD_ESC_TG_NEU]]</f>
        <v>843.35714285714289</v>
      </c>
      <c r="MS28" s="44">
        <f>Tabla25[[#This Row],[ESC_DUR_COR_COD_ROS_TG_POS]]-Tabla25[[#This Row],[ESC_DUR_COR_COD_ESC_TG_POS]]</f>
        <v>986.91428571428571</v>
      </c>
      <c r="MT28" s="44">
        <f>Tabla25[[#This Row],[ESC_DUR_COR_COD_ROS_TG_TOT]]-Tabla25[[#This Row],[ESC_DUR_COR_COD_ESC_TG_TOT]]</f>
        <v>882.93117408906869</v>
      </c>
      <c r="MU28" s="47">
        <f>Tabla25[[#This Row],[ROS_NUM_COR_COD_ROS_TG_NEG]]-Tabla25[[#This Row],[ROS_NUM_COR_COD_ESC_TG_NEG]]</f>
        <v>2.625</v>
      </c>
      <c r="MV28" s="47">
        <f>Tabla25[[#This Row],[ROS_NUM_COR_COD_ROS_TG_NEU]]-Tabla25[[#This Row],[ROS_NUM_COR_COD_ESC_TG_NEU]]</f>
        <v>2</v>
      </c>
      <c r="MW28" s="47">
        <f>Tabla25[[#This Row],[ROS_NUM_COR_COD_ROS_TG_POS]]-Tabla25[[#This Row],[ROS_NUM_COR_COD_ESC_TG_POS]]</f>
        <v>3</v>
      </c>
      <c r="MX28" s="47">
        <f>Tabla25[[#This Row],[ROS_NUM_COR_COD_ROS_TG_TOT]]-Tabla25[[#This Row],[ROS_NUM_COR_COD_ESC_TG_TOT]]</f>
        <v>2.5185185185185186</v>
      </c>
      <c r="MY28" s="47">
        <f>Tabla25[[#This Row],[ROS_DUR_COR_COD_ROS_TG_NEG]]-Tabla25[[#This Row],[ROS_DUR_COR_COD_ESC_TG_NEG]]</f>
        <v>568.08928571428567</v>
      </c>
      <c r="MZ28" s="47">
        <f>Tabla25[[#This Row],[ROS_DUR_COR_COD_ROS_TG_NEU]]-Tabla25[[#This Row],[ROS_DUR_COR_COD_ESC_TG_NEU]]</f>
        <v>406.70000000000005</v>
      </c>
      <c r="NA28" s="47">
        <f>Tabla25[[#This Row],[ROS_DUR_COR_COD_ROS_TG_POS]]-Tabla25[[#This Row],[ROS_DUR_COR_COD_ESC_TG_POS]]</f>
        <v>406.06666666666672</v>
      </c>
      <c r="NB28" s="47">
        <f>Tabla25[[#This Row],[ROS_DUR_COR_COD_ROS_TG_TOT]]-Tabla25[[#This Row],[ROS_DUR_COR_COD_ESC_TG_TOT]]</f>
        <v>477.26455026455028</v>
      </c>
    </row>
    <row r="29" spans="1:366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5">
        <f>Tabla2[[#This Row],[ROS_NUM_COR_COD_ROS_TG_NEG]]-Tabla2[[#This Row],[PAS_NUM_COR_COD_ROS_TG_NEG]]</f>
        <v>1.7999999999999998</v>
      </c>
      <c r="KZ29" s="15">
        <f>Tabla2[[#This Row],[ROS_DUR_COR_COD_ROS_TG_NEG]]-Tabla2[[#This Row],[PAS_DUR_COR_COD_ROS_TG_NEG]]</f>
        <v>-52.784090909090992</v>
      </c>
      <c r="LA29" s="15">
        <f>Tabla2[[#This Row],[ROS_NUM_COR_COD_ROS_TG_NEU]]-Tabla2[[#This Row],[PAS_NUM_COR_COD_ROS_TG_NEU]]</f>
        <v>2.155555555555555</v>
      </c>
      <c r="LB29" s="15">
        <f>Tabla2[[#This Row],[ROS_DUR_COR_COD_ROS_TG_NEU]]-Tabla2[[#This Row],[PAS_DUR_COR_COD_ROS_TG_NEU]]</f>
        <v>148.9666666666667</v>
      </c>
      <c r="LC29" s="15">
        <f>Tabla2[[#This Row],[ROS_NUM_COR_COD_ROS_TG_POS]]-Tabla2[[#This Row],[PAS_NUM_COR_COD_ROS_TG_POS]]</f>
        <v>1.0666666666666669</v>
      </c>
      <c r="LD29" s="15">
        <f>Tabla2[[#This Row],[ROS_DUR_COR_COD_ROS_TG_POS]]-Tabla2[[#This Row],[PAS_DUR_COR_COD_ROS_TG_POS]]</f>
        <v>129.93055555555566</v>
      </c>
      <c r="LE29" s="15">
        <f>Tabla2[[#This Row],[ROS_NUM_COR_COD_ROS_TG_TOT]]-Tabla2[[#This Row],[PAS_NUM_COR_COD_ROS_TG_TOT]]</f>
        <v>1.7037037037037033</v>
      </c>
      <c r="LF29" s="15">
        <f>Tabla2[[#This Row],[ROS_DUR_COR_COD_ROS_TG_TOT]]-Tabla2[[#This Row],[PAS_DUR_COR_COD_ROS_TG_TOT]]</f>
        <v>77.595441595441571</v>
      </c>
      <c r="LG29" s="15">
        <f>Tabla2[[#This Row],[ROS_NUM_COR_COD_ESC_TG_NEG]]-Tabla2[[#This Row],[PAS_NUM_COR_COD_ESC_TG_NEG]]</f>
        <v>-1.0499999999999998</v>
      </c>
      <c r="LH29" s="15">
        <f>Tabla2[[#This Row],[ROS_DUR_COR_COD_ESC_TG_NEG]]-Tabla2[[#This Row],[PAS_DUR_COR_COD_ESC_TG_NEG]]</f>
        <v>-368.83333333333326</v>
      </c>
      <c r="LI29" s="15">
        <f>Tabla2[[#This Row],[ROS_NUM_COR_COD_ESC_TG_NEU]]-Tabla2[[#This Row],[PAS_NUM_COR_COD_ESC_TG_NEU]]</f>
        <v>-1.3777777777777778</v>
      </c>
      <c r="LJ29" s="15">
        <f>Tabla2[[#This Row],[ROS_NUM_COR_COD_ESC_TG_NEG]]-Tabla2[[#This Row],[PAS_NUM_COR_COD_ESC_TG_NEG]]</f>
        <v>-1.0499999999999998</v>
      </c>
      <c r="LK29" s="15">
        <f>Tabla2[[#This Row],[ROS_NUM_COR_COD_ESC_TG_POS]]-Tabla2[[#This Row],[PAS_NUM_COR_COD_ESC_TG_POS]]</f>
        <v>-1.7222222222222223</v>
      </c>
      <c r="LL29" s="15">
        <f>Tabla2[[#This Row],[ROS_DUR_COR_COD_ESC_TG_POS]]-Tabla2[[#This Row],[PAS_DUR_COR_COD_ESC_TG_POS]]</f>
        <v>-272.5625</v>
      </c>
      <c r="LM29" s="15">
        <f>Tabla2[[#This Row],[ROS_NUM_COR_COD_ESC_TG_TOT]]-Tabla2[[#This Row],[PAS_NUM_COR_COD_ESC_TG_TOT]]</f>
        <v>-1.4054916985951469</v>
      </c>
      <c r="LN29" s="15">
        <f>Tabla2[[#This Row],[ROS_DUR_COR_COD_ESC_TG_TOT]]-Tabla2[[#This Row],[PAS_DUR_COR_COD_ESC_TG_TOT]]</f>
        <v>-434.18085106382978</v>
      </c>
      <c r="LO29" s="15">
        <f>Tabla2[[#This Row],[PAS_NUM_COR_COD_ROS_TG_NEG]]-Tabla2[[#This Row],[ESC_NUM_COR_COD_ROS_TG_NEG]]</f>
        <v>0.35000000000000009</v>
      </c>
      <c r="LP29" s="15">
        <f>Tabla2[[#This Row],[PAS_DUR_COR_COD_ROS_TG_NEG]]-Tabla2[[#This Row],[ESC_DUR_COR_COD_ROS_TG_NEG]]</f>
        <v>-15.890909090908963</v>
      </c>
      <c r="LQ29" s="15">
        <f>Tabla2[[#This Row],[PAS_NUM_COR_COD_ROS_TG_NEU]]-Tabla2[[#This Row],[ESC_NUM_COR_COD_ROS_TG_NEU]]</f>
        <v>-0.15555555555555545</v>
      </c>
      <c r="LR29" s="15">
        <f>Tabla2[[#This Row],[PAS_DUR_COR_COD_ROS_TG_NEU]]-Tabla2[[#This Row],[ESC_DUR_COR_COD_ROS_TG_NEU]]</f>
        <v>246.11111111111109</v>
      </c>
      <c r="LS29" s="15">
        <f>Tabla2[[#This Row],[PAS_NUM_COR_COD_ROS_TG_POS]]-Tabla2[[#This Row],[ESC_NUM_COR_COD_ROS_TG_POS]]</f>
        <v>1.4</v>
      </c>
      <c r="LT29" s="15">
        <f>Tabla2[[#This Row],[PAS_DUR_COR_COD_ROS_TG_POS]]-Tabla2[[#This Row],[ESC_DUR_COR_COD_ROS_TG_POS]]</f>
        <v>472.33928571428567</v>
      </c>
      <c r="LU29" s="15">
        <f>Tabla2[[#This Row],[PAS_NUM_COR_COD_ROS_TG_TOT]]-Tabla2[[#This Row],[ESC_NUM_COR_COD_ROS_TG_TOT]]</f>
        <v>0.53333333333333321</v>
      </c>
      <c r="LV29" s="15">
        <f>Tabla2[[#This Row],[PAS_DUR_COR_COD_ROS_TG_TOT]]-Tabla2[[#This Row],[ESC_DUR_COR_COD_ROS_TG_TOT]]</f>
        <v>263.7802197802198</v>
      </c>
      <c r="LW29" s="15">
        <f>Tabla2[[#This Row],[PAS_NUM_COR_COD_ESC_TG_NEG]]-Tabla2[[#This Row],[ESC_NUM_COR_COD_ESC_TG_NEG]]</f>
        <v>-1.75</v>
      </c>
      <c r="LX29" s="15">
        <f>Tabla2[[#This Row],[PAS_DUR_COR_COD_ESC_TG_NEG]]-Tabla2[[#This Row],[ESC_DUR_COR_COD_ESC_TG_NEG]]</f>
        <v>-417.36666666666679</v>
      </c>
      <c r="LY29" s="15">
        <f>Tabla2[[#This Row],[PAS_NUM_COR_COD_ESC_TG_NEU]]-Tabla2[[#This Row],[ESC_NUM_COR_COD_ESC_TG_NEU]]</f>
        <v>-1.5222222222222221</v>
      </c>
      <c r="LZ29" s="15">
        <f>Tabla2[[#This Row],[PAS_DUR_COR_COD_ESC_TG_NEU]]-Tabla2[[#This Row],[ESC_DUR_COR_COD_ESC_TG_NEU]]</f>
        <v>-414.17307692307691</v>
      </c>
      <c r="MA29" s="15">
        <f>Tabla2[[#This Row],[PAS_NUM_COR_COD_ESC_TG_POS]]-Tabla2[[#This Row],[ESC_NUM_COR_COD_ESC_TG_POS]]</f>
        <v>-2.2999999999999998</v>
      </c>
      <c r="MB29" s="15">
        <f>Tabla2[[#This Row],[PAS_DUR_COR_COD_ESC_TG_POS]]-Tabla2[[#This Row],[ESC_DUR_COR_COD_ESC_TG_POS]]</f>
        <v>-608.53749999999991</v>
      </c>
      <c r="MC29" s="15">
        <f>Tabla2[[#This Row],[PAS_NUM_COR_COD_ESC_TG_TOT]]-Tabla2[[#This Row],[ESC_NUM_COR_COD_ESC_TG_TOT]]</f>
        <v>-1.8574712643678164</v>
      </c>
      <c r="MD29" s="15">
        <f>Tabla2[[#This Row],[PAS_DUR_COR_COD_ESC_TG_TOT]]-Tabla2[[#This Row],[ESC_DUR_COR_COD_ESC_TG_TOT]]</f>
        <v>-481.67629179331311</v>
      </c>
      <c r="ME29" s="42">
        <f>Tabla25[[#This Row],[PAS_NUM_COR_COD_ROS_TG_NEG]]-Tabla25[[#This Row],[PAS_NUM_COR_COD_ESC_TG_NEG]]</f>
        <v>-0.59999999999999964</v>
      </c>
      <c r="MF29" s="42">
        <f>Tabla25[[#This Row],[PAS_NUM_COR_COD_ROS_TG_NEU]]-Tabla25[[#This Row],[PAS_NUM_COR_COD_ESC_TG_NEU]]</f>
        <v>0.16666666666666696</v>
      </c>
      <c r="MG29" s="42">
        <f>Tabla25[[#This Row],[PAS_NUM_COR_COD_ROS_TG_POS]]-Tabla25[[#This Row],[PAS_NUM_COR_COD_ESC_TG_POS]]</f>
        <v>1.1000000000000001</v>
      </c>
      <c r="MH29" s="42">
        <f>Tabla25[[#This Row],[PAS_NUM_COR_COD_ROS_TG_TOT]]-Tabla25[[#This Row],[PAS_NUM_COR_COD_ESC_TG_TOT]]</f>
        <v>0.22413793103448265</v>
      </c>
      <c r="MI29" s="42">
        <f>Tabla25[[#This Row],[PAS_DUR_COR_COD_ROS_TG_NEG]]-Tabla25[[#This Row],[PAS_DUR_COR_COD_ESC_TG_NEG]]</f>
        <v>240.07575757575773</v>
      </c>
      <c r="MJ29" s="42">
        <f>Tabla25[[#This Row],[PAS_DUR_COR_COD_ROS_TG_NEU]]-Tabla25[[#This Row],[PAS_DUR_COR_COD_ESC_TG_NEU]]</f>
        <v>195.25641025641016</v>
      </c>
      <c r="MK29" s="42">
        <f>Tabla25[[#This Row],[PAS_DUR_COR_COD_ROS_TG_POS]]-Tabla25[[#This Row],[PAS_DUR_COR_COD_ESC_TG_POS]]</f>
        <v>529.5625</v>
      </c>
      <c r="ML29" s="42">
        <f>Tabla25[[#This Row],[PAS_DUR_COR_COD_ROS_TG_TOT]]-Tabla25[[#This Row],[PAS_DUR_COR_COD_ESC_TG_TOT]]</f>
        <v>331.90889252591387</v>
      </c>
      <c r="MM29" s="44">
        <f>Tabla25[[#This Row],[ESC_NUM_COR_COD_ROS_TG_NEG]]-Tabla25[[#This Row],[ESC_NUM_COR_COD_ESC_TG_NEG]]</f>
        <v>-2.6999999999999997</v>
      </c>
      <c r="MN29" s="44">
        <f>Tabla25[[#This Row],[ESC_NUM_COR_COD_ROS_TG_NEU]]-Tabla25[[#This Row],[ESC_NUM_COR_COD_ESC_TG_NEU]]</f>
        <v>-1.1999999999999997</v>
      </c>
      <c r="MO29" s="44">
        <f>Tabla25[[#This Row],[ESC_NUM_COR_COD_ROS_TG_POS]]-Tabla25[[#This Row],[ESC_NUM_COR_COD_ESC_TG_POS]]</f>
        <v>-2.5999999999999996</v>
      </c>
      <c r="MP29" s="44">
        <f>Tabla25[[#This Row],[ESC_NUM_COR_COD_ROS_TG_TOT]]-Tabla25[[#This Row],[ESC_NUM_COR_COD_ESC_TG_TOT]]</f>
        <v>-2.166666666666667</v>
      </c>
      <c r="MQ29" s="44">
        <f>Tabla25[[#This Row],[ESC_DUR_COR_COD_ROS_TG_NEG]]-Tabla25[[#This Row],[ESC_DUR_COR_COD_ESC_TG_NEG]]</f>
        <v>-161.40000000000009</v>
      </c>
      <c r="MR29" s="44">
        <f>Tabla25[[#This Row],[ESC_DUR_COR_COD_ROS_TG_NEU]]-Tabla25[[#This Row],[ESC_DUR_COR_COD_ESC_TG_NEU]]</f>
        <v>-465.02777777777783</v>
      </c>
      <c r="MS29" s="44">
        <f>Tabla25[[#This Row],[ESC_DUR_COR_COD_ROS_TG_POS]]-Tabla25[[#This Row],[ESC_DUR_COR_COD_ESC_TG_POS]]</f>
        <v>-551.31428571428557</v>
      </c>
      <c r="MT29" s="44">
        <f>Tabla25[[#This Row],[ESC_DUR_COR_COD_ROS_TG_TOT]]-Tabla25[[#This Row],[ESC_DUR_COR_COD_ESC_TG_TOT]]</f>
        <v>-413.54761904761904</v>
      </c>
      <c r="MU29" s="47">
        <f>Tabla25[[#This Row],[ROS_NUM_COR_COD_ROS_TG_NEG]]-Tabla25[[#This Row],[ROS_NUM_COR_COD_ESC_TG_NEG]]</f>
        <v>2.25</v>
      </c>
      <c r="MV29" s="47">
        <f>Tabla25[[#This Row],[ROS_NUM_COR_COD_ROS_TG_NEU]]-Tabla25[[#This Row],[ROS_NUM_COR_COD_ESC_TG_NEU]]</f>
        <v>3.6999999999999997</v>
      </c>
      <c r="MW29" s="47">
        <f>Tabla25[[#This Row],[ROS_NUM_COR_COD_ROS_TG_POS]]-Tabla25[[#This Row],[ROS_NUM_COR_COD_ESC_TG_POS]]</f>
        <v>3.8888888888888893</v>
      </c>
      <c r="MX29" s="47">
        <f>Tabla25[[#This Row],[ROS_NUM_COR_COD_ROS_TG_TOT]]-Tabla25[[#This Row],[ROS_NUM_COR_COD_ESC_TG_TOT]]</f>
        <v>3.333333333333333</v>
      </c>
      <c r="MY29" s="47">
        <f>Tabla25[[#This Row],[ROS_DUR_COR_COD_ROS_TG_NEG]]-Tabla25[[#This Row],[ROS_DUR_COR_COD_ESC_TG_NEG]]</f>
        <v>556.125</v>
      </c>
      <c r="MZ29" s="47">
        <f>Tabla25[[#This Row],[ROS_DUR_COR_COD_ROS_TG_NEU]]-Tabla25[[#This Row],[ROS_DUR_COR_COD_ESC_TG_NEU]]</f>
        <v>985.67499999999995</v>
      </c>
      <c r="NA29" s="47">
        <f>Tabla25[[#This Row],[ROS_DUR_COR_COD_ROS_TG_POS]]-Tabla25[[#This Row],[ROS_DUR_COR_COD_ESC_TG_POS]]</f>
        <v>932.05555555555566</v>
      </c>
      <c r="NB29" s="47">
        <f>Tabla25[[#This Row],[ROS_DUR_COR_COD_ROS_TG_TOT]]-Tabla25[[#This Row],[ROS_DUR_COR_COD_ESC_TG_TOT]]</f>
        <v>843.68518518518522</v>
      </c>
    </row>
    <row r="30" spans="1:366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  <c r="KY30" s="15">
        <f>Tabla2[[#This Row],[ROS_NUM_COR_COD_ROS_TG_NEG]]-Tabla2[[#This Row],[PAS_NUM_COR_COD_ROS_TG_NEG]]</f>
        <v>2.2444444444444445</v>
      </c>
      <c r="KZ30" s="15">
        <f>Tabla2[[#This Row],[ROS_DUR_COR_COD_ROS_TG_NEG]]-Tabla2[[#This Row],[PAS_DUR_COR_COD_ROS_TG_NEG]]</f>
        <v>277.61111111111109</v>
      </c>
      <c r="LA30" s="15">
        <f>Tabla2[[#This Row],[ROS_NUM_COR_COD_ROS_TG_NEU]]-Tabla2[[#This Row],[PAS_NUM_COR_COD_ROS_TG_NEU]]</f>
        <v>1.2777777777777777</v>
      </c>
      <c r="LB30" s="15">
        <f>Tabla2[[#This Row],[ROS_DUR_COR_COD_ROS_TG_NEU]]-Tabla2[[#This Row],[PAS_DUR_COR_COD_ROS_TG_NEU]]</f>
        <v>186.72777777777787</v>
      </c>
      <c r="LC30" s="15">
        <f>Tabla2[[#This Row],[ROS_NUM_COR_COD_ROS_TG_POS]]-Tabla2[[#This Row],[PAS_NUM_COR_COD_ROS_TG_POS]]</f>
        <v>0.45000000000000018</v>
      </c>
      <c r="LD30" s="15">
        <f>Tabla2[[#This Row],[ROS_DUR_COR_COD_ROS_TG_POS]]-Tabla2[[#This Row],[PAS_DUR_COR_COD_ROS_TG_POS]]</f>
        <v>181.46111111111099</v>
      </c>
      <c r="LE30" s="15">
        <f>Tabla2[[#This Row],[ROS_NUM_COR_COD_ROS_TG_TOT]]-Tabla2[[#This Row],[PAS_NUM_COR_COD_ROS_TG_TOT]]</f>
        <v>1.3023809523809522</v>
      </c>
      <c r="LF30" s="15">
        <f>Tabla2[[#This Row],[ROS_DUR_COR_COD_ROS_TG_TOT]]-Tabla2[[#This Row],[PAS_DUR_COR_COD_ROS_TG_TOT]]</f>
        <v>216.36334610472545</v>
      </c>
      <c r="LG30" s="15">
        <f>Tabla2[[#This Row],[ROS_NUM_COR_COD_ESC_TG_NEG]]-Tabla2[[#This Row],[PAS_NUM_COR_COD_ESC_TG_NEG]]</f>
        <v>-1.2833333333333337</v>
      </c>
      <c r="LH30" s="15">
        <f>Tabla2[[#This Row],[ROS_DUR_COR_COD_ESC_TG_NEG]]-Tabla2[[#This Row],[PAS_DUR_COR_COD_ESC_TG_NEG]]</f>
        <v>-352.18796992481191</v>
      </c>
      <c r="LI30" s="15">
        <f>Tabla2[[#This Row],[ROS_NUM_COR_COD_ESC_TG_NEU]]-Tabla2[[#This Row],[PAS_NUM_COR_COD_ESC_TG_NEU]]</f>
        <v>-0.60000000000000009</v>
      </c>
      <c r="LJ30" s="15">
        <f>Tabla2[[#This Row],[ROS_NUM_COR_COD_ESC_TG_NEG]]-Tabla2[[#This Row],[PAS_NUM_COR_COD_ESC_TG_NEG]]</f>
        <v>-1.2833333333333337</v>
      </c>
      <c r="LK30" s="15">
        <f>Tabla2[[#This Row],[ROS_NUM_COR_COD_ESC_TG_POS]]-Tabla2[[#This Row],[PAS_NUM_COR_COD_ESC_TG_POS]]</f>
        <v>0</v>
      </c>
      <c r="LL30" s="15">
        <f>Tabla2[[#This Row],[ROS_DUR_COR_COD_ESC_TG_POS]]-Tabla2[[#This Row],[PAS_DUR_COR_COD_ESC_TG_POS]]</f>
        <v>-229.77124183006549</v>
      </c>
      <c r="LM30" s="15">
        <f>Tabla2[[#This Row],[ROS_NUM_COR_COD_ESC_TG_TOT]]-Tabla2[[#This Row],[PAS_NUM_COR_COD_ESC_TG_TOT]]</f>
        <v>-0.6166666666666667</v>
      </c>
      <c r="LN30" s="15">
        <f>Tabla2[[#This Row],[ROS_DUR_COR_COD_ESC_TG_TOT]]-Tabla2[[#This Row],[PAS_DUR_COR_COD_ESC_TG_TOT]]</f>
        <v>-326.98</v>
      </c>
      <c r="LO30" s="15">
        <f>Tabla2[[#This Row],[PAS_NUM_COR_COD_ROS_TG_NEG]]-Tabla2[[#This Row],[ESC_NUM_COR_COD_ROS_TG_NEG]]</f>
        <v>7.5000000000000178E-2</v>
      </c>
      <c r="LP30" s="15">
        <f>Tabla2[[#This Row],[PAS_DUR_COR_COD_ROS_TG_NEG]]-Tabla2[[#This Row],[ESC_DUR_COR_COD_ROS_TG_NEG]]</f>
        <v>208.05555555555566</v>
      </c>
      <c r="LQ30" s="15">
        <f>Tabla2[[#This Row],[PAS_NUM_COR_COD_ROS_TG_NEU]]-Tabla2[[#This Row],[ESC_NUM_COR_COD_ROS_TG_NEU]]</f>
        <v>0.27777777777777768</v>
      </c>
      <c r="LR30" s="15">
        <f>Tabla2[[#This Row],[PAS_DUR_COR_COD_ROS_TG_NEU]]-Tabla2[[#This Row],[ESC_DUR_COR_COD_ROS_TG_NEU]]</f>
        <v>-21.575000000000045</v>
      </c>
      <c r="LS30" s="15">
        <f>Tabla2[[#This Row],[PAS_NUM_COR_COD_ROS_TG_POS]]-Tabla2[[#This Row],[ESC_NUM_COR_COD_ROS_TG_POS]]</f>
        <v>1.25</v>
      </c>
      <c r="LT30" s="15">
        <f>Tabla2[[#This Row],[PAS_DUR_COR_COD_ROS_TG_POS]]-Tabla2[[#This Row],[ESC_DUR_COR_COD_ROS_TG_POS]]</f>
        <v>43.150000000000091</v>
      </c>
      <c r="LU30" s="15">
        <f>Tabla2[[#This Row],[PAS_NUM_COR_COD_ROS_TG_TOT]]-Tabla2[[#This Row],[ESC_NUM_COR_COD_ROS_TG_TOT]]</f>
        <v>0.52333333333333343</v>
      </c>
      <c r="LV30" s="15">
        <f>Tabla2[[#This Row],[PAS_DUR_COR_COD_ROS_TG_TOT]]-Tabla2[[#This Row],[ESC_DUR_COR_COD_ROS_TG_TOT]]</f>
        <v>73.440886699507246</v>
      </c>
      <c r="LW30" s="15">
        <f>Tabla2[[#This Row],[PAS_NUM_COR_COD_ESC_TG_NEG]]-Tabla2[[#This Row],[ESC_NUM_COR_COD_ESC_TG_NEG]]</f>
        <v>-0.29999999999999982</v>
      </c>
      <c r="LX30" s="15">
        <f>Tabla2[[#This Row],[PAS_DUR_COR_COD_ESC_TG_NEG]]-Tabla2[[#This Row],[ESC_DUR_COR_COD_ESC_TG_NEG]]</f>
        <v>-156.09774436090242</v>
      </c>
      <c r="LY30" s="15">
        <f>Tabla2[[#This Row],[PAS_NUM_COR_COD_ESC_TG_NEU]]-Tabla2[[#This Row],[ESC_NUM_COR_COD_ESC_TG_NEU]]</f>
        <v>-0.39999999999999991</v>
      </c>
      <c r="LZ30" s="15">
        <f>Tabla2[[#This Row],[PAS_DUR_COR_COD_ESC_TG_NEU]]-Tabla2[[#This Row],[ESC_DUR_COR_COD_ESC_TG_NEU]]</f>
        <v>-228.15000000000009</v>
      </c>
      <c r="MA30" s="15">
        <f>Tabla2[[#This Row],[PAS_NUM_COR_COD_ESC_TG_POS]]-Tabla2[[#This Row],[ESC_NUM_COR_COD_ESC_TG_POS]]</f>
        <v>-1.7000000000000002</v>
      </c>
      <c r="MB30" s="15">
        <f>Tabla2[[#This Row],[PAS_DUR_COR_COD_ESC_TG_POS]]-Tabla2[[#This Row],[ESC_DUR_COR_COD_ESC_TG_POS]]</f>
        <v>-127.24264705882342</v>
      </c>
      <c r="MC30" s="15">
        <f>Tabla2[[#This Row],[PAS_NUM_COR_COD_ESC_TG_TOT]]-Tabla2[[#This Row],[ESC_NUM_COR_COD_ESC_TG_TOT]]</f>
        <v>-0.78333333333333366</v>
      </c>
      <c r="MD30" s="15">
        <f>Tabla2[[#This Row],[PAS_DUR_COR_COD_ESC_TG_TOT]]-Tabla2[[#This Row],[ESC_DUR_COR_COD_ESC_TG_TOT]]</f>
        <v>-171.58695652173924</v>
      </c>
      <c r="ME30" s="42">
        <f>Tabla25[[#This Row],[PAS_NUM_COR_COD_ROS_TG_NEG]]-Tabla25[[#This Row],[PAS_NUM_COR_COD_ESC_TG_NEG]]</f>
        <v>-0.75</v>
      </c>
      <c r="MF30" s="42">
        <f>Tabla25[[#This Row],[PAS_NUM_COR_COD_ROS_TG_NEU]]-Tabla25[[#This Row],[PAS_NUM_COR_COD_ESC_TG_NEU]]</f>
        <v>-0.10000000000000009</v>
      </c>
      <c r="MG30" s="42">
        <f>Tabla25[[#This Row],[PAS_NUM_COR_COD_ROS_TG_POS]]-Tabla25[[#This Row],[PAS_NUM_COR_COD_ESC_TG_POS]]</f>
        <v>0.45000000000000018</v>
      </c>
      <c r="MH30" s="42">
        <f>Tabla25[[#This Row],[PAS_NUM_COR_COD_ROS_TG_TOT]]-Tabla25[[#This Row],[PAS_NUM_COR_COD_ESC_TG_TOT]]</f>
        <v>-0.1333333333333333</v>
      </c>
      <c r="MI30" s="42">
        <f>Tabla25[[#This Row],[PAS_DUR_COR_COD_ROS_TG_NEG]]-Tabla25[[#This Row],[PAS_DUR_COR_COD_ESC_TG_NEG]]</f>
        <v>-52.418128654970587</v>
      </c>
      <c r="MJ30" s="42">
        <f>Tabla25[[#This Row],[PAS_DUR_COR_COD_ROS_TG_NEU]]-Tabla25[[#This Row],[PAS_DUR_COR_COD_ESC_TG_NEU]]</f>
        <v>50.450000000000045</v>
      </c>
      <c r="MK30" s="42">
        <f>Tabla25[[#This Row],[PAS_DUR_COR_COD_ROS_TG_POS]]-Tabla25[[#This Row],[PAS_DUR_COR_COD_ESC_TG_POS]]</f>
        <v>-65.232352941176487</v>
      </c>
      <c r="ML30" s="42">
        <f>Tabla25[[#This Row],[PAS_DUR_COR_COD_ROS_TG_TOT]]-Tabla25[[#This Row],[PAS_DUR_COR_COD_ESC_TG_TOT]]</f>
        <v>-20.344827586206975</v>
      </c>
      <c r="MM30" s="44">
        <f>Tabla25[[#This Row],[ESC_NUM_COR_COD_ROS_TG_NEG]]-Tabla25[[#This Row],[ESC_NUM_COR_COD_ESC_TG_NEG]]</f>
        <v>-1.125</v>
      </c>
      <c r="MN30" s="44">
        <f>Tabla25[[#This Row],[ESC_NUM_COR_COD_ROS_TG_NEU]]-Tabla25[[#This Row],[ESC_NUM_COR_COD_ESC_TG_NEU]]</f>
        <v>-0.77777777777777768</v>
      </c>
      <c r="MO30" s="44">
        <f>Tabla25[[#This Row],[ESC_NUM_COR_COD_ROS_TG_POS]]-Tabla25[[#This Row],[ESC_NUM_COR_COD_ESC_TG_POS]]</f>
        <v>-2.5</v>
      </c>
      <c r="MP30" s="44">
        <f>Tabla25[[#This Row],[ESC_NUM_COR_COD_ROS_TG_TOT]]-Tabla25[[#This Row],[ESC_NUM_COR_COD_ESC_TG_TOT]]</f>
        <v>-1.4400000000000004</v>
      </c>
      <c r="MQ30" s="44">
        <f>Tabla25[[#This Row],[ESC_DUR_COR_COD_ROS_TG_NEG]]-Tabla25[[#This Row],[ESC_DUR_COR_COD_ESC_TG_NEG]]</f>
        <v>-416.57142857142867</v>
      </c>
      <c r="MR30" s="44">
        <f>Tabla25[[#This Row],[ESC_DUR_COR_COD_ROS_TG_NEU]]-Tabla25[[#This Row],[ESC_DUR_COR_COD_ESC_TG_NEU]]</f>
        <v>-156.125</v>
      </c>
      <c r="MS30" s="44">
        <f>Tabla25[[#This Row],[ESC_DUR_COR_COD_ROS_TG_POS]]-Tabla25[[#This Row],[ESC_DUR_COR_COD_ESC_TG_POS]]</f>
        <v>-235.625</v>
      </c>
      <c r="MT30" s="44">
        <f>Tabla25[[#This Row],[ESC_DUR_COR_COD_ROS_TG_TOT]]-Tabla25[[#This Row],[ESC_DUR_COR_COD_ESC_TG_TOT]]</f>
        <v>-265.37267080745346</v>
      </c>
      <c r="MU30" s="47">
        <f>Tabla25[[#This Row],[ROS_NUM_COR_COD_ROS_TG_NEG]]-Tabla25[[#This Row],[ROS_NUM_COR_COD_ESC_TG_NEG]]</f>
        <v>2.7777777777777781</v>
      </c>
      <c r="MV30" s="47">
        <f>Tabla25[[#This Row],[ROS_NUM_COR_COD_ROS_TG_NEU]]-Tabla25[[#This Row],[ROS_NUM_COR_COD_ESC_TG_NEU]]</f>
        <v>1.7777777777777777</v>
      </c>
      <c r="MW30" s="47">
        <f>Tabla25[[#This Row],[ROS_NUM_COR_COD_ROS_TG_POS]]-Tabla25[[#This Row],[ROS_NUM_COR_COD_ESC_TG_POS]]</f>
        <v>0.90000000000000036</v>
      </c>
      <c r="MX30" s="47">
        <f>Tabla25[[#This Row],[ROS_NUM_COR_COD_ROS_TG_TOT]]-Tabla25[[#This Row],[ROS_NUM_COR_COD_ESC_TG_TOT]]</f>
        <v>1.7857142857142856</v>
      </c>
      <c r="MY30" s="47">
        <f>Tabla25[[#This Row],[ROS_DUR_COR_COD_ROS_TG_NEG]]-Tabla25[[#This Row],[ROS_DUR_COR_COD_ESC_TG_NEG]]</f>
        <v>577.38095238095241</v>
      </c>
      <c r="MZ30" s="47">
        <f>Tabla25[[#This Row],[ROS_DUR_COR_COD_ROS_TG_NEU]]-Tabla25[[#This Row],[ROS_DUR_COR_COD_ESC_TG_NEU]]</f>
        <v>636.77777777777783</v>
      </c>
      <c r="NA30" s="47">
        <f>Tabla25[[#This Row],[ROS_DUR_COR_COD_ROS_TG_POS]]-Tabla25[[#This Row],[ROS_DUR_COR_COD_ESC_TG_POS]]</f>
        <v>346</v>
      </c>
      <c r="NB30" s="47">
        <f>Tabla25[[#This Row],[ROS_DUR_COR_COD_ROS_TG_TOT]]-Tabla25[[#This Row],[ROS_DUR_COR_COD_ESC_TG_TOT]]</f>
        <v>522.99851851851849</v>
      </c>
    </row>
    <row r="31" spans="1:366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  <c r="KY31" s="15">
        <f>Tabla2[[#This Row],[ROS_NUM_COR_COD_ROS_TG_NEG]]-Tabla2[[#This Row],[PAS_NUM_COR_COD_ROS_TG_NEG]]</f>
        <v>-1.1499999999999999</v>
      </c>
      <c r="KZ31" s="15">
        <f>Tabla2[[#This Row],[ROS_DUR_COR_COD_ROS_TG_NEG]]-Tabla2[[#This Row],[PAS_DUR_COR_COD_ROS_TG_NEG]]</f>
        <v>24.183333333333394</v>
      </c>
      <c r="LA31" s="15">
        <f>Tabla2[[#This Row],[ROS_NUM_COR_COD_ROS_TG_NEU]]-Tabla2[[#This Row],[PAS_NUM_COR_COD_ROS_TG_NEU]]</f>
        <v>0.29999999999999982</v>
      </c>
      <c r="LB31" s="15">
        <f>Tabla2[[#This Row],[ROS_DUR_COR_COD_ROS_TG_NEU]]-Tabla2[[#This Row],[PAS_DUR_COR_COD_ROS_TG_NEU]]</f>
        <v>107.79999999999995</v>
      </c>
      <c r="LC31" s="15">
        <f>Tabla2[[#This Row],[ROS_NUM_COR_COD_ROS_TG_POS]]-Tabla2[[#This Row],[PAS_NUM_COR_COD_ROS_TG_POS]]</f>
        <v>-0.25</v>
      </c>
      <c r="LD31" s="15">
        <f>Tabla2[[#This Row],[ROS_DUR_COR_COD_ROS_TG_POS]]-Tabla2[[#This Row],[PAS_DUR_COR_COD_ROS_TG_POS]]</f>
        <v>214.64999999999998</v>
      </c>
      <c r="LE31" s="15">
        <f>Tabla2[[#This Row],[ROS_NUM_COR_COD_ROS_TG_TOT]]-Tabla2[[#This Row],[PAS_NUM_COR_COD_ROS_TG_TOT]]</f>
        <v>-0.33571428571428541</v>
      </c>
      <c r="LF31" s="15">
        <f>Tabla2[[#This Row],[ROS_DUR_COR_COD_ROS_TG_TOT]]-Tabla2[[#This Row],[PAS_DUR_COR_COD_ROS_TG_TOT]]</f>
        <v>113.72666666666669</v>
      </c>
      <c r="LG31" s="15">
        <f>Tabla2[[#This Row],[ROS_NUM_COR_COD_ESC_TG_NEG]]-Tabla2[[#This Row],[PAS_NUM_COR_COD_ESC_TG_NEG]]</f>
        <v>0.10000000000000009</v>
      </c>
      <c r="LH31" s="15">
        <f>Tabla2[[#This Row],[ROS_DUR_COR_COD_ESC_TG_NEG]]-Tabla2[[#This Row],[PAS_DUR_COR_COD_ESC_TG_NEG]]</f>
        <v>387.78750000000002</v>
      </c>
      <c r="LI31" s="15">
        <f>Tabla2[[#This Row],[ROS_NUM_COR_COD_ESC_TG_NEU]]-Tabla2[[#This Row],[PAS_NUM_COR_COD_ESC_TG_NEU]]</f>
        <v>-1.1499999999999999</v>
      </c>
      <c r="LJ31" s="15">
        <f>Tabla2[[#This Row],[ROS_NUM_COR_COD_ESC_TG_NEG]]-Tabla2[[#This Row],[PAS_NUM_COR_COD_ESC_TG_NEG]]</f>
        <v>0.10000000000000009</v>
      </c>
      <c r="LK31" s="15">
        <f>Tabla2[[#This Row],[ROS_NUM_COR_COD_ESC_TG_POS]]-Tabla2[[#This Row],[PAS_NUM_COR_COD_ESC_TG_POS]]</f>
        <v>-1.7499999999999998</v>
      </c>
      <c r="LL31" s="15">
        <f>Tabla2[[#This Row],[ROS_DUR_COR_COD_ESC_TG_POS]]-Tabla2[[#This Row],[PAS_DUR_COR_COD_ESC_TG_POS]]</f>
        <v>-324.54999999999995</v>
      </c>
      <c r="LM31" s="15">
        <f>Tabla2[[#This Row],[ROS_NUM_COR_COD_ESC_TG_TOT]]-Tabla2[[#This Row],[PAS_NUM_COR_COD_ESC_TG_TOT]]</f>
        <v>-0.96190476190476182</v>
      </c>
      <c r="LN31" s="15">
        <f>Tabla2[[#This Row],[ROS_DUR_COR_COD_ESC_TG_TOT]]-Tabla2[[#This Row],[PAS_DUR_COR_COD_ESC_TG_TOT]]</f>
        <v>3.0261363636363967</v>
      </c>
      <c r="LO31" s="15">
        <f>Tabla2[[#This Row],[PAS_NUM_COR_COD_ROS_TG_NEG]]-Tabla2[[#This Row],[ESC_NUM_COR_COD_ROS_TG_NEG]]</f>
        <v>2.4500000000000002</v>
      </c>
      <c r="LP31" s="15">
        <f>Tabla2[[#This Row],[PAS_DUR_COR_COD_ROS_TG_NEG]]-Tabla2[[#This Row],[ESC_DUR_COR_COD_ROS_TG_NEG]]</f>
        <v>435.65</v>
      </c>
      <c r="LQ31" s="15">
        <f>Tabla2[[#This Row],[PAS_NUM_COR_COD_ROS_TG_NEU]]-Tabla2[[#This Row],[ESC_NUM_COR_COD_ROS_TG_NEU]]</f>
        <v>1.1000000000000001</v>
      </c>
      <c r="LR31" s="15">
        <f>Tabla2[[#This Row],[PAS_DUR_COR_COD_ROS_TG_NEU]]-Tabla2[[#This Row],[ESC_DUR_COR_COD_ROS_TG_NEU]]</f>
        <v>187.1444444444445</v>
      </c>
      <c r="LS31" s="15">
        <f>Tabla2[[#This Row],[PAS_NUM_COR_COD_ROS_TG_POS]]-Tabla2[[#This Row],[ESC_NUM_COR_COD_ROS_TG_POS]]</f>
        <v>2.15</v>
      </c>
      <c r="LT31" s="15">
        <f>Tabla2[[#This Row],[PAS_DUR_COR_COD_ROS_TG_POS]]-Tabla2[[#This Row],[ESC_DUR_COR_COD_ROS_TG_POS]]</f>
        <v>371.68333333333334</v>
      </c>
      <c r="LU31" s="15">
        <f>Tabla2[[#This Row],[PAS_NUM_COR_COD_ROS_TG_TOT]]-Tabla2[[#This Row],[ESC_NUM_COR_COD_ROS_TG_TOT]]</f>
        <v>1.9</v>
      </c>
      <c r="LV31" s="15">
        <f>Tabla2[[#This Row],[PAS_DUR_COR_COD_ROS_TG_TOT]]-Tabla2[[#This Row],[ESC_DUR_COR_COD_ROS_TG_TOT]]</f>
        <v>320.10289855072466</v>
      </c>
      <c r="LW31" s="15">
        <f>Tabla2[[#This Row],[PAS_NUM_COR_COD_ESC_TG_NEG]]-Tabla2[[#This Row],[ESC_NUM_COR_COD_ESC_TG_NEG]]</f>
        <v>-3.3000000000000003</v>
      </c>
      <c r="LX31" s="15">
        <f>Tabla2[[#This Row],[PAS_DUR_COR_COD_ESC_TG_NEG]]-Tabla2[[#This Row],[ESC_DUR_COR_COD_ESC_TG_NEG]]</f>
        <v>-880.58750000000009</v>
      </c>
      <c r="LY31" s="15">
        <f>Tabla2[[#This Row],[PAS_NUM_COR_COD_ESC_TG_NEU]]-Tabla2[[#This Row],[ESC_NUM_COR_COD_ESC_TG_NEU]]</f>
        <v>-1.7500000000000004</v>
      </c>
      <c r="LZ31" s="15">
        <f>Tabla2[[#This Row],[PAS_DUR_COR_COD_ESC_TG_NEU]]-Tabla2[[#This Row],[ESC_DUR_COR_COD_ESC_TG_NEU]]</f>
        <v>-631.94152046783631</v>
      </c>
      <c r="MA31" s="15">
        <f>Tabla2[[#This Row],[PAS_NUM_COR_COD_ESC_TG_POS]]-Tabla2[[#This Row],[ESC_NUM_COR_COD_ESC_TG_POS]]</f>
        <v>-2.0499999999999998</v>
      </c>
      <c r="MB31" s="15">
        <f>Tabla2[[#This Row],[PAS_DUR_COR_COD_ESC_TG_POS]]-Tabla2[[#This Row],[ESC_DUR_COR_COD_ESC_TG_POS]]</f>
        <v>-721.05</v>
      </c>
      <c r="MC31" s="15">
        <f>Tabla2[[#This Row],[PAS_NUM_COR_COD_ESC_TG_TOT]]-Tabla2[[#This Row],[ESC_NUM_COR_COD_ESC_TG_TOT]]</f>
        <v>-2.3666666666666671</v>
      </c>
      <c r="MD31" s="15">
        <f>Tabla2[[#This Row],[PAS_DUR_COR_COD_ESC_TG_TOT]]-Tabla2[[#This Row],[ESC_DUR_COR_COD_ESC_TG_TOT]]</f>
        <v>-739.20501567398128</v>
      </c>
      <c r="ME31" s="42">
        <f>Tabla25[[#This Row],[PAS_NUM_COR_COD_ROS_TG_NEG]]-Tabla25[[#This Row],[PAS_NUM_COR_COD_ESC_TG_NEG]]</f>
        <v>1.75</v>
      </c>
      <c r="MF31" s="42">
        <f>Tabla25[[#This Row],[PAS_NUM_COR_COD_ROS_TG_NEU]]-Tabla25[[#This Row],[PAS_NUM_COR_COD_ESC_TG_NEU]]</f>
        <v>0.45000000000000018</v>
      </c>
      <c r="MG31" s="42">
        <f>Tabla25[[#This Row],[PAS_NUM_COR_COD_ROS_TG_POS]]-Tabla25[[#This Row],[PAS_NUM_COR_COD_ESC_TG_POS]]</f>
        <v>0.10000000000000009</v>
      </c>
      <c r="MH31" s="42">
        <f>Tabla25[[#This Row],[PAS_NUM_COR_COD_ROS_TG_TOT]]-Tabla25[[#This Row],[PAS_NUM_COR_COD_ESC_TG_TOT]]</f>
        <v>0.76666666666666661</v>
      </c>
      <c r="MI31" s="42">
        <f>Tabla25[[#This Row],[PAS_DUR_COR_COD_ROS_TG_NEG]]-Tabla25[[#This Row],[PAS_DUR_COR_COD_ESC_TG_NEG]]</f>
        <v>278.83749999999998</v>
      </c>
      <c r="MJ31" s="42">
        <f>Tabla25[[#This Row],[PAS_DUR_COR_COD_ROS_TG_NEU]]-Tabla25[[#This Row],[PAS_DUR_COR_COD_ESC_TG_NEU]]</f>
        <v>-26.247368421052556</v>
      </c>
      <c r="MK31" s="42">
        <f>Tabla25[[#This Row],[PAS_DUR_COR_COD_ROS_TG_POS]]-Tabla25[[#This Row],[PAS_DUR_COR_COD_ESC_TG_POS]]</f>
        <v>-23.199999999999932</v>
      </c>
      <c r="ML31" s="42">
        <f>Tabla25[[#This Row],[PAS_DUR_COR_COD_ROS_TG_TOT]]-Tabla25[[#This Row],[PAS_DUR_COR_COD_ESC_TG_TOT]]</f>
        <v>69.196969696969745</v>
      </c>
      <c r="MM31" s="44">
        <f>Tabla25[[#This Row],[ESC_NUM_COR_COD_ROS_TG_NEG]]-Tabla25[[#This Row],[ESC_NUM_COR_COD_ESC_TG_NEG]]</f>
        <v>-4</v>
      </c>
      <c r="MN31" s="44">
        <f>Tabla25[[#This Row],[ESC_NUM_COR_COD_ROS_TG_NEU]]-Tabla25[[#This Row],[ESC_NUM_COR_COD_ESC_TG_NEU]]</f>
        <v>-2.4000000000000004</v>
      </c>
      <c r="MO31" s="44">
        <f>Tabla25[[#This Row],[ESC_NUM_COR_COD_ROS_TG_POS]]-Tabla25[[#This Row],[ESC_NUM_COR_COD_ESC_TG_POS]]</f>
        <v>-4.0999999999999996</v>
      </c>
      <c r="MP31" s="44">
        <f>Tabla25[[#This Row],[ESC_NUM_COR_COD_ROS_TG_TOT]]-Tabla25[[#This Row],[ESC_NUM_COR_COD_ESC_TG_TOT]]</f>
        <v>-3.5000000000000004</v>
      </c>
      <c r="MQ31" s="44">
        <f>Tabla25[[#This Row],[ESC_DUR_COR_COD_ROS_TG_NEG]]-Tabla25[[#This Row],[ESC_DUR_COR_COD_ESC_TG_NEG]]</f>
        <v>-1037.4000000000001</v>
      </c>
      <c r="MR31" s="44">
        <f>Tabla25[[#This Row],[ESC_DUR_COR_COD_ROS_TG_NEU]]-Tabla25[[#This Row],[ESC_DUR_COR_COD_ESC_TG_NEU]]</f>
        <v>-845.33333333333337</v>
      </c>
      <c r="MS31" s="44">
        <f>Tabla25[[#This Row],[ESC_DUR_COR_COD_ROS_TG_POS]]-Tabla25[[#This Row],[ESC_DUR_COR_COD_ESC_TG_POS]]</f>
        <v>-1115.9333333333332</v>
      </c>
      <c r="MT31" s="44">
        <f>Tabla25[[#This Row],[ESC_DUR_COR_COD_ROS_TG_TOT]]-Tabla25[[#This Row],[ESC_DUR_COR_COD_ESC_TG_TOT]]</f>
        <v>-990.11094452773614</v>
      </c>
      <c r="MU31" s="47">
        <f>Tabla25[[#This Row],[ROS_NUM_COR_COD_ROS_TG_NEG]]-Tabla25[[#This Row],[ROS_NUM_COR_COD_ESC_TG_NEG]]</f>
        <v>0.5</v>
      </c>
      <c r="MV31" s="47">
        <f>Tabla25[[#This Row],[ROS_NUM_COR_COD_ROS_TG_NEU]]-Tabla25[[#This Row],[ROS_NUM_COR_COD_ESC_TG_NEU]]</f>
        <v>1.9</v>
      </c>
      <c r="MW31" s="47">
        <f>Tabla25[[#This Row],[ROS_NUM_COR_COD_ROS_TG_POS]]-Tabla25[[#This Row],[ROS_NUM_COR_COD_ESC_TG_POS]]</f>
        <v>1.5999999999999999</v>
      </c>
      <c r="MX31" s="47">
        <f>Tabla25[[#This Row],[ROS_NUM_COR_COD_ROS_TG_TOT]]-Tabla25[[#This Row],[ROS_NUM_COR_COD_ESC_TG_TOT]]</f>
        <v>1.392857142857143</v>
      </c>
      <c r="MY31" s="47">
        <f>Tabla25[[#This Row],[ROS_DUR_COR_COD_ROS_TG_NEG]]-Tabla25[[#This Row],[ROS_DUR_COR_COD_ESC_TG_NEG]]</f>
        <v>-84.766666666666652</v>
      </c>
      <c r="MZ31" s="47">
        <f>Tabla25[[#This Row],[ROS_DUR_COR_COD_ROS_TG_NEU]]-Tabla25[[#This Row],[ROS_DUR_COR_COD_ESC_TG_NEU]]</f>
        <v>58.5</v>
      </c>
      <c r="NA31" s="47">
        <f>Tabla25[[#This Row],[ROS_DUR_COR_COD_ROS_TG_POS]]-Tabla25[[#This Row],[ROS_DUR_COR_COD_ESC_TG_POS]]</f>
        <v>516</v>
      </c>
      <c r="NB31" s="47">
        <f>Tabla25[[#This Row],[ROS_DUR_COR_COD_ROS_TG_TOT]]-Tabla25[[#This Row],[ROS_DUR_COR_COD_ESC_TG_TOT]]</f>
        <v>179.89750000000004</v>
      </c>
    </row>
    <row r="32" spans="1:366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  <c r="KY32" s="15">
        <f>Tabla2[[#This Row],[ROS_NUM_COR_COD_ROS_TG_NEG]]-Tabla2[[#This Row],[PAS_NUM_COR_COD_ROS_TG_NEG]]</f>
        <v>-0.78333333333333366</v>
      </c>
      <c r="KZ32" s="15">
        <f>Tabla2[[#This Row],[ROS_DUR_COR_COD_ROS_TG_NEG]]-Tabla2[[#This Row],[PAS_DUR_COR_COD_ROS_TG_NEG]]</f>
        <v>122.84962406015029</v>
      </c>
      <c r="LA32" s="15">
        <f>Tabla2[[#This Row],[ROS_NUM_COR_COD_ROS_TG_NEU]]-Tabla2[[#This Row],[PAS_NUM_COR_COD_ROS_TG_NEU]]</f>
        <v>-0.26315789473684204</v>
      </c>
      <c r="LB32" s="15">
        <f>Tabla2[[#This Row],[ROS_DUR_COR_COD_ROS_TG_NEU]]-Tabla2[[#This Row],[PAS_DUR_COR_COD_ROS_TG_NEU]]</f>
        <v>141.48611111111109</v>
      </c>
      <c r="LC32" s="15">
        <f>Tabla2[[#This Row],[ROS_NUM_COR_COD_ROS_TG_POS]]-Tabla2[[#This Row],[PAS_NUM_COR_COD_ROS_TG_POS]]</f>
        <v>0.35000000000000009</v>
      </c>
      <c r="LD32" s="15">
        <f>Tabla2[[#This Row],[ROS_DUR_COR_COD_ROS_TG_POS]]-Tabla2[[#This Row],[PAS_DUR_COR_COD_ROS_TG_POS]]</f>
        <v>158.85000000000002</v>
      </c>
      <c r="LE32" s="15">
        <f>Tabla2[[#This Row],[ROS_NUM_COR_COD_ROS_TG_TOT]]-Tabla2[[#This Row],[PAS_NUM_COR_COD_ROS_TG_TOT]]</f>
        <v>-0.21683226183518434</v>
      </c>
      <c r="LF32" s="15">
        <f>Tabla2[[#This Row],[ROS_DUR_COR_COD_ROS_TG_TOT]]-Tabla2[[#This Row],[PAS_DUR_COR_COD_ROS_TG_TOT]]</f>
        <v>141.23026315789468</v>
      </c>
      <c r="LG32" s="15">
        <f>Tabla2[[#This Row],[ROS_NUM_COR_COD_ESC_TG_NEG]]-Tabla2[[#This Row],[PAS_NUM_COR_COD_ESC_TG_NEG]]</f>
        <v>0.46111111111111125</v>
      </c>
      <c r="LH32" s="15">
        <f>Tabla2[[#This Row],[ROS_DUR_COR_COD_ESC_TG_NEG]]-Tabla2[[#This Row],[PAS_DUR_COR_COD_ESC_TG_NEG]]</f>
        <v>147.70588235294122</v>
      </c>
      <c r="LI32" s="15">
        <f>Tabla2[[#This Row],[ROS_NUM_COR_COD_ESC_TG_NEU]]-Tabla2[[#This Row],[PAS_NUM_COR_COD_ESC_TG_NEU]]</f>
        <v>-0.22631578947368425</v>
      </c>
      <c r="LJ32" s="15">
        <f>Tabla2[[#This Row],[ROS_NUM_COR_COD_ESC_TG_NEG]]-Tabla2[[#This Row],[PAS_NUM_COR_COD_ESC_TG_NEG]]</f>
        <v>0.46111111111111125</v>
      </c>
      <c r="LK32" s="15">
        <f>Tabla2[[#This Row],[ROS_NUM_COR_COD_ESC_TG_POS]]-Tabla2[[#This Row],[PAS_NUM_COR_COD_ESC_TG_POS]]</f>
        <v>-0.14999999999999991</v>
      </c>
      <c r="LL32" s="15">
        <f>Tabla2[[#This Row],[ROS_DUR_COR_COD_ESC_TG_POS]]-Tabla2[[#This Row],[PAS_DUR_COR_COD_ESC_TG_POS]]</f>
        <v>202.59663865546213</v>
      </c>
      <c r="LM32" s="15">
        <f>Tabla2[[#This Row],[ROS_NUM_COR_COD_ESC_TG_TOT]]-Tabla2[[#This Row],[PAS_NUM_COR_COD_ESC_TG_TOT]]</f>
        <v>8.1823495032145033E-3</v>
      </c>
      <c r="LN32" s="15">
        <f>Tabla2[[#This Row],[ROS_DUR_COR_COD_ESC_TG_TOT]]-Tabla2[[#This Row],[PAS_DUR_COR_COD_ESC_TG_TOT]]</f>
        <v>172.97408026755852</v>
      </c>
      <c r="LO32" s="15">
        <f>Tabla2[[#This Row],[PAS_NUM_COR_COD_ROS_TG_NEG]]-Tabla2[[#This Row],[ESC_NUM_COR_COD_ROS_TG_NEG]]</f>
        <v>-1.0499999999999998</v>
      </c>
      <c r="LP32" s="15">
        <f>Tabla2[[#This Row],[PAS_DUR_COR_COD_ROS_TG_NEG]]-Tabla2[[#This Row],[ESC_DUR_COR_COD_ROS_TG_NEG]]</f>
        <v>-191.97660818713462</v>
      </c>
      <c r="LQ32" s="15">
        <f>Tabla2[[#This Row],[PAS_NUM_COR_COD_ROS_TG_NEU]]-Tabla2[[#This Row],[ESC_NUM_COR_COD_ROS_TG_NEU]]</f>
        <v>-0.29239766081871332</v>
      </c>
      <c r="LR32" s="15">
        <f>Tabla2[[#This Row],[PAS_DUR_COR_COD_ROS_TG_NEU]]-Tabla2[[#This Row],[ESC_DUR_COR_COD_ROS_TG_NEU]]</f>
        <v>-297.96825396825398</v>
      </c>
      <c r="LS32" s="15">
        <f>Tabla2[[#This Row],[PAS_NUM_COR_COD_ROS_TG_POS]]-Tabla2[[#This Row],[ESC_NUM_COR_COD_ROS_TG_POS]]</f>
        <v>2.5499999999999998</v>
      </c>
      <c r="LT32" s="15">
        <f>Tabla2[[#This Row],[PAS_DUR_COR_COD_ROS_TG_POS]]-Tabla2[[#This Row],[ESC_DUR_COR_COD_ROS_TG_POS]]</f>
        <v>348.9</v>
      </c>
      <c r="LU32" s="15">
        <f>Tabla2[[#This Row],[PAS_NUM_COR_COD_ROS_TG_TOT]]-Tabla2[[#This Row],[ESC_NUM_COR_COD_ROS_TG_TOT]]</f>
        <v>0.35230024213075062</v>
      </c>
      <c r="LV32" s="15">
        <f>Tabla2[[#This Row],[PAS_DUR_COR_COD_ROS_TG_TOT]]-Tabla2[[#This Row],[ESC_DUR_COR_COD_ROS_TG_TOT]]</f>
        <v>-116.60526315789468</v>
      </c>
      <c r="LW32" s="15">
        <f>Tabla2[[#This Row],[PAS_NUM_COR_COD_ESC_TG_NEG]]-Tabla2[[#This Row],[ESC_NUM_COR_COD_ESC_TG_NEG]]</f>
        <v>2.25</v>
      </c>
      <c r="LX32" s="15">
        <f>Tabla2[[#This Row],[PAS_DUR_COR_COD_ESC_TG_NEG]]-Tabla2[[#This Row],[ESC_DUR_COR_COD_ESC_TG_NEG]]</f>
        <v>138.79411764705878</v>
      </c>
      <c r="LY32" s="15">
        <f>Tabla2[[#This Row],[PAS_NUM_COR_COD_ESC_TG_NEU]]-Tabla2[[#This Row],[ESC_NUM_COR_COD_ESC_TG_NEU]]</f>
        <v>0.74853801169590639</v>
      </c>
      <c r="LZ32" s="15">
        <f>Tabla2[[#This Row],[PAS_DUR_COR_COD_ESC_TG_NEU]]-Tabla2[[#This Row],[ESC_DUR_COR_COD_ESC_TG_NEU]]</f>
        <v>-290.01111111111106</v>
      </c>
      <c r="MA32" s="15">
        <f>Tabla2[[#This Row],[PAS_NUM_COR_COD_ESC_TG_POS]]-Tabla2[[#This Row],[ESC_NUM_COR_COD_ESC_TG_POS]]</f>
        <v>-1.3055555555555554</v>
      </c>
      <c r="MB32" s="15">
        <f>Tabla2[[#This Row],[PAS_DUR_COR_COD_ESC_TG_POS]]-Tabla2[[#This Row],[ESC_DUR_COR_COD_ESC_TG_POS]]</f>
        <v>-433.3109243697478</v>
      </c>
      <c r="MC32" s="15">
        <f>Tabla2[[#This Row],[PAS_NUM_COR_COD_ESC_TG_TOT]]-Tabla2[[#This Row],[ESC_NUM_COR_COD_ESC_TG_TOT]]</f>
        <v>0.61743341404358354</v>
      </c>
      <c r="MD32" s="15">
        <f>Tabla2[[#This Row],[PAS_DUR_COR_COD_ESC_TG_TOT]]-Tabla2[[#This Row],[ESC_DUR_COR_COD_ESC_TG_TOT]]</f>
        <v>-265.22252747252753</v>
      </c>
      <c r="ME32" s="42">
        <f>Tabla25[[#This Row],[PAS_NUM_COR_COD_ROS_TG_NEG]]-Tabla25[[#This Row],[PAS_NUM_COR_COD_ESC_TG_NEG]]</f>
        <v>0.80000000000000027</v>
      </c>
      <c r="MF32" s="42">
        <f>Tabla25[[#This Row],[PAS_NUM_COR_COD_ROS_TG_NEU]]-Tabla25[[#This Row],[PAS_NUM_COR_COD_ESC_TG_NEU]]</f>
        <v>0.73684210526315796</v>
      </c>
      <c r="MG32" s="42">
        <f>Tabla25[[#This Row],[PAS_NUM_COR_COD_ROS_TG_POS]]-Tabla25[[#This Row],[PAS_NUM_COR_COD_ESC_TG_POS]]</f>
        <v>1.2999999999999998</v>
      </c>
      <c r="MH32" s="42">
        <f>Tabla25[[#This Row],[PAS_NUM_COR_COD_ROS_TG_TOT]]-Tabla25[[#This Row],[PAS_NUM_COR_COD_ESC_TG_TOT]]</f>
        <v>0.94915254237288149</v>
      </c>
      <c r="MI32" s="42">
        <f>Tabla25[[#This Row],[PAS_DUR_COR_COD_ROS_TG_NEG]]-Tabla25[[#This Row],[PAS_DUR_COR_COD_ESC_TG_NEG]]</f>
        <v>143.28482972136226</v>
      </c>
      <c r="MJ32" s="42">
        <f>Tabla25[[#This Row],[PAS_DUR_COR_COD_ROS_TG_NEU]]-Tabla25[[#This Row],[PAS_DUR_COR_COD_ESC_TG_NEU]]</f>
        <v>277.5</v>
      </c>
      <c r="MK32" s="42">
        <f>Tabla25[[#This Row],[PAS_DUR_COR_COD_ROS_TG_POS]]-Tabla25[[#This Row],[PAS_DUR_COR_COD_ESC_TG_POS]]</f>
        <v>341.03235294117644</v>
      </c>
      <c r="ML32" s="42">
        <f>Tabla25[[#This Row],[PAS_DUR_COR_COD_ROS_TG_TOT]]-Tabla25[[#This Row],[PAS_DUR_COR_COD_ESC_TG_TOT]]</f>
        <v>257.26012145748996</v>
      </c>
      <c r="MM32" s="44">
        <f>Tabla25[[#This Row],[ESC_NUM_COR_COD_ROS_TG_NEG]]-Tabla25[[#This Row],[ESC_NUM_COR_COD_ESC_TG_NEG]]</f>
        <v>4.0999999999999996</v>
      </c>
      <c r="MN32" s="44">
        <f>Tabla25[[#This Row],[ESC_NUM_COR_COD_ROS_TG_NEU]]-Tabla25[[#This Row],[ESC_NUM_COR_COD_ESC_TG_NEU]]</f>
        <v>1.7777777777777777</v>
      </c>
      <c r="MO32" s="44">
        <f>Tabla25[[#This Row],[ESC_NUM_COR_COD_ROS_TG_POS]]-Tabla25[[#This Row],[ESC_NUM_COR_COD_ESC_TG_POS]]</f>
        <v>-2.5555555555555554</v>
      </c>
      <c r="MP32" s="44">
        <f>Tabla25[[#This Row],[ESC_NUM_COR_COD_ROS_TG_TOT]]-Tabla25[[#This Row],[ESC_NUM_COR_COD_ESC_TG_TOT]]</f>
        <v>1.2142857142857144</v>
      </c>
      <c r="MQ32" s="44">
        <f>Tabla25[[#This Row],[ESC_DUR_COR_COD_ROS_TG_NEG]]-Tabla25[[#This Row],[ESC_DUR_COR_COD_ESC_TG_NEG]]</f>
        <v>474.05555555555566</v>
      </c>
      <c r="MR32" s="44">
        <f>Tabla25[[#This Row],[ESC_DUR_COR_COD_ROS_TG_NEU]]-Tabla25[[#This Row],[ESC_DUR_COR_COD_ESC_TG_NEU]]</f>
        <v>285.45714285714291</v>
      </c>
      <c r="MS32" s="44">
        <f>Tabla25[[#This Row],[ESC_DUR_COR_COD_ROS_TG_POS]]-Tabla25[[#This Row],[ESC_DUR_COR_COD_ESC_TG_POS]]</f>
        <v>-441.17857142857133</v>
      </c>
      <c r="MT32" s="44">
        <f>Tabla25[[#This Row],[ESC_DUR_COR_COD_ROS_TG_TOT]]-Tabla25[[#This Row],[ESC_DUR_COR_COD_ESC_TG_TOT]]</f>
        <v>108.64285714285711</v>
      </c>
      <c r="MU32" s="47">
        <f>Tabla25[[#This Row],[ROS_NUM_COR_COD_ROS_TG_NEG]]-Tabla25[[#This Row],[ROS_NUM_COR_COD_ESC_TG_NEG]]</f>
        <v>-0.44444444444444464</v>
      </c>
      <c r="MV32" s="47">
        <f>Tabla25[[#This Row],[ROS_NUM_COR_COD_ROS_TG_NEU]]-Tabla25[[#This Row],[ROS_NUM_COR_COD_ESC_TG_NEU]]</f>
        <v>0.70000000000000018</v>
      </c>
      <c r="MW32" s="47">
        <f>Tabla25[[#This Row],[ROS_NUM_COR_COD_ROS_TG_POS]]-Tabla25[[#This Row],[ROS_NUM_COR_COD_ESC_TG_POS]]</f>
        <v>1.7999999999999998</v>
      </c>
      <c r="MX32" s="47">
        <f>Tabla25[[#This Row],[ROS_NUM_COR_COD_ROS_TG_TOT]]-Tabla25[[#This Row],[ROS_NUM_COR_COD_ESC_TG_TOT]]</f>
        <v>0.72413793103448265</v>
      </c>
      <c r="MY32" s="47">
        <f>Tabla25[[#This Row],[ROS_DUR_COR_COD_ROS_TG_NEG]]-Tabla25[[#This Row],[ROS_DUR_COR_COD_ESC_TG_NEG]]</f>
        <v>118.42857142857133</v>
      </c>
      <c r="MZ32" s="47">
        <f>Tabla25[[#This Row],[ROS_DUR_COR_COD_ROS_TG_NEU]]-Tabla25[[#This Row],[ROS_DUR_COR_COD_ESC_TG_NEU]]</f>
        <v>257.875</v>
      </c>
      <c r="NA32" s="47">
        <f>Tabla25[[#This Row],[ROS_DUR_COR_COD_ROS_TG_POS]]-Tabla25[[#This Row],[ROS_DUR_COR_COD_ESC_TG_POS]]</f>
        <v>297.28571428571433</v>
      </c>
      <c r="NB32" s="47">
        <f>Tabla25[[#This Row],[ROS_DUR_COR_COD_ROS_TG_TOT]]-Tabla25[[#This Row],[ROS_DUR_COR_COD_ESC_TG_TOT]]</f>
        <v>225.51630434782612</v>
      </c>
    </row>
    <row r="33" spans="1:366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  <c r="KY33" s="15">
        <f>Tabla2[[#This Row],[ROS_NUM_COR_COD_ROS_TG_NEG]]-Tabla2[[#This Row],[PAS_NUM_COR_COD_ROS_TG_NEG]]</f>
        <v>1.5944444444444446</v>
      </c>
      <c r="KZ33" s="15">
        <f>Tabla2[[#This Row],[ROS_DUR_COR_COD_ROS_TG_NEG]]-Tabla2[[#This Row],[PAS_DUR_COR_COD_ROS_TG_NEG]]</f>
        <v>65.093567251461991</v>
      </c>
      <c r="LA33" s="15">
        <f>Tabla2[[#This Row],[ROS_NUM_COR_COD_ROS_TG_NEU]]-Tabla2[[#This Row],[PAS_NUM_COR_COD_ROS_TG_NEU]]</f>
        <v>1.8499999999999996</v>
      </c>
      <c r="LB33" s="15">
        <f>Tabla2[[#This Row],[ROS_DUR_COR_COD_ROS_TG_NEU]]-Tabla2[[#This Row],[PAS_DUR_COR_COD_ROS_TG_NEU]]</f>
        <v>78</v>
      </c>
      <c r="LC33" s="15">
        <f>Tabla2[[#This Row],[ROS_NUM_COR_COD_ROS_TG_POS]]-Tabla2[[#This Row],[PAS_NUM_COR_COD_ROS_TG_POS]]</f>
        <v>2.3499999999999996</v>
      </c>
      <c r="LD33" s="15">
        <f>Tabla2[[#This Row],[ROS_DUR_COR_COD_ROS_TG_POS]]-Tabla2[[#This Row],[PAS_DUR_COR_COD_ROS_TG_POS]]</f>
        <v>378.15000000000009</v>
      </c>
      <c r="LE33" s="15">
        <f>Tabla2[[#This Row],[ROS_NUM_COR_COD_ROS_TG_TOT]]-Tabla2[[#This Row],[PAS_NUM_COR_COD_ROS_TG_TOT]]</f>
        <v>1.9201149425287363</v>
      </c>
      <c r="LF33" s="15">
        <f>Tabla2[[#This Row],[ROS_DUR_COR_COD_ROS_TG_TOT]]-Tabla2[[#This Row],[PAS_DUR_COR_COD_ROS_TG_TOT]]</f>
        <v>173.45448275862077</v>
      </c>
      <c r="LG33" s="15">
        <f>Tabla2[[#This Row],[ROS_NUM_COR_COD_ESC_TG_NEG]]-Tabla2[[#This Row],[PAS_NUM_COR_COD_ESC_TG_NEG]]</f>
        <v>-0.62777777777777777</v>
      </c>
      <c r="LH33" s="15">
        <f>Tabla2[[#This Row],[ROS_DUR_COR_COD_ESC_TG_NEG]]-Tabla2[[#This Row],[PAS_DUR_COR_COD_ESC_TG_NEG]]</f>
        <v>-630.28571428571422</v>
      </c>
      <c r="LI33" s="15">
        <f>Tabla2[[#This Row],[ROS_NUM_COR_COD_ESC_TG_NEU]]-Tabla2[[#This Row],[PAS_NUM_COR_COD_ESC_TG_NEU]]</f>
        <v>-2.0999999999999996</v>
      </c>
      <c r="LJ33" s="15">
        <f>Tabla2[[#This Row],[ROS_NUM_COR_COD_ESC_TG_NEG]]-Tabla2[[#This Row],[PAS_NUM_COR_COD_ESC_TG_NEG]]</f>
        <v>-0.62777777777777777</v>
      </c>
      <c r="LK33" s="15">
        <f>Tabla2[[#This Row],[ROS_NUM_COR_COD_ESC_TG_POS]]-Tabla2[[#This Row],[PAS_NUM_COR_COD_ESC_TG_POS]]</f>
        <v>-2</v>
      </c>
      <c r="LL33" s="15">
        <f>Tabla2[[#This Row],[ROS_DUR_COR_COD_ESC_TG_POS]]-Tabla2[[#This Row],[PAS_DUR_COR_COD_ESC_TG_POS]]</f>
        <v>-599.83333333333326</v>
      </c>
      <c r="LM33" s="15">
        <f>Tabla2[[#This Row],[ROS_NUM_COR_COD_ESC_TG_TOT]]-Tabla2[[#This Row],[PAS_NUM_COR_COD_ESC_TG_TOT]]</f>
        <v>-1.5844827586206895</v>
      </c>
      <c r="LN33" s="15">
        <f>Tabla2[[#This Row],[ROS_DUR_COR_COD_ESC_TG_TOT]]-Tabla2[[#This Row],[PAS_DUR_COR_COD_ESC_TG_TOT]]</f>
        <v>-707.80241187384047</v>
      </c>
      <c r="LO33" s="15">
        <f>Tabla2[[#This Row],[PAS_NUM_COR_COD_ROS_TG_NEG]]-Tabla2[[#This Row],[ESC_NUM_COR_COD_ROS_TG_NEG]]</f>
        <v>2.5166666666666666</v>
      </c>
      <c r="LP33" s="15">
        <f>Tabla2[[#This Row],[PAS_DUR_COR_COD_ROS_TG_NEG]]-Tabla2[[#This Row],[ESC_DUR_COR_COD_ROS_TG_NEG]]</f>
        <v>764.01754385964921</v>
      </c>
      <c r="LQ33" s="15">
        <f>Tabla2[[#This Row],[PAS_NUM_COR_COD_ROS_TG_NEU]]-Tabla2[[#This Row],[ESC_NUM_COR_COD_ROS_TG_NEU]]</f>
        <v>-0.44999999999999973</v>
      </c>
      <c r="LR33" s="15">
        <f>Tabla2[[#This Row],[PAS_DUR_COR_COD_ROS_TG_NEU]]-Tabla2[[#This Row],[ESC_DUR_COR_COD_ROS_TG_NEU]]</f>
        <v>-61.299999999999955</v>
      </c>
      <c r="LS33" s="15">
        <f>Tabla2[[#This Row],[PAS_NUM_COR_COD_ROS_TG_POS]]-Tabla2[[#This Row],[ESC_NUM_COR_COD_ROS_TG_POS]]</f>
        <v>1.25</v>
      </c>
      <c r="LT33" s="15">
        <f>Tabla2[[#This Row],[PAS_DUR_COR_COD_ROS_TG_POS]]-Tabla2[[#This Row],[ESC_DUR_COR_COD_ROS_TG_POS]]</f>
        <v>361.75</v>
      </c>
      <c r="LU33" s="15">
        <f>Tabla2[[#This Row],[PAS_NUM_COR_COD_ROS_TG_TOT]]-Tabla2[[#This Row],[ESC_NUM_COR_COD_ROS_TG_TOT]]</f>
        <v>1.0798850574712642</v>
      </c>
      <c r="LV33" s="15">
        <f>Tabla2[[#This Row],[PAS_DUR_COR_COD_ROS_TG_TOT]]-Tabla2[[#This Row],[ESC_DUR_COR_COD_ROS_TG_TOT]]</f>
        <v>348.75647058823517</v>
      </c>
      <c r="LW33" s="15">
        <f>Tabla2[[#This Row],[PAS_NUM_COR_COD_ESC_TG_NEG]]-Tabla2[[#This Row],[ESC_NUM_COR_COD_ESC_TG_NEG]]</f>
        <v>-2.7055555555555553</v>
      </c>
      <c r="LX33" s="15">
        <f>Tabla2[[#This Row],[PAS_DUR_COR_COD_ESC_TG_NEG]]-Tabla2[[#This Row],[ESC_DUR_COR_COD_ESC_TG_NEG]]</f>
        <v>-345.10317460317469</v>
      </c>
      <c r="LY33" s="15">
        <f>Tabla2[[#This Row],[PAS_NUM_COR_COD_ESC_TG_NEU]]-Tabla2[[#This Row],[ESC_NUM_COR_COD_ESC_TG_NEU]]</f>
        <v>-0.40000000000000036</v>
      </c>
      <c r="LZ33" s="15">
        <f>Tabla2[[#This Row],[PAS_DUR_COR_COD_ESC_TG_NEU]]-Tabla2[[#This Row],[ESC_DUR_COR_COD_ESC_TG_NEU]]</f>
        <v>187.42941176470595</v>
      </c>
      <c r="MA33" s="15">
        <f>Tabla2[[#This Row],[PAS_NUM_COR_COD_ESC_TG_POS]]-Tabla2[[#This Row],[ESC_NUM_COR_COD_ESC_TG_POS]]</f>
        <v>-1.4000000000000004</v>
      </c>
      <c r="MB33" s="15">
        <f>Tabla2[[#This Row],[PAS_DUR_COR_COD_ESC_TG_POS]]-Tabla2[[#This Row],[ESC_DUR_COR_COD_ESC_TG_POS]]</f>
        <v>-317.26666666666665</v>
      </c>
      <c r="MC33" s="15">
        <f>Tabla2[[#This Row],[PAS_NUM_COR_COD_ESC_TG_TOT]]-Tabla2[[#This Row],[ESC_NUM_COR_COD_ESC_TG_TOT]]</f>
        <v>-1.4844827586206897</v>
      </c>
      <c r="MD33" s="15">
        <f>Tabla2[[#This Row],[PAS_DUR_COR_COD_ESC_TG_TOT]]-Tabla2[[#This Row],[ESC_DUR_COR_COD_ESC_TG_TOT]]</f>
        <v>-150.95777621393381</v>
      </c>
      <c r="ME33" s="42">
        <f>Tabla25[[#This Row],[PAS_NUM_COR_COD_ROS_TG_NEG]]-Tabla25[[#This Row],[PAS_NUM_COR_COD_ESC_TG_NEG]]</f>
        <v>1</v>
      </c>
      <c r="MF33" s="42">
        <f>Tabla25[[#This Row],[PAS_NUM_COR_COD_ROS_TG_NEU]]-Tabla25[[#This Row],[PAS_NUM_COR_COD_ESC_TG_NEU]]</f>
        <v>-0.84999999999999964</v>
      </c>
      <c r="MG33" s="42">
        <f>Tabla25[[#This Row],[PAS_NUM_COR_COD_ROS_TG_POS]]-Tabla25[[#This Row],[PAS_NUM_COR_COD_ESC_TG_POS]]</f>
        <v>-1.25</v>
      </c>
      <c r="MH33" s="42">
        <f>Tabla25[[#This Row],[PAS_NUM_COR_COD_ROS_TG_TOT]]-Tabla25[[#This Row],[PAS_NUM_COR_COD_ESC_TG_TOT]]</f>
        <v>-0.3666666666666667</v>
      </c>
      <c r="MI33" s="42">
        <f>Tabla25[[#This Row],[PAS_DUR_COR_COD_ROS_TG_NEG]]-Tabla25[[#This Row],[PAS_DUR_COR_COD_ESC_TG_NEG]]</f>
        <v>-47.101503759398383</v>
      </c>
      <c r="MJ33" s="42">
        <f>Tabla25[[#This Row],[PAS_DUR_COR_COD_ROS_TG_NEU]]-Tabla25[[#This Row],[PAS_DUR_COR_COD_ESC_TG_NEU]]</f>
        <v>-113.32941176470581</v>
      </c>
      <c r="MK33" s="42">
        <f>Tabla25[[#This Row],[PAS_DUR_COR_COD_ROS_TG_POS]]-Tabla25[[#This Row],[PAS_DUR_COR_COD_ESC_TG_POS]]</f>
        <v>-269.08333333333326</v>
      </c>
      <c r="ML33" s="42">
        <f>Tabla25[[#This Row],[PAS_DUR_COR_COD_ROS_TG_TOT]]-Tabla25[[#This Row],[PAS_DUR_COR_COD_ESC_TG_TOT]]</f>
        <v>-143.35877551020417</v>
      </c>
      <c r="MM33" s="44">
        <f>Tabla25[[#This Row],[ESC_NUM_COR_COD_ROS_TG_NEG]]-Tabla25[[#This Row],[ESC_NUM_COR_COD_ESC_TG_NEG]]</f>
        <v>-4.2222222222222223</v>
      </c>
      <c r="MN33" s="44">
        <f>Tabla25[[#This Row],[ESC_NUM_COR_COD_ROS_TG_NEU]]-Tabla25[[#This Row],[ESC_NUM_COR_COD_ESC_TG_NEU]]</f>
        <v>-0.80000000000000027</v>
      </c>
      <c r="MO33" s="44">
        <f>Tabla25[[#This Row],[ESC_NUM_COR_COD_ROS_TG_POS]]-Tabla25[[#This Row],[ESC_NUM_COR_COD_ESC_TG_POS]]</f>
        <v>-3.9000000000000004</v>
      </c>
      <c r="MP33" s="44">
        <f>Tabla25[[#This Row],[ESC_NUM_COR_COD_ROS_TG_TOT]]-Tabla25[[#This Row],[ESC_NUM_COR_COD_ESC_TG_TOT]]</f>
        <v>-2.9310344827586206</v>
      </c>
      <c r="MQ33" s="44">
        <f>Tabla25[[#This Row],[ESC_DUR_COR_COD_ROS_TG_NEG]]-Tabla25[[#This Row],[ESC_DUR_COR_COD_ESC_TG_NEG]]</f>
        <v>-1156.2222222222222</v>
      </c>
      <c r="MR33" s="44">
        <f>Tabla25[[#This Row],[ESC_DUR_COR_COD_ROS_TG_NEU]]-Tabla25[[#This Row],[ESC_DUR_COR_COD_ESC_TG_NEU]]</f>
        <v>135.40000000000009</v>
      </c>
      <c r="MS33" s="44">
        <f>Tabla25[[#This Row],[ESC_DUR_COR_COD_ROS_TG_POS]]-Tabla25[[#This Row],[ESC_DUR_COR_COD_ESC_TG_POS]]</f>
        <v>-948.09999999999991</v>
      </c>
      <c r="MT33" s="44">
        <f>Tabla25[[#This Row],[ESC_DUR_COR_COD_ROS_TG_TOT]]-Tabla25[[#This Row],[ESC_DUR_COR_COD_ESC_TG_TOT]]</f>
        <v>-643.07302231237315</v>
      </c>
      <c r="MU33" s="47">
        <f>Tabla25[[#This Row],[ROS_NUM_COR_COD_ROS_TG_NEG]]-Tabla25[[#This Row],[ROS_NUM_COR_COD_ESC_TG_NEG]]</f>
        <v>3.2222222222222223</v>
      </c>
      <c r="MV33" s="47">
        <f>Tabla25[[#This Row],[ROS_NUM_COR_COD_ROS_TG_NEU]]-Tabla25[[#This Row],[ROS_NUM_COR_COD_ESC_TG_NEU]]</f>
        <v>3.0999999999999996</v>
      </c>
      <c r="MW33" s="47">
        <f>Tabla25[[#This Row],[ROS_NUM_COR_COD_ROS_TG_POS]]-Tabla25[[#This Row],[ROS_NUM_COR_COD_ESC_TG_POS]]</f>
        <v>3.0999999999999996</v>
      </c>
      <c r="MX33" s="47">
        <f>Tabla25[[#This Row],[ROS_NUM_COR_COD_ROS_TG_TOT]]-Tabla25[[#This Row],[ROS_NUM_COR_COD_ESC_TG_TOT]]</f>
        <v>3.1379310344827589</v>
      </c>
      <c r="MY33" s="47">
        <f>Tabla25[[#This Row],[ROS_DUR_COR_COD_ROS_TG_NEG]]-Tabla25[[#This Row],[ROS_DUR_COR_COD_ESC_TG_NEG]]</f>
        <v>648.27777777777783</v>
      </c>
      <c r="MZ33" s="47">
        <f>Tabla25[[#This Row],[ROS_DUR_COR_COD_ROS_TG_NEU]]-Tabla25[[#This Row],[ROS_DUR_COR_COD_ESC_TG_NEU]]</f>
        <v>856.62857142857149</v>
      </c>
      <c r="NA33" s="47">
        <f>Tabla25[[#This Row],[ROS_DUR_COR_COD_ROS_TG_POS]]-Tabla25[[#This Row],[ROS_DUR_COR_COD_ESC_TG_POS]]</f>
        <v>708.90000000000009</v>
      </c>
      <c r="NB33" s="47">
        <f>Tabla25[[#This Row],[ROS_DUR_COR_COD_ROS_TG_TOT]]-Tabla25[[#This Row],[ROS_DUR_COR_COD_ESC_TG_TOT]]</f>
        <v>737.89811912225707</v>
      </c>
    </row>
    <row r="34" spans="1:366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  <c r="KY34" s="15">
        <f>Tabla2[[#This Row],[ROS_NUM_COR_COD_ROS_TG_NEG]]-Tabla2[[#This Row],[PAS_NUM_COR_COD_ROS_TG_NEG]]</f>
        <v>0.86184210526315796</v>
      </c>
      <c r="KZ34" s="15">
        <f>Tabla2[[#This Row],[ROS_DUR_COR_COD_ROS_TG_NEG]]-Tabla2[[#This Row],[PAS_DUR_COR_COD_ROS_TG_NEG]]</f>
        <v>251.65546218487407</v>
      </c>
      <c r="LA34" s="15">
        <f>Tabla2[[#This Row],[ROS_NUM_COR_COD_ROS_TG_NEU]]-Tabla2[[#This Row],[PAS_NUM_COR_COD_ROS_TG_NEU]]</f>
        <v>0.26900584795321647</v>
      </c>
      <c r="LB34" s="15">
        <f>Tabla2[[#This Row],[ROS_DUR_COR_COD_ROS_TG_NEU]]-Tabla2[[#This Row],[PAS_DUR_COR_COD_ROS_TG_NEU]]</f>
        <v>262.86274509803923</v>
      </c>
      <c r="LC34" s="15">
        <f>Tabla2[[#This Row],[ROS_NUM_COR_COD_ROS_TG_POS]]-Tabla2[[#This Row],[PAS_NUM_COR_COD_ROS_TG_POS]]</f>
        <v>1.2999999999999998</v>
      </c>
      <c r="LD34" s="15">
        <f>Tabla2[[#This Row],[ROS_DUR_COR_COD_ROS_TG_POS]]-Tabla2[[#This Row],[PAS_DUR_COR_COD_ROS_TG_POS]]</f>
        <v>554.52499999999998</v>
      </c>
      <c r="LE34" s="15">
        <f>Tabla2[[#This Row],[ROS_NUM_COR_COD_ROS_TG_TOT]]-Tabla2[[#This Row],[PAS_NUM_COR_COD_ROS_TG_TOT]]</f>
        <v>0.79973474801061029</v>
      </c>
      <c r="LF34" s="15">
        <f>Tabla2[[#This Row],[ROS_DUR_COR_COD_ROS_TG_TOT]]-Tabla2[[#This Row],[PAS_DUR_COR_COD_ROS_TG_TOT]]</f>
        <v>373.40476190476204</v>
      </c>
      <c r="LG34" s="15">
        <f>Tabla2[[#This Row],[ROS_NUM_COR_COD_ESC_TG_NEG]]-Tabla2[[#This Row],[PAS_NUM_COR_COD_ESC_TG_NEG]]</f>
        <v>9.868421052631593E-2</v>
      </c>
      <c r="LH34" s="15">
        <f>Tabla2[[#This Row],[ROS_DUR_COR_COD_ESC_TG_NEG]]-Tabla2[[#This Row],[PAS_DUR_COR_COD_ESC_TG_NEG]]</f>
        <v>128.70000000000005</v>
      </c>
      <c r="LI34" s="15">
        <f>Tabla2[[#This Row],[ROS_NUM_COR_COD_ESC_TG_NEU]]-Tabla2[[#This Row],[PAS_NUM_COR_COD_ESC_TG_NEU]]</f>
        <v>0.2573099415204676</v>
      </c>
      <c r="LJ34" s="15">
        <f>Tabla2[[#This Row],[ROS_NUM_COR_COD_ESC_TG_NEG]]-Tabla2[[#This Row],[PAS_NUM_COR_COD_ESC_TG_NEG]]</f>
        <v>9.868421052631593E-2</v>
      </c>
      <c r="LK34" s="15">
        <f>Tabla2[[#This Row],[ROS_NUM_COR_COD_ESC_TG_POS]]-Tabla2[[#This Row],[PAS_NUM_COR_COD_ESC_TG_POS]]</f>
        <v>-2.4722222222222223</v>
      </c>
      <c r="LL34" s="15">
        <f>Tabla2[[#This Row],[ROS_DUR_COR_COD_ESC_TG_POS]]-Tabla2[[#This Row],[PAS_DUR_COR_COD_ESC_TG_POS]]</f>
        <v>-428.60526315789468</v>
      </c>
      <c r="LM34" s="15">
        <f>Tabla2[[#This Row],[ROS_NUM_COR_COD_ESC_TG_TOT]]-Tabla2[[#This Row],[PAS_NUM_COR_COD_ESC_TG_TOT]]</f>
        <v>-0.73342175066312976</v>
      </c>
      <c r="LN34" s="15">
        <f>Tabla2[[#This Row],[ROS_DUR_COR_COD_ESC_TG_TOT]]-Tabla2[[#This Row],[PAS_DUR_COR_COD_ESC_TG_TOT]]</f>
        <v>-111.95351473922904</v>
      </c>
      <c r="LO34" s="15">
        <f>Tabla2[[#This Row],[PAS_NUM_COR_COD_ROS_TG_NEG]]-Tabla2[[#This Row],[ESC_NUM_COR_COD_ROS_TG_NEG]]</f>
        <v>0.70760233918128668</v>
      </c>
      <c r="LP34" s="15">
        <f>Tabla2[[#This Row],[PAS_DUR_COR_COD_ROS_TG_NEG]]-Tabla2[[#This Row],[ESC_DUR_COR_COD_ROS_TG_NEG]]</f>
        <v>211.18382352941171</v>
      </c>
      <c r="LQ34" s="15">
        <f>Tabla2[[#This Row],[PAS_NUM_COR_COD_ROS_TG_NEU]]-Tabla2[[#This Row],[ESC_NUM_COR_COD_ROS_TG_NEU]]</f>
        <v>0.7421052631578946</v>
      </c>
      <c r="LR34" s="15">
        <f>Tabla2[[#This Row],[PAS_DUR_COR_COD_ROS_TG_NEU]]-Tabla2[[#This Row],[ESC_DUR_COR_COD_ROS_TG_NEU]]</f>
        <v>-241.32941176470581</v>
      </c>
      <c r="LS34" s="15">
        <f>Tabla2[[#This Row],[PAS_NUM_COR_COD_ROS_TG_POS]]-Tabla2[[#This Row],[ESC_NUM_COR_COD_ROS_TG_POS]]</f>
        <v>1.4777777777777779</v>
      </c>
      <c r="LT34" s="15">
        <f>Tabla2[[#This Row],[PAS_DUR_COR_COD_ROS_TG_POS]]-Tabla2[[#This Row],[ESC_DUR_COR_COD_ROS_TG_POS]]</f>
        <v>147.26666666666671</v>
      </c>
      <c r="LU34" s="15">
        <f>Tabla2[[#This Row],[PAS_NUM_COR_COD_ROS_TG_TOT]]-Tabla2[[#This Row],[ESC_NUM_COR_COD_ROS_TG_TOT]]</f>
        <v>0.96674876847290636</v>
      </c>
      <c r="LV34" s="15">
        <f>Tabla2[[#This Row],[PAS_DUR_COR_COD_ROS_TG_TOT]]-Tabla2[[#This Row],[ESC_DUR_COR_COD_ROS_TG_TOT]]</f>
        <v>45.166666666666629</v>
      </c>
      <c r="LW34" s="15">
        <f>Tabla2[[#This Row],[PAS_NUM_COR_COD_ESC_TG_NEG]]-Tabla2[[#This Row],[ESC_NUM_COR_COD_ESC_TG_NEG]]</f>
        <v>-0.25146198830409361</v>
      </c>
      <c r="LX34" s="15">
        <f>Tabla2[[#This Row],[PAS_DUR_COR_COD_ESC_TG_NEG]]-Tabla2[[#This Row],[ESC_DUR_COR_COD_ESC_TG_NEG]]</f>
        <v>-218.62857142857149</v>
      </c>
      <c r="LY34" s="15">
        <f>Tabla2[[#This Row],[PAS_NUM_COR_COD_ESC_TG_NEU]]-Tabla2[[#This Row],[ESC_NUM_COR_COD_ESC_TG_NEU]]</f>
        <v>-0.96842105263157885</v>
      </c>
      <c r="LZ34" s="15">
        <f>Tabla2[[#This Row],[PAS_DUR_COR_COD_ESC_TG_NEU]]-Tabla2[[#This Row],[ESC_DUR_COR_COD_ESC_TG_NEU]]</f>
        <v>-93.43333333333328</v>
      </c>
      <c r="MA34" s="15">
        <f>Tabla2[[#This Row],[PAS_NUM_COR_COD_ESC_TG_POS]]-Tabla2[[#This Row],[ESC_NUM_COR_COD_ESC_TG_POS]]</f>
        <v>2.7777777777777679E-2</v>
      </c>
      <c r="MB34" s="15">
        <f>Tabla2[[#This Row],[PAS_DUR_COR_COD_ESC_TG_POS]]-Tabla2[[#This Row],[ESC_DUR_COR_COD_ESC_TG_POS]]</f>
        <v>-18.769736842105317</v>
      </c>
      <c r="MC34" s="15">
        <f>Tabla2[[#This Row],[PAS_NUM_COR_COD_ESC_TG_TOT]]-Tabla2[[#This Row],[ESC_NUM_COR_COD_ESC_TG_TOT]]</f>
        <v>-0.40394088669950756</v>
      </c>
      <c r="MD34" s="15">
        <f>Tabla2[[#This Row],[PAS_DUR_COR_COD_ESC_TG_TOT]]-Tabla2[[#This Row],[ESC_DUR_COR_COD_ESC_TG_TOT]]</f>
        <v>-107.18899733806563</v>
      </c>
      <c r="ME34" s="42">
        <f>Tabla25[[#This Row],[PAS_NUM_COR_COD_ROS_TG_NEG]]-Tabla25[[#This Row],[PAS_NUM_COR_COD_ESC_TG_NEG]]</f>
        <v>0.73684210526315796</v>
      </c>
      <c r="MF34" s="42">
        <f>Tabla25[[#This Row],[PAS_NUM_COR_COD_ROS_TG_NEU]]-Tabla25[[#This Row],[PAS_NUM_COR_COD_ESC_TG_NEU]]</f>
        <v>0.21052631578947345</v>
      </c>
      <c r="MG34" s="42">
        <f>Tabla25[[#This Row],[PAS_NUM_COR_COD_ROS_TG_POS]]-Tabla25[[#This Row],[PAS_NUM_COR_COD_ESC_TG_POS]]</f>
        <v>-0.54999999999999982</v>
      </c>
      <c r="MH34" s="42">
        <f>Tabla25[[#This Row],[PAS_NUM_COR_COD_ROS_TG_TOT]]-Tabla25[[#This Row],[PAS_NUM_COR_COD_ESC_TG_TOT]]</f>
        <v>0.1206896551724137</v>
      </c>
      <c r="MI34" s="42">
        <f>Tabla25[[#This Row],[PAS_DUR_COR_COD_ROS_TG_NEG]]-Tabla25[[#This Row],[PAS_DUR_COR_COD_ESC_TG_NEG]]</f>
        <v>214.25882352941176</v>
      </c>
      <c r="MJ34" s="42">
        <f>Tabla25[[#This Row],[PAS_DUR_COR_COD_ROS_TG_NEU]]-Tabla25[[#This Row],[PAS_DUR_COR_COD_ESC_TG_NEU]]</f>
        <v>-194.59607843137258</v>
      </c>
      <c r="MK34" s="42">
        <f>Tabla25[[#This Row],[PAS_DUR_COR_COD_ROS_TG_POS]]-Tabla25[[#This Row],[PAS_DUR_COR_COD_ESC_TG_POS]]</f>
        <v>-237.00526315789466</v>
      </c>
      <c r="ML34" s="42">
        <f>Tabla25[[#This Row],[PAS_DUR_COR_COD_ROS_TG_TOT]]-Tabla25[[#This Row],[PAS_DUR_COR_COD_ESC_TG_TOT]]</f>
        <v>-82.731292517006864</v>
      </c>
      <c r="MM34" s="44">
        <f>Tabla25[[#This Row],[ESC_NUM_COR_COD_ROS_TG_NEG]]-Tabla25[[#This Row],[ESC_NUM_COR_COD_ESC_TG_NEG]]</f>
        <v>-0.22222222222222232</v>
      </c>
      <c r="MN34" s="44">
        <f>Tabla25[[#This Row],[ESC_NUM_COR_COD_ROS_TG_NEU]]-Tabla25[[#This Row],[ESC_NUM_COR_COD_ESC_TG_NEU]]</f>
        <v>-1.5</v>
      </c>
      <c r="MO34" s="44">
        <f>Tabla25[[#This Row],[ESC_NUM_COR_COD_ROS_TG_POS]]-Tabla25[[#This Row],[ESC_NUM_COR_COD_ESC_TG_POS]]</f>
        <v>-2</v>
      </c>
      <c r="MP34" s="44">
        <f>Tabla25[[#This Row],[ESC_NUM_COR_COD_ROS_TG_TOT]]-Tabla25[[#This Row],[ESC_NUM_COR_COD_ESC_TG_TOT]]</f>
        <v>-1.2500000000000002</v>
      </c>
      <c r="MQ34" s="44">
        <f>Tabla25[[#This Row],[ESC_DUR_COR_COD_ROS_TG_NEG]]-Tabla25[[#This Row],[ESC_DUR_COR_COD_ESC_TG_NEG]]</f>
        <v>-215.55357142857144</v>
      </c>
      <c r="MR34" s="44">
        <f>Tabla25[[#This Row],[ESC_DUR_COR_COD_ROS_TG_NEU]]-Tabla25[[#This Row],[ESC_DUR_COR_COD_ESC_TG_NEU]]</f>
        <v>-46.700000000000045</v>
      </c>
      <c r="MS34" s="44">
        <f>Tabla25[[#This Row],[ESC_DUR_COR_COD_ROS_TG_POS]]-Tabla25[[#This Row],[ESC_DUR_COR_COD_ESC_TG_POS]]</f>
        <v>-403.04166666666669</v>
      </c>
      <c r="MT34" s="44">
        <f>Tabla25[[#This Row],[ESC_DUR_COR_COD_ROS_TG_TOT]]-Tabla25[[#This Row],[ESC_DUR_COR_COD_ESC_TG_TOT]]</f>
        <v>-235.08695652173913</v>
      </c>
      <c r="MU34" s="47">
        <f>Tabla25[[#This Row],[ROS_NUM_COR_COD_ROS_TG_NEG]]-Tabla25[[#This Row],[ROS_NUM_COR_COD_ESC_TG_NEG]]</f>
        <v>1.5</v>
      </c>
      <c r="MV34" s="47">
        <f>Tabla25[[#This Row],[ROS_NUM_COR_COD_ROS_TG_NEU]]-Tabla25[[#This Row],[ROS_NUM_COR_COD_ESC_TG_NEU]]</f>
        <v>0.22222222222222232</v>
      </c>
      <c r="MW34" s="47">
        <f>Tabla25[[#This Row],[ROS_NUM_COR_COD_ROS_TG_POS]]-Tabla25[[#This Row],[ROS_NUM_COR_COD_ESC_TG_POS]]</f>
        <v>3.2222222222222223</v>
      </c>
      <c r="MX34" s="47">
        <f>Tabla25[[#This Row],[ROS_NUM_COR_COD_ROS_TG_TOT]]-Tabla25[[#This Row],[ROS_NUM_COR_COD_ESC_TG_TOT]]</f>
        <v>1.6538461538461537</v>
      </c>
      <c r="MY34" s="47">
        <f>Tabla25[[#This Row],[ROS_DUR_COR_COD_ROS_TG_NEG]]-Tabla25[[#This Row],[ROS_DUR_COR_COD_ESC_TG_NEG]]</f>
        <v>337.21428571428578</v>
      </c>
      <c r="MZ34" s="47">
        <f>Tabla25[[#This Row],[ROS_DUR_COR_COD_ROS_TG_NEU]]-Tabla25[[#This Row],[ROS_DUR_COR_COD_ESC_TG_NEU]]</f>
        <v>202.33333333333337</v>
      </c>
      <c r="NA34" s="47">
        <f>Tabla25[[#This Row],[ROS_DUR_COR_COD_ROS_TG_POS]]-Tabla25[[#This Row],[ROS_DUR_COR_COD_ESC_TG_POS]]</f>
        <v>746.125</v>
      </c>
      <c r="NB34" s="47">
        <f>Tabla25[[#This Row],[ROS_DUR_COR_COD_ROS_TG_TOT]]-Tabla25[[#This Row],[ROS_DUR_COR_COD_ESC_TG_TOT]]</f>
        <v>402.62698412698421</v>
      </c>
    </row>
    <row r="35" spans="1:366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  <c r="KY35" s="15">
        <f>Tabla2[[#This Row],[ROS_NUM_COR_COD_ROS_TG_NEG]]-Tabla2[[#This Row],[PAS_NUM_COR_COD_ROS_TG_NEG]]</f>
        <v>-0.1111111111111111</v>
      </c>
      <c r="KZ35" s="15">
        <f>Tabla2[[#This Row],[ROS_DUR_COR_COD_ROS_TG_NEG]]-Tabla2[[#This Row],[PAS_DUR_COR_COD_ROS_TG_NEG]]</f>
        <v>-86.5</v>
      </c>
      <c r="LA35" s="15">
        <f>Tabla2[[#This Row],[ROS_NUM_COR_COD_ROS_TG_NEU]]-Tabla2[[#This Row],[PAS_NUM_COR_COD_ROS_TG_NEU]]</f>
        <v>0.05</v>
      </c>
      <c r="LB35" s="15">
        <f>Tabla2[[#This Row],[ROS_DUR_COR_COD_ROS_TG_NEU]]-Tabla2[[#This Row],[PAS_DUR_COR_COD_ROS_TG_NEU]]</f>
        <v>-6</v>
      </c>
      <c r="LC35" s="15">
        <f>Tabla2[[#This Row],[ROS_NUM_COR_COD_ROS_TG_POS]]-Tabla2[[#This Row],[PAS_NUM_COR_COD_ROS_TG_POS]]</f>
        <v>-5.2631578947368418E-2</v>
      </c>
      <c r="LD35" s="15">
        <f>Tabla2[[#This Row],[ROS_DUR_COR_COD_ROS_TG_POS]]-Tabla2[[#This Row],[PAS_DUR_COR_COD_ROS_TG_POS]]</f>
        <v>-110</v>
      </c>
      <c r="LE35" s="15">
        <f>Tabla2[[#This Row],[ROS_NUM_COR_COD_ROS_TG_TOT]]-Tabla2[[#This Row],[PAS_NUM_COR_COD_ROS_TG_TOT]]</f>
        <v>-3.5692679975801569E-2</v>
      </c>
      <c r="LF35" s="15">
        <f>Tabla2[[#This Row],[ROS_DUR_COR_COD_ROS_TG_TOT]]-Tabla2[[#This Row],[PAS_DUR_COR_COD_ROS_TG_TOT]]</f>
        <v>8</v>
      </c>
      <c r="LG35" s="15">
        <f>Tabla2[[#This Row],[ROS_NUM_COR_COD_ESC_TG_NEG]]-Tabla2[[#This Row],[PAS_NUM_COR_COD_ESC_TG_NEG]]</f>
        <v>0.1111111111111111</v>
      </c>
      <c r="LH35" s="15">
        <f>Tabla2[[#This Row],[ROS_DUR_COR_COD_ESC_TG_NEG]]-Tabla2[[#This Row],[PAS_DUR_COR_COD_ESC_TG_NEG]]</f>
        <v>108</v>
      </c>
      <c r="LI35" s="15">
        <f>Tabla2[[#This Row],[ROS_NUM_COR_COD_ESC_TG_NEU]]-Tabla2[[#This Row],[PAS_NUM_COR_COD_ESC_TG_NEU]]</f>
        <v>-0.05</v>
      </c>
      <c r="LJ35" s="15">
        <f>Tabla2[[#This Row],[ROS_NUM_COR_COD_ESC_TG_NEG]]-Tabla2[[#This Row],[PAS_NUM_COR_COD_ESC_TG_NEG]]</f>
        <v>0.1111111111111111</v>
      </c>
      <c r="LK35" s="15">
        <f>Tabla2[[#This Row],[ROS_NUM_COR_COD_ESC_TG_POS]]-Tabla2[[#This Row],[PAS_NUM_COR_COD_ESC_TG_POS]]</f>
        <v>0.1</v>
      </c>
      <c r="LL35" s="15">
        <f>Tabla2[[#This Row],[ROS_DUR_COR_COD_ESC_TG_POS]]-Tabla2[[#This Row],[PAS_DUR_COR_COD_ESC_TG_POS]]</f>
        <v>97</v>
      </c>
      <c r="LM35" s="15">
        <f>Tabla2[[#This Row],[ROS_NUM_COR_COD_ESC_TG_TOT]]-Tabla2[[#This Row],[PAS_NUM_COR_COD_ESC_TG_TOT]]</f>
        <v>5.1421657592256503E-2</v>
      </c>
      <c r="LN35" s="15">
        <f>Tabla2[[#This Row],[ROS_DUR_COR_COD_ESC_TG_TOT]]-Tabla2[[#This Row],[PAS_DUR_COR_COD_ESC_TG_TOT]]</f>
        <v>-9.5</v>
      </c>
      <c r="LO35" s="15">
        <f>Tabla2[[#This Row],[PAS_NUM_COR_COD_ROS_TG_NEG]]-Tabla2[[#This Row],[ESC_NUM_COR_COD_ROS_TG_NEG]]</f>
        <v>0</v>
      </c>
      <c r="LP35" s="15">
        <f>Tabla2[[#This Row],[PAS_DUR_COR_COD_ROS_TG_NEG]]-Tabla2[[#This Row],[ESC_DUR_COR_COD_ROS_TG_NEG]]</f>
        <v>-10.5</v>
      </c>
      <c r="LQ35" s="15">
        <f>Tabla2[[#This Row],[PAS_NUM_COR_COD_ROS_TG_NEU]]-Tabla2[[#This Row],[ESC_NUM_COR_COD_ROS_TG_NEU]]</f>
        <v>-7.4999999999999997E-2</v>
      </c>
      <c r="LR35" s="15">
        <f>Tabla2[[#This Row],[PAS_DUR_COR_COD_ROS_TG_NEU]]-Tabla2[[#This Row],[ESC_DUR_COR_COD_ROS_TG_NEU]]</f>
        <v>21</v>
      </c>
      <c r="LS35" s="15">
        <f>Tabla2[[#This Row],[PAS_NUM_COR_COD_ROS_TG_POS]]-Tabla2[[#This Row],[ESC_NUM_COR_COD_ROS_TG_POS]]</f>
        <v>5.2631578947368418E-2</v>
      </c>
      <c r="LT35" s="15">
        <f>Tabla2[[#This Row],[PAS_DUR_COR_COD_ROS_TG_POS]]-Tabla2[[#This Row],[ESC_DUR_COR_COD_ROS_TG_POS]]</f>
        <v>110</v>
      </c>
      <c r="LU35" s="15">
        <f>Tabla2[[#This Row],[PAS_NUM_COR_COD_ROS_TG_TOT]]-Tabla2[[#This Row],[ESC_NUM_COR_COD_ROS_TG_TOT]]</f>
        <v>-9.8245614035087775E-3</v>
      </c>
      <c r="LV35" s="15">
        <f>Tabla2[[#This Row],[PAS_DUR_COR_COD_ROS_TG_TOT]]-Tabla2[[#This Row],[ESC_DUR_COR_COD_ROS_TG_TOT]]</f>
        <v>4.5</v>
      </c>
      <c r="LW35" s="15">
        <f>Tabla2[[#This Row],[PAS_NUM_COR_COD_ESC_TG_NEG]]-Tabla2[[#This Row],[ESC_NUM_COR_COD_ESC_TG_NEG]]</f>
        <v>-0.1111111111111111</v>
      </c>
      <c r="LX35" s="15">
        <f>Tabla2[[#This Row],[PAS_DUR_COR_COD_ESC_TG_NEG]]-Tabla2[[#This Row],[ESC_DUR_COR_COD_ESC_TG_NEG]]</f>
        <v>-112</v>
      </c>
      <c r="LY35" s="15">
        <f>Tabla2[[#This Row],[PAS_NUM_COR_COD_ESC_TG_NEU]]-Tabla2[[#This Row],[ESC_NUM_COR_COD_ESC_TG_NEU]]</f>
        <v>0.05</v>
      </c>
      <c r="LZ35" s="15">
        <f>Tabla2[[#This Row],[PAS_DUR_COR_COD_ESC_TG_NEU]]-Tabla2[[#This Row],[ESC_DUR_COR_COD_ESC_TG_NEU]]</f>
        <v>112</v>
      </c>
      <c r="MA35" s="15">
        <f>Tabla2[[#This Row],[PAS_NUM_COR_COD_ESC_TG_POS]]-Tabla2[[#This Row],[ESC_NUM_COR_COD_ESC_TG_POS]]</f>
        <v>-0.25</v>
      </c>
      <c r="MB35" s="15">
        <f>Tabla2[[#This Row],[PAS_DUR_COR_COD_ESC_TG_POS]]-Tabla2[[#This Row],[ESC_DUR_COR_COD_ESC_TG_POS]]</f>
        <v>-96.5</v>
      </c>
      <c r="MC35" s="15">
        <f>Tabla2[[#This Row],[PAS_NUM_COR_COD_ESC_TG_TOT]]-Tabla2[[#This Row],[ESC_NUM_COR_COD_ESC_TG_TOT]]</f>
        <v>-0.10245614035087719</v>
      </c>
      <c r="MD35" s="15">
        <f>Tabla2[[#This Row],[PAS_DUR_COR_COD_ESC_TG_TOT]]-Tabla2[[#This Row],[ESC_DUR_COR_COD_ESC_TG_TOT]]</f>
        <v>10.333333333333329</v>
      </c>
      <c r="ME35" s="42">
        <f>Tabla25[[#This Row],[PAS_NUM_COR_COD_ROS_TG_NEG]]-Tabla25[[#This Row],[PAS_NUM_COR_COD_ESC_TG_NEG]]</f>
        <v>0.1111111111111111</v>
      </c>
      <c r="MF35" s="42">
        <f>Tabla25[[#This Row],[PAS_NUM_COR_COD_ROS_TG_NEU]]-Tabla25[[#This Row],[PAS_NUM_COR_COD_ESC_TG_NEU]]</f>
        <v>0</v>
      </c>
      <c r="MG35" s="42">
        <f>Tabla25[[#This Row],[PAS_NUM_COR_COD_ROS_TG_POS]]-Tabla25[[#This Row],[PAS_NUM_COR_COD_ESC_TG_POS]]</f>
        <v>5.2631578947368418E-2</v>
      </c>
      <c r="MH35" s="42">
        <f>Tabla25[[#This Row],[PAS_NUM_COR_COD_ROS_TG_TOT]]-Tabla25[[#This Row],[PAS_NUM_COR_COD_ESC_TG_TOT]]</f>
        <v>5.2631578947368418E-2</v>
      </c>
      <c r="MI35" s="42">
        <f>Tabla25[[#This Row],[PAS_DUR_COR_COD_ROS_TG_NEG]]-Tabla25[[#This Row],[PAS_DUR_COR_COD_ESC_TG_NEG]]</f>
        <v>86.5</v>
      </c>
      <c r="MJ35" s="42">
        <f>Tabla25[[#This Row],[PAS_DUR_COR_COD_ROS_TG_NEU]]-Tabla25[[#This Row],[PAS_DUR_COR_COD_ESC_TG_NEU]]</f>
        <v>1</v>
      </c>
      <c r="MK35" s="42">
        <f>Tabla25[[#This Row],[PAS_DUR_COR_COD_ROS_TG_POS]]-Tabla25[[#This Row],[PAS_DUR_COR_COD_ESC_TG_POS]]</f>
        <v>110</v>
      </c>
      <c r="ML35" s="42">
        <f>Tabla25[[#This Row],[PAS_DUR_COR_COD_ROS_TG_TOT]]-Tabla25[[#This Row],[PAS_DUR_COR_COD_ESC_TG_TOT]]</f>
        <v>-13</v>
      </c>
      <c r="MM35" s="44">
        <f>Tabla25[[#This Row],[ESC_NUM_COR_COD_ROS_TG_NEG]]-Tabla25[[#This Row],[ESC_NUM_COR_COD_ESC_TG_NEG]]</f>
        <v>0</v>
      </c>
      <c r="MN35" s="44">
        <f>Tabla25[[#This Row],[ESC_NUM_COR_COD_ROS_TG_NEU]]-Tabla25[[#This Row],[ESC_NUM_COR_COD_ESC_TG_NEU]]</f>
        <v>0.125</v>
      </c>
      <c r="MO35" s="44">
        <f>Tabla25[[#This Row],[ESC_NUM_COR_COD_ROS_TG_POS]]-Tabla25[[#This Row],[ESC_NUM_COR_COD_ESC_TG_POS]]</f>
        <v>-0.25</v>
      </c>
      <c r="MP35" s="44">
        <f>Tabla25[[#This Row],[ESC_NUM_COR_COD_ROS_TG_TOT]]-Tabla25[[#This Row],[ESC_NUM_COR_COD_ESC_TG_TOT]]</f>
        <v>-3.9999999999999994E-2</v>
      </c>
      <c r="MQ35" s="44">
        <f>Tabla25[[#This Row],[ESC_DUR_COR_COD_ROS_TG_NEG]]-Tabla25[[#This Row],[ESC_DUR_COR_COD_ESC_TG_NEG]]</f>
        <v>-15</v>
      </c>
      <c r="MR35" s="44">
        <f>Tabla25[[#This Row],[ESC_DUR_COR_COD_ROS_TG_NEU]]-Tabla25[[#This Row],[ESC_DUR_COR_COD_ESC_TG_NEU]]</f>
        <v>92</v>
      </c>
      <c r="MS35" s="44">
        <f>Tabla25[[#This Row],[ESC_DUR_COR_COD_ROS_TG_POS]]-Tabla25[[#This Row],[ESC_DUR_COR_COD_ESC_TG_POS]]</f>
        <v>-96.5</v>
      </c>
      <c r="MT35" s="44">
        <f>Tabla25[[#This Row],[ESC_DUR_COR_COD_ROS_TG_TOT]]-Tabla25[[#This Row],[ESC_DUR_COR_COD_ESC_TG_TOT]]</f>
        <v>-7.1666666666666714</v>
      </c>
      <c r="MU35" s="47">
        <f>Tabla25[[#This Row],[ROS_NUM_COR_COD_ROS_TG_NEG]]-Tabla25[[#This Row],[ROS_NUM_COR_COD_ESC_TG_NEG]]</f>
        <v>-0.1111111111111111</v>
      </c>
      <c r="MV35" s="47">
        <f>Tabla25[[#This Row],[ROS_NUM_COR_COD_ROS_TG_NEU]]-Tabla25[[#This Row],[ROS_NUM_COR_COD_ESC_TG_NEU]]</f>
        <v>0.1</v>
      </c>
      <c r="MW35" s="47">
        <f>Tabla25[[#This Row],[ROS_NUM_COR_COD_ROS_TG_POS]]-Tabla25[[#This Row],[ROS_NUM_COR_COD_ESC_TG_POS]]</f>
        <v>-0.1</v>
      </c>
      <c r="MX35" s="47">
        <f>Tabla25[[#This Row],[ROS_NUM_COR_COD_ROS_TG_TOT]]-Tabla25[[#This Row],[ROS_NUM_COR_COD_ESC_TG_TOT]]</f>
        <v>-3.4482758620689655E-2</v>
      </c>
      <c r="MY35" s="47">
        <f>Tabla25[[#This Row],[ROS_DUR_COR_COD_ROS_TG_NEG]]-Tabla25[[#This Row],[ROS_DUR_COR_COD_ESC_TG_NEG]]</f>
        <v>-108</v>
      </c>
      <c r="MZ35" s="47">
        <f>Tabla25[[#This Row],[ROS_DUR_COR_COD_ROS_TG_NEU]]-Tabla25[[#This Row],[ROS_DUR_COR_COD_ESC_TG_NEU]]</f>
        <v>107</v>
      </c>
      <c r="NA35" s="47">
        <f>Tabla25[[#This Row],[ROS_DUR_COR_COD_ROS_TG_POS]]-Tabla25[[#This Row],[ROS_DUR_COR_COD_ESC_TG_POS]]</f>
        <v>-97</v>
      </c>
      <c r="NB35" s="47">
        <f>Tabla25[[#This Row],[ROS_DUR_COR_COD_ROS_TG_TOT]]-Tabla25[[#This Row],[ROS_DUR_COR_COD_ESC_TG_TOT]]</f>
        <v>4.5</v>
      </c>
    </row>
    <row r="36" spans="1:366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  <c r="KY36" s="15">
        <f>Tabla2[[#This Row],[ROS_NUM_COR_COD_ROS_TG_NEG]]-Tabla2[[#This Row],[PAS_NUM_COR_COD_ROS_TG_NEG]]</f>
        <v>1.935672514619883</v>
      </c>
      <c r="KZ36" s="15">
        <f>Tabla2[[#This Row],[ROS_DUR_COR_COD_ROS_TG_NEG]]-Tabla2[[#This Row],[PAS_DUR_COR_COD_ROS_TG_NEG]]</f>
        <v>414.25694444444434</v>
      </c>
      <c r="LA36" s="15">
        <f>Tabla2[[#This Row],[ROS_NUM_COR_COD_ROS_TG_NEU]]-Tabla2[[#This Row],[PAS_NUM_COR_COD_ROS_TG_NEU]]</f>
        <v>1.242105263157895</v>
      </c>
      <c r="LB36" s="15">
        <f>Tabla2[[#This Row],[ROS_DUR_COR_COD_ROS_TG_NEU]]-Tabla2[[#This Row],[PAS_DUR_COR_COD_ROS_TG_NEU]]</f>
        <v>320.01250000000005</v>
      </c>
      <c r="LC36" s="15">
        <f>Tabla2[[#This Row],[ROS_NUM_COR_COD_ROS_TG_POS]]-Tabla2[[#This Row],[PAS_NUM_COR_COD_ROS_TG_POS]]</f>
        <v>1.4421052631578943</v>
      </c>
      <c r="LD36" s="15">
        <f>Tabla2[[#This Row],[ROS_DUR_COR_COD_ROS_TG_POS]]-Tabla2[[#This Row],[PAS_DUR_COR_COD_ROS_TG_POS]]</f>
        <v>532.43790849673223</v>
      </c>
      <c r="LE36" s="15">
        <f>Tabla2[[#This Row],[ROS_NUM_COR_COD_ROS_TG_TOT]]-Tabla2[[#This Row],[PAS_NUM_COR_COD_ROS_TG_TOT]]</f>
        <v>1.5335753176043556</v>
      </c>
      <c r="LF36" s="15">
        <f>Tabla2[[#This Row],[ROS_DUR_COR_COD_ROS_TG_TOT]]-Tabla2[[#This Row],[PAS_DUR_COR_COD_ROS_TG_TOT]]</f>
        <v>419.69387755102048</v>
      </c>
      <c r="LG36" s="15">
        <f>Tabla2[[#This Row],[ROS_NUM_COR_COD_ESC_TG_NEG]]-Tabla2[[#This Row],[PAS_NUM_COR_COD_ESC_TG_NEG]]</f>
        <v>-1.9707602339181285</v>
      </c>
      <c r="LH36" s="15">
        <f>Tabla2[[#This Row],[ROS_DUR_COR_COD_ESC_TG_NEG]]-Tabla2[[#This Row],[PAS_DUR_COR_COD_ESC_TG_NEG]]</f>
        <v>-433.68888888888887</v>
      </c>
      <c r="LI36" s="15">
        <f>Tabla2[[#This Row],[ROS_NUM_COR_COD_ESC_TG_NEU]]-Tabla2[[#This Row],[PAS_NUM_COR_COD_ESC_TG_NEU]]</f>
        <v>-1.726315789473684</v>
      </c>
      <c r="LJ36" s="15">
        <f>Tabla2[[#This Row],[ROS_NUM_COR_COD_ESC_TG_NEG]]-Tabla2[[#This Row],[PAS_NUM_COR_COD_ESC_TG_NEG]]</f>
        <v>-1.9707602339181285</v>
      </c>
      <c r="LK36" s="15">
        <f>Tabla2[[#This Row],[ROS_NUM_COR_COD_ESC_TG_POS]]-Tabla2[[#This Row],[PAS_NUM_COR_COD_ESC_TG_POS]]</f>
        <v>-1.5631578947368421</v>
      </c>
      <c r="LL36" s="15">
        <f>Tabla2[[#This Row],[ROS_DUR_COR_COD_ESC_TG_POS]]-Tabla2[[#This Row],[PAS_DUR_COR_COD_ESC_TG_POS]]</f>
        <v>-488.05147058823536</v>
      </c>
      <c r="LM36" s="15">
        <f>Tabla2[[#This Row],[ROS_NUM_COR_COD_ESC_TG_TOT]]-Tabla2[[#This Row],[PAS_NUM_COR_COD_ESC_TG_TOT]]</f>
        <v>-1.7489413188142771</v>
      </c>
      <c r="LN36" s="15">
        <f>Tabla2[[#This Row],[ROS_DUR_COR_COD_ESC_TG_TOT]]-Tabla2[[#This Row],[PAS_DUR_COR_COD_ESC_TG_TOT]]</f>
        <v>-374.61635220125788</v>
      </c>
      <c r="LO36" s="15">
        <f>Tabla2[[#This Row],[PAS_NUM_COR_COD_ROS_TG_NEG]]-Tabla2[[#This Row],[ESC_NUM_COR_COD_ROS_TG_NEG]]</f>
        <v>1.064327485380117</v>
      </c>
      <c r="LP36" s="15">
        <f>Tabla2[[#This Row],[PAS_DUR_COR_COD_ROS_TG_NEG]]-Tabla2[[#This Row],[ESC_DUR_COR_COD_ROS_TG_NEG]]</f>
        <v>-374.0625</v>
      </c>
      <c r="LQ36" s="15">
        <f>Tabla2[[#This Row],[PAS_NUM_COR_COD_ROS_TG_NEU]]-Tabla2[[#This Row],[ESC_NUM_COR_COD_ROS_TG_NEU]]</f>
        <v>0.49122807017543879</v>
      </c>
      <c r="LR36" s="15">
        <f>Tabla2[[#This Row],[PAS_DUR_COR_COD_ROS_TG_NEU]]-Tabla2[[#This Row],[ESC_DUR_COR_COD_ROS_TG_NEU]]</f>
        <v>59.616071428571331</v>
      </c>
      <c r="LS36" s="15">
        <f>Tabla2[[#This Row],[PAS_NUM_COR_COD_ROS_TG_POS]]-Tabla2[[#This Row],[ESC_NUM_COR_COD_ROS_TG_POS]]</f>
        <v>2.0578947368421052</v>
      </c>
      <c r="LT36" s="15">
        <f>Tabla2[[#This Row],[PAS_DUR_COR_COD_ROS_TG_POS]]-Tabla2[[#This Row],[ESC_DUR_COR_COD_ROS_TG_POS]]</f>
        <v>433.31764705882347</v>
      </c>
      <c r="LU36" s="15">
        <f>Tabla2[[#This Row],[PAS_NUM_COR_COD_ROS_TG_TOT]]-Tabla2[[#This Row],[ESC_NUM_COR_COD_ROS_TG_TOT]]</f>
        <v>1.2312030075187972</v>
      </c>
      <c r="LV36" s="15">
        <f>Tabla2[[#This Row],[PAS_DUR_COR_COD_ROS_TG_TOT]]-Tabla2[[#This Row],[ESC_DUR_COR_COD_ROS_TG_TOT]]</f>
        <v>59.377551020408191</v>
      </c>
      <c r="LW36" s="15">
        <f>Tabla2[[#This Row],[PAS_NUM_COR_COD_ESC_TG_NEG]]-Tabla2[[#This Row],[ESC_NUM_COR_COD_ESC_TG_NEG]]</f>
        <v>-0.91812865497076057</v>
      </c>
      <c r="LX36" s="15">
        <f>Tabla2[[#This Row],[PAS_DUR_COR_COD_ESC_TG_NEG]]-Tabla2[[#This Row],[ESC_DUR_COR_COD_ESC_TG_NEG]]</f>
        <v>-599.96825396825398</v>
      </c>
      <c r="LY36" s="15">
        <f>Tabla2[[#This Row],[PAS_NUM_COR_COD_ESC_TG_NEU]]-Tabla2[[#This Row],[ESC_NUM_COR_COD_ESC_TG_NEU]]</f>
        <v>0.19298245614035059</v>
      </c>
      <c r="LZ36" s="15">
        <f>Tabla2[[#This Row],[PAS_DUR_COR_COD_ESC_TG_NEU]]-Tabla2[[#This Row],[ESC_DUR_COR_COD_ESC_TG_NEU]]</f>
        <v>-323.86507936507928</v>
      </c>
      <c r="MA36" s="15">
        <f>Tabla2[[#This Row],[PAS_NUM_COR_COD_ESC_TG_POS]]-Tabla2[[#This Row],[ESC_NUM_COR_COD_ESC_TG_POS]]</f>
        <v>-1.736842105263158</v>
      </c>
      <c r="MB36" s="15">
        <f>Tabla2[[#This Row],[PAS_DUR_COR_COD_ESC_TG_POS]]-Tabla2[[#This Row],[ESC_DUR_COR_COD_ESC_TG_POS]]</f>
        <v>-553.22352941176473</v>
      </c>
      <c r="MC36" s="15">
        <f>Tabla2[[#This Row],[PAS_NUM_COR_COD_ESC_TG_TOT]]-Tabla2[[#This Row],[ESC_NUM_COR_COD_ESC_TG_TOT]]</f>
        <v>-0.84711779448621538</v>
      </c>
      <c r="MD36" s="15">
        <f>Tabla2[[#This Row],[PAS_DUR_COR_COD_ESC_TG_TOT]]-Tabla2[[#This Row],[ESC_DUR_COR_COD_ESC_TG_TOT]]</f>
        <v>-493.59198113207549</v>
      </c>
      <c r="ME36" s="42">
        <f>Tabla25[[#This Row],[PAS_NUM_COR_COD_ROS_TG_NEG]]-Tabla25[[#This Row],[PAS_NUM_COR_COD_ESC_TG_NEG]]</f>
        <v>-0.68421052631578938</v>
      </c>
      <c r="MF36" s="42">
        <f>Tabla25[[#This Row],[PAS_NUM_COR_COD_ROS_TG_NEU]]-Tabla25[[#This Row],[PAS_NUM_COR_COD_ESC_TG_NEU]]</f>
        <v>-0.36842105263157876</v>
      </c>
      <c r="MG36" s="42">
        <f>Tabla25[[#This Row],[PAS_NUM_COR_COD_ROS_TG_POS]]-Tabla25[[#This Row],[PAS_NUM_COR_COD_ESC_TG_POS]]</f>
        <v>-0.10526315789473673</v>
      </c>
      <c r="MH36" s="42">
        <f>Tabla25[[#This Row],[PAS_NUM_COR_COD_ROS_TG_TOT]]-Tabla25[[#This Row],[PAS_NUM_COR_COD_ESC_TG_TOT]]</f>
        <v>-0.38596491228070162</v>
      </c>
      <c r="MI36" s="42">
        <f>Tabla25[[#This Row],[PAS_DUR_COR_COD_ROS_TG_NEG]]-Tabla25[[#This Row],[PAS_DUR_COR_COD_ESC_TG_NEG]]</f>
        <v>-156.70138888888891</v>
      </c>
      <c r="MJ36" s="42">
        <f>Tabla25[[#This Row],[PAS_DUR_COR_COD_ROS_TG_NEU]]-Tabla25[[#This Row],[PAS_DUR_COR_COD_ESC_TG_NEU]]</f>
        <v>11.909722222222172</v>
      </c>
      <c r="MK36" s="42">
        <f>Tabla25[[#This Row],[PAS_DUR_COR_COD_ROS_TG_POS]]-Tabla25[[#This Row],[PAS_DUR_COR_COD_ESC_TG_POS]]</f>
        <v>21.941176470588061</v>
      </c>
      <c r="ML36" s="42">
        <f>Tabla25[[#This Row],[PAS_DUR_COR_COD_ROS_TG_TOT]]-Tabla25[[#This Row],[PAS_DUR_COR_COD_ESC_TG_TOT]]</f>
        <v>-41.40546784751632</v>
      </c>
      <c r="MM36" s="44">
        <f>Tabla25[[#This Row],[ESC_NUM_COR_COD_ROS_TG_NEG]]-Tabla25[[#This Row],[ESC_NUM_COR_COD_ESC_TG_NEG]]</f>
        <v>-2.666666666666667</v>
      </c>
      <c r="MN36" s="44">
        <f>Tabla25[[#This Row],[ESC_NUM_COR_COD_ROS_TG_NEU]]-Tabla25[[#This Row],[ESC_NUM_COR_COD_ESC_TG_NEU]]</f>
        <v>-0.66666666666666696</v>
      </c>
      <c r="MO36" s="44">
        <f>Tabla25[[#This Row],[ESC_NUM_COR_COD_ROS_TG_POS]]-Tabla25[[#This Row],[ESC_NUM_COR_COD_ESC_TG_POS]]</f>
        <v>-3.9</v>
      </c>
      <c r="MP36" s="44">
        <f>Tabla25[[#This Row],[ESC_NUM_COR_COD_ROS_TG_TOT]]-Tabla25[[#This Row],[ESC_NUM_COR_COD_ESC_TG_TOT]]</f>
        <v>-2.4642857142857144</v>
      </c>
      <c r="MQ36" s="44">
        <f>Tabla25[[#This Row],[ESC_DUR_COR_COD_ROS_TG_NEG]]-Tabla25[[#This Row],[ESC_DUR_COR_COD_ESC_TG_NEG]]</f>
        <v>-382.60714285714289</v>
      </c>
      <c r="MR36" s="44">
        <f>Tabla25[[#This Row],[ESC_DUR_COR_COD_ROS_TG_NEU]]-Tabla25[[#This Row],[ESC_DUR_COR_COD_ESC_TG_NEU]]</f>
        <v>-371.57142857142844</v>
      </c>
      <c r="MS36" s="44">
        <f>Tabla25[[#This Row],[ESC_DUR_COR_COD_ROS_TG_POS]]-Tabla25[[#This Row],[ESC_DUR_COR_COD_ESC_TG_POS]]</f>
        <v>-964.60000000000014</v>
      </c>
      <c r="MT36" s="44">
        <f>Tabla25[[#This Row],[ESC_DUR_COR_COD_ROS_TG_TOT]]-Tabla25[[#This Row],[ESC_DUR_COR_COD_ESC_TG_TOT]]</f>
        <v>-594.375</v>
      </c>
      <c r="MU36" s="47">
        <f>Tabla25[[#This Row],[ROS_NUM_COR_COD_ROS_TG_NEG]]-Tabla25[[#This Row],[ROS_NUM_COR_COD_ESC_TG_NEG]]</f>
        <v>3.2222222222222223</v>
      </c>
      <c r="MV36" s="47">
        <f>Tabla25[[#This Row],[ROS_NUM_COR_COD_ROS_TG_NEU]]-Tabla25[[#This Row],[ROS_NUM_COR_COD_ESC_TG_NEU]]</f>
        <v>2.6000000000000005</v>
      </c>
      <c r="MW36" s="47">
        <f>Tabla25[[#This Row],[ROS_NUM_COR_COD_ROS_TG_POS]]-Tabla25[[#This Row],[ROS_NUM_COR_COD_ESC_TG_POS]]</f>
        <v>2.8999999999999995</v>
      </c>
      <c r="MX36" s="47">
        <f>Tabla25[[#This Row],[ROS_NUM_COR_COD_ROS_TG_TOT]]-Tabla25[[#This Row],[ROS_NUM_COR_COD_ESC_TG_TOT]]</f>
        <v>2.896551724137931</v>
      </c>
      <c r="MY36" s="47">
        <f>Tabla25[[#This Row],[ROS_DUR_COR_COD_ROS_TG_NEG]]-Tabla25[[#This Row],[ROS_DUR_COR_COD_ESC_TG_NEG]]</f>
        <v>691.2444444444443</v>
      </c>
      <c r="MZ36" s="47">
        <f>Tabla25[[#This Row],[ROS_DUR_COR_COD_ROS_TG_NEU]]-Tabla25[[#This Row],[ROS_DUR_COR_COD_ESC_TG_NEU]]</f>
        <v>436.40000000000009</v>
      </c>
      <c r="NA36" s="47">
        <f>Tabla25[[#This Row],[ROS_DUR_COR_COD_ROS_TG_POS]]-Tabla25[[#This Row],[ROS_DUR_COR_COD_ESC_TG_POS]]</f>
        <v>1042.4305555555557</v>
      </c>
      <c r="NB36" s="47">
        <f>Tabla25[[#This Row],[ROS_DUR_COR_COD_ROS_TG_TOT]]-Tabla25[[#This Row],[ROS_DUR_COR_COD_ESC_TG_TOT]]</f>
        <v>752.90476190476204</v>
      </c>
    </row>
    <row r="37" spans="1:366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  <c r="KY37" s="15">
        <f>Tabla2[[#This Row],[ROS_NUM_COR_COD_ROS_TG_NEG]]-Tabla2[[#This Row],[PAS_NUM_COR_COD_ROS_TG_NEG]]</f>
        <v>-0.70000000000000018</v>
      </c>
      <c r="KZ37" s="15">
        <f>Tabla2[[#This Row],[ROS_DUR_COR_COD_ROS_TG_NEG]]-Tabla2[[#This Row],[PAS_DUR_COR_COD_ROS_TG_NEG]]</f>
        <v>-1056.575</v>
      </c>
      <c r="LA37" s="15">
        <f>Tabla2[[#This Row],[ROS_NUM_COR_COD_ROS_TG_NEU]]-Tabla2[[#This Row],[PAS_NUM_COR_COD_ROS_TG_NEU]]</f>
        <v>-0.20000000000000018</v>
      </c>
      <c r="LB37" s="15">
        <f>Tabla2[[#This Row],[ROS_DUR_COR_COD_ROS_TG_NEU]]-Tabla2[[#This Row],[PAS_DUR_COR_COD_ROS_TG_NEU]]</f>
        <v>-496.03333333333342</v>
      </c>
      <c r="LC37" s="15">
        <f>Tabla2[[#This Row],[ROS_NUM_COR_COD_ROS_TG_POS]]-Tabla2[[#This Row],[PAS_NUM_COR_COD_ROS_TG_POS]]</f>
        <v>-0.22222222222222232</v>
      </c>
      <c r="LD37" s="15">
        <f>Tabla2[[#This Row],[ROS_DUR_COR_COD_ROS_TG_POS]]-Tabla2[[#This Row],[PAS_DUR_COR_COD_ROS_TG_POS]]</f>
        <v>-497.45833333333326</v>
      </c>
      <c r="LE37" s="15">
        <f>Tabla2[[#This Row],[ROS_NUM_COR_COD_ROS_TG_TOT]]-Tabla2[[#This Row],[PAS_NUM_COR_COD_ROS_TG_TOT]]</f>
        <v>-0.36428571428571432</v>
      </c>
      <c r="LF37" s="15">
        <f>Tabla2[[#This Row],[ROS_DUR_COR_COD_ROS_TG_TOT]]-Tabla2[[#This Row],[PAS_DUR_COR_COD_ROS_TG_TOT]]</f>
        <v>-657.3814968814969</v>
      </c>
      <c r="LG37" s="15">
        <f>Tabla2[[#This Row],[ROS_NUM_COR_COD_ESC_TG_NEG]]-Tabla2[[#This Row],[PAS_NUM_COR_COD_ESC_TG_NEG]]</f>
        <v>-0.22777777777777786</v>
      </c>
      <c r="LH37" s="15">
        <f>Tabla2[[#This Row],[ROS_DUR_COR_COD_ESC_TG_NEG]]-Tabla2[[#This Row],[PAS_DUR_COR_COD_ESC_TG_NEG]]</f>
        <v>-258.39423076923072</v>
      </c>
      <c r="LI37" s="15">
        <f>Tabla2[[#This Row],[ROS_NUM_COR_COD_ESC_TG_NEU]]-Tabla2[[#This Row],[PAS_NUM_COR_COD_ESC_TG_NEU]]</f>
        <v>-0.25</v>
      </c>
      <c r="LJ37" s="15">
        <f>Tabla2[[#This Row],[ROS_NUM_COR_COD_ESC_TG_NEG]]-Tabla2[[#This Row],[PAS_NUM_COR_COD_ESC_TG_NEG]]</f>
        <v>-0.22777777777777786</v>
      </c>
      <c r="LK37" s="15">
        <f>Tabla2[[#This Row],[ROS_NUM_COR_COD_ESC_TG_POS]]-Tabla2[[#This Row],[PAS_NUM_COR_COD_ESC_TG_POS]]</f>
        <v>-0.26111111111111107</v>
      </c>
      <c r="LL37" s="15">
        <f>Tabla2[[#This Row],[ROS_DUR_COR_COD_ESC_TG_POS]]-Tabla2[[#This Row],[PAS_DUR_COR_COD_ESC_TG_POS]]</f>
        <v>-64.494505494505574</v>
      </c>
      <c r="LM37" s="15">
        <f>Tabla2[[#This Row],[ROS_NUM_COR_COD_ESC_TG_TOT]]-Tabla2[[#This Row],[PAS_NUM_COR_COD_ESC_TG_TOT]]</f>
        <v>-0.24523809523809526</v>
      </c>
      <c r="LN37" s="15">
        <f>Tabla2[[#This Row],[ROS_DUR_COR_COD_ESC_TG_TOT]]-Tabla2[[#This Row],[PAS_DUR_COR_COD_ESC_TG_TOT]]</f>
        <v>-220.51842751842742</v>
      </c>
      <c r="LO37" s="15">
        <f>Tabla2[[#This Row],[PAS_NUM_COR_COD_ROS_TG_NEG]]-Tabla2[[#This Row],[ESC_NUM_COR_COD_ROS_TG_NEG]]</f>
        <v>0.60000000000000009</v>
      </c>
      <c r="LP37" s="15">
        <f>Tabla2[[#This Row],[PAS_DUR_COR_COD_ROS_TG_NEG]]-Tabla2[[#This Row],[ESC_DUR_COR_COD_ROS_TG_NEG]]</f>
        <v>318.5</v>
      </c>
      <c r="LQ37" s="15">
        <f>Tabla2[[#This Row],[PAS_NUM_COR_COD_ROS_TG_NEU]]-Tabla2[[#This Row],[ESC_NUM_COR_COD_ROS_TG_NEU]]</f>
        <v>0.70000000000000018</v>
      </c>
      <c r="LR37" s="15">
        <f>Tabla2[[#This Row],[PAS_DUR_COR_COD_ROS_TG_NEU]]-Tabla2[[#This Row],[ESC_DUR_COR_COD_ROS_TG_NEU]]</f>
        <v>-61.266666666666652</v>
      </c>
      <c r="LS37" s="15">
        <f>Tabla2[[#This Row],[PAS_NUM_COR_COD_ROS_TG_POS]]-Tabla2[[#This Row],[ESC_NUM_COR_COD_ROS_TG_POS]]</f>
        <v>0.60000000000000009</v>
      </c>
      <c r="LT37" s="15">
        <f>Tabla2[[#This Row],[PAS_DUR_COR_COD_ROS_TG_POS]]-Tabla2[[#This Row],[ESC_DUR_COR_COD_ROS_TG_POS]]</f>
        <v>197.58333333333326</v>
      </c>
      <c r="LU37" s="15">
        <f>Tabla2[[#This Row],[PAS_NUM_COR_COD_ROS_TG_TOT]]-Tabla2[[#This Row],[ESC_NUM_COR_COD_ROS_TG_TOT]]</f>
        <v>0.6333333333333333</v>
      </c>
      <c r="LV37" s="15">
        <f>Tabla2[[#This Row],[PAS_DUR_COR_COD_ROS_TG_TOT]]-Tabla2[[#This Row],[ESC_DUR_COR_COD_ROS_TG_TOT]]</f>
        <v>116.18918918918916</v>
      </c>
      <c r="LW37" s="15">
        <f>Tabla2[[#This Row],[PAS_NUM_COR_COD_ESC_TG_NEG]]-Tabla2[[#This Row],[ESC_NUM_COR_COD_ESC_TG_NEG]]</f>
        <v>-0.25</v>
      </c>
      <c r="LX37" s="15">
        <f>Tabla2[[#This Row],[PAS_DUR_COR_COD_ESC_TG_NEG]]-Tabla2[[#This Row],[ESC_DUR_COR_COD_ESC_TG_NEG]]</f>
        <v>114.46923076923076</v>
      </c>
      <c r="LY37" s="15">
        <f>Tabla2[[#This Row],[PAS_NUM_COR_COD_ESC_TG_NEU]]-Tabla2[[#This Row],[ESC_NUM_COR_COD_ESC_TG_NEU]]</f>
        <v>0.35000000000000009</v>
      </c>
      <c r="LZ37" s="15">
        <f>Tabla2[[#This Row],[PAS_DUR_COR_COD_ESC_TG_NEU]]-Tabla2[[#This Row],[ESC_DUR_COR_COD_ESC_TG_NEU]]</f>
        <v>453.15909090909099</v>
      </c>
      <c r="MA37" s="15">
        <f>Tabla2[[#This Row],[PAS_NUM_COR_COD_ESC_TG_POS]]-Tabla2[[#This Row],[ESC_NUM_COR_COD_ESC_TG_POS]]</f>
        <v>-5.0000000000000266E-2</v>
      </c>
      <c r="MB37" s="15">
        <f>Tabla2[[#This Row],[PAS_DUR_COR_COD_ESC_TG_POS]]-Tabla2[[#This Row],[ESC_DUR_COR_COD_ESC_TG_POS]]</f>
        <v>-137.93406593406598</v>
      </c>
      <c r="MC37" s="15">
        <f>Tabla2[[#This Row],[PAS_NUM_COR_COD_ESC_TG_TOT]]-Tabla2[[#This Row],[ESC_NUM_COR_COD_ESC_TG_TOT]]</f>
        <v>1.6666666666667052E-2</v>
      </c>
      <c r="MD37" s="15">
        <f>Tabla2[[#This Row],[PAS_DUR_COR_COD_ESC_TG_TOT]]-Tabla2[[#This Row],[ESC_DUR_COR_COD_ESC_TG_TOT]]</f>
        <v>141.81297297297283</v>
      </c>
      <c r="ME37" s="42">
        <f>Tabla25[[#This Row],[PAS_NUM_COR_COD_ROS_TG_NEG]]-Tabla25[[#This Row],[PAS_NUM_COR_COD_ESC_TG_NEG]]</f>
        <v>-0.75</v>
      </c>
      <c r="MF37" s="42">
        <f>Tabla25[[#This Row],[PAS_NUM_COR_COD_ROS_TG_NEU]]-Tabla25[[#This Row],[PAS_NUM_COR_COD_ESC_TG_NEU]]</f>
        <v>-0.35000000000000009</v>
      </c>
      <c r="MG37" s="42">
        <f>Tabla25[[#This Row],[PAS_NUM_COR_COD_ROS_TG_POS]]-Tabla25[[#This Row],[PAS_NUM_COR_COD_ESC_TG_POS]]</f>
        <v>-0.14999999999999991</v>
      </c>
      <c r="MH37" s="42">
        <f>Tabla25[[#This Row],[PAS_NUM_COR_COD_ROS_TG_TOT]]-Tabla25[[#This Row],[PAS_NUM_COR_COD_ESC_TG_TOT]]</f>
        <v>-0.41666666666666696</v>
      </c>
      <c r="MI37" s="42">
        <f>Tabla25[[#This Row],[PAS_DUR_COR_COD_ROS_TG_NEG]]-Tabla25[[#This Row],[PAS_DUR_COR_COD_ESC_TG_NEG]]</f>
        <v>333.93076923076933</v>
      </c>
      <c r="MJ37" s="42">
        <f>Tabla25[[#This Row],[PAS_DUR_COR_COD_ROS_TG_NEU]]-Tabla25[[#This Row],[PAS_DUR_COR_COD_ESC_TG_NEU]]</f>
        <v>-486.77575757575755</v>
      </c>
      <c r="MK37" s="42">
        <f>Tabla25[[#This Row],[PAS_DUR_COR_COD_ROS_TG_POS]]-Tabla25[[#This Row],[PAS_DUR_COR_COD_ESC_TG_POS]]</f>
        <v>260.66025641025635</v>
      </c>
      <c r="ML37" s="42">
        <f>Tabla25[[#This Row],[PAS_DUR_COR_COD_ROS_TG_TOT]]-Tabla25[[#This Row],[PAS_DUR_COR_COD_ESC_TG_TOT]]</f>
        <v>16.216216216216253</v>
      </c>
      <c r="MM37" s="44">
        <f>Tabla25[[#This Row],[ESC_NUM_COR_COD_ROS_TG_NEG]]-Tabla25[[#This Row],[ESC_NUM_COR_COD_ESC_TG_NEG]]</f>
        <v>-1.6</v>
      </c>
      <c r="MN37" s="44">
        <f>Tabla25[[#This Row],[ESC_NUM_COR_COD_ROS_TG_NEU]]-Tabla25[[#This Row],[ESC_NUM_COR_COD_ESC_TG_NEU]]</f>
        <v>-0.70000000000000018</v>
      </c>
      <c r="MO37" s="44">
        <f>Tabla25[[#This Row],[ESC_NUM_COR_COD_ROS_TG_POS]]-Tabla25[[#This Row],[ESC_NUM_COR_COD_ESC_TG_POS]]</f>
        <v>-0.80000000000000027</v>
      </c>
      <c r="MP37" s="44">
        <f>Tabla25[[#This Row],[ESC_NUM_COR_COD_ROS_TG_TOT]]-Tabla25[[#This Row],[ESC_NUM_COR_COD_ESC_TG_TOT]]</f>
        <v>-1.0333333333333332</v>
      </c>
      <c r="MQ37" s="44">
        <f>Tabla25[[#This Row],[ESC_DUR_COR_COD_ROS_TG_NEG]]-Tabla25[[#This Row],[ESC_DUR_COR_COD_ESC_TG_NEG]]</f>
        <v>129.90000000000009</v>
      </c>
      <c r="MR37" s="44">
        <f>Tabla25[[#This Row],[ESC_DUR_COR_COD_ROS_TG_NEU]]-Tabla25[[#This Row],[ESC_DUR_COR_COD_ESC_TG_NEU]]</f>
        <v>27.650000000000091</v>
      </c>
      <c r="MS37" s="44">
        <f>Tabla25[[#This Row],[ESC_DUR_COR_COD_ROS_TG_POS]]-Tabla25[[#This Row],[ESC_DUR_COR_COD_ESC_TG_POS]]</f>
        <v>-74.85714285714289</v>
      </c>
      <c r="MT37" s="44">
        <f>Tabla25[[#This Row],[ESC_DUR_COR_COD_ROS_TG_TOT]]-Tabla25[[#This Row],[ESC_DUR_COR_COD_ESC_TG_TOT]]</f>
        <v>41.839999999999918</v>
      </c>
      <c r="MU37" s="47">
        <f>Tabla25[[#This Row],[ROS_NUM_COR_COD_ROS_TG_NEG]]-Tabla25[[#This Row],[ROS_NUM_COR_COD_ESC_TG_NEG]]</f>
        <v>-1.2222222222222223</v>
      </c>
      <c r="MV37" s="47">
        <f>Tabla25[[#This Row],[ROS_NUM_COR_COD_ROS_TG_NEU]]-Tabla25[[#This Row],[ROS_NUM_COR_COD_ESC_TG_NEU]]</f>
        <v>-0.30000000000000027</v>
      </c>
      <c r="MW37" s="47">
        <f>Tabla25[[#This Row],[ROS_NUM_COR_COD_ROS_TG_POS]]-Tabla25[[#This Row],[ROS_NUM_COR_COD_ESC_TG_POS]]</f>
        <v>-0.11111111111111116</v>
      </c>
      <c r="MX37" s="47">
        <f>Tabla25[[#This Row],[ROS_NUM_COR_COD_ROS_TG_TOT]]-Tabla25[[#This Row],[ROS_NUM_COR_COD_ESC_TG_TOT]]</f>
        <v>-0.53571428571428603</v>
      </c>
      <c r="MY37" s="47">
        <f>Tabla25[[#This Row],[ROS_DUR_COR_COD_ROS_TG_NEG]]-Tabla25[[#This Row],[ROS_DUR_COR_COD_ESC_TG_NEG]]</f>
        <v>-464.25</v>
      </c>
      <c r="MZ37" s="47">
        <f>Tabla25[[#This Row],[ROS_DUR_COR_COD_ROS_TG_NEU]]-Tabla25[[#This Row],[ROS_DUR_COR_COD_ESC_TG_NEU]]</f>
        <v>-623.04285714285709</v>
      </c>
      <c r="NA37" s="47">
        <f>Tabla25[[#This Row],[ROS_DUR_COR_COD_ROS_TG_POS]]-Tabla25[[#This Row],[ROS_DUR_COR_COD_ESC_TG_POS]]</f>
        <v>-172.30357142857133</v>
      </c>
      <c r="NB37" s="47">
        <f>Tabla25[[#This Row],[ROS_DUR_COR_COD_ROS_TG_TOT]]-Tabla25[[#This Row],[ROS_DUR_COR_COD_ESC_TG_TOT]]</f>
        <v>-420.64685314685323</v>
      </c>
    </row>
    <row r="38" spans="1:366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  <c r="KY38" s="15">
        <f>Tabla2[[#This Row],[ROS_NUM_COR_COD_ROS_TG_NEG]]-Tabla2[[#This Row],[PAS_NUM_COR_COD_ROS_TG_NEG]]</f>
        <v>-8.771929824561403E-2</v>
      </c>
      <c r="KZ38" s="15">
        <f>Tabla2[[#This Row],[ROS_DUR_COR_COD_ROS_TG_NEG]]-Tabla2[[#This Row],[PAS_DUR_COR_COD_ROS_TG_NEG]]</f>
        <v>32.833333333333343</v>
      </c>
      <c r="LA38" s="15">
        <f>Tabla2[[#This Row],[ROS_NUM_COR_COD_ROS_TG_NEU]]-Tabla2[[#This Row],[PAS_NUM_COR_COD_ROS_TG_NEU]]</f>
        <v>-0.45000000000000007</v>
      </c>
      <c r="LB38" s="15">
        <f>Tabla2[[#This Row],[ROS_DUR_COR_COD_ROS_TG_NEU]]-Tabla2[[#This Row],[PAS_DUR_COR_COD_ROS_TG_NEU]]</f>
        <v>-9</v>
      </c>
      <c r="LC38" s="15">
        <f>Tabla2[[#This Row],[ROS_NUM_COR_COD_ROS_TG_POS]]-Tabla2[[#This Row],[PAS_NUM_COR_COD_ROS_TG_POS]]</f>
        <v>-9.9999999999999978E-2</v>
      </c>
      <c r="LD38" s="15">
        <f>Tabla2[[#This Row],[ROS_DUR_COR_COD_ROS_TG_POS]]-Tabla2[[#This Row],[PAS_DUR_COR_COD_ROS_TG_POS]]</f>
        <v>-40.900000000000006</v>
      </c>
      <c r="LE38" s="15">
        <f>Tabla2[[#This Row],[ROS_NUM_COR_COD_ROS_TG_TOT]]-Tabla2[[#This Row],[PAS_NUM_COR_COD_ROS_TG_TOT]]</f>
        <v>-0.21683226183518409</v>
      </c>
      <c r="LF38" s="15">
        <f>Tabla2[[#This Row],[ROS_DUR_COR_COD_ROS_TG_TOT]]-Tabla2[[#This Row],[PAS_DUR_COR_COD_ROS_TG_TOT]]</f>
        <v>9.9999999999994316E-2</v>
      </c>
      <c r="LG38" s="15">
        <f>Tabla2[[#This Row],[ROS_NUM_COR_COD_ESC_TG_NEG]]-Tabla2[[#This Row],[PAS_NUM_COR_COD_ESC_TG_NEG]]</f>
        <v>7.0175438596491224E-2</v>
      </c>
      <c r="LH38" s="15">
        <f>Tabla2[[#This Row],[ROS_DUR_COR_COD_ESC_TG_NEG]]-Tabla2[[#This Row],[PAS_DUR_COR_COD_ESC_TG_NEG]]</f>
        <v>-25.933333333333323</v>
      </c>
      <c r="LI38" s="15">
        <f>Tabla2[[#This Row],[ROS_NUM_COR_COD_ESC_TG_NEU]]-Tabla2[[#This Row],[PAS_NUM_COR_COD_ESC_TG_NEU]]</f>
        <v>0.15</v>
      </c>
      <c r="LJ38" s="15">
        <f>Tabla2[[#This Row],[ROS_NUM_COR_COD_ESC_TG_NEG]]-Tabla2[[#This Row],[PAS_NUM_COR_COD_ESC_TG_NEG]]</f>
        <v>7.0175438596491224E-2</v>
      </c>
      <c r="LK38" s="15">
        <f>Tabla2[[#This Row],[ROS_NUM_COR_COD_ESC_TG_POS]]-Tabla2[[#This Row],[PAS_NUM_COR_COD_ESC_TG_POS]]</f>
        <v>-0.2</v>
      </c>
      <c r="LL38" s="15">
        <f>Tabla2[[#This Row],[ROS_DUR_COR_COD_ESC_TG_POS]]-Tabla2[[#This Row],[PAS_DUR_COR_COD_ESC_TG_POS]]</f>
        <v>-31.875</v>
      </c>
      <c r="LM38" s="15">
        <f>Tabla2[[#This Row],[ROS_NUM_COR_COD_ESC_TG_TOT]]-Tabla2[[#This Row],[PAS_NUM_COR_COD_ESC_TG_TOT]]</f>
        <v>4.6756282875511368E-3</v>
      </c>
      <c r="LN38" s="15">
        <f>Tabla2[[#This Row],[ROS_DUR_COR_COD_ESC_TG_TOT]]-Tabla2[[#This Row],[PAS_DUR_COR_COD_ESC_TG_TOT]]</f>
        <v>-10.080357142857139</v>
      </c>
      <c r="LO38" s="15">
        <f>Tabla2[[#This Row],[PAS_NUM_COR_COD_ROS_TG_NEG]]-Tabla2[[#This Row],[ESC_NUM_COR_COD_ROS_TG_NEG]]</f>
        <v>2.1052631578947323E-2</v>
      </c>
      <c r="LP38" s="15">
        <f>Tabla2[[#This Row],[PAS_DUR_COR_COD_ROS_TG_NEG]]-Tabla2[[#This Row],[ESC_DUR_COR_COD_ROS_TG_NEG]]</f>
        <v>0.33333333333331439</v>
      </c>
      <c r="LQ38" s="15">
        <f>Tabla2[[#This Row],[PAS_NUM_COR_COD_ROS_TG_NEU]]-Tabla2[[#This Row],[ESC_NUM_COR_COD_ROS_TG_NEU]]</f>
        <v>0.35000000000000003</v>
      </c>
      <c r="LR38" s="15">
        <f>Tabla2[[#This Row],[PAS_DUR_COR_COD_ROS_TG_NEU]]-Tabla2[[#This Row],[ESC_DUR_COR_COD_ROS_TG_NEU]]</f>
        <v>29</v>
      </c>
      <c r="LS38" s="15">
        <f>Tabla2[[#This Row],[PAS_NUM_COR_COD_ROS_TG_POS]]-Tabla2[[#This Row],[ESC_NUM_COR_COD_ROS_TG_POS]]</f>
        <v>9.9999999999999978E-2</v>
      </c>
      <c r="LT38" s="15">
        <f>Tabla2[[#This Row],[PAS_DUR_COR_COD_ROS_TG_POS]]-Tabla2[[#This Row],[ESC_DUR_COR_COD_ROS_TG_POS]]</f>
        <v>33.400000000000006</v>
      </c>
      <c r="LU38" s="15">
        <f>Tabla2[[#This Row],[PAS_NUM_COR_COD_ROS_TG_TOT]]-Tabla2[[#This Row],[ESC_NUM_COR_COD_ROS_TG_TOT]]</f>
        <v>0.15706214689265535</v>
      </c>
      <c r="LV38" s="15">
        <f>Tabla2[[#This Row],[PAS_DUR_COR_COD_ROS_TG_TOT]]-Tabla2[[#This Row],[ESC_DUR_COR_COD_ROS_TG_TOT]]</f>
        <v>13.328571428571436</v>
      </c>
      <c r="LW38" s="15">
        <f>Tabla2[[#This Row],[PAS_NUM_COR_COD_ESC_TG_NEG]]-Tabla2[[#This Row],[ESC_NUM_COR_COD_ESC_TG_NEG]]</f>
        <v>-3.6842105263157898E-2</v>
      </c>
      <c r="LX38" s="15">
        <f>Tabla2[[#This Row],[PAS_DUR_COR_COD_ESC_TG_NEG]]-Tabla2[[#This Row],[ESC_DUR_COR_COD_ESC_TG_NEG]]</f>
        <v>-20.900000000000006</v>
      </c>
      <c r="LY38" s="15">
        <f>Tabla2[[#This Row],[PAS_NUM_COR_COD_ESC_TG_NEU]]-Tabla2[[#This Row],[ESC_NUM_COR_COD_ESC_TG_NEU]]</f>
        <v>-0.15</v>
      </c>
      <c r="LZ38" s="15">
        <f>Tabla2[[#This Row],[PAS_DUR_COR_COD_ESC_TG_NEU]]-Tabla2[[#This Row],[ESC_DUR_COR_COD_ESC_TG_NEU]]</f>
        <v>-24.666666666666671</v>
      </c>
      <c r="MA38" s="15">
        <f>Tabla2[[#This Row],[PAS_NUM_COR_COD_ESC_TG_POS]]-Tabla2[[#This Row],[ESC_NUM_COR_COD_ESC_TG_POS]]</f>
        <v>-9.9999999999999978E-2</v>
      </c>
      <c r="MB38" s="15">
        <f>Tabla2[[#This Row],[PAS_DUR_COR_COD_ESC_TG_POS]]-Tabla2[[#This Row],[ESC_DUR_COR_COD_ESC_TG_POS]]</f>
        <v>-81.625</v>
      </c>
      <c r="MC38" s="15">
        <f>Tabla2[[#This Row],[PAS_NUM_COR_COD_ESC_TG_TOT]]-Tabla2[[#This Row],[ESC_NUM_COR_COD_ESC_TG_TOT]]</f>
        <v>-9.548022598870054E-2</v>
      </c>
      <c r="MD38" s="15">
        <f>Tabla2[[#This Row],[PAS_DUR_COR_COD_ESC_TG_TOT]]-Tabla2[[#This Row],[ESC_DUR_COR_COD_ESC_TG_TOT]]</f>
        <v>-48.348214285714278</v>
      </c>
      <c r="ME38" s="42">
        <f>Tabla25[[#This Row],[PAS_NUM_COR_COD_ROS_TG_NEG]]-Tabla25[[#This Row],[PAS_NUM_COR_COD_ESC_TG_NEG]]</f>
        <v>0.15789473684210525</v>
      </c>
      <c r="MF38" s="42">
        <f>Tabla25[[#This Row],[PAS_NUM_COR_COD_ROS_TG_NEU]]-Tabla25[[#This Row],[PAS_NUM_COR_COD_ESC_TG_NEU]]</f>
        <v>0.4</v>
      </c>
      <c r="MG38" s="42">
        <f>Tabla25[[#This Row],[PAS_NUM_COR_COD_ROS_TG_POS]]-Tabla25[[#This Row],[PAS_NUM_COR_COD_ESC_TG_POS]]</f>
        <v>-0.10000000000000003</v>
      </c>
      <c r="MH38" s="42">
        <f>Tabla25[[#This Row],[PAS_NUM_COR_COD_ROS_TG_TOT]]-Tabla25[[#This Row],[PAS_NUM_COR_COD_ESC_TG_TOT]]</f>
        <v>0.15254237288135591</v>
      </c>
      <c r="MI38" s="42">
        <f>Tabla25[[#This Row],[PAS_DUR_COR_COD_ROS_TG_NEG]]-Tabla25[[#This Row],[PAS_DUR_COR_COD_ESC_TG_NEG]]</f>
        <v>33.066666666666663</v>
      </c>
      <c r="MJ38" s="42">
        <f>Tabla25[[#This Row],[PAS_DUR_COR_COD_ROS_TG_NEU]]-Tabla25[[#This Row],[PAS_DUR_COR_COD_ESC_TG_NEU]]</f>
        <v>0.6666666666666714</v>
      </c>
      <c r="MK38" s="42">
        <f>Tabla25[[#This Row],[PAS_DUR_COR_COD_ROS_TG_POS]]-Tabla25[[#This Row],[PAS_DUR_COR_COD_ESC_TG_POS]]</f>
        <v>18.025000000000006</v>
      </c>
      <c r="ML38" s="42">
        <f>Tabla25[[#This Row],[PAS_DUR_COR_COD_ROS_TG_TOT]]-Tabla25[[#This Row],[PAS_DUR_COR_COD_ESC_TG_TOT]]</f>
        <v>15.962500000000006</v>
      </c>
      <c r="MM38" s="44">
        <f>Tabla25[[#This Row],[ESC_NUM_COR_COD_ROS_TG_NEG]]-Tabla25[[#This Row],[ESC_NUM_COR_COD_ESC_TG_NEG]]</f>
        <v>0.10000000000000003</v>
      </c>
      <c r="MN38" s="44">
        <f>Tabla25[[#This Row],[ESC_NUM_COR_COD_ROS_TG_NEU]]-Tabla25[[#This Row],[ESC_NUM_COR_COD_ESC_TG_NEU]]</f>
        <v>-9.9999999999999978E-2</v>
      </c>
      <c r="MO38" s="44">
        <f>Tabla25[[#This Row],[ESC_NUM_COR_COD_ROS_TG_POS]]-Tabla25[[#This Row],[ESC_NUM_COR_COD_ESC_TG_POS]]</f>
        <v>-0.3</v>
      </c>
      <c r="MP38" s="44">
        <f>Tabla25[[#This Row],[ESC_NUM_COR_COD_ROS_TG_TOT]]-Tabla25[[#This Row],[ESC_NUM_COR_COD_ESC_TG_TOT]]</f>
        <v>-9.9999999999999978E-2</v>
      </c>
      <c r="MQ38" s="44">
        <f>Tabla25[[#This Row],[ESC_DUR_COR_COD_ROS_TG_NEG]]-Tabla25[[#This Row],[ESC_DUR_COR_COD_ESC_TG_NEG]]</f>
        <v>11.833333333333343</v>
      </c>
      <c r="MR38" s="44">
        <f>Tabla25[[#This Row],[ESC_DUR_COR_COD_ROS_TG_NEU]]-Tabla25[[#This Row],[ESC_DUR_COR_COD_ESC_TG_NEU]]</f>
        <v>-53</v>
      </c>
      <c r="MS38" s="44">
        <f>Tabla25[[#This Row],[ESC_DUR_COR_COD_ROS_TG_POS]]-Tabla25[[#This Row],[ESC_DUR_COR_COD_ESC_TG_POS]]</f>
        <v>-97</v>
      </c>
      <c r="MT38" s="44">
        <f>Tabla25[[#This Row],[ESC_DUR_COR_COD_ROS_TG_TOT]]-Tabla25[[#This Row],[ESC_DUR_COR_COD_ESC_TG_TOT]]</f>
        <v>-45.714285714285708</v>
      </c>
      <c r="MU38" s="47">
        <f>Tabla25[[#This Row],[ROS_NUM_COR_COD_ROS_TG_NEG]]-Tabla25[[#This Row],[ROS_NUM_COR_COD_ESC_TG_NEG]]</f>
        <v>0</v>
      </c>
      <c r="MV38" s="47">
        <f>Tabla25[[#This Row],[ROS_NUM_COR_COD_ROS_TG_NEU]]-Tabla25[[#This Row],[ROS_NUM_COR_COD_ESC_TG_NEU]]</f>
        <v>-0.19999999999999998</v>
      </c>
      <c r="MW38" s="47">
        <f>Tabla25[[#This Row],[ROS_NUM_COR_COD_ROS_TG_POS]]-Tabla25[[#This Row],[ROS_NUM_COR_COD_ESC_TG_POS]]</f>
        <v>0</v>
      </c>
      <c r="MX38" s="47">
        <f>Tabla25[[#This Row],[ROS_NUM_COR_COD_ROS_TG_TOT]]-Tabla25[[#This Row],[ROS_NUM_COR_COD_ESC_TG_TOT]]</f>
        <v>-6.8965517241379309E-2</v>
      </c>
      <c r="MY38" s="47">
        <f>Tabla25[[#This Row],[ROS_DUR_COR_COD_ROS_TG_NEG]]-Tabla25[[#This Row],[ROS_DUR_COR_COD_ESC_TG_NEG]]</f>
        <v>91.833333333333329</v>
      </c>
      <c r="MZ38" s="47">
        <f>Tabla25[[#This Row],[ROS_DUR_COR_COD_ROS_TG_NEU]]-Tabla25[[#This Row],[ROS_DUR_COR_COD_ESC_TG_NEU]]</f>
        <v>-40</v>
      </c>
      <c r="NA38" s="47">
        <f>Tabla25[[#This Row],[ROS_DUR_COR_COD_ROS_TG_POS]]-Tabla25[[#This Row],[ROS_DUR_COR_COD_ESC_TG_POS]]</f>
        <v>9</v>
      </c>
      <c r="NB38" s="47">
        <f>Tabla25[[#This Row],[ROS_DUR_COR_COD_ROS_TG_TOT]]-Tabla25[[#This Row],[ROS_DUR_COR_COD_ESC_TG_TOT]]</f>
        <v>26.142857142857139</v>
      </c>
    </row>
    <row r="39" spans="1:366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  <c r="KY39" s="15">
        <f>Tabla2[[#This Row],[ROS_NUM_COR_COD_ROS_TG_NEG]]-Tabla2[[#This Row],[PAS_NUM_COR_COD_ROS_TG_NEG]]</f>
        <v>0.19444444444444464</v>
      </c>
      <c r="KZ39" s="15">
        <f>Tabla2[[#This Row],[ROS_DUR_COR_COD_ROS_TG_NEG]]-Tabla2[[#This Row],[PAS_DUR_COR_COD_ROS_TG_NEG]]</f>
        <v>-225.38392857142867</v>
      </c>
      <c r="LA39" s="15">
        <f>Tabla2[[#This Row],[ROS_NUM_COR_COD_ROS_TG_NEU]]-Tabla2[[#This Row],[PAS_NUM_COR_COD_ROS_TG_NEU]]</f>
        <v>-1.6666666666666607E-2</v>
      </c>
      <c r="LB39" s="15">
        <f>Tabla2[[#This Row],[ROS_DUR_COR_COD_ROS_TG_NEU]]-Tabla2[[#This Row],[PAS_DUR_COR_COD_ROS_TG_NEU]]</f>
        <v>-328.64285714285711</v>
      </c>
      <c r="LC39" s="15">
        <f>Tabla2[[#This Row],[ROS_NUM_COR_COD_ROS_TG_POS]]-Tabla2[[#This Row],[PAS_NUM_COR_COD_ROS_TG_POS]]</f>
        <v>0.30000000000000027</v>
      </c>
      <c r="LD39" s="15">
        <f>Tabla2[[#This Row],[ROS_DUR_COR_COD_ROS_TG_POS]]-Tabla2[[#This Row],[PAS_DUR_COR_COD_ROS_TG_POS]]</f>
        <v>-469.85714285714289</v>
      </c>
      <c r="LE39" s="15">
        <f>Tabla2[[#This Row],[ROS_NUM_COR_COD_ROS_TG_TOT]]-Tabla2[[#This Row],[PAS_NUM_COR_COD_ROS_TG_TOT]]</f>
        <v>0.14285714285714324</v>
      </c>
      <c r="LF39" s="15">
        <f>Tabla2[[#This Row],[ROS_DUR_COR_COD_ROS_TG_TOT]]-Tabla2[[#This Row],[PAS_DUR_COR_COD_ROS_TG_TOT]]</f>
        <v>-355.51581027667987</v>
      </c>
      <c r="LG39" s="15">
        <f>Tabla2[[#This Row],[ROS_NUM_COR_COD_ESC_TG_NEG]]-Tabla2[[#This Row],[PAS_NUM_COR_COD_ESC_TG_NEG]]</f>
        <v>-0.47777777777777786</v>
      </c>
      <c r="LH39" s="15">
        <f>Tabla2[[#This Row],[ROS_DUR_COR_COD_ESC_TG_NEG]]-Tabla2[[#This Row],[PAS_DUR_COR_COD_ESC_TG_NEG]]</f>
        <v>168.86666666666656</v>
      </c>
      <c r="LI39" s="15">
        <f>Tabla2[[#This Row],[ROS_NUM_COR_COD_ESC_TG_NEU]]-Tabla2[[#This Row],[PAS_NUM_COR_COD_ESC_TG_NEU]]</f>
        <v>0.31111111111111089</v>
      </c>
      <c r="LJ39" s="15">
        <f>Tabla2[[#This Row],[ROS_NUM_COR_COD_ESC_TG_NEG]]-Tabla2[[#This Row],[PAS_NUM_COR_COD_ESC_TG_NEG]]</f>
        <v>-0.47777777777777786</v>
      </c>
      <c r="LK39" s="15">
        <f>Tabla2[[#This Row],[ROS_NUM_COR_COD_ESC_TG_POS]]-Tabla2[[#This Row],[PAS_NUM_COR_COD_ESC_TG_POS]]</f>
        <v>0.89999999999999991</v>
      </c>
      <c r="LL39" s="15">
        <f>Tabla2[[#This Row],[ROS_DUR_COR_COD_ESC_TG_POS]]-Tabla2[[#This Row],[PAS_DUR_COR_COD_ESC_TG_POS]]</f>
        <v>10.205128205128176</v>
      </c>
      <c r="LM39" s="15">
        <f>Tabla2[[#This Row],[ROS_NUM_COR_COD_ESC_TG_TOT]]-Tabla2[[#This Row],[PAS_NUM_COR_COD_ESC_TG_TOT]]</f>
        <v>0.27142857142857135</v>
      </c>
      <c r="LN39" s="15">
        <f>Tabla2[[#This Row],[ROS_DUR_COR_COD_ESC_TG_TOT]]-Tabla2[[#This Row],[PAS_DUR_COR_COD_ESC_TG_TOT]]</f>
        <v>98.795454545454504</v>
      </c>
      <c r="LO39" s="15">
        <f>Tabla2[[#This Row],[PAS_NUM_COR_COD_ROS_TG_NEG]]-Tabla2[[#This Row],[ESC_NUM_COR_COD_ROS_TG_NEG]]</f>
        <v>2.25</v>
      </c>
      <c r="LP39" s="15">
        <f>Tabla2[[#This Row],[PAS_DUR_COR_COD_ROS_TG_NEG]]-Tabla2[[#This Row],[ESC_DUR_COR_COD_ROS_TG_NEG]]</f>
        <v>158.8125</v>
      </c>
      <c r="LQ39" s="15">
        <f>Tabla2[[#This Row],[PAS_NUM_COR_COD_ROS_TG_NEU]]-Tabla2[[#This Row],[ESC_NUM_COR_COD_ROS_TG_NEU]]</f>
        <v>1.8499999999999996</v>
      </c>
      <c r="LR39" s="15">
        <f>Tabla2[[#This Row],[PAS_DUR_COR_COD_ROS_TG_NEU]]-Tabla2[[#This Row],[ESC_DUR_COR_COD_ROS_TG_NEU]]</f>
        <v>715.125</v>
      </c>
      <c r="LS39" s="15">
        <f>Tabla2[[#This Row],[PAS_NUM_COR_COD_ROS_TG_POS]]-Tabla2[[#This Row],[ESC_NUM_COR_COD_ROS_TG_POS]]</f>
        <v>0.89999999999999991</v>
      </c>
      <c r="LT39" s="15">
        <f>Tabla2[[#This Row],[PAS_DUR_COR_COD_ROS_TG_POS]]-Tabla2[[#This Row],[ESC_DUR_COR_COD_ROS_TG_POS]]</f>
        <v>357.85714285714289</v>
      </c>
      <c r="LU39" s="15">
        <f>Tabla2[[#This Row],[PAS_NUM_COR_COD_ROS_TG_TOT]]-Tabla2[[#This Row],[ESC_NUM_COR_COD_ROS_TG_TOT]]</f>
        <v>1.6400000000000001</v>
      </c>
      <c r="LV39" s="15">
        <f>Tabla2[[#This Row],[PAS_DUR_COR_COD_ROS_TG_TOT]]-Tabla2[[#This Row],[ESC_DUR_COR_COD_ROS_TG_TOT]]</f>
        <v>508.6521739130435</v>
      </c>
      <c r="LW39" s="15">
        <f>Tabla2[[#This Row],[PAS_NUM_COR_COD_ESC_TG_NEG]]-Tabla2[[#This Row],[ESC_NUM_COR_COD_ESC_TG_NEG]]</f>
        <v>0.84285714285714297</v>
      </c>
      <c r="LX39" s="15">
        <f>Tabla2[[#This Row],[PAS_DUR_COR_COD_ESC_TG_NEG]]-Tabla2[[#This Row],[ESC_DUR_COR_COD_ESC_TG_NEG]]</f>
        <v>587.30000000000007</v>
      </c>
      <c r="LY39" s="15">
        <f>Tabla2[[#This Row],[PAS_NUM_COR_COD_ESC_TG_NEU]]-Tabla2[[#This Row],[ESC_NUM_COR_COD_ESC_TG_NEU]]</f>
        <v>1.5999999999999996</v>
      </c>
      <c r="LZ39" s="15">
        <f>Tabla2[[#This Row],[PAS_DUR_COR_COD_ESC_TG_NEU]]-Tabla2[[#This Row],[ESC_DUR_COR_COD_ESC_TG_NEU]]</f>
        <v>-64.9375</v>
      </c>
      <c r="MA39" s="15">
        <f>Tabla2[[#This Row],[PAS_NUM_COR_COD_ESC_TG_POS]]-Tabla2[[#This Row],[ESC_NUM_COR_COD_ESC_TG_POS]]</f>
        <v>2.5249999999999999</v>
      </c>
      <c r="MB39" s="15">
        <f>Tabla2[[#This Row],[PAS_DUR_COR_COD_ESC_TG_POS]]-Tabla2[[#This Row],[ESC_DUR_COR_COD_ESC_TG_POS]]</f>
        <v>1112.7115384615386</v>
      </c>
      <c r="MC39" s="15">
        <f>Tabla2[[#This Row],[PAS_NUM_COR_COD_ESC_TG_TOT]]-Tabla2[[#This Row],[ESC_NUM_COR_COD_ESC_TG_TOT]]</f>
        <v>1.6799999999999997</v>
      </c>
      <c r="MD39" s="15">
        <f>Tabla2[[#This Row],[PAS_DUR_COR_COD_ESC_TG_TOT]]-Tabla2[[#This Row],[ESC_DUR_COR_COD_ESC_TG_TOT]]</f>
        <v>545.49025974025983</v>
      </c>
      <c r="ME39" s="42">
        <f>Tabla25[[#This Row],[PAS_NUM_COR_COD_ROS_TG_NEG]]-Tabla25[[#This Row],[PAS_NUM_COR_COD_ESC_TG_NEG]]</f>
        <v>0.54999999999999982</v>
      </c>
      <c r="MF39" s="42">
        <f>Tabla25[[#This Row],[PAS_NUM_COR_COD_ROS_TG_NEU]]-Tabla25[[#This Row],[PAS_NUM_COR_COD_ESC_TG_NEU]]</f>
        <v>0.54999999999999982</v>
      </c>
      <c r="MG39" s="42">
        <f>Tabla25[[#This Row],[PAS_NUM_COR_COD_ROS_TG_POS]]-Tabla25[[#This Row],[PAS_NUM_COR_COD_ESC_TG_POS]]</f>
        <v>-0.5</v>
      </c>
      <c r="MH39" s="42">
        <f>Tabla25[[#This Row],[PAS_NUM_COR_COD_ROS_TG_TOT]]-Tabla25[[#This Row],[PAS_NUM_COR_COD_ESC_TG_TOT]]</f>
        <v>0.20000000000000018</v>
      </c>
      <c r="MI39" s="42">
        <f>Tabla25[[#This Row],[PAS_DUR_COR_COD_ROS_TG_NEG]]-Tabla25[[#This Row],[PAS_DUR_COR_COD_ESC_TG_NEG]]</f>
        <v>148.67916666666656</v>
      </c>
      <c r="MJ39" s="42">
        <f>Tabla25[[#This Row],[PAS_DUR_COR_COD_ROS_TG_NEU]]-Tabla25[[#This Row],[PAS_DUR_COR_COD_ESC_TG_NEU]]</f>
        <v>206.6875</v>
      </c>
      <c r="MK39" s="42">
        <f>Tabla25[[#This Row],[PAS_DUR_COR_COD_ROS_TG_POS]]-Tabla25[[#This Row],[PAS_DUR_COR_COD_ESC_TG_POS]]</f>
        <v>-337.60439560439568</v>
      </c>
      <c r="ML39" s="42">
        <f>Tabla25[[#This Row],[PAS_DUR_COR_COD_ROS_TG_TOT]]-Tabla25[[#This Row],[PAS_DUR_COR_COD_ESC_TG_TOT]]</f>
        <v>25.447628458498002</v>
      </c>
      <c r="MM39" s="44">
        <f>Tabla25[[#This Row],[ESC_NUM_COR_COD_ROS_TG_NEG]]-Tabla25[[#This Row],[ESC_NUM_COR_COD_ESC_TG_NEG]]</f>
        <v>-0.85714285714285721</v>
      </c>
      <c r="MN39" s="44">
        <f>Tabla25[[#This Row],[ESC_NUM_COR_COD_ROS_TG_NEU]]-Tabla25[[#This Row],[ESC_NUM_COR_COD_ESC_TG_NEU]]</f>
        <v>0.29999999999999982</v>
      </c>
      <c r="MO39" s="44">
        <f>Tabla25[[#This Row],[ESC_NUM_COR_COD_ROS_TG_POS]]-Tabla25[[#This Row],[ESC_NUM_COR_COD_ESC_TG_POS]]</f>
        <v>1.125</v>
      </c>
      <c r="MP39" s="44">
        <f>Tabla25[[#This Row],[ESC_NUM_COR_COD_ROS_TG_TOT]]-Tabla25[[#This Row],[ESC_NUM_COR_COD_ESC_TG_TOT]]</f>
        <v>0.23999999999999977</v>
      </c>
      <c r="MQ39" s="44">
        <f>Tabla25[[#This Row],[ESC_DUR_COR_COD_ROS_TG_NEG]]-Tabla25[[#This Row],[ESC_DUR_COR_COD_ESC_TG_NEG]]</f>
        <v>577.16666666666663</v>
      </c>
      <c r="MR39" s="44">
        <f>Tabla25[[#This Row],[ESC_DUR_COR_COD_ROS_TG_NEU]]-Tabla25[[#This Row],[ESC_DUR_COR_COD_ESC_TG_NEU]]</f>
        <v>-573.375</v>
      </c>
      <c r="MS39" s="44">
        <f>Tabla25[[#This Row],[ESC_DUR_COR_COD_ROS_TG_POS]]-Tabla25[[#This Row],[ESC_DUR_COR_COD_ESC_TG_POS]]</f>
        <v>417.25</v>
      </c>
      <c r="MT39" s="44">
        <f>Tabla25[[#This Row],[ESC_DUR_COR_COD_ROS_TG_TOT]]-Tabla25[[#This Row],[ESC_DUR_COR_COD_ESC_TG_TOT]]</f>
        <v>62.285714285714334</v>
      </c>
      <c r="MU39" s="47">
        <f>Tabla25[[#This Row],[ROS_NUM_COR_COD_ROS_TG_NEG]]-Tabla25[[#This Row],[ROS_NUM_COR_COD_ESC_TG_NEG]]</f>
        <v>1.2222222222222223</v>
      </c>
      <c r="MV39" s="47">
        <f>Tabla25[[#This Row],[ROS_NUM_COR_COD_ROS_TG_NEU]]-Tabla25[[#This Row],[ROS_NUM_COR_COD_ESC_TG_NEU]]</f>
        <v>0.22222222222222232</v>
      </c>
      <c r="MW39" s="47">
        <f>Tabla25[[#This Row],[ROS_NUM_COR_COD_ROS_TG_POS]]-Tabla25[[#This Row],[ROS_NUM_COR_COD_ESC_TG_POS]]</f>
        <v>-1.0999999999999996</v>
      </c>
      <c r="MX39" s="47">
        <f>Tabla25[[#This Row],[ROS_NUM_COR_COD_ROS_TG_TOT]]-Tabla25[[#This Row],[ROS_NUM_COR_COD_ESC_TG_TOT]]</f>
        <v>7.1428571428572063E-2</v>
      </c>
      <c r="MY39" s="47">
        <f>Tabla25[[#This Row],[ROS_DUR_COR_COD_ROS_TG_NEG]]-Tabla25[[#This Row],[ROS_DUR_COR_COD_ESC_TG_NEG]]</f>
        <v>-245.57142857142867</v>
      </c>
      <c r="MZ39" s="47">
        <f>Tabla25[[#This Row],[ROS_DUR_COR_COD_ROS_TG_NEU]]-Tabla25[[#This Row],[ROS_DUR_COR_COD_ESC_TG_NEU]]</f>
        <v>-198.47619047619037</v>
      </c>
      <c r="NA39" s="47">
        <f>Tabla25[[#This Row],[ROS_DUR_COR_COD_ROS_TG_POS]]-Tabla25[[#This Row],[ROS_DUR_COR_COD_ESC_TG_POS]]</f>
        <v>-817.66666666666674</v>
      </c>
      <c r="NB39" s="47">
        <f>Tabla25[[#This Row],[ROS_DUR_COR_COD_ROS_TG_TOT]]-Tabla25[[#This Row],[ROS_DUR_COR_COD_ESC_TG_TOT]]</f>
        <v>-428.86363636363637</v>
      </c>
    </row>
    <row r="40" spans="1:366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  <c r="KY40" s="15">
        <f>Tabla2[[#This Row],[ROS_NUM_COR_COD_ROS_TG_NEG]]-Tabla2[[#This Row],[PAS_NUM_COR_COD_ROS_TG_NEG]]</f>
        <v>0.72500000000000009</v>
      </c>
      <c r="KZ40" s="15">
        <f>Tabla2[[#This Row],[ROS_DUR_COR_COD_ROS_TG_NEG]]-Tabla2[[#This Row],[PAS_DUR_COR_COD_ROS_TG_NEG]]</f>
        <v>124.22794117647061</v>
      </c>
      <c r="LA40" s="15">
        <f>Tabla2[[#This Row],[ROS_NUM_COR_COD_ROS_TG_NEU]]-Tabla2[[#This Row],[PAS_NUM_COR_COD_ROS_TG_NEU]]</f>
        <v>0.65000000000000036</v>
      </c>
      <c r="LB40" s="15">
        <f>Tabla2[[#This Row],[ROS_DUR_COR_COD_ROS_TG_NEU]]-Tabla2[[#This Row],[PAS_DUR_COR_COD_ROS_TG_NEU]]</f>
        <v>41.712499999999977</v>
      </c>
      <c r="LC40" s="15">
        <f>Tabla2[[#This Row],[ROS_NUM_COR_COD_ROS_TG_POS]]-Tabla2[[#This Row],[PAS_NUM_COR_COD_ROS_TG_POS]]</f>
        <v>2.5428571428571431</v>
      </c>
      <c r="LD40" s="15">
        <f>Tabla2[[#This Row],[ROS_DUR_COR_COD_ROS_TG_POS]]-Tabla2[[#This Row],[PAS_DUR_COR_COD_ROS_TG_POS]]</f>
        <v>185.32142857142856</v>
      </c>
      <c r="LE40" s="15">
        <f>Tabla2[[#This Row],[ROS_NUM_COR_COD_ROS_TG_TOT]]-Tabla2[[#This Row],[PAS_NUM_COR_COD_ROS_TG_TOT]]</f>
        <v>1.23</v>
      </c>
      <c r="LF40" s="15">
        <f>Tabla2[[#This Row],[ROS_DUR_COR_COD_ROS_TG_TOT]]-Tabla2[[#This Row],[PAS_DUR_COR_COD_ROS_TG_TOT]]</f>
        <v>111.98612244897953</v>
      </c>
      <c r="LG40" s="15">
        <f>Tabla2[[#This Row],[ROS_NUM_COR_COD_ESC_TG_NEG]]-Tabla2[[#This Row],[PAS_NUM_COR_COD_ESC_TG_NEG]]</f>
        <v>-1.1000000000000001</v>
      </c>
      <c r="LH40" s="15">
        <f>Tabla2[[#This Row],[ROS_DUR_COR_COD_ESC_TG_NEG]]-Tabla2[[#This Row],[PAS_DUR_COR_COD_ESC_TG_NEG]]</f>
        <v>-188.72222222222217</v>
      </c>
      <c r="LI40" s="15">
        <f>Tabla2[[#This Row],[ROS_NUM_COR_COD_ESC_TG_NEU]]-Tabla2[[#This Row],[PAS_NUM_COR_COD_ESC_TG_NEU]]</f>
        <v>-0.19999999999999973</v>
      </c>
      <c r="LJ40" s="15">
        <f>Tabla2[[#This Row],[ROS_NUM_COR_COD_ESC_TG_NEG]]-Tabla2[[#This Row],[PAS_NUM_COR_COD_ESC_TG_NEG]]</f>
        <v>-1.1000000000000001</v>
      </c>
      <c r="LK40" s="15">
        <f>Tabla2[[#This Row],[ROS_NUM_COR_COD_ESC_TG_POS]]-Tabla2[[#This Row],[PAS_NUM_COR_COD_ESC_TG_POS]]</f>
        <v>0.39285714285714279</v>
      </c>
      <c r="LL40" s="15">
        <f>Tabla2[[#This Row],[ROS_DUR_COR_COD_ESC_TG_POS]]-Tabla2[[#This Row],[PAS_DUR_COR_COD_ESC_TG_POS]]</f>
        <v>-72.151260504201673</v>
      </c>
      <c r="LM40" s="15">
        <f>Tabla2[[#This Row],[ROS_NUM_COR_COD_ESC_TG_TOT]]-Tabla2[[#This Row],[PAS_NUM_COR_COD_ESC_TG_TOT]]</f>
        <v>-0.31999999999999984</v>
      </c>
      <c r="LN40" s="15">
        <f>Tabla2[[#This Row],[ROS_DUR_COR_COD_ESC_TG_TOT]]-Tabla2[[#This Row],[PAS_DUR_COR_COD_ESC_TG_TOT]]</f>
        <v>-92.849876948318297</v>
      </c>
      <c r="LO40" s="15">
        <f>Tabla2[[#This Row],[PAS_NUM_COR_COD_ROS_TG_NEG]]-Tabla2[[#This Row],[ESC_NUM_COR_COD_ROS_TG_NEG]]</f>
        <v>-0.98888888888888893</v>
      </c>
      <c r="LP40" s="15">
        <f>Tabla2[[#This Row],[PAS_DUR_COR_COD_ROS_TG_NEG]]-Tabla2[[#This Row],[ESC_DUR_COR_COD_ROS_TG_NEG]]</f>
        <v>-189.60294117647061</v>
      </c>
      <c r="LQ40" s="15">
        <f>Tabla2[[#This Row],[PAS_NUM_COR_COD_ROS_TG_NEU]]-Tabla2[[#This Row],[ESC_NUM_COR_COD_ROS_TG_NEU]]</f>
        <v>-1.0928571428571434</v>
      </c>
      <c r="LR40" s="15">
        <f>Tabla2[[#This Row],[PAS_DUR_COR_COD_ROS_TG_NEU]]-Tabla2[[#This Row],[ESC_DUR_COR_COD_ROS_TG_NEU]]</f>
        <v>-354.11249999999995</v>
      </c>
      <c r="LS40" s="15">
        <f>Tabla2[[#This Row],[PAS_NUM_COR_COD_ROS_TG_POS]]-Tabla2[[#This Row],[ESC_NUM_COR_COD_ROS_TG_POS]]</f>
        <v>-0.39999999999999991</v>
      </c>
      <c r="LT40" s="15">
        <f>Tabla2[[#This Row],[PAS_DUR_COR_COD_ROS_TG_POS]]-Tabla2[[#This Row],[ESC_DUR_COR_COD_ROS_TG_POS]]</f>
        <v>-256.91666666666663</v>
      </c>
      <c r="LU40" s="15">
        <f>Tabla2[[#This Row],[PAS_NUM_COR_COD_ROS_TG_TOT]]-Tabla2[[#This Row],[ESC_NUM_COR_COD_ROS_TG_TOT]]</f>
        <v>-0.79</v>
      </c>
      <c r="LV40" s="15">
        <f>Tabla2[[#This Row],[PAS_DUR_COR_COD_ROS_TG_TOT]]-Tabla2[[#This Row],[ESC_DUR_COR_COD_ROS_TG_TOT]]</f>
        <v>-251.77980665950594</v>
      </c>
      <c r="LW40" s="15">
        <f>Tabla2[[#This Row],[PAS_NUM_COR_COD_ESC_TG_NEG]]-Tabla2[[#This Row],[ESC_NUM_COR_COD_ESC_TG_NEG]]</f>
        <v>0.12777777777777777</v>
      </c>
      <c r="LX40" s="15">
        <f>Tabla2[[#This Row],[PAS_DUR_COR_COD_ESC_TG_NEG]]-Tabla2[[#This Row],[ESC_DUR_COR_COD_ESC_TG_NEG]]</f>
        <v>-221.84920634920638</v>
      </c>
      <c r="LY40" s="15">
        <f>Tabla2[[#This Row],[PAS_NUM_COR_COD_ESC_TG_NEU]]-Tabla2[[#This Row],[ESC_NUM_COR_COD_ESC_TG_NEU]]</f>
        <v>-0.8142857142857145</v>
      </c>
      <c r="LZ40" s="15">
        <f>Tabla2[[#This Row],[PAS_DUR_COR_COD_ESC_TG_NEU]]-Tabla2[[#This Row],[ESC_DUR_COR_COD_ESC_TG_NEU]]</f>
        <v>-364.8555555555555</v>
      </c>
      <c r="MA40" s="15">
        <f>Tabla2[[#This Row],[PAS_NUM_COR_COD_ESC_TG_POS]]-Tabla2[[#This Row],[ESC_NUM_COR_COD_ESC_TG_POS]]</f>
        <v>-1.3611111111111107</v>
      </c>
      <c r="MB40" s="15">
        <f>Tabla2[[#This Row],[PAS_DUR_COR_COD_ESC_TG_POS]]-Tabla2[[#This Row],[ESC_DUR_COR_COD_ESC_TG_POS]]</f>
        <v>-450.56302521008405</v>
      </c>
      <c r="MC40" s="15">
        <f>Tabla2[[#This Row],[PAS_NUM_COR_COD_ESC_TG_TOT]]-Tabla2[[#This Row],[ESC_NUM_COR_COD_ESC_TG_TOT]]</f>
        <v>-0.68000000000000016</v>
      </c>
      <c r="MD40" s="15">
        <f>Tabla2[[#This Row],[PAS_DUR_COR_COD_ESC_TG_TOT]]-Tabla2[[#This Row],[ESC_DUR_COR_COD_ESC_TG_TOT]]</f>
        <v>-344.79543197616681</v>
      </c>
      <c r="ME40" s="42">
        <f>Tabla25[[#This Row],[PAS_NUM_COR_COD_ROS_TG_NEG]]-Tabla25[[#This Row],[PAS_NUM_COR_COD_ESC_TG_NEG]]</f>
        <v>-0.45000000000000018</v>
      </c>
      <c r="MF40" s="42">
        <f>Tabla25[[#This Row],[PAS_NUM_COR_COD_ROS_TG_NEU]]-Tabla25[[#This Row],[PAS_NUM_COR_COD_ESC_TG_NEU]]</f>
        <v>0.14999999999999991</v>
      </c>
      <c r="MG40" s="42">
        <f>Tabla25[[#This Row],[PAS_NUM_COR_COD_ROS_TG_POS]]-Tabla25[[#This Row],[PAS_NUM_COR_COD_ESC_TG_POS]]</f>
        <v>-0.14999999999999991</v>
      </c>
      <c r="MH40" s="42">
        <f>Tabla25[[#This Row],[PAS_NUM_COR_COD_ROS_TG_TOT]]-Tabla25[[#This Row],[PAS_NUM_COR_COD_ESC_TG_TOT]]</f>
        <v>-0.14999999999999991</v>
      </c>
      <c r="MI40" s="42">
        <f>Tabla25[[#This Row],[PAS_DUR_COR_COD_ROS_TG_NEG]]-Tabla25[[#This Row],[PAS_DUR_COR_COD_ESC_TG_NEG]]</f>
        <v>-22.07516339869278</v>
      </c>
      <c r="MJ40" s="42">
        <f>Tabla25[[#This Row],[PAS_DUR_COR_COD_ROS_TG_NEU]]-Tabla25[[#This Row],[PAS_DUR_COR_COD_ESC_TG_NEU]]</f>
        <v>68.743055555555543</v>
      </c>
      <c r="MK40" s="42">
        <f>Tabla25[[#This Row],[PAS_DUR_COR_COD_ROS_TG_POS]]-Tabla25[[#This Row],[PAS_DUR_COR_COD_ESC_TG_POS]]</f>
        <v>21.95588235294116</v>
      </c>
      <c r="ML40" s="42">
        <f>Tabla25[[#This Row],[PAS_DUR_COR_COD_ROS_TG_TOT]]-Tabla25[[#This Row],[PAS_DUR_COR_COD_ESC_TG_TOT]]</f>
        <v>22.278783211397752</v>
      </c>
      <c r="MM40" s="44">
        <f>Tabla25[[#This Row],[ESC_NUM_COR_COD_ROS_TG_NEG]]-Tabla25[[#This Row],[ESC_NUM_COR_COD_ESC_TG_NEG]]</f>
        <v>0.66666666666666652</v>
      </c>
      <c r="MN40" s="44">
        <f>Tabla25[[#This Row],[ESC_NUM_COR_COD_ROS_TG_NEU]]-Tabla25[[#This Row],[ESC_NUM_COR_COD_ESC_TG_NEU]]</f>
        <v>0.42857142857142883</v>
      </c>
      <c r="MO40" s="44">
        <f>Tabla25[[#This Row],[ESC_NUM_COR_COD_ROS_TG_POS]]-Tabla25[[#This Row],[ESC_NUM_COR_COD_ESC_TG_POS]]</f>
        <v>-1.1111111111111107</v>
      </c>
      <c r="MP40" s="44">
        <f>Tabla25[[#This Row],[ESC_NUM_COR_COD_ROS_TG_TOT]]-Tabla25[[#This Row],[ESC_NUM_COR_COD_ESC_TG_TOT]]</f>
        <v>-4.0000000000000036E-2</v>
      </c>
      <c r="MQ40" s="44">
        <f>Tabla25[[#This Row],[ESC_DUR_COR_COD_ROS_TG_NEG]]-Tabla25[[#This Row],[ESC_DUR_COR_COD_ESC_TG_NEG]]</f>
        <v>-54.321428571428555</v>
      </c>
      <c r="MR40" s="44">
        <f>Tabla25[[#This Row],[ESC_DUR_COR_COD_ROS_TG_NEU]]-Tabla25[[#This Row],[ESC_DUR_COR_COD_ESC_TG_NEU]]</f>
        <v>58</v>
      </c>
      <c r="MS40" s="44">
        <f>Tabla25[[#This Row],[ESC_DUR_COR_COD_ROS_TG_POS]]-Tabla25[[#This Row],[ESC_DUR_COR_COD_ESC_TG_POS]]</f>
        <v>-171.69047619047626</v>
      </c>
      <c r="MT40" s="44">
        <f>Tabla25[[#This Row],[ESC_DUR_COR_COD_ROS_TG_TOT]]-Tabla25[[#This Row],[ESC_DUR_COR_COD_ESC_TG_TOT]]</f>
        <v>-70.736842105263122</v>
      </c>
      <c r="MU40" s="47">
        <f>Tabla25[[#This Row],[ROS_NUM_COR_COD_ROS_TG_NEG]]-Tabla25[[#This Row],[ROS_NUM_COR_COD_ESC_TG_NEG]]</f>
        <v>1.375</v>
      </c>
      <c r="MV40" s="47">
        <f>Tabla25[[#This Row],[ROS_NUM_COR_COD_ROS_TG_NEU]]-Tabla25[[#This Row],[ROS_NUM_COR_COD_ESC_TG_NEU]]</f>
        <v>1</v>
      </c>
      <c r="MW40" s="47">
        <f>Tabla25[[#This Row],[ROS_NUM_COR_COD_ROS_TG_POS]]-Tabla25[[#This Row],[ROS_NUM_COR_COD_ESC_TG_POS]]</f>
        <v>2.0000000000000004</v>
      </c>
      <c r="MX40" s="47">
        <f>Tabla25[[#This Row],[ROS_NUM_COR_COD_ROS_TG_TOT]]-Tabla25[[#This Row],[ROS_NUM_COR_COD_ESC_TG_TOT]]</f>
        <v>1.4</v>
      </c>
      <c r="MY40" s="47">
        <f>Tabla25[[#This Row],[ROS_DUR_COR_COD_ROS_TG_NEG]]-Tabla25[[#This Row],[ROS_DUR_COR_COD_ESC_TG_NEG]]</f>
        <v>290.875</v>
      </c>
      <c r="MZ40" s="47">
        <f>Tabla25[[#This Row],[ROS_DUR_COR_COD_ROS_TG_NEU]]-Tabla25[[#This Row],[ROS_DUR_COR_COD_ESC_TG_NEU]]</f>
        <v>127.14999999999998</v>
      </c>
      <c r="NA40" s="47">
        <f>Tabla25[[#This Row],[ROS_DUR_COR_COD_ROS_TG_POS]]-Tabla25[[#This Row],[ROS_DUR_COR_COD_ESC_TG_POS]]</f>
        <v>279.42857142857139</v>
      </c>
      <c r="NB40" s="47">
        <f>Tabla25[[#This Row],[ROS_DUR_COR_COD_ROS_TG_TOT]]-Tabla25[[#This Row],[ROS_DUR_COR_COD_ESC_TG_TOT]]</f>
        <v>227.11478260869558</v>
      </c>
    </row>
    <row r="41" spans="1:366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  <c r="KY41" s="15">
        <f>Tabla2[[#This Row],[ROS_NUM_COR_COD_ROS_TG_NEG]]-Tabla2[[#This Row],[PAS_NUM_COR_COD_ROS_TG_NEG]]</f>
        <v>0.14999999999999991</v>
      </c>
      <c r="KZ41" s="15">
        <f>Tabla2[[#This Row],[ROS_DUR_COR_COD_ROS_TG_NEG]]-Tabla2[[#This Row],[PAS_DUR_COR_COD_ROS_TG_NEG]]</f>
        <v>555.22352941176484</v>
      </c>
      <c r="LA41" s="15">
        <f>Tabla2[[#This Row],[ROS_NUM_COR_COD_ROS_TG_NEU]]-Tabla2[[#This Row],[PAS_NUM_COR_COD_ROS_TG_NEU]]</f>
        <v>-0.30526315789473668</v>
      </c>
      <c r="LB41" s="15">
        <f>Tabla2[[#This Row],[ROS_DUR_COR_COD_ROS_TG_NEU]]-Tabla2[[#This Row],[PAS_DUR_COR_COD_ROS_TG_NEU]]</f>
        <v>84.85714285714289</v>
      </c>
      <c r="LC41" s="15">
        <f>Tabla2[[#This Row],[ROS_NUM_COR_COD_ROS_TG_POS]]-Tabla2[[#This Row],[PAS_NUM_COR_COD_ROS_TG_POS]]</f>
        <v>0.30000000000000027</v>
      </c>
      <c r="LD41" s="15">
        <f>Tabla2[[#This Row],[ROS_DUR_COR_COD_ROS_TG_POS]]-Tabla2[[#This Row],[PAS_DUR_COR_COD_ROS_TG_POS]]</f>
        <v>501.04166666666674</v>
      </c>
      <c r="LE41" s="15">
        <f>Tabla2[[#This Row],[ROS_NUM_COR_COD_ROS_TG_TOT]]-Tabla2[[#This Row],[PAS_NUM_COR_COD_ROS_TG_TOT]]</f>
        <v>2.5131502045587339E-2</v>
      </c>
      <c r="LF41" s="15">
        <f>Tabla2[[#This Row],[ROS_DUR_COR_COD_ROS_TG_TOT]]-Tabla2[[#This Row],[PAS_DUR_COR_COD_ROS_TG_TOT]]</f>
        <v>367.6295369211515</v>
      </c>
      <c r="LG41" s="15">
        <f>Tabla2[[#This Row],[ROS_NUM_COR_COD_ESC_TG_NEG]]-Tabla2[[#This Row],[PAS_NUM_COR_COD_ESC_TG_NEG]]</f>
        <v>-5.5555555555555358E-2</v>
      </c>
      <c r="LH41" s="15">
        <f>Tabla2[[#This Row],[ROS_DUR_COR_COD_ESC_TG_NEG]]-Tabla2[[#This Row],[PAS_DUR_COR_COD_ESC_TG_NEG]]</f>
        <v>555.3125</v>
      </c>
      <c r="LI41" s="15">
        <f>Tabla2[[#This Row],[ROS_NUM_COR_COD_ESC_TG_NEU]]-Tabla2[[#This Row],[PAS_NUM_COR_COD_ESC_TG_NEU]]</f>
        <v>-0.78421052631578947</v>
      </c>
      <c r="LJ41" s="15">
        <f>Tabla2[[#This Row],[ROS_NUM_COR_COD_ESC_TG_NEG]]-Tabla2[[#This Row],[PAS_NUM_COR_COD_ESC_TG_NEG]]</f>
        <v>-5.5555555555555358E-2</v>
      </c>
      <c r="LK41" s="15">
        <f>Tabla2[[#This Row],[ROS_NUM_COR_COD_ESC_TG_POS]]-Tabla2[[#This Row],[PAS_NUM_COR_COD_ESC_TG_POS]]</f>
        <v>-0.14999999999999991</v>
      </c>
      <c r="LL41" s="15">
        <f>Tabla2[[#This Row],[ROS_DUR_COR_COD_ESC_TG_POS]]-Tabla2[[#This Row],[PAS_DUR_COR_COD_ESC_TG_POS]]</f>
        <v>497.41249999999991</v>
      </c>
      <c r="LM41" s="15">
        <f>Tabla2[[#This Row],[ROS_NUM_COR_COD_ESC_TG_TOT]]-Tabla2[[#This Row],[PAS_NUM_COR_COD_ESC_TG_TOT]]</f>
        <v>-0.33606078316773802</v>
      </c>
      <c r="LN41" s="15">
        <f>Tabla2[[#This Row],[ROS_DUR_COR_COD_ESC_TG_TOT]]-Tabla2[[#This Row],[PAS_DUR_COR_COD_ESC_TG_TOT]]</f>
        <v>436.66802721088436</v>
      </c>
      <c r="LO41" s="15">
        <f>Tabla2[[#This Row],[PAS_NUM_COR_COD_ROS_TG_NEG]]-Tabla2[[#This Row],[ESC_NUM_COR_COD_ROS_TG_NEG]]</f>
        <v>-0.2928571428571427</v>
      </c>
      <c r="LP41" s="15">
        <f>Tabla2[[#This Row],[PAS_DUR_COR_COD_ROS_TG_NEG]]-Tabla2[[#This Row],[ESC_DUR_COR_COD_ROS_TG_NEG]]</f>
        <v>-297.0235294117648</v>
      </c>
      <c r="LQ41" s="15">
        <f>Tabla2[[#This Row],[PAS_NUM_COR_COD_ROS_TG_NEU]]-Tabla2[[#This Row],[ESC_NUM_COR_COD_ROS_TG_NEU]]</f>
        <v>-0.51973684210526327</v>
      </c>
      <c r="LR41" s="15">
        <f>Tabla2[[#This Row],[PAS_DUR_COR_COD_ROS_TG_NEU]]-Tabla2[[#This Row],[ESC_DUR_COR_COD_ROS_TG_NEU]]</f>
        <v>-158.45714285714291</v>
      </c>
      <c r="LS41" s="15">
        <f>Tabla2[[#This Row],[PAS_NUM_COR_COD_ROS_TG_POS]]-Tabla2[[#This Row],[ESC_NUM_COR_COD_ROS_TG_POS]]</f>
        <v>-4.4444444444444731E-2</v>
      </c>
      <c r="LT41" s="15">
        <f>Tabla2[[#This Row],[PAS_DUR_COR_COD_ROS_TG_POS]]-Tabla2[[#This Row],[ESC_DUR_COR_COD_ROS_TG_POS]]</f>
        <v>-362.57500000000005</v>
      </c>
      <c r="LU41" s="15">
        <f>Tabla2[[#This Row],[PAS_NUM_COR_COD_ROS_TG_TOT]]-Tabla2[[#This Row],[ESC_NUM_COR_COD_ROS_TG_TOT]]</f>
        <v>-0.25070621468926557</v>
      </c>
      <c r="LV41" s="15">
        <f>Tabla2[[#This Row],[PAS_DUR_COR_COD_ROS_TG_TOT]]-Tabla2[[#This Row],[ESC_DUR_COR_COD_ROS_TG_TOT]]</f>
        <v>-272.27659574468089</v>
      </c>
      <c r="LW41" s="15">
        <f>Tabla2[[#This Row],[PAS_NUM_COR_COD_ESC_TG_NEG]]-Tabla2[[#This Row],[ESC_NUM_COR_COD_ESC_TG_NEG]]</f>
        <v>7.1428571428571619E-2</v>
      </c>
      <c r="LX41" s="15">
        <f>Tabla2[[#This Row],[PAS_DUR_COR_COD_ESC_TG_NEG]]-Tabla2[[#This Row],[ESC_DUR_COR_COD_ESC_TG_NEG]]</f>
        <v>-392.0625</v>
      </c>
      <c r="LY41" s="15">
        <f>Tabla2[[#This Row],[PAS_NUM_COR_COD_ESC_TG_NEU]]-Tabla2[[#This Row],[ESC_NUM_COR_COD_ESC_TG_NEU]]</f>
        <v>5.921052631578938E-2</v>
      </c>
      <c r="LZ41" s="15">
        <f>Tabla2[[#This Row],[PAS_DUR_COR_COD_ESC_TG_NEU]]-Tabla2[[#This Row],[ESC_DUR_COR_COD_ESC_TG_NEU]]</f>
        <v>-93.990196078431381</v>
      </c>
      <c r="MA41" s="15">
        <f>Tabla2[[#This Row],[PAS_NUM_COR_COD_ESC_TG_POS]]-Tabla2[[#This Row],[ESC_NUM_COR_COD_ESC_TG_POS]]</f>
        <v>-9.4444444444444553E-2</v>
      </c>
      <c r="MB41" s="15">
        <f>Tabla2[[#This Row],[PAS_DUR_COR_COD_ESC_TG_POS]]-Tabla2[[#This Row],[ESC_DUR_COR_COD_ESC_TG_POS]]</f>
        <v>-298.47916666666663</v>
      </c>
      <c r="MC41" s="15">
        <f>Tabla2[[#This Row],[PAS_NUM_COR_COD_ESC_TG_TOT]]-Tabla2[[#This Row],[ESC_NUM_COR_COD_ESC_TG_TOT]]</f>
        <v>8.4745762711864181E-3</v>
      </c>
      <c r="MD41" s="15">
        <f>Tabla2[[#This Row],[PAS_DUR_COR_COD_ESC_TG_TOT]]-Tabla2[[#This Row],[ESC_DUR_COR_COD_ESC_TG_TOT]]</f>
        <v>-235.10969387755097</v>
      </c>
      <c r="ME41" s="42">
        <f>Tabla25[[#This Row],[PAS_NUM_COR_COD_ROS_TG_NEG]]-Tabla25[[#This Row],[PAS_NUM_COR_COD_ESC_TG_NEG]]</f>
        <v>0.35000000000000009</v>
      </c>
      <c r="MF41" s="42">
        <f>Tabla25[[#This Row],[PAS_NUM_COR_COD_ROS_TG_NEU]]-Tabla25[[#This Row],[PAS_NUM_COR_COD_ESC_TG_NEU]]</f>
        <v>-0.57894736842105265</v>
      </c>
      <c r="MG41" s="42">
        <f>Tabla25[[#This Row],[PAS_NUM_COR_COD_ROS_TG_POS]]-Tabla25[[#This Row],[PAS_NUM_COR_COD_ESC_TG_POS]]</f>
        <v>4.9999999999999822E-2</v>
      </c>
      <c r="MH41" s="42">
        <f>Tabla25[[#This Row],[PAS_NUM_COR_COD_ROS_TG_TOT]]-Tabla25[[#This Row],[PAS_NUM_COR_COD_ESC_TG_TOT]]</f>
        <v>-5.0847457627118509E-2</v>
      </c>
      <c r="MI41" s="42">
        <f>Tabla25[[#This Row],[PAS_DUR_COR_COD_ROS_TG_NEG]]-Tabla25[[#This Row],[PAS_DUR_COR_COD_ESC_TG_NEG]]</f>
        <v>-101.01102941176475</v>
      </c>
      <c r="MJ41" s="42">
        <f>Tabla25[[#This Row],[PAS_DUR_COR_COD_ROS_TG_NEU]]-Tabla25[[#This Row],[PAS_DUR_COR_COD_ESC_TG_NEU]]</f>
        <v>-14.033613445378137</v>
      </c>
      <c r="MK41" s="42">
        <f>Tabla25[[#This Row],[PAS_DUR_COR_COD_ROS_TG_POS]]-Tabla25[[#This Row],[PAS_DUR_COR_COD_ESC_TG_POS]]</f>
        <v>-36.5625</v>
      </c>
      <c r="ML41" s="42">
        <f>Tabla25[[#This Row],[PAS_DUR_COR_COD_ROS_TG_TOT]]-Tabla25[[#This Row],[PAS_DUR_COR_COD_ESC_TG_TOT]]</f>
        <v>-49.541901867129923</v>
      </c>
      <c r="MM41" s="44">
        <f>Tabla25[[#This Row],[ESC_NUM_COR_COD_ROS_TG_NEG]]-Tabla25[[#This Row],[ESC_NUM_COR_COD_ESC_TG_NEG]]</f>
        <v>0.71428571428571441</v>
      </c>
      <c r="MN41" s="44">
        <f>Tabla25[[#This Row],[ESC_NUM_COR_COD_ROS_TG_NEU]]-Tabla25[[#This Row],[ESC_NUM_COR_COD_ESC_TG_NEU]]</f>
        <v>0</v>
      </c>
      <c r="MO41" s="44">
        <f>Tabla25[[#This Row],[ESC_NUM_COR_COD_ROS_TG_POS]]-Tabla25[[#This Row],[ESC_NUM_COR_COD_ESC_TG_POS]]</f>
        <v>0</v>
      </c>
      <c r="MP41" s="44">
        <f>Tabla25[[#This Row],[ESC_NUM_COR_COD_ROS_TG_TOT]]-Tabla25[[#This Row],[ESC_NUM_COR_COD_ESC_TG_TOT]]</f>
        <v>0.20833333333333348</v>
      </c>
      <c r="MQ41" s="44">
        <f>Tabla25[[#This Row],[ESC_DUR_COR_COD_ROS_TG_NEG]]-Tabla25[[#This Row],[ESC_DUR_COR_COD_ESC_TG_NEG]]</f>
        <v>-196.04999999999995</v>
      </c>
      <c r="MR41" s="44">
        <f>Tabla25[[#This Row],[ESC_DUR_COR_COD_ROS_TG_NEU]]-Tabla25[[#This Row],[ESC_DUR_COR_COD_ESC_TG_NEU]]</f>
        <v>50.433333333333394</v>
      </c>
      <c r="MS41" s="44">
        <f>Tabla25[[#This Row],[ESC_DUR_COR_COD_ROS_TG_POS]]-Tabla25[[#This Row],[ESC_DUR_COR_COD_ESC_TG_POS]]</f>
        <v>27.533333333333417</v>
      </c>
      <c r="MT41" s="44">
        <f>Tabla25[[#This Row],[ESC_DUR_COR_COD_ROS_TG_TOT]]-Tabla25[[#This Row],[ESC_DUR_COR_COD_ESC_TG_TOT]]</f>
        <v>-12.375</v>
      </c>
      <c r="MU41" s="47">
        <f>Tabla25[[#This Row],[ROS_NUM_COR_COD_ROS_TG_NEG]]-Tabla25[[#This Row],[ROS_NUM_COR_COD_ESC_TG_NEG]]</f>
        <v>0.55555555555555536</v>
      </c>
      <c r="MV41" s="47">
        <f>Tabla25[[#This Row],[ROS_NUM_COR_COD_ROS_TG_NEU]]-Tabla25[[#This Row],[ROS_NUM_COR_COD_ESC_TG_NEU]]</f>
        <v>-9.9999999999999867E-2</v>
      </c>
      <c r="MW41" s="47">
        <f>Tabla25[[#This Row],[ROS_NUM_COR_COD_ROS_TG_POS]]-Tabla25[[#This Row],[ROS_NUM_COR_COD_ESC_TG_POS]]</f>
        <v>0.5</v>
      </c>
      <c r="MX41" s="47">
        <f>Tabla25[[#This Row],[ROS_NUM_COR_COD_ROS_TG_TOT]]-Tabla25[[#This Row],[ROS_NUM_COR_COD_ESC_TG_TOT]]</f>
        <v>0.31034482758620685</v>
      </c>
      <c r="MY41" s="47">
        <f>Tabla25[[#This Row],[ROS_DUR_COR_COD_ROS_TG_NEG]]-Tabla25[[#This Row],[ROS_DUR_COR_COD_ESC_TG_NEG]]</f>
        <v>-101.09999999999991</v>
      </c>
      <c r="MZ41" s="47">
        <f>Tabla25[[#This Row],[ROS_DUR_COR_COD_ROS_TG_NEU]]-Tabla25[[#This Row],[ROS_DUR_COR_COD_ESC_TG_NEU]]</f>
        <v>-253.66666666666663</v>
      </c>
      <c r="NA41" s="47">
        <f>Tabla25[[#This Row],[ROS_DUR_COR_COD_ROS_TG_POS]]-Tabla25[[#This Row],[ROS_DUR_COR_COD_ESC_TG_POS]]</f>
        <v>-32.933333333333167</v>
      </c>
      <c r="NB41" s="47">
        <f>Tabla25[[#This Row],[ROS_DUR_COR_COD_ROS_TG_TOT]]-Tabla25[[#This Row],[ROS_DUR_COR_COD_ESC_TG_TOT]]</f>
        <v>-118.58039215686279</v>
      </c>
    </row>
    <row r="42" spans="1:366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  <c r="KY42" s="15">
        <f>Tabla2[[#This Row],[ROS_NUM_COR_COD_ROS_TG_NEG]]-Tabla2[[#This Row],[PAS_NUM_COR_COD_ROS_TG_NEG]]</f>
        <v>1.9249999999999998</v>
      </c>
      <c r="KZ42" s="15">
        <f>Tabla2[[#This Row],[ROS_DUR_COR_COD_ROS_TG_NEG]]-Tabla2[[#This Row],[PAS_DUR_COR_COD_ROS_TG_NEG]]</f>
        <v>626.51470588235293</v>
      </c>
      <c r="LA42" s="15">
        <f>Tabla2[[#This Row],[ROS_NUM_COR_COD_ROS_TG_NEU]]-Tabla2[[#This Row],[PAS_NUM_COR_COD_ROS_TG_NEU]]</f>
        <v>2.1055555555555552</v>
      </c>
      <c r="LB42" s="15">
        <f>Tabla2[[#This Row],[ROS_DUR_COR_COD_ROS_TG_NEU]]-Tabla2[[#This Row],[PAS_DUR_COR_COD_ROS_TG_NEU]]</f>
        <v>461.2222222222224</v>
      </c>
      <c r="LC42" s="15">
        <f>Tabla2[[#This Row],[ROS_NUM_COR_COD_ROS_TG_POS]]-Tabla2[[#This Row],[PAS_NUM_COR_COD_ROS_TG_POS]]</f>
        <v>2.1</v>
      </c>
      <c r="LD42" s="15">
        <f>Tabla2[[#This Row],[ROS_DUR_COR_COD_ROS_TG_POS]]-Tabla2[[#This Row],[PAS_DUR_COR_COD_ROS_TG_POS]]</f>
        <v>21.607692307692332</v>
      </c>
      <c r="LE42" s="15">
        <f>Tabla2[[#This Row],[ROS_NUM_COR_COD_ROS_TG_TOT]]-Tabla2[[#This Row],[PAS_NUM_COR_COD_ROS_TG_TOT]]</f>
        <v>2.0462962962962967</v>
      </c>
      <c r="LF42" s="15">
        <f>Tabla2[[#This Row],[ROS_DUR_COR_COD_ROS_TG_TOT]]-Tabla2[[#This Row],[PAS_DUR_COR_COD_ROS_TG_TOT]]</f>
        <v>385.30555555555566</v>
      </c>
      <c r="LG42" s="15">
        <f>Tabla2[[#This Row],[ROS_NUM_COR_COD_ESC_TG_NEG]]-Tabla2[[#This Row],[PAS_NUM_COR_COD_ESC_TG_NEG]]</f>
        <v>-2.5750000000000002</v>
      </c>
      <c r="LH42" s="15">
        <f>Tabla2[[#This Row],[ROS_DUR_COR_COD_ESC_TG_NEG]]-Tabla2[[#This Row],[PAS_DUR_COR_COD_ESC_TG_NEG]]</f>
        <v>-668.16176470588243</v>
      </c>
      <c r="LI42" s="15">
        <f>Tabla2[[#This Row],[ROS_NUM_COR_COD_ESC_TG_NEU]]-Tabla2[[#This Row],[PAS_NUM_COR_COD_ESC_TG_NEU]]</f>
        <v>-1.6388888888888888</v>
      </c>
      <c r="LJ42" s="15">
        <f>Tabla2[[#This Row],[ROS_NUM_COR_COD_ESC_TG_NEG]]-Tabla2[[#This Row],[PAS_NUM_COR_COD_ESC_TG_NEG]]</f>
        <v>-2.5750000000000002</v>
      </c>
      <c r="LK42" s="15">
        <f>Tabla2[[#This Row],[ROS_NUM_COR_COD_ESC_TG_POS]]-Tabla2[[#This Row],[PAS_NUM_COR_COD_ESC_TG_POS]]</f>
        <v>-1.9</v>
      </c>
      <c r="LL42" s="15">
        <f>Tabla2[[#This Row],[ROS_DUR_COR_COD_ESC_TG_POS]]-Tabla2[[#This Row],[PAS_DUR_COR_COD_ESC_TG_POS]]</f>
        <v>-733.97619047619048</v>
      </c>
      <c r="LM42" s="15">
        <f>Tabla2[[#This Row],[ROS_NUM_COR_COD_ESC_TG_TOT]]-Tabla2[[#This Row],[PAS_NUM_COR_COD_ESC_TG_TOT]]</f>
        <v>-2.0148148148148151</v>
      </c>
      <c r="LN42" s="15">
        <f>Tabla2[[#This Row],[ROS_DUR_COR_COD_ESC_TG_TOT]]-Tabla2[[#This Row],[PAS_DUR_COR_COD_ESC_TG_TOT]]</f>
        <v>-623.68405797101445</v>
      </c>
      <c r="LO42" s="15">
        <f>Tabla2[[#This Row],[PAS_NUM_COR_COD_ROS_TG_NEG]]-Tabla2[[#This Row],[ESC_NUM_COR_COD_ROS_TG_NEG]]</f>
        <v>2</v>
      </c>
      <c r="LP42" s="15">
        <f>Tabla2[[#This Row],[PAS_DUR_COR_COD_ROS_TG_NEG]]-Tabla2[[#This Row],[ESC_DUR_COR_COD_ROS_TG_NEG]]</f>
        <v>512.83529411764709</v>
      </c>
      <c r="LQ42" s="15">
        <f>Tabla2[[#This Row],[PAS_NUM_COR_COD_ROS_TG_NEU]]-Tabla2[[#This Row],[ESC_NUM_COR_COD_ROS_TG_NEU]]</f>
        <v>1.6500000000000001</v>
      </c>
      <c r="LR42" s="15">
        <f>Tabla2[[#This Row],[PAS_DUR_COR_COD_ROS_TG_NEU]]-Tabla2[[#This Row],[ESC_DUR_COR_COD_ROS_TG_NEU]]</f>
        <v>673.19444444444434</v>
      </c>
      <c r="LS42" s="15">
        <f>Tabla2[[#This Row],[PAS_NUM_COR_COD_ROS_TG_POS]]-Tabla2[[#This Row],[ESC_NUM_COR_COD_ROS_TG_POS]]</f>
        <v>1.8777777777777778</v>
      </c>
      <c r="LT42" s="15">
        <f>Tabla2[[#This Row],[PAS_DUR_COR_COD_ROS_TG_POS]]-Tabla2[[#This Row],[ESC_DUR_COR_COD_ROS_TG_POS]]</f>
        <v>1205.5256410256409</v>
      </c>
      <c r="LU42" s="15">
        <f>Tabla2[[#This Row],[PAS_NUM_COR_COD_ROS_TG_TOT]]-Tabla2[[#This Row],[ESC_NUM_COR_COD_ROS_TG_TOT]]</f>
        <v>1.8362068965517242</v>
      </c>
      <c r="LV42" s="15">
        <f>Tabla2[[#This Row],[PAS_DUR_COR_COD_ROS_TG_TOT]]-Tabla2[[#This Row],[ESC_DUR_COR_COD_ROS_TG_TOT]]</f>
        <v>776.63596491228066</v>
      </c>
      <c r="LW42" s="15">
        <f>Tabla2[[#This Row],[PAS_NUM_COR_COD_ESC_TG_NEG]]-Tabla2[[#This Row],[ESC_NUM_COR_COD_ESC_TG_NEG]]</f>
        <v>-1.75</v>
      </c>
      <c r="LX42" s="15">
        <f>Tabla2[[#This Row],[PAS_DUR_COR_COD_ESC_TG_NEG]]-Tabla2[[#This Row],[ESC_DUR_COR_COD_ESC_TG_NEG]]</f>
        <v>-550.58823529411757</v>
      </c>
      <c r="LY42" s="15">
        <f>Tabla2[[#This Row],[PAS_NUM_COR_COD_ESC_TG_NEU]]-Tabla2[[#This Row],[ESC_NUM_COR_COD_ESC_TG_NEU]]</f>
        <v>-2.5499999999999998</v>
      </c>
      <c r="LZ42" s="15">
        <f>Tabla2[[#This Row],[PAS_DUR_COR_COD_ESC_TG_NEU]]-Tabla2[[#This Row],[ESC_DUR_COR_COD_ESC_TG_NEU]]</f>
        <v>-424.36666666666656</v>
      </c>
      <c r="MA42" s="15">
        <f>Tabla2[[#This Row],[PAS_NUM_COR_COD_ESC_TG_POS]]-Tabla2[[#This Row],[ESC_NUM_COR_COD_ESC_TG_POS]]</f>
        <v>-2.3777777777777778</v>
      </c>
      <c r="MB42" s="15">
        <f>Tabla2[[#This Row],[PAS_DUR_COR_COD_ESC_TG_POS]]-Tabla2[[#This Row],[ESC_DUR_COR_COD_ESC_TG_POS]]</f>
        <v>-177.2460317460318</v>
      </c>
      <c r="MC42" s="15">
        <f>Tabla2[[#This Row],[PAS_NUM_COR_COD_ESC_TG_TOT]]-Tabla2[[#This Row],[ESC_NUM_COR_COD_ESC_TG_TOT]]</f>
        <v>-2.2137931034482756</v>
      </c>
      <c r="MD42" s="15">
        <f>Tabla2[[#This Row],[PAS_DUR_COR_COD_ESC_TG_TOT]]-Tabla2[[#This Row],[ESC_DUR_COR_COD_ESC_TG_TOT]]</f>
        <v>-394.95502248875573</v>
      </c>
      <c r="ME42" s="42">
        <f>Tabla25[[#This Row],[PAS_NUM_COR_COD_ROS_TG_NEG]]-Tabla25[[#This Row],[PAS_NUM_COR_COD_ESC_TG_NEG]]</f>
        <v>-0.25</v>
      </c>
      <c r="MF42" s="42">
        <f>Tabla25[[#This Row],[PAS_NUM_COR_COD_ROS_TG_NEU]]-Tabla25[[#This Row],[PAS_NUM_COR_COD_ESC_TG_NEU]]</f>
        <v>0.70000000000000018</v>
      </c>
      <c r="MG42" s="42">
        <f>Tabla25[[#This Row],[PAS_NUM_COR_COD_ROS_TG_POS]]-Tabla25[[#This Row],[PAS_NUM_COR_COD_ESC_TG_POS]]</f>
        <v>-0.29999999999999982</v>
      </c>
      <c r="MH42" s="42">
        <f>Tabla25[[#This Row],[PAS_NUM_COR_COD_ROS_TG_TOT]]-Tabla25[[#This Row],[PAS_NUM_COR_COD_ESC_TG_TOT]]</f>
        <v>4.9999999999999822E-2</v>
      </c>
      <c r="MI42" s="42">
        <f>Tabla25[[#This Row],[PAS_DUR_COR_COD_ROS_TG_NEG]]-Tabla25[[#This Row],[PAS_DUR_COR_COD_ESC_TG_NEG]]</f>
        <v>0.82352941176463901</v>
      </c>
      <c r="MJ42" s="42">
        <f>Tabla25[[#This Row],[PAS_DUR_COR_COD_ROS_TG_NEU]]-Tabla25[[#This Row],[PAS_DUR_COR_COD_ESC_TG_NEU]]</f>
        <v>11.311111111110904</v>
      </c>
      <c r="MK42" s="42">
        <f>Tabla25[[#This Row],[PAS_DUR_COR_COD_ROS_TG_POS]]-Tabla25[[#This Row],[PAS_DUR_COR_COD_ESC_TG_POS]]</f>
        <v>14.049450549450512</v>
      </c>
      <c r="ML42" s="42">
        <f>Tabla25[[#This Row],[PAS_DUR_COR_COD_ROS_TG_TOT]]-Tabla25[[#This Row],[PAS_DUR_COR_COD_ESC_TG_TOT]]</f>
        <v>-1.6340579710144993</v>
      </c>
      <c r="MM42" s="44">
        <f>Tabla25[[#This Row],[ESC_NUM_COR_COD_ROS_TG_NEG]]-Tabla25[[#This Row],[ESC_NUM_COR_COD_ESC_TG_NEG]]</f>
        <v>-4</v>
      </c>
      <c r="MN42" s="44">
        <f>Tabla25[[#This Row],[ESC_NUM_COR_COD_ROS_TG_NEU]]-Tabla25[[#This Row],[ESC_NUM_COR_COD_ESC_TG_NEU]]</f>
        <v>-3.5</v>
      </c>
      <c r="MO42" s="44">
        <f>Tabla25[[#This Row],[ESC_NUM_COR_COD_ROS_TG_POS]]-Tabla25[[#This Row],[ESC_NUM_COR_COD_ESC_TG_POS]]</f>
        <v>-4.5555555555555554</v>
      </c>
      <c r="MP42" s="44">
        <f>Tabla25[[#This Row],[ESC_NUM_COR_COD_ROS_TG_TOT]]-Tabla25[[#This Row],[ESC_NUM_COR_COD_ESC_TG_TOT]]</f>
        <v>-4</v>
      </c>
      <c r="MQ42" s="44">
        <f>Tabla25[[#This Row],[ESC_DUR_COR_COD_ROS_TG_NEG]]-Tabla25[[#This Row],[ESC_DUR_COR_COD_ESC_TG_NEG]]</f>
        <v>-1062.5999999999999</v>
      </c>
      <c r="MR42" s="44">
        <f>Tabla25[[#This Row],[ESC_DUR_COR_COD_ROS_TG_NEU]]-Tabla25[[#This Row],[ESC_DUR_COR_COD_ESC_TG_NEU]]</f>
        <v>-1086.25</v>
      </c>
      <c r="MS42" s="44">
        <f>Tabla25[[#This Row],[ESC_DUR_COR_COD_ROS_TG_POS]]-Tabla25[[#This Row],[ESC_DUR_COR_COD_ESC_TG_POS]]</f>
        <v>-1368.7222222222222</v>
      </c>
      <c r="MT42" s="44">
        <f>Tabla25[[#This Row],[ESC_DUR_COR_COD_ROS_TG_TOT]]-Tabla25[[#This Row],[ESC_DUR_COR_COD_ESC_TG_TOT]]</f>
        <v>-1173.2250453720508</v>
      </c>
      <c r="MU42" s="47">
        <f>Tabla25[[#This Row],[ROS_NUM_COR_COD_ROS_TG_NEG]]-Tabla25[[#This Row],[ROS_NUM_COR_COD_ESC_TG_NEG]]</f>
        <v>4.25</v>
      </c>
      <c r="MV42" s="47">
        <f>Tabla25[[#This Row],[ROS_NUM_COR_COD_ROS_TG_NEU]]-Tabla25[[#This Row],[ROS_NUM_COR_COD_ESC_TG_NEU]]</f>
        <v>4.4444444444444446</v>
      </c>
      <c r="MW42" s="47">
        <f>Tabla25[[#This Row],[ROS_NUM_COR_COD_ROS_TG_POS]]-Tabla25[[#This Row],[ROS_NUM_COR_COD_ESC_TG_POS]]</f>
        <v>3.7</v>
      </c>
      <c r="MX42" s="47">
        <f>Tabla25[[#This Row],[ROS_NUM_COR_COD_ROS_TG_TOT]]-Tabla25[[#This Row],[ROS_NUM_COR_COD_ESC_TG_TOT]]</f>
        <v>4.1111111111111116</v>
      </c>
      <c r="MY42" s="47">
        <f>Tabla25[[#This Row],[ROS_DUR_COR_COD_ROS_TG_NEG]]-Tabla25[[#This Row],[ROS_DUR_COR_COD_ESC_TG_NEG]]</f>
        <v>1295.5</v>
      </c>
      <c r="MZ42" s="47">
        <f>Tabla25[[#This Row],[ROS_DUR_COR_COD_ROS_TG_NEU]]-Tabla25[[#This Row],[ROS_DUR_COR_COD_ESC_TG_NEU]]</f>
        <v>1045.2666666666669</v>
      </c>
      <c r="NA42" s="47">
        <f>Tabla25[[#This Row],[ROS_DUR_COR_COD_ROS_TG_POS]]-Tabla25[[#This Row],[ROS_DUR_COR_COD_ESC_TG_POS]]</f>
        <v>769.63333333333333</v>
      </c>
      <c r="NB42" s="47">
        <f>Tabla25[[#This Row],[ROS_DUR_COR_COD_ROS_TG_TOT]]-Tabla25[[#This Row],[ROS_DUR_COR_COD_ESC_TG_TOT]]</f>
        <v>1007.3555555555556</v>
      </c>
    </row>
    <row r="43" spans="1:366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  <c r="KY43" s="15">
        <f>Tabla2[[#This Row],[ROS_NUM_COR_COD_ROS_TG_NEG]]-Tabla2[[#This Row],[PAS_NUM_COR_COD_ROS_TG_NEG]]</f>
        <v>2.583333333333333</v>
      </c>
      <c r="KZ43" s="15">
        <f>Tabla2[[#This Row],[ROS_DUR_COR_COD_ROS_TG_NEG]]-Tabla2[[#This Row],[PAS_DUR_COR_COD_ROS_TG_NEG]]</f>
        <v>724.80116959064321</v>
      </c>
      <c r="LA43" s="15">
        <f>Tabla2[[#This Row],[ROS_NUM_COR_COD_ROS_TG_NEU]]-Tabla2[[#This Row],[PAS_NUM_COR_COD_ROS_TG_NEU]]</f>
        <v>1.8388888888888895</v>
      </c>
      <c r="LB43" s="15">
        <f>Tabla2[[#This Row],[ROS_DUR_COR_COD_ROS_TG_NEU]]-Tabla2[[#This Row],[PAS_DUR_COR_COD_ROS_TG_NEU]]</f>
        <v>429.72222222222217</v>
      </c>
      <c r="LC43" s="15">
        <f>Tabla2[[#This Row],[ROS_NUM_COR_COD_ROS_TG_POS]]-Tabla2[[#This Row],[PAS_NUM_COR_COD_ROS_TG_POS]]</f>
        <v>2.3499999999999996</v>
      </c>
      <c r="LD43" s="15">
        <f>Tabla2[[#This Row],[ROS_DUR_COR_COD_ROS_TG_POS]]-Tabla2[[#This Row],[PAS_DUR_COR_COD_ROS_TG_POS]]</f>
        <v>592.64999999999986</v>
      </c>
      <c r="LE43" s="15">
        <f>Tabla2[[#This Row],[ROS_NUM_COR_COD_ROS_TG_TOT]]-Tabla2[[#This Row],[PAS_NUM_COR_COD_ROS_TG_TOT]]</f>
        <v>2.2571428571428567</v>
      </c>
      <c r="LF43" s="15">
        <f>Tabla2[[#This Row],[ROS_DUR_COR_COD_ROS_TG_TOT]]-Tabla2[[#This Row],[PAS_DUR_COR_COD_ROS_TG_TOT]]</f>
        <v>582.88345864661653</v>
      </c>
      <c r="LG43" s="15">
        <f>Tabla2[[#This Row],[ROS_NUM_COR_COD_ESC_TG_NEG]]-Tabla2[[#This Row],[PAS_NUM_COR_COD_ESC_TG_NEG]]</f>
        <v>-2.3777777777777778</v>
      </c>
      <c r="LH43" s="15">
        <f>Tabla2[[#This Row],[ROS_DUR_COR_COD_ESC_TG_NEG]]-Tabla2[[#This Row],[PAS_DUR_COR_COD_ESC_TG_NEG]]</f>
        <v>-657.44999999999993</v>
      </c>
      <c r="LI43" s="15">
        <f>Tabla2[[#This Row],[ROS_NUM_COR_COD_ESC_TG_NEU]]-Tabla2[[#This Row],[PAS_NUM_COR_COD_ESC_TG_NEU]]</f>
        <v>-2.2666666666666666</v>
      </c>
      <c r="LJ43" s="15">
        <f>Tabla2[[#This Row],[ROS_NUM_COR_COD_ESC_TG_NEG]]-Tabla2[[#This Row],[PAS_NUM_COR_COD_ESC_TG_NEG]]</f>
        <v>-2.3777777777777778</v>
      </c>
      <c r="LK43" s="15">
        <f>Tabla2[[#This Row],[ROS_NUM_COR_COD_ESC_TG_POS]]-Tabla2[[#This Row],[PAS_NUM_COR_COD_ESC_TG_POS]]</f>
        <v>-2.4500000000000002</v>
      </c>
      <c r="LL43" s="15">
        <f>Tabla2[[#This Row],[ROS_DUR_COR_COD_ESC_TG_POS]]-Tabla2[[#This Row],[PAS_DUR_COR_COD_ESC_TG_POS]]</f>
        <v>-768.63333333333321</v>
      </c>
      <c r="LM43" s="15">
        <f>Tabla2[[#This Row],[ROS_NUM_COR_COD_ESC_TG_TOT]]-Tabla2[[#This Row],[PAS_NUM_COR_COD_ESC_TG_TOT]]</f>
        <v>-2.3595238095238096</v>
      </c>
      <c r="LN43" s="15">
        <f>Tabla2[[#This Row],[ROS_DUR_COR_COD_ESC_TG_TOT]]-Tabla2[[#This Row],[PAS_DUR_COR_COD_ESC_TG_TOT]]</f>
        <v>-700.57542372881358</v>
      </c>
      <c r="LO43" s="15">
        <f>Tabla2[[#This Row],[PAS_NUM_COR_COD_ROS_TG_NEG]]-Tabla2[[#This Row],[ESC_NUM_COR_COD_ROS_TG_NEG]]</f>
        <v>0.25</v>
      </c>
      <c r="LP43" s="15">
        <f>Tabla2[[#This Row],[PAS_DUR_COR_COD_ROS_TG_NEG]]-Tabla2[[#This Row],[ESC_DUR_COR_COD_ROS_TG_NEG]]</f>
        <v>-124.378947368421</v>
      </c>
      <c r="LQ43" s="15">
        <f>Tabla2[[#This Row],[PAS_NUM_COR_COD_ROS_TG_NEU]]-Tabla2[[#This Row],[ESC_NUM_COR_COD_ROS_TG_NEU]]</f>
        <v>0.25</v>
      </c>
      <c r="LR43" s="15">
        <f>Tabla2[[#This Row],[PAS_DUR_COR_COD_ROS_TG_NEU]]-Tabla2[[#This Row],[ESC_DUR_COR_COD_ROS_TG_NEU]]</f>
        <v>122.59722222222217</v>
      </c>
      <c r="LS43" s="15">
        <f>Tabla2[[#This Row],[PAS_NUM_COR_COD_ROS_TG_POS]]-Tabla2[[#This Row],[ESC_NUM_COR_COD_ROS_TG_POS]]</f>
        <v>0.54999999999999982</v>
      </c>
      <c r="LT43" s="15">
        <f>Tabla2[[#This Row],[PAS_DUR_COR_COD_ROS_TG_POS]]-Tabla2[[#This Row],[ESC_DUR_COR_COD_ROS_TG_POS]]</f>
        <v>-299.2166666666667</v>
      </c>
      <c r="LU43" s="15">
        <f>Tabla2[[#This Row],[PAS_NUM_COR_COD_ROS_TG_TOT]]-Tabla2[[#This Row],[ESC_NUM_COR_COD_ROS_TG_TOT]]</f>
        <v>0.35000000000000009</v>
      </c>
      <c r="LV43" s="15">
        <f>Tabla2[[#This Row],[PAS_DUR_COR_COD_ROS_TG_TOT]]-Tabla2[[#This Row],[ESC_DUR_COR_COD_ROS_TG_TOT]]</f>
        <v>-90.263157894736764</v>
      </c>
      <c r="LW43" s="15">
        <f>Tabla2[[#This Row],[PAS_NUM_COR_COD_ESC_TG_NEG]]-Tabla2[[#This Row],[ESC_NUM_COR_COD_ESC_TG_NEG]]</f>
        <v>-0.39999999999999991</v>
      </c>
      <c r="LX43" s="15">
        <f>Tabla2[[#This Row],[PAS_DUR_COR_COD_ESC_TG_NEG]]-Tabla2[[#This Row],[ESC_DUR_COR_COD_ESC_TG_NEG]]</f>
        <v>-357.00714285714298</v>
      </c>
      <c r="LY43" s="15">
        <f>Tabla2[[#This Row],[PAS_NUM_COR_COD_ESC_TG_NEU]]-Tabla2[[#This Row],[ESC_NUM_COR_COD_ESC_TG_NEU]]</f>
        <v>-0.39999999999999991</v>
      </c>
      <c r="LZ43" s="15">
        <f>Tabla2[[#This Row],[PAS_DUR_COR_COD_ESC_TG_NEU]]-Tabla2[[#This Row],[ESC_DUR_COR_COD_ESC_TG_NEU]]</f>
        <v>-209.40789473684208</v>
      </c>
      <c r="MA43" s="15">
        <f>Tabla2[[#This Row],[PAS_NUM_COR_COD_ESC_TG_POS]]-Tabla2[[#This Row],[ESC_NUM_COR_COD_ESC_TG_POS]]</f>
        <v>-0.45000000000000018</v>
      </c>
      <c r="MB43" s="15">
        <f>Tabla2[[#This Row],[PAS_DUR_COR_COD_ESC_TG_POS]]-Tabla2[[#This Row],[ESC_DUR_COR_COD_ESC_TG_POS]]</f>
        <v>-378.2555555555557</v>
      </c>
      <c r="MC43" s="15">
        <f>Tabla2[[#This Row],[PAS_NUM_COR_COD_ESC_TG_TOT]]-Tabla2[[#This Row],[ESC_NUM_COR_COD_ESC_TG_TOT]]</f>
        <v>-0.42619047619047645</v>
      </c>
      <c r="MD43" s="15">
        <f>Tabla2[[#This Row],[PAS_DUR_COR_COD_ESC_TG_TOT]]-Tabla2[[#This Row],[ESC_DUR_COR_COD_ESC_TG_TOT]]</f>
        <v>-318.59957627118638</v>
      </c>
      <c r="ME43" s="42">
        <f>Tabla25[[#This Row],[PAS_NUM_COR_COD_ROS_TG_NEG]]-Tabla25[[#This Row],[PAS_NUM_COR_COD_ESC_TG_NEG]]</f>
        <v>-0.85000000000000009</v>
      </c>
      <c r="MF43" s="42">
        <f>Tabla25[[#This Row],[PAS_NUM_COR_COD_ROS_TG_NEU]]-Tabla25[[#This Row],[PAS_NUM_COR_COD_ESC_TG_NEU]]</f>
        <v>-0.55000000000000027</v>
      </c>
      <c r="MG43" s="42">
        <f>Tabla25[[#This Row],[PAS_NUM_COR_COD_ROS_TG_POS]]-Tabla25[[#This Row],[PAS_NUM_COR_COD_ESC_TG_POS]]</f>
        <v>-1.2000000000000002</v>
      </c>
      <c r="MH43" s="42">
        <f>Tabla25[[#This Row],[PAS_NUM_COR_COD_ROS_TG_TOT]]-Tabla25[[#This Row],[PAS_NUM_COR_COD_ESC_TG_TOT]]</f>
        <v>-0.8666666666666667</v>
      </c>
      <c r="MI43" s="42">
        <f>Tabla25[[#This Row],[PAS_DUR_COR_COD_ROS_TG_NEG]]-Tabla25[[#This Row],[PAS_DUR_COR_COD_ESC_TG_NEG]]</f>
        <v>-206.42894736842095</v>
      </c>
      <c r="MJ43" s="42">
        <f>Tabla25[[#This Row],[PAS_DUR_COR_COD_ROS_TG_NEU]]-Tabla25[[#This Row],[PAS_DUR_COR_COD_ESC_TG_NEU]]</f>
        <v>-164.11988304093575</v>
      </c>
      <c r="MK43" s="42">
        <f>Tabla25[[#This Row],[PAS_DUR_COR_COD_ROS_TG_POS]]-Tabla25[[#This Row],[PAS_DUR_COR_COD_ESC_TG_POS]]</f>
        <v>-343.84999999999991</v>
      </c>
      <c r="ML43" s="42">
        <f>Tabla25[[#This Row],[PAS_DUR_COR_COD_ROS_TG_TOT]]-Tabla25[[#This Row],[PAS_DUR_COR_COD_ESC_TG_TOT]]</f>
        <v>-241.05173951828726</v>
      </c>
      <c r="MM43" s="44">
        <f>Tabla25[[#This Row],[ESC_NUM_COR_COD_ROS_TG_NEG]]-Tabla25[[#This Row],[ESC_NUM_COR_COD_ESC_TG_NEG]]</f>
        <v>-1.5</v>
      </c>
      <c r="MN43" s="44">
        <f>Tabla25[[#This Row],[ESC_NUM_COR_COD_ROS_TG_NEU]]-Tabla25[[#This Row],[ESC_NUM_COR_COD_ESC_TG_NEU]]</f>
        <v>-1.2000000000000002</v>
      </c>
      <c r="MO43" s="44">
        <f>Tabla25[[#This Row],[ESC_NUM_COR_COD_ROS_TG_POS]]-Tabla25[[#This Row],[ESC_NUM_COR_COD_ESC_TG_POS]]</f>
        <v>-2.2000000000000002</v>
      </c>
      <c r="MP43" s="44">
        <f>Tabla25[[#This Row],[ESC_NUM_COR_COD_ROS_TG_TOT]]-Tabla25[[#This Row],[ESC_NUM_COR_COD_ESC_TG_TOT]]</f>
        <v>-1.6428571428571432</v>
      </c>
      <c r="MQ43" s="44">
        <f>Tabla25[[#This Row],[ESC_DUR_COR_COD_ROS_TG_NEG]]-Tabla25[[#This Row],[ESC_DUR_COR_COD_ESC_TG_NEG]]</f>
        <v>-439.05714285714294</v>
      </c>
      <c r="MR43" s="44">
        <f>Tabla25[[#This Row],[ESC_DUR_COR_COD_ROS_TG_NEU]]-Tabla25[[#This Row],[ESC_DUR_COR_COD_ESC_TG_NEU]]</f>
        <v>-496.125</v>
      </c>
      <c r="MS43" s="44">
        <f>Tabla25[[#This Row],[ESC_DUR_COR_COD_ROS_TG_POS]]-Tabla25[[#This Row],[ESC_DUR_COR_COD_ESC_TG_POS]]</f>
        <v>-422.88888888888891</v>
      </c>
      <c r="MT43" s="44">
        <f>Tabla25[[#This Row],[ESC_DUR_COR_COD_ROS_TG_TOT]]-Tabla25[[#This Row],[ESC_DUR_COR_COD_ESC_TG_TOT]]</f>
        <v>-469.38815789473688</v>
      </c>
      <c r="MU43" s="47">
        <f>Tabla25[[#This Row],[ROS_NUM_COR_COD_ROS_TG_NEG]]-Tabla25[[#This Row],[ROS_NUM_COR_COD_ESC_TG_NEG]]</f>
        <v>4.1111111111111107</v>
      </c>
      <c r="MV43" s="47">
        <f>Tabla25[[#This Row],[ROS_NUM_COR_COD_ROS_TG_NEU]]-Tabla25[[#This Row],[ROS_NUM_COR_COD_ESC_TG_NEU]]</f>
        <v>3.5555555555555562</v>
      </c>
      <c r="MW43" s="47">
        <f>Tabla25[[#This Row],[ROS_NUM_COR_COD_ROS_TG_POS]]-Tabla25[[#This Row],[ROS_NUM_COR_COD_ESC_TG_POS]]</f>
        <v>3.5999999999999996</v>
      </c>
      <c r="MX43" s="47">
        <f>Tabla25[[#This Row],[ROS_NUM_COR_COD_ROS_TG_TOT]]-Tabla25[[#This Row],[ROS_NUM_COR_COD_ESC_TG_TOT]]</f>
        <v>3.7499999999999996</v>
      </c>
      <c r="MY43" s="47">
        <f>Tabla25[[#This Row],[ROS_DUR_COR_COD_ROS_TG_NEG]]-Tabla25[[#This Row],[ROS_DUR_COR_COD_ESC_TG_NEG]]</f>
        <v>1175.8222222222221</v>
      </c>
      <c r="MZ43" s="47">
        <f>Tabla25[[#This Row],[ROS_DUR_COR_COD_ROS_TG_NEU]]-Tabla25[[#This Row],[ROS_DUR_COR_COD_ESC_TG_NEU]]</f>
        <v>915.77777777777771</v>
      </c>
      <c r="NA43" s="47">
        <f>Tabla25[[#This Row],[ROS_DUR_COR_COD_ROS_TG_POS]]-Tabla25[[#This Row],[ROS_DUR_COR_COD_ESC_TG_POS]]</f>
        <v>1017.4333333333332</v>
      </c>
      <c r="NB43" s="47">
        <f>Tabla25[[#This Row],[ROS_DUR_COR_COD_ROS_TG_TOT]]-Tabla25[[#This Row],[ROS_DUR_COR_COD_ESC_TG_TOT]]</f>
        <v>1042.4071428571428</v>
      </c>
    </row>
    <row r="44" spans="1:366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  <c r="KY44" s="15">
        <f>Tabla2[[#This Row],[ROS_NUM_COR_COD_ROS_TG_NEG]]-Tabla2[[#This Row],[PAS_NUM_COR_COD_ROS_TG_NEG]]</f>
        <v>0.14999999999999991</v>
      </c>
      <c r="KZ44" s="15">
        <f>Tabla2[[#This Row],[ROS_DUR_COR_COD_ROS_TG_NEG]]-Tabla2[[#This Row],[PAS_DUR_COR_COD_ROS_TG_NEG]]</f>
        <v>244.44615384615372</v>
      </c>
      <c r="LA44" s="15">
        <f>Tabla2[[#This Row],[ROS_NUM_COR_COD_ROS_TG_NEU]]-Tabla2[[#This Row],[PAS_NUM_COR_COD_ROS_TG_NEU]]</f>
        <v>0.38011695906432763</v>
      </c>
      <c r="LB44" s="15">
        <f>Tabla2[[#This Row],[ROS_DUR_COR_COD_ROS_TG_NEU]]-Tabla2[[#This Row],[PAS_DUR_COR_COD_ROS_TG_NEU]]</f>
        <v>238.66666666666652</v>
      </c>
      <c r="LC44" s="15">
        <f>Tabla2[[#This Row],[ROS_NUM_COR_COD_ROS_TG_POS]]-Tabla2[[#This Row],[PAS_NUM_COR_COD_ROS_TG_POS]]</f>
        <v>2.1907894736842106</v>
      </c>
      <c r="LD44" s="15">
        <f>Tabla2[[#This Row],[ROS_DUR_COR_COD_ROS_TG_POS]]-Tabla2[[#This Row],[PAS_DUR_COR_COD_ROS_TG_POS]]</f>
        <v>263.10714285714289</v>
      </c>
      <c r="LE44" s="15">
        <f>Tabla2[[#This Row],[ROS_NUM_COR_COD_ROS_TG_TOT]]-Tabla2[[#This Row],[PAS_NUM_COR_COD_ROS_TG_TOT]]</f>
        <v>0.88689655172413806</v>
      </c>
      <c r="LF44" s="15">
        <f>Tabla2[[#This Row],[ROS_DUR_COR_COD_ROS_TG_TOT]]-Tabla2[[#This Row],[PAS_DUR_COR_COD_ROS_TG_TOT]]</f>
        <v>250.28828828828841</v>
      </c>
      <c r="LG44" s="15">
        <f>Tabla2[[#This Row],[ROS_NUM_COR_COD_ESC_TG_NEG]]-Tabla2[[#This Row],[PAS_NUM_COR_COD_ESC_TG_NEG]]</f>
        <v>-1.5</v>
      </c>
      <c r="LH44" s="15">
        <f>Tabla2[[#This Row],[ROS_DUR_COR_COD_ESC_TG_NEG]]-Tabla2[[#This Row],[PAS_DUR_COR_COD_ESC_TG_NEG]]</f>
        <v>-507.75892857142856</v>
      </c>
      <c r="LI44" s="15">
        <f>Tabla2[[#This Row],[ROS_NUM_COR_COD_ESC_TG_NEU]]-Tabla2[[#This Row],[PAS_NUM_COR_COD_ESC_TG_NEU]]</f>
        <v>-2.0818713450292394</v>
      </c>
      <c r="LJ44" s="15">
        <f>Tabla2[[#This Row],[ROS_NUM_COR_COD_ESC_TG_NEG]]-Tabla2[[#This Row],[PAS_NUM_COR_COD_ESC_TG_NEG]]</f>
        <v>-1.5</v>
      </c>
      <c r="LK44" s="15">
        <f>Tabla2[[#This Row],[ROS_NUM_COR_COD_ESC_TG_POS]]-Tabla2[[#This Row],[PAS_NUM_COR_COD_ESC_TG_POS]]</f>
        <v>-2.2105263157894735</v>
      </c>
      <c r="LL44" s="15">
        <f>Tabla2[[#This Row],[ROS_DUR_COR_COD_ESC_TG_POS]]-Tabla2[[#This Row],[PAS_DUR_COR_COD_ESC_TG_POS]]</f>
        <v>-472.40000000000009</v>
      </c>
      <c r="LM44" s="15">
        <f>Tabla2[[#This Row],[ROS_NUM_COR_COD_ESC_TG_TOT]]-Tabla2[[#This Row],[PAS_NUM_COR_COD_ESC_TG_TOT]]</f>
        <v>-1.9537931034482758</v>
      </c>
      <c r="LN44" s="15">
        <f>Tabla2[[#This Row],[ROS_DUR_COR_COD_ESC_TG_TOT]]-Tabla2[[#This Row],[PAS_DUR_COR_COD_ESC_TG_TOT]]</f>
        <v>-483.04846335697403</v>
      </c>
      <c r="LO44" s="15">
        <f>Tabla2[[#This Row],[PAS_NUM_COR_COD_ROS_TG_NEG]]-Tabla2[[#This Row],[ESC_NUM_COR_COD_ROS_TG_NEG]]</f>
        <v>-0.98333333333333339</v>
      </c>
      <c r="LP44" s="15">
        <f>Tabla2[[#This Row],[PAS_DUR_COR_COD_ROS_TG_NEG]]-Tabla2[[#This Row],[ESC_DUR_COR_COD_ROS_TG_NEG]]</f>
        <v>425.65384615384619</v>
      </c>
      <c r="LQ44" s="15">
        <f>Tabla2[[#This Row],[PAS_NUM_COR_COD_ROS_TG_NEU]]-Tabla2[[#This Row],[ESC_NUM_COR_COD_ROS_TG_NEU]]</f>
        <v>0.5563909774436091</v>
      </c>
      <c r="LR44" s="15">
        <f>Tabla2[[#This Row],[PAS_DUR_COR_COD_ROS_TG_NEU]]-Tabla2[[#This Row],[ESC_DUR_COR_COD_ROS_TG_NEU]]</f>
        <v>433.4666666666667</v>
      </c>
      <c r="LS44" s="15">
        <f>Tabla2[[#This Row],[PAS_NUM_COR_COD_ROS_TG_POS]]-Tabla2[[#This Row],[ESC_NUM_COR_COD_ROS_TG_POS]]</f>
        <v>0.39849624060150379</v>
      </c>
      <c r="LT44" s="15">
        <f>Tabla2[[#This Row],[PAS_DUR_COR_COD_ROS_TG_POS]]-Tabla2[[#This Row],[ESC_DUR_COR_COD_ROS_TG_POS]]</f>
        <v>702.75</v>
      </c>
      <c r="LU44" s="15">
        <f>Tabla2[[#This Row],[PAS_NUM_COR_COD_ROS_TG_TOT]]-Tabla2[[#This Row],[ESC_NUM_COR_COD_ROS_TG_TOT]]</f>
        <v>4.31034482758621E-2</v>
      </c>
      <c r="LV44" s="15">
        <f>Tabla2[[#This Row],[PAS_DUR_COR_COD_ROS_TG_TOT]]-Tabla2[[#This Row],[ESC_DUR_COR_COD_ROS_TG_TOT]]</f>
        <v>519.96661367249601</v>
      </c>
      <c r="LW44" s="15">
        <f>Tabla2[[#This Row],[PAS_NUM_COR_COD_ESC_TG_NEG]]-Tabla2[[#This Row],[ESC_NUM_COR_COD_ESC_TG_NEG]]</f>
        <v>1.1666666666666665</v>
      </c>
      <c r="LX44" s="15">
        <f>Tabla2[[#This Row],[PAS_DUR_COR_COD_ESC_TG_NEG]]-Tabla2[[#This Row],[ESC_DUR_COR_COD_ESC_TG_NEG]]</f>
        <v>621.6875</v>
      </c>
      <c r="LY44" s="15">
        <f>Tabla2[[#This Row],[PAS_NUM_COR_COD_ESC_TG_NEU]]-Tabla2[[#This Row],[ESC_NUM_COR_COD_ESC_TG_NEU]]</f>
        <v>-0.61654135338345917</v>
      </c>
      <c r="LZ44" s="15">
        <f>Tabla2[[#This Row],[PAS_DUR_COR_COD_ESC_TG_NEU]]-Tabla2[[#This Row],[ESC_DUR_COR_COD_ESC_TG_NEU]]</f>
        <v>-183.17857142857133</v>
      </c>
      <c r="MA44" s="15">
        <f>Tabla2[[#This Row],[PAS_NUM_COR_COD_ESC_TG_POS]]-Tabla2[[#This Row],[ESC_NUM_COR_COD_ESC_TG_POS]]</f>
        <v>-0.50375939849624096</v>
      </c>
      <c r="MB44" s="15">
        <f>Tabla2[[#This Row],[PAS_DUR_COR_COD_ESC_TG_POS]]-Tabla2[[#This Row],[ESC_DUR_COR_COD_ESC_TG_POS]]</f>
        <v>-355.93333333333317</v>
      </c>
      <c r="MC44" s="15">
        <f>Tabla2[[#This Row],[PAS_NUM_COR_COD_ESC_TG_TOT]]-Tabla2[[#This Row],[ESC_NUM_COR_COD_ESC_TG_TOT]]</f>
        <v>-3.6206896551724377E-2</v>
      </c>
      <c r="MD44" s="15">
        <f>Tabla2[[#This Row],[PAS_DUR_COR_COD_ESC_TG_TOT]]-Tabla2[[#This Row],[ESC_DUR_COR_COD_ESC_TG_TOT]]</f>
        <v>22.764837625979908</v>
      </c>
      <c r="ME44" s="42">
        <f>Tabla25[[#This Row],[PAS_NUM_COR_COD_ROS_TG_NEG]]-Tabla25[[#This Row],[PAS_NUM_COR_COD_ESC_TG_NEG]]</f>
        <v>-1.1499999999999999</v>
      </c>
      <c r="MF44" s="42">
        <f>Tabla25[[#This Row],[PAS_NUM_COR_COD_ROS_TG_NEU]]-Tabla25[[#This Row],[PAS_NUM_COR_COD_ESC_TG_NEU]]</f>
        <v>-0.68421052631578938</v>
      </c>
      <c r="MG44" s="42">
        <f>Tabla25[[#This Row],[PAS_NUM_COR_COD_ROS_TG_POS]]-Tabla25[[#This Row],[PAS_NUM_COR_COD_ESC_TG_POS]]</f>
        <v>-1.5263157894736841</v>
      </c>
      <c r="MH44" s="42">
        <f>Tabla25[[#This Row],[PAS_NUM_COR_COD_ROS_TG_TOT]]-Tabla25[[#This Row],[PAS_NUM_COR_COD_ESC_TG_TOT]]</f>
        <v>-1.1206896551724137</v>
      </c>
      <c r="MI44" s="42">
        <f>Tabla25[[#This Row],[PAS_DUR_COR_COD_ROS_TG_NEG]]-Tabla25[[#This Row],[PAS_DUR_COR_COD_ESC_TG_NEG]]</f>
        <v>-39.033653846153811</v>
      </c>
      <c r="MJ44" s="42">
        <f>Tabla25[[#This Row],[PAS_DUR_COR_COD_ROS_TG_NEU]]-Tabla25[[#This Row],[PAS_DUR_COR_COD_ESC_TG_NEU]]</f>
        <v>21.416666666666742</v>
      </c>
      <c r="MK44" s="42">
        <f>Tabla25[[#This Row],[PAS_DUR_COR_COD_ROS_TG_POS]]-Tabla25[[#This Row],[PAS_DUR_COR_COD_ESC_TG_POS]]</f>
        <v>-34.650000000000091</v>
      </c>
      <c r="ML44" s="42">
        <f>Tabla25[[#This Row],[PAS_DUR_COR_COD_ROS_TG_TOT]]-Tabla25[[#This Row],[PAS_DUR_COR_COD_ESC_TG_TOT]]</f>
        <v>-14.281196089706782</v>
      </c>
      <c r="MM44" s="44">
        <f>Tabla25[[#This Row],[ESC_NUM_COR_COD_ROS_TG_NEG]]-Tabla25[[#This Row],[ESC_NUM_COR_COD_ESC_TG_NEG]]</f>
        <v>1</v>
      </c>
      <c r="MN44" s="44">
        <f>Tabla25[[#This Row],[ESC_NUM_COR_COD_ROS_TG_NEU]]-Tabla25[[#This Row],[ESC_NUM_COR_COD_ESC_TG_NEU]]</f>
        <v>-1.8571428571428577</v>
      </c>
      <c r="MO44" s="44">
        <f>Tabla25[[#This Row],[ESC_NUM_COR_COD_ROS_TG_POS]]-Tabla25[[#This Row],[ESC_NUM_COR_COD_ESC_TG_POS]]</f>
        <v>-2.4285714285714288</v>
      </c>
      <c r="MP44" s="44">
        <f>Tabla25[[#This Row],[ESC_NUM_COR_COD_ROS_TG_TOT]]-Tabla25[[#This Row],[ESC_NUM_COR_COD_ESC_TG_TOT]]</f>
        <v>-1.2000000000000002</v>
      </c>
      <c r="MQ44" s="44">
        <f>Tabla25[[#This Row],[ESC_DUR_COR_COD_ROS_TG_NEG]]-Tabla25[[#This Row],[ESC_DUR_COR_COD_ESC_TG_NEG]]</f>
        <v>157</v>
      </c>
      <c r="MR44" s="44">
        <f>Tabla25[[#This Row],[ESC_DUR_COR_COD_ROS_TG_NEU]]-Tabla25[[#This Row],[ESC_DUR_COR_COD_ESC_TG_NEU]]</f>
        <v>-595.22857142857129</v>
      </c>
      <c r="MS44" s="44">
        <f>Tabla25[[#This Row],[ESC_DUR_COR_COD_ROS_TG_POS]]-Tabla25[[#This Row],[ESC_DUR_COR_COD_ESC_TG_POS]]</f>
        <v>-1093.3333333333333</v>
      </c>
      <c r="MT44" s="44">
        <f>Tabla25[[#This Row],[ESC_DUR_COR_COD_ROS_TG_TOT]]-Tabla25[[#This Row],[ESC_DUR_COR_COD_ESC_TG_TOT]]</f>
        <v>-511.48297213622288</v>
      </c>
      <c r="MU44" s="47">
        <f>Tabla25[[#This Row],[ROS_NUM_COR_COD_ROS_TG_NEG]]-Tabla25[[#This Row],[ROS_NUM_COR_COD_ESC_TG_NEG]]</f>
        <v>0.5</v>
      </c>
      <c r="MV44" s="47">
        <f>Tabla25[[#This Row],[ROS_NUM_COR_COD_ROS_TG_NEU]]-Tabla25[[#This Row],[ROS_NUM_COR_COD_ESC_TG_NEU]]</f>
        <v>1.7777777777777779</v>
      </c>
      <c r="MW44" s="47">
        <f>Tabla25[[#This Row],[ROS_NUM_COR_COD_ROS_TG_POS]]-Tabla25[[#This Row],[ROS_NUM_COR_COD_ESC_TG_POS]]</f>
        <v>2.875</v>
      </c>
      <c r="MX44" s="47">
        <f>Tabla25[[#This Row],[ROS_NUM_COR_COD_ROS_TG_TOT]]-Tabla25[[#This Row],[ROS_NUM_COR_COD_ESC_TG_TOT]]</f>
        <v>1.7200000000000002</v>
      </c>
      <c r="MY44" s="47">
        <f>Tabla25[[#This Row],[ROS_DUR_COR_COD_ROS_TG_NEG]]-Tabla25[[#This Row],[ROS_DUR_COR_COD_ESC_TG_NEG]]</f>
        <v>713.17142857142846</v>
      </c>
      <c r="MZ44" s="47">
        <f>Tabla25[[#This Row],[ROS_DUR_COR_COD_ROS_TG_NEU]]-Tabla25[[#This Row],[ROS_DUR_COR_COD_ESC_TG_NEU]]</f>
        <v>724.66666666666663</v>
      </c>
      <c r="NA44" s="47">
        <f>Tabla25[[#This Row],[ROS_DUR_COR_COD_ROS_TG_POS]]-Tabla25[[#This Row],[ROS_DUR_COR_COD_ESC_TG_POS]]</f>
        <v>700.85714285714289</v>
      </c>
      <c r="NB44" s="47">
        <f>Tabla25[[#This Row],[ROS_DUR_COR_COD_ROS_TG_TOT]]-Tabla25[[#This Row],[ROS_DUR_COR_COD_ESC_TG_TOT]]</f>
        <v>719.05555555555566</v>
      </c>
    </row>
    <row r="45" spans="1:366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  <c r="KY45" s="15">
        <f>Tabla2[[#This Row],[ROS_NUM_COR_COD_ROS_TG_NEG]]-Tabla2[[#This Row],[PAS_NUM_COR_COD_ROS_TG_NEG]]</f>
        <v>-0.40789473684210531</v>
      </c>
      <c r="KZ45" s="15">
        <f>Tabla2[[#This Row],[ROS_DUR_COR_COD_ROS_TG_NEG]]-Tabla2[[#This Row],[PAS_DUR_COR_COD_ROS_TG_NEG]]</f>
        <v>-214.63888888888891</v>
      </c>
      <c r="LA45" s="15">
        <f>Tabla2[[#This Row],[ROS_NUM_COR_COD_ROS_TG_NEU]]-Tabla2[[#This Row],[PAS_NUM_COR_COD_ROS_TG_NEU]]</f>
        <v>-0.85000000000000009</v>
      </c>
      <c r="LB45" s="15">
        <f>Tabla2[[#This Row],[ROS_DUR_COR_COD_ROS_TG_NEU]]-Tabla2[[#This Row],[PAS_DUR_COR_COD_ROS_TG_NEU]]</f>
        <v>-331.75</v>
      </c>
      <c r="LC45" s="15">
        <f>Tabla2[[#This Row],[ROS_NUM_COR_COD_ROS_TG_POS]]-Tabla2[[#This Row],[PAS_NUM_COR_COD_ROS_TG_POS]]</f>
        <v>0.39999999999999991</v>
      </c>
      <c r="LD45" s="15">
        <f>Tabla2[[#This Row],[ROS_DUR_COR_COD_ROS_TG_POS]]-Tabla2[[#This Row],[PAS_DUR_COR_COD_ROS_TG_POS]]</f>
        <v>-71.549999999999955</v>
      </c>
      <c r="LE45" s="15">
        <f>Tabla2[[#This Row],[ROS_NUM_COR_COD_ROS_TG_TOT]]-Tabla2[[#This Row],[PAS_NUM_COR_COD_ROS_TG_TOT]]</f>
        <v>-0.28107344632768338</v>
      </c>
      <c r="LF45" s="15">
        <f>Tabla2[[#This Row],[ROS_DUR_COR_COD_ROS_TG_TOT]]-Tabla2[[#This Row],[PAS_DUR_COR_COD_ROS_TG_TOT]]</f>
        <v>-202.58333333333337</v>
      </c>
      <c r="LG45" s="15">
        <f>Tabla2[[#This Row],[ROS_NUM_COR_COD_ESC_TG_NEG]]-Tabla2[[#This Row],[PAS_NUM_COR_COD_ESC_TG_NEG]]</f>
        <v>-1.486842105263158</v>
      </c>
      <c r="LH45" s="15">
        <f>Tabla2[[#This Row],[ROS_DUR_COR_COD_ESC_TG_NEG]]-Tabla2[[#This Row],[PAS_DUR_COR_COD_ESC_TG_NEG]]</f>
        <v>-373.55555555555554</v>
      </c>
      <c r="LI45" s="15">
        <f>Tabla2[[#This Row],[ROS_NUM_COR_COD_ESC_TG_NEU]]-Tabla2[[#This Row],[PAS_NUM_COR_COD_ESC_TG_NEU]]</f>
        <v>-0.60000000000000009</v>
      </c>
      <c r="LJ45" s="15">
        <f>Tabla2[[#This Row],[ROS_NUM_COR_COD_ESC_TG_NEG]]-Tabla2[[#This Row],[PAS_NUM_COR_COD_ESC_TG_NEG]]</f>
        <v>-1.486842105263158</v>
      </c>
      <c r="LK45" s="15">
        <f>Tabla2[[#This Row],[ROS_NUM_COR_COD_ESC_TG_POS]]-Tabla2[[#This Row],[PAS_NUM_COR_COD_ESC_TG_POS]]</f>
        <v>-0.70000000000000018</v>
      </c>
      <c r="LL45" s="15">
        <f>Tabla2[[#This Row],[ROS_DUR_COR_COD_ESC_TG_POS]]-Tabla2[[#This Row],[PAS_DUR_COR_COD_ESC_TG_POS]]</f>
        <v>-353.98529411764707</v>
      </c>
      <c r="LM45" s="15">
        <f>Tabla2[[#This Row],[ROS_NUM_COR_COD_ESC_TG_TOT]]-Tabla2[[#This Row],[PAS_NUM_COR_COD_ESC_TG_TOT]]</f>
        <v>-0.92796610169491522</v>
      </c>
      <c r="LN45" s="15">
        <f>Tabla2[[#This Row],[ROS_DUR_COR_COD_ESC_TG_TOT]]-Tabla2[[#This Row],[PAS_DUR_COR_COD_ESC_TG_TOT]]</f>
        <v>-275.77777777777783</v>
      </c>
      <c r="LO45" s="15">
        <f>Tabla2[[#This Row],[PAS_NUM_COR_COD_ROS_TG_NEG]]-Tabla2[[#This Row],[ESC_NUM_COR_COD_ROS_TG_NEG]]</f>
        <v>2.1578947368421053</v>
      </c>
      <c r="LP45" s="15">
        <f>Tabla2[[#This Row],[PAS_DUR_COR_COD_ROS_TG_NEG]]-Tabla2[[#This Row],[ESC_DUR_COR_COD_ROS_TG_NEG]]</f>
        <v>431.88888888888891</v>
      </c>
      <c r="LQ45" s="15">
        <f>Tabla2[[#This Row],[PAS_NUM_COR_COD_ROS_TG_NEU]]-Tabla2[[#This Row],[ESC_NUM_COR_COD_ROS_TG_NEU]]</f>
        <v>0.85000000000000009</v>
      </c>
      <c r="LR45" s="15">
        <f>Tabla2[[#This Row],[PAS_DUR_COR_COD_ROS_TG_NEU]]-Tabla2[[#This Row],[ESC_DUR_COR_COD_ROS_TG_NEU]]</f>
        <v>72.600000000000023</v>
      </c>
      <c r="LS45" s="15">
        <f>Tabla2[[#This Row],[PAS_NUM_COR_COD_ROS_TG_POS]]-Tabla2[[#This Row],[ESC_NUM_COR_COD_ROS_TG_POS]]</f>
        <v>0.82222222222222241</v>
      </c>
      <c r="LT45" s="15">
        <f>Tabla2[[#This Row],[PAS_DUR_COR_COD_ROS_TG_POS]]-Tabla2[[#This Row],[ESC_DUR_COR_COD_ROS_TG_POS]]</f>
        <v>67.899999999999977</v>
      </c>
      <c r="LU45" s="15">
        <f>Tabla2[[#This Row],[PAS_NUM_COR_COD_ROS_TG_TOT]]-Tabla2[[#This Row],[ESC_NUM_COR_COD_ROS_TG_TOT]]</f>
        <v>1.2644067796610168</v>
      </c>
      <c r="LV45" s="15">
        <f>Tabla2[[#This Row],[PAS_DUR_COR_COD_ROS_TG_TOT]]-Tabla2[[#This Row],[ESC_DUR_COR_COD_ROS_TG_TOT]]</f>
        <v>178.33333333333337</v>
      </c>
      <c r="LW45" s="15">
        <f>Tabla2[[#This Row],[PAS_NUM_COR_COD_ESC_TG_NEG]]-Tabla2[[#This Row],[ESC_NUM_COR_COD_ESC_TG_NEG]]</f>
        <v>-1.3157894736842035E-2</v>
      </c>
      <c r="LX45" s="15">
        <f>Tabla2[[#This Row],[PAS_DUR_COR_COD_ESC_TG_NEG]]-Tabla2[[#This Row],[ESC_DUR_COR_COD_ESC_TG_NEG]]</f>
        <v>-302.04444444444448</v>
      </c>
      <c r="LY45" s="15">
        <f>Tabla2[[#This Row],[PAS_NUM_COR_COD_ESC_TG_NEU]]-Tabla2[[#This Row],[ESC_NUM_COR_COD_ESC_TG_NEU]]</f>
        <v>0.10000000000000009</v>
      </c>
      <c r="LZ45" s="15">
        <f>Tabla2[[#This Row],[PAS_DUR_COR_COD_ESC_TG_NEU]]-Tabla2[[#This Row],[ESC_DUR_COR_COD_ESC_TG_NEU]]</f>
        <v>-76.293233082706706</v>
      </c>
      <c r="MA45" s="15">
        <f>Tabla2[[#This Row],[PAS_NUM_COR_COD_ESC_TG_POS]]-Tabla2[[#This Row],[ESC_NUM_COR_COD_ESC_TG_POS]]</f>
        <v>-0.29999999999999982</v>
      </c>
      <c r="MB45" s="15">
        <f>Tabla2[[#This Row],[PAS_DUR_COR_COD_ESC_TG_POS]]-Tabla2[[#This Row],[ESC_DUR_COR_COD_ESC_TG_POS]]</f>
        <v>-98.193277310924373</v>
      </c>
      <c r="MC45" s="15">
        <f>Tabla2[[#This Row],[PAS_NUM_COR_COD_ESC_TG_TOT]]-Tabla2[[#This Row],[ESC_NUM_COR_COD_ESC_TG_TOT]]</f>
        <v>-8.2033898305084563E-2</v>
      </c>
      <c r="MD45" s="15">
        <f>Tabla2[[#This Row],[PAS_DUR_COR_COD_ESC_TG_TOT]]-Tabla2[[#This Row],[ESC_DUR_COR_COD_ESC_TG_TOT]]</f>
        <v>-145.74853801169581</v>
      </c>
      <c r="ME45" s="42">
        <f>Tabla25[[#This Row],[PAS_NUM_COR_COD_ROS_TG_NEG]]-Tabla25[[#This Row],[PAS_NUM_COR_COD_ESC_TG_NEG]]</f>
        <v>0.42105263157894735</v>
      </c>
      <c r="MF45" s="42">
        <f>Tabla25[[#This Row],[PAS_NUM_COR_COD_ROS_TG_NEU]]-Tabla25[[#This Row],[PAS_NUM_COR_COD_ESC_TG_NEU]]</f>
        <v>0.25</v>
      </c>
      <c r="MG45" s="42">
        <f>Tabla25[[#This Row],[PAS_NUM_COR_COD_ROS_TG_POS]]-Tabla25[[#This Row],[PAS_NUM_COR_COD_ESC_TG_POS]]</f>
        <v>-0.10000000000000009</v>
      </c>
      <c r="MH45" s="42">
        <f>Tabla25[[#This Row],[PAS_NUM_COR_COD_ROS_TG_TOT]]-Tabla25[[#This Row],[PAS_NUM_COR_COD_ESC_TG_TOT]]</f>
        <v>0.18644067796610164</v>
      </c>
      <c r="MI45" s="42">
        <f>Tabla25[[#This Row],[PAS_DUR_COR_COD_ROS_TG_NEG]]-Tabla25[[#This Row],[PAS_DUR_COR_COD_ESC_TG_NEG]]</f>
        <v>131.33333333333337</v>
      </c>
      <c r="MJ45" s="42">
        <f>Tabla25[[#This Row],[PAS_DUR_COR_COD_ROS_TG_NEU]]-Tabla25[[#This Row],[PAS_DUR_COR_COD_ESC_TG_NEU]]</f>
        <v>7.5789473684210407</v>
      </c>
      <c r="MK45" s="42">
        <f>Tabla25[[#This Row],[PAS_DUR_COR_COD_ROS_TG_POS]]-Tabla25[[#This Row],[PAS_DUR_COR_COD_ESC_TG_POS]]</f>
        <v>-106.93529411764712</v>
      </c>
      <c r="ML45" s="42">
        <f>Tabla25[[#This Row],[PAS_DUR_COR_COD_ROS_TG_TOT]]-Tabla25[[#This Row],[PAS_DUR_COR_COD_ESC_TG_TOT]]</f>
        <v>8.5555555555555429</v>
      </c>
      <c r="MM45" s="44">
        <f>Tabla25[[#This Row],[ESC_NUM_COR_COD_ROS_TG_NEG]]-Tabla25[[#This Row],[ESC_NUM_COR_COD_ESC_TG_NEG]]</f>
        <v>-1.75</v>
      </c>
      <c r="MN45" s="44">
        <f>Tabla25[[#This Row],[ESC_NUM_COR_COD_ROS_TG_NEU]]-Tabla25[[#This Row],[ESC_NUM_COR_COD_ESC_TG_NEU]]</f>
        <v>-0.5</v>
      </c>
      <c r="MO45" s="44">
        <f>Tabla25[[#This Row],[ESC_NUM_COR_COD_ROS_TG_POS]]-Tabla25[[#This Row],[ESC_NUM_COR_COD_ESC_TG_POS]]</f>
        <v>-1.2222222222222223</v>
      </c>
      <c r="MP45" s="44">
        <f>Tabla25[[#This Row],[ESC_NUM_COR_COD_ROS_TG_TOT]]-Tabla25[[#This Row],[ESC_NUM_COR_COD_ESC_TG_TOT]]</f>
        <v>-1.1599999999999997</v>
      </c>
      <c r="MQ45" s="44">
        <f>Tabla25[[#This Row],[ESC_DUR_COR_COD_ROS_TG_NEG]]-Tabla25[[#This Row],[ESC_DUR_COR_COD_ESC_TG_NEG]]</f>
        <v>-602.6</v>
      </c>
      <c r="MR45" s="44">
        <f>Tabla25[[#This Row],[ESC_DUR_COR_COD_ROS_TG_NEU]]-Tabla25[[#This Row],[ESC_DUR_COR_COD_ESC_TG_NEU]]</f>
        <v>-141.31428571428569</v>
      </c>
      <c r="MS45" s="44">
        <f>Tabla25[[#This Row],[ESC_DUR_COR_COD_ROS_TG_POS]]-Tabla25[[#This Row],[ESC_DUR_COR_COD_ESC_TG_POS]]</f>
        <v>-273.02857142857147</v>
      </c>
      <c r="MT45" s="44">
        <f>Tabla25[[#This Row],[ESC_DUR_COR_COD_ROS_TG_TOT]]-Tabla25[[#This Row],[ESC_DUR_COR_COD_ESC_TG_TOT]]</f>
        <v>-315.52631578947364</v>
      </c>
      <c r="MU45" s="47">
        <f>Tabla25[[#This Row],[ROS_NUM_COR_COD_ROS_TG_NEG]]-Tabla25[[#This Row],[ROS_NUM_COR_COD_ESC_TG_NEG]]</f>
        <v>1.5</v>
      </c>
      <c r="MV45" s="47">
        <f>Tabla25[[#This Row],[ROS_NUM_COR_COD_ROS_TG_NEU]]-Tabla25[[#This Row],[ROS_NUM_COR_COD_ESC_TG_NEU]]</f>
        <v>0</v>
      </c>
      <c r="MW45" s="47">
        <f>Tabla25[[#This Row],[ROS_NUM_COR_COD_ROS_TG_POS]]-Tabla25[[#This Row],[ROS_NUM_COR_COD_ESC_TG_POS]]</f>
        <v>1</v>
      </c>
      <c r="MX45" s="47">
        <f>Tabla25[[#This Row],[ROS_NUM_COR_COD_ROS_TG_TOT]]-Tabla25[[#This Row],[ROS_NUM_COR_COD_ESC_TG_TOT]]</f>
        <v>0.83333333333333348</v>
      </c>
      <c r="MY45" s="47">
        <f>Tabla25[[#This Row],[ROS_DUR_COR_COD_ROS_TG_NEG]]-Tabla25[[#This Row],[ROS_DUR_COR_COD_ESC_TG_NEG]]</f>
        <v>290.25</v>
      </c>
      <c r="MZ45" s="47">
        <f>Tabla25[[#This Row],[ROS_DUR_COR_COD_ROS_TG_NEU]]-Tabla25[[#This Row],[ROS_DUR_COR_COD_ESC_TG_NEU]]</f>
        <v>-233.41666666666663</v>
      </c>
      <c r="NA45" s="47">
        <f>Tabla25[[#This Row],[ROS_DUR_COR_COD_ROS_TG_POS]]-Tabla25[[#This Row],[ROS_DUR_COR_COD_ESC_TG_POS]]</f>
        <v>175.5</v>
      </c>
      <c r="NB45" s="47">
        <f>Tabla25[[#This Row],[ROS_DUR_COR_COD_ROS_TG_TOT]]-Tabla25[[#This Row],[ROS_DUR_COR_COD_ESC_TG_TOT]]</f>
        <v>81.75</v>
      </c>
    </row>
    <row r="46" spans="1:366" x14ac:dyDescent="0.3">
      <c r="A46" s="2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  <c r="KY46" s="15">
        <f>Tabla2[[#This Row],[ROS_NUM_COR_COD_ROS_TG_NEG]]-Tabla2[[#This Row],[PAS_NUM_COR_COD_ROS_TG_NEG]]</f>
        <v>2.4055555555555554</v>
      </c>
      <c r="KZ46" s="15">
        <f>Tabla2[[#This Row],[ROS_DUR_COR_COD_ROS_TG_NEG]]-Tabla2[[#This Row],[PAS_DUR_COR_COD_ROS_TG_NEG]]</f>
        <v>530.71111111111099</v>
      </c>
      <c r="LA46" s="15">
        <f>Tabla2[[#This Row],[ROS_NUM_COR_COD_ROS_TG_NEU]]-Tabla2[[#This Row],[PAS_NUM_COR_COD_ROS_TG_NEU]]</f>
        <v>2.0999999999999996</v>
      </c>
      <c r="LB46" s="15">
        <f>Tabla2[[#This Row],[ROS_DUR_COR_COD_ROS_TG_NEU]]-Tabla2[[#This Row],[PAS_DUR_COR_COD_ROS_TG_NEU]]</f>
        <v>776.01388888888891</v>
      </c>
      <c r="LC46" s="15">
        <f>Tabla2[[#This Row],[ROS_NUM_COR_COD_ROS_TG_POS]]-Tabla2[[#This Row],[PAS_NUM_COR_COD_ROS_TG_POS]]</f>
        <v>1.9500000000000002</v>
      </c>
      <c r="LD46" s="15">
        <f>Tabla2[[#This Row],[ROS_DUR_COR_COD_ROS_TG_POS]]-Tabla2[[#This Row],[PAS_DUR_COR_COD_ROS_TG_POS]]</f>
        <v>735.53157894736853</v>
      </c>
      <c r="LE46" s="15">
        <f>Tabla2[[#This Row],[ROS_NUM_COR_COD_ROS_TG_TOT]]-Tabla2[[#This Row],[PAS_NUM_COR_COD_ROS_TG_TOT]]</f>
        <v>2.1505747126436785</v>
      </c>
      <c r="LF46" s="15">
        <f>Tabla2[[#This Row],[ROS_DUR_COR_COD_ROS_TG_TOT]]-Tabla2[[#This Row],[PAS_DUR_COR_COD_ROS_TG_TOT]]</f>
        <v>686.41285714285709</v>
      </c>
      <c r="LG46" s="15">
        <f>Tabla2[[#This Row],[ROS_NUM_COR_COD_ESC_TG_NEG]]-Tabla2[[#This Row],[PAS_NUM_COR_COD_ESC_TG_NEG]]</f>
        <v>-1.7333333333333332</v>
      </c>
      <c r="LH46" s="15">
        <f>Tabla2[[#This Row],[ROS_DUR_COR_COD_ESC_TG_NEG]]-Tabla2[[#This Row],[PAS_DUR_COR_COD_ESC_TG_NEG]]</f>
        <v>-359.42222222222222</v>
      </c>
      <c r="LI46" s="15">
        <f>Tabla2[[#This Row],[ROS_NUM_COR_COD_ESC_TG_NEU]]-Tabla2[[#This Row],[PAS_NUM_COR_COD_ESC_TG_NEU]]</f>
        <v>-1.5500000000000003</v>
      </c>
      <c r="LJ46" s="15">
        <f>Tabla2[[#This Row],[ROS_NUM_COR_COD_ESC_TG_NEG]]-Tabla2[[#This Row],[PAS_NUM_COR_COD_ESC_TG_NEG]]</f>
        <v>-1.7333333333333332</v>
      </c>
      <c r="LK46" s="15">
        <f>Tabla2[[#This Row],[ROS_NUM_COR_COD_ESC_TG_POS]]-Tabla2[[#This Row],[PAS_NUM_COR_COD_ESC_TG_POS]]</f>
        <v>-1.1000000000000001</v>
      </c>
      <c r="LL46" s="15">
        <f>Tabla2[[#This Row],[ROS_DUR_COR_COD_ESC_TG_POS]]-Tabla2[[#This Row],[PAS_DUR_COR_COD_ESC_TG_POS]]</f>
        <v>-660.71428571428578</v>
      </c>
      <c r="LM46" s="15">
        <f>Tabla2[[#This Row],[ROS_NUM_COR_COD_ESC_TG_TOT]]-Tabla2[[#This Row],[PAS_NUM_COR_COD_ESC_TG_TOT]]</f>
        <v>-1.4557471264367814</v>
      </c>
      <c r="LN46" s="15">
        <f>Tabla2[[#This Row],[ROS_DUR_COR_COD_ESC_TG_TOT]]-Tabla2[[#This Row],[PAS_DUR_COR_COD_ESC_TG_TOT]]</f>
        <v>-454.43000000000006</v>
      </c>
      <c r="LO46" s="15">
        <f>Tabla2[[#This Row],[PAS_NUM_COR_COD_ROS_TG_NEG]]-Tabla2[[#This Row],[ESC_NUM_COR_COD_ROS_TG_NEG]]</f>
        <v>1.5499999999999998</v>
      </c>
      <c r="LP46" s="15">
        <f>Tabla2[[#This Row],[PAS_DUR_COR_COD_ROS_TG_NEG]]-Tabla2[[#This Row],[ESC_DUR_COR_COD_ROS_TG_NEG]]</f>
        <v>622.27500000000009</v>
      </c>
      <c r="LQ46" s="15">
        <f>Tabla2[[#This Row],[PAS_NUM_COR_COD_ROS_TG_NEU]]-Tabla2[[#This Row],[ESC_NUM_COR_COD_ROS_TG_NEU]]</f>
        <v>0.80000000000000027</v>
      </c>
      <c r="LR46" s="15">
        <f>Tabla2[[#This Row],[PAS_DUR_COR_COD_ROS_TG_NEU]]-Tabla2[[#This Row],[ESC_DUR_COR_COD_ROS_TG_NEU]]</f>
        <v>345.5</v>
      </c>
      <c r="LS46" s="15">
        <f>Tabla2[[#This Row],[PAS_NUM_COR_COD_ROS_TG_POS]]-Tabla2[[#This Row],[ESC_NUM_COR_COD_ROS_TG_POS]]</f>
        <v>1.25</v>
      </c>
      <c r="LT46" s="15">
        <f>Tabla2[[#This Row],[PAS_DUR_COR_COD_ROS_TG_POS]]-Tabla2[[#This Row],[ESC_DUR_COR_COD_ROS_TG_POS]]</f>
        <v>328.16842105263152</v>
      </c>
      <c r="LU46" s="15">
        <f>Tabla2[[#This Row],[PAS_NUM_COR_COD_ROS_TG_TOT]]-Tabla2[[#This Row],[ESC_NUM_COR_COD_ROS_TG_TOT]]</f>
        <v>1.2000000000000002</v>
      </c>
      <c r="LV46" s="15">
        <f>Tabla2[[#This Row],[PAS_DUR_COR_COD_ROS_TG_TOT]]-Tabla2[[#This Row],[ESC_DUR_COR_COD_ROS_TG_TOT]]</f>
        <v>423.59538461538466</v>
      </c>
      <c r="LW46" s="15">
        <f>Tabla2[[#This Row],[PAS_NUM_COR_COD_ESC_TG_NEG]]-Tabla2[[#This Row],[ESC_NUM_COR_COD_ESC_TG_NEG]]</f>
        <v>-2.6</v>
      </c>
      <c r="LX46" s="15">
        <f>Tabla2[[#This Row],[PAS_DUR_COR_COD_ESC_TG_NEG]]-Tabla2[[#This Row],[ESC_DUR_COR_COD_ESC_TG_NEG]]</f>
        <v>-712.17777777777792</v>
      </c>
      <c r="LY46" s="15">
        <f>Tabla2[[#This Row],[PAS_NUM_COR_COD_ESC_TG_NEU]]-Tabla2[[#This Row],[ESC_NUM_COR_COD_ESC_TG_NEU]]</f>
        <v>-1.4500000000000002</v>
      </c>
      <c r="LZ46" s="15">
        <f>Tabla2[[#This Row],[PAS_DUR_COR_COD_ESC_TG_NEU]]-Tabla2[[#This Row],[ESC_DUR_COR_COD_ESC_TG_NEU]]</f>
        <v>-412.99999999999989</v>
      </c>
      <c r="MA46" s="15">
        <f>Tabla2[[#This Row],[PAS_NUM_COR_COD_ESC_TG_POS]]-Tabla2[[#This Row],[ESC_NUM_COR_COD_ESC_TG_POS]]</f>
        <v>-1.7000000000000002</v>
      </c>
      <c r="MB46" s="15">
        <f>Tabla2[[#This Row],[PAS_DUR_COR_COD_ESC_TG_POS]]-Tabla2[[#This Row],[ESC_DUR_COR_COD_ESC_TG_POS]]</f>
        <v>-493.28571428571422</v>
      </c>
      <c r="MC46" s="15">
        <f>Tabla2[[#This Row],[PAS_NUM_COR_COD_ESC_TG_TOT]]-Tabla2[[#This Row],[ESC_NUM_COR_COD_ESC_TG_TOT]]</f>
        <v>-1.916666666666667</v>
      </c>
      <c r="MD46" s="15">
        <f>Tabla2[[#This Row],[PAS_DUR_COR_COD_ESC_TG_TOT]]-Tabla2[[#This Row],[ESC_DUR_COR_COD_ESC_TG_TOT]]</f>
        <v>-549.80148148148146</v>
      </c>
      <c r="ME46" s="42">
        <f>Tabla25[[#This Row],[PAS_NUM_COR_COD_ROS_TG_NEG]]-Tabla25[[#This Row],[PAS_NUM_COR_COD_ESC_TG_NEG]]</f>
        <v>-0.25</v>
      </c>
      <c r="MF46" s="42">
        <f>Tabla25[[#This Row],[PAS_NUM_COR_COD_ROS_TG_NEU]]-Tabla25[[#This Row],[PAS_NUM_COR_COD_ESC_TG_NEU]]</f>
        <v>-0.25</v>
      </c>
      <c r="MG46" s="42">
        <f>Tabla25[[#This Row],[PAS_NUM_COR_COD_ROS_TG_POS]]-Tabla25[[#This Row],[PAS_NUM_COR_COD_ESC_TG_POS]]</f>
        <v>0.75</v>
      </c>
      <c r="MH46" s="42">
        <f>Tabla25[[#This Row],[PAS_NUM_COR_COD_ROS_TG_TOT]]-Tabla25[[#This Row],[PAS_NUM_COR_COD_ESC_TG_TOT]]</f>
        <v>8.3333333333333481E-2</v>
      </c>
      <c r="MI46" s="42">
        <f>Tabla25[[#This Row],[PAS_DUR_COR_COD_ROS_TG_NEG]]-Tabla25[[#This Row],[PAS_DUR_COR_COD_ESC_TG_NEG]]</f>
        <v>70.177777777777919</v>
      </c>
      <c r="MJ46" s="42">
        <f>Tabla25[[#This Row],[PAS_DUR_COR_COD_ROS_TG_NEU]]-Tabla25[[#This Row],[PAS_DUR_COR_COD_ESC_TG_NEU]]</f>
        <v>-12.569444444444457</v>
      </c>
      <c r="MK46" s="42">
        <f>Tabla25[[#This Row],[PAS_DUR_COR_COD_ROS_TG_POS]]-Tabla25[[#This Row],[PAS_DUR_COR_COD_ESC_TG_POS]]</f>
        <v>-212.34586466165422</v>
      </c>
      <c r="ML46" s="42">
        <f>Tabla25[[#This Row],[PAS_DUR_COR_COD_ROS_TG_TOT]]-Tabla25[[#This Row],[PAS_DUR_COR_COD_ESC_TG_TOT]]</f>
        <v>-51.700000000000045</v>
      </c>
      <c r="MM46" s="44">
        <f>Tabla25[[#This Row],[ESC_NUM_COR_COD_ROS_TG_NEG]]-Tabla25[[#This Row],[ESC_NUM_COR_COD_ESC_TG_NEG]]</f>
        <v>-4.4000000000000004</v>
      </c>
      <c r="MN46" s="44">
        <f>Tabla25[[#This Row],[ESC_NUM_COR_COD_ROS_TG_NEU]]-Tabla25[[#This Row],[ESC_NUM_COR_COD_ESC_TG_NEU]]</f>
        <v>-2.5000000000000004</v>
      </c>
      <c r="MO46" s="44">
        <f>Tabla25[[#This Row],[ESC_NUM_COR_COD_ROS_TG_POS]]-Tabla25[[#This Row],[ESC_NUM_COR_COD_ESC_TG_POS]]</f>
        <v>-2.2000000000000002</v>
      </c>
      <c r="MP46" s="44">
        <f>Tabla25[[#This Row],[ESC_NUM_COR_COD_ROS_TG_TOT]]-Tabla25[[#This Row],[ESC_NUM_COR_COD_ESC_TG_TOT]]</f>
        <v>-3.0333333333333337</v>
      </c>
      <c r="MQ46" s="44">
        <f>Tabla25[[#This Row],[ESC_DUR_COR_COD_ROS_TG_NEG]]-Tabla25[[#This Row],[ESC_DUR_COR_COD_ESC_TG_NEG]]</f>
        <v>-1264.2750000000001</v>
      </c>
      <c r="MR46" s="44">
        <f>Tabla25[[#This Row],[ESC_DUR_COR_COD_ROS_TG_NEU]]-Tabla25[[#This Row],[ESC_DUR_COR_COD_ESC_TG_NEU]]</f>
        <v>-771.06944444444434</v>
      </c>
      <c r="MS46" s="44">
        <f>Tabla25[[#This Row],[ESC_DUR_COR_COD_ROS_TG_POS]]-Tabla25[[#This Row],[ESC_DUR_COR_COD_ESC_TG_POS]]</f>
        <v>-1033.8</v>
      </c>
      <c r="MT46" s="44">
        <f>Tabla25[[#This Row],[ESC_DUR_COR_COD_ROS_TG_TOT]]-Tabla25[[#This Row],[ESC_DUR_COR_COD_ESC_TG_TOT]]</f>
        <v>-1025.0968660968661</v>
      </c>
      <c r="MU46" s="47">
        <f>Tabla25[[#This Row],[ROS_NUM_COR_COD_ROS_TG_NEG]]-Tabla25[[#This Row],[ROS_NUM_COR_COD_ESC_TG_NEG]]</f>
        <v>3.8888888888888884</v>
      </c>
      <c r="MV46" s="47">
        <f>Tabla25[[#This Row],[ROS_NUM_COR_COD_ROS_TG_NEU]]-Tabla25[[#This Row],[ROS_NUM_COR_COD_ESC_TG_NEU]]</f>
        <v>3.4</v>
      </c>
      <c r="MW46" s="47">
        <f>Tabla25[[#This Row],[ROS_NUM_COR_COD_ROS_TG_POS]]-Tabla25[[#This Row],[ROS_NUM_COR_COD_ESC_TG_POS]]</f>
        <v>3.8000000000000003</v>
      </c>
      <c r="MX46" s="47">
        <f>Tabla25[[#This Row],[ROS_NUM_COR_COD_ROS_TG_TOT]]-Tabla25[[#This Row],[ROS_NUM_COR_COD_ESC_TG_TOT]]</f>
        <v>3.6896551724137936</v>
      </c>
      <c r="MY46" s="47">
        <f>Tabla25[[#This Row],[ROS_DUR_COR_COD_ROS_TG_NEG]]-Tabla25[[#This Row],[ROS_DUR_COR_COD_ESC_TG_NEG]]</f>
        <v>960.31111111111113</v>
      </c>
      <c r="MZ46" s="47">
        <f>Tabla25[[#This Row],[ROS_DUR_COR_COD_ROS_TG_NEU]]-Tabla25[[#This Row],[ROS_DUR_COR_COD_ESC_TG_NEU]]</f>
        <v>1089.6031746031745</v>
      </c>
      <c r="NA46" s="47">
        <f>Tabla25[[#This Row],[ROS_DUR_COR_COD_ROS_TG_POS]]-Tabla25[[#This Row],[ROS_DUR_COR_COD_ESC_TG_POS]]</f>
        <v>1183.9000000000001</v>
      </c>
      <c r="NB46" s="47">
        <f>Tabla25[[#This Row],[ROS_DUR_COR_COD_ROS_TG_TOT]]-Tabla25[[#This Row],[ROS_DUR_COR_COD_ESC_TG_TOT]]</f>
        <v>1089.1428571428571</v>
      </c>
    </row>
    <row r="47" spans="1:366" x14ac:dyDescent="0.3">
      <c r="A47" s="4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  <c r="KY47" s="15">
        <f>Tabla2[[#This Row],[ROS_NUM_COR_COD_ROS_TG_NEG]]-Tabla2[[#This Row],[PAS_NUM_COR_COD_ROS_TG_NEG]]</f>
        <v>-2.0166666666666666</v>
      </c>
      <c r="KZ47" s="15">
        <f>Tabla2[[#This Row],[ROS_DUR_COR_COD_ROS_TG_NEG]]-Tabla2[[#This Row],[PAS_DUR_COR_COD_ROS_TG_NEG]]</f>
        <v>932.70588235294122</v>
      </c>
      <c r="LA47" s="15">
        <f>Tabla2[[#This Row],[ROS_NUM_COR_COD_ROS_TG_NEU]]-Tabla2[[#This Row],[PAS_NUM_COR_COD_ROS_TG_NEU]]</f>
        <v>-1.4500000000000002</v>
      </c>
      <c r="LB47" s="15">
        <f>Tabla2[[#This Row],[ROS_DUR_COR_COD_ROS_TG_NEU]]-Tabla2[[#This Row],[PAS_DUR_COR_COD_ROS_TG_NEU]]</f>
        <v>350.91666666666674</v>
      </c>
      <c r="LC47" s="15">
        <f>Tabla2[[#This Row],[ROS_NUM_COR_COD_ROS_TG_POS]]-Tabla2[[#This Row],[PAS_NUM_COR_COD_ROS_TG_POS]]</f>
        <v>-0.63742690058479523</v>
      </c>
      <c r="LD47" s="15">
        <f>Tabla2[[#This Row],[ROS_DUR_COR_COD_ROS_TG_POS]]-Tabla2[[#This Row],[PAS_DUR_COR_COD_ROS_TG_POS]]</f>
        <v>1084.8666666666666</v>
      </c>
      <c r="LE47" s="15">
        <f>Tabla2[[#This Row],[ROS_NUM_COR_COD_ROS_TG_TOT]]-Tabla2[[#This Row],[PAS_NUM_COR_COD_ROS_TG_TOT]]</f>
        <v>-1.3686440677966103</v>
      </c>
      <c r="LF47" s="15">
        <f>Tabla2[[#This Row],[ROS_DUR_COR_COD_ROS_TG_TOT]]-Tabla2[[#This Row],[PAS_DUR_COR_COD_ROS_TG_TOT]]</f>
        <v>714.79333333333329</v>
      </c>
      <c r="LG47" s="15">
        <f>Tabla2[[#This Row],[ROS_NUM_COR_COD_ESC_TG_NEG]]-Tabla2[[#This Row],[PAS_NUM_COR_COD_ESC_TG_NEG]]</f>
        <v>-2.1777777777777776</v>
      </c>
      <c r="LH47" s="15">
        <f>Tabla2[[#This Row],[ROS_DUR_COR_COD_ESC_TG_NEG]]-Tabla2[[#This Row],[PAS_DUR_COR_COD_ESC_TG_NEG]]</f>
        <v>-563.58823529411768</v>
      </c>
      <c r="LI47" s="15">
        <f>Tabla2[[#This Row],[ROS_NUM_COR_COD_ESC_TG_NEU]]-Tabla2[[#This Row],[PAS_NUM_COR_COD_ESC_TG_NEU]]</f>
        <v>-2.1</v>
      </c>
      <c r="LJ47" s="15">
        <f>Tabla2[[#This Row],[ROS_NUM_COR_COD_ESC_TG_NEG]]-Tabla2[[#This Row],[PAS_NUM_COR_COD_ESC_TG_NEG]]</f>
        <v>-2.1777777777777776</v>
      </c>
      <c r="LK47" s="15">
        <f>Tabla2[[#This Row],[ROS_NUM_COR_COD_ESC_TG_POS]]-Tabla2[[#This Row],[PAS_NUM_COR_COD_ESC_TG_POS]]</f>
        <v>-3.3157894736842106</v>
      </c>
      <c r="LL47" s="15">
        <f>Tabla2[[#This Row],[ROS_DUR_COR_COD_ESC_TG_POS]]-Tabla2[[#This Row],[PAS_DUR_COR_COD_ESC_TG_POS]]</f>
        <v>-1213.1333333333334</v>
      </c>
      <c r="LM47" s="15">
        <f>Tabla2[[#This Row],[ROS_NUM_COR_COD_ESC_TG_TOT]]-Tabla2[[#This Row],[PAS_NUM_COR_COD_ESC_TG_TOT]]</f>
        <v>-2.5145278450363193</v>
      </c>
      <c r="LN47" s="15">
        <f>Tabla2[[#This Row],[ROS_DUR_COR_COD_ESC_TG_TOT]]-Tabla2[[#This Row],[PAS_DUR_COR_COD_ESC_TG_TOT]]</f>
        <v>-436.6875</v>
      </c>
      <c r="LO47" s="15">
        <f>Tabla2[[#This Row],[PAS_NUM_COR_COD_ROS_TG_NEG]]-Tabla2[[#This Row],[ESC_NUM_COR_COD_ROS_TG_NEG]]</f>
        <v>2.85</v>
      </c>
      <c r="LP47" s="15">
        <f>Tabla2[[#This Row],[PAS_DUR_COR_COD_ROS_TG_NEG]]-Tabla2[[#This Row],[ESC_DUR_COR_COD_ROS_TG_NEG]]</f>
        <v>-36.705882352941217</v>
      </c>
      <c r="LQ47" s="15">
        <f>Tabla2[[#This Row],[PAS_NUM_COR_COD_ROS_TG_NEU]]-Tabla2[[#This Row],[ESC_NUM_COR_COD_ROS_TG_NEU]]</f>
        <v>3.2</v>
      </c>
      <c r="LR47" s="15">
        <f>Tabla2[[#This Row],[PAS_DUR_COR_COD_ROS_TG_NEU]]-Tabla2[[#This Row],[ESC_DUR_COR_COD_ROS_TG_NEU]]</f>
        <v>813.33333333333326</v>
      </c>
      <c r="LS47" s="15">
        <f>Tabla2[[#This Row],[PAS_NUM_COR_COD_ROS_TG_POS]]-Tabla2[[#This Row],[ESC_NUM_COR_COD_ROS_TG_POS]]</f>
        <v>1.6513157894736841</v>
      </c>
      <c r="LT47" s="15">
        <f>Tabla2[[#This Row],[PAS_DUR_COR_COD_ROS_TG_POS]]-Tabla2[[#This Row],[ESC_DUR_COR_COD_ROS_TG_POS]]</f>
        <v>355.13333333333333</v>
      </c>
      <c r="LU47" s="15">
        <f>Tabla2[[#This Row],[PAS_NUM_COR_COD_ROS_TG_TOT]]-Tabla2[[#This Row],[ESC_NUM_COR_COD_ROS_TG_TOT]]</f>
        <v>2.5769774011299438</v>
      </c>
      <c r="LV47" s="15">
        <f>Tabla2[[#This Row],[PAS_DUR_COR_COD_ROS_TG_TOT]]-Tabla2[[#This Row],[ESC_DUR_COR_COD_ROS_TG_TOT]]</f>
        <v>429.53999999999996</v>
      </c>
      <c r="LW47" s="15">
        <f>Tabla2[[#This Row],[PAS_NUM_COR_COD_ESC_TG_NEG]]-Tabla2[[#This Row],[ESC_NUM_COR_COD_ESC_TG_NEG]]</f>
        <v>2.15</v>
      </c>
      <c r="LX47" s="15">
        <f>Tabla2[[#This Row],[PAS_DUR_COR_COD_ESC_TG_NEG]]-Tabla2[[#This Row],[ESC_DUR_COR_COD_ESC_TG_NEG]]</f>
        <v>138.58823529411768</v>
      </c>
      <c r="LY47" s="15">
        <f>Tabla2[[#This Row],[PAS_NUM_COR_COD_ESC_TG_NEU]]-Tabla2[[#This Row],[ESC_NUM_COR_COD_ESC_TG_NEU]]</f>
        <v>1.75</v>
      </c>
      <c r="LZ47" s="15">
        <f>Tabla2[[#This Row],[PAS_DUR_COR_COD_ESC_TG_NEU]]-Tabla2[[#This Row],[ESC_DUR_COR_COD_ESC_TG_NEU]]</f>
        <v>-682.8125</v>
      </c>
      <c r="MA47" s="15">
        <f>Tabla2[[#This Row],[PAS_NUM_COR_COD_ESC_TG_POS]]-Tabla2[[#This Row],[ESC_NUM_COR_COD_ESC_TG_POS]]</f>
        <v>1.9407894736842106</v>
      </c>
      <c r="MB47" s="15">
        <f>Tabla2[[#This Row],[PAS_DUR_COR_COD_ESC_TG_POS]]-Tabla2[[#This Row],[ESC_DUR_COR_COD_ESC_TG_POS]]</f>
        <v>85.466666666666697</v>
      </c>
      <c r="MC47" s="15">
        <f>Tabla2[[#This Row],[PAS_NUM_COR_COD_ESC_TG_TOT]]-Tabla2[[#This Row],[ESC_NUM_COR_COD_ESC_TG_TOT]]</f>
        <v>1.9371468926553672</v>
      </c>
      <c r="MD47" s="15">
        <f>Tabla2[[#This Row],[PAS_DUR_COR_COD_ESC_TG_TOT]]-Tabla2[[#This Row],[ESC_DUR_COR_COD_ESC_TG_TOT]]</f>
        <v>-151.04583333333346</v>
      </c>
      <c r="ME47" s="42">
        <f>Tabla25[[#This Row],[PAS_NUM_COR_COD_ROS_TG_NEG]]-Tabla25[[#This Row],[PAS_NUM_COR_COD_ESC_TG_NEG]]</f>
        <v>0.95000000000000018</v>
      </c>
      <c r="MF47" s="42">
        <f>Tabla25[[#This Row],[PAS_NUM_COR_COD_ROS_TG_NEU]]-Tabla25[[#This Row],[PAS_NUM_COR_COD_ESC_TG_NEU]]</f>
        <v>0.95000000000000018</v>
      </c>
      <c r="MG47" s="42">
        <f>Tabla25[[#This Row],[PAS_NUM_COR_COD_ROS_TG_POS]]-Tabla25[[#This Row],[PAS_NUM_COR_COD_ESC_TG_POS]]</f>
        <v>-0.78947368421052655</v>
      </c>
      <c r="MH47" s="42">
        <f>Tabla25[[#This Row],[PAS_NUM_COR_COD_ROS_TG_TOT]]-Tabla25[[#This Row],[PAS_NUM_COR_COD_ESC_TG_TOT]]</f>
        <v>0.38983050847457656</v>
      </c>
      <c r="MI47" s="42">
        <f>Tabla25[[#This Row],[PAS_DUR_COR_COD_ROS_TG_NEG]]-Tabla25[[#This Row],[PAS_DUR_COR_COD_ESC_TG_NEG]]</f>
        <v>268.7058823529411</v>
      </c>
      <c r="MJ47" s="42">
        <f>Tabla25[[#This Row],[PAS_DUR_COR_COD_ROS_TG_NEU]]-Tabla25[[#This Row],[PAS_DUR_COR_COD_ESC_TG_NEU]]</f>
        <v>184.14583333333326</v>
      </c>
      <c r="MK47" s="42">
        <f>Tabla25[[#This Row],[PAS_DUR_COR_COD_ROS_TG_POS]]-Tabla25[[#This Row],[PAS_DUR_COR_COD_ESC_TG_POS]]</f>
        <v>-301.66666666666674</v>
      </c>
      <c r="ML47" s="42">
        <f>Tabla25[[#This Row],[PAS_DUR_COR_COD_ROS_TG_TOT]]-Tabla25[[#This Row],[PAS_DUR_COR_COD_ESC_TG_TOT]]</f>
        <v>64.185833333333335</v>
      </c>
      <c r="MM47" s="44">
        <f>Tabla25[[#This Row],[ESC_NUM_COR_COD_ROS_TG_NEG]]-Tabla25[[#This Row],[ESC_NUM_COR_COD_ESC_TG_NEG]]</f>
        <v>0.25</v>
      </c>
      <c r="MN47" s="44">
        <f>Tabla25[[#This Row],[ESC_NUM_COR_COD_ROS_TG_NEU]]-Tabla25[[#This Row],[ESC_NUM_COR_COD_ESC_TG_NEU]]</f>
        <v>-0.5</v>
      </c>
      <c r="MO47" s="44">
        <f>Tabla25[[#This Row],[ESC_NUM_COR_COD_ROS_TG_POS]]-Tabla25[[#This Row],[ESC_NUM_COR_COD_ESC_TG_POS]]</f>
        <v>-0.5</v>
      </c>
      <c r="MP47" s="44">
        <f>Tabla25[[#This Row],[ESC_NUM_COR_COD_ROS_TG_TOT]]-Tabla25[[#This Row],[ESC_NUM_COR_COD_ESC_TG_TOT]]</f>
        <v>-0.25</v>
      </c>
      <c r="MQ47" s="44">
        <f>Tabla25[[#This Row],[ESC_DUR_COR_COD_ROS_TG_NEG]]-Tabla25[[#This Row],[ESC_DUR_COR_COD_ESC_TG_NEG]]</f>
        <v>444</v>
      </c>
      <c r="MR47" s="44">
        <f>Tabla25[[#This Row],[ESC_DUR_COR_COD_ROS_TG_NEU]]-Tabla25[[#This Row],[ESC_DUR_COR_COD_ESC_TG_NEU]]</f>
        <v>-1312</v>
      </c>
      <c r="MS47" s="44">
        <f>Tabla25[[#This Row],[ESC_DUR_COR_COD_ROS_TG_POS]]-Tabla25[[#This Row],[ESC_DUR_COR_COD_ESC_TG_POS]]</f>
        <v>-571.33333333333337</v>
      </c>
      <c r="MT47" s="44">
        <f>Tabla25[[#This Row],[ESC_DUR_COR_COD_ROS_TG_TOT]]-Tabla25[[#This Row],[ESC_DUR_COR_COD_ESC_TG_TOT]]</f>
        <v>-516.40000000000009</v>
      </c>
      <c r="MU47" s="47">
        <f>Tabla25[[#This Row],[ROS_NUM_COR_COD_ROS_TG_NEG]]-Tabla25[[#This Row],[ROS_NUM_COR_COD_ESC_TG_NEG]]</f>
        <v>1.1111111111111112</v>
      </c>
      <c r="MV47" s="47">
        <f>Tabla25[[#This Row],[ROS_NUM_COR_COD_ROS_TG_NEU]]-Tabla25[[#This Row],[ROS_NUM_COR_COD_ESC_TG_NEU]]</f>
        <v>1.6</v>
      </c>
      <c r="MW47" s="47">
        <f>Tabla25[[#This Row],[ROS_NUM_COR_COD_ROS_TG_POS]]-Tabla25[[#This Row],[ROS_NUM_COR_COD_ESC_TG_POS]]</f>
        <v>1.8888888888888888</v>
      </c>
      <c r="MX47" s="47">
        <f>Tabla25[[#This Row],[ROS_NUM_COR_COD_ROS_TG_TOT]]-Tabla25[[#This Row],[ROS_NUM_COR_COD_ESC_TG_TOT]]</f>
        <v>1.5357142857142858</v>
      </c>
      <c r="MY47" s="47">
        <f>Tabla25[[#This Row],[ROS_DUR_COR_COD_ROS_TG_NEG]]-Tabla25[[#This Row],[ROS_DUR_COR_COD_ESC_TG_NEG]]</f>
        <v>1765</v>
      </c>
      <c r="MZ47" s="47">
        <f>Tabla25[[#This Row],[ROS_DUR_COR_COD_ROS_TG_NEU]]-Tabla25[[#This Row],[ROS_DUR_COR_COD_ESC_TG_NEU]]</f>
        <v>770.75</v>
      </c>
      <c r="NA47" s="47">
        <f>Tabla25[[#This Row],[ROS_DUR_COR_COD_ROS_TG_POS]]-Tabla25[[#This Row],[ROS_DUR_COR_COD_ESC_TG_POS]]</f>
        <v>1996.3333333333333</v>
      </c>
      <c r="NB47" s="47">
        <f>Tabla25[[#This Row],[ROS_DUR_COR_COD_ROS_TG_TOT]]-Tabla25[[#This Row],[ROS_DUR_COR_COD_ESC_TG_TOT]]</f>
        <v>1215.6666666666665</v>
      </c>
    </row>
    <row r="48" spans="1:366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  <c r="KY48" s="15">
        <f>Tabla2[[#This Row],[ROS_NUM_COR_COD_ROS_TG_NEG]]-Tabla2[[#This Row],[PAS_NUM_COR_COD_ROS_TG_NEG]]</f>
        <v>-3</v>
      </c>
      <c r="KZ48" s="15">
        <f>Tabla2[[#This Row],[ROS_DUR_COR_COD_ROS_TG_NEG]]-Tabla2[[#This Row],[PAS_DUR_COR_COD_ROS_TG_NEG]]</f>
        <v>-871.55555555555554</v>
      </c>
      <c r="LA48" s="15">
        <f>Tabla2[[#This Row],[ROS_NUM_COR_COD_ROS_TG_NEU]]-Tabla2[[#This Row],[PAS_NUM_COR_COD_ROS_TG_NEU]]</f>
        <v>-3.1999999999999997</v>
      </c>
      <c r="LB48" s="15">
        <f>Tabla2[[#This Row],[ROS_DUR_COR_COD_ROS_TG_NEU]]-Tabla2[[#This Row],[PAS_DUR_COR_COD_ROS_TG_NEU]]</f>
        <v>-775.26470588235293</v>
      </c>
      <c r="LC48" s="15">
        <f>Tabla2[[#This Row],[ROS_NUM_COR_COD_ROS_TG_POS]]-Tabla2[[#This Row],[PAS_NUM_COR_COD_ROS_TG_POS]]</f>
        <v>-3.25</v>
      </c>
      <c r="LD48" s="15">
        <f>Tabla2[[#This Row],[ROS_DUR_COR_COD_ROS_TG_POS]]-Tabla2[[#This Row],[PAS_DUR_COR_COD_ROS_TG_POS]]</f>
        <v>-1039.125</v>
      </c>
      <c r="LE48" s="15">
        <f>Tabla2[[#This Row],[ROS_NUM_COR_COD_ROS_TG_TOT]]-Tabla2[[#This Row],[PAS_NUM_COR_COD_ROS_TG_TOT]]</f>
        <v>-3.146551724137931</v>
      </c>
      <c r="LF48" s="15">
        <f>Tabla2[[#This Row],[ROS_DUR_COR_COD_ROS_TG_TOT]]-Tabla2[[#This Row],[PAS_DUR_COR_COD_ROS_TG_TOT]]</f>
        <v>-790.07843137254906</v>
      </c>
      <c r="LG48" s="15">
        <f>Tabla2[[#This Row],[ROS_NUM_COR_COD_ESC_TG_NEG]]-Tabla2[[#This Row],[PAS_NUM_COR_COD_ESC_TG_NEG]]</f>
        <v>-3.5</v>
      </c>
      <c r="LH48" s="15">
        <f>Tabla2[[#This Row],[ROS_DUR_COR_COD_ESC_TG_NEG]]-Tabla2[[#This Row],[PAS_DUR_COR_COD_ESC_TG_NEG]]</f>
        <v>-995</v>
      </c>
      <c r="LI48" s="15">
        <f>Tabla2[[#This Row],[ROS_NUM_COR_COD_ESC_TG_NEU]]-Tabla2[[#This Row],[PAS_NUM_COR_COD_ESC_TG_NEU]]</f>
        <v>-2.8499999999999996</v>
      </c>
      <c r="LJ48" s="15">
        <f>Tabla2[[#This Row],[ROS_NUM_COR_COD_ESC_TG_NEG]]-Tabla2[[#This Row],[PAS_NUM_COR_COD_ESC_TG_NEG]]</f>
        <v>-3.5</v>
      </c>
      <c r="LK48" s="15">
        <f>Tabla2[[#This Row],[ROS_NUM_COR_COD_ESC_TG_POS]]-Tabla2[[#This Row],[PAS_NUM_COR_COD_ESC_TG_POS]]</f>
        <v>-2.2999999999999998</v>
      </c>
      <c r="LL48" s="15">
        <f>Tabla2[[#This Row],[ROS_DUR_COR_COD_ESC_TG_POS]]-Tabla2[[#This Row],[PAS_DUR_COR_COD_ESC_TG_POS]]</f>
        <v>429.42105263157896</v>
      </c>
      <c r="LM48" s="15">
        <f>Tabla2[[#This Row],[ROS_NUM_COR_COD_ESC_TG_TOT]]-Tabla2[[#This Row],[PAS_NUM_COR_COD_ESC_TG_TOT]]</f>
        <v>-2.8752873563218393</v>
      </c>
      <c r="LN48" s="15">
        <f>Tabla2[[#This Row],[ROS_DUR_COR_COD_ESC_TG_TOT]]-Tabla2[[#This Row],[PAS_DUR_COR_COD_ESC_TG_TOT]]</f>
        <v>98.75454545454545</v>
      </c>
      <c r="LO48" s="15">
        <f>Tabla2[[#This Row],[PAS_NUM_COR_COD_ROS_TG_NEG]]-Tabla2[[#This Row],[ESC_NUM_COR_COD_ROS_TG_NEG]]</f>
        <v>0.89999999999999991</v>
      </c>
      <c r="LP48" s="15">
        <f>Tabla2[[#This Row],[PAS_DUR_COR_COD_ROS_TG_NEG]]-Tabla2[[#This Row],[ESC_DUR_COR_COD_ROS_TG_NEG]]</f>
        <v>281.69841269841265</v>
      </c>
      <c r="LQ48" s="15">
        <f>Tabla2[[#This Row],[PAS_NUM_COR_COD_ROS_TG_NEU]]-Tabla2[[#This Row],[ESC_NUM_COR_COD_ROS_TG_NEU]]</f>
        <v>0.89999999999999991</v>
      </c>
      <c r="LR48" s="15">
        <f>Tabla2[[#This Row],[PAS_DUR_COR_COD_ROS_TG_NEU]]-Tabla2[[#This Row],[ESC_DUR_COR_COD_ROS_TG_NEU]]</f>
        <v>422.05042016806726</v>
      </c>
      <c r="LS48" s="15">
        <f>Tabla2[[#This Row],[PAS_NUM_COR_COD_ROS_TG_POS]]-Tabla2[[#This Row],[ESC_NUM_COR_COD_ROS_TG_POS]]</f>
        <v>0.85000000000000009</v>
      </c>
      <c r="LT48" s="15">
        <f>Tabla2[[#This Row],[PAS_DUR_COR_COD_ROS_TG_POS]]-Tabla2[[#This Row],[ESC_DUR_COR_COD_ROS_TG_POS]]</f>
        <v>570.56944444444446</v>
      </c>
      <c r="LU48" s="15">
        <f>Tabla2[[#This Row],[PAS_NUM_COR_COD_ROS_TG_TOT]]-Tabla2[[#This Row],[ESC_NUM_COR_COD_ROS_TG_TOT]]</f>
        <v>0.8833333333333333</v>
      </c>
      <c r="LV48" s="15">
        <f>Tabla2[[#This Row],[PAS_DUR_COR_COD_ROS_TG_TOT]]-Tabla2[[#This Row],[ESC_DUR_COR_COD_ROS_TG_TOT]]</f>
        <v>417.91901108269394</v>
      </c>
      <c r="LW48" s="15">
        <f>Tabla2[[#This Row],[PAS_NUM_COR_COD_ESC_TG_NEG]]-Tabla2[[#This Row],[ESC_NUM_COR_COD_ESC_TG_NEG]]</f>
        <v>0.89999999999999991</v>
      </c>
      <c r="LX48" s="15">
        <f>Tabla2[[#This Row],[PAS_DUR_COR_COD_ESC_TG_NEG]]-Tabla2[[#This Row],[ESC_DUR_COR_COD_ESC_TG_NEG]]</f>
        <v>153.22222222222217</v>
      </c>
      <c r="LY48" s="15">
        <f>Tabla2[[#This Row],[PAS_NUM_COR_COD_ESC_TG_NEU]]-Tabla2[[#This Row],[ESC_NUM_COR_COD_ESC_TG_NEU]]</f>
        <v>-0.75</v>
      </c>
      <c r="LZ48" s="15">
        <f>Tabla2[[#This Row],[PAS_DUR_COR_COD_ESC_TG_NEU]]-Tabla2[[#This Row],[ESC_DUR_COR_COD_ESC_TG_NEU]]</f>
        <v>-89.712418300653667</v>
      </c>
      <c r="MA48" s="15">
        <f>Tabla2[[#This Row],[PAS_NUM_COR_COD_ESC_TG_POS]]-Tabla2[[#This Row],[ESC_NUM_COR_COD_ESC_TG_POS]]</f>
        <v>0.29999999999999982</v>
      </c>
      <c r="MB48" s="15">
        <f>Tabla2[[#This Row],[PAS_DUR_COR_COD_ESC_TG_POS]]-Tabla2[[#This Row],[ESC_DUR_COR_COD_ESC_TG_POS]]</f>
        <v>251.13450292397658</v>
      </c>
      <c r="MC48" s="15">
        <f>Tabla2[[#This Row],[PAS_NUM_COR_COD_ESC_TG_TOT]]-Tabla2[[#This Row],[ESC_NUM_COR_COD_ESC_TG_TOT]]</f>
        <v>0.14999999999999991</v>
      </c>
      <c r="MD48" s="15">
        <f>Tabla2[[#This Row],[PAS_DUR_COR_COD_ESC_TG_TOT]]-Tabla2[[#This Row],[ESC_DUR_COR_COD_ESC_TG_TOT]]</f>
        <v>104.37508417508423</v>
      </c>
      <c r="ME48" s="42">
        <f>Tabla25[[#This Row],[PAS_NUM_COR_COD_ROS_TG_NEG]]-Tabla25[[#This Row],[PAS_NUM_COR_COD_ESC_TG_NEG]]</f>
        <v>-0.5</v>
      </c>
      <c r="MF48" s="42">
        <f>Tabla25[[#This Row],[PAS_NUM_COR_COD_ROS_TG_NEU]]-Tabla25[[#This Row],[PAS_NUM_COR_COD_ESC_TG_NEU]]</f>
        <v>0.35000000000000009</v>
      </c>
      <c r="MG48" s="42">
        <f>Tabla25[[#This Row],[PAS_NUM_COR_COD_ROS_TG_POS]]-Tabla25[[#This Row],[PAS_NUM_COR_COD_ESC_TG_POS]]</f>
        <v>0.55000000000000027</v>
      </c>
      <c r="MH48" s="42">
        <f>Tabla25[[#This Row],[PAS_NUM_COR_COD_ROS_TG_TOT]]-Tabla25[[#This Row],[PAS_NUM_COR_COD_ESC_TG_TOT]]</f>
        <v>0.1333333333333333</v>
      </c>
      <c r="MI48" s="42">
        <f>Tabla25[[#This Row],[PAS_DUR_COR_COD_ROS_TG_NEG]]-Tabla25[[#This Row],[PAS_DUR_COR_COD_ESC_TG_NEG]]</f>
        <v>-123.44444444444446</v>
      </c>
      <c r="MJ48" s="42">
        <f>Tabla25[[#This Row],[PAS_DUR_COR_COD_ROS_TG_NEU]]-Tabla25[[#This Row],[PAS_DUR_COR_COD_ESC_TG_NEU]]</f>
        <v>154.58823529411768</v>
      </c>
      <c r="MK48" s="42">
        <f>Tabla25[[#This Row],[PAS_DUR_COR_COD_ROS_TG_POS]]-Tabla25[[#This Row],[PAS_DUR_COR_COD_ESC_TG_POS]]</f>
        <v>400.54605263157896</v>
      </c>
      <c r="ML48" s="42">
        <f>Tabla25[[#This Row],[PAS_DUR_COR_COD_ROS_TG_TOT]]-Tabla25[[#This Row],[PAS_DUR_COR_COD_ESC_TG_TOT]]</f>
        <v>137.99964349376114</v>
      </c>
      <c r="MM48" s="44">
        <f>Tabla25[[#This Row],[ESC_NUM_COR_COD_ROS_TG_NEG]]-Tabla25[[#This Row],[ESC_NUM_COR_COD_ESC_TG_NEG]]</f>
        <v>-0.5</v>
      </c>
      <c r="MN48" s="44">
        <f>Tabla25[[#This Row],[ESC_NUM_COR_COD_ROS_TG_NEU]]-Tabla25[[#This Row],[ESC_NUM_COR_COD_ESC_TG_NEU]]</f>
        <v>-1.2999999999999998</v>
      </c>
      <c r="MO48" s="44">
        <f>Tabla25[[#This Row],[ESC_NUM_COR_COD_ROS_TG_POS]]-Tabla25[[#This Row],[ESC_NUM_COR_COD_ESC_TG_POS]]</f>
        <v>0</v>
      </c>
      <c r="MP48" s="44">
        <f>Tabla25[[#This Row],[ESC_NUM_COR_COD_ROS_TG_TOT]]-Tabla25[[#This Row],[ESC_NUM_COR_COD_ESC_TG_TOT]]</f>
        <v>-0.60000000000000009</v>
      </c>
      <c r="MQ48" s="44">
        <f>Tabla25[[#This Row],[ESC_DUR_COR_COD_ROS_TG_NEG]]-Tabla25[[#This Row],[ESC_DUR_COR_COD_ESC_TG_NEG]]</f>
        <v>-251.92063492063494</v>
      </c>
      <c r="MR48" s="44">
        <f>Tabla25[[#This Row],[ESC_DUR_COR_COD_ROS_TG_NEU]]-Tabla25[[#This Row],[ESC_DUR_COR_COD_ESC_TG_NEU]]</f>
        <v>-357.17460317460325</v>
      </c>
      <c r="MS48" s="44">
        <f>Tabla25[[#This Row],[ESC_DUR_COR_COD_ROS_TG_POS]]-Tabla25[[#This Row],[ESC_DUR_COR_COD_ESC_TG_POS]]</f>
        <v>81.111111111111086</v>
      </c>
      <c r="MT48" s="44">
        <f>Tabla25[[#This Row],[ESC_DUR_COR_COD_ROS_TG_TOT]]-Tabla25[[#This Row],[ESC_DUR_COR_COD_ESC_TG_TOT]]</f>
        <v>-175.54428341384858</v>
      </c>
      <c r="MU48" s="47">
        <f>Tabla25[[#This Row],[ROS_NUM_COR_COD_ROS_TG_NEG]]-Tabla25[[#This Row],[ROS_NUM_COR_COD_ESC_TG_NEG]]</f>
        <v>0</v>
      </c>
      <c r="MV48" s="47">
        <f>Tabla25[[#This Row],[ROS_NUM_COR_COD_ROS_TG_NEU]]-Tabla25[[#This Row],[ROS_NUM_COR_COD_ESC_TG_NEU]]</f>
        <v>0</v>
      </c>
      <c r="MW48" s="47">
        <f>Tabla25[[#This Row],[ROS_NUM_COR_COD_ROS_TG_POS]]-Tabla25[[#This Row],[ROS_NUM_COR_COD_ESC_TG_POS]]</f>
        <v>-0.4</v>
      </c>
      <c r="MX48" s="47">
        <f>Tabla25[[#This Row],[ROS_NUM_COR_COD_ROS_TG_TOT]]-Tabla25[[#This Row],[ROS_NUM_COR_COD_ESC_TG_TOT]]</f>
        <v>-0.13793103448275862</v>
      </c>
      <c r="MY48" s="47">
        <f>Tabla25[[#This Row],[ROS_DUR_COR_COD_ROS_TG_NEG]]-Tabla25[[#This Row],[ROS_DUR_COR_COD_ESC_TG_NEG]]</f>
        <v>0</v>
      </c>
      <c r="MZ48" s="47">
        <f>Tabla25[[#This Row],[ROS_DUR_COR_COD_ROS_TG_NEU]]-Tabla25[[#This Row],[ROS_DUR_COR_COD_ESC_TG_NEU]]</f>
        <v>-479.5</v>
      </c>
      <c r="NA48" s="47">
        <f>Tabla25[[#This Row],[ROS_DUR_COR_COD_ROS_TG_POS]]-Tabla25[[#This Row],[ROS_DUR_COR_COD_ESC_TG_POS]]</f>
        <v>-1068</v>
      </c>
      <c r="NB48" s="47">
        <f>Tabla25[[#This Row],[ROS_DUR_COR_COD_ROS_TG_TOT]]-Tabla25[[#This Row],[ROS_DUR_COR_COD_ESC_TG_TOT]]</f>
        <v>-750.83333333333337</v>
      </c>
    </row>
    <row r="49" spans="1:366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  <c r="KY49" s="15">
        <f>Tabla2[[#This Row],[ROS_NUM_COR_COD_ROS_TG_NEG]]-Tabla2[[#This Row],[PAS_NUM_COR_COD_ROS_TG_NEG]]</f>
        <v>-1.0833333333333333</v>
      </c>
      <c r="KZ49" s="15">
        <f>Tabla2[[#This Row],[ROS_DUR_COR_COD_ROS_TG_NEG]]-Tabla2[[#This Row],[PAS_DUR_COR_COD_ROS_TG_NEG]]</f>
        <v>62.205882352941217</v>
      </c>
      <c r="LA49" s="15">
        <f>Tabla2[[#This Row],[ROS_NUM_COR_COD_ROS_TG_NEU]]-Tabla2[[#This Row],[PAS_NUM_COR_COD_ROS_TG_NEU]]</f>
        <v>-1.7999999999999998</v>
      </c>
      <c r="LB49" s="15">
        <f>Tabla2[[#This Row],[ROS_DUR_COR_COD_ROS_TG_NEU]]-Tabla2[[#This Row],[PAS_DUR_COR_COD_ROS_TG_NEU]]</f>
        <v>-728.3125</v>
      </c>
      <c r="LC49" s="15">
        <f>Tabla2[[#This Row],[ROS_NUM_COR_COD_ROS_TG_POS]]-Tabla2[[#This Row],[PAS_NUM_COR_COD_ROS_TG_POS]]</f>
        <v>-4.9999999999999822E-2</v>
      </c>
      <c r="LD49" s="15">
        <f>Tabla2[[#This Row],[ROS_DUR_COR_COD_ROS_TG_POS]]-Tabla2[[#This Row],[PAS_DUR_COR_COD_ROS_TG_POS]]</f>
        <v>-334.17307692307691</v>
      </c>
      <c r="LE49" s="15">
        <f>Tabla2[[#This Row],[ROS_NUM_COR_COD_ROS_TG_TOT]]-Tabla2[[#This Row],[PAS_NUM_COR_COD_ROS_TG_TOT]]</f>
        <v>-0.96896551724137914</v>
      </c>
      <c r="LF49" s="15">
        <f>Tabla2[[#This Row],[ROS_DUR_COR_COD_ROS_TG_TOT]]-Tabla2[[#This Row],[PAS_DUR_COR_COD_ROS_TG_TOT]]</f>
        <v>-385.71956521739128</v>
      </c>
      <c r="LG49" s="15">
        <f>Tabla2[[#This Row],[ROS_NUM_COR_COD_ESC_TG_NEG]]-Tabla2[[#This Row],[PAS_NUM_COR_COD_ESC_TG_NEG]]</f>
        <v>-1.8111111111111113</v>
      </c>
      <c r="LH49" s="15">
        <f>Tabla2[[#This Row],[ROS_DUR_COR_COD_ESC_TG_NEG]]-Tabla2[[#This Row],[PAS_DUR_COR_COD_ESC_TG_NEG]]</f>
        <v>-701.73333333333335</v>
      </c>
      <c r="LI49" s="15">
        <f>Tabla2[[#This Row],[ROS_NUM_COR_COD_ESC_TG_NEU]]-Tabla2[[#This Row],[PAS_NUM_COR_COD_ESC_TG_NEU]]</f>
        <v>-0.70000000000000018</v>
      </c>
      <c r="LJ49" s="15">
        <f>Tabla2[[#This Row],[ROS_NUM_COR_COD_ESC_TG_NEG]]-Tabla2[[#This Row],[PAS_NUM_COR_COD_ESC_TG_NEG]]</f>
        <v>-1.8111111111111113</v>
      </c>
      <c r="LK49" s="15">
        <f>Tabla2[[#This Row],[ROS_NUM_COR_COD_ESC_TG_POS]]-Tabla2[[#This Row],[PAS_NUM_COR_COD_ESC_TG_POS]]</f>
        <v>-0.45000000000000018</v>
      </c>
      <c r="LL49" s="15">
        <f>Tabla2[[#This Row],[ROS_DUR_COR_COD_ESC_TG_POS]]-Tabla2[[#This Row],[PAS_DUR_COR_COD_ESC_TG_POS]]</f>
        <v>15.791666666666629</v>
      </c>
      <c r="LM49" s="15">
        <f>Tabla2[[#This Row],[ROS_NUM_COR_COD_ESC_TG_TOT]]-Tabla2[[#This Row],[PAS_NUM_COR_COD_ESC_TG_TOT]]</f>
        <v>-0.9568965517241379</v>
      </c>
      <c r="LN49" s="15">
        <f>Tabla2[[#This Row],[ROS_DUR_COR_COD_ESC_TG_TOT]]-Tabla2[[#This Row],[PAS_DUR_COR_COD_ESC_TG_TOT]]</f>
        <v>-191.45999999999992</v>
      </c>
      <c r="LO49" s="15">
        <f>Tabla2[[#This Row],[PAS_NUM_COR_COD_ROS_TG_NEG]]-Tabla2[[#This Row],[ESC_NUM_COR_COD_ROS_TG_NEG]]</f>
        <v>1.25</v>
      </c>
      <c r="LP49" s="15">
        <f>Tabla2[[#This Row],[PAS_DUR_COR_COD_ROS_TG_NEG]]-Tabla2[[#This Row],[ESC_DUR_COR_COD_ROS_TG_NEG]]</f>
        <v>175.96078431372541</v>
      </c>
      <c r="LQ49" s="15">
        <f>Tabla2[[#This Row],[PAS_NUM_COR_COD_ROS_TG_NEU]]-Tabla2[[#This Row],[ESC_NUM_COR_COD_ROS_TG_NEU]]</f>
        <v>1.1000000000000001</v>
      </c>
      <c r="LR49" s="15">
        <f>Tabla2[[#This Row],[PAS_DUR_COR_COD_ROS_TG_NEU]]-Tabla2[[#This Row],[ESC_DUR_COR_COD_ROS_TG_NEU]]</f>
        <v>161.10416666666663</v>
      </c>
      <c r="LS49" s="15">
        <f>Tabla2[[#This Row],[PAS_NUM_COR_COD_ROS_TG_POS]]-Tabla2[[#This Row],[ESC_NUM_COR_COD_ROS_TG_POS]]</f>
        <v>0.34999999999999964</v>
      </c>
      <c r="LT49" s="15">
        <f>Tabla2[[#This Row],[PAS_DUR_COR_COD_ROS_TG_POS]]-Tabla2[[#This Row],[ESC_DUR_COR_COD_ROS_TG_POS]]</f>
        <v>-177.24358974358984</v>
      </c>
      <c r="LU49" s="15">
        <f>Tabla2[[#This Row],[PAS_NUM_COR_COD_ROS_TG_TOT]]-Tabla2[[#This Row],[ESC_NUM_COR_COD_ROS_TG_TOT]]</f>
        <v>0.86428571428571432</v>
      </c>
      <c r="LV49" s="15">
        <f>Tabla2[[#This Row],[PAS_DUR_COR_COD_ROS_TG_TOT]]-Tabla2[[#This Row],[ESC_DUR_COR_COD_ROS_TG_TOT]]</f>
        <v>52.591787439613427</v>
      </c>
      <c r="LW49" s="15">
        <f>Tabla2[[#This Row],[PAS_NUM_COR_COD_ESC_TG_NEG]]-Tabla2[[#This Row],[ESC_NUM_COR_COD_ESC_TG_NEG]]</f>
        <v>-0.17499999999999982</v>
      </c>
      <c r="LX49" s="15">
        <f>Tabla2[[#This Row],[PAS_DUR_COR_COD_ESC_TG_NEG]]-Tabla2[[#This Row],[ESC_DUR_COR_COD_ESC_TG_NEG]]</f>
        <v>-158.76666666666677</v>
      </c>
      <c r="LY49" s="15">
        <f>Tabla2[[#This Row],[PAS_NUM_COR_COD_ESC_TG_NEU]]-Tabla2[[#This Row],[ESC_NUM_COR_COD_ESC_TG_NEU]]</f>
        <v>0.70000000000000018</v>
      </c>
      <c r="LZ49" s="15">
        <f>Tabla2[[#This Row],[PAS_DUR_COR_COD_ESC_TG_NEU]]-Tabla2[[#This Row],[ESC_DUR_COR_COD_ESC_TG_NEU]]</f>
        <v>-145.79699248120301</v>
      </c>
      <c r="MA49" s="15">
        <f>Tabla2[[#This Row],[PAS_NUM_COR_COD_ESC_TG_POS]]-Tabla2[[#This Row],[ESC_NUM_COR_COD_ESC_TG_POS]]</f>
        <v>0.25</v>
      </c>
      <c r="MB49" s="15">
        <f>Tabla2[[#This Row],[PAS_DUR_COR_COD_ESC_TG_POS]]-Tabla2[[#This Row],[ESC_DUR_COR_COD_ESC_TG_POS]]</f>
        <v>-775.22499999999991</v>
      </c>
      <c r="MC49" s="15">
        <f>Tabla2[[#This Row],[PAS_NUM_COR_COD_ESC_TG_TOT]]-Tabla2[[#This Row],[ESC_NUM_COR_COD_ESC_TG_TOT]]</f>
        <v>0.28571428571428559</v>
      </c>
      <c r="MD49" s="15">
        <f>Tabla2[[#This Row],[PAS_DUR_COR_COD_ESC_TG_TOT]]-Tabla2[[#This Row],[ESC_DUR_COR_COD_ESC_TG_TOT]]</f>
        <v>-332.78444444444438</v>
      </c>
      <c r="ME49" s="42">
        <f>Tabla25[[#This Row],[PAS_NUM_COR_COD_ROS_TG_NEG]]-Tabla25[[#This Row],[PAS_NUM_COR_COD_ESC_TG_NEG]]</f>
        <v>4.9999999999999822E-2</v>
      </c>
      <c r="MF49" s="42">
        <f>Tabla25[[#This Row],[PAS_NUM_COR_COD_ROS_TG_NEU]]-Tabla25[[#This Row],[PAS_NUM_COR_COD_ESC_TG_NEU]]</f>
        <v>0.29999999999999982</v>
      </c>
      <c r="MG49" s="42">
        <f>Tabla25[[#This Row],[PAS_NUM_COR_COD_ROS_TG_POS]]-Tabla25[[#This Row],[PAS_NUM_COR_COD_ESC_TG_POS]]</f>
        <v>9.9999999999999645E-2</v>
      </c>
      <c r="MH49" s="42">
        <f>Tabla25[[#This Row],[PAS_NUM_COR_COD_ROS_TG_TOT]]-Tabla25[[#This Row],[PAS_NUM_COR_COD_ESC_TG_TOT]]</f>
        <v>0.14999999999999991</v>
      </c>
      <c r="MI49" s="42">
        <f>Tabla25[[#This Row],[PAS_DUR_COR_COD_ROS_TG_NEG]]-Tabla25[[#This Row],[PAS_DUR_COR_COD_ESC_TG_NEG]]</f>
        <v>-144.10588235294119</v>
      </c>
      <c r="MJ49" s="42">
        <f>Tabla25[[#This Row],[PAS_DUR_COR_COD_ROS_TG_NEU]]-Tabla25[[#This Row],[PAS_DUR_COR_COD_ESC_TG_NEU]]</f>
        <v>339.30592105263156</v>
      </c>
      <c r="MK49" s="42">
        <f>Tabla25[[#This Row],[PAS_DUR_COR_COD_ROS_TG_POS]]-Tabla25[[#This Row],[PAS_DUR_COR_COD_ESC_TG_POS]]</f>
        <v>178.54807692307691</v>
      </c>
      <c r="ML49" s="42">
        <f>Tabla25[[#This Row],[PAS_DUR_COR_COD_ROS_TG_TOT]]-Tabla25[[#This Row],[PAS_DUR_COR_COD_ESC_TG_TOT]]</f>
        <v>129.70956521739129</v>
      </c>
      <c r="MM49" s="44">
        <f>Tabla25[[#This Row],[ESC_NUM_COR_COD_ROS_TG_NEG]]-Tabla25[[#This Row],[ESC_NUM_COR_COD_ESC_TG_NEG]]</f>
        <v>-1.375</v>
      </c>
      <c r="MN49" s="44">
        <f>Tabla25[[#This Row],[ESC_NUM_COR_COD_ROS_TG_NEU]]-Tabla25[[#This Row],[ESC_NUM_COR_COD_ESC_TG_NEU]]</f>
        <v>-0.10000000000000009</v>
      </c>
      <c r="MO49" s="44">
        <f>Tabla25[[#This Row],[ESC_NUM_COR_COD_ROS_TG_POS]]-Tabla25[[#This Row],[ESC_NUM_COR_COD_ESC_TG_POS]]</f>
        <v>0</v>
      </c>
      <c r="MP49" s="44">
        <f>Tabla25[[#This Row],[ESC_NUM_COR_COD_ROS_TG_TOT]]-Tabla25[[#This Row],[ESC_NUM_COR_COD_ESC_TG_TOT]]</f>
        <v>-0.42857142857142883</v>
      </c>
      <c r="MQ49" s="44">
        <f>Tabla25[[#This Row],[ESC_DUR_COR_COD_ROS_TG_NEG]]-Tabla25[[#This Row],[ESC_DUR_COR_COD_ESC_TG_NEG]]</f>
        <v>-478.83333333333337</v>
      </c>
      <c r="MR49" s="44">
        <f>Tabla25[[#This Row],[ESC_DUR_COR_COD_ROS_TG_NEU]]-Tabla25[[#This Row],[ESC_DUR_COR_COD_ESC_TG_NEU]]</f>
        <v>32.404761904761926</v>
      </c>
      <c r="MS49" s="44">
        <f>Tabla25[[#This Row],[ESC_DUR_COR_COD_ROS_TG_POS]]-Tabla25[[#This Row],[ESC_DUR_COR_COD_ESC_TG_POS]]</f>
        <v>-419.43333333333317</v>
      </c>
      <c r="MT49" s="44">
        <f>Tabla25[[#This Row],[ESC_DUR_COR_COD_ROS_TG_TOT]]-Tabla25[[#This Row],[ESC_DUR_COR_COD_ESC_TG_TOT]]</f>
        <v>-255.66666666666652</v>
      </c>
      <c r="MU49" s="47">
        <f>Tabla25[[#This Row],[ROS_NUM_COR_COD_ROS_TG_NEG]]-Tabla25[[#This Row],[ROS_NUM_COR_COD_ESC_TG_NEG]]</f>
        <v>0.7777777777777779</v>
      </c>
      <c r="MV49" s="47">
        <f>Tabla25[[#This Row],[ROS_NUM_COR_COD_ROS_TG_NEU]]-Tabla25[[#This Row],[ROS_NUM_COR_COD_ESC_TG_NEU]]</f>
        <v>-0.79999999999999982</v>
      </c>
      <c r="MW49" s="47">
        <f>Tabla25[[#This Row],[ROS_NUM_COR_COD_ROS_TG_POS]]-Tabla25[[#This Row],[ROS_NUM_COR_COD_ESC_TG_POS]]</f>
        <v>0.5</v>
      </c>
      <c r="MX49" s="47">
        <f>Tabla25[[#This Row],[ROS_NUM_COR_COD_ROS_TG_TOT]]-Tabla25[[#This Row],[ROS_NUM_COR_COD_ESC_TG_TOT]]</f>
        <v>0.13793103448275867</v>
      </c>
      <c r="MY49" s="47">
        <f>Tabla25[[#This Row],[ROS_DUR_COR_COD_ROS_TG_NEG]]-Tabla25[[#This Row],[ROS_DUR_COR_COD_ESC_TG_NEG]]</f>
        <v>619.83333333333337</v>
      </c>
      <c r="MZ49" s="47">
        <f>Tabla25[[#This Row],[ROS_DUR_COR_COD_ROS_TG_NEU]]-Tabla25[[#This Row],[ROS_DUR_COR_COD_ESC_TG_NEU]]</f>
        <v>-423</v>
      </c>
      <c r="NA49" s="47">
        <f>Tabla25[[#This Row],[ROS_DUR_COR_COD_ROS_TG_POS]]-Tabla25[[#This Row],[ROS_DUR_COR_COD_ESC_TG_POS]]</f>
        <v>-171.41666666666663</v>
      </c>
      <c r="NB49" s="47">
        <f>Tabla25[[#This Row],[ROS_DUR_COR_COD_ROS_TG_TOT]]-Tabla25[[#This Row],[ROS_DUR_COR_COD_ESC_TG_TOT]]</f>
        <v>-64.550000000000068</v>
      </c>
    </row>
    <row r="50" spans="1:366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  <c r="KY50" s="15">
        <f>Tabla2[[#This Row],[ROS_NUM_COR_COD_ROS_TG_NEG]]-Tabla2[[#This Row],[PAS_NUM_COR_COD_ROS_TG_NEG]]</f>
        <v>1.5888888888888895</v>
      </c>
      <c r="KZ50" s="15">
        <f>Tabla2[[#This Row],[ROS_DUR_COR_COD_ROS_TG_NEG]]-Tabla2[[#This Row],[PAS_DUR_COR_COD_ROS_TG_NEG]]</f>
        <v>381.2777777777776</v>
      </c>
      <c r="LA50" s="15">
        <f>Tabla2[[#This Row],[ROS_NUM_COR_COD_ROS_TG_NEU]]-Tabla2[[#This Row],[PAS_NUM_COR_COD_ROS_TG_NEU]]</f>
        <v>1.0584795321637426</v>
      </c>
      <c r="LB50" s="15">
        <f>Tabla2[[#This Row],[ROS_DUR_COR_COD_ROS_TG_NEU]]-Tabla2[[#This Row],[PAS_DUR_COR_COD_ROS_TG_NEU]]</f>
        <v>117.61437908496737</v>
      </c>
      <c r="LC50" s="15">
        <f>Tabla2[[#This Row],[ROS_NUM_COR_COD_ROS_TG_POS]]-Tabla2[[#This Row],[PAS_NUM_COR_COD_ROS_TG_POS]]</f>
        <v>2.1499999999999995</v>
      </c>
      <c r="LD50" s="15">
        <f>Tabla2[[#This Row],[ROS_DUR_COR_COD_ROS_TG_POS]]-Tabla2[[#This Row],[PAS_DUR_COR_COD_ROS_TG_POS]]</f>
        <v>416.32857142857142</v>
      </c>
      <c r="LE50" s="15">
        <f>Tabla2[[#This Row],[ROS_NUM_COR_COD_ROS_TG_TOT]]-Tabla2[[#This Row],[PAS_NUM_COR_COD_ROS_TG_TOT]]</f>
        <v>1.5944309927360769</v>
      </c>
      <c r="LF50" s="15">
        <f>Tabla2[[#This Row],[ROS_DUR_COR_COD_ROS_TG_TOT]]-Tabla2[[#This Row],[PAS_DUR_COR_COD_ROS_TG_TOT]]</f>
        <v>298.5408163265306</v>
      </c>
      <c r="LG50" s="15">
        <f>Tabla2[[#This Row],[ROS_NUM_COR_COD_ESC_TG_NEG]]-Tabla2[[#This Row],[PAS_NUM_COR_COD_ESC_TG_NEG]]</f>
        <v>-2.5277777777777777</v>
      </c>
      <c r="LH50" s="15">
        <f>Tabla2[[#This Row],[ROS_DUR_COR_COD_ESC_TG_NEG]]-Tabla2[[#This Row],[PAS_DUR_COR_COD_ESC_TG_NEG]]</f>
        <v>-249.04411764705878</v>
      </c>
      <c r="LI50" s="15">
        <f>Tabla2[[#This Row],[ROS_NUM_COR_COD_ESC_TG_NEU]]-Tabla2[[#This Row],[PAS_NUM_COR_COD_ESC_TG_NEU]]</f>
        <v>-1.2923976608187133</v>
      </c>
      <c r="LJ50" s="15">
        <f>Tabla2[[#This Row],[ROS_NUM_COR_COD_ESC_TG_NEG]]-Tabla2[[#This Row],[PAS_NUM_COR_COD_ESC_TG_NEG]]</f>
        <v>-2.5277777777777777</v>
      </c>
      <c r="LK50" s="15">
        <f>Tabla2[[#This Row],[ROS_NUM_COR_COD_ESC_TG_POS]]-Tabla2[[#This Row],[PAS_NUM_COR_COD_ESC_TG_POS]]</f>
        <v>-2.75</v>
      </c>
      <c r="LL50" s="15">
        <f>Tabla2[[#This Row],[ROS_DUR_COR_COD_ESC_TG_POS]]-Tabla2[[#This Row],[PAS_DUR_COR_COD_ESC_TG_POS]]</f>
        <v>-577.61403508771934</v>
      </c>
      <c r="LM50" s="15">
        <f>Tabla2[[#This Row],[ROS_NUM_COR_COD_ESC_TG_TOT]]-Tabla2[[#This Row],[PAS_NUM_COR_COD_ESC_TG_TOT]]</f>
        <v>-2.1918886198547214</v>
      </c>
      <c r="LN50" s="15">
        <f>Tabla2[[#This Row],[ROS_DUR_COR_COD_ESC_TG_TOT]]-Tabla2[[#This Row],[PAS_DUR_COR_COD_ESC_TG_TOT]]</f>
        <v>-384.31520532741399</v>
      </c>
      <c r="LO50" s="15">
        <f>Tabla2[[#This Row],[PAS_NUM_COR_COD_ROS_TG_NEG]]-Tabla2[[#This Row],[ESC_NUM_COR_COD_ROS_TG_NEG]]</f>
        <v>1.9666666666666663</v>
      </c>
      <c r="LP50" s="15">
        <f>Tabla2[[#This Row],[PAS_DUR_COR_COD_ROS_TG_NEG]]-Tabla2[[#This Row],[ESC_DUR_COR_COD_ROS_TG_NEG]]</f>
        <v>585.54166666666674</v>
      </c>
      <c r="LQ50" s="15">
        <f>Tabla2[[#This Row],[PAS_NUM_COR_COD_ROS_TG_NEU]]-Tabla2[[#This Row],[ESC_NUM_COR_COD_ROS_TG_NEU]]</f>
        <v>1.852631578947368</v>
      </c>
      <c r="LR50" s="15">
        <f>Tabla2[[#This Row],[PAS_DUR_COR_COD_ROS_TG_NEU]]-Tabla2[[#This Row],[ESC_DUR_COR_COD_ROS_TG_NEU]]</f>
        <v>248.10784313725492</v>
      </c>
      <c r="LS50" s="15">
        <f>Tabla2[[#This Row],[PAS_NUM_COR_COD_ROS_TG_POS]]-Tabla2[[#This Row],[ESC_NUM_COR_COD_ROS_TG_POS]]</f>
        <v>0.15000000000000036</v>
      </c>
      <c r="LT50" s="15">
        <f>Tabla2[[#This Row],[PAS_DUR_COR_COD_ROS_TG_POS]]-Tabla2[[#This Row],[ESC_DUR_COR_COD_ROS_TG_POS]]</f>
        <v>189.44642857142867</v>
      </c>
      <c r="LU50" s="15">
        <f>Tabla2[[#This Row],[PAS_NUM_COR_COD_ROS_TG_TOT]]-Tabla2[[#This Row],[ESC_NUM_COR_COD_ROS_TG_TOT]]</f>
        <v>1.3144360023378145</v>
      </c>
      <c r="LV50" s="15">
        <f>Tabla2[[#This Row],[PAS_DUR_COR_COD_ROS_TG_TOT]]-Tabla2[[#This Row],[ESC_DUR_COR_COD_ROS_TG_TOT]]</f>
        <v>356.19944341372911</v>
      </c>
      <c r="LW50" s="15">
        <f>Tabla2[[#This Row],[PAS_NUM_COR_COD_ESC_TG_NEG]]-Tabla2[[#This Row],[ESC_NUM_COR_COD_ESC_TG_NEG]]</f>
        <v>-1.25</v>
      </c>
      <c r="LX50" s="15">
        <f>Tabla2[[#This Row],[PAS_DUR_COR_COD_ESC_TG_NEG]]-Tabla2[[#This Row],[ESC_DUR_COR_COD_ESC_TG_NEG]]</f>
        <v>-436.26143790849687</v>
      </c>
      <c r="LY50" s="15">
        <f>Tabla2[[#This Row],[PAS_NUM_COR_COD_ESC_TG_NEU]]-Tabla2[[#This Row],[ESC_NUM_COR_COD_ESC_TG_NEU]]</f>
        <v>-1.6631578947368424</v>
      </c>
      <c r="LZ50" s="15">
        <f>Tabla2[[#This Row],[PAS_DUR_COR_COD_ESC_TG_NEU]]-Tabla2[[#This Row],[ESC_DUR_COR_COD_ESC_TG_NEU]]</f>
        <v>-347.69411764705887</v>
      </c>
      <c r="MA50" s="15">
        <f>Tabla2[[#This Row],[PAS_NUM_COR_COD_ESC_TG_POS]]-Tabla2[[#This Row],[ESC_NUM_COR_COD_ESC_TG_POS]]</f>
        <v>0.34999999999999964</v>
      </c>
      <c r="MB50" s="15">
        <f>Tabla2[[#This Row],[PAS_DUR_COR_COD_ESC_TG_POS]]-Tabla2[[#This Row],[ESC_DUR_COR_COD_ESC_TG_POS]]</f>
        <v>-158.42763157894728</v>
      </c>
      <c r="MC50" s="15">
        <f>Tabla2[[#This Row],[PAS_NUM_COR_COD_ESC_TG_TOT]]-Tabla2[[#This Row],[ESC_NUM_COR_COD_ESC_TG_TOT]]</f>
        <v>-0.84628872004675681</v>
      </c>
      <c r="MD50" s="15">
        <f>Tabla2[[#This Row],[PAS_DUR_COR_COD_ESC_TG_TOT]]-Tabla2[[#This Row],[ESC_DUR_COR_COD_ESC_TG_TOT]]</f>
        <v>-308.92662473794553</v>
      </c>
      <c r="ME50" s="42">
        <f>Tabla25[[#This Row],[PAS_NUM_COR_COD_ROS_TG_NEG]]-Tabla25[[#This Row],[PAS_NUM_COR_COD_ESC_TG_NEG]]</f>
        <v>0.54999999999999982</v>
      </c>
      <c r="MF50" s="42">
        <f>Tabla25[[#This Row],[PAS_NUM_COR_COD_ROS_TG_NEU]]-Tabla25[[#This Row],[PAS_NUM_COR_COD_ESC_TG_NEU]]</f>
        <v>0.31578947368421018</v>
      </c>
      <c r="MG50" s="42">
        <f>Tabla25[[#This Row],[PAS_NUM_COR_COD_ROS_TG_POS]]-Tabla25[[#This Row],[PAS_NUM_COR_COD_ESC_TG_POS]]</f>
        <v>-1.7999999999999998</v>
      </c>
      <c r="MH50" s="42">
        <f>Tabla25[[#This Row],[PAS_NUM_COR_COD_ROS_TG_TOT]]-Tabla25[[#This Row],[PAS_NUM_COR_COD_ESC_TG_TOT]]</f>
        <v>-0.32203389830508433</v>
      </c>
      <c r="MI50" s="42">
        <f>Tabla25[[#This Row],[PAS_DUR_COR_COD_ROS_TG_NEG]]-Tabla25[[#This Row],[PAS_DUR_COR_COD_ESC_TG_NEG]]</f>
        <v>173.87254901960796</v>
      </c>
      <c r="MJ50" s="42">
        <f>Tabla25[[#This Row],[PAS_DUR_COR_COD_ROS_TG_NEU]]-Tabla25[[#This Row],[PAS_DUR_COR_COD_ESC_TG_NEU]]</f>
        <v>-22.764705882352928</v>
      </c>
      <c r="MK50" s="42">
        <f>Tabla25[[#This Row],[PAS_DUR_COR_COD_ROS_TG_POS]]-Tabla25[[#This Row],[PAS_DUR_COR_COD_ESC_TG_POS]]</f>
        <v>-281.37593984962405</v>
      </c>
      <c r="ML50" s="42">
        <f>Tabla25[[#This Row],[PAS_DUR_COR_COD_ROS_TG_TOT]]-Tabla25[[#This Row],[PAS_DUR_COR_COD_ESC_TG_TOT]]</f>
        <v>-41.717366191759766</v>
      </c>
      <c r="MM50" s="44">
        <f>Tabla25[[#This Row],[ESC_NUM_COR_COD_ROS_TG_NEG]]-Tabla25[[#This Row],[ESC_NUM_COR_COD_ESC_TG_NEG]]</f>
        <v>-2.6666666666666665</v>
      </c>
      <c r="MN50" s="44">
        <f>Tabla25[[#This Row],[ESC_NUM_COR_COD_ROS_TG_NEU]]-Tabla25[[#This Row],[ESC_NUM_COR_COD_ESC_TG_NEU]]</f>
        <v>-3.2</v>
      </c>
      <c r="MO50" s="44">
        <f>Tabla25[[#This Row],[ESC_NUM_COR_COD_ROS_TG_POS]]-Tabla25[[#This Row],[ESC_NUM_COR_COD_ESC_TG_POS]]</f>
        <v>-1.6000000000000005</v>
      </c>
      <c r="MP50" s="44">
        <f>Tabla25[[#This Row],[ESC_NUM_COR_COD_ROS_TG_TOT]]-Tabla25[[#This Row],[ESC_NUM_COR_COD_ESC_TG_TOT]]</f>
        <v>-2.4827586206896557</v>
      </c>
      <c r="MQ50" s="44">
        <f>Tabla25[[#This Row],[ESC_DUR_COR_COD_ROS_TG_NEG]]-Tabla25[[#This Row],[ESC_DUR_COR_COD_ESC_TG_NEG]]</f>
        <v>-847.93055555555566</v>
      </c>
      <c r="MR50" s="44">
        <f>Tabla25[[#This Row],[ESC_DUR_COR_COD_ROS_TG_NEU]]-Tabla25[[#This Row],[ESC_DUR_COR_COD_ESC_TG_NEU]]</f>
        <v>-618.56666666666672</v>
      </c>
      <c r="MS50" s="44">
        <f>Tabla25[[#This Row],[ESC_DUR_COR_COD_ROS_TG_POS]]-Tabla25[[#This Row],[ESC_DUR_COR_COD_ESC_TG_POS]]</f>
        <v>-629.25</v>
      </c>
      <c r="MT50" s="44">
        <f>Tabla25[[#This Row],[ESC_DUR_COR_COD_ROS_TG_TOT]]-Tabla25[[#This Row],[ESC_DUR_COR_COD_ESC_TG_TOT]]</f>
        <v>-706.84343434343441</v>
      </c>
      <c r="MU50" s="47">
        <f>Tabla25[[#This Row],[ROS_NUM_COR_COD_ROS_TG_NEG]]-Tabla25[[#This Row],[ROS_NUM_COR_COD_ESC_TG_NEG]]</f>
        <v>4.666666666666667</v>
      </c>
      <c r="MV50" s="47">
        <f>Tabla25[[#This Row],[ROS_NUM_COR_COD_ROS_TG_NEU]]-Tabla25[[#This Row],[ROS_NUM_COR_COD_ESC_TG_NEU]]</f>
        <v>2.6666666666666661</v>
      </c>
      <c r="MW50" s="47">
        <f>Tabla25[[#This Row],[ROS_NUM_COR_COD_ROS_TG_POS]]-Tabla25[[#This Row],[ROS_NUM_COR_COD_ESC_TG_POS]]</f>
        <v>3.0999999999999996</v>
      </c>
      <c r="MX50" s="47">
        <f>Tabla25[[#This Row],[ROS_NUM_COR_COD_ROS_TG_TOT]]-Tabla25[[#This Row],[ROS_NUM_COR_COD_ESC_TG_TOT]]</f>
        <v>3.464285714285714</v>
      </c>
      <c r="MY50" s="47">
        <f>Tabla25[[#This Row],[ROS_DUR_COR_COD_ROS_TG_NEG]]-Tabla25[[#This Row],[ROS_DUR_COR_COD_ESC_TG_NEG]]</f>
        <v>804.19444444444434</v>
      </c>
      <c r="MZ50" s="47">
        <f>Tabla25[[#This Row],[ROS_DUR_COR_COD_ROS_TG_NEU]]-Tabla25[[#This Row],[ROS_DUR_COR_COD_ESC_TG_NEU]]</f>
        <v>407.9841269841271</v>
      </c>
      <c r="NA50" s="47">
        <f>Tabla25[[#This Row],[ROS_DUR_COR_COD_ROS_TG_POS]]-Tabla25[[#This Row],[ROS_DUR_COR_COD_ESC_TG_POS]]</f>
        <v>712.56666666666672</v>
      </c>
      <c r="NB50" s="47">
        <f>Tabla25[[#This Row],[ROS_DUR_COR_COD_ROS_TG_TOT]]-Tabla25[[#This Row],[ROS_DUR_COR_COD_ESC_TG_TOT]]</f>
        <v>641.13865546218483</v>
      </c>
    </row>
    <row r="51" spans="1:366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  <c r="KY51" s="15">
        <f>Tabla2[[#This Row],[ROS_NUM_COR_COD_ROS_TG_NEG]]-Tabla2[[#This Row],[PAS_NUM_COR_COD_ROS_TG_NEG]]</f>
        <v>2</v>
      </c>
      <c r="KZ51" s="15">
        <f>Tabla2[[#This Row],[ROS_DUR_COR_COD_ROS_TG_NEG]]-Tabla2[[#This Row],[PAS_DUR_COR_COD_ROS_TG_NEG]]</f>
        <v>1036.2330827067669</v>
      </c>
      <c r="LA51" s="15">
        <f>Tabla2[[#This Row],[ROS_NUM_COR_COD_ROS_TG_NEU]]-Tabla2[[#This Row],[PAS_NUM_COR_COD_ROS_TG_NEU]]</f>
        <v>2.1499999999999995</v>
      </c>
      <c r="LB51" s="15">
        <f>Tabla2[[#This Row],[ROS_DUR_COR_COD_ROS_TG_NEU]]-Tabla2[[#This Row],[PAS_DUR_COR_COD_ROS_TG_NEU]]</f>
        <v>661.54444444444437</v>
      </c>
      <c r="LC51" s="15">
        <f>Tabla2[[#This Row],[ROS_NUM_COR_COD_ROS_TG_POS]]-Tabla2[[#This Row],[PAS_NUM_COR_COD_ROS_TG_POS]]</f>
        <v>1.1000000000000001</v>
      </c>
      <c r="LD51" s="15">
        <f>Tabla2[[#This Row],[ROS_DUR_COR_COD_ROS_TG_POS]]-Tabla2[[#This Row],[PAS_DUR_COR_COD_ROS_TG_POS]]</f>
        <v>580.57894736842104</v>
      </c>
      <c r="LE51" s="15">
        <f>Tabla2[[#This Row],[ROS_NUM_COR_COD_ROS_TG_TOT]]-Tabla2[[#This Row],[PAS_NUM_COR_COD_ROS_TG_TOT]]</f>
        <v>1.7166666666666668</v>
      </c>
      <c r="LF51" s="15">
        <f>Tabla2[[#This Row],[ROS_DUR_COR_COD_ROS_TG_TOT]]-Tabla2[[#This Row],[PAS_DUR_COR_COD_ROS_TG_TOT]]</f>
        <v>719.2197802197802</v>
      </c>
      <c r="LG51" s="15">
        <f>Tabla2[[#This Row],[ROS_NUM_COR_COD_ESC_TG_NEG]]-Tabla2[[#This Row],[PAS_NUM_COR_COD_ESC_TG_NEG]]</f>
        <v>-2.2999999999999998</v>
      </c>
      <c r="LH51" s="15">
        <f>Tabla2[[#This Row],[ROS_DUR_COR_COD_ESC_TG_NEG]]-Tabla2[[#This Row],[PAS_DUR_COR_COD_ESC_TG_NEG]]</f>
        <v>257.84999999999991</v>
      </c>
      <c r="LI51" s="15">
        <f>Tabla2[[#This Row],[ROS_NUM_COR_COD_ESC_TG_NEU]]-Tabla2[[#This Row],[PAS_NUM_COR_COD_ESC_TG_NEU]]</f>
        <v>-1.5499999999999998</v>
      </c>
      <c r="LJ51" s="15">
        <f>Tabla2[[#This Row],[ROS_NUM_COR_COD_ESC_TG_NEG]]-Tabla2[[#This Row],[PAS_NUM_COR_COD_ESC_TG_NEG]]</f>
        <v>-2.2999999999999998</v>
      </c>
      <c r="LK51" s="15">
        <f>Tabla2[[#This Row],[ROS_NUM_COR_COD_ESC_TG_POS]]-Tabla2[[#This Row],[PAS_NUM_COR_COD_ESC_TG_POS]]</f>
        <v>-1.1000000000000001</v>
      </c>
      <c r="LL51" s="15">
        <f>Tabla2[[#This Row],[ROS_DUR_COR_COD_ESC_TG_POS]]-Tabla2[[#This Row],[PAS_DUR_COR_COD_ESC_TG_POS]]</f>
        <v>159.48333333333323</v>
      </c>
      <c r="LM51" s="15">
        <f>Tabla2[[#This Row],[ROS_NUM_COR_COD_ESC_TG_TOT]]-Tabla2[[#This Row],[PAS_NUM_COR_COD_ESC_TG_TOT]]</f>
        <v>-1.6</v>
      </c>
      <c r="LN51" s="15">
        <f>Tabla2[[#This Row],[ROS_DUR_COR_COD_ESC_TG_TOT]]-Tabla2[[#This Row],[PAS_DUR_COR_COD_ESC_TG_TOT]]</f>
        <v>-60.884533898305108</v>
      </c>
      <c r="LO51" s="15">
        <f>Tabla2[[#This Row],[PAS_NUM_COR_COD_ROS_TG_NEG]]-Tabla2[[#This Row],[ESC_NUM_COR_COD_ROS_TG_NEG]]</f>
        <v>1.25</v>
      </c>
      <c r="LP51" s="15">
        <f>Tabla2[[#This Row],[PAS_DUR_COR_COD_ROS_TG_NEG]]-Tabla2[[#This Row],[ESC_DUR_COR_COD_ROS_TG_NEG]]</f>
        <v>327.55263157894728</v>
      </c>
      <c r="LQ51" s="15">
        <f>Tabla2[[#This Row],[PAS_NUM_COR_COD_ROS_TG_NEU]]-Tabla2[[#This Row],[ESC_NUM_COR_COD_ROS_TG_NEU]]</f>
        <v>0.55000000000000027</v>
      </c>
      <c r="LR51" s="15">
        <f>Tabla2[[#This Row],[PAS_DUR_COR_COD_ROS_TG_NEU]]-Tabla2[[#This Row],[ESC_DUR_COR_COD_ROS_TG_NEU]]</f>
        <v>99.305555555555543</v>
      </c>
      <c r="LS51" s="15">
        <f>Tabla2[[#This Row],[PAS_NUM_COR_COD_ROS_TG_POS]]-Tabla2[[#This Row],[ESC_NUM_COR_COD_ROS_TG_POS]]</f>
        <v>1.4</v>
      </c>
      <c r="LT51" s="15">
        <f>Tabla2[[#This Row],[PAS_DUR_COR_COD_ROS_TG_POS]]-Tabla2[[#This Row],[ESC_DUR_COR_COD_ROS_TG_POS]]</f>
        <v>496.04605263157896</v>
      </c>
      <c r="LU51" s="15">
        <f>Tabla2[[#This Row],[PAS_NUM_COR_COD_ROS_TG_TOT]]-Tabla2[[#This Row],[ESC_NUM_COR_COD_ROS_TG_TOT]]</f>
        <v>1.069047619047619</v>
      </c>
      <c r="LV51" s="15">
        <f>Tabla2[[#This Row],[PAS_DUR_COR_COD_ROS_TG_TOT]]-Tabla2[[#This Row],[ESC_DUR_COR_COD_ROS_TG_TOT]]</f>
        <v>315.08441558441564</v>
      </c>
      <c r="LW51" s="15">
        <f>Tabla2[[#This Row],[PAS_NUM_COR_COD_ESC_TG_NEG]]-Tabla2[[#This Row],[ESC_NUM_COR_COD_ESC_TG_NEG]]</f>
        <v>-1.9500000000000002</v>
      </c>
      <c r="LX51" s="15">
        <f>Tabla2[[#This Row],[PAS_DUR_COR_COD_ESC_TG_NEG]]-Tabla2[[#This Row],[ESC_DUR_COR_COD_ESC_TG_NEG]]</f>
        <v>-534.84999999999991</v>
      </c>
      <c r="LY51" s="15">
        <f>Tabla2[[#This Row],[PAS_NUM_COR_COD_ESC_TG_NEU]]-Tabla2[[#This Row],[ESC_NUM_COR_COD_ESC_TG_NEU]]</f>
        <v>-1.5500000000000003</v>
      </c>
      <c r="LZ51" s="15">
        <f>Tabla2[[#This Row],[PAS_DUR_COR_COD_ESC_TG_NEU]]-Tabla2[[#This Row],[ESC_DUR_COR_COD_ESC_TG_NEU]]</f>
        <v>-361.52631578947376</v>
      </c>
      <c r="MA51" s="15">
        <f>Tabla2[[#This Row],[PAS_NUM_COR_COD_ESC_TG_POS]]-Tabla2[[#This Row],[ESC_NUM_COR_COD_ESC_TG_POS]]</f>
        <v>-1.3000000000000003</v>
      </c>
      <c r="MB51" s="15">
        <f>Tabla2[[#This Row],[PAS_DUR_COR_COD_ESC_TG_POS]]-Tabla2[[#This Row],[ESC_DUR_COR_COD_ESC_TG_POS]]</f>
        <v>-491.15</v>
      </c>
      <c r="MC51" s="15">
        <f>Tabla2[[#This Row],[PAS_NUM_COR_COD_ESC_TG_TOT]]-Tabla2[[#This Row],[ESC_NUM_COR_COD_ESC_TG_TOT]]</f>
        <v>-1.5785714285714287</v>
      </c>
      <c r="MD51" s="15">
        <f>Tabla2[[#This Row],[PAS_DUR_COR_COD_ESC_TG_TOT]]-Tabla2[[#This Row],[ESC_DUR_COR_COD_ESC_TG_TOT]]</f>
        <v>-462.64225181598067</v>
      </c>
      <c r="ME51" s="42">
        <f>Tabla25[[#This Row],[PAS_NUM_COR_COD_ROS_TG_NEG]]-Tabla25[[#This Row],[PAS_NUM_COR_COD_ESC_TG_NEG]]</f>
        <v>-4.9999999999999822E-2</v>
      </c>
      <c r="MF51" s="42">
        <f>Tabla25[[#This Row],[PAS_NUM_COR_COD_ROS_TG_NEU]]-Tabla25[[#This Row],[PAS_NUM_COR_COD_ESC_TG_NEU]]</f>
        <v>-1.1999999999999997</v>
      </c>
      <c r="MG51" s="42">
        <f>Tabla25[[#This Row],[PAS_NUM_COR_COD_ROS_TG_POS]]-Tabla25[[#This Row],[PAS_NUM_COR_COD_ESC_TG_POS]]</f>
        <v>0.29999999999999982</v>
      </c>
      <c r="MH51" s="42">
        <f>Tabla25[[#This Row],[PAS_NUM_COR_COD_ROS_TG_TOT]]-Tabla25[[#This Row],[PAS_NUM_COR_COD_ESC_TG_TOT]]</f>
        <v>-0.31666666666666687</v>
      </c>
      <c r="MI51" s="42">
        <f>Tabla25[[#This Row],[PAS_DUR_COR_COD_ROS_TG_NEG]]-Tabla25[[#This Row],[PAS_DUR_COR_COD_ESC_TG_NEG]]</f>
        <v>26.902631578947194</v>
      </c>
      <c r="MJ51" s="42">
        <f>Tabla25[[#This Row],[PAS_DUR_COR_COD_ROS_TG_NEU]]-Tabla25[[#This Row],[PAS_DUR_COR_COD_ESC_TG_NEU]]</f>
        <v>-397.4181286549707</v>
      </c>
      <c r="MK51" s="42">
        <f>Tabla25[[#This Row],[PAS_DUR_COR_COD_ROS_TG_POS]]-Tabla25[[#This Row],[PAS_DUR_COR_COD_ESC_TG_POS]]</f>
        <v>126.07105263157894</v>
      </c>
      <c r="ML51" s="42">
        <f>Tabla25[[#This Row],[PAS_DUR_COR_COD_ROS_TG_TOT]]-Tabla25[[#This Row],[PAS_DUR_COR_COD_ESC_TG_TOT]]</f>
        <v>-75.964891041162218</v>
      </c>
      <c r="MM51" s="44">
        <f>Tabla25[[#This Row],[ESC_NUM_COR_COD_ROS_TG_NEG]]-Tabla25[[#This Row],[ESC_NUM_COR_COD_ESC_TG_NEG]]</f>
        <v>-3.25</v>
      </c>
      <c r="MN51" s="44">
        <f>Tabla25[[#This Row],[ESC_NUM_COR_COD_ROS_TG_NEU]]-Tabla25[[#This Row],[ESC_NUM_COR_COD_ESC_TG_NEU]]</f>
        <v>-3.3000000000000003</v>
      </c>
      <c r="MO51" s="44">
        <f>Tabla25[[#This Row],[ESC_NUM_COR_COD_ROS_TG_POS]]-Tabla25[[#This Row],[ESC_NUM_COR_COD_ESC_TG_POS]]</f>
        <v>-2.4000000000000004</v>
      </c>
      <c r="MP51" s="44">
        <f>Tabla25[[#This Row],[ESC_NUM_COR_COD_ROS_TG_TOT]]-Tabla25[[#This Row],[ESC_NUM_COR_COD_ESC_TG_TOT]]</f>
        <v>-2.9642857142857144</v>
      </c>
      <c r="MQ51" s="44">
        <f>Tabla25[[#This Row],[ESC_DUR_COR_COD_ROS_TG_NEG]]-Tabla25[[#This Row],[ESC_DUR_COR_COD_ESC_TG_NEG]]</f>
        <v>-835.5</v>
      </c>
      <c r="MR51" s="44">
        <f>Tabla25[[#This Row],[ESC_DUR_COR_COD_ROS_TG_NEU]]-Tabla25[[#This Row],[ESC_DUR_COR_COD_ESC_TG_NEU]]</f>
        <v>-858.25</v>
      </c>
      <c r="MS51" s="44">
        <f>Tabla25[[#This Row],[ESC_DUR_COR_COD_ROS_TG_POS]]-Tabla25[[#This Row],[ESC_DUR_COR_COD_ESC_TG_POS]]</f>
        <v>-861.125</v>
      </c>
      <c r="MT51" s="44">
        <f>Tabla25[[#This Row],[ESC_DUR_COR_COD_ROS_TG_TOT]]-Tabla25[[#This Row],[ESC_DUR_COR_COD_ESC_TG_TOT]]</f>
        <v>-853.69155844155853</v>
      </c>
      <c r="MU51" s="47">
        <f>Tabla25[[#This Row],[ROS_NUM_COR_COD_ROS_TG_NEG]]-Tabla25[[#This Row],[ROS_NUM_COR_COD_ESC_TG_NEG]]</f>
        <v>4.25</v>
      </c>
      <c r="MV51" s="47">
        <f>Tabla25[[#This Row],[ROS_NUM_COR_COD_ROS_TG_NEU]]-Tabla25[[#This Row],[ROS_NUM_COR_COD_ESC_TG_NEU]]</f>
        <v>2.4999999999999996</v>
      </c>
      <c r="MW51" s="47">
        <f>Tabla25[[#This Row],[ROS_NUM_COR_COD_ROS_TG_POS]]-Tabla25[[#This Row],[ROS_NUM_COR_COD_ESC_TG_POS]]</f>
        <v>2.5</v>
      </c>
      <c r="MX51" s="47">
        <f>Tabla25[[#This Row],[ROS_NUM_COR_COD_ROS_TG_TOT]]-Tabla25[[#This Row],[ROS_NUM_COR_COD_ESC_TG_TOT]]</f>
        <v>3</v>
      </c>
      <c r="MY51" s="47">
        <f>Tabla25[[#This Row],[ROS_DUR_COR_COD_ROS_TG_NEG]]-Tabla25[[#This Row],[ROS_DUR_COR_COD_ESC_TG_NEG]]</f>
        <v>805.28571428571422</v>
      </c>
      <c r="MZ51" s="47">
        <f>Tabla25[[#This Row],[ROS_DUR_COR_COD_ROS_TG_NEU]]-Tabla25[[#This Row],[ROS_DUR_COR_COD_ESC_TG_NEU]]</f>
        <v>629.84999999999991</v>
      </c>
      <c r="NA51" s="47">
        <f>Tabla25[[#This Row],[ROS_DUR_COR_COD_ROS_TG_POS]]-Tabla25[[#This Row],[ROS_DUR_COR_COD_ESC_TG_POS]]</f>
        <v>547.16666666666674</v>
      </c>
      <c r="NB51" s="47">
        <f>Tabla25[[#This Row],[ROS_DUR_COR_COD_ROS_TG_TOT]]-Tabla25[[#This Row],[ROS_DUR_COR_COD_ESC_TG_TOT]]</f>
        <v>704.13942307692309</v>
      </c>
    </row>
    <row r="52" spans="1:366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  <c r="KY52" s="15">
        <f>Tabla2[[#This Row],[ROS_NUM_COR_COD_ROS_TG_NEG]]-Tabla2[[#This Row],[PAS_NUM_COR_COD_ROS_TG_NEG]]</f>
        <v>0.38333333333333286</v>
      </c>
      <c r="KZ52" s="15">
        <f>Tabla2[[#This Row],[ROS_DUR_COR_COD_ROS_TG_NEG]]-Tabla2[[#This Row],[PAS_DUR_COR_COD_ROS_TG_NEG]]</f>
        <v>-319.06617647058829</v>
      </c>
      <c r="LA52" s="15">
        <f>Tabla2[[#This Row],[ROS_NUM_COR_COD_ROS_TG_NEU]]-Tabla2[[#This Row],[PAS_NUM_COR_COD_ROS_TG_NEU]]</f>
        <v>0.39999999999999991</v>
      </c>
      <c r="LB52" s="15">
        <f>Tabla2[[#This Row],[ROS_DUR_COR_COD_ROS_TG_NEU]]-Tabla2[[#This Row],[PAS_DUR_COR_COD_ROS_TG_NEU]]</f>
        <v>-376.96428571428578</v>
      </c>
      <c r="LC52" s="15">
        <f>Tabla2[[#This Row],[ROS_NUM_COR_COD_ROS_TG_POS]]-Tabla2[[#This Row],[PAS_NUM_COR_COD_ROS_TG_POS]]</f>
        <v>0.60000000000000009</v>
      </c>
      <c r="LD52" s="15">
        <f>Tabla2[[#This Row],[ROS_DUR_COR_COD_ROS_TG_POS]]-Tabla2[[#This Row],[PAS_DUR_COR_COD_ROS_TG_POS]]</f>
        <v>-193.22352941176462</v>
      </c>
      <c r="LE52" s="15">
        <f>Tabla2[[#This Row],[ROS_NUM_COR_COD_ROS_TG_TOT]]-Tabla2[[#This Row],[PAS_NUM_COR_COD_ROS_TG_TOT]]</f>
        <v>0.45804597701149419</v>
      </c>
      <c r="LF52" s="15">
        <f>Tabla2[[#This Row],[ROS_DUR_COR_COD_ROS_TG_TOT]]-Tabla2[[#This Row],[PAS_DUR_COR_COD_ROS_TG_TOT]]</f>
        <v>-290.2532051282052</v>
      </c>
      <c r="LG52" s="15">
        <f>Tabla2[[#This Row],[ROS_NUM_COR_COD_ESC_TG_NEG]]-Tabla2[[#This Row],[PAS_NUM_COR_COD_ESC_TG_NEG]]</f>
        <v>-0.3833333333333333</v>
      </c>
      <c r="LH52" s="15">
        <f>Tabla2[[#This Row],[ROS_DUR_COR_COD_ESC_TG_NEG]]-Tabla2[[#This Row],[PAS_DUR_COR_COD_ESC_TG_NEG]]</f>
        <v>-525.5</v>
      </c>
      <c r="LI52" s="15">
        <f>Tabla2[[#This Row],[ROS_NUM_COR_COD_ESC_TG_NEU]]-Tabla2[[#This Row],[PAS_NUM_COR_COD_ESC_TG_NEU]]</f>
        <v>-0.15000000000000036</v>
      </c>
      <c r="LJ52" s="15">
        <f>Tabla2[[#This Row],[ROS_NUM_COR_COD_ESC_TG_NEG]]-Tabla2[[#This Row],[PAS_NUM_COR_COD_ESC_TG_NEG]]</f>
        <v>-0.3833333333333333</v>
      </c>
      <c r="LK52" s="15">
        <f>Tabla2[[#This Row],[ROS_NUM_COR_COD_ESC_TG_POS]]-Tabla2[[#This Row],[PAS_NUM_COR_COD_ESC_TG_POS]]</f>
        <v>-0.65000000000000036</v>
      </c>
      <c r="LL52" s="15">
        <f>Tabla2[[#This Row],[ROS_DUR_COR_COD_ESC_TG_POS]]-Tabla2[[#This Row],[PAS_DUR_COR_COD_ESC_TG_POS]]</f>
        <v>-673.8142857142858</v>
      </c>
      <c r="LM52" s="15">
        <f>Tabla2[[#This Row],[ROS_NUM_COR_COD_ESC_TG_TOT]]-Tabla2[[#This Row],[PAS_NUM_COR_COD_ESC_TG_TOT]]</f>
        <v>-0.37988505747126444</v>
      </c>
      <c r="LN52" s="15">
        <f>Tabla2[[#This Row],[ROS_DUR_COR_COD_ESC_TG_TOT]]-Tabla2[[#This Row],[PAS_DUR_COR_COD_ESC_TG_TOT]]</f>
        <v>-637.71237458193968</v>
      </c>
      <c r="LO52" s="15">
        <f>Tabla2[[#This Row],[PAS_NUM_COR_COD_ROS_TG_NEG]]-Tabla2[[#This Row],[ESC_NUM_COR_COD_ROS_TG_NEG]]</f>
        <v>1.85</v>
      </c>
      <c r="LP52" s="15">
        <f>Tabla2[[#This Row],[PAS_DUR_COR_COD_ROS_TG_NEG]]-Tabla2[[#This Row],[ESC_DUR_COR_COD_ROS_TG_NEG]]</f>
        <v>420.94117647058829</v>
      </c>
      <c r="LQ52" s="15">
        <f>Tabla2[[#This Row],[PAS_NUM_COR_COD_ROS_TG_NEU]]-Tabla2[[#This Row],[ESC_NUM_COR_COD_ROS_TG_NEU]]</f>
        <v>1.1666666666666665</v>
      </c>
      <c r="LR52" s="15">
        <f>Tabla2[[#This Row],[PAS_DUR_COR_COD_ROS_TG_NEU]]-Tabla2[[#This Row],[ESC_DUR_COR_COD_ROS_TG_NEU]]</f>
        <v>677.21428571428578</v>
      </c>
      <c r="LS52" s="15">
        <f>Tabla2[[#This Row],[PAS_NUM_COR_COD_ROS_TG_POS]]-Tabla2[[#This Row],[ESC_NUM_COR_COD_ROS_TG_POS]]</f>
        <v>1.3444444444444446</v>
      </c>
      <c r="LT52" s="15">
        <f>Tabla2[[#This Row],[PAS_DUR_COR_COD_ROS_TG_POS]]-Tabla2[[#This Row],[ESC_DUR_COR_COD_ROS_TG_POS]]</f>
        <v>89.966386554621749</v>
      </c>
      <c r="LU52" s="15">
        <f>Tabla2[[#This Row],[PAS_NUM_COR_COD_ROS_TG_TOT]]-Tabla2[[#This Row],[ESC_NUM_COR_COD_ROS_TG_TOT]]</f>
        <v>1.4619047619047616</v>
      </c>
      <c r="LV52" s="15">
        <f>Tabla2[[#This Row],[PAS_DUR_COR_COD_ROS_TG_TOT]]-Tabla2[[#This Row],[ESC_DUR_COR_COD_ROS_TG_TOT]]</f>
        <v>384.79166666666674</v>
      </c>
      <c r="LW52" s="15">
        <f>Tabla2[[#This Row],[PAS_NUM_COR_COD_ESC_TG_NEG]]-Tabla2[[#This Row],[ESC_NUM_COR_COD_ESC_TG_NEG]]</f>
        <v>-2.25</v>
      </c>
      <c r="LX52" s="15">
        <f>Tabla2[[#This Row],[PAS_DUR_COR_COD_ESC_TG_NEG]]-Tabla2[[#This Row],[ESC_DUR_COR_COD_ESC_TG_NEG]]</f>
        <v>-183.79999999999995</v>
      </c>
      <c r="LY52" s="15">
        <f>Tabla2[[#This Row],[PAS_NUM_COR_COD_ESC_TG_NEU]]-Tabla2[[#This Row],[ESC_NUM_COR_COD_ESC_TG_NEU]]</f>
        <v>-1.0499999999999998</v>
      </c>
      <c r="LZ52" s="15">
        <f>Tabla2[[#This Row],[PAS_DUR_COR_COD_ESC_TG_NEU]]-Tabla2[[#This Row],[ESC_DUR_COR_COD_ESC_TG_NEU]]</f>
        <v>336.75</v>
      </c>
      <c r="MA52" s="15">
        <f>Tabla2[[#This Row],[PAS_NUM_COR_COD_ESC_TG_POS]]-Tabla2[[#This Row],[ESC_NUM_COR_COD_ESC_TG_POS]]</f>
        <v>-1.3277777777777775</v>
      </c>
      <c r="MB52" s="15">
        <f>Tabla2[[#This Row],[PAS_DUR_COR_COD_ESC_TG_POS]]-Tabla2[[#This Row],[ESC_DUR_COR_COD_ESC_TG_POS]]</f>
        <v>-201.53571428571422</v>
      </c>
      <c r="MC52" s="15">
        <f>Tabla2[[#This Row],[PAS_NUM_COR_COD_ESC_TG_TOT]]-Tabla2[[#This Row],[ESC_NUM_COR_COD_ESC_TG_TOT]]</f>
        <v>-1.5523809523809522</v>
      </c>
      <c r="MD52" s="15">
        <f>Tabla2[[#This Row],[PAS_DUR_COR_COD_ESC_TG_TOT]]-Tabla2[[#This Row],[ESC_DUR_COR_COD_ESC_TG_TOT]]</f>
        <v>-30.831908831909004</v>
      </c>
      <c r="ME52" s="42">
        <f>Tabla25[[#This Row],[PAS_NUM_COR_COD_ROS_TG_NEG]]-Tabla25[[#This Row],[PAS_NUM_COR_COD_ESC_TG_NEG]]</f>
        <v>0.90000000000000036</v>
      </c>
      <c r="MF52" s="42">
        <f>Tabla25[[#This Row],[PAS_NUM_COR_COD_ROS_TG_NEU]]-Tabla25[[#This Row],[PAS_NUM_COR_COD_ESC_TG_NEU]]</f>
        <v>-0.45000000000000018</v>
      </c>
      <c r="MG52" s="42">
        <f>Tabla25[[#This Row],[PAS_NUM_COR_COD_ROS_TG_POS]]-Tabla25[[#This Row],[PAS_NUM_COR_COD_ESC_TG_POS]]</f>
        <v>0.44999999999999973</v>
      </c>
      <c r="MH52" s="42">
        <f>Tabla25[[#This Row],[PAS_NUM_COR_COD_ROS_TG_TOT]]-Tabla25[[#This Row],[PAS_NUM_COR_COD_ESC_TG_TOT]]</f>
        <v>0.29999999999999982</v>
      </c>
      <c r="MI52" s="42">
        <f>Tabla25[[#This Row],[PAS_DUR_COR_COD_ROS_TG_NEG]]-Tabla25[[#This Row],[PAS_DUR_COR_COD_ESC_TG_NEG]]</f>
        <v>-9.0588235294117112</v>
      </c>
      <c r="MJ52" s="42">
        <f>Tabla25[[#This Row],[PAS_DUR_COR_COD_ROS_TG_NEU]]-Tabla25[[#This Row],[PAS_DUR_COR_COD_ESC_TG_NEU]]</f>
        <v>-274.86904761904748</v>
      </c>
      <c r="MK52" s="42">
        <f>Tabla25[[#This Row],[PAS_DUR_COR_COD_ROS_TG_POS]]-Tabla25[[#This Row],[PAS_DUR_COR_COD_ESC_TG_POS]]</f>
        <v>-82.89075630252114</v>
      </c>
      <c r="ML52" s="42">
        <f>Tabla25[[#This Row],[PAS_DUR_COR_COD_ROS_TG_TOT]]-Tabla25[[#This Row],[PAS_DUR_COR_COD_ESC_TG_TOT]]</f>
        <v>-119.24679487179469</v>
      </c>
      <c r="MM52" s="44">
        <f>Tabla25[[#This Row],[ESC_NUM_COR_COD_ROS_TG_NEG]]-Tabla25[[#This Row],[ESC_NUM_COR_COD_ESC_TG_NEG]]</f>
        <v>-3.1999999999999997</v>
      </c>
      <c r="MN52" s="44">
        <f>Tabla25[[#This Row],[ESC_NUM_COR_COD_ROS_TG_NEU]]-Tabla25[[#This Row],[ESC_NUM_COR_COD_ESC_TG_NEU]]</f>
        <v>-2.6666666666666665</v>
      </c>
      <c r="MO52" s="44">
        <f>Tabla25[[#This Row],[ESC_NUM_COR_COD_ROS_TG_POS]]-Tabla25[[#This Row],[ESC_NUM_COR_COD_ESC_TG_POS]]</f>
        <v>-2.2222222222222223</v>
      </c>
      <c r="MP52" s="44">
        <f>Tabla25[[#This Row],[ESC_NUM_COR_COD_ROS_TG_TOT]]-Tabla25[[#This Row],[ESC_NUM_COR_COD_ESC_TG_TOT]]</f>
        <v>-2.714285714285714</v>
      </c>
      <c r="MQ52" s="44">
        <f>Tabla25[[#This Row],[ESC_DUR_COR_COD_ROS_TG_NEG]]-Tabla25[[#This Row],[ESC_DUR_COR_COD_ESC_TG_NEG]]</f>
        <v>-613.79999999999995</v>
      </c>
      <c r="MR52" s="44">
        <f>Tabla25[[#This Row],[ESC_DUR_COR_COD_ROS_TG_NEU]]-Tabla25[[#This Row],[ESC_DUR_COR_COD_ESC_TG_NEU]]</f>
        <v>-615.33333333333326</v>
      </c>
      <c r="MS52" s="44">
        <f>Tabla25[[#This Row],[ESC_DUR_COR_COD_ROS_TG_POS]]-Tabla25[[#This Row],[ESC_DUR_COR_COD_ESC_TG_POS]]</f>
        <v>-374.39285714285711</v>
      </c>
      <c r="MT52" s="44">
        <f>Tabla25[[#This Row],[ESC_DUR_COR_COD_ROS_TG_TOT]]-Tabla25[[#This Row],[ESC_DUR_COR_COD_ESC_TG_TOT]]</f>
        <v>-534.87037037037044</v>
      </c>
      <c r="MU52" s="47">
        <f>Tabla25[[#This Row],[ROS_NUM_COR_COD_ROS_TG_NEG]]-Tabla25[[#This Row],[ROS_NUM_COR_COD_ESC_TG_NEG]]</f>
        <v>1.6666666666666665</v>
      </c>
      <c r="MV52" s="47">
        <f>Tabla25[[#This Row],[ROS_NUM_COR_COD_ROS_TG_NEU]]-Tabla25[[#This Row],[ROS_NUM_COR_COD_ESC_TG_NEU]]</f>
        <v>0.10000000000000009</v>
      </c>
      <c r="MW52" s="47">
        <f>Tabla25[[#This Row],[ROS_NUM_COR_COD_ROS_TG_POS]]-Tabla25[[#This Row],[ROS_NUM_COR_COD_ESC_TG_POS]]</f>
        <v>1.7000000000000002</v>
      </c>
      <c r="MX52" s="47">
        <f>Tabla25[[#This Row],[ROS_NUM_COR_COD_ROS_TG_TOT]]-Tabla25[[#This Row],[ROS_NUM_COR_COD_ESC_TG_TOT]]</f>
        <v>1.1379310344827585</v>
      </c>
      <c r="MY52" s="47">
        <f>Tabla25[[#This Row],[ROS_DUR_COR_COD_ROS_TG_NEG]]-Tabla25[[#This Row],[ROS_DUR_COR_COD_ESC_TG_NEG]]</f>
        <v>197.375</v>
      </c>
      <c r="MZ52" s="47">
        <f>Tabla25[[#This Row],[ROS_DUR_COR_COD_ROS_TG_NEU]]-Tabla25[[#This Row],[ROS_DUR_COR_COD_ESC_TG_NEU]]</f>
        <v>8.5357142857142208</v>
      </c>
      <c r="NA52" s="47">
        <f>Tabla25[[#This Row],[ROS_DUR_COR_COD_ROS_TG_POS]]-Tabla25[[#This Row],[ROS_DUR_COR_COD_ESC_TG_POS]]</f>
        <v>397.70000000000005</v>
      </c>
      <c r="NB52" s="47">
        <f>Tabla25[[#This Row],[ROS_DUR_COR_COD_ROS_TG_TOT]]-Tabla25[[#This Row],[ROS_DUR_COR_COD_ESC_TG_TOT]]</f>
        <v>228.2123745819398</v>
      </c>
    </row>
    <row r="53" spans="1:366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  <c r="KY53" s="15">
        <f>Tabla2[[#This Row],[ROS_NUM_COR_COD_ROS_TG_NEG]]-Tabla2[[#This Row],[PAS_NUM_COR_COD_ROS_TG_NEG]]</f>
        <v>2.0277777777777777</v>
      </c>
      <c r="KZ53" s="15">
        <f>Tabla2[[#This Row],[ROS_DUR_COR_COD_ROS_TG_NEG]]-Tabla2[[#This Row],[PAS_DUR_COR_COD_ROS_TG_NEG]]</f>
        <v>906.98888888888882</v>
      </c>
      <c r="LA53" s="15">
        <f>Tabla2[[#This Row],[ROS_NUM_COR_COD_ROS_TG_NEU]]-Tabla2[[#This Row],[PAS_NUM_COR_COD_ROS_TG_NEU]]</f>
        <v>2.0500000000000003</v>
      </c>
      <c r="LB53" s="15">
        <f>Tabla2[[#This Row],[ROS_DUR_COR_COD_ROS_TG_NEU]]-Tabla2[[#This Row],[PAS_DUR_COR_COD_ROS_TG_NEU]]</f>
        <v>723.40000000000009</v>
      </c>
      <c r="LC53" s="15">
        <f>Tabla2[[#This Row],[ROS_NUM_COR_COD_ROS_TG_POS]]-Tabla2[[#This Row],[PAS_NUM_COR_COD_ROS_TG_POS]]</f>
        <v>1.6105263157894742</v>
      </c>
      <c r="LD53" s="15">
        <f>Tabla2[[#This Row],[ROS_DUR_COR_COD_ROS_TG_POS]]-Tabla2[[#This Row],[PAS_DUR_COR_COD_ROS_TG_POS]]</f>
        <v>638.37777777777774</v>
      </c>
      <c r="LE53" s="15">
        <f>Tabla2[[#This Row],[ROS_NUM_COR_COD_ROS_TG_TOT]]-Tabla2[[#This Row],[PAS_NUM_COR_COD_ROS_TG_TOT]]</f>
        <v>1.8930450029222672</v>
      </c>
      <c r="LF53" s="15">
        <f>Tabla2[[#This Row],[ROS_DUR_COR_COD_ROS_TG_TOT]]-Tabla2[[#This Row],[PAS_DUR_COR_COD_ROS_TG_TOT]]</f>
        <v>754.58620689655163</v>
      </c>
      <c r="LG53" s="15">
        <f>Tabla2[[#This Row],[ROS_NUM_COR_COD_ESC_TG_NEG]]-Tabla2[[#This Row],[PAS_NUM_COR_COD_ESC_TG_NEG]]</f>
        <v>-2.6777777777777776</v>
      </c>
      <c r="LH53" s="15">
        <f>Tabla2[[#This Row],[ROS_DUR_COR_COD_ESC_TG_NEG]]-Tabla2[[#This Row],[PAS_DUR_COR_COD_ESC_TG_NEG]]</f>
        <v>-691.81954887218058</v>
      </c>
      <c r="LI53" s="15">
        <f>Tabla2[[#This Row],[ROS_NUM_COR_COD_ESC_TG_NEU]]-Tabla2[[#This Row],[PAS_NUM_COR_COD_ESC_TG_NEU]]</f>
        <v>-2.8</v>
      </c>
      <c r="LJ53" s="15">
        <f>Tabla2[[#This Row],[ROS_NUM_COR_COD_ESC_TG_NEG]]-Tabla2[[#This Row],[PAS_NUM_COR_COD_ESC_TG_NEG]]</f>
        <v>-2.6777777777777776</v>
      </c>
      <c r="LK53" s="15">
        <f>Tabla2[[#This Row],[ROS_NUM_COR_COD_ESC_TG_POS]]-Tabla2[[#This Row],[PAS_NUM_COR_COD_ESC_TG_POS]]</f>
        <v>-2.689473684210526</v>
      </c>
      <c r="LL53" s="15">
        <f>Tabla2[[#This Row],[ROS_DUR_COR_COD_ESC_TG_POS]]-Tabla2[[#This Row],[PAS_DUR_COR_COD_ESC_TG_POS]]</f>
        <v>-522.52631578947376</v>
      </c>
      <c r="LM53" s="15">
        <f>Tabla2[[#This Row],[ROS_NUM_COR_COD_ESC_TG_TOT]]-Tabla2[[#This Row],[PAS_NUM_COR_COD_ESC_TG_TOT]]</f>
        <v>-2.7282291057860899</v>
      </c>
      <c r="LN53" s="15">
        <f>Tabla2[[#This Row],[ROS_DUR_COR_COD_ESC_TG_TOT]]-Tabla2[[#This Row],[PAS_DUR_COR_COD_ESC_TG_TOT]]</f>
        <v>-534.70235934664242</v>
      </c>
      <c r="LO53" s="15">
        <f>Tabla2[[#This Row],[PAS_NUM_COR_COD_ROS_TG_NEG]]-Tabla2[[#This Row],[ESC_NUM_COR_COD_ROS_TG_NEG]]</f>
        <v>2.15</v>
      </c>
      <c r="LP53" s="15">
        <f>Tabla2[[#This Row],[PAS_DUR_COR_COD_ROS_TG_NEG]]-Tabla2[[#This Row],[ESC_DUR_COR_COD_ROS_TG_NEG]]</f>
        <v>364.0428571428572</v>
      </c>
      <c r="LQ53" s="15">
        <f>Tabla2[[#This Row],[PAS_NUM_COR_COD_ROS_TG_NEU]]-Tabla2[[#This Row],[ESC_NUM_COR_COD_ROS_TG_NEU]]</f>
        <v>2.25</v>
      </c>
      <c r="LR53" s="15">
        <f>Tabla2[[#This Row],[PAS_DUR_COR_COD_ROS_TG_NEU]]-Tabla2[[#This Row],[ESC_DUR_COR_COD_ROS_TG_NEU]]</f>
        <v>514.15714285714284</v>
      </c>
      <c r="LS53" s="15">
        <f>Tabla2[[#This Row],[PAS_NUM_COR_COD_ROS_TG_POS]]-Tabla2[[#This Row],[ESC_NUM_COR_COD_ROS_TG_POS]]</f>
        <v>2.9005847953216373</v>
      </c>
      <c r="LT53" s="15">
        <f>Tabla2[[#This Row],[PAS_DUR_COR_COD_ROS_TG_POS]]-Tabla2[[#This Row],[ESC_DUR_COR_COD_ROS_TG_POS]]</f>
        <v>880.38888888888891</v>
      </c>
      <c r="LU53" s="15">
        <f>Tabla2[[#This Row],[PAS_NUM_COR_COD_ROS_TG_TOT]]-Tabla2[[#This Row],[ESC_NUM_COR_COD_ROS_TG_TOT]]</f>
        <v>2.4172998246639392</v>
      </c>
      <c r="LV53" s="15">
        <f>Tabla2[[#This Row],[PAS_DUR_COR_COD_ROS_TG_TOT]]-Tabla2[[#This Row],[ESC_DUR_COR_COD_ROS_TG_TOT]]</f>
        <v>571.99482758620695</v>
      </c>
      <c r="LW53" s="15">
        <f>Tabla2[[#This Row],[PAS_NUM_COR_COD_ESC_TG_NEG]]-Tabla2[[#This Row],[ESC_NUM_COR_COD_ESC_TG_NEG]]</f>
        <v>-1.4</v>
      </c>
      <c r="LX53" s="15">
        <f>Tabla2[[#This Row],[PAS_DUR_COR_COD_ESC_TG_NEG]]-Tabla2[[#This Row],[ESC_DUR_COR_COD_ESC_TG_NEG]]</f>
        <v>-620.8947368421052</v>
      </c>
      <c r="LY53" s="15">
        <f>Tabla2[[#This Row],[PAS_NUM_COR_COD_ESC_TG_NEU]]-Tabla2[[#This Row],[ESC_NUM_COR_COD_ESC_TG_NEU]]</f>
        <v>-1.9999999999999996</v>
      </c>
      <c r="LZ53" s="15">
        <f>Tabla2[[#This Row],[PAS_DUR_COR_COD_ESC_TG_NEU]]-Tabla2[[#This Row],[ESC_DUR_COR_COD_ESC_TG_NEU]]</f>
        <v>-781.45</v>
      </c>
      <c r="MA53" s="15">
        <f>Tabla2[[#This Row],[PAS_NUM_COR_COD_ESC_TG_POS]]-Tabla2[[#This Row],[ESC_NUM_COR_COD_ESC_TG_POS]]</f>
        <v>-2.4327485380116962</v>
      </c>
      <c r="MB53" s="15">
        <f>Tabla2[[#This Row],[PAS_DUR_COR_COD_ESC_TG_POS]]-Tabla2[[#This Row],[ESC_DUR_COR_COD_ESC_TG_POS]]</f>
        <v>-984.91812865497059</v>
      </c>
      <c r="MC53" s="15">
        <f>Tabla2[[#This Row],[PAS_NUM_COR_COD_ESC_TG_TOT]]-Tabla2[[#This Row],[ESC_NUM_COR_COD_ESC_TG_TOT]]</f>
        <v>-1.9269433080070129</v>
      </c>
      <c r="MD53" s="15">
        <f>Tabla2[[#This Row],[PAS_DUR_COR_COD_ESC_TG_TOT]]-Tabla2[[#This Row],[ESC_DUR_COR_COD_ESC_TG_TOT]]</f>
        <v>-790.51724137931046</v>
      </c>
      <c r="ME53" s="42">
        <f>Tabla25[[#This Row],[PAS_NUM_COR_COD_ROS_TG_NEG]]-Tabla25[[#This Row],[PAS_NUM_COR_COD_ESC_TG_NEG]]</f>
        <v>-0.14999999999999991</v>
      </c>
      <c r="MF53" s="42">
        <f>Tabla25[[#This Row],[PAS_NUM_COR_COD_ROS_TG_NEU]]-Tabla25[[#This Row],[PAS_NUM_COR_COD_ESC_TG_NEU]]</f>
        <v>0.25</v>
      </c>
      <c r="MG53" s="42">
        <f>Tabla25[[#This Row],[PAS_NUM_COR_COD_ROS_TG_POS]]-Tabla25[[#This Row],[PAS_NUM_COR_COD_ESC_TG_POS]]</f>
        <v>0</v>
      </c>
      <c r="MH53" s="42">
        <f>Tabla25[[#This Row],[PAS_NUM_COR_COD_ROS_TG_TOT]]-Tabla25[[#This Row],[PAS_NUM_COR_COD_ESC_TG_TOT]]</f>
        <v>3.3898305084745672E-2</v>
      </c>
      <c r="MI53" s="42">
        <f>Tabla25[[#This Row],[PAS_DUR_COR_COD_ROS_TG_NEG]]-Tabla25[[#This Row],[PAS_DUR_COR_COD_ESC_TG_NEG]]</f>
        <v>-67.205263157894706</v>
      </c>
      <c r="MJ53" s="42">
        <f>Tabla25[[#This Row],[PAS_DUR_COR_COD_ROS_TG_NEU]]-Tabla25[[#This Row],[PAS_DUR_COR_COD_ESC_TG_NEU]]</f>
        <v>171.75</v>
      </c>
      <c r="MK53" s="42">
        <f>Tabla25[[#This Row],[PAS_DUR_COR_COD_ROS_TG_POS]]-Tabla25[[#This Row],[PAS_DUR_COR_COD_ESC_TG_POS]]</f>
        <v>109.69590643274842</v>
      </c>
      <c r="ML53" s="42">
        <f>Tabla25[[#This Row],[PAS_DUR_COR_COD_ROS_TG_TOT]]-Tabla25[[#This Row],[PAS_DUR_COR_COD_ESC_TG_TOT]]</f>
        <v>71.379310344827672</v>
      </c>
      <c r="MM53" s="44">
        <f>Tabla25[[#This Row],[ESC_NUM_COR_COD_ROS_TG_NEG]]-Tabla25[[#This Row],[ESC_NUM_COR_COD_ESC_TG_NEG]]</f>
        <v>-3.6999999999999997</v>
      </c>
      <c r="MN53" s="44">
        <f>Tabla25[[#This Row],[ESC_NUM_COR_COD_ROS_TG_NEU]]-Tabla25[[#This Row],[ESC_NUM_COR_COD_ESC_TG_NEU]]</f>
        <v>-3.9999999999999996</v>
      </c>
      <c r="MO53" s="44">
        <f>Tabla25[[#This Row],[ESC_NUM_COR_COD_ROS_TG_POS]]-Tabla25[[#This Row],[ESC_NUM_COR_COD_ESC_TG_POS]]</f>
        <v>-5.3333333333333339</v>
      </c>
      <c r="MP53" s="44">
        <f>Tabla25[[#This Row],[ESC_NUM_COR_COD_ROS_TG_TOT]]-Tabla25[[#This Row],[ESC_NUM_COR_COD_ESC_TG_TOT]]</f>
        <v>-4.3103448275862064</v>
      </c>
      <c r="MQ53" s="44">
        <f>Tabla25[[#This Row],[ESC_DUR_COR_COD_ROS_TG_NEG]]-Tabla25[[#This Row],[ESC_DUR_COR_COD_ESC_TG_NEG]]</f>
        <v>-1052.1428571428571</v>
      </c>
      <c r="MR53" s="44">
        <f>Tabla25[[#This Row],[ESC_DUR_COR_COD_ROS_TG_NEU]]-Tabla25[[#This Row],[ESC_DUR_COR_COD_ESC_TG_NEU]]</f>
        <v>-1123.8571428571429</v>
      </c>
      <c r="MS53" s="44">
        <f>Tabla25[[#This Row],[ESC_DUR_COR_COD_ROS_TG_POS]]-Tabla25[[#This Row],[ESC_DUR_COR_COD_ESC_TG_POS]]</f>
        <v>-1755.6111111111111</v>
      </c>
      <c r="MT53" s="44">
        <f>Tabla25[[#This Row],[ESC_DUR_COR_COD_ROS_TG_TOT]]-Tabla25[[#This Row],[ESC_DUR_COR_COD_ESC_TG_TOT]]</f>
        <v>-1291.1327586206899</v>
      </c>
      <c r="MU53" s="47">
        <f>Tabla25[[#This Row],[ROS_NUM_COR_COD_ROS_TG_NEG]]-Tabla25[[#This Row],[ROS_NUM_COR_COD_ESC_TG_NEG]]</f>
        <v>4.5555555555555554</v>
      </c>
      <c r="MV53" s="47">
        <f>Tabla25[[#This Row],[ROS_NUM_COR_COD_ROS_TG_NEU]]-Tabla25[[#This Row],[ROS_NUM_COR_COD_ESC_TG_NEU]]</f>
        <v>5.1000000000000005</v>
      </c>
      <c r="MW53" s="47">
        <f>Tabla25[[#This Row],[ROS_NUM_COR_COD_ROS_TG_POS]]-Tabla25[[#This Row],[ROS_NUM_COR_COD_ESC_TG_POS]]</f>
        <v>4.3000000000000007</v>
      </c>
      <c r="MX53" s="47">
        <f>Tabla25[[#This Row],[ROS_NUM_COR_COD_ROS_TG_TOT]]-Tabla25[[#This Row],[ROS_NUM_COR_COD_ESC_TG_TOT]]</f>
        <v>4.6551724137931032</v>
      </c>
      <c r="MY53" s="47">
        <f>Tabla25[[#This Row],[ROS_DUR_COR_COD_ROS_TG_NEG]]-Tabla25[[#This Row],[ROS_DUR_COR_COD_ESC_TG_NEG]]</f>
        <v>1531.6031746031747</v>
      </c>
      <c r="MZ53" s="47">
        <f>Tabla25[[#This Row],[ROS_DUR_COR_COD_ROS_TG_NEU]]-Tabla25[[#This Row],[ROS_DUR_COR_COD_ESC_TG_NEU]]</f>
        <v>1256.5</v>
      </c>
      <c r="NA53" s="47">
        <f>Tabla25[[#This Row],[ROS_DUR_COR_COD_ROS_TG_POS]]-Tabla25[[#This Row],[ROS_DUR_COR_COD_ESC_TG_POS]]</f>
        <v>1270.5999999999999</v>
      </c>
      <c r="NB53" s="47">
        <f>Tabla25[[#This Row],[ROS_DUR_COR_COD_ROS_TG_TOT]]-Tabla25[[#This Row],[ROS_DUR_COR_COD_ESC_TG_TOT]]</f>
        <v>1360.6678765880217</v>
      </c>
    </row>
    <row r="54" spans="1:366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  <c r="KY54" s="15">
        <f>Tabla2[[#This Row],[ROS_NUM_COR_COD_ROS_TG_NEG]]-Tabla2[[#This Row],[PAS_NUM_COR_COD_ROS_TG_NEG]]</f>
        <v>2.3611111111111107</v>
      </c>
      <c r="KZ54" s="15">
        <f>Tabla2[[#This Row],[ROS_DUR_COR_COD_ROS_TG_NEG]]-Tabla2[[#This Row],[PAS_DUR_COR_COD_ROS_TG_NEG]]</f>
        <v>661.0877192982457</v>
      </c>
      <c r="LA54" s="15">
        <f>Tabla2[[#This Row],[ROS_NUM_COR_COD_ROS_TG_NEU]]-Tabla2[[#This Row],[PAS_NUM_COR_COD_ROS_TG_NEU]]</f>
        <v>1.9</v>
      </c>
      <c r="LB54" s="15">
        <f>Tabla2[[#This Row],[ROS_DUR_COR_COD_ROS_TG_NEU]]-Tabla2[[#This Row],[PAS_DUR_COR_COD_ROS_TG_NEU]]</f>
        <v>315.66666666666674</v>
      </c>
      <c r="LC54" s="15">
        <f>Tabla2[[#This Row],[ROS_NUM_COR_COD_ROS_TG_POS]]-Tabla2[[#This Row],[PAS_NUM_COR_COD_ROS_TG_POS]]</f>
        <v>1.75</v>
      </c>
      <c r="LD54" s="15">
        <f>Tabla2[[#This Row],[ROS_DUR_COR_COD_ROS_TG_POS]]-Tabla2[[#This Row],[PAS_DUR_COR_COD_ROS_TG_POS]]</f>
        <v>290.45263157894738</v>
      </c>
      <c r="LE54" s="15">
        <f>Tabla2[[#This Row],[ROS_NUM_COR_COD_ROS_TG_TOT]]-Tabla2[[#This Row],[PAS_NUM_COR_COD_ROS_TG_TOT]]</f>
        <v>1.9942528735632181</v>
      </c>
      <c r="LF54" s="15">
        <f>Tabla2[[#This Row],[ROS_DUR_COR_COD_ROS_TG_TOT]]-Tabla2[[#This Row],[PAS_DUR_COR_COD_ROS_TG_TOT]]</f>
        <v>418.08682266009851</v>
      </c>
      <c r="LG54" s="15">
        <f>Tabla2[[#This Row],[ROS_NUM_COR_COD_ESC_TG_NEG]]-Tabla2[[#This Row],[PAS_NUM_COR_COD_ESC_TG_NEG]]</f>
        <v>-2.1555555555555559</v>
      </c>
      <c r="LH54" s="15">
        <f>Tabla2[[#This Row],[ROS_DUR_COR_COD_ESC_TG_NEG]]-Tabla2[[#This Row],[PAS_DUR_COR_COD_ESC_TG_NEG]]</f>
        <v>-459.88888888888891</v>
      </c>
      <c r="LI54" s="15">
        <f>Tabla2[[#This Row],[ROS_NUM_COR_COD_ESC_TG_NEU]]-Tabla2[[#This Row],[PAS_NUM_COR_COD_ESC_TG_NEU]]</f>
        <v>-1.7000000000000002</v>
      </c>
      <c r="LJ54" s="15">
        <f>Tabla2[[#This Row],[ROS_NUM_COR_COD_ESC_TG_NEG]]-Tabla2[[#This Row],[PAS_NUM_COR_COD_ESC_TG_NEG]]</f>
        <v>-2.1555555555555559</v>
      </c>
      <c r="LK54" s="15">
        <f>Tabla2[[#This Row],[ROS_NUM_COR_COD_ESC_TG_POS]]-Tabla2[[#This Row],[PAS_NUM_COR_COD_ESC_TG_POS]]</f>
        <v>-0.79999999999999982</v>
      </c>
      <c r="LL54" s="15">
        <f>Tabla2[[#This Row],[ROS_DUR_COR_COD_ESC_TG_POS]]-Tabla2[[#This Row],[PAS_DUR_COR_COD_ESC_TG_POS]]</f>
        <v>-98.944444444444457</v>
      </c>
      <c r="LM54" s="15">
        <f>Tabla2[[#This Row],[ROS_NUM_COR_COD_ESC_TG_TOT]]-Tabla2[[#This Row],[PAS_NUM_COR_COD_ESC_TG_TOT]]</f>
        <v>-1.5333333333333332</v>
      </c>
      <c r="LN54" s="15">
        <f>Tabla2[[#This Row],[ROS_DUR_COR_COD_ESC_TG_TOT]]-Tabla2[[#This Row],[PAS_DUR_COR_COD_ESC_TG_TOT]]</f>
        <v>-149.3397727272727</v>
      </c>
      <c r="LO54" s="15">
        <f>Tabla2[[#This Row],[PAS_NUM_COR_COD_ROS_TG_NEG]]-Tabla2[[#This Row],[ESC_NUM_COR_COD_ROS_TG_NEG]]</f>
        <v>2.85</v>
      </c>
      <c r="LP54" s="15">
        <f>Tabla2[[#This Row],[PAS_DUR_COR_COD_ROS_TG_NEG]]-Tabla2[[#This Row],[ESC_DUR_COR_COD_ROS_TG_NEG]]</f>
        <v>492.07894736842104</v>
      </c>
      <c r="LQ54" s="15">
        <f>Tabla2[[#This Row],[PAS_NUM_COR_COD_ROS_TG_NEU]]-Tabla2[[#This Row],[ESC_NUM_COR_COD_ROS_TG_NEU]]</f>
        <v>1.3000000000000003</v>
      </c>
      <c r="LR54" s="15">
        <f>Tabla2[[#This Row],[PAS_DUR_COR_COD_ROS_TG_NEU]]-Tabla2[[#This Row],[ESC_DUR_COR_COD_ROS_TG_NEU]]</f>
        <v>209.83333333333326</v>
      </c>
      <c r="LS54" s="15">
        <f>Tabla2[[#This Row],[PAS_NUM_COR_COD_ROS_TG_POS]]-Tabla2[[#This Row],[ESC_NUM_COR_COD_ROS_TG_POS]]</f>
        <v>3.2500000000000004</v>
      </c>
      <c r="LT54" s="15">
        <f>Tabla2[[#This Row],[PAS_DUR_COR_COD_ROS_TG_POS]]-Tabla2[[#This Row],[ESC_DUR_COR_COD_ROS_TG_POS]]</f>
        <v>958.51879699248127</v>
      </c>
      <c r="LU54" s="15">
        <f>Tabla2[[#This Row],[PAS_NUM_COR_COD_ROS_TG_TOT]]-Tabla2[[#This Row],[ESC_NUM_COR_COD_ROS_TG_TOT]]</f>
        <v>2.4666666666666668</v>
      </c>
      <c r="LV54" s="15">
        <f>Tabla2[[#This Row],[PAS_DUR_COR_COD_ROS_TG_TOT]]-Tabla2[[#This Row],[ESC_DUR_COR_COD_ROS_TG_TOT]]</f>
        <v>550.78214285714284</v>
      </c>
      <c r="LW54" s="15">
        <f>Tabla2[[#This Row],[PAS_NUM_COR_COD_ESC_TG_NEG]]-Tabla2[[#This Row],[ESC_NUM_COR_COD_ESC_TG_NEG]]</f>
        <v>-2.1999999999999997</v>
      </c>
      <c r="LX54" s="15">
        <f>Tabla2[[#This Row],[PAS_DUR_COR_COD_ESC_TG_NEG]]-Tabla2[[#This Row],[ESC_DUR_COR_COD_ESC_TG_NEG]]</f>
        <v>-470.01111111111118</v>
      </c>
      <c r="LY54" s="15">
        <f>Tabla2[[#This Row],[PAS_NUM_COR_COD_ESC_TG_NEU]]-Tabla2[[#This Row],[ESC_NUM_COR_COD_ESC_TG_NEU]]</f>
        <v>-1.4000000000000004</v>
      </c>
      <c r="LZ54" s="15">
        <f>Tabla2[[#This Row],[PAS_DUR_COR_COD_ESC_TG_NEU]]-Tabla2[[#This Row],[ESC_DUR_COR_COD_ESC_TG_NEU]]</f>
        <v>-282.04736842105262</v>
      </c>
      <c r="MA54" s="15">
        <f>Tabla2[[#This Row],[PAS_NUM_COR_COD_ESC_TG_POS]]-Tabla2[[#This Row],[ESC_NUM_COR_COD_ESC_TG_POS]]</f>
        <v>-3.3</v>
      </c>
      <c r="MB54" s="15">
        <f>Tabla2[[#This Row],[PAS_DUR_COR_COD_ESC_TG_POS]]-Tabla2[[#This Row],[ESC_DUR_COR_COD_ESC_TG_POS]]</f>
        <v>-856.8555555555555</v>
      </c>
      <c r="MC54" s="15">
        <f>Tabla2[[#This Row],[PAS_NUM_COR_COD_ESC_TG_TOT]]-Tabla2[[#This Row],[ESC_NUM_COR_COD_ESC_TG_TOT]]</f>
        <v>-2.2999999999999998</v>
      </c>
      <c r="MD54" s="15">
        <f>Tabla2[[#This Row],[PAS_DUR_COR_COD_ESC_TG_TOT]]-Tabla2[[#This Row],[ESC_DUR_COR_COD_ESC_TG_TOT]]</f>
        <v>-535.73939393939395</v>
      </c>
      <c r="ME54" s="42">
        <f>Tabla25[[#This Row],[PAS_NUM_COR_COD_ROS_TG_NEG]]-Tabla25[[#This Row],[PAS_NUM_COR_COD_ESC_TG_NEG]]</f>
        <v>0.14999999999999991</v>
      </c>
      <c r="MF54" s="42">
        <f>Tabla25[[#This Row],[PAS_NUM_COR_COD_ROS_TG_NEU]]-Tabla25[[#This Row],[PAS_NUM_COR_COD_ESC_TG_NEU]]</f>
        <v>-0.39999999999999991</v>
      </c>
      <c r="MG54" s="42">
        <f>Tabla25[[#This Row],[PAS_NUM_COR_COD_ROS_TG_POS]]-Tabla25[[#This Row],[PAS_NUM_COR_COD_ESC_TG_POS]]</f>
        <v>1.1500000000000004</v>
      </c>
      <c r="MH54" s="42">
        <f>Tabla25[[#This Row],[PAS_NUM_COR_COD_ROS_TG_TOT]]-Tabla25[[#This Row],[PAS_NUM_COR_COD_ESC_TG_TOT]]</f>
        <v>0.30000000000000027</v>
      </c>
      <c r="MI54" s="42">
        <f>Tabla25[[#This Row],[PAS_DUR_COR_COD_ROS_TG_NEG]]-Tabla25[[#This Row],[PAS_DUR_COR_COD_ESC_TG_NEG]]</f>
        <v>-241.80994152046787</v>
      </c>
      <c r="MJ54" s="42">
        <f>Tabla25[[#This Row],[PAS_DUR_COR_COD_ROS_TG_NEU]]-Tabla25[[#This Row],[PAS_DUR_COR_COD_ESC_TG_NEU]]</f>
        <v>-46.219298245614027</v>
      </c>
      <c r="MK54" s="42">
        <f>Tabla25[[#This Row],[PAS_DUR_COR_COD_ROS_TG_POS]]-Tabla25[[#This Row],[PAS_DUR_COR_COD_ESC_TG_POS]]</f>
        <v>275.50292397660826</v>
      </c>
      <c r="ML54" s="42">
        <f>Tabla25[[#This Row],[PAS_DUR_COR_COD_ROS_TG_TOT]]-Tabla25[[#This Row],[PAS_DUR_COR_COD_ESC_TG_TOT]]</f>
        <v>-4.5451298701298128</v>
      </c>
      <c r="MM54" s="44">
        <f>Tabla25[[#This Row],[ESC_NUM_COR_COD_ROS_TG_NEG]]-Tabla25[[#This Row],[ESC_NUM_COR_COD_ESC_TG_NEG]]</f>
        <v>-4.8999999999999995</v>
      </c>
      <c r="MN54" s="44">
        <f>Tabla25[[#This Row],[ESC_NUM_COR_COD_ROS_TG_NEU]]-Tabla25[[#This Row],[ESC_NUM_COR_COD_ESC_TG_NEU]]</f>
        <v>-3.1000000000000005</v>
      </c>
      <c r="MO54" s="44">
        <f>Tabla25[[#This Row],[ESC_NUM_COR_COD_ROS_TG_POS]]-Tabla25[[#This Row],[ESC_NUM_COR_COD_ESC_TG_POS]]</f>
        <v>-5.3999999999999995</v>
      </c>
      <c r="MP54" s="44">
        <f>Tabla25[[#This Row],[ESC_NUM_COR_COD_ROS_TG_TOT]]-Tabla25[[#This Row],[ESC_NUM_COR_COD_ESC_TG_TOT]]</f>
        <v>-4.4666666666666668</v>
      </c>
      <c r="MQ54" s="44">
        <f>Tabla25[[#This Row],[ESC_DUR_COR_COD_ROS_TG_NEG]]-Tabla25[[#This Row],[ESC_DUR_COR_COD_ESC_TG_NEG]]</f>
        <v>-1203.9000000000001</v>
      </c>
      <c r="MR54" s="44">
        <f>Tabla25[[#This Row],[ESC_DUR_COR_COD_ROS_TG_NEU]]-Tabla25[[#This Row],[ESC_DUR_COR_COD_ESC_TG_NEU]]</f>
        <v>-538.09999999999991</v>
      </c>
      <c r="MS54" s="44">
        <f>Tabla25[[#This Row],[ESC_DUR_COR_COD_ROS_TG_POS]]-Tabla25[[#This Row],[ESC_DUR_COR_COD_ESC_TG_POS]]</f>
        <v>-1539.8714285714286</v>
      </c>
      <c r="MT54" s="44">
        <f>Tabla25[[#This Row],[ESC_DUR_COR_COD_ROS_TG_TOT]]-Tabla25[[#This Row],[ESC_DUR_COR_COD_ESC_TG_TOT]]</f>
        <v>-1091.0666666666666</v>
      </c>
      <c r="MU54" s="47">
        <f>Tabla25[[#This Row],[ROS_NUM_COR_COD_ROS_TG_NEG]]-Tabla25[[#This Row],[ROS_NUM_COR_COD_ESC_TG_NEG]]</f>
        <v>4.6666666666666661</v>
      </c>
      <c r="MV54" s="47">
        <f>Tabla25[[#This Row],[ROS_NUM_COR_COD_ROS_TG_NEU]]-Tabla25[[#This Row],[ROS_NUM_COR_COD_ESC_TG_NEU]]</f>
        <v>3.2</v>
      </c>
      <c r="MW54" s="47">
        <f>Tabla25[[#This Row],[ROS_NUM_COR_COD_ROS_TG_POS]]-Tabla25[[#This Row],[ROS_NUM_COR_COD_ESC_TG_POS]]</f>
        <v>3.7</v>
      </c>
      <c r="MX54" s="47">
        <f>Tabla25[[#This Row],[ROS_NUM_COR_COD_ROS_TG_TOT]]-Tabla25[[#This Row],[ROS_NUM_COR_COD_ESC_TG_TOT]]</f>
        <v>3.8275862068965516</v>
      </c>
      <c r="MY54" s="47">
        <f>Tabla25[[#This Row],[ROS_DUR_COR_COD_ROS_TG_NEG]]-Tabla25[[#This Row],[ROS_DUR_COR_COD_ESC_TG_NEG]]</f>
        <v>879.16666666666674</v>
      </c>
      <c r="MZ54" s="47">
        <f>Tabla25[[#This Row],[ROS_DUR_COR_COD_ROS_TG_NEU]]-Tabla25[[#This Row],[ROS_DUR_COR_COD_ESC_TG_NEU]]</f>
        <v>221.16666666666674</v>
      </c>
      <c r="NA54" s="47">
        <f>Tabla25[[#This Row],[ROS_DUR_COR_COD_ROS_TG_POS]]-Tabla25[[#This Row],[ROS_DUR_COR_COD_ESC_TG_POS]]</f>
        <v>664.90000000000009</v>
      </c>
      <c r="NB54" s="47">
        <f>Tabla25[[#This Row],[ROS_DUR_COR_COD_ROS_TG_TOT]]-Tabla25[[#This Row],[ROS_DUR_COR_COD_ESC_TG_TOT]]</f>
        <v>562.88146551724139</v>
      </c>
    </row>
    <row r="55" spans="1:366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  <c r="KY55" s="15">
        <f>Tabla2[[#This Row],[ROS_NUM_COR_COD_ROS_TG_NEG]]-Tabla2[[#This Row],[PAS_NUM_COR_COD_ROS_TG_NEG]]</f>
        <v>0.91111111111111054</v>
      </c>
      <c r="KZ55" s="15">
        <f>Tabla2[[#This Row],[ROS_DUR_COR_COD_ROS_TG_NEG]]-Tabla2[[#This Row],[PAS_DUR_COR_COD_ROS_TG_NEG]]</f>
        <v>59.261904761904589</v>
      </c>
      <c r="LA55" s="15">
        <f>Tabla2[[#This Row],[ROS_NUM_COR_COD_ROS_TG_NEU]]-Tabla2[[#This Row],[PAS_NUM_COR_COD_ROS_TG_NEU]]</f>
        <v>0.21666666666666634</v>
      </c>
      <c r="LB55" s="15">
        <f>Tabla2[[#This Row],[ROS_DUR_COR_COD_ROS_TG_NEU]]-Tabla2[[#This Row],[PAS_DUR_COR_COD_ROS_TG_NEU]]</f>
        <v>-257.19230769230762</v>
      </c>
      <c r="LC55" s="15">
        <f>Tabla2[[#This Row],[ROS_NUM_COR_COD_ROS_TG_POS]]-Tabla2[[#This Row],[PAS_NUM_COR_COD_ROS_TG_POS]]</f>
        <v>1.8888888888888893</v>
      </c>
      <c r="LD55" s="15">
        <f>Tabla2[[#This Row],[ROS_DUR_COR_COD_ROS_TG_POS]]-Tabla2[[#This Row],[PAS_DUR_COR_COD_ROS_TG_POS]]</f>
        <v>-80.840909090909008</v>
      </c>
      <c r="LE55" s="15">
        <f>Tabla2[[#This Row],[ROS_NUM_COR_COD_ROS_TG_TOT]]-Tabla2[[#This Row],[PAS_NUM_COR_COD_ROS_TG_TOT]]</f>
        <v>1.0055555555555555</v>
      </c>
      <c r="LF55" s="15">
        <f>Tabla2[[#This Row],[ROS_DUR_COR_COD_ROS_TG_TOT]]-Tabla2[[#This Row],[PAS_DUR_COR_COD_ROS_TG_TOT]]</f>
        <v>-92.187198067632835</v>
      </c>
      <c r="LG55" s="15">
        <f>Tabla2[[#This Row],[ROS_NUM_COR_COD_ESC_TG_NEG]]-Tabla2[[#This Row],[PAS_NUM_COR_COD_ESC_TG_NEG]]</f>
        <v>-0.83888888888888902</v>
      </c>
      <c r="LH55" s="15">
        <f>Tabla2[[#This Row],[ROS_DUR_COR_COD_ESC_TG_NEG]]-Tabla2[[#This Row],[PAS_DUR_COR_COD_ESC_TG_NEG]]</f>
        <v>-755.2</v>
      </c>
      <c r="LI55" s="15">
        <f>Tabla2[[#This Row],[ROS_NUM_COR_COD_ESC_TG_NEU]]-Tabla2[[#This Row],[PAS_NUM_COR_COD_ESC_TG_NEU]]</f>
        <v>-0.75</v>
      </c>
      <c r="LJ55" s="15">
        <f>Tabla2[[#This Row],[ROS_NUM_COR_COD_ESC_TG_NEG]]-Tabla2[[#This Row],[PAS_NUM_COR_COD_ESC_TG_NEG]]</f>
        <v>-0.83888888888888902</v>
      </c>
      <c r="LK55" s="15">
        <f>Tabla2[[#This Row],[ROS_NUM_COR_COD_ESC_TG_POS]]-Tabla2[[#This Row],[PAS_NUM_COR_COD_ESC_TG_POS]]</f>
        <v>-1.7555555555555558</v>
      </c>
      <c r="LL55" s="15">
        <f>Tabla2[[#This Row],[ROS_DUR_COR_COD_ESC_TG_POS]]-Tabla2[[#This Row],[PAS_DUR_COR_COD_ESC_TG_POS]]</f>
        <v>-605.41666666666674</v>
      </c>
      <c r="LM55" s="15">
        <f>Tabla2[[#This Row],[ROS_NUM_COR_COD_ESC_TG_TOT]]-Tabla2[[#This Row],[PAS_NUM_COR_COD_ESC_TG_TOT]]</f>
        <v>-1.1148148148148149</v>
      </c>
      <c r="LN55" s="15">
        <f>Tabla2[[#This Row],[ROS_DUR_COR_COD_ESC_TG_TOT]]-Tabla2[[#This Row],[PAS_DUR_COR_COD_ESC_TG_TOT]]</f>
        <v>-708.44791666666674</v>
      </c>
      <c r="LO55" s="15">
        <f>Tabla2[[#This Row],[PAS_NUM_COR_COD_ROS_TG_NEG]]-Tabla2[[#This Row],[ESC_NUM_COR_COD_ROS_TG_NEG]]</f>
        <v>1.7000000000000002</v>
      </c>
      <c r="LP55" s="15">
        <f>Tabla2[[#This Row],[PAS_DUR_COR_COD_ROS_TG_NEG]]-Tabla2[[#This Row],[ESC_DUR_COR_COD_ROS_TG_NEG]]</f>
        <v>1005.3095238095239</v>
      </c>
      <c r="LQ55" s="15">
        <f>Tabla2[[#This Row],[PAS_NUM_COR_COD_ROS_TG_NEU]]-Tabla2[[#This Row],[ESC_NUM_COR_COD_ROS_TG_NEU]]</f>
        <v>1.6722222222222225</v>
      </c>
      <c r="LR55" s="15">
        <f>Tabla2[[#This Row],[PAS_DUR_COR_COD_ROS_TG_NEU]]-Tabla2[[#This Row],[ESC_DUR_COR_COD_ROS_TG_NEU]]</f>
        <v>778.69230769230762</v>
      </c>
      <c r="LS55" s="15">
        <f>Tabla2[[#This Row],[PAS_NUM_COR_COD_ROS_TG_POS]]-Tabla2[[#This Row],[ESC_NUM_COR_COD_ROS_TG_POS]]</f>
        <v>1.5555555555555556</v>
      </c>
      <c r="LT55" s="15">
        <f>Tabla2[[#This Row],[PAS_DUR_COR_COD_ROS_TG_POS]]-Tabla2[[#This Row],[ESC_DUR_COR_COD_ROS_TG_POS]]</f>
        <v>1344.090909090909</v>
      </c>
      <c r="LU55" s="15">
        <f>Tabla2[[#This Row],[PAS_NUM_COR_COD_ROS_TG_TOT]]-Tabla2[[#This Row],[ESC_NUM_COR_COD_ROS_TG_TOT]]</f>
        <v>1.6452380952380954</v>
      </c>
      <c r="LV55" s="15">
        <f>Tabla2[[#This Row],[PAS_DUR_COR_COD_ROS_TG_TOT]]-Tabla2[[#This Row],[ESC_DUR_COR_COD_ROS_TG_TOT]]</f>
        <v>1047.8611111111111</v>
      </c>
      <c r="LW55" s="15">
        <f>Tabla2[[#This Row],[PAS_NUM_COR_COD_ESC_TG_NEG]]-Tabla2[[#This Row],[ESC_NUM_COR_COD_ESC_TG_NEG]]</f>
        <v>-1.5499999999999998</v>
      </c>
      <c r="LX55" s="15">
        <f>Tabla2[[#This Row],[PAS_DUR_COR_COD_ESC_TG_NEG]]-Tabla2[[#This Row],[ESC_DUR_COR_COD_ESC_TG_NEG]]</f>
        <v>507.59999999999991</v>
      </c>
      <c r="LY55" s="15">
        <f>Tabla2[[#This Row],[PAS_NUM_COR_COD_ESC_TG_NEU]]-Tabla2[[#This Row],[ESC_NUM_COR_COD_ESC_TG_NEU]]</f>
        <v>-1.4722222222222223</v>
      </c>
      <c r="LZ55" s="15">
        <f>Tabla2[[#This Row],[PAS_DUR_COR_COD_ESC_TG_NEU]]-Tabla2[[#This Row],[ESC_DUR_COR_COD_ESC_TG_NEU]]</f>
        <v>346.7444444444443</v>
      </c>
      <c r="MA55" s="15">
        <f>Tabla2[[#This Row],[PAS_NUM_COR_COD_ESC_TG_POS]]-Tabla2[[#This Row],[ESC_NUM_COR_COD_ESC_TG_POS]]</f>
        <v>-1.4666666666666668</v>
      </c>
      <c r="MB55" s="15">
        <f>Tabla2[[#This Row],[PAS_DUR_COR_COD_ESC_TG_POS]]-Tabla2[[#This Row],[ESC_DUR_COR_COD_ESC_TG_POS]]</f>
        <v>244.27777777777783</v>
      </c>
      <c r="MC55" s="15">
        <f>Tabla2[[#This Row],[PAS_NUM_COR_COD_ESC_TG_TOT]]-Tabla2[[#This Row],[ESC_NUM_COR_COD_ESC_TG_TOT]]</f>
        <v>-1.4976190476190476</v>
      </c>
      <c r="MD55" s="15">
        <f>Tabla2[[#This Row],[PAS_DUR_COR_COD_ESC_TG_TOT]]-Tabla2[[#This Row],[ESC_DUR_COR_COD_ESC_TG_TOT]]</f>
        <v>362.06696428571422</v>
      </c>
      <c r="ME55" s="42">
        <f>Tabla25[[#This Row],[PAS_NUM_COR_COD_ROS_TG_NEG]]-Tabla25[[#This Row],[PAS_NUM_COR_COD_ESC_TG_NEG]]</f>
        <v>0.25</v>
      </c>
      <c r="MF55" s="42">
        <f>Tabla25[[#This Row],[PAS_NUM_COR_COD_ROS_TG_NEU]]-Tabla25[[#This Row],[PAS_NUM_COR_COD_ESC_TG_NEU]]</f>
        <v>0.70000000000000018</v>
      </c>
      <c r="MG55" s="42">
        <f>Tabla25[[#This Row],[PAS_NUM_COR_COD_ROS_TG_POS]]-Tabla25[[#This Row],[PAS_NUM_COR_COD_ESC_TG_POS]]</f>
        <v>-0.20000000000000018</v>
      </c>
      <c r="MH55" s="42">
        <f>Tabla25[[#This Row],[PAS_NUM_COR_COD_ROS_TG_TOT]]-Tabla25[[#This Row],[PAS_NUM_COR_COD_ESC_TG_TOT]]</f>
        <v>0.25</v>
      </c>
      <c r="MI55" s="42">
        <f>Tabla25[[#This Row],[PAS_DUR_COR_COD_ROS_TG_NEG]]-Tabla25[[#This Row],[PAS_DUR_COR_COD_ESC_TG_NEG]]</f>
        <v>-332.83333333333326</v>
      </c>
      <c r="MJ55" s="42">
        <f>Tabla25[[#This Row],[PAS_DUR_COR_COD_ROS_TG_NEU]]-Tabla25[[#This Row],[PAS_DUR_COR_COD_ESC_TG_NEU]]</f>
        <v>-19.607692307692332</v>
      </c>
      <c r="MK55" s="42">
        <f>Tabla25[[#This Row],[PAS_DUR_COR_COD_ROS_TG_POS]]-Tabla25[[#This Row],[PAS_DUR_COR_COD_ESC_TG_POS]]</f>
        <v>63.924242424242266</v>
      </c>
      <c r="ML55" s="42">
        <f>Tabla25[[#This Row],[PAS_DUR_COR_COD_ROS_TG_TOT]]-Tabla25[[#This Row],[PAS_DUR_COR_COD_ESC_TG_TOT]]</f>
        <v>-98.420138888888914</v>
      </c>
      <c r="MM55" s="44">
        <f>Tabla25[[#This Row],[ESC_NUM_COR_COD_ROS_TG_NEG]]-Tabla25[[#This Row],[ESC_NUM_COR_COD_ESC_TG_NEG]]</f>
        <v>-3</v>
      </c>
      <c r="MN55" s="44">
        <f>Tabla25[[#This Row],[ESC_NUM_COR_COD_ROS_TG_NEU]]-Tabla25[[#This Row],[ESC_NUM_COR_COD_ESC_TG_NEU]]</f>
        <v>-2.4444444444444446</v>
      </c>
      <c r="MO55" s="44">
        <f>Tabla25[[#This Row],[ESC_NUM_COR_COD_ROS_TG_POS]]-Tabla25[[#This Row],[ESC_NUM_COR_COD_ESC_TG_POS]]</f>
        <v>-3.2222222222222223</v>
      </c>
      <c r="MP55" s="44">
        <f>Tabla25[[#This Row],[ESC_NUM_COR_COD_ROS_TG_TOT]]-Tabla25[[#This Row],[ESC_NUM_COR_COD_ESC_TG_TOT]]</f>
        <v>-2.8928571428571432</v>
      </c>
      <c r="MQ55" s="44">
        <f>Tabla25[[#This Row],[ESC_DUR_COR_COD_ROS_TG_NEG]]-Tabla25[[#This Row],[ESC_DUR_COR_COD_ESC_TG_NEG]]</f>
        <v>-830.5428571428572</v>
      </c>
      <c r="MR55" s="44">
        <f>Tabla25[[#This Row],[ESC_DUR_COR_COD_ROS_TG_NEU]]-Tabla25[[#This Row],[ESC_DUR_COR_COD_ESC_TG_NEU]]</f>
        <v>-451.55555555555566</v>
      </c>
      <c r="MS55" s="44">
        <f>Tabla25[[#This Row],[ESC_DUR_COR_COD_ROS_TG_POS]]-Tabla25[[#This Row],[ESC_DUR_COR_COD_ESC_TG_POS]]</f>
        <v>-1035.8888888888889</v>
      </c>
      <c r="MT55" s="44">
        <f>Tabla25[[#This Row],[ESC_DUR_COR_COD_ROS_TG_TOT]]-Tabla25[[#This Row],[ESC_DUR_COR_COD_ESC_TG_TOT]]</f>
        <v>-784.21428571428578</v>
      </c>
      <c r="MU55" s="47">
        <f>Tabla25[[#This Row],[ROS_NUM_COR_COD_ROS_TG_NEG]]-Tabla25[[#This Row],[ROS_NUM_COR_COD_ESC_TG_NEG]]</f>
        <v>1.9999999999999996</v>
      </c>
      <c r="MV55" s="47">
        <f>Tabla25[[#This Row],[ROS_NUM_COR_COD_ROS_TG_NEU]]-Tabla25[[#This Row],[ROS_NUM_COR_COD_ESC_TG_NEU]]</f>
        <v>1.6666666666666665</v>
      </c>
      <c r="MW55" s="47">
        <f>Tabla25[[#This Row],[ROS_NUM_COR_COD_ROS_TG_POS]]-Tabla25[[#This Row],[ROS_NUM_COR_COD_ESC_TG_POS]]</f>
        <v>3.4444444444444446</v>
      </c>
      <c r="MX55" s="47">
        <f>Tabla25[[#This Row],[ROS_NUM_COR_COD_ROS_TG_TOT]]-Tabla25[[#This Row],[ROS_NUM_COR_COD_ESC_TG_TOT]]</f>
        <v>2.3703703703703702</v>
      </c>
      <c r="MY55" s="47">
        <f>Tabla25[[#This Row],[ROS_DUR_COR_COD_ROS_TG_NEG]]-Tabla25[[#This Row],[ROS_DUR_COR_COD_ESC_TG_NEG]]</f>
        <v>481.62857142857138</v>
      </c>
      <c r="MZ55" s="47">
        <f>Tabla25[[#This Row],[ROS_DUR_COR_COD_ROS_TG_NEU]]-Tabla25[[#This Row],[ROS_DUR_COR_COD_ESC_TG_NEU]]</f>
        <v>452.33333333333337</v>
      </c>
      <c r="NA55" s="47">
        <f>Tabla25[[#This Row],[ROS_DUR_COR_COD_ROS_TG_POS]]-Tabla25[[#This Row],[ROS_DUR_COR_COD_ESC_TG_POS]]</f>
        <v>588.5</v>
      </c>
      <c r="NB55" s="47">
        <f>Tabla25[[#This Row],[ROS_DUR_COR_COD_ROS_TG_TOT]]-Tabla25[[#This Row],[ROS_DUR_COR_COD_ESC_TG_TOT]]</f>
        <v>517.84057971014499</v>
      </c>
    </row>
    <row r="56" spans="1:366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  <c r="KY56" s="15">
        <f>Tabla2[[#This Row],[ROS_NUM_COR_COD_ROS_TG_NEG]]-Tabla2[[#This Row],[PAS_NUM_COR_COD_ROS_TG_NEG]]</f>
        <v>1.3722222222222222</v>
      </c>
      <c r="KZ56" s="15">
        <f>Tabla2[[#This Row],[ROS_DUR_COR_COD_ROS_TG_NEG]]-Tabla2[[#This Row],[PAS_DUR_COR_COD_ROS_TG_NEG]]</f>
        <v>300.1111111111112</v>
      </c>
      <c r="LA56" s="15">
        <f>Tabla2[[#This Row],[ROS_NUM_COR_COD_ROS_TG_NEU]]-Tabla2[[#This Row],[PAS_NUM_COR_COD_ROS_TG_NEU]]</f>
        <v>2.2000000000000002</v>
      </c>
      <c r="LB56" s="15">
        <f>Tabla2[[#This Row],[ROS_DUR_COR_COD_ROS_TG_NEU]]-Tabla2[[#This Row],[PAS_DUR_COR_COD_ROS_TG_NEU]]</f>
        <v>352.07189542483661</v>
      </c>
      <c r="LC56" s="15">
        <f>Tabla2[[#This Row],[ROS_NUM_COR_COD_ROS_TG_POS]]-Tabla2[[#This Row],[PAS_NUM_COR_COD_ROS_TG_POS]]</f>
        <v>1.3222222222222224</v>
      </c>
      <c r="LD56" s="15">
        <f>Tabla2[[#This Row],[ROS_DUR_COR_COD_ROS_TG_POS]]-Tabla2[[#This Row],[PAS_DUR_COR_COD_ROS_TG_POS]]</f>
        <v>167.17777777777792</v>
      </c>
      <c r="LE56" s="15">
        <f>Tabla2[[#This Row],[ROS_NUM_COR_COD_ROS_TG_TOT]]-Tabla2[[#This Row],[PAS_NUM_COR_COD_ROS_TG_TOT]]</f>
        <v>1.6314814814814818</v>
      </c>
      <c r="LF56" s="15">
        <f>Tabla2[[#This Row],[ROS_DUR_COR_COD_ROS_TG_TOT]]-Tabla2[[#This Row],[PAS_DUR_COR_COD_ROS_TG_TOT]]</f>
        <v>263.55286195286192</v>
      </c>
      <c r="LG56" s="15">
        <f>Tabla2[[#This Row],[ROS_NUM_COR_COD_ESC_TG_NEG]]-Tabla2[[#This Row],[PAS_NUM_COR_COD_ESC_TG_NEG]]</f>
        <v>-1.0111111111111111</v>
      </c>
      <c r="LH56" s="15">
        <f>Tabla2[[#This Row],[ROS_DUR_COR_COD_ESC_TG_NEG]]-Tabla2[[#This Row],[PAS_DUR_COR_COD_ESC_TG_NEG]]</f>
        <v>-368.38888888888891</v>
      </c>
      <c r="LI56" s="15">
        <f>Tabla2[[#This Row],[ROS_NUM_COR_COD_ESC_TG_NEU]]-Tabla2[[#This Row],[PAS_NUM_COR_COD_ESC_TG_NEU]]</f>
        <v>-1.161111111111111</v>
      </c>
      <c r="LJ56" s="15">
        <f>Tabla2[[#This Row],[ROS_NUM_COR_COD_ESC_TG_NEG]]-Tabla2[[#This Row],[PAS_NUM_COR_COD_ESC_TG_NEG]]</f>
        <v>-1.0111111111111111</v>
      </c>
      <c r="LK56" s="15">
        <f>Tabla2[[#This Row],[ROS_NUM_COR_COD_ESC_TG_POS]]-Tabla2[[#This Row],[PAS_NUM_COR_COD_ESC_TG_POS]]</f>
        <v>-0.79999999999999982</v>
      </c>
      <c r="LL56" s="15">
        <f>Tabla2[[#This Row],[ROS_DUR_COR_COD_ESC_TG_POS]]-Tabla2[[#This Row],[PAS_DUR_COR_COD_ESC_TG_POS]]</f>
        <v>-191.27067669172936</v>
      </c>
      <c r="LM56" s="15">
        <f>Tabla2[[#This Row],[ROS_NUM_COR_COD_ESC_TG_TOT]]-Tabla2[[#This Row],[PAS_NUM_COR_COD_ESC_TG_TOT]]</f>
        <v>-0.99074074074074092</v>
      </c>
      <c r="LN56" s="15">
        <f>Tabla2[[#This Row],[ROS_DUR_COR_COD_ESC_TG_TOT]]-Tabla2[[#This Row],[PAS_DUR_COR_COD_ESC_TG_TOT]]</f>
        <v>-275.89942528735639</v>
      </c>
      <c r="LO56" s="15">
        <f>Tabla2[[#This Row],[PAS_NUM_COR_COD_ROS_TG_NEG]]-Tabla2[[#This Row],[ESC_NUM_COR_COD_ROS_TG_NEG]]</f>
        <v>0.40555555555555545</v>
      </c>
      <c r="LP56" s="15">
        <f>Tabla2[[#This Row],[PAS_DUR_COR_COD_ROS_TG_NEG]]-Tabla2[[#This Row],[ESC_DUR_COR_COD_ROS_TG_NEG]]</f>
        <v>-730.94444444444446</v>
      </c>
      <c r="LQ56" s="15">
        <f>Tabla2[[#This Row],[PAS_NUM_COR_COD_ROS_TG_NEU]]-Tabla2[[#This Row],[ESC_NUM_COR_COD_ROS_TG_NEU]]</f>
        <v>1.0222222222222221</v>
      </c>
      <c r="LR56" s="15">
        <f>Tabla2[[#This Row],[PAS_DUR_COR_COD_ROS_TG_NEU]]-Tabla2[[#This Row],[ESC_DUR_COR_COD_ROS_TG_NEU]]</f>
        <v>218.53921568627459</v>
      </c>
      <c r="LS56" s="15">
        <f>Tabla2[[#This Row],[PAS_NUM_COR_COD_ROS_TG_POS]]-Tabla2[[#This Row],[ESC_NUM_COR_COD_ROS_TG_POS]]</f>
        <v>1.3444444444444446</v>
      </c>
      <c r="LT56" s="15">
        <f>Tabla2[[#This Row],[PAS_DUR_COR_COD_ROS_TG_POS]]-Tabla2[[#This Row],[ESC_DUR_COR_COD_ROS_TG_POS]]</f>
        <v>277.26666666666654</v>
      </c>
      <c r="LU56" s="15">
        <f>Tabla2[[#This Row],[PAS_NUM_COR_COD_ROS_TG_TOT]]-Tabla2[[#This Row],[ESC_NUM_COR_COD_ROS_TG_TOT]]</f>
        <v>0.92407407407407405</v>
      </c>
      <c r="LV56" s="15">
        <f>Tabla2[[#This Row],[PAS_DUR_COR_COD_ROS_TG_TOT]]-Tabla2[[#This Row],[ESC_DUR_COR_COD_ROS_TG_TOT]]</f>
        <v>-1.4579545454545269</v>
      </c>
      <c r="LW56" s="15">
        <f>Tabla2[[#This Row],[PAS_NUM_COR_COD_ESC_TG_NEG]]-Tabla2[[#This Row],[ESC_NUM_COR_COD_ESC_TG_NEG]]</f>
        <v>-0.98888888888888937</v>
      </c>
      <c r="LX56" s="15">
        <f>Tabla2[[#This Row],[PAS_DUR_COR_COD_ESC_TG_NEG]]-Tabla2[[#This Row],[ESC_DUR_COR_COD_ESC_TG_NEG]]</f>
        <v>-515.5</v>
      </c>
      <c r="LY56" s="15">
        <f>Tabla2[[#This Row],[PAS_NUM_COR_COD_ESC_TG_NEU]]-Tabla2[[#This Row],[ESC_NUM_COR_COD_ESC_TG_NEU]]</f>
        <v>-1.7277777777777779</v>
      </c>
      <c r="LZ56" s="15">
        <f>Tabla2[[#This Row],[PAS_DUR_COR_COD_ESC_TG_NEU]]-Tabla2[[#This Row],[ESC_DUR_COR_COD_ESC_TG_NEU]]</f>
        <v>-497.63815789473688</v>
      </c>
      <c r="MA56" s="15">
        <f>Tabla2[[#This Row],[PAS_NUM_COR_COD_ESC_TG_POS]]-Tabla2[[#This Row],[ESC_NUM_COR_COD_ESC_TG_POS]]</f>
        <v>-1.8666666666666671</v>
      </c>
      <c r="MB56" s="15">
        <f>Tabla2[[#This Row],[PAS_DUR_COR_COD_ESC_TG_POS]]-Tabla2[[#This Row],[ESC_DUR_COR_COD_ESC_TG_POS]]</f>
        <v>-722.15789473684208</v>
      </c>
      <c r="MC56" s="15">
        <f>Tabla2[[#This Row],[PAS_NUM_COR_COD_ESC_TG_TOT]]-Tabla2[[#This Row],[ESC_NUM_COR_COD_ESC_TG_TOT]]</f>
        <v>-1.5277777777777772</v>
      </c>
      <c r="MD56" s="15">
        <f>Tabla2[[#This Row],[PAS_DUR_COR_COD_ESC_TG_TOT]]-Tabla2[[#This Row],[ESC_DUR_COR_COD_ESC_TG_TOT]]</f>
        <v>-574.86506746626674</v>
      </c>
      <c r="ME56" s="42">
        <f>Tabla25[[#This Row],[PAS_NUM_COR_COD_ROS_TG_NEG]]-Tabla25[[#This Row],[PAS_NUM_COR_COD_ESC_TG_NEG]]</f>
        <v>-1.0499999999999998</v>
      </c>
      <c r="MF56" s="42">
        <f>Tabla25[[#This Row],[PAS_NUM_COR_COD_ROS_TG_NEU]]-Tabla25[[#This Row],[PAS_NUM_COR_COD_ESC_TG_NEU]]</f>
        <v>-1.25</v>
      </c>
      <c r="MG56" s="42">
        <f>Tabla25[[#This Row],[PAS_NUM_COR_COD_ROS_TG_POS]]-Tabla25[[#This Row],[PAS_NUM_COR_COD_ESC_TG_POS]]</f>
        <v>1.1000000000000001</v>
      </c>
      <c r="MH56" s="42">
        <f>Tabla25[[#This Row],[PAS_NUM_COR_COD_ROS_TG_TOT]]-Tabla25[[#This Row],[PAS_NUM_COR_COD_ESC_TG_TOT]]</f>
        <v>-0.40000000000000036</v>
      </c>
      <c r="MI56" s="42">
        <f>Tabla25[[#This Row],[PAS_DUR_COR_COD_ROS_TG_NEG]]-Tabla25[[#This Row],[PAS_DUR_COR_COD_ESC_TG_NEG]]</f>
        <v>-289.94444444444446</v>
      </c>
      <c r="MJ56" s="42">
        <f>Tabla25[[#This Row],[PAS_DUR_COR_COD_ROS_TG_NEU]]-Tabla25[[#This Row],[PAS_DUR_COR_COD_ESC_TG_NEU]]</f>
        <v>-312.03095975232191</v>
      </c>
      <c r="MK56" s="42">
        <f>Tabla25[[#This Row],[PAS_DUR_COR_COD_ROS_TG_POS]]-Tabla25[[#This Row],[PAS_DUR_COR_COD_ESC_TG_POS]]</f>
        <v>384.75789473684199</v>
      </c>
      <c r="ML56" s="42">
        <f>Tabla25[[#This Row],[PAS_DUR_COR_COD_ROS_TG_TOT]]-Tabla25[[#This Row],[PAS_DUR_COR_COD_ESC_TG_TOT]]</f>
        <v>-64.628213166144292</v>
      </c>
      <c r="MM56" s="44">
        <f>Tabla25[[#This Row],[ESC_NUM_COR_COD_ROS_TG_NEG]]-Tabla25[[#This Row],[ESC_NUM_COR_COD_ESC_TG_NEG]]</f>
        <v>-2.4444444444444446</v>
      </c>
      <c r="MN56" s="44">
        <f>Tabla25[[#This Row],[ESC_NUM_COR_COD_ROS_TG_NEU]]-Tabla25[[#This Row],[ESC_NUM_COR_COD_ESC_TG_NEU]]</f>
        <v>-4</v>
      </c>
      <c r="MO56" s="44">
        <f>Tabla25[[#This Row],[ESC_NUM_COR_COD_ROS_TG_POS]]-Tabla25[[#This Row],[ESC_NUM_COR_COD_ESC_TG_POS]]</f>
        <v>-2.1111111111111116</v>
      </c>
      <c r="MP56" s="44">
        <f>Tabla25[[#This Row],[ESC_NUM_COR_COD_ROS_TG_TOT]]-Tabla25[[#This Row],[ESC_NUM_COR_COD_ESC_TG_TOT]]</f>
        <v>-2.8518518518518516</v>
      </c>
      <c r="MQ56" s="44">
        <f>Tabla25[[#This Row],[ESC_DUR_COR_COD_ROS_TG_NEG]]-Tabla25[[#This Row],[ESC_DUR_COR_COD_ESC_TG_NEG]]</f>
        <v>-74.5</v>
      </c>
      <c r="MR56" s="44">
        <f>Tabla25[[#This Row],[ESC_DUR_COR_COD_ROS_TG_NEU]]-Tabla25[[#This Row],[ESC_DUR_COR_COD_ESC_TG_NEU]]</f>
        <v>-1028.2083333333335</v>
      </c>
      <c r="MS56" s="44">
        <f>Tabla25[[#This Row],[ESC_DUR_COR_COD_ROS_TG_POS]]-Tabla25[[#This Row],[ESC_DUR_COR_COD_ESC_TG_POS]]</f>
        <v>-614.66666666666663</v>
      </c>
      <c r="MT56" s="44">
        <f>Tabla25[[#This Row],[ESC_DUR_COR_COD_ROS_TG_TOT]]-Tabla25[[#This Row],[ESC_DUR_COR_COD_ESC_TG_TOT]]</f>
        <v>-638.0353260869565</v>
      </c>
      <c r="MU56" s="47">
        <f>Tabla25[[#This Row],[ROS_NUM_COR_COD_ROS_TG_NEG]]-Tabla25[[#This Row],[ROS_NUM_COR_COD_ESC_TG_NEG]]</f>
        <v>1.3333333333333335</v>
      </c>
      <c r="MV56" s="47">
        <f>Tabla25[[#This Row],[ROS_NUM_COR_COD_ROS_TG_NEU]]-Tabla25[[#This Row],[ROS_NUM_COR_COD_ESC_TG_NEU]]</f>
        <v>2.1111111111111112</v>
      </c>
      <c r="MW56" s="47">
        <f>Tabla25[[#This Row],[ROS_NUM_COR_COD_ROS_TG_POS]]-Tabla25[[#This Row],[ROS_NUM_COR_COD_ESC_TG_POS]]</f>
        <v>3.2222222222222223</v>
      </c>
      <c r="MX56" s="47">
        <f>Tabla25[[#This Row],[ROS_NUM_COR_COD_ROS_TG_TOT]]-Tabla25[[#This Row],[ROS_NUM_COR_COD_ESC_TG_TOT]]</f>
        <v>2.2222222222222223</v>
      </c>
      <c r="MY56" s="47">
        <f>Tabla25[[#This Row],[ROS_DUR_COR_COD_ROS_TG_NEG]]-Tabla25[[#This Row],[ROS_DUR_COR_COD_ESC_TG_NEG]]</f>
        <v>378.55555555555566</v>
      </c>
      <c r="MZ56" s="47">
        <f>Tabla25[[#This Row],[ROS_DUR_COR_COD_ROS_TG_NEU]]-Tabla25[[#This Row],[ROS_DUR_COR_COD_ESC_TG_NEU]]</f>
        <v>324.02777777777783</v>
      </c>
      <c r="NA56" s="47">
        <f>Tabla25[[#This Row],[ROS_DUR_COR_COD_ROS_TG_POS]]-Tabla25[[#This Row],[ROS_DUR_COR_COD_ESC_TG_POS]]</f>
        <v>743.20634920634927</v>
      </c>
      <c r="NB56" s="47">
        <f>Tabla25[[#This Row],[ROS_DUR_COR_COD_ROS_TG_TOT]]-Tabla25[[#This Row],[ROS_DUR_COR_COD_ESC_TG_TOT]]</f>
        <v>474.82407407407402</v>
      </c>
    </row>
    <row r="57" spans="1:366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  <c r="KY57" s="15">
        <f>Tabla2[[#This Row],[ROS_NUM_COR_COD_ROS_TG_NEG]]-Tabla2[[#This Row],[PAS_NUM_COR_COD_ROS_TG_NEG]]</f>
        <v>3.6055555555555552</v>
      </c>
      <c r="KZ57" s="15">
        <f>Tabla2[[#This Row],[ROS_DUR_COR_COD_ROS_TG_NEG]]-Tabla2[[#This Row],[PAS_DUR_COR_COD_ROS_TG_NEG]]</f>
        <v>126.08888888888896</v>
      </c>
      <c r="LA57" s="15">
        <f>Tabla2[[#This Row],[ROS_NUM_COR_COD_ROS_TG_NEU]]-Tabla2[[#This Row],[PAS_NUM_COR_COD_ROS_TG_NEU]]</f>
        <v>4.6500000000000004</v>
      </c>
      <c r="LB57" s="15">
        <f>Tabla2[[#This Row],[ROS_DUR_COR_COD_ROS_TG_NEU]]-Tabla2[[#This Row],[PAS_DUR_COR_COD_ROS_TG_NEU]]</f>
        <v>567.79999999999995</v>
      </c>
      <c r="LC57" s="15">
        <f>Tabla2[[#This Row],[ROS_NUM_COR_COD_ROS_TG_POS]]-Tabla2[[#This Row],[PAS_NUM_COR_COD_ROS_TG_POS]]</f>
        <v>4.9499999999999993</v>
      </c>
      <c r="LD57" s="15">
        <f>Tabla2[[#This Row],[ROS_DUR_COR_COD_ROS_TG_POS]]-Tabla2[[#This Row],[PAS_DUR_COR_COD_ROS_TG_POS]]</f>
        <v>469.90000000000009</v>
      </c>
      <c r="LE57" s="15">
        <f>Tabla2[[#This Row],[ROS_NUM_COR_COD_ROS_TG_TOT]]-Tabla2[[#This Row],[PAS_NUM_COR_COD_ROS_TG_TOT]]</f>
        <v>4.4224137931034484</v>
      </c>
      <c r="LF57" s="15">
        <f>Tabla2[[#This Row],[ROS_DUR_COR_COD_ROS_TG_TOT]]-Tabla2[[#This Row],[PAS_DUR_COR_COD_ROS_TG_TOT]]</f>
        <v>392.20459770114951</v>
      </c>
      <c r="LG57" s="15">
        <f>Tabla2[[#This Row],[ROS_NUM_COR_COD_ESC_TG_NEG]]-Tabla2[[#This Row],[PAS_NUM_COR_COD_ESC_TG_NEG]]</f>
        <v>-7.7777777777777501E-2</v>
      </c>
      <c r="LH57" s="15">
        <f>Tabla2[[#This Row],[ROS_DUR_COR_COD_ESC_TG_NEG]]-Tabla2[[#This Row],[PAS_DUR_COR_COD_ESC_TG_NEG]]</f>
        <v>-656.41428571428571</v>
      </c>
      <c r="LI57" s="15">
        <f>Tabla2[[#This Row],[ROS_NUM_COR_COD_ESC_TG_NEU]]-Tabla2[[#This Row],[PAS_NUM_COR_COD_ESC_TG_NEU]]</f>
        <v>-0.5</v>
      </c>
      <c r="LJ57" s="15">
        <f>Tabla2[[#This Row],[ROS_NUM_COR_COD_ESC_TG_NEG]]-Tabla2[[#This Row],[PAS_NUM_COR_COD_ESC_TG_NEG]]</f>
        <v>-7.7777777777777501E-2</v>
      </c>
      <c r="LK57" s="15">
        <f>Tabla2[[#This Row],[ROS_NUM_COR_COD_ESC_TG_POS]]-Tabla2[[#This Row],[PAS_NUM_COR_COD_ESC_TG_POS]]</f>
        <v>-0.55000000000000004</v>
      </c>
      <c r="LL57" s="15">
        <f>Tabla2[[#This Row],[ROS_DUR_COR_COD_ESC_TG_POS]]-Tabla2[[#This Row],[PAS_DUR_COR_COD_ESC_TG_POS]]</f>
        <v>-536.125</v>
      </c>
      <c r="LM57" s="15">
        <f>Tabla2[[#This Row],[ROS_NUM_COR_COD_ESC_TG_TOT]]-Tabla2[[#This Row],[PAS_NUM_COR_COD_ESC_TG_TOT]]</f>
        <v>-0.38218390804597702</v>
      </c>
      <c r="LN57" s="15">
        <f>Tabla2[[#This Row],[ROS_DUR_COR_COD_ESC_TG_TOT]]-Tabla2[[#This Row],[PAS_DUR_COR_COD_ESC_TG_TOT]]</f>
        <v>-509.69117647058829</v>
      </c>
      <c r="LO57" s="15">
        <f>Tabla2[[#This Row],[PAS_NUM_COR_COD_ROS_TG_NEG]]-Tabla2[[#This Row],[ESC_NUM_COR_COD_ROS_TG_NEG]]</f>
        <v>-0.34999999999999987</v>
      </c>
      <c r="LP57" s="15">
        <f>Tabla2[[#This Row],[PAS_DUR_COR_COD_ROS_TG_NEG]]-Tabla2[[#This Row],[ESC_DUR_COR_COD_ROS_TG_NEG]]</f>
        <v>381.79999999999995</v>
      </c>
      <c r="LQ57" s="15">
        <f>Tabla2[[#This Row],[PAS_NUM_COR_COD_ROS_TG_NEU]]-Tabla2[[#This Row],[ESC_NUM_COR_COD_ROS_TG_NEU]]</f>
        <v>-1.0500000000000003</v>
      </c>
      <c r="LR57" s="15">
        <f>Tabla2[[#This Row],[PAS_DUR_COR_COD_ROS_TG_NEU]]-Tabla2[[#This Row],[ESC_DUR_COR_COD_ROS_TG_NEU]]</f>
        <v>53.366666666666674</v>
      </c>
      <c r="LS57" s="15">
        <f>Tabla2[[#This Row],[PAS_NUM_COR_COD_ROS_TG_POS]]-Tabla2[[#This Row],[ESC_NUM_COR_COD_ROS_TG_POS]]</f>
        <v>-0.55000000000000027</v>
      </c>
      <c r="LT57" s="15">
        <f>Tabla2[[#This Row],[PAS_DUR_COR_COD_ROS_TG_POS]]-Tabla2[[#This Row],[ESC_DUR_COR_COD_ROS_TG_POS]]</f>
        <v>192.79999999999995</v>
      </c>
      <c r="LU57" s="15">
        <f>Tabla2[[#This Row],[PAS_NUM_COR_COD_ROS_TG_TOT]]-Tabla2[[#This Row],[ESC_NUM_COR_COD_ROS_TG_TOT]]</f>
        <v>-0.64999999999999991</v>
      </c>
      <c r="LV57" s="15">
        <f>Tabla2[[#This Row],[PAS_DUR_COR_COD_ROS_TG_TOT]]-Tabla2[[#This Row],[ESC_DUR_COR_COD_ROS_TG_TOT]]</f>
        <v>211.14385964912276</v>
      </c>
      <c r="LW57" s="15">
        <f>Tabla2[[#This Row],[PAS_NUM_COR_COD_ESC_TG_NEG]]-Tabla2[[#This Row],[ESC_NUM_COR_COD_ESC_TG_NEG]]</f>
        <v>-3.3</v>
      </c>
      <c r="LX57" s="15">
        <f>Tabla2[[#This Row],[PAS_DUR_COR_COD_ESC_TG_NEG]]-Tabla2[[#This Row],[ESC_DUR_COR_COD_ESC_TG_NEG]]</f>
        <v>-93.5</v>
      </c>
      <c r="LY57" s="15">
        <f>Tabla2[[#This Row],[PAS_NUM_COR_COD_ESC_TG_NEU]]-Tabla2[[#This Row],[ESC_NUM_COR_COD_ESC_TG_NEU]]</f>
        <v>-2.9</v>
      </c>
      <c r="LZ57" s="15">
        <f>Tabla2[[#This Row],[PAS_DUR_COR_COD_ESC_TG_NEU]]-Tabla2[[#This Row],[ESC_DUR_COR_COD_ESC_TG_NEU]]</f>
        <v>-126.96923076923076</v>
      </c>
      <c r="MA57" s="15">
        <f>Tabla2[[#This Row],[PAS_NUM_COR_COD_ESC_TG_POS]]-Tabla2[[#This Row],[ESC_NUM_COR_COD_ESC_TG_POS]]</f>
        <v>-3.35</v>
      </c>
      <c r="MB57" s="15">
        <f>Tabla2[[#This Row],[PAS_DUR_COR_COD_ESC_TG_POS]]-Tabla2[[#This Row],[ESC_DUR_COR_COD_ESC_TG_POS]]</f>
        <v>-169.29999999999995</v>
      </c>
      <c r="MC57" s="15">
        <f>Tabla2[[#This Row],[PAS_NUM_COR_COD_ESC_TG_TOT]]-Tabla2[[#This Row],[ESC_NUM_COR_COD_ESC_TG_TOT]]</f>
        <v>-3.1833333333333331</v>
      </c>
      <c r="MD57" s="15">
        <f>Tabla2[[#This Row],[PAS_DUR_COR_COD_ESC_TG_TOT]]-Tabla2[[#This Row],[ESC_DUR_COR_COD_ESC_TG_TOT]]</f>
        <v>-136.12549019607832</v>
      </c>
      <c r="ME57" s="42">
        <f>Tabla25[[#This Row],[PAS_NUM_COR_COD_ROS_TG_NEG]]-Tabla25[[#This Row],[PAS_NUM_COR_COD_ESC_TG_NEG]]</f>
        <v>-0.34999999999999987</v>
      </c>
      <c r="MF57" s="42">
        <f>Tabla25[[#This Row],[PAS_NUM_COR_COD_ROS_TG_NEU]]-Tabla25[[#This Row],[PAS_NUM_COR_COD_ESC_TG_NEU]]</f>
        <v>-0.95000000000000018</v>
      </c>
      <c r="MG57" s="42">
        <f>Tabla25[[#This Row],[PAS_NUM_COR_COD_ROS_TG_POS]]-Tabla25[[#This Row],[PAS_NUM_COR_COD_ESC_TG_POS]]</f>
        <v>-0.70000000000000018</v>
      </c>
      <c r="MH57" s="42">
        <f>Tabla25[[#This Row],[PAS_NUM_COR_COD_ROS_TG_TOT]]-Tabla25[[#This Row],[PAS_NUM_COR_COD_ESC_TG_TOT]]</f>
        <v>-0.66666666666666652</v>
      </c>
      <c r="MI57" s="42">
        <f>Tabla25[[#This Row],[PAS_DUR_COR_COD_ROS_TG_NEG]]-Tabla25[[#This Row],[PAS_DUR_COR_COD_ESC_TG_NEG]]</f>
        <v>-174.90000000000009</v>
      </c>
      <c r="MJ57" s="42">
        <f>Tabla25[[#This Row],[PAS_DUR_COR_COD_ROS_TG_NEU]]-Tabla25[[#This Row],[PAS_DUR_COR_COD_ESC_TG_NEU]]</f>
        <v>-258.03076923076924</v>
      </c>
      <c r="MK57" s="42">
        <f>Tabla25[[#This Row],[PAS_DUR_COR_COD_ROS_TG_POS]]-Tabla25[[#This Row],[PAS_DUR_COR_COD_ESC_TG_POS]]</f>
        <v>-139.20000000000005</v>
      </c>
      <c r="ML57" s="42">
        <f>Tabla25[[#This Row],[PAS_DUR_COR_COD_ROS_TG_TOT]]-Tabla25[[#This Row],[PAS_DUR_COR_COD_ESC_TG_TOT]]</f>
        <v>-184.50784313725501</v>
      </c>
      <c r="MM57" s="44">
        <f>Tabla25[[#This Row],[ESC_NUM_COR_COD_ROS_TG_NEG]]-Tabla25[[#This Row],[ESC_NUM_COR_COD_ESC_TG_NEG]]</f>
        <v>-3.3</v>
      </c>
      <c r="MN57" s="44">
        <f>Tabla25[[#This Row],[ESC_NUM_COR_COD_ROS_TG_NEU]]-Tabla25[[#This Row],[ESC_NUM_COR_COD_ESC_TG_NEU]]</f>
        <v>-2.8</v>
      </c>
      <c r="MO57" s="44">
        <f>Tabla25[[#This Row],[ESC_NUM_COR_COD_ROS_TG_POS]]-Tabla25[[#This Row],[ESC_NUM_COR_COD_ESC_TG_POS]]</f>
        <v>-3.5</v>
      </c>
      <c r="MP57" s="44">
        <f>Tabla25[[#This Row],[ESC_NUM_COR_COD_ROS_TG_TOT]]-Tabla25[[#This Row],[ESC_NUM_COR_COD_ESC_TG_TOT]]</f>
        <v>-3.1999999999999997</v>
      </c>
      <c r="MQ57" s="44">
        <f>Tabla25[[#This Row],[ESC_DUR_COR_COD_ROS_TG_NEG]]-Tabla25[[#This Row],[ESC_DUR_COR_COD_ESC_TG_NEG]]</f>
        <v>-650.20000000000005</v>
      </c>
      <c r="MR57" s="44">
        <f>Tabla25[[#This Row],[ESC_DUR_COR_COD_ROS_TG_NEU]]-Tabla25[[#This Row],[ESC_DUR_COR_COD_ESC_TG_NEU]]</f>
        <v>-438.36666666666667</v>
      </c>
      <c r="MS57" s="44">
        <f>Tabla25[[#This Row],[ESC_DUR_COR_COD_ROS_TG_POS]]-Tabla25[[#This Row],[ESC_DUR_COR_COD_ESC_TG_POS]]</f>
        <v>-501.29999999999995</v>
      </c>
      <c r="MT57" s="44">
        <f>Tabla25[[#This Row],[ESC_DUR_COR_COD_ROS_TG_TOT]]-Tabla25[[#This Row],[ESC_DUR_COR_COD_ESC_TG_TOT]]</f>
        <v>-531.77719298245609</v>
      </c>
      <c r="MU57" s="47">
        <f>Tabla25[[#This Row],[ROS_NUM_COR_COD_ROS_TG_NEG]]-Tabla25[[#This Row],[ROS_NUM_COR_COD_ESC_TG_NEG]]</f>
        <v>3.333333333333333</v>
      </c>
      <c r="MV57" s="47">
        <f>Tabla25[[#This Row],[ROS_NUM_COR_COD_ROS_TG_NEU]]-Tabla25[[#This Row],[ROS_NUM_COR_COD_ESC_TG_NEU]]</f>
        <v>4.1999999999999993</v>
      </c>
      <c r="MW57" s="47">
        <f>Tabla25[[#This Row],[ROS_NUM_COR_COD_ROS_TG_POS]]-Tabla25[[#This Row],[ROS_NUM_COR_COD_ESC_TG_POS]]</f>
        <v>4.8</v>
      </c>
      <c r="MX57" s="47">
        <f>Tabla25[[#This Row],[ROS_NUM_COR_COD_ROS_TG_TOT]]-Tabla25[[#This Row],[ROS_NUM_COR_COD_ESC_TG_TOT]]</f>
        <v>4.1379310344827589</v>
      </c>
      <c r="MY57" s="47">
        <f>Tabla25[[#This Row],[ROS_DUR_COR_COD_ROS_TG_NEG]]-Tabla25[[#This Row],[ROS_DUR_COR_COD_ESC_TG_NEG]]</f>
        <v>607.60317460317458</v>
      </c>
      <c r="MZ57" s="47">
        <f>Tabla25[[#This Row],[ROS_DUR_COR_COD_ROS_TG_NEU]]-Tabla25[[#This Row],[ROS_DUR_COR_COD_ESC_TG_NEU]]</f>
        <v>598.79999999999995</v>
      </c>
      <c r="NA57" s="47">
        <f>Tabla25[[#This Row],[ROS_DUR_COR_COD_ROS_TG_POS]]-Tabla25[[#This Row],[ROS_DUR_COR_COD_ESC_TG_POS]]</f>
        <v>866.82500000000005</v>
      </c>
      <c r="NB57" s="47">
        <f>Tabla25[[#This Row],[ROS_DUR_COR_COD_ROS_TG_TOT]]-Tabla25[[#This Row],[ROS_DUR_COR_COD_ESC_TG_TOT]]</f>
        <v>717.38793103448279</v>
      </c>
    </row>
    <row r="58" spans="1:366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  <c r="KY58" s="15">
        <f>Tabla2[[#This Row],[ROS_NUM_COR_COD_ROS_TG_NEG]]-Tabla2[[#This Row],[PAS_NUM_COR_COD_ROS_TG_NEG]]</f>
        <v>0.77777777777777779</v>
      </c>
      <c r="KZ58" s="15">
        <f>Tabla2[[#This Row],[ROS_DUR_COR_COD_ROS_TG_NEG]]-Tabla2[[#This Row],[PAS_DUR_COR_COD_ROS_TG_NEG]]</f>
        <v>831</v>
      </c>
      <c r="LA58" s="15">
        <f>Tabla2[[#This Row],[ROS_NUM_COR_COD_ROS_TG_NEU]]-Tabla2[[#This Row],[PAS_NUM_COR_COD_ROS_TG_NEU]]</f>
        <v>0.5</v>
      </c>
      <c r="LB58" s="15">
        <f>Tabla2[[#This Row],[ROS_DUR_COR_COD_ROS_TG_NEU]]-Tabla2[[#This Row],[PAS_DUR_COR_COD_ROS_TG_NEU]]</f>
        <v>1491</v>
      </c>
      <c r="LC58" s="15">
        <f>Tabla2[[#This Row],[ROS_NUM_COR_COD_ROS_TG_POS]]-Tabla2[[#This Row],[PAS_NUM_COR_COD_ROS_TG_POS]]</f>
        <v>0.88888888888888884</v>
      </c>
      <c r="LD58" s="15">
        <f>Tabla2[[#This Row],[ROS_DUR_COR_COD_ROS_TG_POS]]-Tabla2[[#This Row],[PAS_DUR_COR_COD_ROS_TG_POS]]</f>
        <v>1545</v>
      </c>
      <c r="LE58" s="15">
        <f>Tabla2[[#This Row],[ROS_NUM_COR_COD_ROS_TG_TOT]]-Tabla2[[#This Row],[PAS_NUM_COR_COD_ROS_TG_TOT]]</f>
        <v>0.7142857142857143</v>
      </c>
      <c r="LF58" s="15">
        <f>Tabla2[[#This Row],[ROS_DUR_COR_COD_ROS_TG_TOT]]-Tabla2[[#This Row],[PAS_DUR_COR_COD_ROS_TG_TOT]]</f>
        <v>1248.5999999999999</v>
      </c>
      <c r="LG58" s="15">
        <f>Tabla2[[#This Row],[ROS_NUM_COR_COD_ESC_TG_NEG]]-Tabla2[[#This Row],[PAS_NUM_COR_COD_ESC_TG_NEG]]</f>
        <v>0.44444444444444442</v>
      </c>
      <c r="LH58" s="15">
        <f>Tabla2[[#This Row],[ROS_DUR_COR_COD_ESC_TG_NEG]]-Tabla2[[#This Row],[PAS_DUR_COR_COD_ESC_TG_NEG]]</f>
        <v>891</v>
      </c>
      <c r="LI58" s="15">
        <f>Tabla2[[#This Row],[ROS_NUM_COR_COD_ESC_TG_NEU]]-Tabla2[[#This Row],[PAS_NUM_COR_COD_ESC_TG_NEU]]</f>
        <v>0</v>
      </c>
      <c r="LJ58" s="15">
        <f>Tabla2[[#This Row],[ROS_NUM_COR_COD_ESC_TG_NEG]]-Tabla2[[#This Row],[PAS_NUM_COR_COD_ESC_TG_NEG]]</f>
        <v>0.44444444444444442</v>
      </c>
      <c r="LK58" s="15">
        <f>Tabla2[[#This Row],[ROS_NUM_COR_COD_ESC_TG_POS]]-Tabla2[[#This Row],[PAS_NUM_COR_COD_ESC_TG_POS]]</f>
        <v>0.22222222222222221</v>
      </c>
      <c r="LL58" s="15">
        <f>Tabla2[[#This Row],[ROS_DUR_COR_COD_ESC_TG_POS]]-Tabla2[[#This Row],[PAS_DUR_COR_COD_ESC_TG_POS]]</f>
        <v>488</v>
      </c>
      <c r="LM58" s="15">
        <f>Tabla2[[#This Row],[ROS_NUM_COR_COD_ESC_TG_TOT]]-Tabla2[[#This Row],[PAS_NUM_COR_COD_ESC_TG_TOT]]</f>
        <v>0.21428571428571427</v>
      </c>
      <c r="LN58" s="15">
        <f>Tabla2[[#This Row],[ROS_DUR_COR_COD_ESC_TG_TOT]]-Tabla2[[#This Row],[PAS_DUR_COR_COD_ESC_TG_TOT]]</f>
        <v>689.5</v>
      </c>
      <c r="LO58" s="15">
        <f>Tabla2[[#This Row],[PAS_NUM_COR_COD_ROS_TG_NEG]]-Tabla2[[#This Row],[ESC_NUM_COR_COD_ROS_TG_NEG]]</f>
        <v>0</v>
      </c>
      <c r="LP58" s="15">
        <f>Tabla2[[#This Row],[PAS_DUR_COR_COD_ROS_TG_NEG]]-Tabla2[[#This Row],[ESC_DUR_COR_COD_ROS_TG_NEG]]</f>
        <v>0</v>
      </c>
      <c r="LQ58" s="15">
        <f>Tabla2[[#This Row],[PAS_NUM_COR_COD_ROS_TG_NEU]]-Tabla2[[#This Row],[ESC_NUM_COR_COD_ROS_TG_NEU]]</f>
        <v>-0.33333333333333331</v>
      </c>
      <c r="LR58" s="15">
        <f>Tabla2[[#This Row],[PAS_DUR_COR_COD_ROS_TG_NEU]]-Tabla2[[#This Row],[ESC_DUR_COR_COD_ROS_TG_NEU]]</f>
        <v>-514</v>
      </c>
      <c r="LS58" s="15">
        <f>Tabla2[[#This Row],[PAS_NUM_COR_COD_ROS_TG_POS]]-Tabla2[[#This Row],[ESC_NUM_COR_COD_ROS_TG_POS]]</f>
        <v>-0.1</v>
      </c>
      <c r="LT58" s="15">
        <f>Tabla2[[#This Row],[PAS_DUR_COR_COD_ROS_TG_POS]]-Tabla2[[#This Row],[ESC_DUR_COR_COD_ROS_TG_POS]]</f>
        <v>-183</v>
      </c>
      <c r="LU58" s="15">
        <f>Tabla2[[#This Row],[PAS_NUM_COR_COD_ROS_TG_TOT]]-Tabla2[[#This Row],[ESC_NUM_COR_COD_ROS_TG_TOT]]</f>
        <v>-0.14285714285714285</v>
      </c>
      <c r="LV58" s="15">
        <f>Tabla2[[#This Row],[PAS_DUR_COR_COD_ROS_TG_TOT]]-Tabla2[[#This Row],[ESC_DUR_COR_COD_ROS_TG_TOT]]</f>
        <v>-348.5</v>
      </c>
      <c r="LW58" s="15">
        <f>Tabla2[[#This Row],[PAS_NUM_COR_COD_ESC_TG_NEG]]-Tabla2[[#This Row],[ESC_NUM_COR_COD_ESC_TG_NEG]]</f>
        <v>0</v>
      </c>
      <c r="LX58" s="15">
        <f>Tabla2[[#This Row],[PAS_DUR_COR_COD_ESC_TG_NEG]]-Tabla2[[#This Row],[ESC_DUR_COR_COD_ESC_TG_NEG]]</f>
        <v>0</v>
      </c>
      <c r="LY58" s="15">
        <f>Tabla2[[#This Row],[PAS_NUM_COR_COD_ESC_TG_NEU]]-Tabla2[[#This Row],[ESC_NUM_COR_COD_ESC_TG_NEU]]</f>
        <v>-0.55555555555555558</v>
      </c>
      <c r="LZ58" s="15">
        <f>Tabla2[[#This Row],[PAS_DUR_COR_COD_ESC_TG_NEU]]-Tabla2[[#This Row],[ESC_DUR_COR_COD_ESC_TG_NEU]]</f>
        <v>-1194</v>
      </c>
      <c r="MA58" s="15">
        <f>Tabla2[[#This Row],[PAS_NUM_COR_COD_ESC_TG_POS]]-Tabla2[[#This Row],[ESC_NUM_COR_COD_ESC_TG_POS]]</f>
        <v>-0.4</v>
      </c>
      <c r="MB58" s="15">
        <f>Tabla2[[#This Row],[PAS_DUR_COR_COD_ESC_TG_POS]]-Tabla2[[#This Row],[ESC_DUR_COR_COD_ESC_TG_POS]]</f>
        <v>-1228</v>
      </c>
      <c r="MC58" s="15">
        <f>Tabla2[[#This Row],[PAS_NUM_COR_COD_ESC_TG_TOT]]-Tabla2[[#This Row],[ESC_NUM_COR_COD_ESC_TG_TOT]]</f>
        <v>-0.32142857142857145</v>
      </c>
      <c r="MD58" s="15">
        <f>Tabla2[[#This Row],[PAS_DUR_COR_COD_ESC_TG_TOT]]-Tabla2[[#This Row],[ESC_DUR_COR_COD_ESC_TG_TOT]]</f>
        <v>-1211</v>
      </c>
      <c r="ME58" s="42">
        <f>Tabla25[[#This Row],[PAS_NUM_COR_COD_ROS_TG_NEG]]-Tabla25[[#This Row],[PAS_NUM_COR_COD_ESC_TG_NEG]]</f>
        <v>0</v>
      </c>
      <c r="MF58" s="42">
        <f>Tabla25[[#This Row],[PAS_NUM_COR_COD_ROS_TG_NEU]]-Tabla25[[#This Row],[PAS_NUM_COR_COD_ESC_TG_NEU]]</f>
        <v>0</v>
      </c>
      <c r="MG58" s="42">
        <f>Tabla25[[#This Row],[PAS_NUM_COR_COD_ROS_TG_POS]]-Tabla25[[#This Row],[PAS_NUM_COR_COD_ESC_TG_POS]]</f>
        <v>0</v>
      </c>
      <c r="MH58" s="42">
        <f>Tabla25[[#This Row],[PAS_NUM_COR_COD_ROS_TG_TOT]]-Tabla25[[#This Row],[PAS_NUM_COR_COD_ESC_TG_TOT]]</f>
        <v>0</v>
      </c>
      <c r="MI58" s="42">
        <f>Tabla25[[#This Row],[PAS_DUR_COR_COD_ROS_TG_NEG]]-Tabla25[[#This Row],[PAS_DUR_COR_COD_ESC_TG_NEG]]</f>
        <v>0</v>
      </c>
      <c r="MJ58" s="42">
        <f>Tabla25[[#This Row],[PAS_DUR_COR_COD_ROS_TG_NEU]]-Tabla25[[#This Row],[PAS_DUR_COR_COD_ESC_TG_NEU]]</f>
        <v>0</v>
      </c>
      <c r="MK58" s="42">
        <f>Tabla25[[#This Row],[PAS_DUR_COR_COD_ROS_TG_POS]]-Tabla25[[#This Row],[PAS_DUR_COR_COD_ESC_TG_POS]]</f>
        <v>0</v>
      </c>
      <c r="ML58" s="42">
        <f>Tabla25[[#This Row],[PAS_DUR_COR_COD_ROS_TG_TOT]]-Tabla25[[#This Row],[PAS_DUR_COR_COD_ESC_TG_TOT]]</f>
        <v>0</v>
      </c>
      <c r="MM58" s="44">
        <f>Tabla25[[#This Row],[ESC_NUM_COR_COD_ROS_TG_NEG]]-Tabla25[[#This Row],[ESC_NUM_COR_COD_ESC_TG_NEG]]</f>
        <v>0</v>
      </c>
      <c r="MN58" s="44">
        <f>Tabla25[[#This Row],[ESC_NUM_COR_COD_ROS_TG_NEU]]-Tabla25[[#This Row],[ESC_NUM_COR_COD_ESC_TG_NEU]]</f>
        <v>-0.22222222222222227</v>
      </c>
      <c r="MO58" s="44">
        <f>Tabla25[[#This Row],[ESC_NUM_COR_COD_ROS_TG_POS]]-Tabla25[[#This Row],[ESC_NUM_COR_COD_ESC_TG_POS]]</f>
        <v>-0.30000000000000004</v>
      </c>
      <c r="MP58" s="44">
        <f>Tabla25[[#This Row],[ESC_NUM_COR_COD_ROS_TG_TOT]]-Tabla25[[#This Row],[ESC_NUM_COR_COD_ESC_TG_TOT]]</f>
        <v>-0.1785714285714286</v>
      </c>
      <c r="MQ58" s="44">
        <f>Tabla25[[#This Row],[ESC_DUR_COR_COD_ROS_TG_NEG]]-Tabla25[[#This Row],[ESC_DUR_COR_COD_ESC_TG_NEG]]</f>
        <v>0</v>
      </c>
      <c r="MR58" s="44">
        <f>Tabla25[[#This Row],[ESC_DUR_COR_COD_ROS_TG_NEU]]-Tabla25[[#This Row],[ESC_DUR_COR_COD_ESC_TG_NEU]]</f>
        <v>-680</v>
      </c>
      <c r="MS58" s="44">
        <f>Tabla25[[#This Row],[ESC_DUR_COR_COD_ROS_TG_POS]]-Tabla25[[#This Row],[ESC_DUR_COR_COD_ESC_TG_POS]]</f>
        <v>-1045</v>
      </c>
      <c r="MT58" s="44">
        <f>Tabla25[[#This Row],[ESC_DUR_COR_COD_ROS_TG_TOT]]-Tabla25[[#This Row],[ESC_DUR_COR_COD_ESC_TG_TOT]]</f>
        <v>-862.5</v>
      </c>
      <c r="MU58" s="47">
        <f>Tabla25[[#This Row],[ROS_NUM_COR_COD_ROS_TG_NEG]]-Tabla25[[#This Row],[ROS_NUM_COR_COD_ESC_TG_NEG]]</f>
        <v>0.33333333333333337</v>
      </c>
      <c r="MV58" s="47">
        <f>Tabla25[[#This Row],[ROS_NUM_COR_COD_ROS_TG_NEU]]-Tabla25[[#This Row],[ROS_NUM_COR_COD_ESC_TG_NEU]]</f>
        <v>0.5</v>
      </c>
      <c r="MW58" s="47">
        <f>Tabla25[[#This Row],[ROS_NUM_COR_COD_ROS_TG_POS]]-Tabla25[[#This Row],[ROS_NUM_COR_COD_ESC_TG_POS]]</f>
        <v>0.66666666666666663</v>
      </c>
      <c r="MX58" s="47">
        <f>Tabla25[[#This Row],[ROS_NUM_COR_COD_ROS_TG_TOT]]-Tabla25[[#This Row],[ROS_NUM_COR_COD_ESC_TG_TOT]]</f>
        <v>0.5</v>
      </c>
      <c r="MY58" s="47">
        <f>Tabla25[[#This Row],[ROS_DUR_COR_COD_ROS_TG_NEG]]-Tabla25[[#This Row],[ROS_DUR_COR_COD_ESC_TG_NEG]]</f>
        <v>-60</v>
      </c>
      <c r="MZ58" s="47">
        <f>Tabla25[[#This Row],[ROS_DUR_COR_COD_ROS_TG_NEU]]-Tabla25[[#This Row],[ROS_DUR_COR_COD_ESC_TG_NEU]]</f>
        <v>1491</v>
      </c>
      <c r="NA58" s="47">
        <f>Tabla25[[#This Row],[ROS_DUR_COR_COD_ROS_TG_POS]]-Tabla25[[#This Row],[ROS_DUR_COR_COD_ESC_TG_POS]]</f>
        <v>1057</v>
      </c>
      <c r="NB58" s="47">
        <f>Tabla25[[#This Row],[ROS_DUR_COR_COD_ROS_TG_TOT]]-Tabla25[[#This Row],[ROS_DUR_COR_COD_ESC_TG_TOT]]</f>
        <v>559.09999999999991</v>
      </c>
    </row>
    <row r="59" spans="1:366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  <c r="KY59" s="15">
        <f>Tabla2[[#This Row],[ROS_NUM_COR_COD_ROS_TG_NEG]]-Tabla2[[#This Row],[PAS_NUM_COR_COD_ROS_TG_NEG]]</f>
        <v>0.46666666666666679</v>
      </c>
      <c r="KZ59" s="15">
        <f>Tabla2[[#This Row],[ROS_DUR_COR_COD_ROS_TG_NEG]]-Tabla2[[#This Row],[PAS_DUR_COR_COD_ROS_TG_NEG]]</f>
        <v>196.58333333333326</v>
      </c>
      <c r="LA59" s="15">
        <f>Tabla2[[#This Row],[ROS_NUM_COR_COD_ROS_TG_NEU]]-Tabla2[[#This Row],[PAS_NUM_COR_COD_ROS_TG_NEU]]</f>
        <v>1.1805555555555554</v>
      </c>
      <c r="LB59" s="15">
        <f>Tabla2[[#This Row],[ROS_DUR_COR_COD_ROS_TG_NEU]]-Tabla2[[#This Row],[PAS_DUR_COR_COD_ROS_TG_NEU]]</f>
        <v>96.846153846153811</v>
      </c>
      <c r="LC59" s="15">
        <f>Tabla2[[#This Row],[ROS_NUM_COR_COD_ROS_TG_POS]]-Tabla2[[#This Row],[PAS_NUM_COR_COD_ROS_TG_POS]]</f>
        <v>2.0178571428571432</v>
      </c>
      <c r="LD59" s="15">
        <f>Tabla2[[#This Row],[ROS_DUR_COR_COD_ROS_TG_POS]]-Tabla2[[#This Row],[PAS_DUR_COR_COD_ROS_TG_POS]]</f>
        <v>698.36363636363637</v>
      </c>
      <c r="LE59" s="15">
        <f>Tabla2[[#This Row],[ROS_NUM_COR_COD_ROS_TG_TOT]]-Tabla2[[#This Row],[PAS_NUM_COR_COD_ROS_TG_TOT]]</f>
        <v>1.2235621521335807</v>
      </c>
      <c r="LF59" s="15">
        <f>Tabla2[[#This Row],[ROS_DUR_COR_COD_ROS_TG_TOT]]-Tabla2[[#This Row],[PAS_DUR_COR_COD_ROS_TG_TOT]]</f>
        <v>312.25</v>
      </c>
      <c r="LG59" s="15">
        <f>Tabla2[[#This Row],[ROS_NUM_COR_COD_ESC_TG_NEG]]-Tabla2[[#This Row],[PAS_NUM_COR_COD_ESC_TG_NEG]]</f>
        <v>-0.73333333333333339</v>
      </c>
      <c r="LH59" s="15">
        <f>Tabla2[[#This Row],[ROS_DUR_COR_COD_ESC_TG_NEG]]-Tabla2[[#This Row],[PAS_DUR_COR_COD_ESC_TG_NEG]]</f>
        <v>10.969230769230762</v>
      </c>
      <c r="LI59" s="15">
        <f>Tabla2[[#This Row],[ROS_NUM_COR_COD_ESC_TG_NEU]]-Tabla2[[#This Row],[PAS_NUM_COR_COD_ESC_TG_NEU]]</f>
        <v>-0.40277777777777768</v>
      </c>
      <c r="LJ59" s="15">
        <f>Tabla2[[#This Row],[ROS_NUM_COR_COD_ESC_TG_NEG]]-Tabla2[[#This Row],[PAS_NUM_COR_COD_ESC_TG_NEG]]</f>
        <v>-0.73333333333333339</v>
      </c>
      <c r="LK59" s="15">
        <f>Tabla2[[#This Row],[ROS_NUM_COR_COD_ESC_TG_POS]]-Tabla2[[#This Row],[PAS_NUM_COR_COD_ESC_TG_POS]]</f>
        <v>-0.20535714285714279</v>
      </c>
      <c r="LL59" s="15">
        <f>Tabla2[[#This Row],[ROS_DUR_COR_COD_ESC_TG_POS]]-Tabla2[[#This Row],[PAS_DUR_COR_COD_ESC_TG_POS]]</f>
        <v>-4.1000000000000227</v>
      </c>
      <c r="LM59" s="15">
        <f>Tabla2[[#This Row],[ROS_NUM_COR_COD_ESC_TG_TOT]]-Tabla2[[#This Row],[PAS_NUM_COR_COD_ESC_TG_TOT]]</f>
        <v>-0.4397031539888685</v>
      </c>
      <c r="LN59" s="15">
        <f>Tabla2[[#This Row],[ROS_DUR_COR_COD_ESC_TG_TOT]]-Tabla2[[#This Row],[PAS_DUR_COR_COD_ESC_TG_TOT]]</f>
        <v>-54.043650793650727</v>
      </c>
      <c r="LO59" s="15">
        <f>Tabla2[[#This Row],[PAS_NUM_COR_COD_ROS_TG_NEG]]-Tabla2[[#This Row],[ESC_NUM_COR_COD_ROS_TG_NEG]]</f>
        <v>-0.46666666666666679</v>
      </c>
      <c r="LP59" s="15">
        <f>Tabla2[[#This Row],[PAS_DUR_COR_COD_ROS_TG_NEG]]-Tabla2[[#This Row],[ESC_DUR_COR_COD_ROS_TG_NEG]]</f>
        <v>122.58333333333337</v>
      </c>
      <c r="LQ59" s="15">
        <f>Tabla2[[#This Row],[PAS_NUM_COR_COD_ROS_TG_NEU]]-Tabla2[[#This Row],[ESC_NUM_COR_COD_ROS_TG_NEU]]</f>
        <v>1.7777777777777781</v>
      </c>
      <c r="LR59" s="15">
        <f>Tabla2[[#This Row],[PAS_DUR_COR_COD_ROS_TG_NEU]]-Tabla2[[#This Row],[ESC_DUR_COR_COD_ROS_TG_NEU]]</f>
        <v>537.15384615384619</v>
      </c>
      <c r="LS59" s="15">
        <f>Tabla2[[#This Row],[PAS_NUM_COR_COD_ROS_TG_POS]]-Tabla2[[#This Row],[ESC_NUM_COR_COD_ROS_TG_POS]]</f>
        <v>0.125</v>
      </c>
      <c r="LT59" s="15">
        <f>Tabla2[[#This Row],[PAS_DUR_COR_COD_ROS_TG_POS]]-Tabla2[[#This Row],[ESC_DUR_COR_COD_ROS_TG_POS]]</f>
        <v>175.63636363636363</v>
      </c>
      <c r="LU59" s="15">
        <f>Tabla2[[#This Row],[PAS_NUM_COR_COD_ROS_TG_TOT]]-Tabla2[[#This Row],[ESC_NUM_COR_COD_ROS_TG_TOT]]</f>
        <v>0.41496598639455784</v>
      </c>
      <c r="LV59" s="15">
        <f>Tabla2[[#This Row],[PAS_DUR_COR_COD_ROS_TG_TOT]]-Tabla2[[#This Row],[ESC_DUR_COR_COD_ROS_TG_TOT]]</f>
        <v>231</v>
      </c>
      <c r="LW59" s="15">
        <f>Tabla2[[#This Row],[PAS_NUM_COR_COD_ESC_TG_NEG]]-Tabla2[[#This Row],[ESC_NUM_COR_COD_ESC_TG_NEG]]</f>
        <v>-1.1238095238095238</v>
      </c>
      <c r="LX59" s="15">
        <f>Tabla2[[#This Row],[PAS_DUR_COR_COD_ESC_TG_NEG]]-Tabla2[[#This Row],[ESC_DUR_COR_COD_ESC_TG_NEG]]</f>
        <v>-155.05494505494505</v>
      </c>
      <c r="LY59" s="15">
        <f>Tabla2[[#This Row],[PAS_NUM_COR_COD_ESC_TG_NEU]]-Tabla2[[#This Row],[ESC_NUM_COR_COD_ESC_TG_NEU]]</f>
        <v>-3.2222222222222223</v>
      </c>
      <c r="LZ59" s="15">
        <f>Tabla2[[#This Row],[PAS_DUR_COR_COD_ESC_TG_NEU]]-Tabla2[[#This Row],[ESC_DUR_COR_COD_ESC_TG_NEU]]</f>
        <v>-613.01282051282055</v>
      </c>
      <c r="MA59" s="15">
        <f>Tabla2[[#This Row],[PAS_NUM_COR_COD_ESC_TG_POS]]-Tabla2[[#This Row],[ESC_NUM_COR_COD_ESC_TG_POS]]</f>
        <v>-3.1875</v>
      </c>
      <c r="MB59" s="15">
        <f>Tabla2[[#This Row],[PAS_DUR_COR_COD_ESC_TG_POS]]-Tabla2[[#This Row],[ESC_DUR_COR_COD_ESC_TG_POS]]</f>
        <v>-412.4</v>
      </c>
      <c r="MC59" s="15">
        <f>Tabla2[[#This Row],[PAS_NUM_COR_COD_ESC_TG_TOT]]-Tabla2[[#This Row],[ESC_NUM_COR_COD_ESC_TG_TOT]]</f>
        <v>-2.4693877551020407</v>
      </c>
      <c r="MD59" s="15">
        <f>Tabla2[[#This Row],[PAS_DUR_COR_COD_ESC_TG_TOT]]-Tabla2[[#This Row],[ESC_DUR_COR_COD_ESC_TG_TOT]]</f>
        <v>-370.93253968253975</v>
      </c>
      <c r="ME59" s="42">
        <f>Tabla25[[#This Row],[PAS_NUM_COR_COD_ROS_TG_NEG]]-Tabla25[[#This Row],[PAS_NUM_COR_COD_ESC_TG_NEG]]</f>
        <v>-0.20000000000000018</v>
      </c>
      <c r="MF59" s="42">
        <f>Tabla25[[#This Row],[PAS_NUM_COR_COD_ROS_TG_NEU]]-Tabla25[[#This Row],[PAS_NUM_COR_COD_ESC_TG_NEU]]</f>
        <v>-0.33333333333333304</v>
      </c>
      <c r="MG59" s="42">
        <f>Tabla25[[#This Row],[PAS_NUM_COR_COD_ROS_TG_POS]]-Tabla25[[#This Row],[PAS_NUM_COR_COD_ESC_TG_POS]]</f>
        <v>6.25E-2</v>
      </c>
      <c r="MH59" s="42">
        <f>Tabla25[[#This Row],[PAS_NUM_COR_COD_ROS_TG_TOT]]-Tabla25[[#This Row],[PAS_NUM_COR_COD_ESC_TG_TOT]]</f>
        <v>-0.16326530612244916</v>
      </c>
      <c r="MI59" s="42">
        <f>Tabla25[[#This Row],[PAS_DUR_COR_COD_ROS_TG_NEG]]-Tabla25[[#This Row],[PAS_DUR_COR_COD_ESC_TG_NEG]]</f>
        <v>-13.647435897435912</v>
      </c>
      <c r="MJ59" s="42">
        <f>Tabla25[[#This Row],[PAS_DUR_COR_COD_ROS_TG_NEU]]-Tabla25[[#This Row],[PAS_DUR_COR_COD_ESC_TG_NEU]]</f>
        <v>-113</v>
      </c>
      <c r="MK59" s="42">
        <f>Tabla25[[#This Row],[PAS_DUR_COR_COD_ROS_TG_POS]]-Tabla25[[#This Row],[PAS_DUR_COR_COD_ESC_TG_POS]]</f>
        <v>-90.463636363636397</v>
      </c>
      <c r="ML59" s="42">
        <f>Tabla25[[#This Row],[PAS_DUR_COR_COD_ROS_TG_TOT]]-Tabla25[[#This Row],[PAS_DUR_COR_COD_ESC_TG_TOT]]</f>
        <v>-71.972222222222172</v>
      </c>
      <c r="MM59" s="44">
        <f>Tabla25[[#This Row],[ESC_NUM_COR_COD_ROS_TG_NEG]]-Tabla25[[#This Row],[ESC_NUM_COR_COD_ESC_TG_NEG]]</f>
        <v>-0.85714285714285721</v>
      </c>
      <c r="MN59" s="44">
        <f>Tabla25[[#This Row],[ESC_NUM_COR_COD_ROS_TG_NEU]]-Tabla25[[#This Row],[ESC_NUM_COR_COD_ESC_TG_NEU]]</f>
        <v>-5.333333333333333</v>
      </c>
      <c r="MO59" s="44">
        <f>Tabla25[[#This Row],[ESC_NUM_COR_COD_ROS_TG_POS]]-Tabla25[[#This Row],[ESC_NUM_COR_COD_ESC_TG_POS]]</f>
        <v>-3.25</v>
      </c>
      <c r="MP59" s="44">
        <f>Tabla25[[#This Row],[ESC_NUM_COR_COD_ROS_TG_TOT]]-Tabla25[[#This Row],[ESC_NUM_COR_COD_ESC_TG_TOT]]</f>
        <v>-3.0476190476190474</v>
      </c>
      <c r="MQ59" s="44">
        <f>Tabla25[[#This Row],[ESC_DUR_COR_COD_ROS_TG_NEG]]-Tabla25[[#This Row],[ESC_DUR_COR_COD_ESC_TG_NEG]]</f>
        <v>-291.28571428571433</v>
      </c>
      <c r="MR59" s="44">
        <f>Tabla25[[#This Row],[ESC_DUR_COR_COD_ROS_TG_NEU]]-Tabla25[[#This Row],[ESC_DUR_COR_COD_ESC_TG_NEU]]</f>
        <v>-1263.1666666666667</v>
      </c>
      <c r="MS59" s="44">
        <f>Tabla25[[#This Row],[ESC_DUR_COR_COD_ROS_TG_POS]]-Tabla25[[#This Row],[ESC_DUR_COR_COD_ESC_TG_POS]]</f>
        <v>-678.5</v>
      </c>
      <c r="MT59" s="44">
        <f>Tabla25[[#This Row],[ESC_DUR_COR_COD_ROS_TG_TOT]]-Tabla25[[#This Row],[ESC_DUR_COR_COD_ESC_TG_TOT]]</f>
        <v>-673.90476190476193</v>
      </c>
      <c r="MU59" s="47">
        <f>Tabla25[[#This Row],[ROS_NUM_COR_COD_ROS_TG_NEG]]-Tabla25[[#This Row],[ROS_NUM_COR_COD_ESC_TG_NEG]]</f>
        <v>1</v>
      </c>
      <c r="MV59" s="47">
        <f>Tabla25[[#This Row],[ROS_NUM_COR_COD_ROS_TG_NEU]]-Tabla25[[#This Row],[ROS_NUM_COR_COD_ESC_TG_NEU]]</f>
        <v>1.25</v>
      </c>
      <c r="MW59" s="47">
        <f>Tabla25[[#This Row],[ROS_NUM_COR_COD_ROS_TG_POS]]-Tabla25[[#This Row],[ROS_NUM_COR_COD_ESC_TG_POS]]</f>
        <v>2.285714285714286</v>
      </c>
      <c r="MX59" s="47">
        <f>Tabla25[[#This Row],[ROS_NUM_COR_COD_ROS_TG_TOT]]-Tabla25[[#This Row],[ROS_NUM_COR_COD_ESC_TG_TOT]]</f>
        <v>1.5</v>
      </c>
      <c r="MY59" s="47">
        <f>Tabla25[[#This Row],[ROS_DUR_COR_COD_ROS_TG_NEG]]-Tabla25[[#This Row],[ROS_DUR_COR_COD_ESC_TG_NEG]]</f>
        <v>171.96666666666658</v>
      </c>
      <c r="MZ59" s="47">
        <f>Tabla25[[#This Row],[ROS_DUR_COR_COD_ROS_TG_NEU]]-Tabla25[[#This Row],[ROS_DUR_COR_COD_ESC_TG_NEU]]</f>
        <v>146.66666666666663</v>
      </c>
      <c r="NA59" s="47">
        <f>Tabla25[[#This Row],[ROS_DUR_COR_COD_ROS_TG_POS]]-Tabla25[[#This Row],[ROS_DUR_COR_COD_ESC_TG_POS]]</f>
        <v>612</v>
      </c>
      <c r="NB59" s="47">
        <f>Tabla25[[#This Row],[ROS_DUR_COR_COD_ROS_TG_TOT]]-Tabla25[[#This Row],[ROS_DUR_COR_COD_ESC_TG_TOT]]</f>
        <v>294.32142857142856</v>
      </c>
    </row>
    <row r="60" spans="1:366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  <c r="KY60" s="15">
        <f>Tabla2[[#This Row],[ROS_NUM_COR_COD_ROS_TG_NEG]]-Tabla2[[#This Row],[PAS_NUM_COR_COD_ROS_TG_NEG]]</f>
        <v>1.6</v>
      </c>
      <c r="KZ60" s="15">
        <f>Tabla2[[#This Row],[ROS_DUR_COR_COD_ROS_TG_NEG]]-Tabla2[[#This Row],[PAS_DUR_COR_COD_ROS_TG_NEG]]</f>
        <v>485.79999999999995</v>
      </c>
      <c r="LA60" s="15">
        <f>Tabla2[[#This Row],[ROS_NUM_COR_COD_ROS_TG_NEU]]-Tabla2[[#This Row],[PAS_NUM_COR_COD_ROS_TG_NEU]]</f>
        <v>-0.10000000000000009</v>
      </c>
      <c r="LB60" s="15">
        <f>Tabla2[[#This Row],[ROS_DUR_COR_COD_ROS_TG_NEU]]-Tabla2[[#This Row],[PAS_DUR_COR_COD_ROS_TG_NEU]]</f>
        <v>132.875</v>
      </c>
      <c r="LC60" s="15">
        <f>Tabla2[[#This Row],[ROS_NUM_COR_COD_ROS_TG_POS]]-Tabla2[[#This Row],[PAS_NUM_COR_COD_ROS_TG_POS]]</f>
        <v>-0.25</v>
      </c>
      <c r="LD60" s="15">
        <f>Tabla2[[#This Row],[ROS_DUR_COR_COD_ROS_TG_POS]]-Tabla2[[#This Row],[PAS_DUR_COR_COD_ROS_TG_POS]]</f>
        <v>287.95098039215668</v>
      </c>
      <c r="LE60" s="15">
        <f>Tabla2[[#This Row],[ROS_NUM_COR_COD_ROS_TG_TOT]]-Tabla2[[#This Row],[PAS_NUM_COR_COD_ROS_TG_TOT]]</f>
        <v>0.41666666666666652</v>
      </c>
      <c r="LF60" s="15">
        <f>Tabla2[[#This Row],[ROS_DUR_COR_COD_ROS_TG_TOT]]-Tabla2[[#This Row],[PAS_DUR_COR_COD_ROS_TG_TOT]]</f>
        <v>320.25416666666683</v>
      </c>
      <c r="LG60" s="15">
        <f>Tabla2[[#This Row],[ROS_NUM_COR_COD_ESC_TG_NEG]]-Tabla2[[#This Row],[PAS_NUM_COR_COD_ESC_TG_NEG]]</f>
        <v>-0.39999999999999991</v>
      </c>
      <c r="LH60" s="15">
        <f>Tabla2[[#This Row],[ROS_DUR_COR_COD_ESC_TG_NEG]]-Tabla2[[#This Row],[PAS_DUR_COR_COD_ESC_TG_NEG]]</f>
        <v>10.4375</v>
      </c>
      <c r="LI60" s="15">
        <f>Tabla2[[#This Row],[ROS_NUM_COR_COD_ESC_TG_NEU]]-Tabla2[[#This Row],[PAS_NUM_COR_COD_ESC_TG_NEU]]</f>
        <v>1.1499999999999999</v>
      </c>
      <c r="LJ60" s="15">
        <f>Tabla2[[#This Row],[ROS_NUM_COR_COD_ESC_TG_NEG]]-Tabla2[[#This Row],[PAS_NUM_COR_COD_ESC_TG_NEG]]</f>
        <v>-0.39999999999999991</v>
      </c>
      <c r="LK60" s="15">
        <f>Tabla2[[#This Row],[ROS_NUM_COR_COD_ESC_TG_POS]]-Tabla2[[#This Row],[PAS_NUM_COR_COD_ESC_TG_POS]]</f>
        <v>0.69999999999999973</v>
      </c>
      <c r="LL60" s="15">
        <f>Tabla2[[#This Row],[ROS_DUR_COR_COD_ESC_TG_POS]]-Tabla2[[#This Row],[PAS_DUR_COR_COD_ESC_TG_POS]]</f>
        <v>423.53676470588243</v>
      </c>
      <c r="LM60" s="15">
        <f>Tabla2[[#This Row],[ROS_NUM_COR_COD_ESC_TG_TOT]]-Tabla2[[#This Row],[PAS_NUM_COR_COD_ESC_TG_TOT]]</f>
        <v>0.48333333333333339</v>
      </c>
      <c r="LN60" s="15">
        <f>Tabla2[[#This Row],[ROS_DUR_COR_COD_ESC_TG_TOT]]-Tabla2[[#This Row],[PAS_DUR_COR_COD_ESC_TG_TOT]]</f>
        <v>189.49365942028976</v>
      </c>
      <c r="LO60" s="15">
        <f>Tabla2[[#This Row],[PAS_NUM_COR_COD_ROS_TG_NEG]]-Tabla2[[#This Row],[ESC_NUM_COR_COD_ROS_TG_NEG]]</f>
        <v>2.1</v>
      </c>
      <c r="LP60" s="15">
        <f>Tabla2[[#This Row],[PAS_DUR_COR_COD_ROS_TG_NEG]]-Tabla2[[#This Row],[ESC_DUR_COR_COD_ROS_TG_NEG]]</f>
        <v>644.95000000000005</v>
      </c>
      <c r="LQ60" s="15">
        <f>Tabla2[[#This Row],[PAS_NUM_COR_COD_ROS_TG_NEU]]-Tabla2[[#This Row],[ESC_NUM_COR_COD_ROS_TG_NEU]]</f>
        <v>2.5333333333333337</v>
      </c>
      <c r="LR60" s="15">
        <f>Tabla2[[#This Row],[PAS_DUR_COR_COD_ROS_TG_NEU]]-Tabla2[[#This Row],[ESC_DUR_COR_COD_ROS_TG_NEU]]</f>
        <v>881.02499999999998</v>
      </c>
      <c r="LS60" s="15">
        <f>Tabla2[[#This Row],[PAS_NUM_COR_COD_ROS_TG_POS]]-Tabla2[[#This Row],[ESC_NUM_COR_COD_ROS_TG_POS]]</f>
        <v>0.65000000000000036</v>
      </c>
      <c r="LT60" s="15">
        <f>Tabla2[[#This Row],[PAS_DUR_COR_COD_ROS_TG_POS]]-Tabla2[[#This Row],[ESC_DUR_COR_COD_ROS_TG_POS]]</f>
        <v>438.77124183006549</v>
      </c>
      <c r="LU60" s="15">
        <f>Tabla2[[#This Row],[PAS_NUM_COR_COD_ROS_TG_TOT]]-Tabla2[[#This Row],[ESC_NUM_COR_COD_ROS_TG_TOT]]</f>
        <v>1.7327586206896552</v>
      </c>
      <c r="LV60" s="15">
        <f>Tabla2[[#This Row],[PAS_DUR_COR_COD_ROS_TG_TOT]]-Tabla2[[#This Row],[ESC_DUR_COR_COD_ROS_TG_TOT]]</f>
        <v>610.86805555555543</v>
      </c>
      <c r="LW60" s="15">
        <f>Tabla2[[#This Row],[PAS_NUM_COR_COD_ESC_TG_NEG]]-Tabla2[[#This Row],[ESC_NUM_COR_COD_ESC_TG_NEG]]</f>
        <v>-3.4000000000000004</v>
      </c>
      <c r="LX60" s="15">
        <f>Tabla2[[#This Row],[PAS_DUR_COR_COD_ESC_TG_NEG]]-Tabla2[[#This Row],[ESC_DUR_COR_COD_ESC_TG_NEG]]</f>
        <v>-634.23749999999995</v>
      </c>
      <c r="LY60" s="15">
        <f>Tabla2[[#This Row],[PAS_NUM_COR_COD_ESC_TG_NEU]]-Tabla2[[#This Row],[ESC_NUM_COR_COD_ESC_TG_NEU]]</f>
        <v>-3.3722222222222222</v>
      </c>
      <c r="LZ60" s="15">
        <f>Tabla2[[#This Row],[PAS_DUR_COR_COD_ESC_TG_NEU]]-Tabla2[[#This Row],[ESC_DUR_COR_COD_ESC_TG_NEU]]</f>
        <v>-660.17777777777769</v>
      </c>
      <c r="MA60" s="15">
        <f>Tabla2[[#This Row],[PAS_NUM_COR_COD_ESC_TG_POS]]-Tabla2[[#This Row],[ESC_NUM_COR_COD_ESC_TG_POS]]</f>
        <v>-1.0999999999999996</v>
      </c>
      <c r="MB60" s="15">
        <f>Tabla2[[#This Row],[PAS_DUR_COR_COD_ESC_TG_POS]]-Tabla2[[#This Row],[ESC_DUR_COR_COD_ESC_TG_POS]]</f>
        <v>-342.74509803921569</v>
      </c>
      <c r="MC60" s="15">
        <f>Tabla2[[#This Row],[PAS_NUM_COR_COD_ESC_TG_TOT]]-Tabla2[[#This Row],[ESC_NUM_COR_COD_ESC_TG_TOT]]</f>
        <v>-2.6074712643678164</v>
      </c>
      <c r="MD60" s="15">
        <f>Tabla2[[#This Row],[PAS_DUR_COR_COD_ESC_TG_TOT]]-Tabla2[[#This Row],[ESC_DUR_COR_COD_ESC_TG_TOT]]</f>
        <v>-555.61011904761904</v>
      </c>
      <c r="ME60" s="42">
        <f>Tabla25[[#This Row],[PAS_NUM_COR_COD_ROS_TG_NEG]]-Tabla25[[#This Row],[PAS_NUM_COR_COD_ESC_TG_NEG]]</f>
        <v>-0.19999999999999973</v>
      </c>
      <c r="MF60" s="42">
        <f>Tabla25[[#This Row],[PAS_NUM_COR_COD_ROS_TG_NEU]]-Tabla25[[#This Row],[PAS_NUM_COR_COD_ESC_TG_NEU]]</f>
        <v>0.35000000000000009</v>
      </c>
      <c r="MG60" s="42">
        <f>Tabla25[[#This Row],[PAS_NUM_COR_COD_ROS_TG_POS]]-Tabla25[[#This Row],[PAS_NUM_COR_COD_ESC_TG_POS]]</f>
        <v>0.25</v>
      </c>
      <c r="MH60" s="42">
        <f>Tabla25[[#This Row],[PAS_NUM_COR_COD_ROS_TG_TOT]]-Tabla25[[#This Row],[PAS_NUM_COR_COD_ESC_TG_TOT]]</f>
        <v>0.1333333333333333</v>
      </c>
      <c r="MI60" s="42">
        <f>Tabla25[[#This Row],[PAS_DUR_COR_COD_ROS_TG_NEG]]-Tabla25[[#This Row],[PAS_DUR_COR_COD_ESC_TG_NEG]]</f>
        <v>-50.862499999999955</v>
      </c>
      <c r="MJ60" s="42">
        <f>Tabla25[[#This Row],[PAS_DUR_COR_COD_ROS_TG_NEU]]-Tabla25[[#This Row],[PAS_DUR_COR_COD_ESC_TG_NEU]]</f>
        <v>33.358333333333348</v>
      </c>
      <c r="MK60" s="42">
        <f>Tabla25[[#This Row],[PAS_DUR_COR_COD_ROS_TG_POS]]-Tabla25[[#This Row],[PAS_DUR_COR_COD_ESC_TG_POS]]</f>
        <v>157.29411764705901</v>
      </c>
      <c r="ML60" s="42">
        <f>Tabla25[[#This Row],[PAS_DUR_COR_COD_ROS_TG_TOT]]-Tabla25[[#This Row],[PAS_DUR_COR_COD_ESC_TG_TOT]]</f>
        <v>49.791666666666515</v>
      </c>
      <c r="MM60" s="44">
        <f>Tabla25[[#This Row],[ESC_NUM_COR_COD_ROS_TG_NEG]]-Tabla25[[#This Row],[ESC_NUM_COR_COD_ESC_TG_NEG]]</f>
        <v>-5.7</v>
      </c>
      <c r="MN60" s="44">
        <f>Tabla25[[#This Row],[ESC_NUM_COR_COD_ROS_TG_NEU]]-Tabla25[[#This Row],[ESC_NUM_COR_COD_ESC_TG_NEU]]</f>
        <v>-5.5555555555555554</v>
      </c>
      <c r="MO60" s="44">
        <f>Tabla25[[#This Row],[ESC_NUM_COR_COD_ROS_TG_POS]]-Tabla25[[#This Row],[ESC_NUM_COR_COD_ESC_TG_POS]]</f>
        <v>-1.5</v>
      </c>
      <c r="MP60" s="44">
        <f>Tabla25[[#This Row],[ESC_NUM_COR_COD_ROS_TG_TOT]]-Tabla25[[#This Row],[ESC_NUM_COR_COD_ESC_TG_TOT]]</f>
        <v>-4.2068965517241388</v>
      </c>
      <c r="MQ60" s="44">
        <f>Tabla25[[#This Row],[ESC_DUR_COR_COD_ROS_TG_NEG]]-Tabla25[[#This Row],[ESC_DUR_COR_COD_ESC_TG_NEG]]</f>
        <v>-1330.05</v>
      </c>
      <c r="MR60" s="44">
        <f>Tabla25[[#This Row],[ESC_DUR_COR_COD_ROS_TG_NEU]]-Tabla25[[#This Row],[ESC_DUR_COR_COD_ESC_TG_NEU]]</f>
        <v>-1507.8444444444444</v>
      </c>
      <c r="MS60" s="44">
        <f>Tabla25[[#This Row],[ESC_DUR_COR_COD_ROS_TG_POS]]-Tabla25[[#This Row],[ESC_DUR_COR_COD_ESC_TG_POS]]</f>
        <v>-624.22222222222217</v>
      </c>
      <c r="MT60" s="44">
        <f>Tabla25[[#This Row],[ESC_DUR_COR_COD_ROS_TG_TOT]]-Tabla25[[#This Row],[ESC_DUR_COR_COD_ESC_TG_TOT]]</f>
        <v>-1116.686507936508</v>
      </c>
      <c r="MU60" s="47">
        <f>Tabla25[[#This Row],[ROS_NUM_COR_COD_ROS_TG_NEG]]-Tabla25[[#This Row],[ROS_NUM_COR_COD_ESC_TG_NEG]]</f>
        <v>1.8000000000000003</v>
      </c>
      <c r="MV60" s="47">
        <f>Tabla25[[#This Row],[ROS_NUM_COR_COD_ROS_TG_NEU]]-Tabla25[[#This Row],[ROS_NUM_COR_COD_ESC_TG_NEU]]</f>
        <v>-0.89999999999999991</v>
      </c>
      <c r="MW60" s="47">
        <f>Tabla25[[#This Row],[ROS_NUM_COR_COD_ROS_TG_POS]]-Tabla25[[#This Row],[ROS_NUM_COR_COD_ESC_TG_POS]]</f>
        <v>-0.69999999999999973</v>
      </c>
      <c r="MX60" s="47">
        <f>Tabla25[[#This Row],[ROS_NUM_COR_COD_ROS_TG_TOT]]-Tabla25[[#This Row],[ROS_NUM_COR_COD_ESC_TG_TOT]]</f>
        <v>6.666666666666643E-2</v>
      </c>
      <c r="MY60" s="47">
        <f>Tabla25[[#This Row],[ROS_DUR_COR_COD_ROS_TG_NEG]]-Tabla25[[#This Row],[ROS_DUR_COR_COD_ESC_TG_NEG]]</f>
        <v>424.5</v>
      </c>
      <c r="MZ60" s="47">
        <f>Tabla25[[#This Row],[ROS_DUR_COR_COD_ROS_TG_NEU]]-Tabla25[[#This Row],[ROS_DUR_COR_COD_ESC_TG_NEU]]</f>
        <v>57.944444444444343</v>
      </c>
      <c r="NA60" s="47">
        <f>Tabla25[[#This Row],[ROS_DUR_COR_COD_ROS_TG_POS]]-Tabla25[[#This Row],[ROS_DUR_COR_COD_ESC_TG_POS]]</f>
        <v>21.708333333333258</v>
      </c>
      <c r="NB60" s="47">
        <f>Tabla25[[#This Row],[ROS_DUR_COR_COD_ROS_TG_TOT]]-Tabla25[[#This Row],[ROS_DUR_COR_COD_ESC_TG_TOT]]</f>
        <v>180.55217391304359</v>
      </c>
    </row>
    <row r="61" spans="1:366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  <c r="KY61" s="15">
        <f>Tabla2[[#This Row],[ROS_NUM_COR_COD_ROS_TG_NEG]]-Tabla2[[#This Row],[PAS_NUM_COR_COD_ROS_TG_NEG]]</f>
        <v>1.2749999999999999</v>
      </c>
      <c r="KZ61" s="15">
        <f>Tabla2[[#This Row],[ROS_DUR_COR_COD_ROS_TG_NEG]]-Tabla2[[#This Row],[PAS_DUR_COR_COD_ROS_TG_NEG]]</f>
        <v>291.27631578947364</v>
      </c>
      <c r="LA61" s="15">
        <f>Tabla2[[#This Row],[ROS_NUM_COR_COD_ROS_TG_NEU]]-Tabla2[[#This Row],[PAS_NUM_COR_COD_ROS_TG_NEU]]</f>
        <v>2.85</v>
      </c>
      <c r="LB61" s="15">
        <f>Tabla2[[#This Row],[ROS_DUR_COR_COD_ROS_TG_NEU]]-Tabla2[[#This Row],[PAS_DUR_COR_COD_ROS_TG_NEU]]</f>
        <v>775.45</v>
      </c>
      <c r="LC61" s="15">
        <f>Tabla2[[#This Row],[ROS_NUM_COR_COD_ROS_TG_POS]]-Tabla2[[#This Row],[PAS_NUM_COR_COD_ROS_TG_POS]]</f>
        <v>0.85263157894736841</v>
      </c>
      <c r="LD61" s="15">
        <f>Tabla2[[#This Row],[ROS_DUR_COR_COD_ROS_TG_POS]]-Tabla2[[#This Row],[PAS_DUR_COR_COD_ROS_TG_POS]]</f>
        <v>280.90000000000009</v>
      </c>
      <c r="LE61" s="15">
        <f>Tabla2[[#This Row],[ROS_NUM_COR_COD_ROS_TG_TOT]]-Tabla2[[#This Row],[PAS_NUM_COR_COD_ROS_TG_TOT]]</f>
        <v>1.6329856584093876</v>
      </c>
      <c r="LF61" s="15">
        <f>Tabla2[[#This Row],[ROS_DUR_COR_COD_ROS_TG_TOT]]-Tabla2[[#This Row],[PAS_DUR_COR_COD_ROS_TG_TOT]]</f>
        <v>446.34615384615381</v>
      </c>
      <c r="LG61" s="15">
        <f>Tabla2[[#This Row],[ROS_NUM_COR_COD_ESC_TG_NEG]]-Tabla2[[#This Row],[PAS_NUM_COR_COD_ESC_TG_NEG]]</f>
        <v>-1.7250000000000001</v>
      </c>
      <c r="LH61" s="15">
        <f>Tabla2[[#This Row],[ROS_DUR_COR_COD_ESC_TG_NEG]]-Tabla2[[#This Row],[PAS_DUR_COR_COD_ESC_TG_NEG]]</f>
        <v>-459.33834586466162</v>
      </c>
      <c r="LI61" s="15">
        <f>Tabla2[[#This Row],[ROS_NUM_COR_COD_ESC_TG_NEU]]-Tabla2[[#This Row],[PAS_NUM_COR_COD_ESC_TG_NEU]]</f>
        <v>-2.7749999999999999</v>
      </c>
      <c r="LJ61" s="15">
        <f>Tabla2[[#This Row],[ROS_NUM_COR_COD_ESC_TG_NEG]]-Tabla2[[#This Row],[PAS_NUM_COR_COD_ESC_TG_NEG]]</f>
        <v>-1.7250000000000001</v>
      </c>
      <c r="LK61" s="15">
        <f>Tabla2[[#This Row],[ROS_NUM_COR_COD_ESC_TG_POS]]-Tabla2[[#This Row],[PAS_NUM_COR_COD_ESC_TG_POS]]</f>
        <v>-1.8578947368421053</v>
      </c>
      <c r="LL61" s="15">
        <f>Tabla2[[#This Row],[ROS_DUR_COR_COD_ESC_TG_POS]]-Tabla2[[#This Row],[PAS_DUR_COR_COD_ESC_TG_POS]]</f>
        <v>-283.29323308270671</v>
      </c>
      <c r="LM61" s="15">
        <f>Tabla2[[#This Row],[ROS_NUM_COR_COD_ESC_TG_TOT]]-Tabla2[[#This Row],[PAS_NUM_COR_COD_ESC_TG_TOT]]</f>
        <v>-2.1284224250325945</v>
      </c>
      <c r="LN61" s="15">
        <f>Tabla2[[#This Row],[ROS_DUR_COR_COD_ESC_TG_TOT]]-Tabla2[[#This Row],[PAS_DUR_COR_COD_ESC_TG_TOT]]</f>
        <v>-486.88505747126436</v>
      </c>
      <c r="LO61" s="15">
        <f>Tabla2[[#This Row],[PAS_NUM_COR_COD_ROS_TG_NEG]]-Tabla2[[#This Row],[ESC_NUM_COR_COD_ROS_TG_NEG]]</f>
        <v>2.0166666666666666</v>
      </c>
      <c r="LP61" s="15">
        <f>Tabla2[[#This Row],[PAS_DUR_COR_COD_ROS_TG_NEG]]-Tabla2[[#This Row],[ESC_DUR_COR_COD_ROS_TG_NEG]]</f>
        <v>608.9022556390978</v>
      </c>
      <c r="LQ61" s="15">
        <f>Tabla2[[#This Row],[PAS_NUM_COR_COD_ROS_TG_NEU]]-Tabla2[[#This Row],[ESC_NUM_COR_COD_ROS_TG_NEU]]</f>
        <v>0.62222222222222223</v>
      </c>
      <c r="LR61" s="15">
        <f>Tabla2[[#This Row],[PAS_DUR_COR_COD_ROS_TG_NEU]]-Tabla2[[#This Row],[ESC_DUR_COR_COD_ROS_TG_NEU]]</f>
        <v>171.4785714285714</v>
      </c>
      <c r="LS61" s="15">
        <f>Tabla2[[#This Row],[PAS_NUM_COR_COD_ROS_TG_POS]]-Tabla2[[#This Row],[ESC_NUM_COR_COD_ROS_TG_POS]]</f>
        <v>1.8362573099415203</v>
      </c>
      <c r="LT61" s="15">
        <f>Tabla2[[#This Row],[PAS_DUR_COR_COD_ROS_TG_POS]]-Tabla2[[#This Row],[ESC_DUR_COR_COD_ROS_TG_POS]]</f>
        <v>442.33333333333337</v>
      </c>
      <c r="LU61" s="15">
        <f>Tabla2[[#This Row],[PAS_NUM_COR_COD_ROS_TG_TOT]]-Tabla2[[#This Row],[ESC_NUM_COR_COD_ROS_TG_TOT]]</f>
        <v>1.485247959824231</v>
      </c>
      <c r="LV61" s="15">
        <f>Tabla2[[#This Row],[PAS_DUR_COR_COD_ROS_TG_TOT]]-Tabla2[[#This Row],[ESC_DUR_COR_COD_ROS_TG_TOT]]</f>
        <v>411</v>
      </c>
      <c r="LW61" s="15">
        <f>Tabla2[[#This Row],[PAS_NUM_COR_COD_ESC_TG_NEG]]-Tabla2[[#This Row],[ESC_NUM_COR_COD_ESC_TG_NEG]]</f>
        <v>-2.4</v>
      </c>
      <c r="LX61" s="15">
        <f>Tabla2[[#This Row],[PAS_DUR_COR_COD_ESC_TG_NEG]]-Tabla2[[#This Row],[ESC_DUR_COR_COD_ESC_TG_NEG]]</f>
        <v>-721.0584795321638</v>
      </c>
      <c r="LY61" s="15">
        <f>Tabla2[[#This Row],[PAS_NUM_COR_COD_ESC_TG_NEU]]-Tabla2[[#This Row],[ESC_NUM_COR_COD_ESC_TG_NEU]]</f>
        <v>-0.23888888888888893</v>
      </c>
      <c r="LZ61" s="15">
        <f>Tabla2[[#This Row],[PAS_DUR_COR_COD_ESC_TG_NEU]]-Tabla2[[#This Row],[ESC_DUR_COR_COD_ESC_TG_NEU]]</f>
        <v>-69.974999999999909</v>
      </c>
      <c r="MA61" s="15">
        <f>Tabla2[[#This Row],[PAS_NUM_COR_COD_ESC_TG_POS]]-Tabla2[[#This Row],[ESC_NUM_COR_COD_ESC_TG_POS]]</f>
        <v>-2.1754385964912277</v>
      </c>
      <c r="MB61" s="15">
        <f>Tabla2[[#This Row],[PAS_DUR_COR_COD_ESC_TG_POS]]-Tabla2[[#This Row],[ESC_DUR_COR_COD_ESC_TG_POS]]</f>
        <v>-708.19883040935679</v>
      </c>
      <c r="MC61" s="15">
        <f>Tabla2[[#This Row],[PAS_NUM_COR_COD_ESC_TG_TOT]]-Tabla2[[#This Row],[ESC_NUM_COR_COD_ESC_TG_TOT]]</f>
        <v>-1.5994978028876337</v>
      </c>
      <c r="MD61" s="15">
        <f>Tabla2[[#This Row],[PAS_DUR_COR_COD_ESC_TG_TOT]]-Tabla2[[#This Row],[ESC_DUR_COR_COD_ESC_TG_TOT]]</f>
        <v>-513.17904509283824</v>
      </c>
      <c r="ME61" s="42">
        <f>Tabla25[[#This Row],[PAS_NUM_COR_COD_ROS_TG_NEG]]-Tabla25[[#This Row],[PAS_NUM_COR_COD_ESC_TG_NEG]]</f>
        <v>-0.25</v>
      </c>
      <c r="MF61" s="42">
        <f>Tabla25[[#This Row],[PAS_NUM_COR_COD_ROS_TG_NEU]]-Tabla25[[#This Row],[PAS_NUM_COR_COD_ESC_TG_NEU]]</f>
        <v>-0.25</v>
      </c>
      <c r="MG61" s="42">
        <f>Tabla25[[#This Row],[PAS_NUM_COR_COD_ROS_TG_POS]]-Tabla25[[#This Row],[PAS_NUM_COR_COD_ESC_TG_POS]]</f>
        <v>0.78947368421052611</v>
      </c>
      <c r="MH61" s="42">
        <f>Tabla25[[#This Row],[PAS_NUM_COR_COD_ROS_TG_TOT]]-Tabla25[[#This Row],[PAS_NUM_COR_COD_ESC_TG_TOT]]</f>
        <v>8.4745762711864181E-2</v>
      </c>
      <c r="MI61" s="42">
        <f>Tabla25[[#This Row],[PAS_DUR_COR_COD_ROS_TG_NEG]]-Tabla25[[#This Row],[PAS_DUR_COR_COD_ESC_TG_NEG]]</f>
        <v>-112.57894736842093</v>
      </c>
      <c r="MJ61" s="42">
        <f>Tabla25[[#This Row],[PAS_DUR_COR_COD_ROS_TG_NEU]]-Tabla25[[#This Row],[PAS_DUR_COR_COD_ESC_TG_NEU]]</f>
        <v>-28.100000000000136</v>
      </c>
      <c r="MK61" s="42">
        <f>Tabla25[[#This Row],[PAS_DUR_COR_COD_ROS_TG_POS]]-Tabla25[[#This Row],[PAS_DUR_COR_COD_ESC_TG_POS]]</f>
        <v>369.42105263157896</v>
      </c>
      <c r="ML61" s="42">
        <f>Tabla25[[#This Row],[PAS_DUR_COR_COD_ROS_TG_TOT]]-Tabla25[[#This Row],[PAS_DUR_COR_COD_ESC_TG_TOT]]</f>
        <v>74.448275862068954</v>
      </c>
      <c r="MM61" s="44">
        <f>Tabla25[[#This Row],[ESC_NUM_COR_COD_ROS_TG_NEG]]-Tabla25[[#This Row],[ESC_NUM_COR_COD_ESC_TG_NEG]]</f>
        <v>-4.666666666666667</v>
      </c>
      <c r="MN61" s="44">
        <f>Tabla25[[#This Row],[ESC_NUM_COR_COD_ROS_TG_NEU]]-Tabla25[[#This Row],[ESC_NUM_COR_COD_ESC_TG_NEU]]</f>
        <v>-1.1111111111111112</v>
      </c>
      <c r="MO61" s="44">
        <f>Tabla25[[#This Row],[ESC_NUM_COR_COD_ROS_TG_POS]]-Tabla25[[#This Row],[ESC_NUM_COR_COD_ESC_TG_POS]]</f>
        <v>-3.2222222222222219</v>
      </c>
      <c r="MP61" s="44">
        <f>Tabla25[[#This Row],[ESC_NUM_COR_COD_ROS_TG_TOT]]-Tabla25[[#This Row],[ESC_NUM_COR_COD_ESC_TG_TOT]]</f>
        <v>-3.0000000000000004</v>
      </c>
      <c r="MQ61" s="44">
        <f>Tabla25[[#This Row],[ESC_DUR_COR_COD_ROS_TG_NEG]]-Tabla25[[#This Row],[ESC_DUR_COR_COD_ESC_TG_NEG]]</f>
        <v>-1442.5396825396824</v>
      </c>
      <c r="MR61" s="44">
        <f>Tabla25[[#This Row],[ESC_DUR_COR_COD_ROS_TG_NEU]]-Tabla25[[#This Row],[ESC_DUR_COR_COD_ESC_TG_NEU]]</f>
        <v>-269.55357142857144</v>
      </c>
      <c r="MS61" s="44">
        <f>Tabla25[[#This Row],[ESC_DUR_COR_COD_ROS_TG_POS]]-Tabla25[[#This Row],[ESC_DUR_COR_COD_ESC_TG_POS]]</f>
        <v>-781.1111111111112</v>
      </c>
      <c r="MT61" s="44">
        <f>Tabla25[[#This Row],[ESC_DUR_COR_COD_ROS_TG_TOT]]-Tabla25[[#This Row],[ESC_DUR_COR_COD_ESC_TG_TOT]]</f>
        <v>-849.73076923076928</v>
      </c>
      <c r="MU61" s="47">
        <f>Tabla25[[#This Row],[ROS_NUM_COR_COD_ROS_TG_NEG]]-Tabla25[[#This Row],[ROS_NUM_COR_COD_ESC_TG_NEG]]</f>
        <v>2.75</v>
      </c>
      <c r="MV61" s="47">
        <f>Tabla25[[#This Row],[ROS_NUM_COR_COD_ROS_TG_NEU]]-Tabla25[[#This Row],[ROS_NUM_COR_COD_ESC_TG_NEU]]</f>
        <v>5.375</v>
      </c>
      <c r="MW61" s="47">
        <f>Tabla25[[#This Row],[ROS_NUM_COR_COD_ROS_TG_POS]]-Tabla25[[#This Row],[ROS_NUM_COR_COD_ESC_TG_POS]]</f>
        <v>3.5</v>
      </c>
      <c r="MX61" s="47">
        <f>Tabla25[[#This Row],[ROS_NUM_COR_COD_ROS_TG_TOT]]-Tabla25[[#This Row],[ROS_NUM_COR_COD_ESC_TG_TOT]]</f>
        <v>3.8461538461538463</v>
      </c>
      <c r="MY61" s="47">
        <f>Tabla25[[#This Row],[ROS_DUR_COR_COD_ROS_TG_NEG]]-Tabla25[[#This Row],[ROS_DUR_COR_COD_ESC_TG_NEG]]</f>
        <v>638.03571428571433</v>
      </c>
      <c r="MZ61" s="47">
        <f>Tabla25[[#This Row],[ROS_DUR_COR_COD_ROS_TG_NEU]]-Tabla25[[#This Row],[ROS_DUR_COR_COD_ESC_TG_NEU]]</f>
        <v>1592.75</v>
      </c>
      <c r="NA61" s="47">
        <f>Tabla25[[#This Row],[ROS_DUR_COR_COD_ROS_TG_POS]]-Tabla25[[#This Row],[ROS_DUR_COR_COD_ESC_TG_POS]]</f>
        <v>933.61428571428576</v>
      </c>
      <c r="NB61" s="47">
        <f>Tabla25[[#This Row],[ROS_DUR_COR_COD_ROS_TG_TOT]]-Tabla25[[#This Row],[ROS_DUR_COR_COD_ESC_TG_TOT]]</f>
        <v>1007.6794871794871</v>
      </c>
    </row>
    <row r="62" spans="1:366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  <c r="KY62" s="15">
        <f>Tabla2[[#This Row],[ROS_NUM_COR_COD_ROS_TG_NEG]]-Tabla2[[#This Row],[PAS_NUM_COR_COD_ROS_TG_NEG]]</f>
        <v>-1.4555555555555553</v>
      </c>
      <c r="KZ62" s="15">
        <f>Tabla2[[#This Row],[ROS_DUR_COR_COD_ROS_TG_NEG]]-Tabla2[[#This Row],[PAS_DUR_COR_COD_ROS_TG_NEG]]</f>
        <v>-271.88095238095241</v>
      </c>
      <c r="LA62" s="15">
        <f>Tabla2[[#This Row],[ROS_NUM_COR_COD_ROS_TG_NEU]]-Tabla2[[#This Row],[PAS_NUM_COR_COD_ROS_TG_NEU]]</f>
        <v>-0.45555555555555527</v>
      </c>
      <c r="LB62" s="15">
        <f>Tabla2[[#This Row],[ROS_DUR_COR_COD_ROS_TG_NEU]]-Tabla2[[#This Row],[PAS_DUR_COR_COD_ROS_TG_NEU]]</f>
        <v>255.8045112781956</v>
      </c>
      <c r="LC62" s="15">
        <f>Tabla2[[#This Row],[ROS_NUM_COR_COD_ROS_TG_POS]]-Tabla2[[#This Row],[PAS_NUM_COR_COD_ROS_TG_POS]]</f>
        <v>-9.9999999999999645E-2</v>
      </c>
      <c r="LD62" s="15">
        <f>Tabla2[[#This Row],[ROS_DUR_COR_COD_ROS_TG_POS]]-Tabla2[[#This Row],[PAS_DUR_COR_COD_ROS_TG_POS]]</f>
        <v>219.86842105263167</v>
      </c>
      <c r="LE62" s="15">
        <f>Tabla2[[#This Row],[ROS_NUM_COR_COD_ROS_TG_TOT]]-Tabla2[[#This Row],[PAS_NUM_COR_COD_ROS_TG_TOT]]</f>
        <v>-0.64523809523809517</v>
      </c>
      <c r="LF62" s="15">
        <f>Tabla2[[#This Row],[ROS_DUR_COR_COD_ROS_TG_TOT]]-Tabla2[[#This Row],[PAS_DUR_COR_COD_ROS_TG_TOT]]</f>
        <v>77.246753246753087</v>
      </c>
      <c r="LG62" s="15">
        <f>Tabla2[[#This Row],[ROS_NUM_COR_COD_ESC_TG_NEG]]-Tabla2[[#This Row],[PAS_NUM_COR_COD_ESC_TG_NEG]]</f>
        <v>-2.1555555555555559</v>
      </c>
      <c r="LH62" s="15">
        <f>Tabla2[[#This Row],[ROS_DUR_COR_COD_ESC_TG_NEG]]-Tabla2[[#This Row],[PAS_DUR_COR_COD_ESC_TG_NEG]]</f>
        <v>-398.03157894736842</v>
      </c>
      <c r="LI62" s="15">
        <f>Tabla2[[#This Row],[ROS_NUM_COR_COD_ESC_TG_NEU]]-Tabla2[[#This Row],[PAS_NUM_COR_COD_ESC_TG_NEU]]</f>
        <v>-0.46666666666666634</v>
      </c>
      <c r="LJ62" s="15">
        <f>Tabla2[[#This Row],[ROS_NUM_COR_COD_ESC_TG_NEG]]-Tabla2[[#This Row],[PAS_NUM_COR_COD_ESC_TG_NEG]]</f>
        <v>-2.1555555555555559</v>
      </c>
      <c r="LK62" s="15">
        <f>Tabla2[[#This Row],[ROS_NUM_COR_COD_ESC_TG_POS]]-Tabla2[[#This Row],[PAS_NUM_COR_COD_ESC_TG_POS]]</f>
        <v>-2.5</v>
      </c>
      <c r="LL62" s="15">
        <f>Tabla2[[#This Row],[ROS_DUR_COR_COD_ESC_TG_POS]]-Tabla2[[#This Row],[PAS_DUR_COR_COD_ESC_TG_POS]]</f>
        <v>76.566666666666606</v>
      </c>
      <c r="LM62" s="15">
        <f>Tabla2[[#This Row],[ROS_NUM_COR_COD_ESC_TG_TOT]]-Tabla2[[#This Row],[PAS_NUM_COR_COD_ESC_TG_TOT]]</f>
        <v>-1.7452380952380955</v>
      </c>
      <c r="LN62" s="15">
        <f>Tabla2[[#This Row],[ROS_DUR_COR_COD_ESC_TG_TOT]]-Tabla2[[#This Row],[PAS_DUR_COR_COD_ESC_TG_TOT]]</f>
        <v>-194.91876750700283</v>
      </c>
      <c r="LO62" s="15">
        <f>Tabla2[[#This Row],[PAS_NUM_COR_COD_ROS_TG_NEG]]-Tabla2[[#This Row],[ESC_NUM_COR_COD_ROS_TG_NEG]]</f>
        <v>0.67777777777777759</v>
      </c>
      <c r="LP62" s="15">
        <f>Tabla2[[#This Row],[PAS_DUR_COR_COD_ROS_TG_NEG]]-Tabla2[[#This Row],[ESC_DUR_COR_COD_ROS_TG_NEG]]</f>
        <v>-186.11904761904748</v>
      </c>
      <c r="LQ62" s="15">
        <f>Tabla2[[#This Row],[PAS_NUM_COR_COD_ROS_TG_NEU]]-Tabla2[[#This Row],[ESC_NUM_COR_COD_ROS_TG_NEU]]</f>
        <v>0.29999999999999982</v>
      </c>
      <c r="LR62" s="15">
        <f>Tabla2[[#This Row],[PAS_DUR_COR_COD_ROS_TG_NEU]]-Tabla2[[#This Row],[ESC_DUR_COR_COD_ROS_TG_NEU]]</f>
        <v>-322.19736842105272</v>
      </c>
      <c r="LS62" s="15">
        <f>Tabla2[[#This Row],[PAS_NUM_COR_COD_ROS_TG_POS]]-Tabla2[[#This Row],[ESC_NUM_COR_COD_ROS_TG_POS]]</f>
        <v>1.1999999999999997</v>
      </c>
      <c r="LT62" s="15">
        <f>Tabla2[[#This Row],[PAS_DUR_COR_COD_ROS_TG_POS]]-Tabla2[[#This Row],[ESC_DUR_COR_COD_ROS_TG_POS]]</f>
        <v>-211.03508771929842</v>
      </c>
      <c r="LU62" s="15">
        <f>Tabla2[[#This Row],[PAS_NUM_COR_COD_ROS_TG_TOT]]-Tabla2[[#This Row],[ESC_NUM_COR_COD_ROS_TG_TOT]]</f>
        <v>0.72528735632183938</v>
      </c>
      <c r="LV62" s="15">
        <f>Tabla2[[#This Row],[PAS_DUR_COR_COD_ROS_TG_TOT]]-Tabla2[[#This Row],[ESC_DUR_COR_COD_ROS_TG_TOT]]</f>
        <v>-240.11904761904748</v>
      </c>
      <c r="LW62" s="15">
        <f>Tabla2[[#This Row],[PAS_NUM_COR_COD_ESC_TG_NEG]]-Tabla2[[#This Row],[ESC_NUM_COR_COD_ESC_TG_NEG]]</f>
        <v>0.15555555555555545</v>
      </c>
      <c r="LX62" s="15">
        <f>Tabla2[[#This Row],[PAS_DUR_COR_COD_ESC_TG_NEG]]-Tabla2[[#This Row],[ESC_DUR_COR_COD_ESC_TG_NEG]]</f>
        <v>-371.70175438596482</v>
      </c>
      <c r="LY62" s="15">
        <f>Tabla2[[#This Row],[PAS_NUM_COR_COD_ESC_TG_NEU]]-Tabla2[[#This Row],[ESC_NUM_COR_COD_ESC_TG_NEU]]</f>
        <v>0.19999999999999973</v>
      </c>
      <c r="LZ62" s="15">
        <f>Tabla2[[#This Row],[PAS_DUR_COR_COD_ESC_TG_NEU]]-Tabla2[[#This Row],[ESC_DUR_COR_COD_ESC_TG_NEU]]</f>
        <v>-556.45098039215668</v>
      </c>
      <c r="MA62" s="15">
        <f>Tabla2[[#This Row],[PAS_NUM_COR_COD_ESC_TG_POS]]-Tabla2[[#This Row],[ESC_NUM_COR_COD_ESC_TG_POS]]</f>
        <v>-0.90000000000000036</v>
      </c>
      <c r="MB62" s="15">
        <f>Tabla2[[#This Row],[PAS_DUR_COR_COD_ESC_TG_POS]]-Tabla2[[#This Row],[ESC_DUR_COR_COD_ESC_TG_POS]]</f>
        <v>-350.19166666666661</v>
      </c>
      <c r="MC62" s="15">
        <f>Tabla2[[#This Row],[PAS_NUM_COR_COD_ESC_TG_TOT]]-Tabla2[[#This Row],[ESC_NUM_COR_COD_ESC_TG_TOT]]</f>
        <v>-0.19195402298850572</v>
      </c>
      <c r="MD62" s="15">
        <f>Tabla2[[#This Row],[PAS_DUR_COR_COD_ESC_TG_TOT]]-Tabla2[[#This Row],[ESC_DUR_COR_COD_ESC_TG_TOT]]</f>
        <v>-437.85980392156853</v>
      </c>
      <c r="ME62" s="42">
        <f>Tabla25[[#This Row],[PAS_NUM_COR_COD_ROS_TG_NEG]]-Tabla25[[#This Row],[PAS_NUM_COR_COD_ESC_TG_NEG]]</f>
        <v>0.29999999999999982</v>
      </c>
      <c r="MF62" s="42">
        <f>Tabla25[[#This Row],[PAS_NUM_COR_COD_ROS_TG_NEU]]-Tabla25[[#This Row],[PAS_NUM_COR_COD_ESC_TG_NEU]]</f>
        <v>0.10000000000000009</v>
      </c>
      <c r="MG62" s="42">
        <f>Tabla25[[#This Row],[PAS_NUM_COR_COD_ROS_TG_POS]]-Tabla25[[#This Row],[PAS_NUM_COR_COD_ESC_TG_POS]]</f>
        <v>0.79999999999999982</v>
      </c>
      <c r="MH62" s="42">
        <f>Tabla25[[#This Row],[PAS_NUM_COR_COD_ROS_TG_TOT]]-Tabla25[[#This Row],[PAS_NUM_COR_COD_ESC_TG_TOT]]</f>
        <v>0.39999999999999991</v>
      </c>
      <c r="MI62" s="42">
        <f>Tabla25[[#This Row],[PAS_DUR_COR_COD_ROS_TG_NEG]]-Tabla25[[#This Row],[PAS_DUR_COR_COD_ESC_TG_NEG]]</f>
        <v>117.5350877192983</v>
      </c>
      <c r="MJ62" s="42">
        <f>Tabla25[[#This Row],[PAS_DUR_COR_COD_ROS_TG_NEU]]-Tabla25[[#This Row],[PAS_DUR_COR_COD_ESC_TG_NEU]]</f>
        <v>-156.82972136222929</v>
      </c>
      <c r="MK62" s="42">
        <f>Tabla25[[#This Row],[PAS_DUR_COR_COD_ROS_TG_POS]]-Tabla25[[#This Row],[PAS_DUR_COR_COD_ESC_TG_POS]]</f>
        <v>-92.301754385965069</v>
      </c>
      <c r="ML62" s="42">
        <f>Tabla25[[#This Row],[PAS_DUR_COR_COD_ROS_TG_TOT]]-Tabla25[[#This Row],[PAS_DUR_COR_COD_ESC_TG_TOT]]</f>
        <v>-34.418767507002713</v>
      </c>
      <c r="MM62" s="44">
        <f>Tabla25[[#This Row],[ESC_NUM_COR_COD_ROS_TG_NEG]]-Tabla25[[#This Row],[ESC_NUM_COR_COD_ESC_TG_NEG]]</f>
        <v>-0.22222222222222232</v>
      </c>
      <c r="MN62" s="44">
        <f>Tabla25[[#This Row],[ESC_NUM_COR_COD_ROS_TG_NEU]]-Tabla25[[#This Row],[ESC_NUM_COR_COD_ESC_TG_NEU]]</f>
        <v>0</v>
      </c>
      <c r="MO62" s="44">
        <f>Tabla25[[#This Row],[ESC_NUM_COR_COD_ROS_TG_POS]]-Tabla25[[#This Row],[ESC_NUM_COR_COD_ESC_TG_POS]]</f>
        <v>-1.3000000000000003</v>
      </c>
      <c r="MP62" s="44">
        <f>Tabla25[[#This Row],[ESC_NUM_COR_COD_ROS_TG_TOT]]-Tabla25[[#This Row],[ESC_NUM_COR_COD_ESC_TG_TOT]]</f>
        <v>-0.5172413793103452</v>
      </c>
      <c r="MQ62" s="44">
        <f>Tabla25[[#This Row],[ESC_DUR_COR_COD_ROS_TG_NEG]]-Tabla25[[#This Row],[ESC_DUR_COR_COD_ESC_TG_NEG]]</f>
        <v>-68.047619047619037</v>
      </c>
      <c r="MR62" s="44">
        <f>Tabla25[[#This Row],[ESC_DUR_COR_COD_ROS_TG_NEU]]-Tabla25[[#This Row],[ESC_DUR_COR_COD_ESC_TG_NEU]]</f>
        <v>-391.08333333333326</v>
      </c>
      <c r="MS62" s="44">
        <f>Tabla25[[#This Row],[ESC_DUR_COR_COD_ROS_TG_POS]]-Tabla25[[#This Row],[ESC_DUR_COR_COD_ESC_TG_POS]]</f>
        <v>-231.45833333333326</v>
      </c>
      <c r="MT62" s="44">
        <f>Tabla25[[#This Row],[ESC_DUR_COR_COD_ROS_TG_TOT]]-Tabla25[[#This Row],[ESC_DUR_COR_COD_ESC_TG_TOT]]</f>
        <v>-232.15952380952376</v>
      </c>
      <c r="MU62" s="47">
        <f>Tabla25[[#This Row],[ROS_NUM_COR_COD_ROS_TG_NEG]]-Tabla25[[#This Row],[ROS_NUM_COR_COD_ESC_TG_NEG]]</f>
        <v>1.0000000000000002</v>
      </c>
      <c r="MV62" s="47">
        <f>Tabla25[[#This Row],[ROS_NUM_COR_COD_ROS_TG_NEU]]-Tabla25[[#This Row],[ROS_NUM_COR_COD_ESC_TG_NEU]]</f>
        <v>0.11111111111111116</v>
      </c>
      <c r="MW62" s="47">
        <f>Tabla25[[#This Row],[ROS_NUM_COR_COD_ROS_TG_POS]]-Tabla25[[#This Row],[ROS_NUM_COR_COD_ESC_TG_POS]]</f>
        <v>3.2</v>
      </c>
      <c r="MX62" s="47">
        <f>Tabla25[[#This Row],[ROS_NUM_COR_COD_ROS_TG_TOT]]-Tabla25[[#This Row],[ROS_NUM_COR_COD_ESC_TG_TOT]]</f>
        <v>1.5000000000000002</v>
      </c>
      <c r="MY62" s="47">
        <f>Tabla25[[#This Row],[ROS_DUR_COR_COD_ROS_TG_NEG]]-Tabla25[[#This Row],[ROS_DUR_COR_COD_ESC_TG_NEG]]</f>
        <v>243.68571428571431</v>
      </c>
      <c r="MZ62" s="47">
        <f>Tabla25[[#This Row],[ROS_DUR_COR_COD_ROS_TG_NEU]]-Tabla25[[#This Row],[ROS_DUR_COR_COD_ESC_TG_NEU]]</f>
        <v>219.28571428571422</v>
      </c>
      <c r="NA62" s="47">
        <f>Tabla25[[#This Row],[ROS_DUR_COR_COD_ROS_TG_POS]]-Tabla25[[#This Row],[ROS_DUR_COR_COD_ESC_TG_POS]]</f>
        <v>51</v>
      </c>
      <c r="NB62" s="47">
        <f>Tabla25[[#This Row],[ROS_DUR_COR_COD_ROS_TG_TOT]]-Tabla25[[#This Row],[ROS_DUR_COR_COD_ESC_TG_TOT]]</f>
        <v>237.7467532467532</v>
      </c>
    </row>
    <row r="63" spans="1:366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  <c r="KY63" s="15">
        <f>Tabla2[[#This Row],[ROS_NUM_COR_COD_ROS_TG_NEG]]-Tabla2[[#This Row],[PAS_NUM_COR_COD_ROS_TG_NEG]]</f>
        <v>2.3611111111111107</v>
      </c>
      <c r="KZ63" s="15">
        <f>Tabla2[[#This Row],[ROS_DUR_COR_COD_ROS_TG_NEG]]-Tabla2[[#This Row],[PAS_DUR_COR_COD_ROS_TG_NEG]]</f>
        <v>714.9375</v>
      </c>
      <c r="LA63" s="15">
        <f>Tabla2[[#This Row],[ROS_NUM_COR_COD_ROS_TG_NEU]]-Tabla2[[#This Row],[PAS_NUM_COR_COD_ROS_TG_NEU]]</f>
        <v>3.15</v>
      </c>
      <c r="LB63" s="15">
        <f>Tabla2[[#This Row],[ROS_DUR_COR_COD_ROS_TG_NEU]]-Tabla2[[#This Row],[PAS_DUR_COR_COD_ROS_TG_NEU]]</f>
        <v>787.32222222222208</v>
      </c>
      <c r="LC63" s="15">
        <f>Tabla2[[#This Row],[ROS_NUM_COR_COD_ROS_TG_POS]]-Tabla2[[#This Row],[PAS_NUM_COR_COD_ROS_TG_POS]]</f>
        <v>2.4500000000000002</v>
      </c>
      <c r="LD63" s="15">
        <f>Tabla2[[#This Row],[ROS_DUR_COR_COD_ROS_TG_POS]]-Tabla2[[#This Row],[PAS_DUR_COR_COD_ROS_TG_POS]]</f>
        <v>729.44444444444446</v>
      </c>
      <c r="LE63" s="15">
        <f>Tabla2[[#This Row],[ROS_NUM_COR_COD_ROS_TG_TOT]]-Tabla2[[#This Row],[PAS_NUM_COR_COD_ROS_TG_TOT]]</f>
        <v>2.6764367816091954</v>
      </c>
      <c r="LF63" s="15">
        <f>Tabla2[[#This Row],[ROS_DUR_COR_COD_ROS_TG_TOT]]-Tabla2[[#This Row],[PAS_DUR_COR_COD_ROS_TG_TOT]]</f>
        <v>745.2802197802198</v>
      </c>
      <c r="LG63" s="15">
        <f>Tabla2[[#This Row],[ROS_NUM_COR_COD_ESC_TG_NEG]]-Tabla2[[#This Row],[PAS_NUM_COR_COD_ESC_TG_NEG]]</f>
        <v>-1.9388888888888887</v>
      </c>
      <c r="LH63" s="15">
        <f>Tabla2[[#This Row],[ROS_DUR_COR_COD_ESC_TG_NEG]]-Tabla2[[#This Row],[PAS_DUR_COR_COD_ESC_TG_NEG]]</f>
        <v>-248.79999999999995</v>
      </c>
      <c r="LI63" s="15">
        <f>Tabla2[[#This Row],[ROS_NUM_COR_COD_ESC_TG_NEU]]-Tabla2[[#This Row],[PAS_NUM_COR_COD_ESC_TG_NEU]]</f>
        <v>-3</v>
      </c>
      <c r="LJ63" s="15">
        <f>Tabla2[[#This Row],[ROS_NUM_COR_COD_ESC_TG_NEG]]-Tabla2[[#This Row],[PAS_NUM_COR_COD_ESC_TG_NEG]]</f>
        <v>-1.9388888888888887</v>
      </c>
      <c r="LK63" s="15">
        <f>Tabla2[[#This Row],[ROS_NUM_COR_COD_ESC_TG_POS]]-Tabla2[[#This Row],[PAS_NUM_COR_COD_ESC_TG_POS]]</f>
        <v>-2.9999999999999996</v>
      </c>
      <c r="LL63" s="15">
        <f>Tabla2[[#This Row],[ROS_DUR_COR_COD_ESC_TG_POS]]-Tabla2[[#This Row],[PAS_DUR_COR_COD_ESC_TG_POS]]</f>
        <v>-530.49473684210523</v>
      </c>
      <c r="LM63" s="15">
        <f>Tabla2[[#This Row],[ROS_NUM_COR_COD_ESC_TG_TOT]]-Tabla2[[#This Row],[PAS_NUM_COR_COD_ESC_TG_TOT]]</f>
        <v>-2.6591954022988511</v>
      </c>
      <c r="LN63" s="15">
        <f>Tabla2[[#This Row],[ROS_DUR_COR_COD_ESC_TG_TOT]]-Tabla2[[#This Row],[PAS_DUR_COR_COD_ESC_TG_TOT]]</f>
        <v>-399.8554336989032</v>
      </c>
      <c r="LO63" s="15">
        <f>Tabla2[[#This Row],[PAS_NUM_COR_COD_ROS_TG_NEG]]-Tabla2[[#This Row],[ESC_NUM_COR_COD_ROS_TG_NEG]]</f>
        <v>0.30555555555555536</v>
      </c>
      <c r="LP63" s="15">
        <f>Tabla2[[#This Row],[PAS_DUR_COR_COD_ROS_TG_NEG]]-Tabla2[[#This Row],[ESC_DUR_COR_COD_ROS_TG_NEG]]</f>
        <v>231.63392857142856</v>
      </c>
      <c r="LQ63" s="15">
        <f>Tabla2[[#This Row],[PAS_NUM_COR_COD_ROS_TG_NEU]]-Tabla2[[#This Row],[ESC_NUM_COR_COD_ROS_TG_NEU]]</f>
        <v>0.64999999999999991</v>
      </c>
      <c r="LR63" s="15">
        <f>Tabla2[[#This Row],[PAS_DUR_COR_COD_ROS_TG_NEU]]-Tabla2[[#This Row],[ESC_DUR_COR_COD_ROS_TG_NEU]]</f>
        <v>67.1111111111112</v>
      </c>
      <c r="LS63" s="15">
        <f>Tabla2[[#This Row],[PAS_NUM_COR_COD_ROS_TG_POS]]-Tabla2[[#This Row],[ESC_NUM_COR_COD_ROS_TG_POS]]</f>
        <v>-1.9944444444444445</v>
      </c>
      <c r="LT63" s="15">
        <f>Tabla2[[#This Row],[PAS_DUR_COR_COD_ROS_TG_POS]]-Tabla2[[#This Row],[ESC_DUR_COR_COD_ROS_TG_POS]]</f>
        <v>-137.55555555555554</v>
      </c>
      <c r="LU63" s="15">
        <f>Tabla2[[#This Row],[PAS_NUM_COR_COD_ROS_TG_TOT]]-Tabla2[[#This Row],[ESC_NUM_COR_COD_ROS_TG_TOT]]</f>
        <v>-0.31190476190476168</v>
      </c>
      <c r="LV63" s="15">
        <f>Tabla2[[#This Row],[PAS_DUR_COR_COD_ROS_TG_TOT]]-Tabla2[[#This Row],[ESC_DUR_COR_COD_ROS_TG_TOT]]</f>
        <v>40.366923076923058</v>
      </c>
      <c r="LW63" s="15">
        <f>Tabla2[[#This Row],[PAS_NUM_COR_COD_ESC_TG_NEG]]-Tabla2[[#This Row],[ESC_NUM_COR_COD_ESC_TG_NEG]]</f>
        <v>-2.0611111111111109</v>
      </c>
      <c r="LX63" s="15">
        <f>Tabla2[[#This Row],[PAS_DUR_COR_COD_ESC_TG_NEG]]-Tabla2[[#This Row],[ESC_DUR_COR_COD_ESC_TG_NEG]]</f>
        <v>-297.86666666666679</v>
      </c>
      <c r="LY63" s="15">
        <f>Tabla2[[#This Row],[PAS_NUM_COR_COD_ESC_TG_NEU]]-Tabla2[[#This Row],[ESC_NUM_COR_COD_ESC_TG_NEU]]</f>
        <v>-0.79999999999999982</v>
      </c>
      <c r="LZ63" s="15">
        <f>Tabla2[[#This Row],[PAS_DUR_COR_COD_ESC_TG_NEU]]-Tabla2[[#This Row],[ESC_DUR_COR_COD_ESC_TG_NEU]]</f>
        <v>-83.900000000000091</v>
      </c>
      <c r="MA63" s="15">
        <f>Tabla2[[#This Row],[PAS_NUM_COR_COD_ESC_TG_POS]]-Tabla2[[#This Row],[ESC_NUM_COR_COD_ESC_TG_POS]]</f>
        <v>1.0444444444444443</v>
      </c>
      <c r="MB63" s="15">
        <f>Tabla2[[#This Row],[PAS_DUR_COR_COD_ESC_TG_POS]]-Tabla2[[#This Row],[ESC_DUR_COR_COD_ESC_TG_POS]]</f>
        <v>296.8947368421052</v>
      </c>
      <c r="MC63" s="15">
        <f>Tabla2[[#This Row],[PAS_NUM_COR_COD_ESC_TG_TOT]]-Tabla2[[#This Row],[ESC_NUM_COR_COD_ESC_TG_TOT]]</f>
        <v>-0.61666666666666625</v>
      </c>
      <c r="MD63" s="15">
        <f>Tabla2[[#This Row],[PAS_DUR_COR_COD_ESC_TG_TOT]]-Tabla2[[#This Row],[ESC_DUR_COR_COD_ESC_TG_TOT]]</f>
        <v>-50.703389830508513</v>
      </c>
      <c r="ME63" s="42">
        <f>Tabla25[[#This Row],[PAS_NUM_COR_COD_ROS_TG_NEG]]-Tabla25[[#This Row],[PAS_NUM_COR_COD_ESC_TG_NEG]]</f>
        <v>-1.2999999999999998</v>
      </c>
      <c r="MF63" s="42">
        <f>Tabla25[[#This Row],[PAS_NUM_COR_COD_ROS_TG_NEU]]-Tabla25[[#This Row],[PAS_NUM_COR_COD_ESC_TG_NEU]]</f>
        <v>-1.35</v>
      </c>
      <c r="MG63" s="42">
        <f>Tabla25[[#This Row],[PAS_NUM_COR_COD_ROS_TG_POS]]-Tabla25[[#This Row],[PAS_NUM_COR_COD_ESC_TG_POS]]</f>
        <v>-1.1499999999999995</v>
      </c>
      <c r="MH63" s="42">
        <f>Tabla25[[#This Row],[PAS_NUM_COR_COD_ROS_TG_TOT]]-Tabla25[[#This Row],[PAS_NUM_COR_COD_ESC_TG_TOT]]</f>
        <v>-1.2666666666666671</v>
      </c>
      <c r="MI63" s="42">
        <f>Tabla25[[#This Row],[PAS_DUR_COR_COD_ROS_TG_NEG]]-Tabla25[[#This Row],[PAS_DUR_COR_COD_ESC_TG_NEG]]</f>
        <v>-126.73749999999995</v>
      </c>
      <c r="MJ63" s="42">
        <f>Tabla25[[#This Row],[PAS_DUR_COR_COD_ROS_TG_NEU]]-Tabla25[[#This Row],[PAS_DUR_COR_COD_ESC_TG_NEU]]</f>
        <v>-320.52222222222213</v>
      </c>
      <c r="MK63" s="42">
        <f>Tabla25[[#This Row],[PAS_DUR_COR_COD_ROS_TG_POS]]-Tabla25[[#This Row],[PAS_DUR_COR_COD_ESC_TG_POS]]</f>
        <v>-170.33918128654966</v>
      </c>
      <c r="ML63" s="42">
        <f>Tabla25[[#This Row],[PAS_DUR_COR_COD_ROS_TG_TOT]]-Tabla25[[#This Row],[PAS_DUR_COR_COD_ESC_TG_TOT]]</f>
        <v>-205.46968709256839</v>
      </c>
      <c r="MM63" s="44">
        <f>Tabla25[[#This Row],[ESC_NUM_COR_COD_ROS_TG_NEG]]-Tabla25[[#This Row],[ESC_NUM_COR_COD_ESC_TG_NEG]]</f>
        <v>-3.6666666666666661</v>
      </c>
      <c r="MN63" s="44">
        <f>Tabla25[[#This Row],[ESC_NUM_COR_COD_ROS_TG_NEU]]-Tabla25[[#This Row],[ESC_NUM_COR_COD_ESC_TG_NEU]]</f>
        <v>-2.8</v>
      </c>
      <c r="MO63" s="44">
        <f>Tabla25[[#This Row],[ESC_NUM_COR_COD_ROS_TG_POS]]-Tabla25[[#This Row],[ESC_NUM_COR_COD_ESC_TG_POS]]</f>
        <v>1.8888888888888893</v>
      </c>
      <c r="MP63" s="44">
        <f>Tabla25[[#This Row],[ESC_NUM_COR_COD_ROS_TG_TOT]]-Tabla25[[#This Row],[ESC_NUM_COR_COD_ESC_TG_TOT]]</f>
        <v>-1.5714285714285716</v>
      </c>
      <c r="MQ63" s="44">
        <f>Tabla25[[#This Row],[ESC_DUR_COR_COD_ROS_TG_NEG]]-Tabla25[[#This Row],[ESC_DUR_COR_COD_ESC_TG_NEG]]</f>
        <v>-656.2380952380953</v>
      </c>
      <c r="MR63" s="44">
        <f>Tabla25[[#This Row],[ESC_DUR_COR_COD_ROS_TG_NEU]]-Tabla25[[#This Row],[ESC_DUR_COR_COD_ESC_TG_NEU]]</f>
        <v>-471.53333333333342</v>
      </c>
      <c r="MS63" s="44">
        <f>Tabla25[[#This Row],[ESC_DUR_COR_COD_ROS_TG_POS]]-Tabla25[[#This Row],[ESC_DUR_COR_COD_ESC_TG_POS]]</f>
        <v>264.11111111111109</v>
      </c>
      <c r="MT63" s="44">
        <f>Tabla25[[#This Row],[ESC_DUR_COR_COD_ROS_TG_TOT]]-Tabla25[[#This Row],[ESC_DUR_COR_COD_ESC_TG_TOT]]</f>
        <v>-296.53999999999996</v>
      </c>
      <c r="MU63" s="47">
        <f>Tabla25[[#This Row],[ROS_NUM_COR_COD_ROS_TG_NEG]]-Tabla25[[#This Row],[ROS_NUM_COR_COD_ESC_TG_NEG]]</f>
        <v>2.9999999999999996</v>
      </c>
      <c r="MV63" s="47">
        <f>Tabla25[[#This Row],[ROS_NUM_COR_COD_ROS_TG_NEU]]-Tabla25[[#This Row],[ROS_NUM_COR_COD_ESC_TG_NEU]]</f>
        <v>4.8</v>
      </c>
      <c r="MW63" s="47">
        <f>Tabla25[[#This Row],[ROS_NUM_COR_COD_ROS_TG_POS]]-Tabla25[[#This Row],[ROS_NUM_COR_COD_ESC_TG_POS]]</f>
        <v>4.3000000000000007</v>
      </c>
      <c r="MX63" s="47">
        <f>Tabla25[[#This Row],[ROS_NUM_COR_COD_ROS_TG_TOT]]-Tabla25[[#This Row],[ROS_NUM_COR_COD_ESC_TG_TOT]]</f>
        <v>4.068965517241379</v>
      </c>
      <c r="MY63" s="47">
        <f>Tabla25[[#This Row],[ROS_DUR_COR_COD_ROS_TG_NEG]]-Tabla25[[#This Row],[ROS_DUR_COR_COD_ESC_TG_NEG]]</f>
        <v>837</v>
      </c>
      <c r="MZ63" s="47">
        <f>Tabla25[[#This Row],[ROS_DUR_COR_COD_ROS_TG_NEU]]-Tabla25[[#This Row],[ROS_DUR_COR_COD_ESC_TG_NEU]]</f>
        <v>900.43333333333328</v>
      </c>
      <c r="NA63" s="47">
        <f>Tabla25[[#This Row],[ROS_DUR_COR_COD_ROS_TG_POS]]-Tabla25[[#This Row],[ROS_DUR_COR_COD_ESC_TG_POS]]</f>
        <v>1089.5999999999999</v>
      </c>
      <c r="NB63" s="47">
        <f>Tabla25[[#This Row],[ROS_DUR_COR_COD_ROS_TG_TOT]]-Tabla25[[#This Row],[ROS_DUR_COR_COD_ESC_TG_TOT]]</f>
        <v>939.6659663865546</v>
      </c>
    </row>
    <row r="64" spans="1:366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  <c r="KY64" s="15">
        <f>Tabla2[[#This Row],[ROS_NUM_COR_COD_ROS_TG_NEG]]-Tabla2[[#This Row],[PAS_NUM_COR_COD_ROS_TG_NEG]]</f>
        <v>1.1749999999999998</v>
      </c>
      <c r="KZ64" s="15">
        <f>Tabla2[[#This Row],[ROS_DUR_COR_COD_ROS_TG_NEG]]-Tabla2[[#This Row],[PAS_DUR_COR_COD_ROS_TG_NEG]]</f>
        <v>-71.25</v>
      </c>
      <c r="LA64" s="15">
        <f>Tabla2[[#This Row],[ROS_NUM_COR_COD_ROS_TG_NEU]]-Tabla2[[#This Row],[PAS_NUM_COR_COD_ROS_TG_NEU]]</f>
        <v>2.25</v>
      </c>
      <c r="LB64" s="15">
        <f>Tabla2[[#This Row],[ROS_DUR_COR_COD_ROS_TG_NEU]]-Tabla2[[#This Row],[PAS_DUR_COR_COD_ROS_TG_NEU]]</f>
        <v>202.6875</v>
      </c>
      <c r="LC64" s="15">
        <f>Tabla2[[#This Row],[ROS_NUM_COR_COD_ROS_TG_POS]]-Tabla2[[#This Row],[PAS_NUM_COR_COD_ROS_TG_POS]]</f>
        <v>1.8000000000000003</v>
      </c>
      <c r="LD64" s="15">
        <f>Tabla2[[#This Row],[ROS_DUR_COR_COD_ROS_TG_POS]]-Tabla2[[#This Row],[PAS_DUR_COR_COD_ROS_TG_POS]]</f>
        <v>-43.722222222222172</v>
      </c>
      <c r="LE64" s="15">
        <f>Tabla2[[#This Row],[ROS_NUM_COR_COD_ROS_TG_TOT]]-Tabla2[[#This Row],[PAS_NUM_COR_COD_ROS_TG_TOT]]</f>
        <v>1.7761904761904765</v>
      </c>
      <c r="LF64" s="15">
        <f>Tabla2[[#This Row],[ROS_DUR_COR_COD_ROS_TG_TOT]]-Tabla2[[#This Row],[PAS_DUR_COR_COD_ROS_TG_TOT]]</f>
        <v>46.634920634920718</v>
      </c>
      <c r="LG64" s="15">
        <f>Tabla2[[#This Row],[ROS_NUM_COR_COD_ESC_TG_NEG]]-Tabla2[[#This Row],[PAS_NUM_COR_COD_ESC_TG_NEG]]</f>
        <v>-0.77499999999999991</v>
      </c>
      <c r="LH64" s="15">
        <f>Tabla2[[#This Row],[ROS_DUR_COR_COD_ESC_TG_NEG]]-Tabla2[[#This Row],[PAS_DUR_COR_COD_ESC_TG_NEG]]</f>
        <v>-95.266666666666652</v>
      </c>
      <c r="LI64" s="15">
        <f>Tabla2[[#This Row],[ROS_NUM_COR_COD_ESC_TG_NEU]]-Tabla2[[#This Row],[PAS_NUM_COR_COD_ESC_TG_NEU]]</f>
        <v>-0.5</v>
      </c>
      <c r="LJ64" s="15">
        <f>Tabla2[[#This Row],[ROS_NUM_COR_COD_ESC_TG_NEG]]-Tabla2[[#This Row],[PAS_NUM_COR_COD_ESC_TG_NEG]]</f>
        <v>-0.77499999999999991</v>
      </c>
      <c r="LK64" s="15">
        <f>Tabla2[[#This Row],[ROS_NUM_COR_COD_ESC_TG_POS]]-Tabla2[[#This Row],[PAS_NUM_COR_COD_ESC_TG_POS]]</f>
        <v>-0.70000000000000018</v>
      </c>
      <c r="LL64" s="15">
        <f>Tabla2[[#This Row],[ROS_DUR_COR_COD_ESC_TG_POS]]-Tabla2[[#This Row],[PAS_DUR_COR_COD_ESC_TG_POS]]</f>
        <v>-300.50833333333333</v>
      </c>
      <c r="LM64" s="15">
        <f>Tabla2[[#This Row],[ROS_NUM_COR_COD_ESC_TG_TOT]]-Tabla2[[#This Row],[PAS_NUM_COR_COD_ESC_TG_TOT]]</f>
        <v>-0.67619047619047601</v>
      </c>
      <c r="LN64" s="15">
        <f>Tabla2[[#This Row],[ROS_DUR_COR_COD_ESC_TG_TOT]]-Tabla2[[#This Row],[PAS_DUR_COR_COD_ESC_TG_TOT]]</f>
        <v>-316.86956521739131</v>
      </c>
      <c r="LO64" s="15">
        <f>Tabla2[[#This Row],[PAS_NUM_COR_COD_ROS_TG_NEG]]-Tabla2[[#This Row],[ESC_NUM_COR_COD_ROS_TG_NEG]]</f>
        <v>0.78333333333333366</v>
      </c>
      <c r="LP64" s="15">
        <f>Tabla2[[#This Row],[PAS_DUR_COR_COD_ROS_TG_NEG]]-Tabla2[[#This Row],[ESC_DUR_COR_COD_ROS_TG_NEG]]</f>
        <v>382.16666666666669</v>
      </c>
      <c r="LQ64" s="15">
        <f>Tabla2[[#This Row],[PAS_NUM_COR_COD_ROS_TG_NEU]]-Tabla2[[#This Row],[ESC_NUM_COR_COD_ROS_TG_NEU]]</f>
        <v>0.66111111111111098</v>
      </c>
      <c r="LR64" s="15">
        <f>Tabla2[[#This Row],[PAS_DUR_COR_COD_ROS_TG_NEU]]-Tabla2[[#This Row],[ESC_DUR_COR_COD_ROS_TG_NEU]]</f>
        <v>62.9375</v>
      </c>
      <c r="LS64" s="15">
        <f>Tabla2[[#This Row],[PAS_NUM_COR_COD_ROS_TG_POS]]-Tabla2[[#This Row],[ESC_NUM_COR_COD_ROS_TG_POS]]</f>
        <v>0.72500000000000009</v>
      </c>
      <c r="LT64" s="15">
        <f>Tabla2[[#This Row],[PAS_DUR_COR_COD_ROS_TG_POS]]-Tabla2[[#This Row],[ESC_DUR_COR_COD_ROS_TG_POS]]</f>
        <v>570</v>
      </c>
      <c r="LU64" s="15">
        <f>Tabla2[[#This Row],[PAS_NUM_COR_COD_ROS_TG_TOT]]-Tabla2[[#This Row],[ESC_NUM_COR_COD_ROS_TG_TOT]]</f>
        <v>0.73623188405797091</v>
      </c>
      <c r="LV64" s="15">
        <f>Tabla2[[#This Row],[PAS_DUR_COR_COD_ROS_TG_TOT]]-Tabla2[[#This Row],[ESC_DUR_COR_COD_ROS_TG_TOT]]</f>
        <v>317.96103896103892</v>
      </c>
      <c r="LW64" s="15">
        <f>Tabla2[[#This Row],[PAS_NUM_COR_COD_ESC_TG_NEG]]-Tabla2[[#This Row],[ESC_NUM_COR_COD_ESC_TG_NEG]]</f>
        <v>-2.35</v>
      </c>
      <c r="LX64" s="15">
        <f>Tabla2[[#This Row],[PAS_DUR_COR_COD_ESC_TG_NEG]]-Tabla2[[#This Row],[ESC_DUR_COR_COD_ESC_TG_NEG]]</f>
        <v>-333.56666666666661</v>
      </c>
      <c r="LY64" s="15">
        <f>Tabla2[[#This Row],[PAS_NUM_COR_COD_ESC_TG_NEU]]-Tabla2[[#This Row],[ESC_NUM_COR_COD_ESC_TG_NEU]]</f>
        <v>-1.3444444444444446</v>
      </c>
      <c r="LZ64" s="15">
        <f>Tabla2[[#This Row],[PAS_DUR_COR_COD_ESC_TG_NEU]]-Tabla2[[#This Row],[ESC_DUR_COR_COD_ESC_TG_NEU]]</f>
        <v>-151.26388888888891</v>
      </c>
      <c r="MA64" s="15">
        <f>Tabla2[[#This Row],[PAS_NUM_COR_COD_ESC_TG_POS]]-Tabla2[[#This Row],[ESC_NUM_COR_COD_ESC_TG_POS]]</f>
        <v>-2.5249999999999999</v>
      </c>
      <c r="MB64" s="15">
        <f>Tabla2[[#This Row],[PAS_DUR_COR_COD_ESC_TG_POS]]-Tabla2[[#This Row],[ESC_DUR_COR_COD_ESC_TG_POS]]</f>
        <v>-407.61666666666667</v>
      </c>
      <c r="MC64" s="15">
        <f>Tabla2[[#This Row],[PAS_NUM_COR_COD_ESC_TG_TOT]]-Tabla2[[#This Row],[ESC_NUM_COR_COD_ESC_TG_TOT]]</f>
        <v>-1.9992753623188406</v>
      </c>
      <c r="MD64" s="15">
        <f>Tabla2[[#This Row],[PAS_DUR_COR_COD_ESC_TG_TOT]]-Tabla2[[#This Row],[ESC_DUR_COR_COD_ESC_TG_TOT]]</f>
        <v>-287.34782608695662</v>
      </c>
      <c r="ME64" s="42">
        <f>Tabla25[[#This Row],[PAS_NUM_COR_COD_ROS_TG_NEG]]-Tabla25[[#This Row],[PAS_NUM_COR_COD_ESC_TG_NEG]]</f>
        <v>-0.19999999999999973</v>
      </c>
      <c r="MF64" s="42">
        <f>Tabla25[[#This Row],[PAS_NUM_COR_COD_ROS_TG_NEU]]-Tabla25[[#This Row],[PAS_NUM_COR_COD_ESC_TG_NEU]]</f>
        <v>-0.55000000000000027</v>
      </c>
      <c r="MG64" s="42">
        <f>Tabla25[[#This Row],[PAS_NUM_COR_COD_ROS_TG_POS]]-Tabla25[[#This Row],[PAS_NUM_COR_COD_ESC_TG_POS]]</f>
        <v>1</v>
      </c>
      <c r="MH64" s="42">
        <f>Tabla25[[#This Row],[PAS_NUM_COR_COD_ROS_TG_TOT]]-Tabla25[[#This Row],[PAS_NUM_COR_COD_ESC_TG_TOT]]</f>
        <v>8.3333333333333481E-2</v>
      </c>
      <c r="MI64" s="42">
        <f>Tabla25[[#This Row],[PAS_DUR_COR_COD_ROS_TG_NEG]]-Tabla25[[#This Row],[PAS_DUR_COR_COD_ESC_TG_NEG]]</f>
        <v>-85.266666666666652</v>
      </c>
      <c r="MJ64" s="42">
        <f>Tabla25[[#This Row],[PAS_DUR_COR_COD_ROS_TG_NEU]]-Tabla25[[#This Row],[PAS_DUR_COR_COD_ESC_TG_NEU]]</f>
        <v>-287.3125</v>
      </c>
      <c r="MK64" s="42">
        <f>Tabla25[[#This Row],[PAS_DUR_COR_COD_ROS_TG_POS]]-Tabla25[[#This Row],[PAS_DUR_COR_COD_ESC_TG_POS]]</f>
        <v>358.36666666666667</v>
      </c>
      <c r="ML64" s="42">
        <f>Tabla25[[#This Row],[PAS_DUR_COR_COD_ROS_TG_TOT]]-Tabla25[[#This Row],[PAS_DUR_COR_COD_ESC_TG_TOT]]</f>
        <v>-19.118012422360266</v>
      </c>
      <c r="MM64" s="44">
        <f>Tabla25[[#This Row],[ESC_NUM_COR_COD_ROS_TG_NEG]]-Tabla25[[#This Row],[ESC_NUM_COR_COD_ESC_TG_NEG]]</f>
        <v>-3.3333333333333335</v>
      </c>
      <c r="MN64" s="44">
        <f>Tabla25[[#This Row],[ESC_NUM_COR_COD_ROS_TG_NEU]]-Tabla25[[#This Row],[ESC_NUM_COR_COD_ESC_TG_NEU]]</f>
        <v>-2.5555555555555558</v>
      </c>
      <c r="MO64" s="44">
        <f>Tabla25[[#This Row],[ESC_NUM_COR_COD_ROS_TG_POS]]-Tabla25[[#This Row],[ESC_NUM_COR_COD_ESC_TG_POS]]</f>
        <v>-2.25</v>
      </c>
      <c r="MP64" s="44">
        <f>Tabla25[[#This Row],[ESC_NUM_COR_COD_ROS_TG_TOT]]-Tabla25[[#This Row],[ESC_NUM_COR_COD_ESC_TG_TOT]]</f>
        <v>-2.652173913043478</v>
      </c>
      <c r="MQ64" s="44">
        <f>Tabla25[[#This Row],[ESC_DUR_COR_COD_ROS_TG_NEG]]-Tabla25[[#This Row],[ESC_DUR_COR_COD_ESC_TG_NEG]]</f>
        <v>-801</v>
      </c>
      <c r="MR64" s="44">
        <f>Tabla25[[#This Row],[ESC_DUR_COR_COD_ROS_TG_NEU]]-Tabla25[[#This Row],[ESC_DUR_COR_COD_ESC_TG_NEU]]</f>
        <v>-501.51388888888891</v>
      </c>
      <c r="MS64" s="44">
        <f>Tabla25[[#This Row],[ESC_DUR_COR_COD_ROS_TG_POS]]-Tabla25[[#This Row],[ESC_DUR_COR_COD_ESC_TG_POS]]</f>
        <v>-619.25</v>
      </c>
      <c r="MT64" s="44">
        <f>Tabla25[[#This Row],[ESC_DUR_COR_COD_ROS_TG_TOT]]-Tabla25[[#This Row],[ESC_DUR_COR_COD_ESC_TG_TOT]]</f>
        <v>-624.42687747035575</v>
      </c>
      <c r="MU64" s="47">
        <f>Tabla25[[#This Row],[ROS_NUM_COR_COD_ROS_TG_NEG]]-Tabla25[[#This Row],[ROS_NUM_COR_COD_ESC_TG_NEG]]</f>
        <v>1.75</v>
      </c>
      <c r="MV64" s="47">
        <f>Tabla25[[#This Row],[ROS_NUM_COR_COD_ROS_TG_NEU]]-Tabla25[[#This Row],[ROS_NUM_COR_COD_ESC_TG_NEU]]</f>
        <v>2.1999999999999997</v>
      </c>
      <c r="MW64" s="47">
        <f>Tabla25[[#This Row],[ROS_NUM_COR_COD_ROS_TG_POS]]-Tabla25[[#This Row],[ROS_NUM_COR_COD_ESC_TG_POS]]</f>
        <v>3.5000000000000004</v>
      </c>
      <c r="MX64" s="47">
        <f>Tabla25[[#This Row],[ROS_NUM_COR_COD_ROS_TG_TOT]]-Tabla25[[#This Row],[ROS_NUM_COR_COD_ESC_TG_TOT]]</f>
        <v>2.535714285714286</v>
      </c>
      <c r="MY64" s="47">
        <f>Tabla25[[#This Row],[ROS_DUR_COR_COD_ROS_TG_NEG]]-Tabla25[[#This Row],[ROS_DUR_COR_COD_ESC_TG_NEG]]</f>
        <v>-61.25</v>
      </c>
      <c r="MZ64" s="47">
        <f>Tabla25[[#This Row],[ROS_DUR_COR_COD_ROS_TG_NEU]]-Tabla25[[#This Row],[ROS_DUR_COR_COD_ESC_TG_NEU]]</f>
        <v>361.7</v>
      </c>
      <c r="NA64" s="47">
        <f>Tabla25[[#This Row],[ROS_DUR_COR_COD_ROS_TG_POS]]-Tabla25[[#This Row],[ROS_DUR_COR_COD_ESC_TG_POS]]</f>
        <v>615.15277777777783</v>
      </c>
      <c r="NB64" s="47">
        <f>Tabla25[[#This Row],[ROS_DUR_COR_COD_ROS_TG_TOT]]-Tabla25[[#This Row],[ROS_DUR_COR_COD_ESC_TG_TOT]]</f>
        <v>344.38647342995176</v>
      </c>
    </row>
    <row r="65" spans="1:366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  <c r="KY65" s="15">
        <f>Tabla2[[#This Row],[ROS_NUM_COR_COD_ROS_TG_NEG]]-Tabla2[[#This Row],[PAS_NUM_COR_COD_ROS_TG_NEG]]</f>
        <v>2.6</v>
      </c>
      <c r="KZ65" s="15">
        <f>Tabla2[[#This Row],[ROS_DUR_COR_COD_ROS_TG_NEG]]-Tabla2[[#This Row],[PAS_DUR_COR_COD_ROS_TG_NEG]]</f>
        <v>869.72222222222194</v>
      </c>
      <c r="LA65" s="15">
        <f>Tabla2[[#This Row],[ROS_NUM_COR_COD_ROS_TG_NEU]]-Tabla2[[#This Row],[PAS_NUM_COR_COD_ROS_TG_NEU]]</f>
        <v>1.4500000000000002</v>
      </c>
      <c r="LB65" s="15">
        <f>Tabla2[[#This Row],[ROS_DUR_COR_COD_ROS_TG_NEU]]-Tabla2[[#This Row],[PAS_DUR_COR_COD_ROS_TG_NEU]]</f>
        <v>573.31578947368416</v>
      </c>
      <c r="LC65" s="15">
        <f>Tabla2[[#This Row],[ROS_NUM_COR_COD_ROS_TG_POS]]-Tabla2[[#This Row],[PAS_NUM_COR_COD_ROS_TG_POS]]</f>
        <v>2.2999999999999998</v>
      </c>
      <c r="LD65" s="15">
        <f>Tabla2[[#This Row],[ROS_DUR_COR_COD_ROS_TG_POS]]-Tabla2[[#This Row],[PAS_DUR_COR_COD_ROS_TG_POS]]</f>
        <v>988.20000000000027</v>
      </c>
      <c r="LE65" s="15">
        <f>Tabla2[[#This Row],[ROS_NUM_COR_COD_ROS_TG_TOT]]-Tabla2[[#This Row],[PAS_NUM_COR_COD_ROS_TG_TOT]]</f>
        <v>2.1017241379310345</v>
      </c>
      <c r="LF65" s="15">
        <f>Tabla2[[#This Row],[ROS_DUR_COR_COD_ROS_TG_TOT]]-Tabla2[[#This Row],[PAS_DUR_COR_COD_ROS_TG_TOT]]</f>
        <v>808.59225650332723</v>
      </c>
      <c r="LG65" s="15">
        <f>Tabla2[[#This Row],[ROS_NUM_COR_COD_ESC_TG_NEG]]-Tabla2[[#This Row],[PAS_NUM_COR_COD_ESC_TG_NEG]]</f>
        <v>-2.9444444444444446</v>
      </c>
      <c r="LH65" s="15">
        <f>Tabla2[[#This Row],[ROS_DUR_COR_COD_ESC_TG_NEG]]-Tabla2[[#This Row],[PAS_DUR_COR_COD_ESC_TG_NEG]]</f>
        <v>-829.91666666666674</v>
      </c>
      <c r="LI65" s="15">
        <f>Tabla2[[#This Row],[ROS_NUM_COR_COD_ESC_TG_NEU]]-Tabla2[[#This Row],[PAS_NUM_COR_COD_ESC_TG_NEU]]</f>
        <v>-2.1500000000000004</v>
      </c>
      <c r="LJ65" s="15">
        <f>Tabla2[[#This Row],[ROS_NUM_COR_COD_ESC_TG_NEG]]-Tabla2[[#This Row],[PAS_NUM_COR_COD_ESC_TG_NEG]]</f>
        <v>-2.9444444444444446</v>
      </c>
      <c r="LK65" s="15">
        <f>Tabla2[[#This Row],[ROS_NUM_COR_COD_ESC_TG_POS]]-Tabla2[[#This Row],[PAS_NUM_COR_COD_ESC_TG_POS]]</f>
        <v>-2.4</v>
      </c>
      <c r="LL65" s="15">
        <f>Tabla2[[#This Row],[ROS_DUR_COR_COD_ESC_TG_POS]]-Tabla2[[#This Row],[PAS_DUR_COR_COD_ESC_TG_POS]]</f>
        <v>-750.93571428571431</v>
      </c>
      <c r="LM65" s="15">
        <f>Tabla2[[#This Row],[ROS_NUM_COR_COD_ESC_TG_TOT]]-Tabla2[[#This Row],[PAS_NUM_COR_COD_ESC_TG_TOT]]</f>
        <v>-2.4844827586206897</v>
      </c>
      <c r="LN65" s="15">
        <f>Tabla2[[#This Row],[ROS_DUR_COR_COD_ESC_TG_TOT]]-Tabla2[[#This Row],[PAS_DUR_COR_COD_ESC_TG_TOT]]</f>
        <v>-741.74646464646469</v>
      </c>
      <c r="LO65" s="15">
        <f>Tabla2[[#This Row],[PAS_NUM_COR_COD_ROS_TG_NEG]]-Tabla2[[#This Row],[ESC_NUM_COR_COD_ROS_TG_NEG]]</f>
        <v>2.5</v>
      </c>
      <c r="LP65" s="15">
        <f>Tabla2[[#This Row],[PAS_DUR_COR_COD_ROS_TG_NEG]]-Tabla2[[#This Row],[ESC_DUR_COR_COD_ROS_TG_NEG]]</f>
        <v>772.33333333333348</v>
      </c>
      <c r="LQ65" s="15">
        <f>Tabla2[[#This Row],[PAS_NUM_COR_COD_ROS_TG_NEU]]-Tabla2[[#This Row],[ESC_NUM_COR_COD_ROS_TG_NEU]]</f>
        <v>2.5611111111111113</v>
      </c>
      <c r="LR65" s="15">
        <f>Tabla2[[#This Row],[PAS_DUR_COR_COD_ROS_TG_NEU]]-Tabla2[[#This Row],[ESC_DUR_COR_COD_ROS_TG_NEU]]</f>
        <v>567.68421052631584</v>
      </c>
      <c r="LS65" s="15">
        <f>Tabla2[[#This Row],[PAS_NUM_COR_COD_ROS_TG_POS]]-Tabla2[[#This Row],[ESC_NUM_COR_COD_ROS_TG_POS]]</f>
        <v>2.5</v>
      </c>
      <c r="LT65" s="15">
        <f>Tabla2[[#This Row],[PAS_DUR_COR_COD_ROS_TG_POS]]-Tabla2[[#This Row],[ESC_DUR_COR_COD_ROS_TG_POS]]</f>
        <v>479.84999999999991</v>
      </c>
      <c r="LU65" s="15">
        <f>Tabla2[[#This Row],[PAS_NUM_COR_COD_ROS_TG_TOT]]-Tabla2[[#This Row],[ESC_NUM_COR_COD_ROS_TG_TOT]]</f>
        <v>2.5214285714285714</v>
      </c>
      <c r="LV65" s="15">
        <f>Tabla2[[#This Row],[PAS_DUR_COR_COD_ROS_TG_TOT]]-Tabla2[[#This Row],[ESC_DUR_COR_COD_ROS_TG_TOT]]</f>
        <v>611.71578947368437</v>
      </c>
      <c r="LW65" s="15">
        <f>Tabla2[[#This Row],[PAS_NUM_COR_COD_ESC_TG_NEG]]-Tabla2[[#This Row],[ESC_NUM_COR_COD_ESC_TG_NEG]]</f>
        <v>-1.7999999999999998</v>
      </c>
      <c r="LX65" s="15">
        <f>Tabla2[[#This Row],[PAS_DUR_COR_COD_ESC_TG_NEG]]-Tabla2[[#This Row],[ESC_DUR_COR_COD_ESC_TG_NEG]]</f>
        <v>-668.5333333333333</v>
      </c>
      <c r="LY65" s="15">
        <f>Tabla2[[#This Row],[PAS_NUM_COR_COD_ESC_TG_NEU]]-Tabla2[[#This Row],[ESC_NUM_COR_COD_ESC_TG_NEU]]</f>
        <v>-1.6611111111111105</v>
      </c>
      <c r="LZ65" s="15">
        <f>Tabla2[[#This Row],[PAS_DUR_COR_COD_ESC_TG_NEU]]-Tabla2[[#This Row],[ESC_DUR_COR_COD_ESC_TG_NEU]]</f>
        <v>-583.9738562091502</v>
      </c>
      <c r="MA65" s="15">
        <f>Tabla2[[#This Row],[PAS_NUM_COR_COD_ESC_TG_POS]]-Tabla2[[#This Row],[ESC_NUM_COR_COD_ESC_TG_POS]]</f>
        <v>-2.0444444444444447</v>
      </c>
      <c r="MB65" s="15">
        <f>Tabla2[[#This Row],[PAS_DUR_COR_COD_ESC_TG_POS]]-Tabla2[[#This Row],[ESC_DUR_COR_COD_ESC_TG_POS]]</f>
        <v>-778.23888888888882</v>
      </c>
      <c r="MC65" s="15">
        <f>Tabla2[[#This Row],[PAS_NUM_COR_COD_ESC_TG_TOT]]-Tabla2[[#This Row],[ESC_NUM_COR_COD_ESC_TG_TOT]]</f>
        <v>-1.8357142857142854</v>
      </c>
      <c r="MD65" s="15">
        <f>Tabla2[[#This Row],[PAS_DUR_COR_COD_ESC_TG_TOT]]-Tabla2[[#This Row],[ESC_DUR_COR_COD_ESC_TG_TOT]]</f>
        <v>-682.05909090909086</v>
      </c>
      <c r="ME65" s="42">
        <f>Tabla25[[#This Row],[PAS_NUM_COR_COD_ROS_TG_NEG]]-Tabla25[[#This Row],[PAS_NUM_COR_COD_ESC_TG_NEG]]</f>
        <v>-0.10000000000000009</v>
      </c>
      <c r="MF65" s="42">
        <f>Tabla25[[#This Row],[PAS_NUM_COR_COD_ROS_TG_NEU]]-Tabla25[[#This Row],[PAS_NUM_COR_COD_ESC_TG_NEU]]</f>
        <v>0</v>
      </c>
      <c r="MG65" s="42">
        <f>Tabla25[[#This Row],[PAS_NUM_COR_COD_ROS_TG_POS]]-Tabla25[[#This Row],[PAS_NUM_COR_COD_ESC_TG_POS]]</f>
        <v>0.10000000000000009</v>
      </c>
      <c r="MH65" s="42">
        <f>Tabla25[[#This Row],[PAS_NUM_COR_COD_ROS_TG_TOT]]-Tabla25[[#This Row],[PAS_NUM_COR_COD_ESC_TG_TOT]]</f>
        <v>0</v>
      </c>
      <c r="MI65" s="42">
        <f>Tabla25[[#This Row],[PAS_DUR_COR_COD_ROS_TG_NEG]]-Tabla25[[#This Row],[PAS_DUR_COR_COD_ESC_TG_NEG]]</f>
        <v>2.5</v>
      </c>
      <c r="MJ65" s="42">
        <f>Tabla25[[#This Row],[PAS_DUR_COR_COD_ROS_TG_NEU]]-Tabla25[[#This Row],[PAS_DUR_COR_COD_ESC_TG_NEU]]</f>
        <v>-67.786377708978307</v>
      </c>
      <c r="MK65" s="42">
        <f>Tabla25[[#This Row],[PAS_DUR_COR_COD_ROS_TG_POS]]-Tabla25[[#This Row],[PAS_DUR_COR_COD_ESC_TG_POS]]</f>
        <v>-39.550000000000182</v>
      </c>
      <c r="ML65" s="42">
        <f>Tabla25[[#This Row],[PAS_DUR_COR_COD_ROS_TG_TOT]]-Tabla25[[#This Row],[PAS_DUR_COR_COD_ESC_TG_TOT]]</f>
        <v>-34.041786283891497</v>
      </c>
      <c r="MM65" s="44">
        <f>Tabla25[[#This Row],[ESC_NUM_COR_COD_ROS_TG_NEG]]-Tabla25[[#This Row],[ESC_NUM_COR_COD_ESC_TG_NEG]]</f>
        <v>-4.3999999999999995</v>
      </c>
      <c r="MN65" s="44">
        <f>Tabla25[[#This Row],[ESC_NUM_COR_COD_ROS_TG_NEU]]-Tabla25[[#This Row],[ESC_NUM_COR_COD_ESC_TG_NEU]]</f>
        <v>-4.2222222222222214</v>
      </c>
      <c r="MO65" s="44">
        <f>Tabla25[[#This Row],[ESC_NUM_COR_COD_ROS_TG_POS]]-Tabla25[[#This Row],[ESC_NUM_COR_COD_ESC_TG_POS]]</f>
        <v>-4.4444444444444446</v>
      </c>
      <c r="MP65" s="44">
        <f>Tabla25[[#This Row],[ESC_NUM_COR_COD_ROS_TG_TOT]]-Tabla25[[#This Row],[ESC_NUM_COR_COD_ESC_TG_TOT]]</f>
        <v>-4.3571428571428568</v>
      </c>
      <c r="MQ65" s="44">
        <f>Tabla25[[#This Row],[ESC_DUR_COR_COD_ROS_TG_NEG]]-Tabla25[[#This Row],[ESC_DUR_COR_COD_ESC_TG_NEG]]</f>
        <v>-1438.3666666666668</v>
      </c>
      <c r="MR65" s="44">
        <f>Tabla25[[#This Row],[ESC_DUR_COR_COD_ROS_TG_NEU]]-Tabla25[[#This Row],[ESC_DUR_COR_COD_ESC_TG_NEU]]</f>
        <v>-1219.4444444444443</v>
      </c>
      <c r="MS65" s="44">
        <f>Tabla25[[#This Row],[ESC_DUR_COR_COD_ROS_TG_POS]]-Tabla25[[#This Row],[ESC_DUR_COR_COD_ESC_TG_POS]]</f>
        <v>-1297.6388888888889</v>
      </c>
      <c r="MT65" s="44">
        <f>Tabla25[[#This Row],[ESC_DUR_COR_COD_ROS_TG_TOT]]-Tabla25[[#This Row],[ESC_DUR_COR_COD_ESC_TG_TOT]]</f>
        <v>-1327.8166666666666</v>
      </c>
      <c r="MU65" s="47">
        <f>Tabla25[[#This Row],[ROS_NUM_COR_COD_ROS_TG_NEG]]-Tabla25[[#This Row],[ROS_NUM_COR_COD_ESC_TG_NEG]]</f>
        <v>5.4444444444444446</v>
      </c>
      <c r="MV65" s="47">
        <f>Tabla25[[#This Row],[ROS_NUM_COR_COD_ROS_TG_NEU]]-Tabla25[[#This Row],[ROS_NUM_COR_COD_ESC_TG_NEU]]</f>
        <v>3.6000000000000005</v>
      </c>
      <c r="MW65" s="47">
        <f>Tabla25[[#This Row],[ROS_NUM_COR_COD_ROS_TG_POS]]-Tabla25[[#This Row],[ROS_NUM_COR_COD_ESC_TG_POS]]</f>
        <v>4.8</v>
      </c>
      <c r="MX65" s="47">
        <f>Tabla25[[#This Row],[ROS_NUM_COR_COD_ROS_TG_TOT]]-Tabla25[[#This Row],[ROS_NUM_COR_COD_ESC_TG_TOT]]</f>
        <v>4.5862068965517242</v>
      </c>
      <c r="MY65" s="47">
        <f>Tabla25[[#This Row],[ROS_DUR_COR_COD_ROS_TG_NEG]]-Tabla25[[#This Row],[ROS_DUR_COR_COD_ESC_TG_NEG]]</f>
        <v>1702.1388888888887</v>
      </c>
      <c r="MZ65" s="47">
        <f>Tabla25[[#This Row],[ROS_DUR_COR_COD_ROS_TG_NEU]]-Tabla25[[#This Row],[ROS_DUR_COR_COD_ESC_TG_NEU]]</f>
        <v>1179.2857142857142</v>
      </c>
      <c r="NA65" s="47">
        <f>Tabla25[[#This Row],[ROS_DUR_COR_COD_ROS_TG_POS]]-Tabla25[[#This Row],[ROS_DUR_COR_COD_ESC_TG_POS]]</f>
        <v>1699.5857142857144</v>
      </c>
      <c r="NB65" s="47">
        <f>Tabla25[[#This Row],[ROS_DUR_COR_COD_ROS_TG_TOT]]-Tabla25[[#This Row],[ROS_DUR_COR_COD_ESC_TG_TOT]]</f>
        <v>1516.2969348659003</v>
      </c>
    </row>
    <row r="66" spans="1:366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  <c r="KY66" s="15">
        <f>Tabla2[[#This Row],[ROS_NUM_COR_COD_ROS_TG_NEG]]-Tabla2[[#This Row],[PAS_NUM_COR_COD_ROS_TG_NEG]]</f>
        <v>-0.5</v>
      </c>
      <c r="KZ66" s="15">
        <f>Tabla2[[#This Row],[ROS_DUR_COR_COD_ROS_TG_NEG]]-Tabla2[[#This Row],[PAS_DUR_COR_COD_ROS_TG_NEG]]</f>
        <v>-27.509803921568619</v>
      </c>
      <c r="LA66" s="15">
        <f>Tabla2[[#This Row],[ROS_NUM_COR_COD_ROS_TG_NEU]]-Tabla2[[#This Row],[PAS_NUM_COR_COD_ROS_TG_NEU]]</f>
        <v>-0.75</v>
      </c>
      <c r="LB66" s="15">
        <f>Tabla2[[#This Row],[ROS_DUR_COR_COD_ROS_TG_NEU]]-Tabla2[[#This Row],[PAS_DUR_COR_COD_ROS_TG_NEU]]</f>
        <v>-242.08771929824559</v>
      </c>
      <c r="LC66" s="15">
        <f>Tabla2[[#This Row],[ROS_NUM_COR_COD_ROS_TG_POS]]-Tabla2[[#This Row],[PAS_NUM_COR_COD_ROS_TG_POS]]</f>
        <v>0.95000000000000018</v>
      </c>
      <c r="LD66" s="15">
        <f>Tabla2[[#This Row],[ROS_DUR_COR_COD_ROS_TG_POS]]-Tabla2[[#This Row],[PAS_DUR_COR_COD_ROS_TG_POS]]</f>
        <v>-149.47142857142853</v>
      </c>
      <c r="LE66" s="15">
        <f>Tabla2[[#This Row],[ROS_NUM_COR_COD_ROS_TG_TOT]]-Tabla2[[#This Row],[PAS_NUM_COR_COD_ROS_TG_TOT]]</f>
        <v>-7.619047619047592E-2</v>
      </c>
      <c r="LF66" s="15">
        <f>Tabla2[[#This Row],[ROS_DUR_COR_COD_ROS_TG_TOT]]-Tabla2[[#This Row],[PAS_DUR_COR_COD_ROS_TG_TOT]]</f>
        <v>-133.67999999999995</v>
      </c>
      <c r="LG66" s="15">
        <f>Tabla2[[#This Row],[ROS_NUM_COR_COD_ESC_TG_NEG]]-Tabla2[[#This Row],[PAS_NUM_COR_COD_ESC_TG_NEG]]</f>
        <v>-2.1</v>
      </c>
      <c r="LH66" s="15">
        <f>Tabla2[[#This Row],[ROS_DUR_COR_COD_ESC_TG_NEG]]-Tabla2[[#This Row],[PAS_DUR_COR_COD_ESC_TG_NEG]]</f>
        <v>-511.44210526315794</v>
      </c>
      <c r="LI66" s="15">
        <f>Tabla2[[#This Row],[ROS_NUM_COR_COD_ESC_TG_NEU]]-Tabla2[[#This Row],[PAS_NUM_COR_COD_ESC_TG_NEU]]</f>
        <v>5.0000000000000266E-2</v>
      </c>
      <c r="LJ66" s="15">
        <f>Tabla2[[#This Row],[ROS_NUM_COR_COD_ESC_TG_NEG]]-Tabla2[[#This Row],[PAS_NUM_COR_COD_ESC_TG_NEG]]</f>
        <v>-2.1</v>
      </c>
      <c r="LK66" s="15">
        <f>Tabla2[[#This Row],[ROS_NUM_COR_COD_ESC_TG_POS]]-Tabla2[[#This Row],[PAS_NUM_COR_COD_ESC_TG_POS]]</f>
        <v>-1.6999999999999997</v>
      </c>
      <c r="LL66" s="15">
        <f>Tabla2[[#This Row],[ROS_DUR_COR_COD_ESC_TG_POS]]-Tabla2[[#This Row],[PAS_DUR_COR_COD_ESC_TG_POS]]</f>
        <v>-594.85833333333335</v>
      </c>
      <c r="LM66" s="15">
        <f>Tabla2[[#This Row],[ROS_NUM_COR_COD_ESC_TG_TOT]]-Tabla2[[#This Row],[PAS_NUM_COR_COD_ESC_TG_TOT]]</f>
        <v>-1.2190476190476189</v>
      </c>
      <c r="LN66" s="15">
        <f>Tabla2[[#This Row],[ROS_DUR_COR_COD_ESC_TG_TOT]]-Tabla2[[#This Row],[PAS_DUR_COR_COD_ESC_TG_TOT]]</f>
        <v>-359.16809605488851</v>
      </c>
      <c r="LO66" s="15">
        <f>Tabla2[[#This Row],[PAS_NUM_COR_COD_ROS_TG_NEG]]-Tabla2[[#This Row],[ESC_NUM_COR_COD_ROS_TG_NEG]]</f>
        <v>3</v>
      </c>
      <c r="LP66" s="15">
        <f>Tabla2[[#This Row],[PAS_DUR_COR_COD_ROS_TG_NEG]]-Tabla2[[#This Row],[ESC_DUR_COR_COD_ROS_TG_NEG]]</f>
        <v>704.17647058823525</v>
      </c>
      <c r="LQ66" s="15">
        <f>Tabla2[[#This Row],[PAS_NUM_COR_COD_ROS_TG_NEU]]-Tabla2[[#This Row],[ESC_NUM_COR_COD_ROS_TG_NEU]]</f>
        <v>3.15</v>
      </c>
      <c r="LR66" s="15">
        <f>Tabla2[[#This Row],[PAS_DUR_COR_COD_ROS_TG_NEU]]-Tabla2[[#This Row],[ESC_DUR_COR_COD_ROS_TG_NEU]]</f>
        <v>760.42105263157896</v>
      </c>
      <c r="LS66" s="15">
        <f>Tabla2[[#This Row],[PAS_NUM_COR_COD_ROS_TG_POS]]-Tabla2[[#This Row],[ESC_NUM_COR_COD_ROS_TG_POS]]</f>
        <v>2.65</v>
      </c>
      <c r="LT66" s="15">
        <f>Tabla2[[#This Row],[PAS_DUR_COR_COD_ROS_TG_POS]]-Tabla2[[#This Row],[ESC_DUR_COR_COD_ROS_TG_POS]]</f>
        <v>879.07142857142856</v>
      </c>
      <c r="LU66" s="15">
        <f>Tabla2[[#This Row],[PAS_NUM_COR_COD_ROS_TG_TOT]]-Tabla2[[#This Row],[ESC_NUM_COR_COD_ROS_TG_TOT]]</f>
        <v>2.9333333333333331</v>
      </c>
      <c r="LV66" s="15">
        <f>Tabla2[[#This Row],[PAS_DUR_COR_COD_ROS_TG_TOT]]-Tabla2[[#This Row],[ESC_DUR_COR_COD_ROS_TG_TOT]]</f>
        <v>774.52</v>
      </c>
      <c r="LW66" s="15">
        <f>Tabla2[[#This Row],[PAS_NUM_COR_COD_ESC_TG_NEG]]-Tabla2[[#This Row],[ESC_NUM_COR_COD_ESC_TG_NEG]]</f>
        <v>3.6</v>
      </c>
      <c r="LX66" s="15">
        <f>Tabla2[[#This Row],[PAS_DUR_COR_COD_ESC_TG_NEG]]-Tabla2[[#This Row],[ESC_DUR_COR_COD_ESC_TG_NEG]]</f>
        <v>865.84210526315792</v>
      </c>
      <c r="LY66" s="15">
        <f>Tabla2[[#This Row],[PAS_NUM_COR_COD_ESC_TG_NEU]]-Tabla2[[#This Row],[ESC_NUM_COR_COD_ESC_TG_NEU]]</f>
        <v>2.65</v>
      </c>
      <c r="LZ66" s="15">
        <f>Tabla2[[#This Row],[PAS_DUR_COR_COD_ESC_TG_NEU]]-Tabla2[[#This Row],[ESC_DUR_COR_COD_ESC_TG_NEU]]</f>
        <v>632.52631578947364</v>
      </c>
      <c r="MA66" s="15">
        <f>Tabla2[[#This Row],[PAS_NUM_COR_COD_ESC_TG_POS]]-Tabla2[[#This Row],[ESC_NUM_COR_COD_ESC_TG_POS]]</f>
        <v>3.3</v>
      </c>
      <c r="MB66" s="15">
        <f>Tabla2[[#This Row],[PAS_DUR_COR_COD_ESC_TG_POS]]-Tabla2[[#This Row],[ESC_DUR_COR_COD_ESC_TG_POS]]</f>
        <v>1015.7333333333333</v>
      </c>
      <c r="MC66" s="15">
        <f>Tabla2[[#This Row],[PAS_NUM_COR_COD_ESC_TG_TOT]]-Tabla2[[#This Row],[ESC_NUM_COR_COD_ESC_TG_TOT]]</f>
        <v>3.1833333333333331</v>
      </c>
      <c r="MD66" s="15">
        <f>Tabla2[[#This Row],[PAS_DUR_COR_COD_ESC_TG_TOT]]-Tabla2[[#This Row],[ESC_DUR_COR_COD_ESC_TG_TOT]]</f>
        <v>824.62264150943395</v>
      </c>
      <c r="ME66" s="42">
        <f>Tabla25[[#This Row],[PAS_NUM_COR_COD_ROS_TG_NEG]]-Tabla25[[#This Row],[PAS_NUM_COR_COD_ESC_TG_NEG]]</f>
        <v>-0.60000000000000009</v>
      </c>
      <c r="MF66" s="42">
        <f>Tabla25[[#This Row],[PAS_NUM_COR_COD_ROS_TG_NEU]]-Tabla25[[#This Row],[PAS_NUM_COR_COD_ESC_TG_NEU]]</f>
        <v>0.5</v>
      </c>
      <c r="MG66" s="42">
        <f>Tabla25[[#This Row],[PAS_NUM_COR_COD_ROS_TG_POS]]-Tabla25[[#This Row],[PAS_NUM_COR_COD_ESC_TG_POS]]</f>
        <v>-0.64999999999999991</v>
      </c>
      <c r="MH66" s="42">
        <f>Tabla25[[#This Row],[PAS_NUM_COR_COD_ROS_TG_TOT]]-Tabla25[[#This Row],[PAS_NUM_COR_COD_ESC_TG_TOT]]</f>
        <v>-0.25</v>
      </c>
      <c r="MI66" s="42">
        <f>Tabla25[[#This Row],[PAS_DUR_COR_COD_ROS_TG_NEG]]-Tabla25[[#This Row],[PAS_DUR_COR_COD_ESC_TG_NEG]]</f>
        <v>-161.66563467492267</v>
      </c>
      <c r="MJ66" s="42">
        <f>Tabla25[[#This Row],[PAS_DUR_COR_COD_ROS_TG_NEU]]-Tabla25[[#This Row],[PAS_DUR_COR_COD_ESC_TG_NEU]]</f>
        <v>127.89473684210532</v>
      </c>
      <c r="MK66" s="42">
        <f>Tabla25[[#This Row],[PAS_DUR_COR_COD_ROS_TG_POS]]-Tabla25[[#This Row],[PAS_DUR_COR_COD_ESC_TG_POS]]</f>
        <v>-136.66190476190479</v>
      </c>
      <c r="ML66" s="42">
        <f>Tabla25[[#This Row],[PAS_DUR_COR_COD_ROS_TG_TOT]]-Tabla25[[#This Row],[PAS_DUR_COR_COD_ESC_TG_TOT]]</f>
        <v>-50.102641509433965</v>
      </c>
      <c r="MM66" s="44">
        <f>Tabla25[[#This Row],[ESC_NUM_COR_COD_ROS_TG_NEG]]-Tabla25[[#This Row],[ESC_NUM_COR_COD_ESC_TG_NEG]]</f>
        <v>0</v>
      </c>
      <c r="MN66" s="44">
        <f>Tabla25[[#This Row],[ESC_NUM_COR_COD_ROS_TG_NEU]]-Tabla25[[#This Row],[ESC_NUM_COR_COD_ESC_TG_NEU]]</f>
        <v>0</v>
      </c>
      <c r="MO66" s="44">
        <f>Tabla25[[#This Row],[ESC_NUM_COR_COD_ROS_TG_POS]]-Tabla25[[#This Row],[ESC_NUM_COR_COD_ESC_TG_POS]]</f>
        <v>0</v>
      </c>
      <c r="MP66" s="44">
        <f>Tabla25[[#This Row],[ESC_NUM_COR_COD_ROS_TG_TOT]]-Tabla25[[#This Row],[ESC_NUM_COR_COD_ESC_TG_TOT]]</f>
        <v>0</v>
      </c>
      <c r="MQ66" s="44">
        <f>Tabla25[[#This Row],[ESC_DUR_COR_COD_ROS_TG_NEG]]-Tabla25[[#This Row],[ESC_DUR_COR_COD_ESC_TG_NEG]]</f>
        <v>0</v>
      </c>
      <c r="MR66" s="44">
        <f>Tabla25[[#This Row],[ESC_DUR_COR_COD_ROS_TG_NEU]]-Tabla25[[#This Row],[ESC_DUR_COR_COD_ESC_TG_NEU]]</f>
        <v>0</v>
      </c>
      <c r="MS66" s="44">
        <f>Tabla25[[#This Row],[ESC_DUR_COR_COD_ROS_TG_POS]]-Tabla25[[#This Row],[ESC_DUR_COR_COD_ESC_TG_POS]]</f>
        <v>0</v>
      </c>
      <c r="MT66" s="44">
        <f>Tabla25[[#This Row],[ESC_DUR_COR_COD_ROS_TG_TOT]]-Tabla25[[#This Row],[ESC_DUR_COR_COD_ESC_TG_TOT]]</f>
        <v>0</v>
      </c>
      <c r="MU66" s="47">
        <f>Tabla25[[#This Row],[ROS_NUM_COR_COD_ROS_TG_NEG]]-Tabla25[[#This Row],[ROS_NUM_COR_COD_ESC_TG_NEG]]</f>
        <v>1</v>
      </c>
      <c r="MV66" s="47">
        <f>Tabla25[[#This Row],[ROS_NUM_COR_COD_ROS_TG_NEU]]-Tabla25[[#This Row],[ROS_NUM_COR_COD_ESC_TG_NEU]]</f>
        <v>-0.30000000000000027</v>
      </c>
      <c r="MW66" s="47">
        <f>Tabla25[[#This Row],[ROS_NUM_COR_COD_ROS_TG_POS]]-Tabla25[[#This Row],[ROS_NUM_COR_COD_ESC_TG_POS]]</f>
        <v>2</v>
      </c>
      <c r="MX66" s="47">
        <f>Tabla25[[#This Row],[ROS_NUM_COR_COD_ROS_TG_TOT]]-Tabla25[[#This Row],[ROS_NUM_COR_COD_ESC_TG_TOT]]</f>
        <v>0.89285714285714302</v>
      </c>
      <c r="MY66" s="47">
        <f>Tabla25[[#This Row],[ROS_DUR_COR_COD_ROS_TG_NEG]]-Tabla25[[#This Row],[ROS_DUR_COR_COD_ESC_TG_NEG]]</f>
        <v>322.26666666666665</v>
      </c>
      <c r="MZ66" s="47">
        <f>Tabla25[[#This Row],[ROS_DUR_COR_COD_ROS_TG_NEU]]-Tabla25[[#This Row],[ROS_DUR_COR_COD_ESC_TG_NEU]]</f>
        <v>-48.444444444444457</v>
      </c>
      <c r="NA66" s="47">
        <f>Tabla25[[#This Row],[ROS_DUR_COR_COD_ROS_TG_POS]]-Tabla25[[#This Row],[ROS_DUR_COR_COD_ESC_TG_POS]]</f>
        <v>308.72500000000002</v>
      </c>
      <c r="NB66" s="47">
        <f>Tabla25[[#This Row],[ROS_DUR_COR_COD_ROS_TG_TOT]]-Tabla25[[#This Row],[ROS_DUR_COR_COD_ESC_TG_TOT]]</f>
        <v>175.38545454545459</v>
      </c>
    </row>
    <row r="67" spans="1:366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  <c r="KY67" s="15">
        <f>Tabla2[[#This Row],[ROS_NUM_COR_COD_ROS_TG_NEG]]-Tabla2[[#This Row],[PAS_NUM_COR_COD_ROS_TG_NEG]]</f>
        <v>-1.0722222222222224</v>
      </c>
      <c r="KZ67" s="15">
        <f>Tabla2[[#This Row],[ROS_DUR_COR_COD_ROS_TG_NEG]]-Tabla2[[#This Row],[PAS_DUR_COR_COD_ROS_TG_NEG]]</f>
        <v>-792.83333333333326</v>
      </c>
      <c r="LA67" s="15">
        <f>Tabla2[[#This Row],[ROS_NUM_COR_COD_ROS_TG_NEU]]-Tabla2[[#This Row],[PAS_NUM_COR_COD_ROS_TG_NEU]]</f>
        <v>-0.65</v>
      </c>
      <c r="LB67" s="15">
        <f>Tabla2[[#This Row],[ROS_DUR_COR_COD_ROS_TG_NEU]]-Tabla2[[#This Row],[PAS_DUR_COR_COD_ROS_TG_NEU]]</f>
        <v>-169</v>
      </c>
      <c r="LC67" s="15">
        <f>Tabla2[[#This Row],[ROS_NUM_COR_COD_ROS_TG_POS]]-Tabla2[[#This Row],[PAS_NUM_COR_COD_ROS_TG_POS]]</f>
        <v>0.5</v>
      </c>
      <c r="LD67" s="15">
        <f>Tabla2[[#This Row],[ROS_DUR_COR_COD_ROS_TG_POS]]-Tabla2[[#This Row],[PAS_DUR_COR_COD_ROS_TG_POS]]</f>
        <v>112.75</v>
      </c>
      <c r="LE67" s="15">
        <f>Tabla2[[#This Row],[ROS_NUM_COR_COD_ROS_TG_TOT]]-Tabla2[[#This Row],[PAS_NUM_COR_COD_ROS_TG_TOT]]</f>
        <v>-0.40689655172413786</v>
      </c>
      <c r="LF67" s="15">
        <f>Tabla2[[#This Row],[ROS_DUR_COR_COD_ROS_TG_TOT]]-Tabla2[[#This Row],[PAS_DUR_COR_COD_ROS_TG_TOT]]</f>
        <v>-358.09356725146199</v>
      </c>
      <c r="LG67" s="15">
        <f>Tabla2[[#This Row],[ROS_NUM_COR_COD_ESC_TG_NEG]]-Tabla2[[#This Row],[PAS_NUM_COR_COD_ESC_TG_NEG]]</f>
        <v>0.28333333333333321</v>
      </c>
      <c r="LH67" s="15">
        <f>Tabla2[[#This Row],[ROS_DUR_COR_COD_ESC_TG_NEG]]-Tabla2[[#This Row],[PAS_DUR_COR_COD_ESC_TG_NEG]]</f>
        <v>-432.04999999999995</v>
      </c>
      <c r="LI67" s="15">
        <f>Tabla2[[#This Row],[ROS_NUM_COR_COD_ESC_TG_NEU]]-Tabla2[[#This Row],[PAS_NUM_COR_COD_ESC_TG_NEU]]</f>
        <v>-0.14999999999999991</v>
      </c>
      <c r="LJ67" s="15">
        <f>Tabla2[[#This Row],[ROS_NUM_COR_COD_ESC_TG_NEG]]-Tabla2[[#This Row],[PAS_NUM_COR_COD_ESC_TG_NEG]]</f>
        <v>0.28333333333333321</v>
      </c>
      <c r="LK67" s="15">
        <f>Tabla2[[#This Row],[ROS_NUM_COR_COD_ESC_TG_POS]]-Tabla2[[#This Row],[PAS_NUM_COR_COD_ESC_TG_POS]]</f>
        <v>0.5</v>
      </c>
      <c r="LL67" s="15">
        <f>Tabla2[[#This Row],[ROS_DUR_COR_COD_ESC_TG_POS]]-Tabla2[[#This Row],[PAS_DUR_COR_COD_ESC_TG_POS]]</f>
        <v>-193.39999999999998</v>
      </c>
      <c r="LM67" s="15">
        <f>Tabla2[[#This Row],[ROS_NUM_COR_COD_ESC_TG_TOT]]-Tabla2[[#This Row],[PAS_NUM_COR_COD_ESC_TG_TOT]]</f>
        <v>0.2091954022988507</v>
      </c>
      <c r="LN67" s="15">
        <f>Tabla2[[#This Row],[ROS_DUR_COR_COD_ESC_TG_TOT]]-Tabla2[[#This Row],[PAS_DUR_COR_COD_ESC_TG_TOT]]</f>
        <v>-360.96153846153845</v>
      </c>
      <c r="LO67" s="15">
        <f>Tabla2[[#This Row],[PAS_NUM_COR_COD_ROS_TG_NEG]]-Tabla2[[#This Row],[ESC_NUM_COR_COD_ROS_TG_NEG]]</f>
        <v>-0.14999999999999991</v>
      </c>
      <c r="LP67" s="15">
        <f>Tabla2[[#This Row],[PAS_DUR_COR_COD_ROS_TG_NEG]]-Tabla2[[#This Row],[ESC_DUR_COR_COD_ROS_TG_NEG]]</f>
        <v>461.9</v>
      </c>
      <c r="LQ67" s="15">
        <f>Tabla2[[#This Row],[PAS_NUM_COR_COD_ROS_TG_NEU]]-Tabla2[[#This Row],[ESC_NUM_COR_COD_ROS_TG_NEU]]</f>
        <v>-1.5277777777777777</v>
      </c>
      <c r="LR67" s="15">
        <f>Tabla2[[#This Row],[PAS_DUR_COR_COD_ROS_TG_NEU]]-Tabla2[[#This Row],[ESC_DUR_COR_COD_ROS_TG_NEU]]</f>
        <v>-56.5</v>
      </c>
      <c r="LS67" s="15">
        <f>Tabla2[[#This Row],[PAS_NUM_COR_COD_ROS_TG_POS]]-Tabla2[[#This Row],[ESC_NUM_COR_COD_ROS_TG_POS]]</f>
        <v>-1.125</v>
      </c>
      <c r="LT67" s="15">
        <f>Tabla2[[#This Row],[PAS_DUR_COR_COD_ROS_TG_POS]]-Tabla2[[#This Row],[ESC_DUR_COR_COD_ROS_TG_POS]]</f>
        <v>-230.5</v>
      </c>
      <c r="LU67" s="15">
        <f>Tabla2[[#This Row],[PAS_NUM_COR_COD_ROS_TG_TOT]]-Tabla2[[#This Row],[ESC_NUM_COR_COD_ROS_TG_TOT]]</f>
        <v>-0.94814814814814841</v>
      </c>
      <c r="LV67" s="15">
        <f>Tabla2[[#This Row],[PAS_DUR_COR_COD_ROS_TG_TOT]]-Tabla2[[#This Row],[ESC_DUR_COR_COD_ROS_TG_TOT]]</f>
        <v>111.03007518796983</v>
      </c>
      <c r="LW67" s="15">
        <f>Tabla2[[#This Row],[PAS_NUM_COR_COD_ESC_TG_NEG]]-Tabla2[[#This Row],[ESC_NUM_COR_COD_ESC_TG_NEG]]</f>
        <v>5.0000000000000044E-2</v>
      </c>
      <c r="LX67" s="15">
        <f>Tabla2[[#This Row],[PAS_DUR_COR_COD_ESC_TG_NEG]]-Tabla2[[#This Row],[ESC_DUR_COR_COD_ESC_TG_NEG]]</f>
        <v>467.79999999999995</v>
      </c>
      <c r="LY67" s="15">
        <f>Tabla2[[#This Row],[PAS_NUM_COR_COD_ESC_TG_NEU]]-Tabla2[[#This Row],[ESC_NUM_COR_COD_ESC_TG_NEU]]</f>
        <v>0.37222222222222212</v>
      </c>
      <c r="LZ67" s="15">
        <f>Tabla2[[#This Row],[PAS_DUR_COR_COD_ESC_TG_NEU]]-Tabla2[[#This Row],[ESC_DUR_COR_COD_ESC_TG_NEU]]</f>
        <v>751.2</v>
      </c>
      <c r="MA67" s="15">
        <f>Tabla2[[#This Row],[PAS_NUM_COR_COD_ESC_TG_POS]]-Tabla2[[#This Row],[ESC_NUM_COR_COD_ESC_TG_POS]]</f>
        <v>-0.5</v>
      </c>
      <c r="MB67" s="15">
        <f>Tabla2[[#This Row],[PAS_DUR_COR_COD_ESC_TG_POS]]-Tabla2[[#This Row],[ESC_DUR_COR_COD_ESC_TG_POS]]</f>
        <v>534.4</v>
      </c>
      <c r="MC67" s="15">
        <f>Tabla2[[#This Row],[PAS_NUM_COR_COD_ESC_TG_TOT]]-Tabla2[[#This Row],[ESC_NUM_COR_COD_ESC_TG_TOT]]</f>
        <v>-7.4074074074075291E-3</v>
      </c>
      <c r="MD67" s="15">
        <f>Tabla2[[#This Row],[PAS_DUR_COR_COD_ESC_TG_TOT]]-Tabla2[[#This Row],[ESC_DUR_COR_COD_ESC_TG_TOT]]</f>
        <v>596.88461538461536</v>
      </c>
      <c r="ME67" s="42">
        <f>Tabla25[[#This Row],[PAS_NUM_COR_COD_ROS_TG_NEG]]-Tabla25[[#This Row],[PAS_NUM_COR_COD_ESC_TG_NEG]]</f>
        <v>0.8</v>
      </c>
      <c r="MF67" s="42">
        <f>Tabla25[[#This Row],[PAS_NUM_COR_COD_ROS_TG_NEU]]-Tabla25[[#This Row],[PAS_NUM_COR_COD_ESC_TG_NEU]]</f>
        <v>0.10000000000000009</v>
      </c>
      <c r="MG67" s="42">
        <f>Tabla25[[#This Row],[PAS_NUM_COR_COD_ROS_TG_POS]]-Tabla25[[#This Row],[PAS_NUM_COR_COD_ESC_TG_POS]]</f>
        <v>-0.5</v>
      </c>
      <c r="MH67" s="42">
        <f>Tabla25[[#This Row],[PAS_NUM_COR_COD_ROS_TG_TOT]]-Tabla25[[#This Row],[PAS_NUM_COR_COD_ESC_TG_TOT]]</f>
        <v>0.1333333333333333</v>
      </c>
      <c r="MI67" s="42">
        <f>Tabla25[[#This Row],[PAS_DUR_COR_COD_ROS_TG_NEG]]-Tabla25[[#This Row],[PAS_DUR_COR_COD_ESC_TG_NEG]]</f>
        <v>275.70000000000005</v>
      </c>
      <c r="MJ67" s="42">
        <f>Tabla25[[#This Row],[PAS_DUR_COR_COD_ROS_TG_NEU]]-Tabla25[[#This Row],[PAS_DUR_COR_COD_ESC_TG_NEU]]</f>
        <v>-130.5</v>
      </c>
      <c r="MK67" s="42">
        <f>Tabla25[[#This Row],[PAS_DUR_COR_COD_ROS_TG_POS]]-Tabla25[[#This Row],[PAS_DUR_COR_COD_ESC_TG_POS]]</f>
        <v>-510.4</v>
      </c>
      <c r="ML67" s="42">
        <f>Tabla25[[#This Row],[PAS_DUR_COR_COD_ROS_TG_TOT]]-Tabla25[[#This Row],[PAS_DUR_COR_COD_ESC_TG_TOT]]</f>
        <v>-63.184210526315837</v>
      </c>
      <c r="MM67" s="44">
        <f>Tabla25[[#This Row],[ESC_NUM_COR_COD_ROS_TG_NEG]]-Tabla25[[#This Row],[ESC_NUM_COR_COD_ESC_TG_NEG]]</f>
        <v>1</v>
      </c>
      <c r="MN67" s="44">
        <f>Tabla25[[#This Row],[ESC_NUM_COR_COD_ROS_TG_NEU]]-Tabla25[[#This Row],[ESC_NUM_COR_COD_ESC_TG_NEU]]</f>
        <v>2</v>
      </c>
      <c r="MO67" s="44">
        <f>Tabla25[[#This Row],[ESC_NUM_COR_COD_ROS_TG_POS]]-Tabla25[[#This Row],[ESC_NUM_COR_COD_ESC_TG_POS]]</f>
        <v>0.125</v>
      </c>
      <c r="MP67" s="44">
        <f>Tabla25[[#This Row],[ESC_NUM_COR_COD_ROS_TG_TOT]]-Tabla25[[#This Row],[ESC_NUM_COR_COD_ESC_TG_TOT]]</f>
        <v>1.0740740740740742</v>
      </c>
      <c r="MQ67" s="44">
        <f>Tabla25[[#This Row],[ESC_DUR_COR_COD_ROS_TG_NEG]]-Tabla25[[#This Row],[ESC_DUR_COR_COD_ESC_TG_NEG]]</f>
        <v>281.60000000000002</v>
      </c>
      <c r="MR67" s="44">
        <f>Tabla25[[#This Row],[ESC_DUR_COR_COD_ROS_TG_NEU]]-Tabla25[[#This Row],[ESC_DUR_COR_COD_ESC_TG_NEU]]</f>
        <v>677.2</v>
      </c>
      <c r="MS67" s="44">
        <f>Tabla25[[#This Row],[ESC_DUR_COR_COD_ROS_TG_POS]]-Tabla25[[#This Row],[ESC_DUR_COR_COD_ESC_TG_POS]]</f>
        <v>254.5</v>
      </c>
      <c r="MT67" s="44">
        <f>Tabla25[[#This Row],[ESC_DUR_COR_COD_ROS_TG_TOT]]-Tabla25[[#This Row],[ESC_DUR_COR_COD_ESC_TG_TOT]]</f>
        <v>422.67032967032969</v>
      </c>
      <c r="MU67" s="47">
        <f>Tabla25[[#This Row],[ROS_NUM_COR_COD_ROS_TG_NEG]]-Tabla25[[#This Row],[ROS_NUM_COR_COD_ESC_TG_NEG]]</f>
        <v>-0.55555555555555547</v>
      </c>
      <c r="MV67" s="47">
        <f>Tabla25[[#This Row],[ROS_NUM_COR_COD_ROS_TG_NEU]]-Tabla25[[#This Row],[ROS_NUM_COR_COD_ESC_TG_NEU]]</f>
        <v>-0.4</v>
      </c>
      <c r="MW67" s="47">
        <f>Tabla25[[#This Row],[ROS_NUM_COR_COD_ROS_TG_POS]]-Tabla25[[#This Row],[ROS_NUM_COR_COD_ESC_TG_POS]]</f>
        <v>-0.5</v>
      </c>
      <c r="MX67" s="47">
        <f>Tabla25[[#This Row],[ROS_NUM_COR_COD_ROS_TG_TOT]]-Tabla25[[#This Row],[ROS_NUM_COR_COD_ESC_TG_TOT]]</f>
        <v>-0.48275862068965525</v>
      </c>
      <c r="MY67" s="47">
        <f>Tabla25[[#This Row],[ROS_DUR_COR_COD_ROS_TG_NEG]]-Tabla25[[#This Row],[ROS_DUR_COR_COD_ESC_TG_NEG]]</f>
        <v>-85.083333333333314</v>
      </c>
      <c r="MZ67" s="47">
        <f>Tabla25[[#This Row],[ROS_DUR_COR_COD_ROS_TG_NEU]]-Tabla25[[#This Row],[ROS_DUR_COR_COD_ESC_TG_NEU]]</f>
        <v>192.5</v>
      </c>
      <c r="NA67" s="47">
        <f>Tabla25[[#This Row],[ROS_DUR_COR_COD_ROS_TG_POS]]-Tabla25[[#This Row],[ROS_DUR_COR_COD_ESC_TG_POS]]</f>
        <v>-204.25</v>
      </c>
      <c r="NB67" s="47">
        <f>Tabla25[[#This Row],[ROS_DUR_COR_COD_ROS_TG_TOT]]-Tabla25[[#This Row],[ROS_DUR_COR_COD_ESC_TG_TOT]]</f>
        <v>-60.316239316239376</v>
      </c>
    </row>
    <row r="68" spans="1:366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  <c r="KY68" s="15">
        <f>Tabla2[[#This Row],[ROS_NUM_COR_COD_ROS_TG_NEG]]-Tabla2[[#This Row],[PAS_NUM_COR_COD_ROS_TG_NEG]]</f>
        <v>0.76428571428571423</v>
      </c>
      <c r="KZ68" s="15">
        <f>Tabla2[[#This Row],[ROS_DUR_COR_COD_ROS_TG_NEG]]-Tabla2[[#This Row],[PAS_DUR_COR_COD_ROS_TG_NEG]]</f>
        <v>44.549999999999955</v>
      </c>
      <c r="LA68" s="15">
        <f>Tabla2[[#This Row],[ROS_NUM_COR_COD_ROS_TG_NEU]]-Tabla2[[#This Row],[PAS_NUM_COR_COD_ROS_TG_NEU]]</f>
        <v>0.54999999999999982</v>
      </c>
      <c r="LB68" s="15">
        <f>Tabla2[[#This Row],[ROS_DUR_COR_COD_ROS_TG_NEU]]-Tabla2[[#This Row],[PAS_DUR_COR_COD_ROS_TG_NEU]]</f>
        <v>2.6333333333333258</v>
      </c>
      <c r="LC68" s="15">
        <f>Tabla2[[#This Row],[ROS_NUM_COR_COD_ROS_TG_POS]]-Tabla2[[#This Row],[PAS_NUM_COR_COD_ROS_TG_POS]]</f>
        <v>1.1999999999999997</v>
      </c>
      <c r="LD68" s="15">
        <f>Tabla2[[#This Row],[ROS_DUR_COR_COD_ROS_TG_POS]]-Tabla2[[#This Row],[PAS_DUR_COR_COD_ROS_TG_POS]]</f>
        <v>423.23333333333335</v>
      </c>
      <c r="LE68" s="15">
        <f>Tabla2[[#This Row],[ROS_NUM_COR_COD_ROS_TG_TOT]]-Tabla2[[#This Row],[PAS_NUM_COR_COD_ROS_TG_TOT]]</f>
        <v>0.82592592592592595</v>
      </c>
      <c r="LF68" s="15">
        <f>Tabla2[[#This Row],[ROS_DUR_COR_COD_ROS_TG_TOT]]-Tabla2[[#This Row],[PAS_DUR_COR_COD_ROS_TG_TOT]]</f>
        <v>176.97097242380255</v>
      </c>
      <c r="LG68" s="15">
        <f>Tabla2[[#This Row],[ROS_NUM_COR_COD_ESC_TG_NEG]]-Tabla2[[#This Row],[PAS_NUM_COR_COD_ESC_TG_NEG]]</f>
        <v>1.2785714285714285</v>
      </c>
      <c r="LH68" s="15">
        <f>Tabla2[[#This Row],[ROS_DUR_COR_COD_ESC_TG_NEG]]-Tabla2[[#This Row],[PAS_DUR_COR_COD_ESC_TG_NEG]]</f>
        <v>130.51260504201684</v>
      </c>
      <c r="LI68" s="15">
        <f>Tabla2[[#This Row],[ROS_NUM_COR_COD_ESC_TG_NEU]]-Tabla2[[#This Row],[PAS_NUM_COR_COD_ESC_TG_NEU]]</f>
        <v>0.35000000000000009</v>
      </c>
      <c r="LJ68" s="15">
        <f>Tabla2[[#This Row],[ROS_NUM_COR_COD_ESC_TG_NEG]]-Tabla2[[#This Row],[PAS_NUM_COR_COD_ESC_TG_NEG]]</f>
        <v>1.2785714285714285</v>
      </c>
      <c r="LK68" s="15">
        <f>Tabla2[[#This Row],[ROS_NUM_COR_COD_ESC_TG_POS]]-Tabla2[[#This Row],[PAS_NUM_COR_COD_ESC_TG_POS]]</f>
        <v>0.25</v>
      </c>
      <c r="LL68" s="15">
        <f>Tabla2[[#This Row],[ROS_DUR_COR_COD_ESC_TG_POS]]-Tabla2[[#This Row],[PAS_DUR_COR_COD_ESC_TG_POS]]</f>
        <v>92.166666666666742</v>
      </c>
      <c r="LM68" s="15">
        <f>Tabla2[[#This Row],[ROS_NUM_COR_COD_ESC_TG_TOT]]-Tabla2[[#This Row],[PAS_NUM_COR_COD_ESC_TG_TOT]]</f>
        <v>0.57222222222222197</v>
      </c>
      <c r="LN68" s="15">
        <f>Tabla2[[#This Row],[ROS_DUR_COR_COD_ESC_TG_TOT]]-Tabla2[[#This Row],[PAS_DUR_COR_COD_ESC_TG_TOT]]</f>
        <v>86.043921568627411</v>
      </c>
      <c r="LO68" s="15">
        <f>Tabla2[[#This Row],[PAS_NUM_COR_COD_ROS_TG_NEG]]-Tabla2[[#This Row],[ESC_NUM_COR_COD_ROS_TG_NEG]]</f>
        <v>-4.9999999999999822E-2</v>
      </c>
      <c r="LP68" s="15">
        <f>Tabla2[[#This Row],[PAS_DUR_COR_COD_ROS_TG_NEG]]-Tabla2[[#This Row],[ESC_DUR_COR_COD_ROS_TG_NEG]]</f>
        <v>-50.174999999999955</v>
      </c>
      <c r="LQ68" s="15">
        <f>Tabla2[[#This Row],[PAS_NUM_COR_COD_ROS_TG_NEU]]-Tabla2[[#This Row],[ESC_NUM_COR_COD_ROS_TG_NEU]]</f>
        <v>-0.13888888888888884</v>
      </c>
      <c r="LR68" s="15">
        <f>Tabla2[[#This Row],[PAS_DUR_COR_COD_ROS_TG_NEU]]-Tabla2[[#This Row],[ESC_DUR_COR_COD_ROS_TG_NEU]]</f>
        <v>150.68888888888887</v>
      </c>
      <c r="LS68" s="15">
        <f>Tabla2[[#This Row],[PAS_NUM_COR_COD_ROS_TG_POS]]-Tabla2[[#This Row],[ESC_NUM_COR_COD_ROS_TG_POS]]</f>
        <v>0.82222222222222241</v>
      </c>
      <c r="LT68" s="15">
        <f>Tabla2[[#This Row],[PAS_DUR_COR_COD_ROS_TG_POS]]-Tabla2[[#This Row],[ESC_DUR_COR_COD_ROS_TG_POS]]</f>
        <v>57.291666666666629</v>
      </c>
      <c r="LU68" s="15">
        <f>Tabla2[[#This Row],[PAS_NUM_COR_COD_ROS_TG_TOT]]-Tabla2[[#This Row],[ESC_NUM_COR_COD_ROS_TG_TOT]]</f>
        <v>0.21111111111111125</v>
      </c>
      <c r="LV68" s="15">
        <f>Tabla2[[#This Row],[PAS_DUR_COR_COD_ROS_TG_TOT]]-Tabla2[[#This Row],[ESC_DUR_COR_COD_ROS_TG_TOT]]</f>
        <v>46.930566037735957</v>
      </c>
      <c r="LW68" s="15">
        <f>Tabla2[[#This Row],[PAS_NUM_COR_COD_ESC_TG_NEG]]-Tabla2[[#This Row],[ESC_NUM_COR_COD_ESC_TG_NEG]]</f>
        <v>-0.40555555555555545</v>
      </c>
      <c r="LX68" s="15">
        <f>Tabla2[[#This Row],[PAS_DUR_COR_COD_ESC_TG_NEG]]-Tabla2[[#This Row],[ESC_DUR_COR_COD_ESC_TG_NEG]]</f>
        <v>-179.79831932773118</v>
      </c>
      <c r="LY68" s="15">
        <f>Tabla2[[#This Row],[PAS_NUM_COR_COD_ESC_TG_NEU]]-Tabla2[[#This Row],[ESC_NUM_COR_COD_ESC_TG_NEU]]</f>
        <v>-1.5277777777777777</v>
      </c>
      <c r="LZ68" s="15">
        <f>Tabla2[[#This Row],[PAS_DUR_COR_COD_ESC_TG_NEU]]-Tabla2[[#This Row],[ESC_DUR_COR_COD_ESC_TG_NEU]]</f>
        <v>-263.9375</v>
      </c>
      <c r="MA68" s="15">
        <f>Tabla2[[#This Row],[PAS_NUM_COR_COD_ESC_TG_POS]]-Tabla2[[#This Row],[ESC_NUM_COR_COD_ESC_TG_POS]]</f>
        <v>-0.89444444444444482</v>
      </c>
      <c r="MB68" s="15">
        <f>Tabla2[[#This Row],[PAS_DUR_COR_COD_ESC_TG_POS]]-Tabla2[[#This Row],[ESC_DUR_COR_COD_ESC_TG_POS]]</f>
        <v>-511.42063492063494</v>
      </c>
      <c r="MC68" s="15">
        <f>Tabla2[[#This Row],[PAS_NUM_COR_COD_ESC_TG_TOT]]-Tabla2[[#This Row],[ESC_NUM_COR_COD_ESC_TG_TOT]]</f>
        <v>-0.9425925925925922</v>
      </c>
      <c r="MD68" s="15">
        <f>Tabla2[[#This Row],[PAS_DUR_COR_COD_ESC_TG_TOT]]-Tabla2[[#This Row],[ESC_DUR_COR_COD_ESC_TG_TOT]]</f>
        <v>-315.98573975044553</v>
      </c>
      <c r="ME68" s="42">
        <f>Tabla25[[#This Row],[PAS_NUM_COR_COD_ROS_TG_NEG]]-Tabla25[[#This Row],[PAS_NUM_COR_COD_ESC_TG_NEG]]</f>
        <v>0.80000000000000027</v>
      </c>
      <c r="MF68" s="42">
        <f>Tabla25[[#This Row],[PAS_NUM_COR_COD_ROS_TG_NEU]]-Tabla25[[#This Row],[PAS_NUM_COR_COD_ESC_TG_NEU]]</f>
        <v>0.5</v>
      </c>
      <c r="MG68" s="42">
        <f>Tabla25[[#This Row],[PAS_NUM_COR_COD_ROS_TG_POS]]-Tabla25[[#This Row],[PAS_NUM_COR_COD_ESC_TG_POS]]</f>
        <v>5.0000000000000266E-2</v>
      </c>
      <c r="MH68" s="42">
        <f>Tabla25[[#This Row],[PAS_NUM_COR_COD_ROS_TG_TOT]]-Tabla25[[#This Row],[PAS_NUM_COR_COD_ESC_TG_TOT]]</f>
        <v>0.44999999999999973</v>
      </c>
      <c r="MI68" s="42">
        <f>Tabla25[[#This Row],[PAS_DUR_COR_COD_ROS_TG_NEG]]-Tabla25[[#This Row],[PAS_DUR_COR_COD_ESC_TG_NEG]]</f>
        <v>126.89117647058833</v>
      </c>
      <c r="MJ68" s="42">
        <f>Tabla25[[#This Row],[PAS_DUR_COR_COD_ROS_TG_NEU]]-Tabla25[[#This Row],[PAS_DUR_COR_COD_ESC_TG_NEU]]</f>
        <v>192.1541666666667</v>
      </c>
      <c r="MK68" s="42">
        <f>Tabla25[[#This Row],[PAS_DUR_COR_COD_ROS_TG_POS]]-Tabla25[[#This Row],[PAS_DUR_COR_COD_ESC_TG_POS]]</f>
        <v>-43.555555555555543</v>
      </c>
      <c r="ML68" s="42">
        <f>Tabla25[[#This Row],[PAS_DUR_COR_COD_ROS_TG_TOT]]-Tabla25[[#This Row],[PAS_DUR_COR_COD_ESC_TG_TOT]]</f>
        <v>86.294487606363305</v>
      </c>
      <c r="MM68" s="44">
        <f>Tabla25[[#This Row],[ESC_NUM_COR_COD_ROS_TG_NEG]]-Tabla25[[#This Row],[ESC_NUM_COR_COD_ESC_TG_NEG]]</f>
        <v>0.44444444444444464</v>
      </c>
      <c r="MN68" s="44">
        <f>Tabla25[[#This Row],[ESC_NUM_COR_COD_ROS_TG_NEU]]-Tabla25[[#This Row],[ESC_NUM_COR_COD_ESC_TG_NEU]]</f>
        <v>-0.88888888888888884</v>
      </c>
      <c r="MO68" s="44">
        <f>Tabla25[[#This Row],[ESC_NUM_COR_COD_ROS_TG_POS]]-Tabla25[[#This Row],[ESC_NUM_COR_COD_ESC_TG_POS]]</f>
        <v>-1.666666666666667</v>
      </c>
      <c r="MP68" s="44">
        <f>Tabla25[[#This Row],[ESC_NUM_COR_COD_ROS_TG_TOT]]-Tabla25[[#This Row],[ESC_NUM_COR_COD_ESC_TG_TOT]]</f>
        <v>-0.70370370370370372</v>
      </c>
      <c r="MQ68" s="44">
        <f>Tabla25[[#This Row],[ESC_DUR_COR_COD_ROS_TG_NEG]]-Tabla25[[#This Row],[ESC_DUR_COR_COD_ESC_TG_NEG]]</f>
        <v>-2.7321428571428896</v>
      </c>
      <c r="MR68" s="44">
        <f>Tabla25[[#This Row],[ESC_DUR_COR_COD_ROS_TG_NEU]]-Tabla25[[#This Row],[ESC_DUR_COR_COD_ESC_TG_NEU]]</f>
        <v>-222.47222222222217</v>
      </c>
      <c r="MS68" s="44">
        <f>Tabla25[[#This Row],[ESC_DUR_COR_COD_ROS_TG_POS]]-Tabla25[[#This Row],[ESC_DUR_COR_COD_ESC_TG_POS]]</f>
        <v>-612.26785714285711</v>
      </c>
      <c r="MT68" s="44">
        <f>Tabla25[[#This Row],[ESC_DUR_COR_COD_ROS_TG_TOT]]-Tabla25[[#This Row],[ESC_DUR_COR_COD_ESC_TG_TOT]]</f>
        <v>-276.62181818181818</v>
      </c>
      <c r="MU68" s="47">
        <f>Tabla25[[#This Row],[ROS_NUM_COR_COD_ROS_TG_NEG]]-Tabla25[[#This Row],[ROS_NUM_COR_COD_ESC_TG_NEG]]</f>
        <v>0.28571428571428603</v>
      </c>
      <c r="MV68" s="47">
        <f>Tabla25[[#This Row],[ROS_NUM_COR_COD_ROS_TG_NEU]]-Tabla25[[#This Row],[ROS_NUM_COR_COD_ESC_TG_NEU]]</f>
        <v>0.69999999999999973</v>
      </c>
      <c r="MW68" s="47">
        <f>Tabla25[[#This Row],[ROS_NUM_COR_COD_ROS_TG_POS]]-Tabla25[[#This Row],[ROS_NUM_COR_COD_ESC_TG_POS]]</f>
        <v>1</v>
      </c>
      <c r="MX68" s="47">
        <f>Tabla25[[#This Row],[ROS_NUM_COR_COD_ROS_TG_TOT]]-Tabla25[[#This Row],[ROS_NUM_COR_COD_ESC_TG_TOT]]</f>
        <v>0.70370370370370372</v>
      </c>
      <c r="MY68" s="47">
        <f>Tabla25[[#This Row],[ROS_DUR_COR_COD_ROS_TG_NEG]]-Tabla25[[#This Row],[ROS_DUR_COR_COD_ESC_TG_NEG]]</f>
        <v>40.928571428571445</v>
      </c>
      <c r="MZ68" s="47">
        <f>Tabla25[[#This Row],[ROS_DUR_COR_COD_ROS_TG_NEU]]-Tabla25[[#This Row],[ROS_DUR_COR_COD_ESC_TG_NEU]]</f>
        <v>153.21111111111111</v>
      </c>
      <c r="NA68" s="47">
        <f>Tabla25[[#This Row],[ROS_DUR_COR_COD_ROS_TG_POS]]-Tabla25[[#This Row],[ROS_DUR_COR_COD_ESC_TG_POS]]</f>
        <v>287.51111111111106</v>
      </c>
      <c r="NB68" s="47">
        <f>Tabla25[[#This Row],[ROS_DUR_COR_COD_ROS_TG_TOT]]-Tabla25[[#This Row],[ROS_DUR_COR_COD_ESC_TG_TOT]]</f>
        <v>177.22153846153844</v>
      </c>
    </row>
    <row r="69" spans="1:366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  <c r="KY69" s="15">
        <f>Tabla2[[#This Row],[ROS_NUM_COR_COD_ROS_TG_NEG]]-Tabla2[[#This Row],[PAS_NUM_COR_COD_ROS_TG_NEG]]</f>
        <v>1.1071428571428572</v>
      </c>
      <c r="KZ69" s="15">
        <f>Tabla2[[#This Row],[ROS_DUR_COR_COD_ROS_TG_NEG]]-Tabla2[[#This Row],[PAS_DUR_COR_COD_ROS_TG_NEG]]</f>
        <v>117</v>
      </c>
      <c r="LA69" s="15">
        <f>Tabla2[[#This Row],[ROS_NUM_COR_COD_ROS_TG_NEU]]-Tabla2[[#This Row],[PAS_NUM_COR_COD_ROS_TG_NEU]]</f>
        <v>1.4</v>
      </c>
      <c r="LB69" s="15">
        <f>Tabla2[[#This Row],[ROS_DUR_COR_COD_ROS_TG_NEU]]-Tabla2[[#This Row],[PAS_DUR_COR_COD_ROS_TG_NEU]]</f>
        <v>481.73949579831935</v>
      </c>
      <c r="LC69" s="15">
        <f>Tabla2[[#This Row],[ROS_NUM_COR_COD_ROS_TG_POS]]-Tabla2[[#This Row],[PAS_NUM_COR_COD_ROS_TG_POS]]</f>
        <v>0.84999999999999987</v>
      </c>
      <c r="LD69" s="15">
        <f>Tabla2[[#This Row],[ROS_DUR_COR_COD_ROS_TG_POS]]-Tabla2[[#This Row],[PAS_DUR_COR_COD_ROS_TG_POS]]</f>
        <v>83.416666666666629</v>
      </c>
      <c r="LE69" s="15">
        <f>Tabla2[[#This Row],[ROS_NUM_COR_COD_ROS_TG_TOT]]-Tabla2[[#This Row],[PAS_NUM_COR_COD_ROS_TG_TOT]]</f>
        <v>1.0333333333333334</v>
      </c>
      <c r="LF69" s="15">
        <f>Tabla2[[#This Row],[ROS_DUR_COR_COD_ROS_TG_TOT]]-Tabla2[[#This Row],[PAS_DUR_COR_COD_ROS_TG_TOT]]</f>
        <v>220.88528138528136</v>
      </c>
      <c r="LG69" s="15">
        <f>Tabla2[[#This Row],[ROS_NUM_COR_COD_ESC_TG_NEG]]-Tabla2[[#This Row],[PAS_NUM_COR_COD_ESC_TG_NEG]]</f>
        <v>-0.72142857142857131</v>
      </c>
      <c r="LH69" s="15">
        <f>Tabla2[[#This Row],[ROS_DUR_COR_COD_ESC_TG_NEG]]-Tabla2[[#This Row],[PAS_DUR_COR_COD_ESC_TG_NEG]]</f>
        <v>-213.99999999999994</v>
      </c>
      <c r="LI69" s="15">
        <f>Tabla2[[#This Row],[ROS_NUM_COR_COD_ESC_TG_NEU]]-Tabla2[[#This Row],[PAS_NUM_COR_COD_ESC_TG_NEU]]</f>
        <v>-0.75714285714285712</v>
      </c>
      <c r="LJ69" s="15">
        <f>Tabla2[[#This Row],[ROS_NUM_COR_COD_ESC_TG_NEG]]-Tabla2[[#This Row],[PAS_NUM_COR_COD_ESC_TG_NEG]]</f>
        <v>-0.72142857142857131</v>
      </c>
      <c r="LK69" s="15">
        <f>Tabla2[[#This Row],[ROS_NUM_COR_COD_ESC_TG_POS]]-Tabla2[[#This Row],[PAS_NUM_COR_COD_ESC_TG_POS]]</f>
        <v>-1.45</v>
      </c>
      <c r="LL69" s="15">
        <f>Tabla2[[#This Row],[ROS_DUR_COR_COD_ESC_TG_POS]]-Tabla2[[#This Row],[PAS_DUR_COR_COD_ESC_TG_POS]]</f>
        <v>-130.2745098039216</v>
      </c>
      <c r="LM69" s="15">
        <f>Tabla2[[#This Row],[ROS_NUM_COR_COD_ESC_TG_TOT]]-Tabla2[[#This Row],[PAS_NUM_COR_COD_ESC_TG_TOT]]</f>
        <v>-0.97499999999999987</v>
      </c>
      <c r="LN69" s="15">
        <f>Tabla2[[#This Row],[ROS_DUR_COR_COD_ESC_TG_TOT]]-Tabla2[[#This Row],[PAS_DUR_COR_COD_ESC_TG_TOT]]</f>
        <v>-214.34640522875816</v>
      </c>
      <c r="LO69" s="15">
        <f>Tabla2[[#This Row],[PAS_NUM_COR_COD_ROS_TG_NEG]]-Tabla2[[#This Row],[ESC_NUM_COR_COD_ROS_TG_NEG]]</f>
        <v>-0.375</v>
      </c>
      <c r="LP69" s="15">
        <f>Tabla2[[#This Row],[PAS_DUR_COR_COD_ROS_TG_NEG]]-Tabla2[[#This Row],[ESC_DUR_COR_COD_ROS_TG_NEG]]</f>
        <v>15.833333333333371</v>
      </c>
      <c r="LQ69" s="15">
        <f>Tabla2[[#This Row],[PAS_NUM_COR_COD_ROS_TG_NEU]]-Tabla2[[#This Row],[ESC_NUM_COR_COD_ROS_TG_NEU]]</f>
        <v>1.1714285714285715</v>
      </c>
      <c r="LR69" s="15">
        <f>Tabla2[[#This Row],[PAS_DUR_COR_COD_ROS_TG_NEU]]-Tabla2[[#This Row],[ESC_DUR_COR_COD_ROS_TG_NEU]]</f>
        <v>293.61764705882354</v>
      </c>
      <c r="LS69" s="15">
        <f>Tabla2[[#This Row],[PAS_NUM_COR_COD_ROS_TG_POS]]-Tabla2[[#This Row],[ESC_NUM_COR_COD_ROS_TG_POS]]</f>
        <v>0.21666666666666679</v>
      </c>
      <c r="LT69" s="15">
        <f>Tabla2[[#This Row],[PAS_DUR_COR_COD_ROS_TG_POS]]-Tabla2[[#This Row],[ESC_DUR_COR_COD_ROS_TG_POS]]</f>
        <v>157.78333333333336</v>
      </c>
      <c r="LU69" s="15">
        <f>Tabla2[[#This Row],[PAS_NUM_COR_COD_ROS_TG_TOT]]-Tabla2[[#This Row],[ESC_NUM_COR_COD_ROS_TG_TOT]]</f>
        <v>0.34166666666666656</v>
      </c>
      <c r="LV69" s="15">
        <f>Tabla2[[#This Row],[PAS_DUR_COR_COD_ROS_TG_TOT]]-Tabla2[[#This Row],[ESC_DUR_COR_COD_ROS_TG_TOT]]</f>
        <v>156.72969187675068</v>
      </c>
      <c r="LW69" s="15">
        <f>Tabla2[[#This Row],[PAS_NUM_COR_COD_ESC_TG_NEG]]-Tabla2[[#This Row],[ESC_NUM_COR_COD_ESC_TG_NEG]]</f>
        <v>0.89999999999999991</v>
      </c>
      <c r="LX69" s="15">
        <f>Tabla2[[#This Row],[PAS_DUR_COR_COD_ESC_TG_NEG]]-Tabla2[[#This Row],[ESC_DUR_COR_COD_ESC_TG_NEG]]</f>
        <v>260.59999999999997</v>
      </c>
      <c r="LY69" s="15">
        <f>Tabla2[[#This Row],[PAS_NUM_COR_COD_ESC_TG_NEU]]-Tabla2[[#This Row],[ESC_NUM_COR_COD_ESC_TG_NEU]]</f>
        <v>-0.24285714285714288</v>
      </c>
      <c r="LZ69" s="15">
        <f>Tabla2[[#This Row],[PAS_DUR_COR_COD_ESC_TG_NEU]]-Tabla2[[#This Row],[ESC_DUR_COR_COD_ESC_TG_NEU]]</f>
        <v>80</v>
      </c>
      <c r="MA69" s="15">
        <f>Tabla2[[#This Row],[PAS_NUM_COR_COD_ESC_TG_POS]]-Tabla2[[#This Row],[ESC_NUM_COR_COD_ESC_TG_POS]]</f>
        <v>-0.13888888888888884</v>
      </c>
      <c r="MB69" s="15">
        <f>Tabla2[[#This Row],[PAS_DUR_COR_COD_ESC_TG_POS]]-Tabla2[[#This Row],[ESC_DUR_COR_COD_ESC_TG_POS]]</f>
        <v>-5.8088235294117112</v>
      </c>
      <c r="MC69" s="15">
        <f>Tabla2[[#This Row],[PAS_NUM_COR_COD_ESC_TG_TOT]]-Tabla2[[#This Row],[ESC_NUM_COR_COD_ESC_TG_TOT]]</f>
        <v>0.14166666666666661</v>
      </c>
      <c r="MD69" s="15">
        <f>Tabla2[[#This Row],[PAS_DUR_COR_COD_ESC_TG_TOT]]-Tabla2[[#This Row],[ESC_DUR_COR_COD_ESC_TG_TOT]]</f>
        <v>91.742690058479525</v>
      </c>
      <c r="ME69" s="42">
        <f>Tabla25[[#This Row],[PAS_NUM_COR_COD_ROS_TG_NEG]]-Tabla25[[#This Row],[PAS_NUM_COR_COD_ESC_TG_NEG]]</f>
        <v>-0.39999999999999991</v>
      </c>
      <c r="MF69" s="42">
        <f>Tabla25[[#This Row],[PAS_NUM_COR_COD_ROS_TG_NEU]]-Tabla25[[#This Row],[PAS_NUM_COR_COD_ESC_TG_NEU]]</f>
        <v>0.70000000000000018</v>
      </c>
      <c r="MG69" s="42">
        <f>Tabla25[[#This Row],[PAS_NUM_COR_COD_ROS_TG_POS]]-Tabla25[[#This Row],[PAS_NUM_COR_COD_ESC_TG_POS]]</f>
        <v>-1.2</v>
      </c>
      <c r="MH69" s="42">
        <f>Tabla25[[#This Row],[PAS_NUM_COR_COD_ROS_TG_TOT]]-Tabla25[[#This Row],[PAS_NUM_COR_COD_ESC_TG_TOT]]</f>
        <v>-0.30000000000000004</v>
      </c>
      <c r="MI69" s="42">
        <f>Tabla25[[#This Row],[PAS_DUR_COR_COD_ROS_TG_NEG]]-Tabla25[[#This Row],[PAS_DUR_COR_COD_ESC_TG_NEG]]</f>
        <v>-89.799999999999955</v>
      </c>
      <c r="MJ69" s="42">
        <f>Tabla25[[#This Row],[PAS_DUR_COR_COD_ROS_TG_NEU]]-Tabla25[[#This Row],[PAS_DUR_COR_COD_ESC_TG_NEU]]</f>
        <v>-32.882352941176464</v>
      </c>
      <c r="MK69" s="42">
        <f>Tabla25[[#This Row],[PAS_DUR_COR_COD_ROS_TG_POS]]-Tabla25[[#This Row],[PAS_DUR_COR_COD_ESC_TG_POS]]</f>
        <v>-71.357843137254918</v>
      </c>
      <c r="ML69" s="42">
        <f>Tabla25[[#This Row],[PAS_DUR_COR_COD_ROS_TG_TOT]]-Tabla25[[#This Row],[PAS_DUR_COR_COD_ESC_TG_TOT]]</f>
        <v>-66.087301587301567</v>
      </c>
      <c r="MM69" s="44">
        <f>Tabla25[[#This Row],[ESC_NUM_COR_COD_ROS_TG_NEG]]-Tabla25[[#This Row],[ESC_NUM_COR_COD_ESC_TG_NEG]]</f>
        <v>0.875</v>
      </c>
      <c r="MN69" s="44">
        <f>Tabla25[[#This Row],[ESC_NUM_COR_COD_ROS_TG_NEU]]-Tabla25[[#This Row],[ESC_NUM_COR_COD_ESC_TG_NEU]]</f>
        <v>-0.71428571428571419</v>
      </c>
      <c r="MO69" s="44">
        <f>Tabla25[[#This Row],[ESC_NUM_COR_COD_ROS_TG_POS]]-Tabla25[[#This Row],[ESC_NUM_COR_COD_ESC_TG_POS]]</f>
        <v>-1.5555555555555556</v>
      </c>
      <c r="MP69" s="44">
        <f>Tabla25[[#This Row],[ESC_NUM_COR_COD_ROS_TG_TOT]]-Tabla25[[#This Row],[ESC_NUM_COR_COD_ESC_TG_TOT]]</f>
        <v>-0.5</v>
      </c>
      <c r="MQ69" s="44">
        <f>Tabla25[[#This Row],[ESC_DUR_COR_COD_ROS_TG_NEG]]-Tabla25[[#This Row],[ESC_DUR_COR_COD_ESC_TG_NEG]]</f>
        <v>154.96666666666664</v>
      </c>
      <c r="MR69" s="44">
        <f>Tabla25[[#This Row],[ESC_DUR_COR_COD_ROS_TG_NEU]]-Tabla25[[#This Row],[ESC_DUR_COR_COD_ESC_TG_NEU]]</f>
        <v>-246.5</v>
      </c>
      <c r="MS69" s="44">
        <f>Tabla25[[#This Row],[ESC_DUR_COR_COD_ROS_TG_POS]]-Tabla25[[#This Row],[ESC_DUR_COR_COD_ESC_TG_POS]]</f>
        <v>-234.95</v>
      </c>
      <c r="MT69" s="44">
        <f>Tabla25[[#This Row],[ESC_DUR_COR_COD_ROS_TG_TOT]]-Tabla25[[#This Row],[ESC_DUR_COR_COD_ESC_TG_TOT]]</f>
        <v>-131.07430340557272</v>
      </c>
      <c r="MU69" s="47">
        <f>Tabla25[[#This Row],[ROS_NUM_COR_COD_ROS_TG_NEG]]-Tabla25[[#This Row],[ROS_NUM_COR_COD_ESC_TG_NEG]]</f>
        <v>1.4285714285714286</v>
      </c>
      <c r="MV69" s="47">
        <f>Tabla25[[#This Row],[ROS_NUM_COR_COD_ROS_TG_NEU]]-Tabla25[[#This Row],[ROS_NUM_COR_COD_ESC_TG_NEU]]</f>
        <v>2.8571428571428572</v>
      </c>
      <c r="MW69" s="47">
        <f>Tabla25[[#This Row],[ROS_NUM_COR_COD_ROS_TG_POS]]-Tabla25[[#This Row],[ROS_NUM_COR_COD_ESC_TG_POS]]</f>
        <v>1.0999999999999999</v>
      </c>
      <c r="MX69" s="47">
        <f>Tabla25[[#This Row],[ROS_NUM_COR_COD_ROS_TG_TOT]]-Tabla25[[#This Row],[ROS_NUM_COR_COD_ESC_TG_TOT]]</f>
        <v>1.7083333333333333</v>
      </c>
      <c r="MY69" s="47">
        <f>Tabla25[[#This Row],[ROS_DUR_COR_COD_ROS_TG_NEG]]-Tabla25[[#This Row],[ROS_DUR_COR_COD_ESC_TG_NEG]]</f>
        <v>241.2</v>
      </c>
      <c r="MZ69" s="47">
        <f>Tabla25[[#This Row],[ROS_DUR_COR_COD_ROS_TG_NEU]]-Tabla25[[#This Row],[ROS_DUR_COR_COD_ESC_TG_NEU]]</f>
        <v>741.19047619047615</v>
      </c>
      <c r="NA69" s="47">
        <f>Tabla25[[#This Row],[ROS_DUR_COR_COD_ROS_TG_POS]]-Tabla25[[#This Row],[ROS_DUR_COR_COD_ESC_TG_POS]]</f>
        <v>142.33333333333331</v>
      </c>
      <c r="NB69" s="47">
        <f>Tabla25[[#This Row],[ROS_DUR_COR_COD_ROS_TG_TOT]]-Tabla25[[#This Row],[ROS_DUR_COR_COD_ESC_TG_TOT]]</f>
        <v>369.14438502673795</v>
      </c>
    </row>
    <row r="70" spans="1:366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  <c r="KY70" s="15">
        <f>Tabla2[[#This Row],[ROS_NUM_COR_COD_ROS_TG_NEG]]-Tabla2[[#This Row],[PAS_NUM_COR_COD_ROS_TG_NEG]]</f>
        <v>-0.31666666666666643</v>
      </c>
      <c r="KZ70" s="15">
        <f>Tabla2[[#This Row],[ROS_DUR_COR_COD_ROS_TG_NEG]]-Tabla2[[#This Row],[PAS_DUR_COR_COD_ROS_TG_NEG]]</f>
        <v>221.75714285714298</v>
      </c>
      <c r="LA70" s="15">
        <f>Tabla2[[#This Row],[ROS_NUM_COR_COD_ROS_TG_NEU]]-Tabla2[[#This Row],[PAS_NUM_COR_COD_ROS_TG_NEU]]</f>
        <v>0.79999999999999982</v>
      </c>
      <c r="LB70" s="15">
        <f>Tabla2[[#This Row],[ROS_DUR_COR_COD_ROS_TG_NEU]]-Tabla2[[#This Row],[PAS_DUR_COR_COD_ROS_TG_NEU]]</f>
        <v>-72.5</v>
      </c>
      <c r="LC70" s="15">
        <f>Tabla2[[#This Row],[ROS_NUM_COR_COD_ROS_TG_POS]]-Tabla2[[#This Row],[PAS_NUM_COR_COD_ROS_TG_POS]]</f>
        <v>-1.1999999999999997</v>
      </c>
      <c r="LD70" s="15">
        <f>Tabla2[[#This Row],[ROS_DUR_COR_COD_ROS_TG_POS]]-Tabla2[[#This Row],[PAS_DUR_COR_COD_ROS_TG_POS]]</f>
        <v>-234.39583333333337</v>
      </c>
      <c r="LE70" s="15">
        <f>Tabla2[[#This Row],[ROS_NUM_COR_COD_ROS_TG_TOT]]-Tabla2[[#This Row],[PAS_NUM_COR_COD_ROS_TG_TOT]]</f>
        <v>-0.22931034482758639</v>
      </c>
      <c r="LF70" s="15">
        <f>Tabla2[[#This Row],[ROS_DUR_COR_COD_ROS_TG_TOT]]-Tabla2[[#This Row],[PAS_DUR_COR_COD_ROS_TG_TOT]]</f>
        <v>-34.996240601503814</v>
      </c>
      <c r="LG70" s="15">
        <f>Tabla2[[#This Row],[ROS_NUM_COR_COD_ESC_TG_NEG]]-Tabla2[[#This Row],[PAS_NUM_COR_COD_ESC_TG_NEG]]</f>
        <v>-0.57222222222222197</v>
      </c>
      <c r="LH70" s="15">
        <f>Tabla2[[#This Row],[ROS_DUR_COR_COD_ESC_TG_NEG]]-Tabla2[[#This Row],[PAS_DUR_COR_COD_ESC_TG_NEG]]</f>
        <v>-44.980392156862763</v>
      </c>
      <c r="LI70" s="15">
        <f>Tabla2[[#This Row],[ROS_NUM_COR_COD_ESC_TG_NEU]]-Tabla2[[#This Row],[PAS_NUM_COR_COD_ESC_TG_NEU]]</f>
        <v>-5.0000000000000711E-2</v>
      </c>
      <c r="LJ70" s="15">
        <f>Tabla2[[#This Row],[ROS_NUM_COR_COD_ESC_TG_NEG]]-Tabla2[[#This Row],[PAS_NUM_COR_COD_ESC_TG_NEG]]</f>
        <v>-0.57222222222222197</v>
      </c>
      <c r="LK70" s="15">
        <f>Tabla2[[#This Row],[ROS_NUM_COR_COD_ESC_TG_POS]]-Tabla2[[#This Row],[PAS_NUM_COR_COD_ESC_TG_POS]]</f>
        <v>0.40000000000000036</v>
      </c>
      <c r="LL70" s="15">
        <f>Tabla2[[#This Row],[ROS_DUR_COR_COD_ESC_TG_POS]]-Tabla2[[#This Row],[PAS_DUR_COR_COD_ESC_TG_POS]]</f>
        <v>552.03361344537814</v>
      </c>
      <c r="LM70" s="15">
        <f>Tabla2[[#This Row],[ROS_NUM_COR_COD_ESC_TG_TOT]]-Tabla2[[#This Row],[PAS_NUM_COR_COD_ESC_TG_TOT]]</f>
        <v>-6.3218390804597568E-2</v>
      </c>
      <c r="LN70" s="15">
        <f>Tabla2[[#This Row],[ROS_DUR_COR_COD_ESC_TG_TOT]]-Tabla2[[#This Row],[PAS_DUR_COR_COD_ESC_TG_TOT]]</f>
        <v>105.10296846011147</v>
      </c>
      <c r="LO70" s="15">
        <f>Tabla2[[#This Row],[PAS_NUM_COR_COD_ROS_TG_NEG]]-Tabla2[[#This Row],[ESC_NUM_COR_COD_ROS_TG_NEG]]</f>
        <v>1.4</v>
      </c>
      <c r="LP70" s="15">
        <f>Tabla2[[#This Row],[PAS_DUR_COR_COD_ROS_TG_NEG]]-Tabla2[[#This Row],[ESC_DUR_COR_COD_ROS_TG_NEG]]</f>
        <v>260.14285714285711</v>
      </c>
      <c r="LQ70" s="15">
        <f>Tabla2[[#This Row],[PAS_NUM_COR_COD_ROS_TG_NEU]]-Tabla2[[#This Row],[ESC_NUM_COR_COD_ROS_TG_NEU]]</f>
        <v>0.89999999999999991</v>
      </c>
      <c r="LR70" s="15">
        <f>Tabla2[[#This Row],[PAS_DUR_COR_COD_ROS_TG_NEU]]-Tabla2[[#This Row],[ESC_DUR_COR_COD_ROS_TG_NEU]]</f>
        <v>427.5</v>
      </c>
      <c r="LS70" s="15">
        <f>Tabla2[[#This Row],[PAS_NUM_COR_COD_ROS_TG_POS]]-Tabla2[[#This Row],[ESC_NUM_COR_COD_ROS_TG_POS]]</f>
        <v>1.2999999999999998</v>
      </c>
      <c r="LT70" s="15">
        <f>Tabla2[[#This Row],[PAS_DUR_COR_COD_ROS_TG_POS]]-Tabla2[[#This Row],[ESC_DUR_COR_COD_ROS_TG_POS]]</f>
        <v>385.41964285714289</v>
      </c>
      <c r="LU70" s="15">
        <f>Tabla2[[#This Row],[PAS_NUM_COR_COD_ROS_TG_TOT]]-Tabla2[[#This Row],[ESC_NUM_COR_COD_ROS_TG_TOT]]</f>
        <v>1.1714285714285715</v>
      </c>
      <c r="LV70" s="15">
        <f>Tabla2[[#This Row],[PAS_DUR_COR_COD_ROS_TG_TOT]]-Tabla2[[#This Row],[ESC_DUR_COR_COD_ROS_TG_TOT]]</f>
        <v>352.62781954887225</v>
      </c>
      <c r="LW70" s="15">
        <f>Tabla2[[#This Row],[PAS_NUM_COR_COD_ESC_TG_NEG]]-Tabla2[[#This Row],[ESC_NUM_COR_COD_ESC_TG_NEG]]</f>
        <v>0.47499999999999964</v>
      </c>
      <c r="LX70" s="15">
        <f>Tabla2[[#This Row],[PAS_DUR_COR_COD_ESC_TG_NEG]]-Tabla2[[#This Row],[ESC_DUR_COR_COD_ESC_TG_NEG]]</f>
        <v>229.14705882352951</v>
      </c>
      <c r="LY70" s="15">
        <f>Tabla2[[#This Row],[PAS_NUM_COR_COD_ESC_TG_NEU]]-Tabla2[[#This Row],[ESC_NUM_COR_COD_ESC_TG_NEU]]</f>
        <v>1.4500000000000002</v>
      </c>
      <c r="LZ70" s="15">
        <f>Tabla2[[#This Row],[PAS_DUR_COR_COD_ESC_TG_NEU]]-Tabla2[[#This Row],[ESC_DUR_COR_COD_ESC_TG_NEU]]</f>
        <v>585.64444444444439</v>
      </c>
      <c r="MA70" s="15">
        <f>Tabla2[[#This Row],[PAS_NUM_COR_COD_ESC_TG_POS]]-Tabla2[[#This Row],[ESC_NUM_COR_COD_ESC_TG_POS]]</f>
        <v>1.4</v>
      </c>
      <c r="MB70" s="15">
        <f>Tabla2[[#This Row],[PAS_DUR_COR_COD_ESC_TG_POS]]-Tabla2[[#This Row],[ESC_DUR_COR_COD_ESC_TG_POS]]</f>
        <v>83.948529411764753</v>
      </c>
      <c r="MC70" s="15">
        <f>Tabla2[[#This Row],[PAS_NUM_COR_COD_ESC_TG_TOT]]-Tabla2[[#This Row],[ESC_NUM_COR_COD_ESC_TG_TOT]]</f>
        <v>1.166666666666667</v>
      </c>
      <c r="MD70" s="15">
        <f>Tabla2[[#This Row],[PAS_DUR_COR_COD_ESC_TG_TOT]]-Tabla2[[#This Row],[ESC_DUR_COR_COD_ESC_TG_TOT]]</f>
        <v>300.18612244897952</v>
      </c>
      <c r="ME70" s="42">
        <f>Tabla25[[#This Row],[PAS_NUM_COR_COD_ROS_TG_NEG]]-Tabla25[[#This Row],[PAS_NUM_COR_COD_ESC_TG_NEG]]</f>
        <v>-1.6999999999999997</v>
      </c>
      <c r="MF70" s="42">
        <f>Tabla25[[#This Row],[PAS_NUM_COR_COD_ROS_TG_NEU]]-Tabla25[[#This Row],[PAS_NUM_COR_COD_ESC_TG_NEU]]</f>
        <v>-1.6500000000000004</v>
      </c>
      <c r="MG70" s="42">
        <f>Tabla25[[#This Row],[PAS_NUM_COR_COD_ROS_TG_POS]]-Tabla25[[#This Row],[PAS_NUM_COR_COD_ESC_TG_POS]]</f>
        <v>-0.60000000000000009</v>
      </c>
      <c r="MH70" s="42">
        <f>Tabla25[[#This Row],[PAS_NUM_COR_COD_ROS_TG_TOT]]-Tabla25[[#This Row],[PAS_NUM_COR_COD_ESC_TG_TOT]]</f>
        <v>-1.3166666666666669</v>
      </c>
      <c r="MI70" s="42">
        <f>Tabla25[[#This Row],[PAS_DUR_COR_COD_ROS_TG_NEG]]-Tabla25[[#This Row],[PAS_DUR_COR_COD_ESC_TG_NEG]]</f>
        <v>-491.0042016806724</v>
      </c>
      <c r="MJ70" s="42">
        <f>Tabla25[[#This Row],[PAS_DUR_COR_COD_ROS_TG_NEU]]-Tabla25[[#This Row],[PAS_DUR_COR_COD_ESC_TG_NEU]]</f>
        <v>-325.11666666666656</v>
      </c>
      <c r="MK70" s="42">
        <f>Tabla25[[#This Row],[PAS_DUR_COR_COD_ROS_TG_POS]]-Tabla25[[#This Row],[PAS_DUR_COR_COD_ESC_TG_POS]]</f>
        <v>86.738970588235247</v>
      </c>
      <c r="ML70" s="42">
        <f>Tabla25[[#This Row],[PAS_DUR_COR_COD_ROS_TG_TOT]]-Tabla25[[#This Row],[PAS_DUR_COR_COD_ESC_TG_TOT]]</f>
        <v>-235.52040816326519</v>
      </c>
      <c r="MM70" s="44">
        <f>Tabla25[[#This Row],[ESC_NUM_COR_COD_ROS_TG_NEG]]-Tabla25[[#This Row],[ESC_NUM_COR_COD_ESC_TG_NEG]]</f>
        <v>-2.625</v>
      </c>
      <c r="MN70" s="44">
        <f>Tabla25[[#This Row],[ESC_NUM_COR_COD_ROS_TG_NEU]]-Tabla25[[#This Row],[ESC_NUM_COR_COD_ESC_TG_NEU]]</f>
        <v>-1.1000000000000001</v>
      </c>
      <c r="MO70" s="44">
        <f>Tabla25[[#This Row],[ESC_NUM_COR_COD_ROS_TG_POS]]-Tabla25[[#This Row],[ESC_NUM_COR_COD_ESC_TG_POS]]</f>
        <v>-0.5</v>
      </c>
      <c r="MP70" s="44">
        <f>Tabla25[[#This Row],[ESC_NUM_COR_COD_ROS_TG_TOT]]-Tabla25[[#This Row],[ESC_NUM_COR_COD_ESC_TG_TOT]]</f>
        <v>-1.3214285714285714</v>
      </c>
      <c r="MQ70" s="44">
        <f>Tabla25[[#This Row],[ESC_DUR_COR_COD_ROS_TG_NEG]]-Tabla25[[#This Row],[ESC_DUR_COR_COD_ESC_TG_NEG]]</f>
        <v>-522</v>
      </c>
      <c r="MR70" s="44">
        <f>Tabla25[[#This Row],[ESC_DUR_COR_COD_ROS_TG_NEU]]-Tabla25[[#This Row],[ESC_DUR_COR_COD_ESC_TG_NEU]]</f>
        <v>-166.97222222222217</v>
      </c>
      <c r="MS70" s="44">
        <f>Tabla25[[#This Row],[ESC_DUR_COR_COD_ROS_TG_POS]]-Tabla25[[#This Row],[ESC_DUR_COR_COD_ESC_TG_POS]]</f>
        <v>-214.73214285714289</v>
      </c>
      <c r="MT70" s="44">
        <f>Tabla25[[#This Row],[ESC_DUR_COR_COD_ROS_TG_TOT]]-Tabla25[[#This Row],[ESC_DUR_COR_COD_ESC_TG_TOT]]</f>
        <v>-287.96210526315792</v>
      </c>
      <c r="MU70" s="47">
        <f>Tabla25[[#This Row],[ROS_NUM_COR_COD_ROS_TG_NEG]]-Tabla25[[#This Row],[ROS_NUM_COR_COD_ESC_TG_NEG]]</f>
        <v>-1.4444444444444442</v>
      </c>
      <c r="MV70" s="47">
        <f>Tabla25[[#This Row],[ROS_NUM_COR_COD_ROS_TG_NEU]]-Tabla25[[#This Row],[ROS_NUM_COR_COD_ESC_TG_NEU]]</f>
        <v>-0.79999999999999982</v>
      </c>
      <c r="MW70" s="47">
        <f>Tabla25[[#This Row],[ROS_NUM_COR_COD_ROS_TG_POS]]-Tabla25[[#This Row],[ROS_NUM_COR_COD_ESC_TG_POS]]</f>
        <v>-2.2000000000000002</v>
      </c>
      <c r="MX70" s="47">
        <f>Tabla25[[#This Row],[ROS_NUM_COR_COD_ROS_TG_TOT]]-Tabla25[[#This Row],[ROS_NUM_COR_COD_ESC_TG_TOT]]</f>
        <v>-1.4827586206896557</v>
      </c>
      <c r="MY70" s="47">
        <f>Tabla25[[#This Row],[ROS_DUR_COR_COD_ROS_TG_NEG]]-Tabla25[[#This Row],[ROS_DUR_COR_COD_ESC_TG_NEG]]</f>
        <v>-224.26666666666665</v>
      </c>
      <c r="MZ70" s="47">
        <f>Tabla25[[#This Row],[ROS_DUR_COR_COD_ROS_TG_NEU]]-Tabla25[[#This Row],[ROS_DUR_COR_COD_ESC_TG_NEU]]</f>
        <v>-222.97222222222217</v>
      </c>
      <c r="NA70" s="47">
        <f>Tabla25[[#This Row],[ROS_DUR_COR_COD_ROS_TG_POS]]-Tabla25[[#This Row],[ROS_DUR_COR_COD_ESC_TG_POS]]</f>
        <v>-699.69047619047626</v>
      </c>
      <c r="NB70" s="47">
        <f>Tabla25[[#This Row],[ROS_DUR_COR_COD_ROS_TG_TOT]]-Tabla25[[#This Row],[ROS_DUR_COR_COD_ESC_TG_TOT]]</f>
        <v>-375.61961722488047</v>
      </c>
    </row>
    <row r="71" spans="1:366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  <c r="KY71" s="15">
        <f>Tabla2[[#This Row],[ROS_NUM_COR_COD_ROS_TG_NEG]]-Tabla2[[#This Row],[PAS_NUM_COR_COD_ROS_TG_NEG]]</f>
        <v>-2.5249999999999999</v>
      </c>
      <c r="KZ71" s="15">
        <f>Tabla2[[#This Row],[ROS_DUR_COR_COD_ROS_TG_NEG]]-Tabla2[[#This Row],[PAS_DUR_COR_COD_ROS_TG_NEG]]</f>
        <v>-631</v>
      </c>
      <c r="LA71" s="15">
        <f>Tabla2[[#This Row],[ROS_NUM_COR_COD_ROS_TG_NEU]]-Tabla2[[#This Row],[PAS_NUM_COR_COD_ROS_TG_NEU]]</f>
        <v>-1.1000000000000001</v>
      </c>
      <c r="LB71" s="15">
        <f>Tabla2[[#This Row],[ROS_DUR_COR_COD_ROS_TG_NEU]]-Tabla2[[#This Row],[PAS_DUR_COR_COD_ROS_TG_NEU]]</f>
        <v>-323.5214285714286</v>
      </c>
      <c r="LC71" s="15">
        <f>Tabla2[[#This Row],[ROS_NUM_COR_COD_ROS_TG_POS]]-Tabla2[[#This Row],[PAS_NUM_COR_COD_ROS_TG_POS]]</f>
        <v>1.05</v>
      </c>
      <c r="LD71" s="15">
        <f>Tabla2[[#This Row],[ROS_DUR_COR_COD_ROS_TG_POS]]-Tabla2[[#This Row],[PAS_DUR_COR_COD_ROS_TG_POS]]</f>
        <v>-40.583333333333371</v>
      </c>
      <c r="LE71" s="15">
        <f>Tabla2[[#This Row],[ROS_NUM_COR_COD_ROS_TG_TOT]]-Tabla2[[#This Row],[PAS_NUM_COR_COD_ROS_TG_TOT]]</f>
        <v>-0.79743589743589771</v>
      </c>
      <c r="LF71" s="15">
        <f>Tabla2[[#This Row],[ROS_DUR_COR_COD_ROS_TG_TOT]]-Tabla2[[#This Row],[PAS_DUR_COR_COD_ROS_TG_TOT]]</f>
        <v>-311.45833333333326</v>
      </c>
      <c r="LG71" s="15">
        <f>Tabla2[[#This Row],[ROS_NUM_COR_COD_ESC_TG_NEG]]-Tabla2[[#This Row],[PAS_NUM_COR_COD_ESC_TG_NEG]]</f>
        <v>-1.5499999999999998</v>
      </c>
      <c r="LH71" s="15">
        <f>Tabla2[[#This Row],[ROS_DUR_COR_COD_ESC_TG_NEG]]-Tabla2[[#This Row],[PAS_DUR_COR_COD_ESC_TG_NEG]]</f>
        <v>-354.92156862745099</v>
      </c>
      <c r="LI71" s="15">
        <f>Tabla2[[#This Row],[ROS_NUM_COR_COD_ESC_TG_NEU]]-Tabla2[[#This Row],[PAS_NUM_COR_COD_ESC_TG_NEU]]</f>
        <v>-1.3250000000000002</v>
      </c>
      <c r="LJ71" s="15">
        <f>Tabla2[[#This Row],[ROS_NUM_COR_COD_ESC_TG_NEG]]-Tabla2[[#This Row],[PAS_NUM_COR_COD_ESC_TG_NEG]]</f>
        <v>-1.5499999999999998</v>
      </c>
      <c r="LK71" s="15">
        <f>Tabla2[[#This Row],[ROS_NUM_COR_COD_ESC_TG_POS]]-Tabla2[[#This Row],[PAS_NUM_COR_COD_ESC_TG_POS]]</f>
        <v>-2.8</v>
      </c>
      <c r="LL71" s="15">
        <f>Tabla2[[#This Row],[ROS_DUR_COR_COD_ESC_TG_POS]]-Tabla2[[#This Row],[PAS_DUR_COR_COD_ESC_TG_POS]]</f>
        <v>-592.01754385964921</v>
      </c>
      <c r="LM71" s="15">
        <f>Tabla2[[#This Row],[ROS_NUM_COR_COD_ESC_TG_TOT]]-Tabla2[[#This Row],[PAS_NUM_COR_COD_ESC_TG_TOT]]</f>
        <v>-1.8589743589743588</v>
      </c>
      <c r="LN71" s="15">
        <f>Tabla2[[#This Row],[ROS_DUR_COR_COD_ESC_TG_TOT]]-Tabla2[[#This Row],[PAS_DUR_COR_COD_ESC_TG_TOT]]</f>
        <v>-381.15954415954411</v>
      </c>
      <c r="LO71" s="15">
        <f>Tabla2[[#This Row],[PAS_NUM_COR_COD_ROS_TG_NEG]]-Tabla2[[#This Row],[ESC_NUM_COR_COD_ROS_TG_NEG]]</f>
        <v>0.39999999999999991</v>
      </c>
      <c r="LP71" s="15">
        <f>Tabla2[[#This Row],[PAS_DUR_COR_COD_ROS_TG_NEG]]-Tabla2[[#This Row],[ESC_DUR_COR_COD_ROS_TG_NEG]]</f>
        <v>142.07142857142867</v>
      </c>
      <c r="LQ71" s="15">
        <f>Tabla2[[#This Row],[PAS_NUM_COR_COD_ROS_TG_NEU]]-Tabla2[[#This Row],[ESC_NUM_COR_COD_ROS_TG_NEU]]</f>
        <v>1.5</v>
      </c>
      <c r="LR71" s="15">
        <f>Tabla2[[#This Row],[PAS_DUR_COR_COD_ROS_TG_NEU]]-Tabla2[[#This Row],[ESC_DUR_COR_COD_ROS_TG_NEU]]</f>
        <v>152.5214285714286</v>
      </c>
      <c r="LS71" s="15">
        <f>Tabla2[[#This Row],[PAS_NUM_COR_COD_ROS_TG_POS]]-Tabla2[[#This Row],[ESC_NUM_COR_COD_ROS_TG_POS]]</f>
        <v>-5.0000000000000044E-2</v>
      </c>
      <c r="LT71" s="15">
        <f>Tabla2[[#This Row],[PAS_DUR_COR_COD_ROS_TG_POS]]-Tabla2[[#This Row],[ESC_DUR_COR_COD_ROS_TG_POS]]</f>
        <v>264.70833333333337</v>
      </c>
      <c r="LU71" s="15">
        <f>Tabla2[[#This Row],[PAS_NUM_COR_COD_ROS_TG_TOT]]-Tabla2[[#This Row],[ESC_NUM_COR_COD_ROS_TG_TOT]]</f>
        <v>0.67380952380952408</v>
      </c>
      <c r="LV71" s="15">
        <f>Tabla2[[#This Row],[PAS_DUR_COR_COD_ROS_TG_TOT]]-Tabla2[[#This Row],[ESC_DUR_COR_COD_ROS_TG_TOT]]</f>
        <v>199.27651515151513</v>
      </c>
      <c r="LW71" s="15">
        <f>Tabla2[[#This Row],[PAS_NUM_COR_COD_ESC_TG_NEG]]-Tabla2[[#This Row],[ESC_NUM_COR_COD_ESC_TG_NEG]]</f>
        <v>-1.9500000000000002</v>
      </c>
      <c r="LX71" s="15">
        <f>Tabla2[[#This Row],[PAS_DUR_COR_COD_ESC_TG_NEG]]-Tabla2[[#This Row],[ESC_DUR_COR_COD_ESC_TG_NEG]]</f>
        <v>-575.84033613445365</v>
      </c>
      <c r="LY71" s="15">
        <f>Tabla2[[#This Row],[PAS_NUM_COR_COD_ESC_TG_NEU]]-Tabla2[[#This Row],[ESC_NUM_COR_COD_ESC_TG_NEU]]</f>
        <v>-2.8999999999999995</v>
      </c>
      <c r="LZ71" s="15">
        <f>Tabla2[[#This Row],[PAS_DUR_COR_COD_ESC_TG_NEU]]-Tabla2[[#This Row],[ESC_DUR_COR_COD_ESC_TG_NEU]]</f>
        <v>-482.05555555555554</v>
      </c>
      <c r="MA71" s="15">
        <f>Tabla2[[#This Row],[PAS_NUM_COR_COD_ESC_TG_POS]]-Tabla2[[#This Row],[ESC_NUM_COR_COD_ESC_TG_POS]]</f>
        <v>-0.90000000000000036</v>
      </c>
      <c r="MB71" s="15">
        <f>Tabla2[[#This Row],[PAS_DUR_COR_COD_ESC_TG_POS]]-Tabla2[[#This Row],[ESC_DUR_COR_COD_ESC_TG_POS]]</f>
        <v>-215.21578947368425</v>
      </c>
      <c r="MC71" s="15">
        <f>Tabla2[[#This Row],[PAS_NUM_COR_COD_ESC_TG_TOT]]-Tabla2[[#This Row],[ESC_NUM_COR_COD_ESC_TG_TOT]]</f>
        <v>-1.9761904761904767</v>
      </c>
      <c r="MD71" s="15">
        <f>Tabla2[[#This Row],[PAS_DUR_COR_COD_ESC_TG_TOT]]-Tabla2[[#This Row],[ESC_DUR_COR_COD_ESC_TG_TOT]]</f>
        <v>-417.51851851851859</v>
      </c>
      <c r="ME71" s="42">
        <f>Tabla25[[#This Row],[PAS_NUM_COR_COD_ROS_TG_NEG]]-Tabla25[[#This Row],[PAS_NUM_COR_COD_ESC_TG_NEG]]</f>
        <v>1.35</v>
      </c>
      <c r="MF71" s="42">
        <f>Tabla25[[#This Row],[PAS_NUM_COR_COD_ROS_TG_NEU]]-Tabla25[[#This Row],[PAS_NUM_COR_COD_ESC_TG_NEU]]</f>
        <v>0.89999999999999991</v>
      </c>
      <c r="MG71" s="42">
        <f>Tabla25[[#This Row],[PAS_NUM_COR_COD_ROS_TG_POS]]-Tabla25[[#This Row],[PAS_NUM_COR_COD_ESC_TG_POS]]</f>
        <v>-2.5499999999999998</v>
      </c>
      <c r="MH71" s="42">
        <f>Tabla25[[#This Row],[PAS_NUM_COR_COD_ROS_TG_TOT]]-Tabla25[[#This Row],[PAS_NUM_COR_COD_ESC_TG_TOT]]</f>
        <v>-9.9999999999999645E-2</v>
      </c>
      <c r="MI71" s="42">
        <f>Tabla25[[#This Row],[PAS_DUR_COR_COD_ROS_TG_NEG]]-Tabla25[[#This Row],[PAS_DUR_COR_COD_ESC_TG_NEG]]</f>
        <v>398.91176470588232</v>
      </c>
      <c r="MJ71" s="42">
        <f>Tabla25[[#This Row],[PAS_DUR_COR_COD_ROS_TG_NEU]]-Tabla25[[#This Row],[PAS_DUR_COR_COD_ESC_TG_NEU]]</f>
        <v>173.50555555555559</v>
      </c>
      <c r="MK71" s="42">
        <f>Tabla25[[#This Row],[PAS_DUR_COR_COD_ROS_TG_POS]]-Tabla25[[#This Row],[PAS_DUR_COR_COD_ESC_TG_POS]]</f>
        <v>-337.10087719298247</v>
      </c>
      <c r="ML71" s="42">
        <f>Tabla25[[#This Row],[PAS_DUR_COR_COD_ROS_TG_TOT]]-Tabla25[[#This Row],[PAS_DUR_COR_COD_ESC_TG_TOT]]</f>
        <v>74.10648148148141</v>
      </c>
      <c r="MM71" s="44">
        <f>Tabla25[[#This Row],[ESC_NUM_COR_COD_ROS_TG_NEG]]-Tabla25[[#This Row],[ESC_NUM_COR_COD_ESC_TG_NEG]]</f>
        <v>-1</v>
      </c>
      <c r="MN71" s="44">
        <f>Tabla25[[#This Row],[ESC_NUM_COR_COD_ROS_TG_NEU]]-Tabla25[[#This Row],[ESC_NUM_COR_COD_ESC_TG_NEU]]</f>
        <v>-3.4999999999999996</v>
      </c>
      <c r="MO71" s="44">
        <f>Tabla25[[#This Row],[ESC_NUM_COR_COD_ROS_TG_POS]]-Tabla25[[#This Row],[ESC_NUM_COR_COD_ESC_TG_POS]]</f>
        <v>-3.4000000000000004</v>
      </c>
      <c r="MP71" s="44">
        <f>Tabla25[[#This Row],[ESC_NUM_COR_COD_ROS_TG_TOT]]-Tabla25[[#This Row],[ESC_NUM_COR_COD_ESC_TG_TOT]]</f>
        <v>-2.7500000000000004</v>
      </c>
      <c r="MQ71" s="44">
        <f>Tabla25[[#This Row],[ESC_DUR_COR_COD_ROS_TG_NEG]]-Tabla25[[#This Row],[ESC_DUR_COR_COD_ESC_TG_NEG]]</f>
        <v>-319</v>
      </c>
      <c r="MR71" s="44">
        <f>Tabla25[[#This Row],[ESC_DUR_COR_COD_ROS_TG_NEU]]-Tabla25[[#This Row],[ESC_DUR_COR_COD_ESC_TG_NEU]]</f>
        <v>-461.07142857142856</v>
      </c>
      <c r="MS71" s="44">
        <f>Tabla25[[#This Row],[ESC_DUR_COR_COD_ROS_TG_POS]]-Tabla25[[#This Row],[ESC_DUR_COR_COD_ESC_TG_POS]]</f>
        <v>-817.02500000000009</v>
      </c>
      <c r="MT71" s="44">
        <f>Tabla25[[#This Row],[ESC_DUR_COR_COD_ROS_TG_TOT]]-Tabla25[[#This Row],[ESC_DUR_COR_COD_ESC_TG_TOT]]</f>
        <v>-542.68855218855231</v>
      </c>
      <c r="MU71" s="47">
        <f>Tabla25[[#This Row],[ROS_NUM_COR_COD_ROS_TG_NEG]]-Tabla25[[#This Row],[ROS_NUM_COR_COD_ESC_TG_NEG]]</f>
        <v>0.375</v>
      </c>
      <c r="MV71" s="47">
        <f>Tabla25[[#This Row],[ROS_NUM_COR_COD_ROS_TG_NEU]]-Tabla25[[#This Row],[ROS_NUM_COR_COD_ESC_TG_NEU]]</f>
        <v>1.125</v>
      </c>
      <c r="MW71" s="47">
        <f>Tabla25[[#This Row],[ROS_NUM_COR_COD_ROS_TG_POS]]-Tabla25[[#This Row],[ROS_NUM_COR_COD_ESC_TG_POS]]</f>
        <v>1.3</v>
      </c>
      <c r="MX71" s="47">
        <f>Tabla25[[#This Row],[ROS_NUM_COR_COD_ROS_TG_TOT]]-Tabla25[[#This Row],[ROS_NUM_COR_COD_ESC_TG_TOT]]</f>
        <v>0.96153846153846145</v>
      </c>
      <c r="MY71" s="47">
        <f>Tabla25[[#This Row],[ROS_DUR_COR_COD_ROS_TG_NEG]]-Tabla25[[#This Row],[ROS_DUR_COR_COD_ESC_TG_NEG]]</f>
        <v>122.83333333333331</v>
      </c>
      <c r="MZ71" s="47">
        <f>Tabla25[[#This Row],[ROS_DUR_COR_COD_ROS_TG_NEU]]-Tabla25[[#This Row],[ROS_DUR_COR_COD_ESC_TG_NEU]]</f>
        <v>104.42857142857144</v>
      </c>
      <c r="NA71" s="47">
        <f>Tabla25[[#This Row],[ROS_DUR_COR_COD_ROS_TG_POS]]-Tabla25[[#This Row],[ROS_DUR_COR_COD_ESC_TG_POS]]</f>
        <v>214.33333333333337</v>
      </c>
      <c r="NB71" s="47">
        <f>Tabla25[[#This Row],[ROS_DUR_COR_COD_ROS_TG_TOT]]-Tabla25[[#This Row],[ROS_DUR_COR_COD_ESC_TG_TOT]]</f>
        <v>143.80769230769226</v>
      </c>
    </row>
    <row r="72" spans="1:366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  <c r="KY72" s="15">
        <f>Tabla2[[#This Row],[ROS_NUM_COR_COD_ROS_TG_NEG]]-Tabla2[[#This Row],[PAS_NUM_COR_COD_ROS_TG_NEG]]</f>
        <v>1.9</v>
      </c>
      <c r="KZ72" s="15">
        <f>Tabla2[[#This Row],[ROS_DUR_COR_COD_ROS_TG_NEG]]-Tabla2[[#This Row],[PAS_DUR_COR_COD_ROS_TG_NEG]]</f>
        <v>602.0512820512821</v>
      </c>
      <c r="LA72" s="15">
        <f>Tabla2[[#This Row],[ROS_NUM_COR_COD_ROS_TG_NEU]]-Tabla2[[#This Row],[PAS_NUM_COR_COD_ROS_TG_NEU]]</f>
        <v>-2.95</v>
      </c>
      <c r="LB72" s="15">
        <f>Tabla2[[#This Row],[ROS_DUR_COR_COD_ROS_TG_NEU]]-Tabla2[[#This Row],[PAS_DUR_COR_COD_ROS_TG_NEU]]</f>
        <v>-1116.4666666666667</v>
      </c>
      <c r="LC72" s="15">
        <f>Tabla2[[#This Row],[ROS_NUM_COR_COD_ROS_TG_POS]]-Tabla2[[#This Row],[PAS_NUM_COR_COD_ROS_TG_POS]]</f>
        <v>-0.5</v>
      </c>
      <c r="LD72" s="15">
        <f>Tabla2[[#This Row],[ROS_DUR_COR_COD_ROS_TG_POS]]-Tabla2[[#This Row],[PAS_DUR_COR_COD_ROS_TG_POS]]</f>
        <v>-612.63636363636374</v>
      </c>
      <c r="LE72" s="15">
        <f>Tabla2[[#This Row],[ROS_NUM_COR_COD_ROS_TG_TOT]]-Tabla2[[#This Row],[PAS_NUM_COR_COD_ROS_TG_TOT]]</f>
        <v>0.23333333333333339</v>
      </c>
      <c r="LF72" s="15">
        <f>Tabla2[[#This Row],[ROS_DUR_COR_COD_ROS_TG_TOT]]-Tabla2[[#This Row],[PAS_DUR_COR_COD_ROS_TG_TOT]]</f>
        <v>47.425641025641198</v>
      </c>
      <c r="LG72" s="15">
        <f>Tabla2[[#This Row],[ROS_NUM_COR_COD_ESC_TG_NEG]]-Tabla2[[#This Row],[PAS_NUM_COR_COD_ESC_TG_NEG]]</f>
        <v>0.35000000000000009</v>
      </c>
      <c r="LH72" s="15">
        <f>Tabla2[[#This Row],[ROS_DUR_COR_COD_ESC_TG_NEG]]-Tabla2[[#This Row],[PAS_DUR_COR_COD_ESC_TG_NEG]]</f>
        <v>-552.33333333333326</v>
      </c>
      <c r="LI72" s="15">
        <f>Tabla2[[#This Row],[ROS_NUM_COR_COD_ESC_TG_NEU]]-Tabla2[[#This Row],[PAS_NUM_COR_COD_ESC_TG_NEU]]</f>
        <v>6.65</v>
      </c>
      <c r="LJ72" s="15">
        <f>Tabla2[[#This Row],[ROS_NUM_COR_COD_ESC_TG_NEG]]-Tabla2[[#This Row],[PAS_NUM_COR_COD_ESC_TG_NEG]]</f>
        <v>0.35000000000000009</v>
      </c>
      <c r="LK72" s="15">
        <f>Tabla2[[#This Row],[ROS_NUM_COR_COD_ESC_TG_POS]]-Tabla2[[#This Row],[PAS_NUM_COR_COD_ESC_TG_POS]]</f>
        <v>3.0666666666666669</v>
      </c>
      <c r="LL72" s="15">
        <f>Tabla2[[#This Row],[ROS_DUR_COR_COD_ESC_TG_POS]]-Tabla2[[#This Row],[PAS_DUR_COR_COD_ESC_TG_POS]]</f>
        <v>565.06666666666672</v>
      </c>
      <c r="LM72" s="15">
        <f>Tabla2[[#This Row],[ROS_NUM_COR_COD_ESC_TG_TOT]]-Tabla2[[#This Row],[PAS_NUM_COR_COD_ESC_TG_TOT]]</f>
        <v>2.1749999999999998</v>
      </c>
      <c r="LN72" s="15">
        <f>Tabla2[[#This Row],[ROS_DUR_COR_COD_ESC_TG_TOT]]-Tabla2[[#This Row],[PAS_DUR_COR_COD_ESC_TG_TOT]]</f>
        <v>60.171052631578959</v>
      </c>
      <c r="LO72" s="15">
        <f>Tabla2[[#This Row],[PAS_NUM_COR_COD_ROS_TG_NEG]]-Tabla2[[#This Row],[ESC_NUM_COR_COD_ROS_TG_NEG]]</f>
        <v>-0.64999999999999991</v>
      </c>
      <c r="LP72" s="15">
        <f>Tabla2[[#This Row],[PAS_DUR_COR_COD_ROS_TG_NEG]]-Tabla2[[#This Row],[ESC_DUR_COR_COD_ROS_TG_NEG]]</f>
        <v>77.615384615384642</v>
      </c>
      <c r="LQ72" s="15">
        <f>Tabla2[[#This Row],[PAS_NUM_COR_COD_ROS_TG_NEU]]-Tabla2[[#This Row],[ESC_NUM_COR_COD_ROS_TG_NEU]]</f>
        <v>2.6166666666666667</v>
      </c>
      <c r="LR72" s="15">
        <f>Tabla2[[#This Row],[PAS_DUR_COR_COD_ROS_TG_NEU]]-Tabla2[[#This Row],[ESC_DUR_COR_COD_ROS_TG_NEU]]</f>
        <v>494.4666666666667</v>
      </c>
      <c r="LS72" s="15">
        <f>Tabla2[[#This Row],[PAS_NUM_COR_COD_ROS_TG_POS]]-Tabla2[[#This Row],[ESC_NUM_COR_COD_ROS_TG_POS]]</f>
        <v>1.3333333333333333</v>
      </c>
      <c r="LT72" s="15">
        <f>Tabla2[[#This Row],[PAS_DUR_COR_COD_ROS_TG_POS]]-Tabla2[[#This Row],[ESC_DUR_COR_COD_ROS_TG_POS]]</f>
        <v>743.63636363636374</v>
      </c>
      <c r="LU72" s="15">
        <f>Tabla2[[#This Row],[PAS_NUM_COR_COD_ROS_TG_TOT]]-Tabla2[[#This Row],[ESC_NUM_COR_COD_ROS_TG_TOT]]</f>
        <v>1.2666666666666666</v>
      </c>
      <c r="LV72" s="15">
        <f>Tabla2[[#This Row],[PAS_DUR_COR_COD_ROS_TG_TOT]]-Tabla2[[#This Row],[ESC_DUR_COR_COD_ROS_TG_TOT]]</f>
        <v>413.64102564102552</v>
      </c>
      <c r="LW72" s="15">
        <f>Tabla2[[#This Row],[PAS_NUM_COR_COD_ESC_TG_NEG]]-Tabla2[[#This Row],[ESC_NUM_COR_COD_ESC_TG_NEG]]</f>
        <v>1.4</v>
      </c>
      <c r="LX72" s="15">
        <f>Tabla2[[#This Row],[PAS_DUR_COR_COD_ESC_TG_NEG]]-Tabla2[[#This Row],[ESC_DUR_COR_COD_ESC_TG_NEG]]</f>
        <v>621.33333333333326</v>
      </c>
      <c r="LY72" s="15">
        <f>Tabla2[[#This Row],[PAS_NUM_COR_COD_ESC_TG_NEU]]-Tabla2[[#This Row],[ESC_NUM_COR_COD_ESC_TG_NEU]]</f>
        <v>-0.48333333333333339</v>
      </c>
      <c r="LZ72" s="15">
        <f>Tabla2[[#This Row],[PAS_DUR_COR_COD_ESC_TG_NEU]]-Tabla2[[#This Row],[ESC_DUR_COR_COD_ESC_TG_NEU]]</f>
        <v>-429.87878787878776</v>
      </c>
      <c r="MA72" s="15">
        <f>Tabla2[[#This Row],[PAS_NUM_COR_COD_ESC_TG_POS]]-Tabla2[[#This Row],[ESC_NUM_COR_COD_ESC_TG_POS]]</f>
        <v>1.1000000000000001</v>
      </c>
      <c r="MB72" s="15">
        <f>Tabla2[[#This Row],[PAS_DUR_COR_COD_ESC_TG_POS]]-Tabla2[[#This Row],[ESC_DUR_COR_COD_ESC_TG_POS]]</f>
        <v>348.93333333333328</v>
      </c>
      <c r="MC72" s="15">
        <f>Tabla2[[#This Row],[PAS_NUM_COR_COD_ESC_TG_TOT]]-Tabla2[[#This Row],[ESC_NUM_COR_COD_ESC_TG_TOT]]</f>
        <v>0.57500000000000018</v>
      </c>
      <c r="MD72" s="15">
        <f>Tabla2[[#This Row],[PAS_DUR_COR_COD_ESC_TG_TOT]]-Tabla2[[#This Row],[ESC_DUR_COR_COD_ESC_TG_TOT]]</f>
        <v>156.35672514619887</v>
      </c>
      <c r="ME72" s="42">
        <f>Tabla25[[#This Row],[PAS_NUM_COR_COD_ROS_TG_NEG]]-Tabla25[[#This Row],[PAS_NUM_COR_COD_ESC_TG_NEG]]</f>
        <v>-0.29999999999999982</v>
      </c>
      <c r="MF72" s="42">
        <f>Tabla25[[#This Row],[PAS_NUM_COR_COD_ROS_TG_NEU]]-Tabla25[[#This Row],[PAS_NUM_COR_COD_ESC_TG_NEU]]</f>
        <v>0.60000000000000009</v>
      </c>
      <c r="MG72" s="42">
        <f>Tabla25[[#This Row],[PAS_NUM_COR_COD_ROS_TG_POS]]-Tabla25[[#This Row],[PAS_NUM_COR_COD_ESC_TG_POS]]</f>
        <v>-0.10000000000000009</v>
      </c>
      <c r="MH72" s="42">
        <f>Tabla25[[#This Row],[PAS_NUM_COR_COD_ROS_TG_TOT]]-Tabla25[[#This Row],[PAS_NUM_COR_COD_ESC_TG_TOT]]</f>
        <v>6.666666666666643E-2</v>
      </c>
      <c r="MI72" s="42">
        <f>Tabla25[[#This Row],[PAS_DUR_COR_COD_ROS_TG_NEG]]-Tabla25[[#This Row],[PAS_DUR_COR_COD_ESC_TG_NEG]]</f>
        <v>-276.21794871794862</v>
      </c>
      <c r="MJ72" s="42">
        <f>Tabla25[[#This Row],[PAS_DUR_COR_COD_ROS_TG_NEU]]-Tabla25[[#This Row],[PAS_DUR_COR_COD_ESC_TG_NEU]]</f>
        <v>35.012121212121201</v>
      </c>
      <c r="MK72" s="42">
        <f>Tabla25[[#This Row],[PAS_DUR_COR_COD_ROS_TG_POS]]-Tabla25[[#This Row],[PAS_DUR_COR_COD_ESC_TG_POS]]</f>
        <v>193.70303030303046</v>
      </c>
      <c r="ML72" s="42">
        <f>Tabla25[[#This Row],[PAS_DUR_COR_COD_ROS_TG_TOT]]-Tabla25[[#This Row],[PAS_DUR_COR_COD_ESC_TG_TOT]]</f>
        <v>-13.604588394062148</v>
      </c>
      <c r="MM72" s="44">
        <f>Tabla25[[#This Row],[ESC_NUM_COR_COD_ROS_TG_NEG]]-Tabla25[[#This Row],[ESC_NUM_COR_COD_ESC_TG_NEG]]</f>
        <v>1.75</v>
      </c>
      <c r="MN72" s="44">
        <f>Tabla25[[#This Row],[ESC_NUM_COR_COD_ROS_TG_NEU]]-Tabla25[[#This Row],[ESC_NUM_COR_COD_ESC_TG_NEU]]</f>
        <v>-2.5</v>
      </c>
      <c r="MO72" s="44">
        <f>Tabla25[[#This Row],[ESC_NUM_COR_COD_ROS_TG_POS]]-Tabla25[[#This Row],[ESC_NUM_COR_COD_ESC_TG_POS]]</f>
        <v>-0.33333333333333326</v>
      </c>
      <c r="MP72" s="44">
        <f>Tabla25[[#This Row],[ESC_NUM_COR_COD_ROS_TG_TOT]]-Tabla25[[#This Row],[ESC_NUM_COR_COD_ESC_TG_TOT]]</f>
        <v>-0.625</v>
      </c>
      <c r="MQ72" s="44">
        <f>Tabla25[[#This Row],[ESC_DUR_COR_COD_ROS_TG_NEG]]-Tabla25[[#This Row],[ESC_DUR_COR_COD_ESC_TG_NEG]]</f>
        <v>267.5</v>
      </c>
      <c r="MR72" s="44">
        <f>Tabla25[[#This Row],[ESC_DUR_COR_COD_ROS_TG_NEU]]-Tabla25[[#This Row],[ESC_DUR_COR_COD_ESC_TG_NEU]]</f>
        <v>-889.33333333333326</v>
      </c>
      <c r="MS72" s="44">
        <f>Tabla25[[#This Row],[ESC_DUR_COR_COD_ROS_TG_POS]]-Tabla25[[#This Row],[ESC_DUR_COR_COD_ESC_TG_POS]]</f>
        <v>-201</v>
      </c>
      <c r="MT72" s="44">
        <f>Tabla25[[#This Row],[ESC_DUR_COR_COD_ROS_TG_TOT]]-Tabla25[[#This Row],[ESC_DUR_COR_COD_ESC_TG_TOT]]</f>
        <v>-270.8888888888888</v>
      </c>
      <c r="MU72" s="47">
        <f>Tabla25[[#This Row],[ROS_NUM_COR_COD_ROS_TG_NEG]]-Tabla25[[#This Row],[ROS_NUM_COR_COD_ESC_TG_NEG]]</f>
        <v>1.25</v>
      </c>
      <c r="MV72" s="47">
        <f>Tabla25[[#This Row],[ROS_NUM_COR_COD_ROS_TG_NEU]]-Tabla25[[#This Row],[ROS_NUM_COR_COD_ESC_TG_NEU]]</f>
        <v>-9</v>
      </c>
      <c r="MW72" s="47">
        <f>Tabla25[[#This Row],[ROS_NUM_COR_COD_ROS_TG_POS]]-Tabla25[[#This Row],[ROS_NUM_COR_COD_ESC_TG_POS]]</f>
        <v>-3.666666666666667</v>
      </c>
      <c r="MX72" s="47">
        <f>Tabla25[[#This Row],[ROS_NUM_COR_COD_ROS_TG_TOT]]-Tabla25[[#This Row],[ROS_NUM_COR_COD_ESC_TG_TOT]]</f>
        <v>-1.875</v>
      </c>
      <c r="MY72" s="47">
        <f>Tabla25[[#This Row],[ROS_DUR_COR_COD_ROS_TG_NEG]]-Tabla25[[#This Row],[ROS_DUR_COR_COD_ESC_TG_NEG]]</f>
        <v>878.16666666666674</v>
      </c>
      <c r="MZ72" s="47">
        <f>Tabla25[[#This Row],[ROS_DUR_COR_COD_ROS_TG_NEU]]-Tabla25[[#This Row],[ROS_DUR_COR_COD_ESC_TG_NEU]]</f>
        <v>-2030</v>
      </c>
      <c r="NA72" s="47">
        <f>Tabla25[[#This Row],[ROS_DUR_COR_COD_ROS_TG_POS]]-Tabla25[[#This Row],[ROS_DUR_COR_COD_ESC_TG_POS]]</f>
        <v>-984</v>
      </c>
      <c r="NB72" s="47">
        <f>Tabla25[[#This Row],[ROS_DUR_COR_COD_ROS_TG_TOT]]-Tabla25[[#This Row],[ROS_DUR_COR_COD_ESC_TG_TOT]]</f>
        <v>-26.349999999999909</v>
      </c>
    </row>
    <row r="73" spans="1:366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  <c r="KY73" s="15">
        <f>Tabla2[[#This Row],[ROS_NUM_COR_COD_ROS_TG_NEG]]-Tabla2[[#This Row],[PAS_NUM_COR_COD_ROS_TG_NEG]]</f>
        <v>-1.2894736842105265</v>
      </c>
      <c r="KZ73" s="15">
        <f>Tabla2[[#This Row],[ROS_DUR_COR_COD_ROS_TG_NEG]]-Tabla2[[#This Row],[PAS_DUR_COR_COD_ROS_TG_NEG]]</f>
        <v>270.57142857142867</v>
      </c>
      <c r="LA73" s="15">
        <f>Tabla2[[#This Row],[ROS_NUM_COR_COD_ROS_TG_NEU]]-Tabla2[[#This Row],[PAS_NUM_COR_COD_ROS_TG_NEU]]</f>
        <v>-0.94999999999999973</v>
      </c>
      <c r="LB73" s="15">
        <f>Tabla2[[#This Row],[ROS_DUR_COR_COD_ROS_TG_NEU]]-Tabla2[[#This Row],[PAS_DUR_COR_COD_ROS_TG_NEU]]</f>
        <v>50.344444444444434</v>
      </c>
      <c r="LC73" s="15">
        <f>Tabla2[[#This Row],[ROS_NUM_COR_COD_ROS_TG_POS]]-Tabla2[[#This Row],[PAS_NUM_COR_COD_ROS_TG_POS]]</f>
        <v>0.70000000000000018</v>
      </c>
      <c r="LD73" s="15">
        <f>Tabla2[[#This Row],[ROS_DUR_COR_COD_ROS_TG_POS]]-Tabla2[[#This Row],[PAS_DUR_COR_COD_ROS_TG_POS]]</f>
        <v>313.36315789473679</v>
      </c>
      <c r="LE73" s="15">
        <f>Tabla2[[#This Row],[ROS_NUM_COR_COD_ROS_TG_TOT]]-Tabla2[[#This Row],[PAS_NUM_COR_COD_ROS_TG_TOT]]</f>
        <v>-0.49818401937046008</v>
      </c>
      <c r="LF73" s="15">
        <f>Tabla2[[#This Row],[ROS_DUR_COR_COD_ROS_TG_TOT]]-Tabla2[[#This Row],[PAS_DUR_COR_COD_ROS_TG_TOT]]</f>
        <v>200.85145888594161</v>
      </c>
      <c r="LG73" s="15">
        <f>Tabla2[[#This Row],[ROS_NUM_COR_COD_ESC_TG_NEG]]-Tabla2[[#This Row],[PAS_NUM_COR_COD_ESC_TG_NEG]]</f>
        <v>0.61184210526315796</v>
      </c>
      <c r="LH73" s="15">
        <f>Tabla2[[#This Row],[ROS_DUR_COR_COD_ESC_TG_NEG]]-Tabla2[[#This Row],[PAS_DUR_COR_COD_ESC_TG_NEG]]</f>
        <v>459.88095238095235</v>
      </c>
      <c r="LI73" s="15">
        <f>Tabla2[[#This Row],[ROS_NUM_COR_COD_ESC_TG_NEU]]-Tabla2[[#This Row],[PAS_NUM_COR_COD_ESC_TG_NEU]]</f>
        <v>-0.20000000000000018</v>
      </c>
      <c r="LJ73" s="15">
        <f>Tabla2[[#This Row],[ROS_NUM_COR_COD_ESC_TG_NEG]]-Tabla2[[#This Row],[PAS_NUM_COR_COD_ESC_TG_NEG]]</f>
        <v>0.61184210526315796</v>
      </c>
      <c r="LK73" s="15">
        <f>Tabla2[[#This Row],[ROS_NUM_COR_COD_ESC_TG_POS]]-Tabla2[[#This Row],[PAS_NUM_COR_COD_ESC_TG_POS]]</f>
        <v>-0.64999999999999991</v>
      </c>
      <c r="LL73" s="15">
        <f>Tabla2[[#This Row],[ROS_DUR_COR_COD_ESC_TG_POS]]-Tabla2[[#This Row],[PAS_DUR_COR_COD_ESC_TG_POS]]</f>
        <v>-155.88888888888891</v>
      </c>
      <c r="LM73" s="15">
        <f>Tabla2[[#This Row],[ROS_NUM_COR_COD_ESC_TG_TOT]]-Tabla2[[#This Row],[PAS_NUM_COR_COD_ESC_TG_TOT]]</f>
        <v>-0.10835351089588396</v>
      </c>
      <c r="LN73" s="15">
        <f>Tabla2[[#This Row],[ROS_DUR_COR_COD_ESC_TG_TOT]]-Tabla2[[#This Row],[PAS_DUR_COR_COD_ESC_TG_TOT]]</f>
        <v>102.73039215686276</v>
      </c>
      <c r="LO73" s="15">
        <f>Tabla2[[#This Row],[PAS_NUM_COR_COD_ROS_TG_NEG]]-Tabla2[[#This Row],[ESC_NUM_COR_COD_ROS_TG_NEG]]</f>
        <v>3.3894736842105266</v>
      </c>
      <c r="LP73" s="15">
        <f>Tabla2[[#This Row],[PAS_DUR_COR_COD_ROS_TG_NEG]]-Tabla2[[#This Row],[ESC_DUR_COR_COD_ROS_TG_NEG]]</f>
        <v>765.375</v>
      </c>
      <c r="LQ73" s="15">
        <f>Tabla2[[#This Row],[PAS_NUM_COR_COD_ROS_TG_NEU]]-Tabla2[[#This Row],[ESC_NUM_COR_COD_ROS_TG_NEU]]</f>
        <v>3.2785714285714285</v>
      </c>
      <c r="LR73" s="15">
        <f>Tabla2[[#This Row],[PAS_DUR_COR_COD_ROS_TG_NEU]]-Tabla2[[#This Row],[ESC_DUR_COR_COD_ROS_TG_NEU]]</f>
        <v>569.84999999999991</v>
      </c>
      <c r="LS73" s="15">
        <f>Tabla2[[#This Row],[PAS_NUM_COR_COD_ROS_TG_POS]]-Tabla2[[#This Row],[ESC_NUM_COR_COD_ROS_TG_POS]]</f>
        <v>2.6111111111111112</v>
      </c>
      <c r="LT73" s="15">
        <f>Tabla2[[#This Row],[PAS_DUR_COR_COD_ROS_TG_POS]]-Tabla2[[#This Row],[ESC_DUR_COR_COD_ROS_TG_POS]]</f>
        <v>602.07017543859638</v>
      </c>
      <c r="LU73" s="15">
        <f>Tabla2[[#This Row],[PAS_NUM_COR_COD_ROS_TG_TOT]]-Tabla2[[#This Row],[ESC_NUM_COR_COD_ROS_TG_TOT]]</f>
        <v>3.0338983050847457</v>
      </c>
      <c r="LV73" s="15">
        <f>Tabla2[[#This Row],[PAS_DUR_COR_COD_ROS_TG_TOT]]-Tabla2[[#This Row],[ESC_DUR_COR_COD_ROS_TG_TOT]]</f>
        <v>651.93486590038322</v>
      </c>
      <c r="LW73" s="15">
        <f>Tabla2[[#This Row],[PAS_NUM_COR_COD_ESC_TG_NEG]]-Tabla2[[#This Row],[ESC_NUM_COR_COD_ESC_TG_NEG]]</f>
        <v>0.56315789473684208</v>
      </c>
      <c r="LX73" s="15">
        <f>Tabla2[[#This Row],[PAS_DUR_COR_COD_ESC_TG_NEG]]-Tabla2[[#This Row],[ESC_DUR_COR_COD_ESC_TG_NEG]]</f>
        <v>45.119047619047592</v>
      </c>
      <c r="LY73" s="15">
        <f>Tabla2[[#This Row],[PAS_NUM_COR_COD_ESC_TG_NEU]]-Tabla2[[#This Row],[ESC_NUM_COR_COD_ESC_TG_NEU]]</f>
        <v>-7.1428571428571619E-2</v>
      </c>
      <c r="LZ73" s="15">
        <f>Tabla2[[#This Row],[PAS_DUR_COR_COD_ESC_TG_NEU]]-Tabla2[[#This Row],[ESC_DUR_COR_COD_ESC_TG_NEU]]</f>
        <v>-204.48421052631574</v>
      </c>
      <c r="MA73" s="15">
        <f>Tabla2[[#This Row],[PAS_NUM_COR_COD_ESC_TG_POS]]-Tabla2[[#This Row],[ESC_NUM_COR_COD_ESC_TG_POS]]</f>
        <v>0.14999999999999991</v>
      </c>
      <c r="MB73" s="15">
        <f>Tabla2[[#This Row],[PAS_DUR_COR_COD_ESC_TG_POS]]-Tabla2[[#This Row],[ESC_DUR_COR_COD_ESC_TG_POS]]</f>
        <v>114.58333333333337</v>
      </c>
      <c r="MC73" s="15">
        <f>Tabla2[[#This Row],[PAS_NUM_COR_COD_ESC_TG_TOT]]-Tabla2[[#This Row],[ESC_NUM_COR_COD_ESC_TG_TOT]]</f>
        <v>0.25945241199478497</v>
      </c>
      <c r="MD73" s="15">
        <f>Tabla2[[#This Row],[PAS_DUR_COR_COD_ESC_TG_TOT]]-Tabla2[[#This Row],[ESC_DUR_COR_COD_ESC_TG_TOT]]</f>
        <v>-3.1382868937048443</v>
      </c>
      <c r="ME73" s="42">
        <f>Tabla25[[#This Row],[PAS_NUM_COR_COD_ROS_TG_NEG]]-Tabla25[[#This Row],[PAS_NUM_COR_COD_ESC_TG_NEG]]</f>
        <v>3.5263157894736845</v>
      </c>
      <c r="MF73" s="42">
        <f>Tabla25[[#This Row],[PAS_NUM_COR_COD_ROS_TG_NEU]]-Tabla25[[#This Row],[PAS_NUM_COR_COD_ESC_TG_NEU]]</f>
        <v>2.3499999999999996</v>
      </c>
      <c r="MG73" s="42">
        <f>Tabla25[[#This Row],[PAS_NUM_COR_COD_ROS_TG_POS]]-Tabla25[[#This Row],[PAS_NUM_COR_COD_ESC_TG_POS]]</f>
        <v>1.35</v>
      </c>
      <c r="MH73" s="42">
        <f>Tabla25[[#This Row],[PAS_NUM_COR_COD_ROS_TG_TOT]]-Tabla25[[#This Row],[PAS_NUM_COR_COD_ESC_TG_TOT]]</f>
        <v>2.3898305084745761</v>
      </c>
      <c r="MI73" s="42">
        <f>Tabla25[[#This Row],[PAS_DUR_COR_COD_ROS_TG_NEG]]-Tabla25[[#This Row],[PAS_DUR_COR_COD_ESC_TG_NEG]]</f>
        <v>766.71428571428578</v>
      </c>
      <c r="MJ73" s="42">
        <f>Tabla25[[#This Row],[PAS_DUR_COR_COD_ROS_TG_NEU]]-Tabla25[[#This Row],[PAS_DUR_COR_COD_ESC_TG_NEU]]</f>
        <v>589.78421052631575</v>
      </c>
      <c r="MK73" s="42">
        <f>Tabla25[[#This Row],[PAS_DUR_COR_COD_ROS_TG_POS]]-Tabla25[[#This Row],[PAS_DUR_COR_COD_ESC_TG_POS]]</f>
        <v>354.40350877192975</v>
      </c>
      <c r="ML73" s="42">
        <f>Tabla25[[#This Row],[PAS_DUR_COR_COD_ROS_TG_TOT]]-Tabla25[[#This Row],[PAS_DUR_COR_COD_ESC_TG_TOT]]</f>
        <v>563.35970250169044</v>
      </c>
      <c r="MM73" s="44">
        <f>Tabla25[[#This Row],[ESC_NUM_COR_COD_ROS_TG_NEG]]-Tabla25[[#This Row],[ESC_NUM_COR_COD_ESC_TG_NEG]]</f>
        <v>0.7</v>
      </c>
      <c r="MN73" s="44">
        <f>Tabla25[[#This Row],[ESC_NUM_COR_COD_ROS_TG_NEU]]-Tabla25[[#This Row],[ESC_NUM_COR_COD_ESC_TG_NEU]]</f>
        <v>-1.0000000000000002</v>
      </c>
      <c r="MO73" s="44">
        <f>Tabla25[[#This Row],[ESC_NUM_COR_COD_ROS_TG_POS]]-Tabla25[[#This Row],[ESC_NUM_COR_COD_ESC_TG_POS]]</f>
        <v>-1.1111111111111112</v>
      </c>
      <c r="MP73" s="44">
        <f>Tabla25[[#This Row],[ESC_NUM_COR_COD_ROS_TG_TOT]]-Tabla25[[#This Row],[ESC_NUM_COR_COD_ESC_TG_TOT]]</f>
        <v>-0.38461538461538458</v>
      </c>
      <c r="MQ73" s="44">
        <f>Tabla25[[#This Row],[ESC_DUR_COR_COD_ROS_TG_NEG]]-Tabla25[[#This Row],[ESC_DUR_COR_COD_ESC_TG_NEG]]</f>
        <v>46.458333333333314</v>
      </c>
      <c r="MR73" s="44">
        <f>Tabla25[[#This Row],[ESC_DUR_COR_COD_ROS_TG_NEU]]-Tabla25[[#This Row],[ESC_DUR_COR_COD_ESC_TG_NEU]]</f>
        <v>-184.54999999999995</v>
      </c>
      <c r="MS73" s="44">
        <f>Tabla25[[#This Row],[ESC_DUR_COR_COD_ROS_TG_POS]]-Tabla25[[#This Row],[ESC_DUR_COR_COD_ESC_TG_POS]]</f>
        <v>-133.08333333333331</v>
      </c>
      <c r="MT73" s="44">
        <f>Tabla25[[#This Row],[ESC_DUR_COR_COD_ROS_TG_TOT]]-Tabla25[[#This Row],[ESC_DUR_COR_COD_ESC_TG_TOT]]</f>
        <v>-91.713450292397624</v>
      </c>
      <c r="MU73" s="47">
        <f>Tabla25[[#This Row],[ROS_NUM_COR_COD_ROS_TG_NEG]]-Tabla25[[#This Row],[ROS_NUM_COR_COD_ESC_TG_NEG]]</f>
        <v>1.625</v>
      </c>
      <c r="MV73" s="47">
        <f>Tabla25[[#This Row],[ROS_NUM_COR_COD_ROS_TG_NEU]]-Tabla25[[#This Row],[ROS_NUM_COR_COD_ESC_TG_NEU]]</f>
        <v>1.6</v>
      </c>
      <c r="MW73" s="47">
        <f>Tabla25[[#This Row],[ROS_NUM_COR_COD_ROS_TG_POS]]-Tabla25[[#This Row],[ROS_NUM_COR_COD_ESC_TG_POS]]</f>
        <v>2.7</v>
      </c>
      <c r="MX73" s="47">
        <f>Tabla25[[#This Row],[ROS_NUM_COR_COD_ROS_TG_TOT]]-Tabla25[[#This Row],[ROS_NUM_COR_COD_ESC_TG_TOT]]</f>
        <v>2</v>
      </c>
      <c r="MY73" s="47">
        <f>Tabla25[[#This Row],[ROS_DUR_COR_COD_ROS_TG_NEG]]-Tabla25[[#This Row],[ROS_DUR_COR_COD_ESC_TG_NEG]]</f>
        <v>577.40476190476204</v>
      </c>
      <c r="MZ73" s="47">
        <f>Tabla25[[#This Row],[ROS_DUR_COR_COD_ROS_TG_NEU]]-Tabla25[[#This Row],[ROS_DUR_COR_COD_ESC_TG_NEU]]</f>
        <v>531.33333333333326</v>
      </c>
      <c r="NA73" s="47">
        <f>Tabla25[[#This Row],[ROS_DUR_COR_COD_ROS_TG_POS]]-Tabla25[[#This Row],[ROS_DUR_COR_COD_ESC_TG_POS]]</f>
        <v>823.65555555555545</v>
      </c>
      <c r="NB73" s="47">
        <f>Tabla25[[#This Row],[ROS_DUR_COR_COD_ROS_TG_TOT]]-Tabla25[[#This Row],[ROS_DUR_COR_COD_ESC_TG_TOT]]</f>
        <v>661.48076923076928</v>
      </c>
    </row>
    <row r="74" spans="1:366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  <c r="KY74" s="15">
        <f>Tabla2[[#This Row],[ROS_NUM_COR_COD_ROS_TG_NEG]]-Tabla2[[#This Row],[PAS_NUM_COR_COD_ROS_TG_NEG]]</f>
        <v>1.2611111111111106</v>
      </c>
      <c r="KZ74" s="15">
        <f>Tabla2[[#This Row],[ROS_DUR_COR_COD_ROS_TG_NEG]]-Tabla2[[#This Row],[PAS_DUR_COR_COD_ROS_TG_NEG]]</f>
        <v>483.11111111111109</v>
      </c>
      <c r="LA74" s="15">
        <f>Tabla2[[#This Row],[ROS_NUM_COR_COD_ROS_TG_NEU]]-Tabla2[[#This Row],[PAS_NUM_COR_COD_ROS_TG_NEU]]</f>
        <v>0.69999999999999973</v>
      </c>
      <c r="LB74" s="15">
        <f>Tabla2[[#This Row],[ROS_DUR_COR_COD_ROS_TG_NEU]]-Tabla2[[#This Row],[PAS_DUR_COR_COD_ROS_TG_NEU]]</f>
        <v>99.535294117647027</v>
      </c>
      <c r="LC74" s="15">
        <f>Tabla2[[#This Row],[ROS_NUM_COR_COD_ROS_TG_POS]]-Tabla2[[#This Row],[PAS_NUM_COR_COD_ROS_TG_POS]]</f>
        <v>1.1499999999999999</v>
      </c>
      <c r="LD74" s="15">
        <f>Tabla2[[#This Row],[ROS_DUR_COR_COD_ROS_TG_POS]]-Tabla2[[#This Row],[PAS_DUR_COR_COD_ROS_TG_POS]]</f>
        <v>453.97777777777787</v>
      </c>
      <c r="LE74" s="15">
        <f>Tabla2[[#This Row],[ROS_NUM_COR_COD_ROS_TG_TOT]]-Tabla2[[#This Row],[PAS_NUM_COR_COD_ROS_TG_TOT]]</f>
        <v>1.0183908045977015</v>
      </c>
      <c r="LF74" s="15">
        <f>Tabla2[[#This Row],[ROS_DUR_COR_COD_ROS_TG_TOT]]-Tabla2[[#This Row],[PAS_DUR_COR_COD_ROS_TG_TOT]]</f>
        <v>336.34025974025963</v>
      </c>
      <c r="LG74" s="15">
        <f>Tabla2[[#This Row],[ROS_NUM_COR_COD_ESC_TG_NEG]]-Tabla2[[#This Row],[PAS_NUM_COR_COD_ESC_TG_NEG]]</f>
        <v>-1.3888888888888888</v>
      </c>
      <c r="LH74" s="15">
        <f>Tabla2[[#This Row],[ROS_DUR_COR_COD_ESC_TG_NEG]]-Tabla2[[#This Row],[PAS_DUR_COR_COD_ESC_TG_NEG]]</f>
        <v>146.05000000000007</v>
      </c>
      <c r="LI74" s="15">
        <f>Tabla2[[#This Row],[ROS_NUM_COR_COD_ESC_TG_NEU]]-Tabla2[[#This Row],[PAS_NUM_COR_COD_ESC_TG_NEU]]</f>
        <v>-0.79999999999999982</v>
      </c>
      <c r="LJ74" s="15">
        <f>Tabla2[[#This Row],[ROS_NUM_COR_COD_ESC_TG_NEG]]-Tabla2[[#This Row],[PAS_NUM_COR_COD_ESC_TG_NEG]]</f>
        <v>-1.3888888888888888</v>
      </c>
      <c r="LK74" s="15">
        <f>Tabla2[[#This Row],[ROS_NUM_COR_COD_ESC_TG_POS]]-Tabla2[[#This Row],[PAS_NUM_COR_COD_ESC_TG_POS]]</f>
        <v>-0.65000000000000036</v>
      </c>
      <c r="LL74" s="15">
        <f>Tabla2[[#This Row],[ROS_DUR_COR_COD_ESC_TG_POS]]-Tabla2[[#This Row],[PAS_DUR_COR_COD_ESC_TG_POS]]</f>
        <v>151.38888888888891</v>
      </c>
      <c r="LM74" s="15">
        <f>Tabla2[[#This Row],[ROS_NUM_COR_COD_ESC_TG_TOT]]-Tabla2[[#This Row],[PAS_NUM_COR_COD_ESC_TG_TOT]]</f>
        <v>-0.9224137931034484</v>
      </c>
      <c r="LN74" s="15">
        <f>Tabla2[[#This Row],[ROS_DUR_COR_COD_ESC_TG_TOT]]-Tabla2[[#This Row],[PAS_DUR_COR_COD_ESC_TG_TOT]]</f>
        <v>314.78844169246645</v>
      </c>
      <c r="LO74" s="15">
        <f>Tabla2[[#This Row],[PAS_NUM_COR_COD_ROS_TG_NEG]]-Tabla2[[#This Row],[ESC_NUM_COR_COD_ROS_TG_NEG]]</f>
        <v>1.85</v>
      </c>
      <c r="LP74" s="15">
        <f>Tabla2[[#This Row],[PAS_DUR_COR_COD_ROS_TG_NEG]]-Tabla2[[#This Row],[ESC_DUR_COR_COD_ROS_TG_NEG]]</f>
        <v>69.888888888888914</v>
      </c>
      <c r="LQ74" s="15">
        <f>Tabla2[[#This Row],[PAS_NUM_COR_COD_ROS_TG_NEU]]-Tabla2[[#This Row],[ESC_NUM_COR_COD_ROS_TG_NEU]]</f>
        <v>1.4000000000000001</v>
      </c>
      <c r="LR74" s="15">
        <f>Tabla2[[#This Row],[PAS_DUR_COR_COD_ROS_TG_NEU]]-Tabla2[[#This Row],[ESC_DUR_COR_COD_ROS_TG_NEU]]</f>
        <v>109.0980392156863</v>
      </c>
      <c r="LS74" s="15">
        <f>Tabla2[[#This Row],[PAS_NUM_COR_COD_ROS_TG_POS]]-Tabla2[[#This Row],[ESC_NUM_COR_COD_ROS_TG_POS]]</f>
        <v>0.94999999999999973</v>
      </c>
      <c r="LT74" s="15">
        <f>Tabla2[[#This Row],[PAS_DUR_COR_COD_ROS_TG_POS]]-Tabla2[[#This Row],[ESC_DUR_COR_COD_ROS_TG_POS]]</f>
        <v>-183.48571428571427</v>
      </c>
      <c r="LU74" s="15">
        <f>Tabla2[[#This Row],[PAS_NUM_COR_COD_ROS_TG_TOT]]-Tabla2[[#This Row],[ESC_NUM_COR_COD_ROS_TG_TOT]]</f>
        <v>1.4</v>
      </c>
      <c r="LV74" s="15">
        <f>Tabla2[[#This Row],[PAS_DUR_COR_COD_ROS_TG_TOT]]-Tabla2[[#This Row],[ESC_DUR_COR_COD_ROS_TG_TOT]]</f>
        <v>-10.00191387559812</v>
      </c>
      <c r="LW74" s="15">
        <f>Tabla2[[#This Row],[PAS_NUM_COR_COD_ESC_TG_NEG]]-Tabla2[[#This Row],[ESC_NUM_COR_COD_ESC_TG_NEG]]</f>
        <v>-1.4000000000000004</v>
      </c>
      <c r="LX74" s="15">
        <f>Tabla2[[#This Row],[PAS_DUR_COR_COD_ESC_TG_NEG]]-Tabla2[[#This Row],[ESC_DUR_COR_COD_ESC_TG_NEG]]</f>
        <v>-700.42777777777781</v>
      </c>
      <c r="LY74" s="15">
        <f>Tabla2[[#This Row],[PAS_NUM_COR_COD_ESC_TG_NEU]]-Tabla2[[#This Row],[ESC_NUM_COR_COD_ESC_TG_NEU]]</f>
        <v>-0.90000000000000036</v>
      </c>
      <c r="LZ74" s="15">
        <f>Tabla2[[#This Row],[PAS_DUR_COR_COD_ESC_TG_NEU]]-Tabla2[[#This Row],[ESC_DUR_COR_COD_ESC_TG_NEU]]</f>
        <v>-316.74736842105267</v>
      </c>
      <c r="MA74" s="15">
        <f>Tabla2[[#This Row],[PAS_NUM_COR_COD_ESC_TG_POS]]-Tabla2[[#This Row],[ESC_NUM_COR_COD_ESC_TG_POS]]</f>
        <v>-1.1499999999999995</v>
      </c>
      <c r="MB74" s="15">
        <f>Tabla2[[#This Row],[PAS_DUR_COR_COD_ESC_TG_POS]]-Tabla2[[#This Row],[ESC_DUR_COR_COD_ESC_TG_POS]]</f>
        <v>-465.59722222222217</v>
      </c>
      <c r="MC74" s="15">
        <f>Tabla2[[#This Row],[PAS_NUM_COR_COD_ESC_TG_TOT]]-Tabla2[[#This Row],[ESC_NUM_COR_COD_ESC_TG_TOT]]</f>
        <v>-1.1500000000000004</v>
      </c>
      <c r="MD74" s="15">
        <f>Tabla2[[#This Row],[PAS_DUR_COR_COD_ESC_TG_TOT]]-Tabla2[[#This Row],[ESC_DUR_COR_COD_ESC_TG_TOT]]</f>
        <v>-494.89083820662768</v>
      </c>
      <c r="ME74" s="42">
        <f>Tabla25[[#This Row],[PAS_NUM_COR_COD_ROS_TG_NEG]]-Tabla25[[#This Row],[PAS_NUM_COR_COD_ESC_TG_NEG]]</f>
        <v>0.35000000000000009</v>
      </c>
      <c r="MF74" s="42">
        <f>Tabla25[[#This Row],[PAS_NUM_COR_COD_ROS_TG_NEU]]-Tabla25[[#This Row],[PAS_NUM_COR_COD_ESC_TG_NEU]]</f>
        <v>-1.1999999999999997</v>
      </c>
      <c r="MG74" s="42">
        <f>Tabla25[[#This Row],[PAS_NUM_COR_COD_ROS_TG_POS]]-Tabla25[[#This Row],[PAS_NUM_COR_COD_ESC_TG_POS]]</f>
        <v>0.19999999999999973</v>
      </c>
      <c r="MH74" s="42">
        <f>Tabla25[[#This Row],[PAS_NUM_COR_COD_ROS_TG_TOT]]-Tabla25[[#This Row],[PAS_NUM_COR_COD_ESC_TG_TOT]]</f>
        <v>-0.21666666666666679</v>
      </c>
      <c r="MI74" s="42">
        <f>Tabla25[[#This Row],[PAS_DUR_COR_COD_ROS_TG_NEG]]-Tabla25[[#This Row],[PAS_DUR_COR_COD_ESC_TG_NEG]]</f>
        <v>195.87222222222215</v>
      </c>
      <c r="MJ74" s="42">
        <f>Tabla25[[#This Row],[PAS_DUR_COR_COD_ROS_TG_NEU]]-Tabla25[[#This Row],[PAS_DUR_COR_COD_ESC_TG_NEU]]</f>
        <v>-188.28792569659436</v>
      </c>
      <c r="MK74" s="42">
        <f>Tabla25[[#This Row],[PAS_DUR_COR_COD_ROS_TG_POS]]-Tabla25[[#This Row],[PAS_DUR_COR_COD_ESC_TG_POS]]</f>
        <v>-138.47777777777787</v>
      </c>
      <c r="ML74" s="42">
        <f>Tabla25[[#This Row],[PAS_DUR_COR_COD_ROS_TG_TOT]]-Tabla25[[#This Row],[PAS_DUR_COR_COD_ESC_TG_TOT]]</f>
        <v>-40.089633173843595</v>
      </c>
      <c r="MM74" s="44">
        <f>Tabla25[[#This Row],[ESC_NUM_COR_COD_ROS_TG_NEG]]-Tabla25[[#This Row],[ESC_NUM_COR_COD_ESC_TG_NEG]]</f>
        <v>-2.9000000000000004</v>
      </c>
      <c r="MN74" s="44">
        <f>Tabla25[[#This Row],[ESC_NUM_COR_COD_ROS_TG_NEU]]-Tabla25[[#This Row],[ESC_NUM_COR_COD_ESC_TG_NEU]]</f>
        <v>-3.5</v>
      </c>
      <c r="MO74" s="44">
        <f>Tabla25[[#This Row],[ESC_NUM_COR_COD_ROS_TG_POS]]-Tabla25[[#This Row],[ESC_NUM_COR_COD_ESC_TG_POS]]</f>
        <v>-1.8999999999999995</v>
      </c>
      <c r="MP74" s="44">
        <f>Tabla25[[#This Row],[ESC_NUM_COR_COD_ROS_TG_TOT]]-Tabla25[[#This Row],[ESC_NUM_COR_COD_ESC_TG_TOT]]</f>
        <v>-2.7666666666666671</v>
      </c>
      <c r="MQ74" s="44">
        <f>Tabla25[[#This Row],[ESC_DUR_COR_COD_ROS_TG_NEG]]-Tabla25[[#This Row],[ESC_DUR_COR_COD_ESC_TG_NEG]]</f>
        <v>-574.44444444444457</v>
      </c>
      <c r="MR74" s="44">
        <f>Tabla25[[#This Row],[ESC_DUR_COR_COD_ROS_TG_NEU]]-Tabla25[[#This Row],[ESC_DUR_COR_COD_ESC_TG_NEU]]</f>
        <v>-614.13333333333333</v>
      </c>
      <c r="MS74" s="44">
        <f>Tabla25[[#This Row],[ESC_DUR_COR_COD_ROS_TG_POS]]-Tabla25[[#This Row],[ESC_DUR_COR_COD_ESC_TG_POS]]</f>
        <v>-420.58928571428578</v>
      </c>
      <c r="MT74" s="44">
        <f>Tabla25[[#This Row],[ESC_DUR_COR_COD_ROS_TG_TOT]]-Tabla25[[#This Row],[ESC_DUR_COR_COD_ESC_TG_TOT]]</f>
        <v>-524.97855750487315</v>
      </c>
      <c r="MU74" s="47">
        <f>Tabla25[[#This Row],[ROS_NUM_COR_COD_ROS_TG_NEG]]-Tabla25[[#This Row],[ROS_NUM_COR_COD_ESC_TG_NEG]]</f>
        <v>2.9999999999999996</v>
      </c>
      <c r="MV74" s="47">
        <f>Tabla25[[#This Row],[ROS_NUM_COR_COD_ROS_TG_NEU]]-Tabla25[[#This Row],[ROS_NUM_COR_COD_ESC_TG_NEU]]</f>
        <v>0.29999999999999982</v>
      </c>
      <c r="MW74" s="47">
        <f>Tabla25[[#This Row],[ROS_NUM_COR_COD_ROS_TG_POS]]-Tabla25[[#This Row],[ROS_NUM_COR_COD_ESC_TG_POS]]</f>
        <v>2</v>
      </c>
      <c r="MX74" s="47">
        <f>Tabla25[[#This Row],[ROS_NUM_COR_COD_ROS_TG_TOT]]-Tabla25[[#This Row],[ROS_NUM_COR_COD_ESC_TG_TOT]]</f>
        <v>1.7241379310344831</v>
      </c>
      <c r="MY74" s="47">
        <f>Tabla25[[#This Row],[ROS_DUR_COR_COD_ROS_TG_NEG]]-Tabla25[[#This Row],[ROS_DUR_COR_COD_ESC_TG_NEG]]</f>
        <v>532.93333333333317</v>
      </c>
      <c r="MZ74" s="47">
        <f>Tabla25[[#This Row],[ROS_DUR_COR_COD_ROS_TG_NEU]]-Tabla25[[#This Row],[ROS_DUR_COR_COD_ESC_TG_NEU]]</f>
        <v>-666.2</v>
      </c>
      <c r="NA74" s="47">
        <f>Tabla25[[#This Row],[ROS_DUR_COR_COD_ROS_TG_POS]]-Tabla25[[#This Row],[ROS_DUR_COR_COD_ESC_TG_POS]]</f>
        <v>164.11111111111109</v>
      </c>
      <c r="NB74" s="47">
        <f>Tabla25[[#This Row],[ROS_DUR_COR_COD_ROS_TG_TOT]]-Tabla25[[#This Row],[ROS_DUR_COR_COD_ESC_TG_TOT]]</f>
        <v>-18.537815126050418</v>
      </c>
    </row>
    <row r="75" spans="1:366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  <c r="KY75" s="15">
        <f>Tabla2[[#This Row],[ROS_NUM_COR_COD_ROS_TG_NEG]]-Tabla2[[#This Row],[PAS_NUM_COR_COD_ROS_TG_NEG]]</f>
        <v>1.7333333333333329</v>
      </c>
      <c r="KZ75" s="15">
        <f>Tabla2[[#This Row],[ROS_DUR_COR_COD_ROS_TG_NEG]]-Tabla2[[#This Row],[PAS_DUR_COR_COD_ROS_TG_NEG]]</f>
        <v>733.42690058479525</v>
      </c>
      <c r="LA75" s="15">
        <f>Tabla2[[#This Row],[ROS_NUM_COR_COD_ROS_TG_NEU]]-Tabla2[[#This Row],[PAS_NUM_COR_COD_ROS_TG_NEU]]</f>
        <v>3.4000000000000004</v>
      </c>
      <c r="LB75" s="15">
        <f>Tabla2[[#This Row],[ROS_DUR_COR_COD_ROS_TG_NEU]]-Tabla2[[#This Row],[PAS_DUR_COR_COD_ROS_TG_NEU]]</f>
        <v>1049.5666666666666</v>
      </c>
      <c r="LC75" s="15">
        <f>Tabla2[[#This Row],[ROS_NUM_COR_COD_ROS_TG_POS]]-Tabla2[[#This Row],[PAS_NUM_COR_COD_ROS_TG_POS]]</f>
        <v>2.6277777777777778</v>
      </c>
      <c r="LD75" s="15">
        <f>Tabla2[[#This Row],[ROS_DUR_COR_COD_ROS_TG_POS]]-Tabla2[[#This Row],[PAS_DUR_COR_COD_ROS_TG_POS]]</f>
        <v>817.33333333333326</v>
      </c>
      <c r="LE75" s="15">
        <f>Tabla2[[#This Row],[ROS_NUM_COR_COD_ROS_TG_TOT]]-Tabla2[[#This Row],[PAS_NUM_COR_COD_ROS_TG_TOT]]</f>
        <v>2.6190476190476191</v>
      </c>
      <c r="LF75" s="15">
        <f>Tabla2[[#This Row],[ROS_DUR_COR_COD_ROS_TG_TOT]]-Tabla2[[#This Row],[PAS_DUR_COR_COD_ROS_TG_TOT]]</f>
        <v>876.05</v>
      </c>
      <c r="LG75" s="15">
        <f>Tabla2[[#This Row],[ROS_NUM_COR_COD_ESC_TG_NEG]]-Tabla2[[#This Row],[PAS_NUM_COR_COD_ESC_TG_NEG]]</f>
        <v>-1.6277777777777778</v>
      </c>
      <c r="LH75" s="15">
        <f>Tabla2[[#This Row],[ROS_DUR_COR_COD_ESC_TG_NEG]]-Tabla2[[#This Row],[PAS_DUR_COR_COD_ESC_TG_NEG]]</f>
        <v>-326.52499999999998</v>
      </c>
      <c r="LI75" s="15">
        <f>Tabla2[[#This Row],[ROS_NUM_COR_COD_ESC_TG_NEU]]-Tabla2[[#This Row],[PAS_NUM_COR_COD_ESC_TG_NEU]]</f>
        <v>-2.8000000000000003</v>
      </c>
      <c r="LJ75" s="15">
        <f>Tabla2[[#This Row],[ROS_NUM_COR_COD_ESC_TG_NEG]]-Tabla2[[#This Row],[PAS_NUM_COR_COD_ESC_TG_NEG]]</f>
        <v>-1.6277777777777778</v>
      </c>
      <c r="LK75" s="15">
        <f>Tabla2[[#This Row],[ROS_NUM_COR_COD_ESC_TG_POS]]-Tabla2[[#This Row],[PAS_NUM_COR_COD_ESC_TG_POS]]</f>
        <v>-1.3888888888888888</v>
      </c>
      <c r="LL75" s="15">
        <f>Tabla2[[#This Row],[ROS_DUR_COR_COD_ESC_TG_POS]]-Tabla2[[#This Row],[PAS_DUR_COR_COD_ESC_TG_POS]]</f>
        <v>-369.33333333333337</v>
      </c>
      <c r="LM75" s="15">
        <f>Tabla2[[#This Row],[ROS_NUM_COR_COD_ESC_TG_TOT]]-Tabla2[[#This Row],[PAS_NUM_COR_COD_ESC_TG_TOT]]</f>
        <v>-1.9690476190476189</v>
      </c>
      <c r="LN75" s="15">
        <f>Tabla2[[#This Row],[ROS_DUR_COR_COD_ESC_TG_TOT]]-Tabla2[[#This Row],[PAS_DUR_COR_COD_ESC_TG_TOT]]</f>
        <v>-382.4655172413793</v>
      </c>
      <c r="LO75" s="15">
        <f>Tabla2[[#This Row],[PAS_NUM_COR_COD_ROS_TG_NEG]]-Tabla2[[#This Row],[ESC_NUM_COR_COD_ROS_TG_NEG]]</f>
        <v>0.93333333333333335</v>
      </c>
      <c r="LP75" s="15">
        <f>Tabla2[[#This Row],[PAS_DUR_COR_COD_ROS_TG_NEG]]-Tabla2[[#This Row],[ESC_DUR_COR_COD_ROS_TG_NEG]]</f>
        <v>-34.065789473684163</v>
      </c>
      <c r="LQ75" s="15">
        <f>Tabla2[[#This Row],[PAS_NUM_COR_COD_ROS_TG_NEU]]-Tabla2[[#This Row],[ESC_NUM_COR_COD_ROS_TG_NEU]]</f>
        <v>0.79999999999999982</v>
      </c>
      <c r="LR75" s="15">
        <f>Tabla2[[#This Row],[PAS_DUR_COR_COD_ROS_TG_NEU]]-Tabla2[[#This Row],[ESC_DUR_COR_COD_ROS_TG_NEU]]</f>
        <v>105.44444444444446</v>
      </c>
      <c r="LS75" s="15">
        <f>Tabla2[[#This Row],[PAS_NUM_COR_COD_ROS_TG_POS]]-Tabla2[[#This Row],[ESC_NUM_COR_COD_ROS_TG_POS]]</f>
        <v>1.9277777777777776</v>
      </c>
      <c r="LT75" s="15">
        <f>Tabla2[[#This Row],[PAS_DUR_COR_COD_ROS_TG_POS]]-Tabla2[[#This Row],[ESC_DUR_COR_COD_ROS_TG_POS]]</f>
        <v>410.38888888888891</v>
      </c>
      <c r="LU75" s="15">
        <f>Tabla2[[#This Row],[PAS_NUM_COR_COD_ROS_TG_TOT]]-Tabla2[[#This Row],[ESC_NUM_COR_COD_ROS_TG_TOT]]</f>
        <v>1.1966666666666665</v>
      </c>
      <c r="LV75" s="15">
        <f>Tabla2[[#This Row],[PAS_DUR_COR_COD_ROS_TG_TOT]]-Tabla2[[#This Row],[ESC_DUR_COR_COD_ROS_TG_TOT]]</f>
        <v>156.83157894736848</v>
      </c>
      <c r="LW75" s="15">
        <f>Tabla2[[#This Row],[PAS_NUM_COR_COD_ESC_TG_NEG]]-Tabla2[[#This Row],[ESC_NUM_COR_COD_ESC_TG_NEG]]</f>
        <v>-0.81666666666666687</v>
      </c>
      <c r="LX75" s="15">
        <f>Tabla2[[#This Row],[PAS_DUR_COR_COD_ESC_TG_NEG]]-Tabla2[[#This Row],[ESC_DUR_COR_COD_ESC_TG_NEG]]</f>
        <v>-463.01666666666677</v>
      </c>
      <c r="LY75" s="15">
        <f>Tabla2[[#This Row],[PAS_NUM_COR_COD_ESC_TG_NEU]]-Tabla2[[#This Row],[ESC_NUM_COR_COD_ESC_TG_NEU]]</f>
        <v>-0.39999999999999947</v>
      </c>
      <c r="LZ75" s="15">
        <f>Tabla2[[#This Row],[PAS_DUR_COR_COD_ESC_TG_NEU]]-Tabla2[[#This Row],[ESC_DUR_COR_COD_ESC_TG_NEU]]</f>
        <v>-202.39999999999998</v>
      </c>
      <c r="MA75" s="15">
        <f>Tabla2[[#This Row],[PAS_NUM_COR_COD_ESC_TG_POS]]-Tabla2[[#This Row],[ESC_NUM_COR_COD_ESC_TG_POS]]</f>
        <v>-1.6111111111111107</v>
      </c>
      <c r="MB75" s="15">
        <f>Tabla2[[#This Row],[PAS_DUR_COR_COD_ESC_TG_POS]]-Tabla2[[#This Row],[ESC_DUR_COR_COD_ESC_TG_POS]]</f>
        <v>-548.66666666666663</v>
      </c>
      <c r="MC75" s="15">
        <f>Tabla2[[#This Row],[PAS_NUM_COR_COD_ESC_TG_TOT]]-Tabla2[[#This Row],[ESC_NUM_COR_COD_ESC_TG_TOT]]</f>
        <v>-0.91666666666666652</v>
      </c>
      <c r="MD75" s="15">
        <f>Tabla2[[#This Row],[PAS_DUR_COR_COD_ESC_TG_TOT]]-Tabla2[[#This Row],[ESC_DUR_COR_COD_ESC_TG_TOT]]</f>
        <v>-386.61448275862062</v>
      </c>
      <c r="ME75" s="42">
        <f>Tabla25[[#This Row],[PAS_NUM_COR_COD_ROS_TG_NEG]]-Tabla25[[#This Row],[PAS_NUM_COR_COD_ESC_TG_NEG]]</f>
        <v>-1.25</v>
      </c>
      <c r="MF75" s="42">
        <f>Tabla25[[#This Row],[PAS_NUM_COR_COD_ROS_TG_NEU]]-Tabla25[[#This Row],[PAS_NUM_COR_COD_ESC_TG_NEU]]</f>
        <v>-0.70000000000000018</v>
      </c>
      <c r="MG75" s="42">
        <f>Tabla25[[#This Row],[PAS_NUM_COR_COD_ROS_TG_POS]]-Tabla25[[#This Row],[PAS_NUM_COR_COD_ESC_TG_POS]]</f>
        <v>-0.35000000000000009</v>
      </c>
      <c r="MH75" s="42">
        <f>Tabla25[[#This Row],[PAS_NUM_COR_COD_ROS_TG_TOT]]-Tabla25[[#This Row],[PAS_NUM_COR_COD_ESC_TG_TOT]]</f>
        <v>-0.76666666666666661</v>
      </c>
      <c r="MI75" s="42">
        <f>Tabla25[[#This Row],[PAS_DUR_COR_COD_ROS_TG_NEG]]-Tabla25[[#This Row],[PAS_DUR_COR_COD_ESC_TG_NEG]]</f>
        <v>-353.46578947368414</v>
      </c>
      <c r="MJ75" s="42">
        <f>Tabla25[[#This Row],[PAS_DUR_COR_COD_ROS_TG_NEU]]-Tabla25[[#This Row],[PAS_DUR_COR_COD_ESC_TG_NEU]]</f>
        <v>-221.26666666666665</v>
      </c>
      <c r="MK75" s="42">
        <f>Tabla25[[#This Row],[PAS_DUR_COR_COD_ROS_TG_POS]]-Tabla25[[#This Row],[PAS_DUR_COR_COD_ESC_TG_POS]]</f>
        <v>-190.44444444444446</v>
      </c>
      <c r="ML75" s="42">
        <f>Tabla25[[#This Row],[PAS_DUR_COR_COD_ROS_TG_TOT]]-Tabla25[[#This Row],[PAS_DUR_COR_COD_ESC_TG_TOT]]</f>
        <v>-257.26551724137926</v>
      </c>
      <c r="MM75" s="44">
        <f>Tabla25[[#This Row],[ESC_NUM_COR_COD_ROS_TG_NEG]]-Tabla25[[#This Row],[ESC_NUM_COR_COD_ESC_TG_NEG]]</f>
        <v>-3</v>
      </c>
      <c r="MN75" s="44">
        <f>Tabla25[[#This Row],[ESC_NUM_COR_COD_ROS_TG_NEU]]-Tabla25[[#This Row],[ESC_NUM_COR_COD_ESC_TG_NEU]]</f>
        <v>-1.8999999999999995</v>
      </c>
      <c r="MO75" s="44">
        <f>Tabla25[[#This Row],[ESC_NUM_COR_COD_ROS_TG_POS]]-Tabla25[[#This Row],[ESC_NUM_COR_COD_ESC_TG_POS]]</f>
        <v>-3.8888888888888884</v>
      </c>
      <c r="MP75" s="44">
        <f>Tabla25[[#This Row],[ESC_NUM_COR_COD_ROS_TG_TOT]]-Tabla25[[#This Row],[ESC_NUM_COR_COD_ESC_TG_TOT]]</f>
        <v>-2.88</v>
      </c>
      <c r="MQ75" s="44">
        <f>Tabla25[[#This Row],[ESC_DUR_COR_COD_ROS_TG_NEG]]-Tabla25[[#This Row],[ESC_DUR_COR_COD_ESC_TG_NEG]]</f>
        <v>-782.41666666666674</v>
      </c>
      <c r="MR75" s="44">
        <f>Tabla25[[#This Row],[ESC_DUR_COR_COD_ROS_TG_NEU]]-Tabla25[[#This Row],[ESC_DUR_COR_COD_ESC_TG_NEU]]</f>
        <v>-529.11111111111109</v>
      </c>
      <c r="MS75" s="44">
        <f>Tabla25[[#This Row],[ESC_DUR_COR_COD_ROS_TG_POS]]-Tabla25[[#This Row],[ESC_DUR_COR_COD_ESC_TG_POS]]</f>
        <v>-1149.5</v>
      </c>
      <c r="MT75" s="44">
        <f>Tabla25[[#This Row],[ESC_DUR_COR_COD_ROS_TG_TOT]]-Tabla25[[#This Row],[ESC_DUR_COR_COD_ESC_TG_TOT]]</f>
        <v>-800.71157894736837</v>
      </c>
      <c r="MU75" s="47">
        <f>Tabla25[[#This Row],[ROS_NUM_COR_COD_ROS_TG_NEG]]-Tabla25[[#This Row],[ROS_NUM_COR_COD_ESC_TG_NEG]]</f>
        <v>2.1111111111111107</v>
      </c>
      <c r="MV75" s="47">
        <f>Tabla25[[#This Row],[ROS_NUM_COR_COD_ROS_TG_NEU]]-Tabla25[[#This Row],[ROS_NUM_COR_COD_ESC_TG_NEU]]</f>
        <v>5.5</v>
      </c>
      <c r="MW75" s="47">
        <f>Tabla25[[#This Row],[ROS_NUM_COR_COD_ROS_TG_POS]]-Tabla25[[#This Row],[ROS_NUM_COR_COD_ESC_TG_POS]]</f>
        <v>3.6666666666666665</v>
      </c>
      <c r="MX75" s="47">
        <f>Tabla25[[#This Row],[ROS_NUM_COR_COD_ROS_TG_TOT]]-Tabla25[[#This Row],[ROS_NUM_COR_COD_ESC_TG_TOT]]</f>
        <v>3.8214285714285712</v>
      </c>
      <c r="MY75" s="47">
        <f>Tabla25[[#This Row],[ROS_DUR_COR_COD_ROS_TG_NEG]]-Tabla25[[#This Row],[ROS_DUR_COR_COD_ESC_TG_NEG]]</f>
        <v>706.48611111111109</v>
      </c>
      <c r="MZ75" s="47">
        <f>Tabla25[[#This Row],[ROS_DUR_COR_COD_ROS_TG_NEU]]-Tabla25[[#This Row],[ROS_DUR_COR_COD_ESC_TG_NEU]]</f>
        <v>1318.3000000000002</v>
      </c>
      <c r="NA75" s="47">
        <f>Tabla25[[#This Row],[ROS_DUR_COR_COD_ROS_TG_POS]]-Tabla25[[#This Row],[ROS_DUR_COR_COD_ESC_TG_POS]]</f>
        <v>996.22222222222217</v>
      </c>
      <c r="NB75" s="47">
        <f>Tabla25[[#This Row],[ROS_DUR_COR_COD_ROS_TG_TOT]]-Tabla25[[#This Row],[ROS_DUR_COR_COD_ESC_TG_TOT]]</f>
        <v>1001.25</v>
      </c>
    </row>
    <row r="76" spans="1:366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  <c r="KY76" s="15">
        <f>Tabla2[[#This Row],[ROS_NUM_COR_COD_ROS_TG_NEG]]-Tabla2[[#This Row],[PAS_NUM_COR_COD_ROS_TG_NEG]]</f>
        <v>5.5555555555555358E-3</v>
      </c>
      <c r="KZ76" s="15">
        <f>Tabla2[[#This Row],[ROS_DUR_COR_COD_ROS_TG_NEG]]-Tabla2[[#This Row],[PAS_DUR_COR_COD_ROS_TG_NEG]]</f>
        <v>95.549999999999955</v>
      </c>
      <c r="LA76" s="15">
        <f>Tabla2[[#This Row],[ROS_NUM_COR_COD_ROS_TG_NEU]]-Tabla2[[#This Row],[PAS_NUM_COR_COD_ROS_TG_NEU]]</f>
        <v>-0.10000000000000009</v>
      </c>
      <c r="LB76" s="15">
        <f>Tabla2[[#This Row],[ROS_DUR_COR_COD_ROS_TG_NEU]]-Tabla2[[#This Row],[PAS_DUR_COR_COD_ROS_TG_NEU]]</f>
        <v>268.09210526315792</v>
      </c>
      <c r="LC76" s="15">
        <f>Tabla2[[#This Row],[ROS_NUM_COR_COD_ROS_TG_POS]]-Tabla2[[#This Row],[PAS_NUM_COR_COD_ROS_TG_POS]]</f>
        <v>0.20000000000000018</v>
      </c>
      <c r="LD76" s="15">
        <f>Tabla2[[#This Row],[ROS_DUR_COR_COD_ROS_TG_POS]]-Tabla2[[#This Row],[PAS_DUR_COR_COD_ROS_TG_POS]]</f>
        <v>108.92631578947362</v>
      </c>
      <c r="LE76" s="15">
        <f>Tabla2[[#This Row],[ROS_NUM_COR_COD_ROS_TG_TOT]]-Tabla2[[#This Row],[PAS_NUM_COR_COD_ROS_TG_TOT]]</f>
        <v>2.931034482758621E-2</v>
      </c>
      <c r="LF76" s="15">
        <f>Tabla2[[#This Row],[ROS_DUR_COR_COD_ROS_TG_TOT]]-Tabla2[[#This Row],[PAS_DUR_COR_COD_ROS_TG_TOT]]</f>
        <v>142.75415070242661</v>
      </c>
      <c r="LG76" s="15">
        <f>Tabla2[[#This Row],[ROS_NUM_COR_COD_ESC_TG_NEG]]-Tabla2[[#This Row],[PAS_NUM_COR_COD_ESC_TG_NEG]]</f>
        <v>-1.2055555555555553</v>
      </c>
      <c r="LH76" s="15">
        <f>Tabla2[[#This Row],[ROS_DUR_COR_COD_ESC_TG_NEG]]-Tabla2[[#This Row],[PAS_DUR_COR_COD_ESC_TG_NEG]]</f>
        <v>-404.38596491228077</v>
      </c>
      <c r="LI76" s="15">
        <f>Tabla2[[#This Row],[ROS_NUM_COR_COD_ESC_TG_NEU]]-Tabla2[[#This Row],[PAS_NUM_COR_COD_ESC_TG_NEU]]</f>
        <v>-1.85</v>
      </c>
      <c r="LJ76" s="15">
        <f>Tabla2[[#This Row],[ROS_NUM_COR_COD_ESC_TG_NEG]]-Tabla2[[#This Row],[PAS_NUM_COR_COD_ESC_TG_NEG]]</f>
        <v>-1.2055555555555553</v>
      </c>
      <c r="LK76" s="15">
        <f>Tabla2[[#This Row],[ROS_NUM_COR_COD_ESC_TG_POS]]-Tabla2[[#This Row],[PAS_NUM_COR_COD_ESC_TG_POS]]</f>
        <v>-1.5999999999999996</v>
      </c>
      <c r="LL76" s="15">
        <f>Tabla2[[#This Row],[ROS_DUR_COR_COD_ESC_TG_POS]]-Tabla2[[#This Row],[PAS_DUR_COR_COD_ESC_TG_POS]]</f>
        <v>-348.07500000000005</v>
      </c>
      <c r="LM76" s="15">
        <f>Tabla2[[#This Row],[ROS_NUM_COR_COD_ESC_TG_TOT]]-Tabla2[[#This Row],[PAS_NUM_COR_COD_ESC_TG_TOT]]</f>
        <v>-1.5655172413793106</v>
      </c>
      <c r="LN76" s="15">
        <f>Tabla2[[#This Row],[ROS_DUR_COR_COD_ESC_TG_TOT]]-Tabla2[[#This Row],[PAS_DUR_COR_COD_ESC_TG_TOT]]</f>
        <v>-375.51517241379315</v>
      </c>
      <c r="LO76" s="15">
        <f>Tabla2[[#This Row],[PAS_NUM_COR_COD_ROS_TG_NEG]]-Tabla2[[#This Row],[ESC_NUM_COR_COD_ROS_TG_NEG]]</f>
        <v>1.7722222222222221</v>
      </c>
      <c r="LP76" s="15">
        <f>Tabla2[[#This Row],[PAS_DUR_COR_COD_ROS_TG_NEG]]-Tabla2[[#This Row],[ESC_DUR_COR_COD_ROS_TG_NEG]]</f>
        <v>-141.94999999999993</v>
      </c>
      <c r="LQ76" s="15">
        <f>Tabla2[[#This Row],[PAS_NUM_COR_COD_ROS_TG_NEU]]-Tabla2[[#This Row],[ESC_NUM_COR_COD_ROS_TG_NEU]]</f>
        <v>1.9</v>
      </c>
      <c r="LR76" s="15">
        <f>Tabla2[[#This Row],[PAS_DUR_COR_COD_ROS_TG_NEU]]-Tabla2[[#This Row],[ESC_DUR_COR_COD_ROS_TG_NEU]]</f>
        <v>387.72932330827064</v>
      </c>
      <c r="LS76" s="15">
        <f>Tabla2[[#This Row],[PAS_NUM_COR_COD_ROS_TG_POS]]-Tabla2[[#This Row],[ESC_NUM_COR_COD_ROS_TG_POS]]</f>
        <v>2</v>
      </c>
      <c r="LT76" s="15">
        <f>Tabla2[[#This Row],[PAS_DUR_COR_COD_ROS_TG_POS]]-Tabla2[[#This Row],[ESC_DUR_COR_COD_ROS_TG_POS]]</f>
        <v>172.22368421052636</v>
      </c>
      <c r="LU76" s="15">
        <f>Tabla2[[#This Row],[PAS_NUM_COR_COD_ROS_TG_TOT]]-Tabla2[[#This Row],[ESC_NUM_COR_COD_ROS_TG_TOT]]</f>
        <v>1.8857142857142859</v>
      </c>
      <c r="LV76" s="15">
        <f>Tabla2[[#This Row],[PAS_DUR_COR_COD_ROS_TG_TOT]]-Tabla2[[#This Row],[ESC_DUR_COR_COD_ROS_TG_TOT]]</f>
        <v>142.68103448275861</v>
      </c>
      <c r="LW76" s="15">
        <f>Tabla2[[#This Row],[PAS_NUM_COR_COD_ESC_TG_NEG]]-Tabla2[[#This Row],[ESC_NUM_COR_COD_ESC_TG_NEG]]</f>
        <v>-0.35000000000000009</v>
      </c>
      <c r="LX76" s="15">
        <f>Tabla2[[#This Row],[PAS_DUR_COR_COD_ESC_TG_NEG]]-Tabla2[[#This Row],[ESC_DUR_COR_COD_ESC_TG_NEG]]</f>
        <v>-239.72514619883043</v>
      </c>
      <c r="LY76" s="15">
        <f>Tabla2[[#This Row],[PAS_NUM_COR_COD_ESC_TG_NEU]]-Tabla2[[#This Row],[ESC_NUM_COR_COD_ESC_TG_NEU]]</f>
        <v>-1.0500000000000003</v>
      </c>
      <c r="LZ76" s="15">
        <f>Tabla2[[#This Row],[PAS_DUR_COR_COD_ESC_TG_NEU]]-Tabla2[[#This Row],[ESC_DUR_COR_COD_ESC_TG_NEU]]</f>
        <v>-252.78947368421052</v>
      </c>
      <c r="MA76" s="15">
        <f>Tabla2[[#This Row],[PAS_NUM_COR_COD_ESC_TG_POS]]-Tabla2[[#This Row],[ESC_NUM_COR_COD_ESC_TG_POS]]</f>
        <v>-0.86666666666666714</v>
      </c>
      <c r="MB76" s="15">
        <f>Tabla2[[#This Row],[PAS_DUR_COR_COD_ESC_TG_POS]]-Tabla2[[#This Row],[ESC_DUR_COR_COD_ESC_TG_POS]]</f>
        <v>-430.29999999999995</v>
      </c>
      <c r="MC76" s="15">
        <f>Tabla2[[#This Row],[PAS_NUM_COR_COD_ESC_TG_TOT]]-Tabla2[[#This Row],[ESC_NUM_COR_COD_ESC_TG_TOT]]</f>
        <v>-0.75714285714285667</v>
      </c>
      <c r="MD76" s="15">
        <f>Tabla2[[#This Row],[PAS_DUR_COR_COD_ESC_TG_TOT]]-Tabla2[[#This Row],[ESC_DUR_COR_COD_ESC_TG_TOT]]</f>
        <v>-301.23768472906397</v>
      </c>
      <c r="ME76" s="42">
        <f>Tabla25[[#This Row],[PAS_NUM_COR_COD_ROS_TG_NEG]]-Tabla25[[#This Row],[PAS_NUM_COR_COD_ESC_TG_NEG]]</f>
        <v>-0.10000000000000009</v>
      </c>
      <c r="MF76" s="42">
        <f>Tabla25[[#This Row],[PAS_NUM_COR_COD_ROS_TG_NEU]]-Tabla25[[#This Row],[PAS_NUM_COR_COD_ESC_TG_NEU]]</f>
        <v>0.14999999999999991</v>
      </c>
      <c r="MG76" s="42">
        <f>Tabla25[[#This Row],[PAS_NUM_COR_COD_ROS_TG_POS]]-Tabla25[[#This Row],[PAS_NUM_COR_COD_ESC_TG_POS]]</f>
        <v>-0.79999999999999982</v>
      </c>
      <c r="MH76" s="42">
        <f>Tabla25[[#This Row],[PAS_NUM_COR_COD_ROS_TG_TOT]]-Tabla25[[#This Row],[PAS_NUM_COR_COD_ESC_TG_TOT]]</f>
        <v>-0.25</v>
      </c>
      <c r="MI76" s="42">
        <f>Tabla25[[#This Row],[PAS_DUR_COR_COD_ROS_TG_NEG]]-Tabla25[[#This Row],[PAS_DUR_COR_COD_ESC_TG_NEG]]</f>
        <v>-150.60263157894735</v>
      </c>
      <c r="MJ76" s="42">
        <f>Tabla25[[#This Row],[PAS_DUR_COR_COD_ROS_TG_NEU]]-Tabla25[[#This Row],[PAS_DUR_COR_COD_ESC_TG_NEU]]</f>
        <v>142.9473684210526</v>
      </c>
      <c r="MK76" s="42">
        <f>Tabla25[[#This Row],[PAS_DUR_COR_COD_ROS_TG_POS]]-Tabla25[[#This Row],[PAS_DUR_COR_COD_ESC_TG_POS]]</f>
        <v>-271.22631578947369</v>
      </c>
      <c r="ML76" s="42">
        <f>Tabla25[[#This Row],[PAS_DUR_COR_COD_ROS_TG_TOT]]-Tabla25[[#This Row],[PAS_DUR_COR_COD_ESC_TG_TOT]]</f>
        <v>-94.724137931034534</v>
      </c>
      <c r="MM76" s="44">
        <f>Tabla25[[#This Row],[ESC_NUM_COR_COD_ROS_TG_NEG]]-Tabla25[[#This Row],[ESC_NUM_COR_COD_ESC_TG_NEG]]</f>
        <v>-2.2222222222222223</v>
      </c>
      <c r="MN76" s="44">
        <f>Tabla25[[#This Row],[ESC_NUM_COR_COD_ROS_TG_NEU]]-Tabla25[[#This Row],[ESC_NUM_COR_COD_ESC_TG_NEU]]</f>
        <v>-2.8000000000000003</v>
      </c>
      <c r="MO76" s="44">
        <f>Tabla25[[#This Row],[ESC_NUM_COR_COD_ROS_TG_POS]]-Tabla25[[#This Row],[ESC_NUM_COR_COD_ESC_TG_POS]]</f>
        <v>-3.666666666666667</v>
      </c>
      <c r="MP76" s="44">
        <f>Tabla25[[#This Row],[ESC_NUM_COR_COD_ROS_TG_TOT]]-Tabla25[[#This Row],[ESC_NUM_COR_COD_ESC_TG_TOT]]</f>
        <v>-2.8928571428571423</v>
      </c>
      <c r="MQ76" s="44">
        <f>Tabla25[[#This Row],[ESC_DUR_COR_COD_ROS_TG_NEG]]-Tabla25[[#This Row],[ESC_DUR_COR_COD_ESC_TG_NEG]]</f>
        <v>-248.37777777777785</v>
      </c>
      <c r="MR76" s="44">
        <f>Tabla25[[#This Row],[ESC_DUR_COR_COD_ROS_TG_NEU]]-Tabla25[[#This Row],[ESC_DUR_COR_COD_ESC_TG_NEU]]</f>
        <v>-497.57142857142856</v>
      </c>
      <c r="MS76" s="44">
        <f>Tabla25[[#This Row],[ESC_DUR_COR_COD_ROS_TG_POS]]-Tabla25[[#This Row],[ESC_DUR_COR_COD_ESC_TG_POS]]</f>
        <v>-873.75</v>
      </c>
      <c r="MT76" s="44">
        <f>Tabla25[[#This Row],[ESC_DUR_COR_COD_ROS_TG_TOT]]-Tabla25[[#This Row],[ESC_DUR_COR_COD_ESC_TG_TOT]]</f>
        <v>-538.64285714285711</v>
      </c>
      <c r="MU76" s="47">
        <f>Tabla25[[#This Row],[ROS_NUM_COR_COD_ROS_TG_NEG]]-Tabla25[[#This Row],[ROS_NUM_COR_COD_ESC_TG_NEG]]</f>
        <v>1.1111111111111107</v>
      </c>
      <c r="MV76" s="47">
        <f>Tabla25[[#This Row],[ROS_NUM_COR_COD_ROS_TG_NEU]]-Tabla25[[#This Row],[ROS_NUM_COR_COD_ESC_TG_NEU]]</f>
        <v>1.9</v>
      </c>
      <c r="MW76" s="47">
        <f>Tabla25[[#This Row],[ROS_NUM_COR_COD_ROS_TG_POS]]-Tabla25[[#This Row],[ROS_NUM_COR_COD_ESC_TG_POS]]</f>
        <v>1</v>
      </c>
      <c r="MX76" s="47">
        <f>Tabla25[[#This Row],[ROS_NUM_COR_COD_ROS_TG_TOT]]-Tabla25[[#This Row],[ROS_NUM_COR_COD_ESC_TG_TOT]]</f>
        <v>1.3448275862068968</v>
      </c>
      <c r="MY76" s="47">
        <f>Tabla25[[#This Row],[ROS_DUR_COR_COD_ROS_TG_NEG]]-Tabla25[[#This Row],[ROS_DUR_COR_COD_ESC_TG_NEG]]</f>
        <v>349.33333333333337</v>
      </c>
      <c r="MZ76" s="47">
        <f>Tabla25[[#This Row],[ROS_DUR_COR_COD_ROS_TG_NEU]]-Tabla25[[#This Row],[ROS_DUR_COR_COD_ESC_TG_NEU]]</f>
        <v>780.75</v>
      </c>
      <c r="NA76" s="47">
        <f>Tabla25[[#This Row],[ROS_DUR_COR_COD_ROS_TG_POS]]-Tabla25[[#This Row],[ROS_DUR_COR_COD_ESC_TG_POS]]</f>
        <v>185.77499999999998</v>
      </c>
      <c r="NB76" s="47">
        <f>Tabla25[[#This Row],[ROS_DUR_COR_COD_ROS_TG_TOT]]-Tabla25[[#This Row],[ROS_DUR_COR_COD_ESC_TG_TOT]]</f>
        <v>423.54518518518523</v>
      </c>
    </row>
    <row r="77" spans="1:366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  <c r="KY77" s="15">
        <f>Tabla2[[#This Row],[ROS_NUM_COR_COD_ROS_TG_NEG]]-Tabla2[[#This Row],[PAS_NUM_COR_COD_ROS_TG_NEG]]</f>
        <v>1.121428571428571</v>
      </c>
      <c r="KZ77" s="15">
        <f>Tabla2[[#This Row],[ROS_DUR_COR_COD_ROS_TG_NEG]]-Tabla2[[#This Row],[PAS_DUR_COR_COD_ROS_TG_NEG]]</f>
        <v>117.83333333333326</v>
      </c>
      <c r="LA77" s="15">
        <f>Tabla2[[#This Row],[ROS_NUM_COR_COD_ROS_TG_NEU]]-Tabla2[[#This Row],[PAS_NUM_COR_COD_ROS_TG_NEU]]</f>
        <v>-0.35000000000000009</v>
      </c>
      <c r="LB77" s="15">
        <f>Tabla2[[#This Row],[ROS_DUR_COR_COD_ROS_TG_NEU]]-Tabla2[[#This Row],[PAS_DUR_COR_COD_ROS_TG_NEU]]</f>
        <v>-194.13333333333344</v>
      </c>
      <c r="LC77" s="15">
        <f>Tabla2[[#This Row],[ROS_NUM_COR_COD_ROS_TG_POS]]-Tabla2[[#This Row],[PAS_NUM_COR_COD_ROS_TG_POS]]</f>
        <v>0.79999999999999982</v>
      </c>
      <c r="LD77" s="15">
        <f>Tabla2[[#This Row],[ROS_DUR_COR_COD_ROS_TG_POS]]-Tabla2[[#This Row],[PAS_DUR_COR_COD_ROS_TG_POS]]</f>
        <v>104.875</v>
      </c>
      <c r="LE77" s="15">
        <f>Tabla2[[#This Row],[ROS_NUM_COR_COD_ROS_TG_TOT]]-Tabla2[[#This Row],[PAS_NUM_COR_COD_ROS_TG_TOT]]</f>
        <v>0.40666666666666673</v>
      </c>
      <c r="LF77" s="15">
        <f>Tabla2[[#This Row],[ROS_DUR_COR_COD_ROS_TG_TOT]]-Tabla2[[#This Row],[PAS_DUR_COR_COD_ROS_TG_TOT]]</f>
        <v>3.0537056928035327</v>
      </c>
      <c r="LG77" s="15">
        <f>Tabla2[[#This Row],[ROS_NUM_COR_COD_ESC_TG_NEG]]-Tabla2[[#This Row],[PAS_NUM_COR_COD_ESC_TG_NEG]]</f>
        <v>-0.62857142857142856</v>
      </c>
      <c r="LH77" s="15">
        <f>Tabla2[[#This Row],[ROS_DUR_COR_COD_ESC_TG_NEG]]-Tabla2[[#This Row],[PAS_DUR_COR_COD_ESC_TG_NEG]]</f>
        <v>-333.33333333333348</v>
      </c>
      <c r="LI77" s="15">
        <f>Tabla2[[#This Row],[ROS_NUM_COR_COD_ESC_TG_NEU]]-Tabla2[[#This Row],[PAS_NUM_COR_COD_ESC_TG_NEU]]</f>
        <v>-5.0000000000000266E-2</v>
      </c>
      <c r="LJ77" s="15">
        <f>Tabla2[[#This Row],[ROS_NUM_COR_COD_ESC_TG_NEG]]-Tabla2[[#This Row],[PAS_NUM_COR_COD_ESC_TG_NEG]]</f>
        <v>-0.62857142857142856</v>
      </c>
      <c r="LK77" s="15">
        <f>Tabla2[[#This Row],[ROS_NUM_COR_COD_ESC_TG_POS]]-Tabla2[[#This Row],[PAS_NUM_COR_COD_ESC_TG_POS]]</f>
        <v>-0.27499999999999991</v>
      </c>
      <c r="LL77" s="15">
        <f>Tabla2[[#This Row],[ROS_DUR_COR_COD_ESC_TG_POS]]-Tabla2[[#This Row],[PAS_DUR_COR_COD_ESC_TG_POS]]</f>
        <v>-209.39495798319319</v>
      </c>
      <c r="LM77" s="15">
        <f>Tabla2[[#This Row],[ROS_NUM_COR_COD_ESC_TG_TOT]]-Tabla2[[#This Row],[PAS_NUM_COR_COD_ESC_TG_TOT]]</f>
        <v>-0.26666666666666661</v>
      </c>
      <c r="LN77" s="15">
        <f>Tabla2[[#This Row],[ROS_DUR_COR_COD_ESC_TG_TOT]]-Tabla2[[#This Row],[PAS_DUR_COR_COD_ESC_TG_TOT]]</f>
        <v>-162.54897959183654</v>
      </c>
      <c r="LO77" s="15">
        <f>Tabla2[[#This Row],[PAS_NUM_COR_COD_ROS_TG_NEG]]-Tabla2[[#This Row],[ESC_NUM_COR_COD_ROS_TG_NEG]]</f>
        <v>1.6722222222222225</v>
      </c>
      <c r="LP77" s="15">
        <f>Tabla2[[#This Row],[PAS_DUR_COR_COD_ROS_TG_NEG]]-Tabla2[[#This Row],[ESC_DUR_COR_COD_ROS_TG_NEG]]</f>
        <v>-131.75</v>
      </c>
      <c r="LQ77" s="15">
        <f>Tabla2[[#This Row],[PAS_NUM_COR_COD_ROS_TG_NEU]]-Tabla2[[#This Row],[ESC_NUM_COR_COD_ROS_TG_NEU]]</f>
        <v>1.0499999999999998</v>
      </c>
      <c r="LR77" s="15">
        <f>Tabla2[[#This Row],[PAS_DUR_COR_COD_ROS_TG_NEU]]-Tabla2[[#This Row],[ESC_DUR_COR_COD_ROS_TG_NEU]]</f>
        <v>-123.26666666666665</v>
      </c>
      <c r="LS77" s="15">
        <f>Tabla2[[#This Row],[PAS_NUM_COR_COD_ROS_TG_POS]]-Tabla2[[#This Row],[ESC_NUM_COR_COD_ROS_TG_POS]]</f>
        <v>1.7000000000000002</v>
      </c>
      <c r="LT77" s="15">
        <f>Tabla2[[#This Row],[PAS_DUR_COR_COD_ROS_TG_POS]]-Tabla2[[#This Row],[ESC_DUR_COR_COD_ROS_TG_POS]]</f>
        <v>164.72499999999991</v>
      </c>
      <c r="LU77" s="15">
        <f>Tabla2[[#This Row],[PAS_NUM_COR_COD_ROS_TG_TOT]]-Tabla2[[#This Row],[ESC_NUM_COR_COD_ROS_TG_TOT]]</f>
        <v>1.4678160919540229</v>
      </c>
      <c r="LV77" s="15">
        <f>Tabla2[[#This Row],[PAS_DUR_COR_COD_ROS_TG_TOT]]-Tabla2[[#This Row],[ESC_DUR_COR_COD_ROS_TG_TOT]]</f>
        <v>-36.132653061224573</v>
      </c>
      <c r="LW77" s="15">
        <f>Tabla2[[#This Row],[PAS_NUM_COR_COD_ESC_TG_NEG]]-Tabla2[[#This Row],[ESC_NUM_COR_COD_ESC_TG_NEG]]</f>
        <v>0.31111111111111134</v>
      </c>
      <c r="LX77" s="15">
        <f>Tabla2[[#This Row],[PAS_DUR_COR_COD_ESC_TG_NEG]]-Tabla2[[#This Row],[ESC_DUR_COR_COD_ESC_TG_NEG]]</f>
        <v>19.466666666666697</v>
      </c>
      <c r="LY77" s="15">
        <f>Tabla2[[#This Row],[PAS_NUM_COR_COD_ESC_TG_NEU]]-Tabla2[[#This Row],[ESC_NUM_COR_COD_ESC_TG_NEU]]</f>
        <v>1.0500000000000003</v>
      </c>
      <c r="LZ77" s="15">
        <f>Tabla2[[#This Row],[PAS_DUR_COR_COD_ESC_TG_NEU]]-Tabla2[[#This Row],[ESC_DUR_COR_COD_ESC_TG_NEU]]</f>
        <v>-303.5411764705882</v>
      </c>
      <c r="MA77" s="15">
        <f>Tabla2[[#This Row],[PAS_NUM_COR_COD_ESC_TG_POS]]-Tabla2[[#This Row],[ESC_NUM_COR_COD_ESC_TG_POS]]</f>
        <v>0.25</v>
      </c>
      <c r="MB77" s="15">
        <f>Tabla2[[#This Row],[PAS_DUR_COR_COD_ESC_TG_POS]]-Tabla2[[#This Row],[ESC_DUR_COR_COD_ESC_TG_POS]]</f>
        <v>-883.97647058823554</v>
      </c>
      <c r="MC77" s="15">
        <f>Tabla2[[#This Row],[PAS_NUM_COR_COD_ESC_TG_TOT]]-Tabla2[[#This Row],[ESC_NUM_COR_COD_ESC_TG_TOT]]</f>
        <v>0.54252873563218396</v>
      </c>
      <c r="MD77" s="15">
        <f>Tabla2[[#This Row],[PAS_DUR_COR_COD_ESC_TG_TOT]]-Tabla2[[#This Row],[ESC_DUR_COR_COD_ESC_TG_TOT]]</f>
        <v>-376.17602040816337</v>
      </c>
      <c r="ME77" s="42">
        <f>Tabla25[[#This Row],[PAS_NUM_COR_COD_ROS_TG_NEG]]-Tabla25[[#This Row],[PAS_NUM_COR_COD_ESC_TG_NEG]]</f>
        <v>0.25</v>
      </c>
      <c r="MF77" s="42">
        <f>Tabla25[[#This Row],[PAS_NUM_COR_COD_ROS_TG_NEU]]-Tabla25[[#This Row],[PAS_NUM_COR_COD_ESC_TG_NEU]]</f>
        <v>-0.30000000000000027</v>
      </c>
      <c r="MG77" s="42">
        <f>Tabla25[[#This Row],[PAS_NUM_COR_COD_ROS_TG_POS]]-Tabla25[[#This Row],[PAS_NUM_COR_COD_ESC_TG_POS]]</f>
        <v>0.55000000000000027</v>
      </c>
      <c r="MH77" s="42">
        <f>Tabla25[[#This Row],[PAS_NUM_COR_COD_ROS_TG_TOT]]-Tabla25[[#This Row],[PAS_NUM_COR_COD_ESC_TG_TOT]]</f>
        <v>0.16666666666666652</v>
      </c>
      <c r="MI77" s="42">
        <f>Tabla25[[#This Row],[PAS_DUR_COR_COD_ROS_TG_NEG]]-Tabla25[[#This Row],[PAS_DUR_COR_COD_ESC_TG_NEG]]</f>
        <v>-160.13333333333344</v>
      </c>
      <c r="MJ77" s="42">
        <f>Tabla25[[#This Row],[PAS_DUR_COR_COD_ROS_TG_NEU]]-Tabla25[[#This Row],[PAS_DUR_COR_COD_ESC_TG_NEU]]</f>
        <v>14.074509803921728</v>
      </c>
      <c r="MK77" s="42">
        <f>Tabla25[[#This Row],[PAS_DUR_COR_COD_ROS_TG_POS]]-Tabla25[[#This Row],[PAS_DUR_COR_COD_ESC_TG_POS]]</f>
        <v>385.30147058823536</v>
      </c>
      <c r="ML77" s="42">
        <f>Tabla25[[#This Row],[PAS_DUR_COR_COD_ROS_TG_TOT]]-Tabla25[[#This Row],[PAS_DUR_COR_COD_ESC_TG_TOT]]</f>
        <v>79.918367346938794</v>
      </c>
      <c r="MM77" s="44">
        <f>Tabla25[[#This Row],[ESC_NUM_COR_COD_ROS_TG_NEG]]-Tabla25[[#This Row],[ESC_NUM_COR_COD_ESC_TG_NEG]]</f>
        <v>-1.1111111111111112</v>
      </c>
      <c r="MN77" s="44">
        <f>Tabla25[[#This Row],[ESC_NUM_COR_COD_ROS_TG_NEU]]-Tabla25[[#This Row],[ESC_NUM_COR_COD_ESC_TG_NEU]]</f>
        <v>-0.29999999999999982</v>
      </c>
      <c r="MO77" s="44">
        <f>Tabla25[[#This Row],[ESC_NUM_COR_COD_ROS_TG_POS]]-Tabla25[[#This Row],[ESC_NUM_COR_COD_ESC_TG_POS]]</f>
        <v>-0.89999999999999991</v>
      </c>
      <c r="MP77" s="44">
        <f>Tabla25[[#This Row],[ESC_NUM_COR_COD_ROS_TG_TOT]]-Tabla25[[#This Row],[ESC_NUM_COR_COD_ESC_TG_TOT]]</f>
        <v>-0.75862068965517238</v>
      </c>
      <c r="MQ77" s="44">
        <f>Tabla25[[#This Row],[ESC_DUR_COR_COD_ROS_TG_NEG]]-Tabla25[[#This Row],[ESC_DUR_COR_COD_ESC_TG_NEG]]</f>
        <v>-8.9166666666667425</v>
      </c>
      <c r="MR77" s="44">
        <f>Tabla25[[#This Row],[ESC_DUR_COR_COD_ROS_TG_NEU]]-Tabla25[[#This Row],[ESC_DUR_COR_COD_ESC_TG_NEU]]</f>
        <v>-166.19999999999982</v>
      </c>
      <c r="MS77" s="44">
        <f>Tabla25[[#This Row],[ESC_DUR_COR_COD_ROS_TG_POS]]-Tabla25[[#This Row],[ESC_DUR_COR_COD_ESC_TG_POS]]</f>
        <v>-663.40000000000009</v>
      </c>
      <c r="MT77" s="44">
        <f>Tabla25[[#This Row],[ESC_DUR_COR_COD_ROS_TG_TOT]]-Tabla25[[#This Row],[ESC_DUR_COR_COD_ESC_TG_TOT]]</f>
        <v>-260.125</v>
      </c>
      <c r="MU77" s="47">
        <f>Tabla25[[#This Row],[ROS_NUM_COR_COD_ROS_TG_NEG]]-Tabla25[[#This Row],[ROS_NUM_COR_COD_ESC_TG_NEG]]</f>
        <v>1.9999999999999996</v>
      </c>
      <c r="MV77" s="47">
        <f>Tabla25[[#This Row],[ROS_NUM_COR_COD_ROS_TG_NEU]]-Tabla25[[#This Row],[ROS_NUM_COR_COD_ESC_TG_NEU]]</f>
        <v>-0.60000000000000009</v>
      </c>
      <c r="MW77" s="47">
        <f>Tabla25[[#This Row],[ROS_NUM_COR_COD_ROS_TG_POS]]-Tabla25[[#This Row],[ROS_NUM_COR_COD_ESC_TG_POS]]</f>
        <v>1.625</v>
      </c>
      <c r="MX77" s="47">
        <f>Tabla25[[#This Row],[ROS_NUM_COR_COD_ROS_TG_TOT]]-Tabla25[[#This Row],[ROS_NUM_COR_COD_ESC_TG_TOT]]</f>
        <v>0.83999999999999986</v>
      </c>
      <c r="MY77" s="47">
        <f>Tabla25[[#This Row],[ROS_DUR_COR_COD_ROS_TG_NEG]]-Tabla25[[#This Row],[ROS_DUR_COR_COD_ESC_TG_NEG]]</f>
        <v>291.0333333333333</v>
      </c>
      <c r="MZ77" s="47">
        <f>Tabla25[[#This Row],[ROS_DUR_COR_COD_ROS_TG_NEU]]-Tabla25[[#This Row],[ROS_DUR_COR_COD_ESC_TG_NEU]]</f>
        <v>-175.875</v>
      </c>
      <c r="NA77" s="47">
        <f>Tabla25[[#This Row],[ROS_DUR_COR_COD_ROS_TG_POS]]-Tabla25[[#This Row],[ROS_DUR_COR_COD_ESC_TG_POS]]</f>
        <v>699.57142857142856</v>
      </c>
      <c r="NB77" s="47">
        <f>Tabla25[[#This Row],[ROS_DUR_COR_COD_ROS_TG_TOT]]-Tabla25[[#This Row],[ROS_DUR_COR_COD_ESC_TG_TOT]]</f>
        <v>245.52105263157887</v>
      </c>
    </row>
    <row r="78" spans="1:366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  <c r="KY78" s="15">
        <f>Tabla2[[#This Row],[ROS_NUM_COR_COD_ROS_TG_NEG]]-Tabla2[[#This Row],[PAS_NUM_COR_COD_ROS_TG_NEG]]</f>
        <v>0</v>
      </c>
      <c r="KZ78" s="15">
        <f>Tabla2[[#This Row],[ROS_DUR_COR_COD_ROS_TG_NEG]]-Tabla2[[#This Row],[PAS_DUR_COR_COD_ROS_TG_NEG]]</f>
        <v>0</v>
      </c>
      <c r="LA78" s="15">
        <f>Tabla2[[#This Row],[ROS_NUM_COR_COD_ROS_TG_NEU]]-Tabla2[[#This Row],[PAS_NUM_COR_COD_ROS_TG_NEU]]</f>
        <v>0</v>
      </c>
      <c r="LB78" s="15">
        <f>Tabla2[[#This Row],[ROS_DUR_COR_COD_ROS_TG_NEU]]-Tabla2[[#This Row],[PAS_DUR_COR_COD_ROS_TG_NEU]]</f>
        <v>0</v>
      </c>
      <c r="LC78" s="15">
        <f>Tabla2[[#This Row],[ROS_NUM_COR_COD_ROS_TG_POS]]-Tabla2[[#This Row],[PAS_NUM_COR_COD_ROS_TG_POS]]</f>
        <v>0</v>
      </c>
      <c r="LD78" s="15">
        <f>Tabla2[[#This Row],[ROS_DUR_COR_COD_ROS_TG_POS]]-Tabla2[[#This Row],[PAS_DUR_COR_COD_ROS_TG_POS]]</f>
        <v>0</v>
      </c>
      <c r="LE78" s="15">
        <f>Tabla2[[#This Row],[ROS_NUM_COR_COD_ROS_TG_TOT]]-Tabla2[[#This Row],[PAS_NUM_COR_COD_ROS_TG_TOT]]</f>
        <v>0</v>
      </c>
      <c r="LF78" s="15">
        <f>Tabla2[[#This Row],[ROS_DUR_COR_COD_ROS_TG_TOT]]-Tabla2[[#This Row],[PAS_DUR_COR_COD_ROS_TG_TOT]]</f>
        <v>0</v>
      </c>
      <c r="LG78" s="15">
        <f>Tabla2[[#This Row],[ROS_NUM_COR_COD_ESC_TG_NEG]]-Tabla2[[#This Row],[PAS_NUM_COR_COD_ESC_TG_NEG]]</f>
        <v>0</v>
      </c>
      <c r="LH78" s="15">
        <f>Tabla2[[#This Row],[ROS_DUR_COR_COD_ESC_TG_NEG]]-Tabla2[[#This Row],[PAS_DUR_COR_COD_ESC_TG_NEG]]</f>
        <v>0</v>
      </c>
      <c r="LI78" s="15">
        <f>Tabla2[[#This Row],[ROS_NUM_COR_COD_ESC_TG_NEU]]-Tabla2[[#This Row],[PAS_NUM_COR_COD_ESC_TG_NEU]]</f>
        <v>0</v>
      </c>
      <c r="LJ78" s="15">
        <f>Tabla2[[#This Row],[ROS_NUM_COR_COD_ESC_TG_NEG]]-Tabla2[[#This Row],[PAS_NUM_COR_COD_ESC_TG_NEG]]</f>
        <v>0</v>
      </c>
      <c r="LK78" s="15">
        <f>Tabla2[[#This Row],[ROS_NUM_COR_COD_ESC_TG_POS]]-Tabla2[[#This Row],[PAS_NUM_COR_COD_ESC_TG_POS]]</f>
        <v>0</v>
      </c>
      <c r="LL78" s="15">
        <f>Tabla2[[#This Row],[ROS_DUR_COR_COD_ESC_TG_POS]]-Tabla2[[#This Row],[PAS_DUR_COR_COD_ESC_TG_POS]]</f>
        <v>0</v>
      </c>
      <c r="LM78" s="15">
        <f>Tabla2[[#This Row],[ROS_NUM_COR_COD_ESC_TG_TOT]]-Tabla2[[#This Row],[PAS_NUM_COR_COD_ESC_TG_TOT]]</f>
        <v>0</v>
      </c>
      <c r="LN78" s="15">
        <f>Tabla2[[#This Row],[ROS_DUR_COR_COD_ESC_TG_TOT]]-Tabla2[[#This Row],[PAS_DUR_COR_COD_ESC_TG_TOT]]</f>
        <v>0</v>
      </c>
      <c r="LO78" s="15">
        <f>Tabla2[[#This Row],[PAS_NUM_COR_COD_ROS_TG_NEG]]-Tabla2[[#This Row],[ESC_NUM_COR_COD_ROS_TG_NEG]]</f>
        <v>0</v>
      </c>
      <c r="LP78" s="15">
        <f>Tabla2[[#This Row],[PAS_DUR_COR_COD_ROS_TG_NEG]]-Tabla2[[#This Row],[ESC_DUR_COR_COD_ROS_TG_NEG]]</f>
        <v>0</v>
      </c>
      <c r="LQ78" s="15">
        <f>Tabla2[[#This Row],[PAS_NUM_COR_COD_ROS_TG_NEU]]-Tabla2[[#This Row],[ESC_NUM_COR_COD_ROS_TG_NEU]]</f>
        <v>0</v>
      </c>
      <c r="LR78" s="15">
        <f>Tabla2[[#This Row],[PAS_DUR_COR_COD_ROS_TG_NEU]]-Tabla2[[#This Row],[ESC_DUR_COR_COD_ROS_TG_NEU]]</f>
        <v>0</v>
      </c>
      <c r="LS78" s="15">
        <f>Tabla2[[#This Row],[PAS_NUM_COR_COD_ROS_TG_POS]]-Tabla2[[#This Row],[ESC_NUM_COR_COD_ROS_TG_POS]]</f>
        <v>0</v>
      </c>
      <c r="LT78" s="15">
        <f>Tabla2[[#This Row],[PAS_DUR_COR_COD_ROS_TG_POS]]-Tabla2[[#This Row],[ESC_DUR_COR_COD_ROS_TG_POS]]</f>
        <v>0</v>
      </c>
      <c r="LU78" s="15">
        <f>Tabla2[[#This Row],[PAS_NUM_COR_COD_ROS_TG_TOT]]-Tabla2[[#This Row],[ESC_NUM_COR_COD_ROS_TG_TOT]]</f>
        <v>0</v>
      </c>
      <c r="LV78" s="15">
        <f>Tabla2[[#This Row],[PAS_DUR_COR_COD_ROS_TG_TOT]]-Tabla2[[#This Row],[ESC_DUR_COR_COD_ROS_TG_TOT]]</f>
        <v>0</v>
      </c>
      <c r="LW78" s="15">
        <f>Tabla2[[#This Row],[PAS_NUM_COR_COD_ESC_TG_NEG]]-Tabla2[[#This Row],[ESC_NUM_COR_COD_ESC_TG_NEG]]</f>
        <v>0</v>
      </c>
      <c r="LX78" s="15">
        <f>Tabla2[[#This Row],[PAS_DUR_COR_COD_ESC_TG_NEG]]-Tabla2[[#This Row],[ESC_DUR_COR_COD_ESC_TG_NEG]]</f>
        <v>0</v>
      </c>
      <c r="LY78" s="15">
        <f>Tabla2[[#This Row],[PAS_NUM_COR_COD_ESC_TG_NEU]]-Tabla2[[#This Row],[ESC_NUM_COR_COD_ESC_TG_NEU]]</f>
        <v>0</v>
      </c>
      <c r="LZ78" s="15">
        <f>Tabla2[[#This Row],[PAS_DUR_COR_COD_ESC_TG_NEU]]-Tabla2[[#This Row],[ESC_DUR_COR_COD_ESC_TG_NEU]]</f>
        <v>0</v>
      </c>
      <c r="MA78" s="15">
        <f>Tabla2[[#This Row],[PAS_NUM_COR_COD_ESC_TG_POS]]-Tabla2[[#This Row],[ESC_NUM_COR_COD_ESC_TG_POS]]</f>
        <v>0</v>
      </c>
      <c r="MB78" s="15">
        <f>Tabla2[[#This Row],[PAS_DUR_COR_COD_ESC_TG_POS]]-Tabla2[[#This Row],[ESC_DUR_COR_COD_ESC_TG_POS]]</f>
        <v>0</v>
      </c>
      <c r="MC78" s="15">
        <f>Tabla2[[#This Row],[PAS_NUM_COR_COD_ESC_TG_TOT]]-Tabla2[[#This Row],[ESC_NUM_COR_COD_ESC_TG_TOT]]</f>
        <v>0</v>
      </c>
      <c r="MD78" s="15">
        <f>Tabla2[[#This Row],[PAS_DUR_COR_COD_ESC_TG_TOT]]-Tabla2[[#This Row],[ESC_DUR_COR_COD_ESC_TG_TOT]]</f>
        <v>0</v>
      </c>
      <c r="ME78" s="42">
        <f>Tabla25[[#This Row],[PAS_NUM_COR_COD_ROS_TG_NEG]]-Tabla25[[#This Row],[PAS_NUM_COR_COD_ESC_TG_NEG]]</f>
        <v>0</v>
      </c>
      <c r="MF78" s="42">
        <f>Tabla25[[#This Row],[PAS_NUM_COR_COD_ROS_TG_NEU]]-Tabla25[[#This Row],[PAS_NUM_COR_COD_ESC_TG_NEU]]</f>
        <v>0</v>
      </c>
      <c r="MG78" s="42">
        <f>Tabla25[[#This Row],[PAS_NUM_COR_COD_ROS_TG_POS]]-Tabla25[[#This Row],[PAS_NUM_COR_COD_ESC_TG_POS]]</f>
        <v>0</v>
      </c>
      <c r="MH78" s="42">
        <f>Tabla25[[#This Row],[PAS_NUM_COR_COD_ROS_TG_TOT]]-Tabla25[[#This Row],[PAS_NUM_COR_COD_ESC_TG_TOT]]</f>
        <v>0</v>
      </c>
      <c r="MI78" s="42">
        <f>Tabla25[[#This Row],[PAS_DUR_COR_COD_ROS_TG_NEG]]-Tabla25[[#This Row],[PAS_DUR_COR_COD_ESC_TG_NEG]]</f>
        <v>0</v>
      </c>
      <c r="MJ78" s="42">
        <f>Tabla25[[#This Row],[PAS_DUR_COR_COD_ROS_TG_NEU]]-Tabla25[[#This Row],[PAS_DUR_COR_COD_ESC_TG_NEU]]</f>
        <v>0</v>
      </c>
      <c r="MK78" s="42">
        <f>Tabla25[[#This Row],[PAS_DUR_COR_COD_ROS_TG_POS]]-Tabla25[[#This Row],[PAS_DUR_COR_COD_ESC_TG_POS]]</f>
        <v>0</v>
      </c>
      <c r="ML78" s="42">
        <f>Tabla25[[#This Row],[PAS_DUR_COR_COD_ROS_TG_TOT]]-Tabla25[[#This Row],[PAS_DUR_COR_COD_ESC_TG_TOT]]</f>
        <v>0</v>
      </c>
      <c r="MM78" s="44">
        <f>Tabla25[[#This Row],[ESC_NUM_COR_COD_ROS_TG_NEG]]-Tabla25[[#This Row],[ESC_NUM_COR_COD_ESC_TG_NEG]]</f>
        <v>0</v>
      </c>
      <c r="MN78" s="44">
        <f>Tabla25[[#This Row],[ESC_NUM_COR_COD_ROS_TG_NEU]]-Tabla25[[#This Row],[ESC_NUM_COR_COD_ESC_TG_NEU]]</f>
        <v>0</v>
      </c>
      <c r="MO78" s="44">
        <f>Tabla25[[#This Row],[ESC_NUM_COR_COD_ROS_TG_POS]]-Tabla25[[#This Row],[ESC_NUM_COR_COD_ESC_TG_POS]]</f>
        <v>0</v>
      </c>
      <c r="MP78" s="44">
        <f>Tabla25[[#This Row],[ESC_NUM_COR_COD_ROS_TG_TOT]]-Tabla25[[#This Row],[ESC_NUM_COR_COD_ESC_TG_TOT]]</f>
        <v>0</v>
      </c>
      <c r="MQ78" s="44">
        <f>Tabla25[[#This Row],[ESC_DUR_COR_COD_ROS_TG_NEG]]-Tabla25[[#This Row],[ESC_DUR_COR_COD_ESC_TG_NEG]]</f>
        <v>0</v>
      </c>
      <c r="MR78" s="44">
        <f>Tabla25[[#This Row],[ESC_DUR_COR_COD_ROS_TG_NEU]]-Tabla25[[#This Row],[ESC_DUR_COR_COD_ESC_TG_NEU]]</f>
        <v>0</v>
      </c>
      <c r="MS78" s="44">
        <f>Tabla25[[#This Row],[ESC_DUR_COR_COD_ROS_TG_POS]]-Tabla25[[#This Row],[ESC_DUR_COR_COD_ESC_TG_POS]]</f>
        <v>0</v>
      </c>
      <c r="MT78" s="44">
        <f>Tabla25[[#This Row],[ESC_DUR_COR_COD_ROS_TG_TOT]]-Tabla25[[#This Row],[ESC_DUR_COR_COD_ESC_TG_TOT]]</f>
        <v>0</v>
      </c>
      <c r="MU78" s="47">
        <f>Tabla25[[#This Row],[ROS_NUM_COR_COD_ROS_TG_NEG]]-Tabla25[[#This Row],[ROS_NUM_COR_COD_ESC_TG_NEG]]</f>
        <v>0</v>
      </c>
      <c r="MV78" s="47">
        <f>Tabla25[[#This Row],[ROS_NUM_COR_COD_ROS_TG_NEU]]-Tabla25[[#This Row],[ROS_NUM_COR_COD_ESC_TG_NEU]]</f>
        <v>0</v>
      </c>
      <c r="MW78" s="47">
        <f>Tabla25[[#This Row],[ROS_NUM_COR_COD_ROS_TG_POS]]-Tabla25[[#This Row],[ROS_NUM_COR_COD_ESC_TG_POS]]</f>
        <v>0</v>
      </c>
      <c r="MX78" s="47">
        <f>Tabla25[[#This Row],[ROS_NUM_COR_COD_ROS_TG_TOT]]-Tabla25[[#This Row],[ROS_NUM_COR_COD_ESC_TG_TOT]]</f>
        <v>0</v>
      </c>
      <c r="MY78" s="47">
        <f>Tabla25[[#This Row],[ROS_DUR_COR_COD_ROS_TG_NEG]]-Tabla25[[#This Row],[ROS_DUR_COR_COD_ESC_TG_NEG]]</f>
        <v>0</v>
      </c>
      <c r="MZ78" s="47">
        <f>Tabla25[[#This Row],[ROS_DUR_COR_COD_ROS_TG_NEU]]-Tabla25[[#This Row],[ROS_DUR_COR_COD_ESC_TG_NEU]]</f>
        <v>0</v>
      </c>
      <c r="NA78" s="47">
        <f>Tabla25[[#This Row],[ROS_DUR_COR_COD_ROS_TG_POS]]-Tabla25[[#This Row],[ROS_DUR_COR_COD_ESC_TG_POS]]</f>
        <v>0</v>
      </c>
      <c r="NB78" s="47">
        <f>Tabla25[[#This Row],[ROS_DUR_COR_COD_ROS_TG_TOT]]-Tabla25[[#This Row],[ROS_DUR_COR_COD_ESC_TG_TOT]]</f>
        <v>0</v>
      </c>
    </row>
    <row r="79" spans="1:366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 s="15">
        <f>Tabla2[[#This Row],[ROS_NUM_COR_COD_ROS_TG_NEG]]-Tabla2[[#This Row],[PAS_NUM_COR_COD_ROS_TG_NEG]]</f>
        <v>-0.7</v>
      </c>
      <c r="KZ79" s="15">
        <f>Tabla2[[#This Row],[ROS_DUR_COR_COD_ROS_TG_NEG]]-Tabla2[[#This Row],[PAS_DUR_COR_COD_ROS_TG_NEG]]</f>
        <v>-224.33333333333334</v>
      </c>
      <c r="LA79" s="15">
        <f>Tabla2[[#This Row],[ROS_NUM_COR_COD_ROS_TG_NEU]]-Tabla2[[#This Row],[PAS_NUM_COR_COD_ROS_TG_NEU]]</f>
        <v>-0.85</v>
      </c>
      <c r="LB79" s="15">
        <f>Tabla2[[#This Row],[ROS_DUR_COR_COD_ROS_TG_NEU]]-Tabla2[[#This Row],[PAS_DUR_COR_COD_ROS_TG_NEU]]</f>
        <v>-194.66666666666666</v>
      </c>
      <c r="LC79" s="15">
        <f>Tabla2[[#This Row],[ROS_NUM_COR_COD_ROS_TG_POS]]-Tabla2[[#This Row],[PAS_NUM_COR_COD_ROS_TG_POS]]</f>
        <v>-0.5</v>
      </c>
      <c r="LD79" s="15">
        <f>Tabla2[[#This Row],[ROS_DUR_COR_COD_ROS_TG_POS]]-Tabla2[[#This Row],[PAS_DUR_COR_COD_ROS_TG_POS]]</f>
        <v>-178.57142857142858</v>
      </c>
      <c r="LE79" s="15">
        <f>Tabla2[[#This Row],[ROS_NUM_COR_COD_ROS_TG_TOT]]-Tabla2[[#This Row],[PAS_NUM_COR_COD_ROS_TG_TOT]]</f>
        <v>-0.68333333333333335</v>
      </c>
      <c r="LF79" s="15">
        <f>Tabla2[[#This Row],[ROS_DUR_COR_COD_ROS_TG_TOT]]-Tabla2[[#This Row],[PAS_DUR_COR_COD_ROS_TG_TOT]]</f>
        <v>-200.17857142857142</v>
      </c>
      <c r="LG79" s="15">
        <f>Tabla2[[#This Row],[ROS_NUM_COR_COD_ESC_TG_NEG]]-Tabla2[[#This Row],[PAS_NUM_COR_COD_ESC_TG_NEG]]</f>
        <v>-0.85</v>
      </c>
      <c r="LH79" s="15">
        <f>Tabla2[[#This Row],[ROS_DUR_COR_COD_ESC_TG_NEG]]-Tabla2[[#This Row],[PAS_DUR_COR_COD_ESC_TG_NEG]]</f>
        <v>-193.92307692307693</v>
      </c>
      <c r="LI79" s="15">
        <f>Tabla2[[#This Row],[ROS_NUM_COR_COD_ESC_TG_NEU]]-Tabla2[[#This Row],[PAS_NUM_COR_COD_ESC_TG_NEU]]</f>
        <v>-0.6</v>
      </c>
      <c r="LJ79" s="15">
        <f>Tabla2[[#This Row],[ROS_NUM_COR_COD_ESC_TG_NEG]]-Tabla2[[#This Row],[PAS_NUM_COR_COD_ESC_TG_NEG]]</f>
        <v>-0.85</v>
      </c>
      <c r="LK79" s="15">
        <f>Tabla2[[#This Row],[ROS_NUM_COR_COD_ESC_TG_POS]]-Tabla2[[#This Row],[PAS_NUM_COR_COD_ESC_TG_POS]]</f>
        <v>-0.75</v>
      </c>
      <c r="LL79" s="15">
        <f>Tabla2[[#This Row],[ROS_DUR_COR_COD_ESC_TG_POS]]-Tabla2[[#This Row],[PAS_DUR_COR_COD_ESC_TG_POS]]</f>
        <v>-161.25</v>
      </c>
      <c r="LM79" s="15">
        <f>Tabla2[[#This Row],[ROS_NUM_COR_COD_ESC_TG_TOT]]-Tabla2[[#This Row],[PAS_NUM_COR_COD_ESC_TG_TOT]]</f>
        <v>-0.73333333333333328</v>
      </c>
      <c r="LN79" s="15">
        <f>Tabla2[[#This Row],[ROS_DUR_COR_COD_ESC_TG_TOT]]-Tabla2[[#This Row],[PAS_DUR_COR_COD_ESC_TG_TOT]]</f>
        <v>-187.20588235294119</v>
      </c>
      <c r="LO79" s="15">
        <f>Tabla2[[#This Row],[PAS_NUM_COR_COD_ROS_TG_NEG]]-Tabla2[[#This Row],[ESC_NUM_COR_COD_ROS_TG_NEG]]</f>
        <v>0.6</v>
      </c>
      <c r="LP79" s="15">
        <f>Tabla2[[#This Row],[PAS_DUR_COR_COD_ROS_TG_NEG]]-Tabla2[[#This Row],[ESC_DUR_COR_COD_ROS_TG_NEG]]</f>
        <v>42.333333333333343</v>
      </c>
      <c r="LQ79" s="15">
        <f>Tabla2[[#This Row],[PAS_NUM_COR_COD_ROS_TG_NEU]]-Tabla2[[#This Row],[ESC_NUM_COR_COD_ROS_TG_NEU]]</f>
        <v>0.73888888888888893</v>
      </c>
      <c r="LR79" s="15">
        <f>Tabla2[[#This Row],[PAS_DUR_COR_COD_ROS_TG_NEU]]-Tabla2[[#This Row],[ESC_DUR_COR_COD_ROS_TG_NEU]]</f>
        <v>87.666666666666657</v>
      </c>
      <c r="LS79" s="15">
        <f>Tabla2[[#This Row],[PAS_NUM_COR_COD_ROS_TG_POS]]-Tabla2[[#This Row],[ESC_NUM_COR_COD_ROS_TG_POS]]</f>
        <v>0.35714285714285715</v>
      </c>
      <c r="LT79" s="15">
        <f>Tabla2[[#This Row],[PAS_DUR_COR_COD_ROS_TG_POS]]-Tabla2[[#This Row],[ESC_DUR_COR_COD_ROS_TG_POS]]</f>
        <v>71.571428571428584</v>
      </c>
      <c r="LU79" s="15">
        <f>Tabla2[[#This Row],[PAS_NUM_COR_COD_ROS_TG_TOT]]-Tabla2[[#This Row],[ESC_NUM_COR_COD_ROS_TG_TOT]]</f>
        <v>0.56794871794871793</v>
      </c>
      <c r="LV79" s="15">
        <f>Tabla2[[#This Row],[PAS_DUR_COR_COD_ROS_TG_TOT]]-Tabla2[[#This Row],[ESC_DUR_COR_COD_ROS_TG_TOT]]</f>
        <v>68.178571428571416</v>
      </c>
      <c r="LW79" s="15">
        <f>Tabla2[[#This Row],[PAS_NUM_COR_COD_ESC_TG_NEG]]-Tabla2[[#This Row],[ESC_NUM_COR_COD_ESC_TG_NEG]]</f>
        <v>0.55000000000000004</v>
      </c>
      <c r="LX79" s="15">
        <f>Tabla2[[#This Row],[PAS_DUR_COR_COD_ESC_TG_NEG]]-Tabla2[[#This Row],[ESC_DUR_COR_COD_ESC_TG_NEG]]</f>
        <v>94.589743589743605</v>
      </c>
      <c r="LY79" s="15">
        <f>Tabla2[[#This Row],[PAS_NUM_COR_COD_ESC_TG_NEU]]-Tabla2[[#This Row],[ESC_NUM_COR_COD_ESC_TG_NEU]]</f>
        <v>0.15555555555555556</v>
      </c>
      <c r="LZ79" s="15">
        <f>Tabla2[[#This Row],[PAS_DUR_COR_COD_ESC_TG_NEU]]-Tabla2[[#This Row],[ESC_DUR_COR_COD_ESC_TG_NEU]]</f>
        <v>43.777777777777771</v>
      </c>
      <c r="MA79" s="15">
        <f>Tabla2[[#This Row],[PAS_NUM_COR_COD_ESC_TG_POS]]-Tabla2[[#This Row],[ESC_NUM_COR_COD_ESC_TG_POS]]</f>
        <v>0.75</v>
      </c>
      <c r="MB79" s="15">
        <f>Tabla2[[#This Row],[PAS_DUR_COR_COD_ESC_TG_POS]]-Tabla2[[#This Row],[ESC_DUR_COR_COD_ESC_TG_POS]]</f>
        <v>161.25</v>
      </c>
      <c r="MC79" s="15">
        <f>Tabla2[[#This Row],[PAS_NUM_COR_COD_ESC_TG_TOT]]-Tabla2[[#This Row],[ESC_NUM_COR_COD_ESC_TG_TOT]]</f>
        <v>0.46410256410256406</v>
      </c>
      <c r="MD79" s="15">
        <f>Tabla2[[#This Row],[PAS_DUR_COR_COD_ESC_TG_TOT]]-Tabla2[[#This Row],[ESC_DUR_COR_COD_ESC_TG_TOT]]</f>
        <v>53.372549019607845</v>
      </c>
      <c r="ME79" s="42">
        <f>Tabla25[[#This Row],[PAS_NUM_COR_COD_ROS_TG_NEG]]-Tabla25[[#This Row],[PAS_NUM_COR_COD_ESC_TG_NEG]]</f>
        <v>-0.15000000000000002</v>
      </c>
      <c r="MF79" s="42">
        <f>Tabla25[[#This Row],[PAS_NUM_COR_COD_ROS_TG_NEU]]-Tabla25[[#This Row],[PAS_NUM_COR_COD_ESC_TG_NEU]]</f>
        <v>0.25</v>
      </c>
      <c r="MG79" s="42">
        <f>Tabla25[[#This Row],[PAS_NUM_COR_COD_ROS_TG_POS]]-Tabla25[[#This Row],[PAS_NUM_COR_COD_ESC_TG_POS]]</f>
        <v>-0.25</v>
      </c>
      <c r="MH79" s="42">
        <f>Tabla25[[#This Row],[PAS_NUM_COR_COD_ROS_TG_TOT]]-Tabla25[[#This Row],[PAS_NUM_COR_COD_ESC_TG_TOT]]</f>
        <v>-4.9999999999999933E-2</v>
      </c>
      <c r="MI79" s="42">
        <f>Tabla25[[#This Row],[PAS_DUR_COR_COD_ROS_TG_NEG]]-Tabla25[[#This Row],[PAS_DUR_COR_COD_ESC_TG_NEG]]</f>
        <v>30.410256410256409</v>
      </c>
      <c r="MJ79" s="42">
        <f>Tabla25[[#This Row],[PAS_DUR_COR_COD_ROS_TG_NEU]]-Tabla25[[#This Row],[PAS_DUR_COR_COD_ESC_TG_NEU]]</f>
        <v>-17.444444444444457</v>
      </c>
      <c r="MK79" s="42">
        <f>Tabla25[[#This Row],[PAS_DUR_COR_COD_ROS_TG_POS]]-Tabla25[[#This Row],[PAS_DUR_COR_COD_ESC_TG_POS]]</f>
        <v>17.321428571428584</v>
      </c>
      <c r="ML79" s="42">
        <f>Tabla25[[#This Row],[PAS_DUR_COR_COD_ROS_TG_TOT]]-Tabla25[[#This Row],[PAS_DUR_COR_COD_ESC_TG_TOT]]</f>
        <v>12.972689075630228</v>
      </c>
      <c r="MM79" s="44">
        <f>Tabla25[[#This Row],[ESC_NUM_COR_COD_ROS_TG_NEG]]-Tabla25[[#This Row],[ESC_NUM_COR_COD_ESC_TG_NEG]]</f>
        <v>-0.19999999999999998</v>
      </c>
      <c r="MN79" s="44">
        <f>Tabla25[[#This Row],[ESC_NUM_COR_COD_ROS_TG_NEU]]-Tabla25[[#This Row],[ESC_NUM_COR_COD_ESC_TG_NEU]]</f>
        <v>-0.33333333333333331</v>
      </c>
      <c r="MO79" s="44">
        <f>Tabla25[[#This Row],[ESC_NUM_COR_COD_ROS_TG_POS]]-Tabla25[[#This Row],[ESC_NUM_COR_COD_ESC_TG_POS]]</f>
        <v>0.14285714285714285</v>
      </c>
      <c r="MP79" s="44">
        <f>Tabla25[[#This Row],[ESC_NUM_COR_COD_ROS_TG_TOT]]-Tabla25[[#This Row],[ESC_NUM_COR_COD_ESC_TG_TOT]]</f>
        <v>-0.15384615384615383</v>
      </c>
      <c r="MQ79" s="44">
        <f>Tabla25[[#This Row],[ESC_DUR_COR_COD_ROS_TG_NEG]]-Tabla25[[#This Row],[ESC_DUR_COR_COD_ESC_TG_NEG]]</f>
        <v>82.666666666666671</v>
      </c>
      <c r="MR79" s="44">
        <f>Tabla25[[#This Row],[ESC_DUR_COR_COD_ROS_TG_NEU]]-Tabla25[[#This Row],[ESC_DUR_COR_COD_ESC_TG_NEU]]</f>
        <v>-61.333333333333343</v>
      </c>
      <c r="MS79" s="44">
        <f>Tabla25[[#This Row],[ESC_DUR_COR_COD_ROS_TG_POS]]-Tabla25[[#This Row],[ESC_DUR_COR_COD_ESC_TG_POS]]</f>
        <v>107</v>
      </c>
      <c r="MT79" s="44">
        <f>Tabla25[[#This Row],[ESC_DUR_COR_COD_ROS_TG_TOT]]-Tabla25[[#This Row],[ESC_DUR_COR_COD_ESC_TG_TOT]]</f>
        <v>-1.8333333333333428</v>
      </c>
      <c r="MU79" s="47">
        <f>Tabla25[[#This Row],[ROS_NUM_COR_COD_ROS_TG_NEG]]-Tabla25[[#This Row],[ROS_NUM_COR_COD_ESC_TG_NEG]]</f>
        <v>0</v>
      </c>
      <c r="MV79" s="47">
        <f>Tabla25[[#This Row],[ROS_NUM_COR_COD_ROS_TG_NEU]]-Tabla25[[#This Row],[ROS_NUM_COR_COD_ESC_TG_NEU]]</f>
        <v>0</v>
      </c>
      <c r="MW79" s="47">
        <f>Tabla25[[#This Row],[ROS_NUM_COR_COD_ROS_TG_POS]]-Tabla25[[#This Row],[ROS_NUM_COR_COD_ESC_TG_POS]]</f>
        <v>0</v>
      </c>
      <c r="MX79" s="47">
        <f>Tabla25[[#This Row],[ROS_NUM_COR_COD_ROS_TG_TOT]]-Tabla25[[#This Row],[ROS_NUM_COR_COD_ESC_TG_TOT]]</f>
        <v>0</v>
      </c>
      <c r="MY79" s="47">
        <f>Tabla25[[#This Row],[ROS_DUR_COR_COD_ROS_TG_NEG]]-Tabla25[[#This Row],[ROS_DUR_COR_COD_ESC_TG_NEG]]</f>
        <v>0</v>
      </c>
      <c r="MZ79" s="47">
        <f>Tabla25[[#This Row],[ROS_DUR_COR_COD_ROS_TG_NEU]]-Tabla25[[#This Row],[ROS_DUR_COR_COD_ESC_TG_NEU]]</f>
        <v>0</v>
      </c>
      <c r="NA79" s="47">
        <f>Tabla25[[#This Row],[ROS_DUR_COR_COD_ROS_TG_POS]]-Tabla25[[#This Row],[ROS_DUR_COR_COD_ESC_TG_POS]]</f>
        <v>0</v>
      </c>
      <c r="NB79" s="47">
        <f>Tabla25[[#This Row],[ROS_DUR_COR_COD_ROS_TG_TOT]]-Tabla25[[#This Row],[ROS_DUR_COR_COD_ESC_TG_TOT]]</f>
        <v>0</v>
      </c>
    </row>
    <row r="80" spans="1:366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  <c r="KY80" s="15">
        <f>Tabla2[[#This Row],[ROS_NUM_COR_COD_ROS_TG_NEG]]-Tabla2[[#This Row],[PAS_NUM_COR_COD_ROS_TG_NEG]]</f>
        <v>-0.14999999999999991</v>
      </c>
      <c r="KZ80" s="15">
        <f>Tabla2[[#This Row],[ROS_DUR_COR_COD_ROS_TG_NEG]]-Tabla2[[#This Row],[PAS_DUR_COR_COD_ROS_TG_NEG]]</f>
        <v>-11.625</v>
      </c>
      <c r="LA80" s="15">
        <f>Tabla2[[#This Row],[ROS_NUM_COR_COD_ROS_TG_NEU]]-Tabla2[[#This Row],[PAS_NUM_COR_COD_ROS_TG_NEU]]</f>
        <v>0.80000000000000027</v>
      </c>
      <c r="LB80" s="15">
        <f>Tabla2[[#This Row],[ROS_DUR_COR_COD_ROS_TG_NEU]]-Tabla2[[#This Row],[PAS_DUR_COR_COD_ROS_TG_NEU]]</f>
        <v>44.733333333333348</v>
      </c>
      <c r="LC80" s="15">
        <f>Tabla2[[#This Row],[ROS_NUM_COR_COD_ROS_TG_POS]]-Tabla2[[#This Row],[PAS_NUM_COR_COD_ROS_TG_POS]]</f>
        <v>1.4499999999999997</v>
      </c>
      <c r="LD80" s="15">
        <f>Tabla2[[#This Row],[ROS_DUR_COR_COD_ROS_TG_POS]]-Tabla2[[#This Row],[PAS_DUR_COR_COD_ROS_TG_POS]]</f>
        <v>-22.994117647058829</v>
      </c>
      <c r="LE80" s="15">
        <f>Tabla2[[#This Row],[ROS_NUM_COR_COD_ROS_TG_TOT]]-Tabla2[[#This Row],[PAS_NUM_COR_COD_ROS_TG_TOT]]</f>
        <v>0.73218390804597711</v>
      </c>
      <c r="LF80" s="15">
        <f>Tabla2[[#This Row],[ROS_DUR_COR_COD_ROS_TG_TOT]]-Tabla2[[#This Row],[PAS_DUR_COR_COD_ROS_TG_TOT]]</f>
        <v>6.773148148148266</v>
      </c>
      <c r="LG80" s="15">
        <f>Tabla2[[#This Row],[ROS_NUM_COR_COD_ESC_TG_NEG]]-Tabla2[[#This Row],[PAS_NUM_COR_COD_ESC_TG_NEG]]</f>
        <v>-0.31111111111111134</v>
      </c>
      <c r="LH80" s="15">
        <f>Tabla2[[#This Row],[ROS_DUR_COR_COD_ESC_TG_NEG]]-Tabla2[[#This Row],[PAS_DUR_COR_COD_ESC_TG_NEG]]</f>
        <v>-211.55555555555554</v>
      </c>
      <c r="LI80" s="15">
        <f>Tabla2[[#This Row],[ROS_NUM_COR_COD_ESC_TG_NEU]]-Tabla2[[#This Row],[PAS_NUM_COR_COD_ESC_TG_NEU]]</f>
        <v>-0.90000000000000013</v>
      </c>
      <c r="LJ80" s="15">
        <f>Tabla2[[#This Row],[ROS_NUM_COR_COD_ESC_TG_NEG]]-Tabla2[[#This Row],[PAS_NUM_COR_COD_ESC_TG_NEG]]</f>
        <v>-0.31111111111111134</v>
      </c>
      <c r="LK80" s="15">
        <f>Tabla2[[#This Row],[ROS_NUM_COR_COD_ESC_TG_POS]]-Tabla2[[#This Row],[PAS_NUM_COR_COD_ESC_TG_POS]]</f>
        <v>-0.64999999999999991</v>
      </c>
      <c r="LL80" s="15">
        <f>Tabla2[[#This Row],[ROS_DUR_COR_COD_ESC_TG_POS]]-Tabla2[[#This Row],[PAS_DUR_COR_COD_ESC_TG_POS]]</f>
        <v>-175.40000000000009</v>
      </c>
      <c r="LM80" s="15">
        <f>Tabla2[[#This Row],[ROS_NUM_COR_COD_ESC_TG_TOT]]-Tabla2[[#This Row],[PAS_NUM_COR_COD_ESC_TG_TOT]]</f>
        <v>-0.6419540229885059</v>
      </c>
      <c r="LN80" s="15">
        <f>Tabla2[[#This Row],[ROS_DUR_COR_COD_ESC_TG_TOT]]-Tabla2[[#This Row],[PAS_DUR_COR_COD_ESC_TG_TOT]]</f>
        <v>-145.4021739130435</v>
      </c>
      <c r="LO80" s="15">
        <f>Tabla2[[#This Row],[PAS_NUM_COR_COD_ROS_TG_NEG]]-Tabla2[[#This Row],[ESC_NUM_COR_COD_ROS_TG_NEG]]</f>
        <v>1.3499999999999999</v>
      </c>
      <c r="LP80" s="15">
        <f>Tabla2[[#This Row],[PAS_DUR_COR_COD_ROS_TG_NEG]]-Tabla2[[#This Row],[ESC_DUR_COR_COD_ROS_TG_NEG]]</f>
        <v>348.23214285714289</v>
      </c>
      <c r="LQ80" s="15">
        <f>Tabla2[[#This Row],[PAS_NUM_COR_COD_ROS_TG_NEU]]-Tabla2[[#This Row],[ESC_NUM_COR_COD_ROS_TG_NEU]]</f>
        <v>1</v>
      </c>
      <c r="LR80" s="15">
        <f>Tabla2[[#This Row],[PAS_DUR_COR_COD_ROS_TG_NEU]]-Tabla2[[#This Row],[ESC_DUR_COR_COD_ROS_TG_NEU]]</f>
        <v>168.26666666666665</v>
      </c>
      <c r="LS80" s="15">
        <f>Tabla2[[#This Row],[PAS_NUM_COR_COD_ROS_TG_POS]]-Tabla2[[#This Row],[ESC_NUM_COR_COD_ROS_TG_POS]]</f>
        <v>1.7055555555555555</v>
      </c>
      <c r="LT80" s="15">
        <f>Tabla2[[#This Row],[PAS_DUR_COR_COD_ROS_TG_POS]]-Tabla2[[#This Row],[ESC_DUR_COR_COD_ROS_TG_POS]]</f>
        <v>30.044117647058783</v>
      </c>
      <c r="LU80" s="15">
        <f>Tabla2[[#This Row],[PAS_NUM_COR_COD_ROS_TG_TOT]]-Tabla2[[#This Row],[ESC_NUM_COR_COD_ROS_TG_TOT]]</f>
        <v>1.3367816091954023</v>
      </c>
      <c r="LV80" s="15">
        <f>Tabla2[[#This Row],[PAS_DUR_COR_COD_ROS_TG_TOT]]-Tabla2[[#This Row],[ESC_DUR_COR_COD_ROS_TG_TOT]]</f>
        <v>209.1789215686274</v>
      </c>
      <c r="LW80" s="15">
        <f>Tabla2[[#This Row],[PAS_NUM_COR_COD_ESC_TG_NEG]]-Tabla2[[#This Row],[ESC_NUM_COR_COD_ESC_TG_NEG]]</f>
        <v>-1</v>
      </c>
      <c r="LX80" s="15">
        <f>Tabla2[[#This Row],[PAS_DUR_COR_COD_ESC_TG_NEG]]-Tabla2[[#This Row],[ESC_DUR_COR_COD_ESC_TG_NEG]]</f>
        <v>-404.33333333333326</v>
      </c>
      <c r="LY80" s="15">
        <f>Tabla2[[#This Row],[PAS_NUM_COR_COD_ESC_TG_NEU]]-Tabla2[[#This Row],[ESC_NUM_COR_COD_ESC_TG_NEU]]</f>
        <v>-1.6</v>
      </c>
      <c r="LZ80" s="15">
        <f>Tabla2[[#This Row],[PAS_DUR_COR_COD_ESC_TG_NEU]]-Tabla2[[#This Row],[ESC_DUR_COR_COD_ESC_TG_NEU]]</f>
        <v>-347.80158730158723</v>
      </c>
      <c r="MA80" s="15">
        <f>Tabla2[[#This Row],[PAS_NUM_COR_COD_ESC_TG_POS]]-Tabla2[[#This Row],[ESC_NUM_COR_COD_ESC_TG_POS]]</f>
        <v>-1.5944444444444446</v>
      </c>
      <c r="MB80" s="15">
        <f>Tabla2[[#This Row],[PAS_DUR_COR_COD_ESC_TG_POS]]-Tabla2[[#This Row],[ESC_DUR_COR_COD_ESC_TG_POS]]</f>
        <v>-430.09999999999991</v>
      </c>
      <c r="MC80" s="15">
        <f>Tabla2[[#This Row],[PAS_NUM_COR_COD_ESC_TG_TOT]]-Tabla2[[#This Row],[ESC_NUM_COR_COD_ESC_TG_TOT]]</f>
        <v>-1.3925287356321836</v>
      </c>
      <c r="MD80" s="15">
        <f>Tabla2[[#This Row],[PAS_DUR_COR_COD_ESC_TG_TOT]]-Tabla2[[#This Row],[ESC_DUR_COR_COD_ESC_TG_TOT]]</f>
        <v>-395.00167224080269</v>
      </c>
      <c r="ME80" s="42">
        <f>Tabla25[[#This Row],[PAS_NUM_COR_COD_ROS_TG_NEG]]-Tabla25[[#This Row],[PAS_NUM_COR_COD_ESC_TG_NEG]]</f>
        <v>-5.0000000000000266E-2</v>
      </c>
      <c r="MF80" s="42">
        <f>Tabla25[[#This Row],[PAS_NUM_COR_COD_ROS_TG_NEU]]-Tabla25[[#This Row],[PAS_NUM_COR_COD_ESC_TG_NEU]]</f>
        <v>0.79999999999999982</v>
      </c>
      <c r="MG80" s="42">
        <f>Tabla25[[#This Row],[PAS_NUM_COR_COD_ROS_TG_POS]]-Tabla25[[#This Row],[PAS_NUM_COR_COD_ESC_TG_POS]]</f>
        <v>0.29999999999999982</v>
      </c>
      <c r="MH80" s="42">
        <f>Tabla25[[#This Row],[PAS_NUM_COR_COD_ROS_TG_TOT]]-Tabla25[[#This Row],[PAS_NUM_COR_COD_ESC_TG_TOT]]</f>
        <v>0.35000000000000009</v>
      </c>
      <c r="MI80" s="42">
        <f>Tabla25[[#This Row],[PAS_DUR_COR_COD_ROS_TG_NEG]]-Tabla25[[#This Row],[PAS_DUR_COR_COD_ESC_TG_NEG]]</f>
        <v>18.375</v>
      </c>
      <c r="MJ80" s="42">
        <f>Tabla25[[#This Row],[PAS_DUR_COR_COD_ROS_TG_NEU]]-Tabla25[[#This Row],[PAS_DUR_COR_COD_ESC_TG_NEU]]</f>
        <v>102.29047619047628</v>
      </c>
      <c r="MK80" s="42">
        <f>Tabla25[[#This Row],[PAS_DUR_COR_COD_ROS_TG_POS]]-Tabla25[[#This Row],[PAS_DUR_COR_COD_ESC_TG_POS]]</f>
        <v>41.894117647058692</v>
      </c>
      <c r="ML80" s="42">
        <f>Tabla25[[#This Row],[PAS_DUR_COR_COD_ROS_TG_TOT]]-Tabla25[[#This Row],[PAS_DUR_COR_COD_ESC_TG_TOT]]</f>
        <v>54.05615942028976</v>
      </c>
      <c r="MM80" s="44">
        <f>Tabla25[[#This Row],[ESC_NUM_COR_COD_ROS_TG_NEG]]-Tabla25[[#This Row],[ESC_NUM_COR_COD_ESC_TG_NEG]]</f>
        <v>-2.4000000000000004</v>
      </c>
      <c r="MN80" s="44">
        <f>Tabla25[[#This Row],[ESC_NUM_COR_COD_ROS_TG_NEU]]-Tabla25[[#This Row],[ESC_NUM_COR_COD_ESC_TG_NEU]]</f>
        <v>-1.8000000000000003</v>
      </c>
      <c r="MO80" s="44">
        <f>Tabla25[[#This Row],[ESC_NUM_COR_COD_ROS_TG_POS]]-Tabla25[[#This Row],[ESC_NUM_COR_COD_ESC_TG_POS]]</f>
        <v>-3</v>
      </c>
      <c r="MP80" s="44">
        <f>Tabla25[[#This Row],[ESC_NUM_COR_COD_ROS_TG_TOT]]-Tabla25[[#This Row],[ESC_NUM_COR_COD_ESC_TG_TOT]]</f>
        <v>-2.3793103448275859</v>
      </c>
      <c r="MQ80" s="44">
        <f>Tabla25[[#This Row],[ESC_DUR_COR_COD_ROS_TG_NEG]]-Tabla25[[#This Row],[ESC_DUR_COR_COD_ESC_TG_NEG]]</f>
        <v>-734.19047619047615</v>
      </c>
      <c r="MR80" s="44">
        <f>Tabla25[[#This Row],[ESC_DUR_COR_COD_ROS_TG_NEU]]-Tabla25[[#This Row],[ESC_DUR_COR_COD_ESC_TG_NEU]]</f>
        <v>-413.7777777777776</v>
      </c>
      <c r="MS80" s="44">
        <f>Tabla25[[#This Row],[ESC_DUR_COR_COD_ROS_TG_POS]]-Tabla25[[#This Row],[ESC_DUR_COR_COD_ESC_TG_POS]]</f>
        <v>-418.25</v>
      </c>
      <c r="MT80" s="44">
        <f>Tabla25[[#This Row],[ESC_DUR_COR_COD_ROS_TG_TOT]]-Tabla25[[#This Row],[ESC_DUR_COR_COD_ESC_TG_TOT]]</f>
        <v>-550.12443438914033</v>
      </c>
      <c r="MU80" s="47">
        <f>Tabla25[[#This Row],[ROS_NUM_COR_COD_ROS_TG_NEG]]-Tabla25[[#This Row],[ROS_NUM_COR_COD_ESC_TG_NEG]]</f>
        <v>0.11111111111111116</v>
      </c>
      <c r="MV80" s="47">
        <f>Tabla25[[#This Row],[ROS_NUM_COR_COD_ROS_TG_NEU]]-Tabla25[[#This Row],[ROS_NUM_COR_COD_ESC_TG_NEU]]</f>
        <v>2.5</v>
      </c>
      <c r="MW80" s="47">
        <f>Tabla25[[#This Row],[ROS_NUM_COR_COD_ROS_TG_POS]]-Tabla25[[#This Row],[ROS_NUM_COR_COD_ESC_TG_POS]]</f>
        <v>2.3999999999999995</v>
      </c>
      <c r="MX80" s="47">
        <f>Tabla25[[#This Row],[ROS_NUM_COR_COD_ROS_TG_TOT]]-Tabla25[[#This Row],[ROS_NUM_COR_COD_ESC_TG_TOT]]</f>
        <v>1.7241379310344831</v>
      </c>
      <c r="MY80" s="47">
        <f>Tabla25[[#This Row],[ROS_DUR_COR_COD_ROS_TG_NEG]]-Tabla25[[#This Row],[ROS_DUR_COR_COD_ESC_TG_NEG]]</f>
        <v>218.30555555555554</v>
      </c>
      <c r="MZ80" s="47">
        <f>Tabla25[[#This Row],[ROS_DUR_COR_COD_ROS_TG_NEU]]-Tabla25[[#This Row],[ROS_DUR_COR_COD_ESC_TG_NEU]]</f>
        <v>59.916666666666742</v>
      </c>
      <c r="NA80" s="47">
        <f>Tabla25[[#This Row],[ROS_DUR_COR_COD_ROS_TG_POS]]-Tabla25[[#This Row],[ROS_DUR_COR_COD_ESC_TG_POS]]</f>
        <v>194.29999999999995</v>
      </c>
      <c r="NB80" s="47">
        <f>Tabla25[[#This Row],[ROS_DUR_COR_COD_ROS_TG_TOT]]-Tabla25[[#This Row],[ROS_DUR_COR_COD_ESC_TG_TOT]]</f>
        <v>206.23148148148152</v>
      </c>
    </row>
    <row r="81" spans="1:366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  <c r="KY81" s="15">
        <f>Tabla2[[#This Row],[ROS_NUM_COR_COD_ROS_TG_NEG]]-Tabla2[[#This Row],[PAS_NUM_COR_COD_ROS_TG_NEG]]</f>
        <v>-3.322222222222222</v>
      </c>
      <c r="KZ81" s="15">
        <f>Tabla2[[#This Row],[ROS_DUR_COR_COD_ROS_TG_NEG]]-Tabla2[[#This Row],[PAS_DUR_COR_COD_ROS_TG_NEG]]</f>
        <v>-688.85263157894724</v>
      </c>
      <c r="LA81" s="15">
        <f>Tabla2[[#This Row],[ROS_NUM_COR_COD_ROS_TG_NEU]]-Tabla2[[#This Row],[PAS_NUM_COR_COD_ROS_TG_NEU]]</f>
        <v>-4.0999999999999996</v>
      </c>
      <c r="LB81" s="15">
        <f>Tabla2[[#This Row],[ROS_DUR_COR_COD_ROS_TG_NEU]]-Tabla2[[#This Row],[PAS_DUR_COR_COD_ROS_TG_NEU]]</f>
        <v>-313.5</v>
      </c>
      <c r="LC81" s="15">
        <f>Tabla2[[#This Row],[ROS_NUM_COR_COD_ROS_TG_POS]]-Tabla2[[#This Row],[PAS_NUM_COR_COD_ROS_TG_POS]]</f>
        <v>-1.9000000000000001</v>
      </c>
      <c r="LD81" s="15">
        <f>Tabla2[[#This Row],[ROS_DUR_COR_COD_ROS_TG_POS]]-Tabla2[[#This Row],[PAS_DUR_COR_COD_ROS_TG_POS]]</f>
        <v>181.66666666666674</v>
      </c>
      <c r="LE81" s="15">
        <f>Tabla2[[#This Row],[ROS_NUM_COR_COD_ROS_TG_TOT]]-Tabla2[[#This Row],[PAS_NUM_COR_COD_ROS_TG_TOT]]</f>
        <v>-3.1206896551724137</v>
      </c>
      <c r="LF81" s="15">
        <f>Tabla2[[#This Row],[ROS_DUR_COR_COD_ROS_TG_TOT]]-Tabla2[[#This Row],[PAS_DUR_COR_COD_ROS_TG_TOT]]</f>
        <v>-325.68181818181824</v>
      </c>
      <c r="LG81" s="15">
        <f>Tabla2[[#This Row],[ROS_NUM_COR_COD_ESC_TG_NEG]]-Tabla2[[#This Row],[PAS_NUM_COR_COD_ESC_TG_NEG]]</f>
        <v>1.8333333333333335</v>
      </c>
      <c r="LH81" s="15">
        <f>Tabla2[[#This Row],[ROS_DUR_COR_COD_ESC_TG_NEG]]-Tabla2[[#This Row],[PAS_DUR_COR_COD_ESC_TG_NEG]]</f>
        <v>593.61818181818182</v>
      </c>
      <c r="LI81" s="15">
        <f>Tabla2[[#This Row],[ROS_NUM_COR_COD_ESC_TG_NEU]]-Tabla2[[#This Row],[PAS_NUM_COR_COD_ESC_TG_NEU]]</f>
        <v>-1.3499999999999999</v>
      </c>
      <c r="LJ81" s="15">
        <f>Tabla2[[#This Row],[ROS_NUM_COR_COD_ESC_TG_NEG]]-Tabla2[[#This Row],[PAS_NUM_COR_COD_ESC_TG_NEG]]</f>
        <v>1.8333333333333335</v>
      </c>
      <c r="LK81" s="15">
        <f>Tabla2[[#This Row],[ROS_NUM_COR_COD_ESC_TG_POS]]-Tabla2[[#This Row],[PAS_NUM_COR_COD_ESC_TG_POS]]</f>
        <v>-1</v>
      </c>
      <c r="LL81" s="15">
        <f>Tabla2[[#This Row],[ROS_DUR_COR_COD_ESC_TG_POS]]-Tabla2[[#This Row],[PAS_DUR_COR_COD_ESC_TG_POS]]</f>
        <v>141.10588235294131</v>
      </c>
      <c r="LM81" s="15">
        <f>Tabla2[[#This Row],[ROS_NUM_COR_COD_ESC_TG_TOT]]-Tabla2[[#This Row],[PAS_NUM_COR_COD_ESC_TG_TOT]]</f>
        <v>-0.21436781609195377</v>
      </c>
      <c r="LN81" s="15">
        <f>Tabla2[[#This Row],[ROS_DUR_COR_COD_ESC_TG_TOT]]-Tabla2[[#This Row],[PAS_DUR_COR_COD_ESC_TG_TOT]]</f>
        <v>507.82875264270592</v>
      </c>
      <c r="LO81" s="15">
        <f>Tabla2[[#This Row],[PAS_NUM_COR_COD_ROS_TG_NEG]]-Tabla2[[#This Row],[ESC_NUM_COR_COD_ROS_TG_NEG]]</f>
        <v>1.6999999999999997</v>
      </c>
      <c r="LP81" s="15">
        <f>Tabla2[[#This Row],[PAS_DUR_COR_COD_ROS_TG_NEG]]-Tabla2[[#This Row],[ESC_DUR_COR_COD_ROS_TG_NEG]]</f>
        <v>85.719298245614027</v>
      </c>
      <c r="LQ81" s="15">
        <f>Tabla2[[#This Row],[PAS_NUM_COR_COD_ROS_TG_NEU]]-Tabla2[[#This Row],[ESC_NUM_COR_COD_ROS_TG_NEU]]</f>
        <v>2.0222222222222221</v>
      </c>
      <c r="LR81" s="15">
        <f>Tabla2[[#This Row],[PAS_DUR_COR_COD_ROS_TG_NEU]]-Tabla2[[#This Row],[ESC_DUR_COR_COD_ROS_TG_NEU]]</f>
        <v>-493.5</v>
      </c>
      <c r="LS81" s="15">
        <f>Tabla2[[#This Row],[PAS_NUM_COR_COD_ROS_TG_POS]]-Tabla2[[#This Row],[ESC_NUM_COR_COD_ROS_TG_POS]]</f>
        <v>0.93333333333333357</v>
      </c>
      <c r="LT81" s="15">
        <f>Tabla2[[#This Row],[PAS_DUR_COR_COD_ROS_TG_POS]]-Tabla2[[#This Row],[ESC_DUR_COR_COD_ROS_TG_POS]]</f>
        <v>-389.25</v>
      </c>
      <c r="LU81" s="15">
        <f>Tabla2[[#This Row],[PAS_NUM_COR_COD_ROS_TG_TOT]]-Tabla2[[#This Row],[ESC_NUM_COR_COD_ROS_TG_TOT]]</f>
        <v>1.5357142857142856</v>
      </c>
      <c r="LV81" s="15">
        <f>Tabla2[[#This Row],[PAS_DUR_COR_COD_ROS_TG_TOT]]-Tabla2[[#This Row],[ESC_DUR_COR_COD_ROS_TG_TOT]]</f>
        <v>-231.28961038961052</v>
      </c>
      <c r="LW81" s="15">
        <f>Tabla2[[#This Row],[PAS_NUM_COR_COD_ESC_TG_NEG]]-Tabla2[[#This Row],[ESC_NUM_COR_COD_ESC_TG_NEG]]</f>
        <v>-0.10000000000000009</v>
      </c>
      <c r="LX81" s="15">
        <f>Tabla2[[#This Row],[PAS_DUR_COR_COD_ESC_TG_NEG]]-Tabla2[[#This Row],[ESC_DUR_COR_COD_ESC_TG_NEG]]</f>
        <v>69.18181818181813</v>
      </c>
      <c r="LY81" s="15">
        <f>Tabla2[[#This Row],[PAS_NUM_COR_COD_ESC_TG_NEU]]-Tabla2[[#This Row],[ESC_NUM_COR_COD_ESC_TG_NEU]]</f>
        <v>1.0499999999999998</v>
      </c>
      <c r="LZ81" s="15">
        <f>Tabla2[[#This Row],[PAS_DUR_COR_COD_ESC_TG_NEU]]-Tabla2[[#This Row],[ESC_DUR_COR_COD_ESC_TG_NEU]]</f>
        <v>-442.26666666666665</v>
      </c>
      <c r="MA81" s="15">
        <f>Tabla2[[#This Row],[PAS_NUM_COR_COD_ESC_TG_POS]]-Tabla2[[#This Row],[ESC_NUM_COR_COD_ESC_TG_POS]]</f>
        <v>1.8555555555555554</v>
      </c>
      <c r="MB81" s="15">
        <f>Tabla2[[#This Row],[PAS_DUR_COR_COD_ESC_TG_POS]]-Tabla2[[#This Row],[ESC_DUR_COR_COD_ESC_TG_POS]]</f>
        <v>551.29411764705878</v>
      </c>
      <c r="MC81" s="15">
        <f>Tabla2[[#This Row],[PAS_NUM_COR_COD_ESC_TG_TOT]]-Tabla2[[#This Row],[ESC_NUM_COR_COD_ESC_TG_TOT]]</f>
        <v>0.92619047619047601</v>
      </c>
      <c r="MD81" s="15">
        <f>Tabla2[[#This Row],[PAS_DUR_COR_COD_ESC_TG_TOT]]-Tabla2[[#This Row],[ESC_DUR_COR_COD_ESC_TG_TOT]]</f>
        <v>162.78488372093034</v>
      </c>
      <c r="ME81" s="42">
        <f>Tabla25[[#This Row],[PAS_NUM_COR_COD_ROS_TG_NEG]]-Tabla25[[#This Row],[PAS_NUM_COR_COD_ESC_TG_NEG]]</f>
        <v>3.5999999999999996</v>
      </c>
      <c r="MF81" s="42">
        <f>Tabla25[[#This Row],[PAS_NUM_COR_COD_ROS_TG_NEU]]-Tabla25[[#This Row],[PAS_NUM_COR_COD_ESC_TG_NEU]]</f>
        <v>2.75</v>
      </c>
      <c r="MG81" s="42">
        <f>Tabla25[[#This Row],[PAS_NUM_COR_COD_ROS_TG_POS]]-Tabla25[[#This Row],[PAS_NUM_COR_COD_ESC_TG_POS]]</f>
        <v>0.30000000000000027</v>
      </c>
      <c r="MH81" s="42">
        <f>Tabla25[[#This Row],[PAS_NUM_COR_COD_ROS_TG_TOT]]-Tabla25[[#This Row],[PAS_NUM_COR_COD_ESC_TG_TOT]]</f>
        <v>2.2166666666666668</v>
      </c>
      <c r="MI81" s="42">
        <f>Tabla25[[#This Row],[PAS_DUR_COR_COD_ROS_TG_NEG]]-Tabla25[[#This Row],[PAS_DUR_COR_COD_ESC_TG_NEG]]</f>
        <v>767.87081339712915</v>
      </c>
      <c r="MJ81" s="42">
        <f>Tabla25[[#This Row],[PAS_DUR_COR_COD_ROS_TG_NEU]]-Tabla25[[#This Row],[PAS_DUR_COR_COD_ESC_TG_NEU]]</f>
        <v>668.26666666666665</v>
      </c>
      <c r="MK81" s="42">
        <f>Tabla25[[#This Row],[PAS_DUR_COR_COD_ROS_TG_POS]]-Tabla25[[#This Row],[PAS_DUR_COR_COD_ESC_TG_POS]]</f>
        <v>125.70588235294122</v>
      </c>
      <c r="ML81" s="42">
        <f>Tabla25[[#This Row],[PAS_DUR_COR_COD_ROS_TG_TOT]]-Tabla25[[#This Row],[PAS_DUR_COR_COD_ESC_TG_TOT]]</f>
        <v>509.24693446088781</v>
      </c>
      <c r="MM81" s="44">
        <f>Tabla25[[#This Row],[ESC_NUM_COR_COD_ROS_TG_NEG]]-Tabla25[[#This Row],[ESC_NUM_COR_COD_ESC_TG_NEG]]</f>
        <v>1.7999999999999998</v>
      </c>
      <c r="MN81" s="44">
        <f>Tabla25[[#This Row],[ESC_NUM_COR_COD_ROS_TG_NEU]]-Tabla25[[#This Row],[ESC_NUM_COR_COD_ESC_TG_NEU]]</f>
        <v>1.7777777777777777</v>
      </c>
      <c r="MO81" s="44">
        <f>Tabla25[[#This Row],[ESC_NUM_COR_COD_ROS_TG_POS]]-Tabla25[[#This Row],[ESC_NUM_COR_COD_ESC_TG_POS]]</f>
        <v>1.2222222222222221</v>
      </c>
      <c r="MP81" s="44">
        <f>Tabla25[[#This Row],[ESC_NUM_COR_COD_ROS_TG_TOT]]-Tabla25[[#This Row],[ESC_NUM_COR_COD_ESC_TG_TOT]]</f>
        <v>1.6071428571428572</v>
      </c>
      <c r="MQ81" s="44">
        <f>Tabla25[[#This Row],[ESC_DUR_COR_COD_ROS_TG_NEG]]-Tabla25[[#This Row],[ESC_DUR_COR_COD_ESC_TG_NEG]]</f>
        <v>751.33333333333326</v>
      </c>
      <c r="MR81" s="44">
        <f>Tabla25[[#This Row],[ESC_DUR_COR_COD_ROS_TG_NEU]]-Tabla25[[#This Row],[ESC_DUR_COR_COD_ESC_TG_NEU]]</f>
        <v>719.5</v>
      </c>
      <c r="MS81" s="44">
        <f>Tabla25[[#This Row],[ESC_DUR_COR_COD_ROS_TG_POS]]-Tabla25[[#This Row],[ESC_DUR_COR_COD_ESC_TG_POS]]</f>
        <v>1066.25</v>
      </c>
      <c r="MT81" s="44">
        <f>Tabla25[[#This Row],[ESC_DUR_COR_COD_ROS_TG_TOT]]-Tabla25[[#This Row],[ESC_DUR_COR_COD_ESC_TG_TOT]]</f>
        <v>903.32142857142867</v>
      </c>
      <c r="MU81" s="47">
        <f>Tabla25[[#This Row],[ROS_NUM_COR_COD_ROS_TG_NEG]]-Tabla25[[#This Row],[ROS_NUM_COR_COD_ESC_TG_NEG]]</f>
        <v>-1.5555555555555558</v>
      </c>
      <c r="MV81" s="47">
        <f>Tabla25[[#This Row],[ROS_NUM_COR_COD_ROS_TG_NEU]]-Tabla25[[#This Row],[ROS_NUM_COR_COD_ESC_TG_NEU]]</f>
        <v>0</v>
      </c>
      <c r="MW81" s="47">
        <f>Tabla25[[#This Row],[ROS_NUM_COR_COD_ROS_TG_POS]]-Tabla25[[#This Row],[ROS_NUM_COR_COD_ESC_TG_POS]]</f>
        <v>-0.59999999999999987</v>
      </c>
      <c r="MX81" s="47">
        <f>Tabla25[[#This Row],[ROS_NUM_COR_COD_ROS_TG_TOT]]-Tabla25[[#This Row],[ROS_NUM_COR_COD_ESC_TG_TOT]]</f>
        <v>-0.68965517241379315</v>
      </c>
      <c r="MY81" s="47">
        <f>Tabla25[[#This Row],[ROS_DUR_COR_COD_ROS_TG_NEG]]-Tabla25[[#This Row],[ROS_DUR_COR_COD_ESC_TG_NEG]]</f>
        <v>-514.59999999999991</v>
      </c>
      <c r="MZ81" s="47">
        <f>Tabla25[[#This Row],[ROS_DUR_COR_COD_ROS_TG_NEU]]-Tabla25[[#This Row],[ROS_DUR_COR_COD_ESC_TG_NEU]]</f>
        <v>-1109.5</v>
      </c>
      <c r="NA81" s="47">
        <f>Tabla25[[#This Row],[ROS_DUR_COR_COD_ROS_TG_POS]]-Tabla25[[#This Row],[ROS_DUR_COR_COD_ESC_TG_POS]]</f>
        <v>166.26666666666665</v>
      </c>
      <c r="NB81" s="47">
        <f>Tabla25[[#This Row],[ROS_DUR_COR_COD_ROS_TG_TOT]]-Tabla25[[#This Row],[ROS_DUR_COR_COD_ESC_TG_TOT]]</f>
        <v>-324.26363636363635</v>
      </c>
    </row>
    <row r="82" spans="1:366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  <c r="KY82" s="15">
        <f>Tabla2[[#This Row],[ROS_NUM_COR_COD_ROS_TG_NEG]]-Tabla2[[#This Row],[PAS_NUM_COR_COD_ROS_TG_NEG]]</f>
        <v>0.25</v>
      </c>
      <c r="KZ82" s="15">
        <f>Tabla2[[#This Row],[ROS_DUR_COR_COD_ROS_TG_NEG]]-Tabla2[[#This Row],[PAS_DUR_COR_COD_ROS_TG_NEG]]</f>
        <v>524.875</v>
      </c>
      <c r="LA82" s="15">
        <f>Tabla2[[#This Row],[ROS_NUM_COR_COD_ROS_TG_NEU]]-Tabla2[[#This Row],[PAS_NUM_COR_COD_ROS_TG_NEU]]</f>
        <v>4.9999999999999822E-2</v>
      </c>
      <c r="LB82" s="15">
        <f>Tabla2[[#This Row],[ROS_DUR_COR_COD_ROS_TG_NEU]]-Tabla2[[#This Row],[PAS_DUR_COR_COD_ROS_TG_NEU]]</f>
        <v>-105.00694444444434</v>
      </c>
      <c r="LC82" s="15">
        <f>Tabla2[[#This Row],[ROS_NUM_COR_COD_ROS_TG_POS]]-Tabla2[[#This Row],[PAS_NUM_COR_COD_ROS_TG_POS]]</f>
        <v>1.8500000000000005</v>
      </c>
      <c r="LD82" s="15">
        <f>Tabla2[[#This Row],[ROS_DUR_COR_COD_ROS_TG_POS]]-Tabla2[[#This Row],[PAS_DUR_COR_COD_ROS_TG_POS]]</f>
        <v>459.56666666666672</v>
      </c>
      <c r="LE82" s="15">
        <f>Tabla2[[#This Row],[ROS_NUM_COR_COD_ROS_TG_TOT]]-Tabla2[[#This Row],[PAS_NUM_COR_COD_ROS_TG_TOT]]</f>
        <v>0.71666666666666634</v>
      </c>
      <c r="LF82" s="15">
        <f>Tabla2[[#This Row],[ROS_DUR_COR_COD_ROS_TG_TOT]]-Tabla2[[#This Row],[PAS_DUR_COR_COD_ROS_TG_TOT]]</f>
        <v>298.29559748427664</v>
      </c>
      <c r="LG82" s="15">
        <f>Tabla2[[#This Row],[ROS_NUM_COR_COD_ESC_TG_NEG]]-Tabla2[[#This Row],[PAS_NUM_COR_COD_ESC_TG_NEG]]</f>
        <v>-1.8</v>
      </c>
      <c r="LH82" s="15">
        <f>Tabla2[[#This Row],[ROS_DUR_COR_COD_ESC_TG_NEG]]-Tabla2[[#This Row],[PAS_DUR_COR_COD_ESC_TG_NEG]]</f>
        <v>-331.52083333333337</v>
      </c>
      <c r="LI82" s="15">
        <f>Tabla2[[#This Row],[ROS_NUM_COR_COD_ESC_TG_NEU]]-Tabla2[[#This Row],[PAS_NUM_COR_COD_ESC_TG_NEU]]</f>
        <v>0.14999999999999991</v>
      </c>
      <c r="LJ82" s="15">
        <f>Tabla2[[#This Row],[ROS_NUM_COR_COD_ESC_TG_NEG]]-Tabla2[[#This Row],[PAS_NUM_COR_COD_ESC_TG_NEG]]</f>
        <v>-1.8</v>
      </c>
      <c r="LK82" s="15">
        <f>Tabla2[[#This Row],[ROS_NUM_COR_COD_ESC_TG_POS]]-Tabla2[[#This Row],[PAS_NUM_COR_COD_ESC_TG_POS]]</f>
        <v>-2.2999999999999998</v>
      </c>
      <c r="LL82" s="15">
        <f>Tabla2[[#This Row],[ROS_DUR_COR_COD_ESC_TG_POS]]-Tabla2[[#This Row],[PAS_DUR_COR_COD_ESC_TG_POS]]</f>
        <v>-774.2</v>
      </c>
      <c r="LM82" s="15">
        <f>Tabla2[[#This Row],[ROS_NUM_COR_COD_ESC_TG_TOT]]-Tabla2[[#This Row],[PAS_NUM_COR_COD_ESC_TG_TOT]]</f>
        <v>-1.3166666666666669</v>
      </c>
      <c r="LN82" s="15">
        <f>Tabla2[[#This Row],[ROS_DUR_COR_COD_ESC_TG_TOT]]-Tabla2[[#This Row],[PAS_DUR_COR_COD_ESC_TG_TOT]]</f>
        <v>-198.9041666666667</v>
      </c>
      <c r="LO82" s="15">
        <f>Tabla2[[#This Row],[PAS_NUM_COR_COD_ROS_TG_NEG]]-Tabla2[[#This Row],[ESC_NUM_COR_COD_ROS_TG_NEG]]</f>
        <v>-0.84999999999999964</v>
      </c>
      <c r="LP82" s="15">
        <f>Tabla2[[#This Row],[PAS_DUR_COR_COD_ROS_TG_NEG]]-Tabla2[[#This Row],[ESC_DUR_COR_COD_ROS_TG_NEG]]</f>
        <v>-272.75</v>
      </c>
      <c r="LQ82" s="15">
        <f>Tabla2[[#This Row],[PAS_NUM_COR_COD_ROS_TG_NEU]]-Tabla2[[#This Row],[ESC_NUM_COR_COD_ROS_TG_NEU]]</f>
        <v>0.95000000000000018</v>
      </c>
      <c r="LR82" s="15">
        <f>Tabla2[[#This Row],[PAS_DUR_COR_COD_ROS_TG_NEU]]-Tabla2[[#This Row],[ESC_DUR_COR_COD_ROS_TG_NEU]]</f>
        <v>397.99107142857144</v>
      </c>
      <c r="LS82" s="15">
        <f>Tabla2[[#This Row],[PAS_NUM_COR_COD_ROS_TG_POS]]-Tabla2[[#This Row],[ESC_NUM_COR_COD_ROS_TG_POS]]</f>
        <v>0.43888888888888866</v>
      </c>
      <c r="LT82" s="15">
        <f>Tabla2[[#This Row],[PAS_DUR_COR_COD_ROS_TG_POS]]-Tabla2[[#This Row],[ESC_DUR_COR_COD_ROS_TG_POS]]</f>
        <v>-74.999999999999886</v>
      </c>
      <c r="LU82" s="15">
        <f>Tabla2[[#This Row],[PAS_NUM_COR_COD_ROS_TG_TOT]]-Tabla2[[#This Row],[ESC_NUM_COR_COD_ROS_TG_TOT]]</f>
        <v>0.17962962962962958</v>
      </c>
      <c r="LV82" s="15">
        <f>Tabla2[[#This Row],[PAS_DUR_COR_COD_ROS_TG_TOT]]-Tabla2[[#This Row],[ESC_DUR_COR_COD_ROS_TG_TOT]]</f>
        <v>4.2758310871518006</v>
      </c>
      <c r="LW82" s="15">
        <f>Tabla2[[#This Row],[PAS_NUM_COR_COD_ESC_TG_NEG]]-Tabla2[[#This Row],[ESC_NUM_COR_COD_ESC_TG_NEG]]</f>
        <v>1.2666666666666666</v>
      </c>
      <c r="LX82" s="15">
        <f>Tabla2[[#This Row],[PAS_DUR_COR_COD_ESC_TG_NEG]]-Tabla2[[#This Row],[ESC_DUR_COR_COD_ESC_TG_NEG]]</f>
        <v>292.33035714285711</v>
      </c>
      <c r="LY82" s="15">
        <f>Tabla2[[#This Row],[PAS_NUM_COR_COD_ESC_TG_NEU]]-Tabla2[[#This Row],[ESC_NUM_COR_COD_ESC_TG_NEU]]</f>
        <v>-1.1277777777777778</v>
      </c>
      <c r="LZ82" s="15">
        <f>Tabla2[[#This Row],[PAS_DUR_COR_COD_ESC_TG_NEU]]-Tabla2[[#This Row],[ESC_DUR_COR_COD_ESC_TG_NEU]]</f>
        <v>-305.59558823529414</v>
      </c>
      <c r="MA82" s="15">
        <f>Tabla2[[#This Row],[PAS_NUM_COR_COD_ESC_TG_POS]]-Tabla2[[#This Row],[ESC_NUM_COR_COD_ESC_TG_POS]]</f>
        <v>-0.44444444444444464</v>
      </c>
      <c r="MB82" s="15">
        <f>Tabla2[[#This Row],[PAS_DUR_COR_COD_ESC_TG_POS]]-Tabla2[[#This Row],[ESC_DUR_COR_COD_ESC_TG_POS]]</f>
        <v>415.86666666666667</v>
      </c>
      <c r="MC82" s="15">
        <f>Tabla2[[#This Row],[PAS_NUM_COR_COD_ESC_TG_TOT]]-Tabla2[[#This Row],[ESC_NUM_COR_COD_ESC_TG_TOT]]</f>
        <v>-0.10185185185185164</v>
      </c>
      <c r="MD82" s="15">
        <f>Tabla2[[#This Row],[PAS_DUR_COR_COD_ESC_TG_TOT]]-Tabla2[[#This Row],[ESC_DUR_COR_COD_ESC_TG_TOT]]</f>
        <v>120.06250000000011</v>
      </c>
      <c r="ME82" s="42">
        <f>Tabla25[[#This Row],[PAS_NUM_COR_COD_ROS_TG_NEG]]-Tabla25[[#This Row],[PAS_NUM_COR_COD_ESC_TG_NEG]]</f>
        <v>0.55000000000000027</v>
      </c>
      <c r="MF82" s="42">
        <f>Tabla25[[#This Row],[PAS_NUM_COR_COD_ROS_TG_NEU]]-Tabla25[[#This Row],[PAS_NUM_COR_COD_ESC_TG_NEU]]</f>
        <v>0.30000000000000027</v>
      </c>
      <c r="MG82" s="42">
        <f>Tabla25[[#This Row],[PAS_NUM_COR_COD_ROS_TG_POS]]-Tabla25[[#This Row],[PAS_NUM_COR_COD_ESC_TG_POS]]</f>
        <v>-0.45000000000000018</v>
      </c>
      <c r="MH82" s="42">
        <f>Tabla25[[#This Row],[PAS_NUM_COR_COD_ROS_TG_TOT]]-Tabla25[[#This Row],[PAS_NUM_COR_COD_ESC_TG_TOT]]</f>
        <v>0.1333333333333333</v>
      </c>
      <c r="MI82" s="42">
        <f>Tabla25[[#This Row],[PAS_DUR_COR_COD_ROS_TG_NEG]]-Tabla25[[#This Row],[PAS_DUR_COR_COD_ESC_TG_NEG]]</f>
        <v>-113.1875</v>
      </c>
      <c r="MJ82" s="42">
        <f>Tabla25[[#This Row],[PAS_DUR_COR_COD_ROS_TG_NEU]]-Tabla25[[#This Row],[PAS_DUR_COR_COD_ESC_TG_NEU]]</f>
        <v>239.03308823529414</v>
      </c>
      <c r="MK82" s="42">
        <f>Tabla25[[#This Row],[PAS_DUR_COR_COD_ROS_TG_POS]]-Tabla25[[#This Row],[PAS_DUR_COR_COD_ESC_TG_POS]]</f>
        <v>-313.86666666666667</v>
      </c>
      <c r="ML82" s="42">
        <f>Tabla25[[#This Row],[PAS_DUR_COR_COD_ROS_TG_TOT]]-Tabla25[[#This Row],[PAS_DUR_COR_COD_ESC_TG_TOT]]</f>
        <v>-59.566430817610126</v>
      </c>
      <c r="MM82" s="44">
        <f>Tabla25[[#This Row],[ESC_NUM_COR_COD_ROS_TG_NEG]]-Tabla25[[#This Row],[ESC_NUM_COR_COD_ESC_TG_NEG]]</f>
        <v>2.6666666666666665</v>
      </c>
      <c r="MN82" s="44">
        <f>Tabla25[[#This Row],[ESC_NUM_COR_COD_ROS_TG_NEU]]-Tabla25[[#This Row],[ESC_NUM_COR_COD_ESC_TG_NEU]]</f>
        <v>-1.7777777777777777</v>
      </c>
      <c r="MO82" s="44">
        <f>Tabla25[[#This Row],[ESC_NUM_COR_COD_ROS_TG_POS]]-Tabla25[[#This Row],[ESC_NUM_COR_COD_ESC_TG_POS]]</f>
        <v>-1.3333333333333335</v>
      </c>
      <c r="MP82" s="44">
        <f>Tabla25[[#This Row],[ESC_NUM_COR_COD_ROS_TG_TOT]]-Tabla25[[#This Row],[ESC_NUM_COR_COD_ESC_TG_TOT]]</f>
        <v>-0.14814814814814792</v>
      </c>
      <c r="MQ82" s="44">
        <f>Tabla25[[#This Row],[ESC_DUR_COR_COD_ROS_TG_NEG]]-Tabla25[[#This Row],[ESC_DUR_COR_COD_ESC_TG_NEG]]</f>
        <v>451.89285714285711</v>
      </c>
      <c r="MR82" s="44">
        <f>Tabla25[[#This Row],[ESC_DUR_COR_COD_ROS_TG_NEU]]-Tabla25[[#This Row],[ESC_DUR_COR_COD_ESC_TG_NEU]]</f>
        <v>-464.55357142857144</v>
      </c>
      <c r="MS82" s="44">
        <f>Tabla25[[#This Row],[ESC_DUR_COR_COD_ROS_TG_POS]]-Tabla25[[#This Row],[ESC_DUR_COR_COD_ESC_TG_POS]]</f>
        <v>176.99999999999989</v>
      </c>
      <c r="MT82" s="44">
        <f>Tabla25[[#This Row],[ESC_DUR_COR_COD_ROS_TG_TOT]]-Tabla25[[#This Row],[ESC_DUR_COR_COD_ESC_TG_TOT]]</f>
        <v>56.220238095238187</v>
      </c>
      <c r="MU82" s="47">
        <f>Tabla25[[#This Row],[ROS_NUM_COR_COD_ROS_TG_NEG]]-Tabla25[[#This Row],[ROS_NUM_COR_COD_ESC_TG_NEG]]</f>
        <v>2.6000000000000005</v>
      </c>
      <c r="MV82" s="47">
        <f>Tabla25[[#This Row],[ROS_NUM_COR_COD_ROS_TG_NEU]]-Tabla25[[#This Row],[ROS_NUM_COR_COD_ESC_TG_NEU]]</f>
        <v>0.20000000000000018</v>
      </c>
      <c r="MW82" s="47">
        <f>Tabla25[[#This Row],[ROS_NUM_COR_COD_ROS_TG_POS]]-Tabla25[[#This Row],[ROS_NUM_COR_COD_ESC_TG_POS]]</f>
        <v>3.7</v>
      </c>
      <c r="MX82" s="47">
        <f>Tabla25[[#This Row],[ROS_NUM_COR_COD_ROS_TG_TOT]]-Tabla25[[#This Row],[ROS_NUM_COR_COD_ESC_TG_TOT]]</f>
        <v>2.1666666666666665</v>
      </c>
      <c r="MY82" s="47">
        <f>Tabla25[[#This Row],[ROS_DUR_COR_COD_ROS_TG_NEG]]-Tabla25[[#This Row],[ROS_DUR_COR_COD_ESC_TG_NEG]]</f>
        <v>743.20833333333337</v>
      </c>
      <c r="MZ82" s="47">
        <f>Tabla25[[#This Row],[ROS_DUR_COR_COD_ROS_TG_NEU]]-Tabla25[[#This Row],[ROS_DUR_COR_COD_ESC_TG_NEU]]</f>
        <v>-326.87301587301567</v>
      </c>
      <c r="NA82" s="47">
        <f>Tabla25[[#This Row],[ROS_DUR_COR_COD_ROS_TG_POS]]-Tabla25[[#This Row],[ROS_DUR_COR_COD_ESC_TG_POS]]</f>
        <v>919.90000000000009</v>
      </c>
      <c r="NB82" s="47">
        <f>Tabla25[[#This Row],[ROS_DUR_COR_COD_ROS_TG_TOT]]-Tabla25[[#This Row],[ROS_DUR_COR_COD_ESC_TG_TOT]]</f>
        <v>437.63333333333321</v>
      </c>
    </row>
    <row r="83" spans="1:366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  <c r="KY83" s="15">
        <f>Tabla2[[#This Row],[ROS_NUM_COR_COD_ROS_TG_NEG]]-Tabla2[[#This Row],[PAS_NUM_COR_COD_ROS_TG_NEG]]</f>
        <v>-2.4</v>
      </c>
      <c r="KZ83" s="15">
        <f>Tabla2[[#This Row],[ROS_DUR_COR_COD_ROS_TG_NEG]]-Tabla2[[#This Row],[PAS_DUR_COR_COD_ROS_TG_NEG]]</f>
        <v>-838.91666666666663</v>
      </c>
      <c r="LA83" s="15">
        <f>Tabla2[[#This Row],[ROS_NUM_COR_COD_ROS_TG_NEU]]-Tabla2[[#This Row],[PAS_NUM_COR_COD_ROS_TG_NEU]]</f>
        <v>0.67499999999999982</v>
      </c>
      <c r="LB83" s="15">
        <f>Tabla2[[#This Row],[ROS_DUR_COR_COD_ROS_TG_NEU]]-Tabla2[[#This Row],[PAS_DUR_COR_COD_ROS_TG_NEU]]</f>
        <v>-108.52499999999998</v>
      </c>
      <c r="LC83" s="15">
        <f>Tabla2[[#This Row],[ROS_NUM_COR_COD_ROS_TG_POS]]-Tabla2[[#This Row],[PAS_NUM_COR_COD_ROS_TG_POS]]</f>
        <v>0.125</v>
      </c>
      <c r="LD83" s="15">
        <f>Tabla2[[#This Row],[ROS_DUR_COR_COD_ROS_TG_POS]]-Tabla2[[#This Row],[PAS_DUR_COR_COD_ROS_TG_POS]]</f>
        <v>-173.61111111111114</v>
      </c>
      <c r="LE83" s="15">
        <f>Tabla2[[#This Row],[ROS_NUM_COR_COD_ROS_TG_TOT]]-Tabla2[[#This Row],[PAS_NUM_COR_COD_ROS_TG_TOT]]</f>
        <v>-3.3333333333333215E-2</v>
      </c>
      <c r="LF83" s="15">
        <f>Tabla2[[#This Row],[ROS_DUR_COR_COD_ROS_TG_TOT]]-Tabla2[[#This Row],[PAS_DUR_COR_COD_ROS_TG_TOT]]</f>
        <v>-165.09717868338555</v>
      </c>
      <c r="LG83" s="15">
        <f>Tabla2[[#This Row],[ROS_NUM_COR_COD_ESC_TG_NEG]]-Tabla2[[#This Row],[PAS_NUM_COR_COD_ESC_TG_NEG]]</f>
        <v>-0.44999999999999996</v>
      </c>
      <c r="LH83" s="15">
        <f>Tabla2[[#This Row],[ROS_DUR_COR_COD_ESC_TG_NEG]]-Tabla2[[#This Row],[PAS_DUR_COR_COD_ESC_TG_NEG]]</f>
        <v>-84.555555555555543</v>
      </c>
      <c r="LI83" s="15">
        <f>Tabla2[[#This Row],[ROS_NUM_COR_COD_ESC_TG_NEU]]-Tabla2[[#This Row],[PAS_NUM_COR_COD_ESC_TG_NEU]]</f>
        <v>1.85</v>
      </c>
      <c r="LJ83" s="15">
        <f>Tabla2[[#This Row],[ROS_NUM_COR_COD_ESC_TG_NEG]]-Tabla2[[#This Row],[PAS_NUM_COR_COD_ESC_TG_NEG]]</f>
        <v>-0.44999999999999996</v>
      </c>
      <c r="LK83" s="15">
        <f>Tabla2[[#This Row],[ROS_NUM_COR_COD_ESC_TG_POS]]-Tabla2[[#This Row],[PAS_NUM_COR_COD_ESC_TG_POS]]</f>
        <v>-0.42500000000000004</v>
      </c>
      <c r="LL83" s="15">
        <f>Tabla2[[#This Row],[ROS_DUR_COR_COD_ESC_TG_POS]]-Tabla2[[#This Row],[PAS_DUR_COR_COD_ESC_TG_POS]]</f>
        <v>152.06060606060612</v>
      </c>
      <c r="LM83" s="15">
        <f>Tabla2[[#This Row],[ROS_NUM_COR_COD_ESC_TG_TOT]]-Tabla2[[#This Row],[PAS_NUM_COR_COD_ESC_TG_TOT]]</f>
        <v>0.67222222222222228</v>
      </c>
      <c r="LN83" s="15">
        <f>Tabla2[[#This Row],[ROS_DUR_COR_COD_ESC_TG_TOT]]-Tabla2[[#This Row],[PAS_DUR_COR_COD_ESC_TG_TOT]]</f>
        <v>195.59677419354841</v>
      </c>
      <c r="LO83" s="15">
        <f>Tabla2[[#This Row],[PAS_NUM_COR_COD_ROS_TG_NEG]]-Tabla2[[#This Row],[ESC_NUM_COR_COD_ROS_TG_NEG]]</f>
        <v>0.89999999999999991</v>
      </c>
      <c r="LP83" s="15">
        <f>Tabla2[[#This Row],[PAS_DUR_COR_COD_ROS_TG_NEG]]-Tabla2[[#This Row],[ESC_DUR_COR_COD_ROS_TG_NEG]]</f>
        <v>159.16666666666663</v>
      </c>
      <c r="LQ83" s="15">
        <f>Tabla2[[#This Row],[PAS_NUM_COR_COD_ROS_TG_NEU]]-Tabla2[[#This Row],[ESC_NUM_COR_COD_ROS_TG_NEU]]</f>
        <v>5.7142857142857384E-2</v>
      </c>
      <c r="LR83" s="15">
        <f>Tabla2[[#This Row],[PAS_DUR_COR_COD_ROS_TG_NEU]]-Tabla2[[#This Row],[ESC_DUR_COR_COD_ROS_TG_NEU]]</f>
        <v>101.79166666666663</v>
      </c>
      <c r="LS83" s="15">
        <f>Tabla2[[#This Row],[PAS_NUM_COR_COD_ROS_TG_POS]]-Tabla2[[#This Row],[ESC_NUM_COR_COD_ROS_TG_POS]]</f>
        <v>-2</v>
      </c>
      <c r="LT83" s="15">
        <f>Tabla2[[#This Row],[PAS_DUR_COR_COD_ROS_TG_POS]]-Tabla2[[#This Row],[ESC_DUR_COR_COD_ROS_TG_POS]]</f>
        <v>-334.8888888888888</v>
      </c>
      <c r="LU83" s="15">
        <f>Tabla2[[#This Row],[PAS_NUM_COR_COD_ROS_TG_TOT]]-Tabla2[[#This Row],[ESC_NUM_COR_COD_ROS_TG_TOT]]</f>
        <v>-0.3579710144927537</v>
      </c>
      <c r="LV83" s="15">
        <f>Tabla2[[#This Row],[PAS_DUR_COR_COD_ROS_TG_TOT]]-Tabla2[[#This Row],[ESC_DUR_COR_COD_ROS_TG_TOT]]</f>
        <v>-34.755968169761218</v>
      </c>
      <c r="LW83" s="15">
        <f>Tabla2[[#This Row],[PAS_NUM_COR_COD_ESC_TG_NEG]]-Tabla2[[#This Row],[ESC_NUM_COR_COD_ESC_TG_NEG]]</f>
        <v>-5.0000000000000044E-2</v>
      </c>
      <c r="LX83" s="15">
        <f>Tabla2[[#This Row],[PAS_DUR_COR_COD_ESC_TG_NEG]]-Tabla2[[#This Row],[ESC_DUR_COR_COD_ESC_TG_NEG]]</f>
        <v>40.055555555555543</v>
      </c>
      <c r="LY83" s="15">
        <f>Tabla2[[#This Row],[PAS_NUM_COR_COD_ESC_TG_NEU]]-Tabla2[[#This Row],[ESC_NUM_COR_COD_ESC_TG_NEU]]</f>
        <v>-0.24285714285714288</v>
      </c>
      <c r="LZ83" s="15">
        <f>Tabla2[[#This Row],[PAS_DUR_COR_COD_ESC_TG_NEU]]-Tabla2[[#This Row],[ESC_DUR_COR_COD_ESC_TG_NEU]]</f>
        <v>-232.9545454545455</v>
      </c>
      <c r="MA83" s="15">
        <f>Tabla2[[#This Row],[PAS_NUM_COR_COD_ESC_TG_POS]]-Tabla2[[#This Row],[ESC_NUM_COR_COD_ESC_TG_POS]]</f>
        <v>0.17500000000000004</v>
      </c>
      <c r="MB83" s="15">
        <f>Tabla2[[#This Row],[PAS_DUR_COR_COD_ESC_TG_POS]]-Tabla2[[#This Row],[ESC_DUR_COR_COD_ESC_TG_POS]]</f>
        <v>120.87272727272727</v>
      </c>
      <c r="MC83" s="15">
        <f>Tabla2[[#This Row],[PAS_NUM_COR_COD_ESC_TG_TOT]]-Tabla2[[#This Row],[ESC_NUM_COR_COD_ESC_TG_TOT]]</f>
        <v>-2.2463768115942084E-2</v>
      </c>
      <c r="MD83" s="15">
        <f>Tabla2[[#This Row],[PAS_DUR_COR_COD_ESC_TG_TOT]]-Tabla2[[#This Row],[ESC_DUR_COR_COD_ESC_TG_TOT]]</f>
        <v>-14.63523573200996</v>
      </c>
      <c r="ME83" s="42">
        <f>Tabla25[[#This Row],[PAS_NUM_COR_COD_ROS_TG_NEG]]-Tabla25[[#This Row],[PAS_NUM_COR_COD_ESC_TG_NEG]]</f>
        <v>0.95</v>
      </c>
      <c r="MF83" s="42">
        <f>Tabla25[[#This Row],[PAS_NUM_COR_COD_ROS_TG_NEU]]-Tabla25[[#This Row],[PAS_NUM_COR_COD_ESC_TG_NEU]]</f>
        <v>0.30000000000000027</v>
      </c>
      <c r="MG83" s="42">
        <f>Tabla25[[#This Row],[PAS_NUM_COR_COD_ROS_TG_POS]]-Tabla25[[#This Row],[PAS_NUM_COR_COD_ESC_TG_POS]]</f>
        <v>-0.30000000000000004</v>
      </c>
      <c r="MH83" s="42">
        <f>Tabla25[[#This Row],[PAS_NUM_COR_COD_ROS_TG_TOT]]-Tabla25[[#This Row],[PAS_NUM_COR_COD_ESC_TG_TOT]]</f>
        <v>0.31666666666666665</v>
      </c>
      <c r="MI83" s="42">
        <f>Tabla25[[#This Row],[PAS_DUR_COR_COD_ROS_TG_NEG]]-Tabla25[[#This Row],[PAS_DUR_COR_COD_ESC_TG_NEG]]</f>
        <v>144.36111111111109</v>
      </c>
      <c r="MJ83" s="42">
        <f>Tabla25[[#This Row],[PAS_DUR_COR_COD_ROS_TG_NEU]]-Tabla25[[#This Row],[PAS_DUR_COR_COD_ESC_TG_NEU]]</f>
        <v>406.5795454545455</v>
      </c>
      <c r="MK83" s="42">
        <f>Tabla25[[#This Row],[PAS_DUR_COR_COD_ROS_TG_POS]]-Tabla25[[#This Row],[PAS_DUR_COR_COD_ESC_TG_POS]]</f>
        <v>-84.494949494949424</v>
      </c>
      <c r="ML83" s="42">
        <f>Tabla25[[#This Row],[PAS_DUR_COR_COD_ROS_TG_TOT]]-Tabla25[[#This Row],[PAS_DUR_COR_COD_ESC_TG_TOT]]</f>
        <v>150.64849833147946</v>
      </c>
      <c r="MM83" s="44">
        <f>Tabla25[[#This Row],[ESC_NUM_COR_COD_ROS_TG_NEG]]-Tabla25[[#This Row],[ESC_NUM_COR_COD_ESC_TG_NEG]]</f>
        <v>0</v>
      </c>
      <c r="MN83" s="44">
        <f>Tabla25[[#This Row],[ESC_NUM_COR_COD_ROS_TG_NEU]]-Tabla25[[#This Row],[ESC_NUM_COR_COD_ESC_TG_NEU]]</f>
        <v>0</v>
      </c>
      <c r="MO83" s="44">
        <f>Tabla25[[#This Row],[ESC_NUM_COR_COD_ROS_TG_POS]]-Tabla25[[#This Row],[ESC_NUM_COR_COD_ESC_TG_POS]]</f>
        <v>1.875</v>
      </c>
      <c r="MP83" s="44">
        <f>Tabla25[[#This Row],[ESC_NUM_COR_COD_ROS_TG_TOT]]-Tabla25[[#This Row],[ESC_NUM_COR_COD_ESC_TG_TOT]]</f>
        <v>0.65217391304347827</v>
      </c>
      <c r="MQ83" s="44">
        <f>Tabla25[[#This Row],[ESC_DUR_COR_COD_ROS_TG_NEG]]-Tabla25[[#This Row],[ESC_DUR_COR_COD_ESC_TG_NEG]]</f>
        <v>25.25</v>
      </c>
      <c r="MR83" s="44">
        <f>Tabla25[[#This Row],[ESC_DUR_COR_COD_ROS_TG_NEU]]-Tabla25[[#This Row],[ESC_DUR_COR_COD_ESC_TG_NEU]]</f>
        <v>71.833333333333371</v>
      </c>
      <c r="MS83" s="44">
        <f>Tabla25[[#This Row],[ESC_DUR_COR_COD_ROS_TG_POS]]-Tabla25[[#This Row],[ESC_DUR_COR_COD_ESC_TG_POS]]</f>
        <v>371.26666666666665</v>
      </c>
      <c r="MT83" s="44">
        <f>Tabla25[[#This Row],[ESC_DUR_COR_COD_ROS_TG_TOT]]-Tabla25[[#This Row],[ESC_DUR_COR_COD_ESC_TG_TOT]]</f>
        <v>170.76923076923072</v>
      </c>
      <c r="MU83" s="47">
        <f>Tabla25[[#This Row],[ROS_NUM_COR_COD_ROS_TG_NEG]]-Tabla25[[#This Row],[ROS_NUM_COR_COD_ESC_TG_NEG]]</f>
        <v>-1</v>
      </c>
      <c r="MV83" s="47">
        <f>Tabla25[[#This Row],[ROS_NUM_COR_COD_ROS_TG_NEU]]-Tabla25[[#This Row],[ROS_NUM_COR_COD_ESC_TG_NEU]]</f>
        <v>-0.875</v>
      </c>
      <c r="MW83" s="47">
        <f>Tabla25[[#This Row],[ROS_NUM_COR_COD_ROS_TG_POS]]-Tabla25[[#This Row],[ROS_NUM_COR_COD_ESC_TG_POS]]</f>
        <v>0.25</v>
      </c>
      <c r="MX83" s="47">
        <f>Tabla25[[#This Row],[ROS_NUM_COR_COD_ROS_TG_TOT]]-Tabla25[[#This Row],[ROS_NUM_COR_COD_ESC_TG_TOT]]</f>
        <v>-0.38888888888888884</v>
      </c>
      <c r="MY83" s="47">
        <f>Tabla25[[#This Row],[ROS_DUR_COR_COD_ROS_TG_NEG]]-Tabla25[[#This Row],[ROS_DUR_COR_COD_ESC_TG_NEG]]</f>
        <v>-610</v>
      </c>
      <c r="MZ83" s="47">
        <f>Tabla25[[#This Row],[ROS_DUR_COR_COD_ROS_TG_NEU]]-Tabla25[[#This Row],[ROS_DUR_COR_COD_ESC_TG_NEU]]</f>
        <v>15.100000000000023</v>
      </c>
      <c r="NA83" s="47">
        <f>Tabla25[[#This Row],[ROS_DUR_COR_COD_ROS_TG_POS]]-Tabla25[[#This Row],[ROS_DUR_COR_COD_ESC_TG_POS]]</f>
        <v>-410.16666666666669</v>
      </c>
      <c r="NB83" s="47">
        <f>Tabla25[[#This Row],[ROS_DUR_COR_COD_ROS_TG_TOT]]-Tabla25[[#This Row],[ROS_DUR_COR_COD_ESC_TG_TOT]]</f>
        <v>-210.0454545454545</v>
      </c>
    </row>
    <row r="84" spans="1:366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  <c r="KY84" s="15">
        <f>Tabla2[[#This Row],[ROS_NUM_COR_COD_ROS_TG_NEG]]-Tabla2[[#This Row],[PAS_NUM_COR_COD_ROS_TG_NEG]]</f>
        <v>1.9415204678362579</v>
      </c>
      <c r="KZ84" s="15">
        <f>Tabla2[[#This Row],[ROS_DUR_COR_COD_ROS_TG_NEG]]-Tabla2[[#This Row],[PAS_DUR_COR_COD_ROS_TG_NEG]]</f>
        <v>325.77777777777771</v>
      </c>
      <c r="LA84" s="15">
        <f>Tabla2[[#This Row],[ROS_NUM_COR_COD_ROS_TG_NEU]]-Tabla2[[#This Row],[PAS_NUM_COR_COD_ROS_TG_NEU]]</f>
        <v>0.16111111111111098</v>
      </c>
      <c r="LB84" s="15">
        <f>Tabla2[[#This Row],[ROS_DUR_COR_COD_ROS_TG_NEU]]-Tabla2[[#This Row],[PAS_DUR_COR_COD_ROS_TG_NEU]]</f>
        <v>152.40277777777783</v>
      </c>
      <c r="LC84" s="15">
        <f>Tabla2[[#This Row],[ROS_NUM_COR_COD_ROS_TG_POS]]-Tabla2[[#This Row],[PAS_NUM_COR_COD_ROS_TG_POS]]</f>
        <v>0.75</v>
      </c>
      <c r="LD84" s="15">
        <f>Tabla2[[#This Row],[ROS_DUR_COR_COD_ROS_TG_POS]]-Tabla2[[#This Row],[PAS_DUR_COR_COD_ROS_TG_POS]]</f>
        <v>91.182352941176418</v>
      </c>
      <c r="LE84" s="15">
        <f>Tabla2[[#This Row],[ROS_NUM_COR_COD_ROS_TG_TOT]]-Tabla2[[#This Row],[PAS_NUM_COR_COD_ROS_TG_TOT]]</f>
        <v>0.94733656174334158</v>
      </c>
      <c r="LF84" s="15">
        <f>Tabla2[[#This Row],[ROS_DUR_COR_COD_ROS_TG_TOT]]-Tabla2[[#This Row],[PAS_DUR_COR_COD_ROS_TG_TOT]]</f>
        <v>188.47309573724669</v>
      </c>
      <c r="LG84" s="15">
        <f>Tabla2[[#This Row],[ROS_NUM_COR_COD_ESC_TG_NEG]]-Tabla2[[#This Row],[PAS_NUM_COR_COD_ESC_TG_NEG]]</f>
        <v>-2.064327485380117</v>
      </c>
      <c r="LH84" s="15">
        <f>Tabla2[[#This Row],[ROS_DUR_COR_COD_ESC_TG_NEG]]-Tabla2[[#This Row],[PAS_DUR_COR_COD_ESC_TG_NEG]]</f>
        <v>-294.04411764705878</v>
      </c>
      <c r="LI84" s="15">
        <f>Tabla2[[#This Row],[ROS_NUM_COR_COD_ESC_TG_NEU]]-Tabla2[[#This Row],[PAS_NUM_COR_COD_ESC_TG_NEU]]</f>
        <v>-0.63333333333333308</v>
      </c>
      <c r="LJ84" s="15">
        <f>Tabla2[[#This Row],[ROS_NUM_COR_COD_ESC_TG_NEG]]-Tabla2[[#This Row],[PAS_NUM_COR_COD_ESC_TG_NEG]]</f>
        <v>-2.064327485380117</v>
      </c>
      <c r="LK84" s="15">
        <f>Tabla2[[#This Row],[ROS_NUM_COR_COD_ESC_TG_POS]]-Tabla2[[#This Row],[PAS_NUM_COR_COD_ESC_TG_POS]]</f>
        <v>-1.8499999999999999</v>
      </c>
      <c r="LL84" s="15">
        <f>Tabla2[[#This Row],[ROS_DUR_COR_COD_ESC_TG_POS]]-Tabla2[[#This Row],[PAS_DUR_COR_COD_ESC_TG_POS]]</f>
        <v>-305.83333333333331</v>
      </c>
      <c r="LM84" s="15">
        <f>Tabla2[[#This Row],[ROS_NUM_COR_COD_ESC_TG_TOT]]-Tabla2[[#This Row],[PAS_NUM_COR_COD_ESC_TG_TOT]]</f>
        <v>-1.5145278450363195</v>
      </c>
      <c r="LN84" s="15">
        <f>Tabla2[[#This Row],[ROS_DUR_COR_COD_ESC_TG_TOT]]-Tabla2[[#This Row],[PAS_DUR_COR_COD_ESC_TG_TOT]]</f>
        <v>-281.76470588235287</v>
      </c>
      <c r="LO84" s="15">
        <f>Tabla2[[#This Row],[PAS_NUM_COR_COD_ROS_TG_NEG]]-Tabla2[[#This Row],[ESC_NUM_COR_COD_ROS_TG_NEG]]</f>
        <v>4.7368421052631504E-2</v>
      </c>
      <c r="LP84" s="15">
        <f>Tabla2[[#This Row],[PAS_DUR_COR_COD_ROS_TG_NEG]]-Tabla2[[#This Row],[ESC_DUR_COR_COD_ROS_TG_NEG]]</f>
        <v>-87.111111111111086</v>
      </c>
      <c r="LQ84" s="15">
        <f>Tabla2[[#This Row],[PAS_NUM_COR_COD_ROS_TG_NEU]]-Tabla2[[#This Row],[ESC_NUM_COR_COD_ROS_TG_NEU]]</f>
        <v>1.4500000000000002</v>
      </c>
      <c r="LR84" s="15">
        <f>Tabla2[[#This Row],[PAS_DUR_COR_COD_ROS_TG_NEU]]-Tabla2[[#This Row],[ESC_DUR_COR_COD_ROS_TG_NEU]]</f>
        <v>293.88888888888886</v>
      </c>
      <c r="LS84" s="15">
        <f>Tabla2[[#This Row],[PAS_NUM_COR_COD_ROS_TG_POS]]-Tabla2[[#This Row],[ESC_NUM_COR_COD_ROS_TG_POS]]</f>
        <v>1.65</v>
      </c>
      <c r="LT84" s="15">
        <f>Tabla2[[#This Row],[PAS_DUR_COR_COD_ROS_TG_POS]]-Tabla2[[#This Row],[ESC_DUR_COR_COD_ROS_TG_POS]]</f>
        <v>342.83193277310926</v>
      </c>
      <c r="LU84" s="15">
        <f>Tabla2[[#This Row],[PAS_NUM_COR_COD_ROS_TG_TOT]]-Tabla2[[#This Row],[ESC_NUM_COR_COD_ROS_TG_TOT]]</f>
        <v>0.97848761408083451</v>
      </c>
      <c r="LV84" s="15">
        <f>Tabla2[[#This Row],[PAS_DUR_COR_COD_ROS_TG_TOT]]-Tabla2[[#This Row],[ESC_DUR_COR_COD_ROS_TG_TOT]]</f>
        <v>157.08919382504291</v>
      </c>
      <c r="LW84" s="15">
        <f>Tabla2[[#This Row],[PAS_NUM_COR_COD_ESC_TG_NEG]]-Tabla2[[#This Row],[ESC_NUM_COR_COD_ESC_TG_NEG]]</f>
        <v>0.2421052631578946</v>
      </c>
      <c r="LX84" s="15">
        <f>Tabla2[[#This Row],[PAS_DUR_COR_COD_ESC_TG_NEG]]-Tabla2[[#This Row],[ESC_DUR_COR_COD_ESC_TG_NEG]]</f>
        <v>-78.563025210084106</v>
      </c>
      <c r="LY84" s="15">
        <f>Tabla2[[#This Row],[PAS_NUM_COR_COD_ESC_TG_NEU]]-Tabla2[[#This Row],[ESC_NUM_COR_COD_ESC_TG_NEU]]</f>
        <v>-1.4500000000000002</v>
      </c>
      <c r="LZ84" s="15">
        <f>Tabla2[[#This Row],[PAS_DUR_COR_COD_ESC_TG_NEU]]-Tabla2[[#This Row],[ESC_DUR_COR_COD_ESC_TG_NEU]]</f>
        <v>-273.5625</v>
      </c>
      <c r="MA84" s="15">
        <f>Tabla2[[#This Row],[PAS_NUM_COR_COD_ESC_TG_POS]]-Tabla2[[#This Row],[ESC_NUM_COR_COD_ESC_TG_POS]]</f>
        <v>-0.45000000000000018</v>
      </c>
      <c r="MB84" s="15">
        <f>Tabla2[[#This Row],[PAS_DUR_COR_COD_ESC_TG_POS]]-Tabla2[[#This Row],[ESC_DUR_COR_COD_ESC_TG_POS]]</f>
        <v>-255.85714285714289</v>
      </c>
      <c r="MC84" s="15">
        <f>Tabla2[[#This Row],[PAS_NUM_COR_COD_ESC_TG_TOT]]-Tabla2[[#This Row],[ESC_NUM_COR_COD_ESC_TG_TOT]]</f>
        <v>-0.5019556714471971</v>
      </c>
      <c r="MD84" s="15">
        <f>Tabla2[[#This Row],[PAS_DUR_COR_COD_ESC_TG_TOT]]-Tabla2[[#This Row],[ESC_DUR_COR_COD_ESC_TG_TOT]]</f>
        <v>-202.80481283422466</v>
      </c>
      <c r="ME84" s="42">
        <f>Tabla25[[#This Row],[PAS_NUM_COR_COD_ROS_TG_NEG]]-Tabla25[[#This Row],[PAS_NUM_COR_COD_ESC_TG_NEG]]</f>
        <v>0.10526315789473673</v>
      </c>
      <c r="MF84" s="42">
        <f>Tabla25[[#This Row],[PAS_NUM_COR_COD_ROS_TG_NEU]]-Tabla25[[#This Row],[PAS_NUM_COR_COD_ESC_TG_NEU]]</f>
        <v>0.65000000000000036</v>
      </c>
      <c r="MG84" s="42">
        <f>Tabla25[[#This Row],[PAS_NUM_COR_COD_ROS_TG_POS]]-Tabla25[[#This Row],[PAS_NUM_COR_COD_ESC_TG_POS]]</f>
        <v>0.10000000000000009</v>
      </c>
      <c r="MH84" s="42">
        <f>Tabla25[[#This Row],[PAS_NUM_COR_COD_ROS_TG_TOT]]-Tabla25[[#This Row],[PAS_NUM_COR_COD_ESC_TG_TOT]]</f>
        <v>0.2881355932203391</v>
      </c>
      <c r="MI84" s="42">
        <f>Tabla25[[#This Row],[PAS_DUR_COR_COD_ROS_TG_NEG]]-Tabla25[[#This Row],[PAS_DUR_COR_COD_ESC_TG_NEG]]</f>
        <v>3.1503267973856737</v>
      </c>
      <c r="MJ84" s="42">
        <f>Tabla25[[#This Row],[PAS_DUR_COR_COD_ROS_TG_NEU]]-Tabla25[[#This Row],[PAS_DUR_COR_COD_ESC_TG_NEU]]</f>
        <v>97.409722222222172</v>
      </c>
      <c r="MK84" s="42">
        <f>Tabla25[[#This Row],[PAS_DUR_COR_COD_ROS_TG_POS]]-Tabla25[[#This Row],[PAS_DUR_COR_COD_ESC_TG_POS]]</f>
        <v>41.117647058823536</v>
      </c>
      <c r="ML84" s="42">
        <f>Tabla25[[#This Row],[PAS_DUR_COR_COD_ROS_TG_TOT]]-Tabla25[[#This Row],[PAS_DUR_COR_COD_ESC_TG_TOT]]</f>
        <v>45.394006659267575</v>
      </c>
      <c r="MM84" s="44">
        <f>Tabla25[[#This Row],[ESC_NUM_COR_COD_ROS_TG_NEG]]-Tabla25[[#This Row],[ESC_NUM_COR_COD_ESC_TG_NEG]]</f>
        <v>0.29999999999999982</v>
      </c>
      <c r="MN84" s="44">
        <f>Tabla25[[#This Row],[ESC_NUM_COR_COD_ROS_TG_NEU]]-Tabla25[[#This Row],[ESC_NUM_COR_COD_ESC_TG_NEU]]</f>
        <v>-2.25</v>
      </c>
      <c r="MO84" s="44">
        <f>Tabla25[[#This Row],[ESC_NUM_COR_COD_ROS_TG_POS]]-Tabla25[[#This Row],[ESC_NUM_COR_COD_ESC_TG_POS]]</f>
        <v>-2</v>
      </c>
      <c r="MP84" s="44">
        <f>Tabla25[[#This Row],[ESC_NUM_COR_COD_ROS_TG_TOT]]-Tabla25[[#This Row],[ESC_NUM_COR_COD_ESC_TG_TOT]]</f>
        <v>-1.1923076923076925</v>
      </c>
      <c r="MQ84" s="44">
        <f>Tabla25[[#This Row],[ESC_DUR_COR_COD_ROS_TG_NEG]]-Tabla25[[#This Row],[ESC_DUR_COR_COD_ESC_TG_NEG]]</f>
        <v>11.698412698412653</v>
      </c>
      <c r="MR84" s="44">
        <f>Tabla25[[#This Row],[ESC_DUR_COR_COD_ROS_TG_NEU]]-Tabla25[[#This Row],[ESC_DUR_COR_COD_ESC_TG_NEU]]</f>
        <v>-470.04166666666669</v>
      </c>
      <c r="MS84" s="44">
        <f>Tabla25[[#This Row],[ESC_DUR_COR_COD_ROS_TG_POS]]-Tabla25[[#This Row],[ESC_DUR_COR_COD_ESC_TG_POS]]</f>
        <v>-557.57142857142867</v>
      </c>
      <c r="MT84" s="44">
        <f>Tabla25[[#This Row],[ESC_DUR_COR_COD_ROS_TG_TOT]]-Tabla25[[#This Row],[ESC_DUR_COR_COD_ESC_TG_TOT]]</f>
        <v>-314.5</v>
      </c>
      <c r="MU84" s="47">
        <f>Tabla25[[#This Row],[ROS_NUM_COR_COD_ROS_TG_NEG]]-Tabla25[[#This Row],[ROS_NUM_COR_COD_ESC_TG_NEG]]</f>
        <v>4.1111111111111116</v>
      </c>
      <c r="MV84" s="47">
        <f>Tabla25[[#This Row],[ROS_NUM_COR_COD_ROS_TG_NEU]]-Tabla25[[#This Row],[ROS_NUM_COR_COD_ESC_TG_NEU]]</f>
        <v>1.4444444444444444</v>
      </c>
      <c r="MW84" s="47">
        <f>Tabla25[[#This Row],[ROS_NUM_COR_COD_ROS_TG_POS]]-Tabla25[[#This Row],[ROS_NUM_COR_COD_ESC_TG_POS]]</f>
        <v>2.7</v>
      </c>
      <c r="MX84" s="47">
        <f>Tabla25[[#This Row],[ROS_NUM_COR_COD_ROS_TG_TOT]]-Tabla25[[#This Row],[ROS_NUM_COR_COD_ESC_TG_TOT]]</f>
        <v>2.75</v>
      </c>
      <c r="MY84" s="47">
        <f>Tabla25[[#This Row],[ROS_DUR_COR_COD_ROS_TG_NEG]]-Tabla25[[#This Row],[ROS_DUR_COR_COD_ESC_TG_NEG]]</f>
        <v>622.97222222222217</v>
      </c>
      <c r="MZ84" s="47">
        <f>Tabla25[[#This Row],[ROS_DUR_COR_COD_ROS_TG_NEU]]-Tabla25[[#This Row],[ROS_DUR_COR_COD_ESC_TG_NEU]]</f>
        <v>493.33928571428572</v>
      </c>
      <c r="NA84" s="47">
        <f>Tabla25[[#This Row],[ROS_DUR_COR_COD_ROS_TG_POS]]-Tabla25[[#This Row],[ROS_DUR_COR_COD_ESC_TG_POS]]</f>
        <v>438.13333333333327</v>
      </c>
      <c r="NB84" s="47">
        <f>Tabla25[[#This Row],[ROS_DUR_COR_COD_ROS_TG_TOT]]-Tabla25[[#This Row],[ROS_DUR_COR_COD_ESC_TG_TOT]]</f>
        <v>515.63180827886708</v>
      </c>
    </row>
    <row r="85" spans="1:366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  <c r="KY85" s="15">
        <f>Tabla2[[#This Row],[ROS_NUM_COR_COD_ROS_TG_NEG]]-Tabla2[[#This Row],[PAS_NUM_COR_COD_ROS_TG_NEG]]</f>
        <v>-0.27777777777777768</v>
      </c>
      <c r="KZ85" s="15">
        <f>Tabla2[[#This Row],[ROS_DUR_COR_COD_ROS_TG_NEG]]-Tabla2[[#This Row],[PAS_DUR_COR_COD_ROS_TG_NEG]]</f>
        <v>-9.4166666666667425</v>
      </c>
      <c r="LA85" s="15">
        <f>Tabla2[[#This Row],[ROS_NUM_COR_COD_ROS_TG_NEU]]-Tabla2[[#This Row],[PAS_NUM_COR_COD_ROS_TG_NEU]]</f>
        <v>0.60000000000000009</v>
      </c>
      <c r="LB85" s="15">
        <f>Tabla2[[#This Row],[ROS_DUR_COR_COD_ROS_TG_NEU]]-Tabla2[[#This Row],[PAS_DUR_COR_COD_ROS_TG_NEU]]</f>
        <v>447.28571428571445</v>
      </c>
      <c r="LC85" s="15">
        <f>Tabla2[[#This Row],[ROS_NUM_COR_COD_ROS_TG_POS]]-Tabla2[[#This Row],[PAS_NUM_COR_COD_ROS_TG_POS]]</f>
        <v>-1.0777777777777775</v>
      </c>
      <c r="LD85" s="15">
        <f>Tabla2[[#This Row],[ROS_DUR_COR_COD_ROS_TG_POS]]-Tabla2[[#This Row],[PAS_DUR_COR_COD_ROS_TG_POS]]</f>
        <v>220.13461538461547</v>
      </c>
      <c r="LE85" s="15">
        <f>Tabla2[[#This Row],[ROS_NUM_COR_COD_ROS_TG_TOT]]-Tabla2[[#This Row],[PAS_NUM_COR_COD_ROS_TG_TOT]]</f>
        <v>-0.2238095238095239</v>
      </c>
      <c r="LF85" s="15">
        <f>Tabla2[[#This Row],[ROS_DUR_COR_COD_ROS_TG_TOT]]-Tabla2[[#This Row],[PAS_DUR_COR_COD_ROS_TG_TOT]]</f>
        <v>226.41185897435889</v>
      </c>
      <c r="LG85" s="15">
        <f>Tabla2[[#This Row],[ROS_NUM_COR_COD_ESC_TG_NEG]]-Tabla2[[#This Row],[PAS_NUM_COR_COD_ESC_TG_NEG]]</f>
        <v>-0.33888888888888902</v>
      </c>
      <c r="LH85" s="15">
        <f>Tabla2[[#This Row],[ROS_DUR_COR_COD_ESC_TG_NEG]]-Tabla2[[#This Row],[PAS_DUR_COR_COD_ESC_TG_NEG]]</f>
        <v>348.4666666666667</v>
      </c>
      <c r="LI85" s="15">
        <f>Tabla2[[#This Row],[ROS_NUM_COR_COD_ESC_TG_NEU]]-Tabla2[[#This Row],[PAS_NUM_COR_COD_ESC_TG_NEU]]</f>
        <v>-1.1000000000000001</v>
      </c>
      <c r="LJ85" s="15">
        <f>Tabla2[[#This Row],[ROS_NUM_COR_COD_ESC_TG_NEG]]-Tabla2[[#This Row],[PAS_NUM_COR_COD_ESC_TG_NEG]]</f>
        <v>-0.33888888888888902</v>
      </c>
      <c r="LK85" s="15">
        <f>Tabla2[[#This Row],[ROS_NUM_COR_COD_ESC_TG_POS]]-Tabla2[[#This Row],[PAS_NUM_COR_COD_ESC_TG_POS]]</f>
        <v>0.33333333333333348</v>
      </c>
      <c r="LL85" s="15">
        <f>Tabla2[[#This Row],[ROS_DUR_COR_COD_ESC_TG_POS]]-Tabla2[[#This Row],[PAS_DUR_COR_COD_ESC_TG_POS]]</f>
        <v>232.64285714285711</v>
      </c>
      <c r="LM85" s="15">
        <f>Tabla2[[#This Row],[ROS_NUM_COR_COD_ESC_TG_TOT]]-Tabla2[[#This Row],[PAS_NUM_COR_COD_ESC_TG_TOT]]</f>
        <v>-0.39761904761904754</v>
      </c>
      <c r="LN85" s="15">
        <f>Tabla2[[#This Row],[ROS_DUR_COR_COD_ESC_TG_TOT]]-Tabla2[[#This Row],[PAS_DUR_COR_COD_ESC_TG_TOT]]</f>
        <v>88.276333789329783</v>
      </c>
      <c r="LO85" s="15">
        <f>Tabla2[[#This Row],[PAS_NUM_COR_COD_ROS_TG_NEG]]-Tabla2[[#This Row],[ESC_NUM_COR_COD_ROS_TG_NEG]]</f>
        <v>0.75</v>
      </c>
      <c r="LP85" s="15">
        <f>Tabla2[[#This Row],[PAS_DUR_COR_COD_ROS_TG_NEG]]-Tabla2[[#This Row],[ESC_DUR_COR_COD_ROS_TG_NEG]]</f>
        <v>-146.58333333333326</v>
      </c>
      <c r="LQ85" s="15">
        <f>Tabla2[[#This Row],[PAS_NUM_COR_COD_ROS_TG_NEU]]-Tabla2[[#This Row],[ESC_NUM_COR_COD_ROS_TG_NEU]]</f>
        <v>2.0857142857142854</v>
      </c>
      <c r="LR85" s="15">
        <f>Tabla2[[#This Row],[PAS_DUR_COR_COD_ROS_TG_NEU]]-Tabla2[[#This Row],[ESC_DUR_COR_COD_ROS_TG_NEU]]</f>
        <v>207.28571428571422</v>
      </c>
      <c r="LS85" s="15">
        <f>Tabla2[[#This Row],[PAS_NUM_COR_COD_ROS_TG_POS]]-Tabla2[[#This Row],[ESC_NUM_COR_COD_ROS_TG_POS]]</f>
        <v>-2.0333333333333332</v>
      </c>
      <c r="LT85" s="15">
        <f>Tabla2[[#This Row],[PAS_DUR_COR_COD_ROS_TG_POS]]-Tabla2[[#This Row],[ESC_DUR_COR_COD_ROS_TG_POS]]</f>
        <v>-398.49572649572656</v>
      </c>
      <c r="LU85" s="15">
        <f>Tabla2[[#This Row],[PAS_NUM_COR_COD_ROS_TG_TOT]]-Tabla2[[#This Row],[ESC_NUM_COR_COD_ROS_TG_TOT]]</f>
        <v>7.5000000000000178E-2</v>
      </c>
      <c r="LV85" s="15">
        <f>Tabla2[[#This Row],[PAS_DUR_COR_COD_ROS_TG_TOT]]-Tabla2[[#This Row],[ESC_DUR_COR_COD_ROS_TG_TOT]]</f>
        <v>-317.17435897435894</v>
      </c>
      <c r="LW85" s="15">
        <f>Tabla2[[#This Row],[PAS_NUM_COR_COD_ESC_TG_NEG]]-Tabla2[[#This Row],[ESC_NUM_COR_COD_ESC_TG_NEG]]</f>
        <v>-0.29999999999999982</v>
      </c>
      <c r="LX85" s="15">
        <f>Tabla2[[#This Row],[PAS_DUR_COR_COD_ESC_TG_NEG]]-Tabla2[[#This Row],[ESC_DUR_COR_COD_ESC_TG_NEG]]</f>
        <v>-83.552380952380872</v>
      </c>
      <c r="LY85" s="15">
        <f>Tabla2[[#This Row],[PAS_NUM_COR_COD_ESC_TG_NEU]]-Tabla2[[#This Row],[ESC_NUM_COR_COD_ESC_TG_NEU]]</f>
        <v>-2.4714285714285711</v>
      </c>
      <c r="LZ85" s="15">
        <f>Tabla2[[#This Row],[PAS_DUR_COR_COD_ESC_TG_NEU]]-Tabla2[[#This Row],[ESC_DUR_COR_COD_ESC_TG_NEU]]</f>
        <v>-776.14285714285711</v>
      </c>
      <c r="MA85" s="15">
        <f>Tabla2[[#This Row],[PAS_NUM_COR_COD_ESC_TG_POS]]-Tabla2[[#This Row],[ESC_NUM_COR_COD_ESC_TG_POS]]</f>
        <v>1.8888888888888888</v>
      </c>
      <c r="MB85" s="15">
        <f>Tabla2[[#This Row],[PAS_DUR_COR_COD_ESC_TG_POS]]-Tabla2[[#This Row],[ESC_DUR_COR_COD_ESC_TG_POS]]</f>
        <v>107.85714285714289</v>
      </c>
      <c r="MC85" s="15">
        <f>Tabla2[[#This Row],[PAS_NUM_COR_COD_ESC_TG_TOT]]-Tabla2[[#This Row],[ESC_NUM_COR_COD_ESC_TG_TOT]]</f>
        <v>-0.10833333333333339</v>
      </c>
      <c r="MD85" s="15">
        <f>Tabla2[[#This Row],[PAS_DUR_COR_COD_ESC_TG_TOT]]-Tabla2[[#This Row],[ESC_DUR_COR_COD_ESC_TG_TOT]]</f>
        <v>-346.92339261285929</v>
      </c>
      <c r="ME85" s="42">
        <f>Tabla25[[#This Row],[PAS_NUM_COR_COD_ROS_TG_NEG]]-Tabla25[[#This Row],[PAS_NUM_COR_COD_ESC_TG_NEG]]</f>
        <v>-0.95000000000000018</v>
      </c>
      <c r="MF85" s="42">
        <f>Tabla25[[#This Row],[PAS_NUM_COR_COD_ROS_TG_NEU]]-Tabla25[[#This Row],[PAS_NUM_COR_COD_ESC_TG_NEU]]</f>
        <v>-0.30000000000000027</v>
      </c>
      <c r="MG85" s="42">
        <f>Tabla25[[#This Row],[PAS_NUM_COR_COD_ROS_TG_POS]]-Tabla25[[#This Row],[PAS_NUM_COR_COD_ESC_TG_POS]]</f>
        <v>0.29999999999999982</v>
      </c>
      <c r="MH85" s="42">
        <f>Tabla25[[#This Row],[PAS_NUM_COR_COD_ROS_TG_TOT]]-Tabla25[[#This Row],[PAS_NUM_COR_COD_ESC_TG_TOT]]</f>
        <v>-0.31666666666666643</v>
      </c>
      <c r="MI85" s="42">
        <f>Tabla25[[#This Row],[PAS_DUR_COR_COD_ROS_TG_NEG]]-Tabla25[[#This Row],[PAS_DUR_COR_COD_ESC_TG_NEG]]</f>
        <v>-134.31666666666661</v>
      </c>
      <c r="MJ85" s="42">
        <f>Tabla25[[#This Row],[PAS_DUR_COR_COD_ROS_TG_NEU]]-Tabla25[[#This Row],[PAS_DUR_COR_COD_ESC_TG_NEU]]</f>
        <v>-178.85714285714289</v>
      </c>
      <c r="MK85" s="42">
        <f>Tabla25[[#This Row],[PAS_DUR_COR_COD_ROS_TG_POS]]-Tabla25[[#This Row],[PAS_DUR_COR_COD_ESC_TG_POS]]</f>
        <v>151.75824175824164</v>
      </c>
      <c r="ML85" s="42">
        <f>Tabla25[[#This Row],[PAS_DUR_COR_COD_ROS_TG_TOT]]-Tabla25[[#This Row],[PAS_DUR_COR_COD_ESC_TG_TOT]]</f>
        <v>-56.462731067382038</v>
      </c>
      <c r="MM85" s="44">
        <f>Tabla25[[#This Row],[ESC_NUM_COR_COD_ROS_TG_NEG]]-Tabla25[[#This Row],[ESC_NUM_COR_COD_ESC_TG_NEG]]</f>
        <v>-2</v>
      </c>
      <c r="MN85" s="44">
        <f>Tabla25[[#This Row],[ESC_NUM_COR_COD_ROS_TG_NEU]]-Tabla25[[#This Row],[ESC_NUM_COR_COD_ESC_TG_NEU]]</f>
        <v>-4.8571428571428568</v>
      </c>
      <c r="MO85" s="44">
        <f>Tabla25[[#This Row],[ESC_NUM_COR_COD_ROS_TG_POS]]-Tabla25[[#This Row],[ESC_NUM_COR_COD_ESC_TG_POS]]</f>
        <v>4.2222222222222214</v>
      </c>
      <c r="MP85" s="44">
        <f>Tabla25[[#This Row],[ESC_NUM_COR_COD_ROS_TG_TOT]]-Tabla25[[#This Row],[ESC_NUM_COR_COD_ESC_TG_TOT]]</f>
        <v>-0.5</v>
      </c>
      <c r="MQ85" s="44">
        <f>Tabla25[[#This Row],[ESC_DUR_COR_COD_ROS_TG_NEG]]-Tabla25[[#This Row],[ESC_DUR_COR_COD_ESC_TG_NEG]]</f>
        <v>-71.285714285714221</v>
      </c>
      <c r="MR85" s="44">
        <f>Tabla25[[#This Row],[ESC_DUR_COR_COD_ROS_TG_NEU]]-Tabla25[[#This Row],[ESC_DUR_COR_COD_ESC_TG_NEU]]</f>
        <v>-1162.2857142857142</v>
      </c>
      <c r="MS85" s="44">
        <f>Tabla25[[#This Row],[ESC_DUR_COR_COD_ROS_TG_POS]]-Tabla25[[#This Row],[ESC_DUR_COR_COD_ESC_TG_POS]]</f>
        <v>658.11111111111109</v>
      </c>
      <c r="MT85" s="44">
        <f>Tabla25[[#This Row],[ESC_DUR_COR_COD_ROS_TG_TOT]]-Tabla25[[#This Row],[ESC_DUR_COR_COD_ESC_TG_TOT]]</f>
        <v>-86.211764705882388</v>
      </c>
      <c r="MU85" s="47">
        <f>Tabla25[[#This Row],[ROS_NUM_COR_COD_ROS_TG_NEG]]-Tabla25[[#This Row],[ROS_NUM_COR_COD_ESC_TG_NEG]]</f>
        <v>-0.88888888888888884</v>
      </c>
      <c r="MV85" s="47">
        <f>Tabla25[[#This Row],[ROS_NUM_COR_COD_ROS_TG_NEU]]-Tabla25[[#This Row],[ROS_NUM_COR_COD_ESC_TG_NEU]]</f>
        <v>1.4</v>
      </c>
      <c r="MW85" s="47">
        <f>Tabla25[[#This Row],[ROS_NUM_COR_COD_ROS_TG_POS]]-Tabla25[[#This Row],[ROS_NUM_COR_COD_ESC_TG_POS]]</f>
        <v>-1.1111111111111112</v>
      </c>
      <c r="MX85" s="47">
        <f>Tabla25[[#This Row],[ROS_NUM_COR_COD_ROS_TG_TOT]]-Tabla25[[#This Row],[ROS_NUM_COR_COD_ESC_TG_TOT]]</f>
        <v>-0.14285714285714279</v>
      </c>
      <c r="MY85" s="47">
        <f>Tabla25[[#This Row],[ROS_DUR_COR_COD_ROS_TG_NEG]]-Tabla25[[#This Row],[ROS_DUR_COR_COD_ESC_TG_NEG]]</f>
        <v>-492.20000000000005</v>
      </c>
      <c r="MZ85" s="47">
        <f>Tabla25[[#This Row],[ROS_DUR_COR_COD_ROS_TG_NEU]]-Tabla25[[#This Row],[ROS_DUR_COR_COD_ESC_TG_NEU]]</f>
        <v>532.2380952380953</v>
      </c>
      <c r="NA85" s="47">
        <f>Tabla25[[#This Row],[ROS_DUR_COR_COD_ROS_TG_POS]]-Tabla25[[#This Row],[ROS_DUR_COR_COD_ESC_TG_POS]]</f>
        <v>139.25</v>
      </c>
      <c r="NB85" s="47">
        <f>Tabla25[[#This Row],[ROS_DUR_COR_COD_ROS_TG_TOT]]-Tabla25[[#This Row],[ROS_DUR_COR_COD_ESC_TG_TOT]]</f>
        <v>81.672794117647072</v>
      </c>
    </row>
    <row r="86" spans="1:366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  <c r="KY86" s="15">
        <f>Tabla2[[#This Row],[ROS_NUM_COR_COD_ROS_TG_NEG]]-Tabla2[[#This Row],[PAS_NUM_COR_COD_ROS_TG_NEG]]</f>
        <v>1.3888888888888888</v>
      </c>
      <c r="KZ86" s="15">
        <f>Tabla2[[#This Row],[ROS_DUR_COR_COD_ROS_TG_NEG]]-Tabla2[[#This Row],[PAS_DUR_COR_COD_ROS_TG_NEG]]</f>
        <v>205.83333333333331</v>
      </c>
      <c r="LA86" s="15">
        <f>Tabla2[[#This Row],[ROS_NUM_COR_COD_ROS_TG_NEU]]-Tabla2[[#This Row],[PAS_NUM_COR_COD_ROS_TG_NEU]]</f>
        <v>1.1000000000000001</v>
      </c>
      <c r="LB86" s="15">
        <f>Tabla2[[#This Row],[ROS_DUR_COR_COD_ROS_TG_NEU]]-Tabla2[[#This Row],[PAS_DUR_COR_COD_ROS_TG_NEU]]</f>
        <v>225.85714285714286</v>
      </c>
      <c r="LC86" s="15">
        <f>Tabla2[[#This Row],[ROS_NUM_COR_COD_ROS_TG_POS]]-Tabla2[[#This Row],[PAS_NUM_COR_COD_ROS_TG_POS]]</f>
        <v>0.61111111111111105</v>
      </c>
      <c r="LD86" s="15">
        <f>Tabla2[[#This Row],[ROS_DUR_COR_COD_ROS_TG_POS]]-Tabla2[[#This Row],[PAS_DUR_COR_COD_ROS_TG_POS]]</f>
        <v>99</v>
      </c>
      <c r="LE86" s="15">
        <f>Tabla2[[#This Row],[ROS_NUM_COR_COD_ROS_TG_TOT]]-Tabla2[[#This Row],[PAS_NUM_COR_COD_ROS_TG_TOT]]</f>
        <v>1.0343915343915344</v>
      </c>
      <c r="LF86" s="15">
        <f>Tabla2[[#This Row],[ROS_DUR_COR_COD_ROS_TG_TOT]]-Tabla2[[#This Row],[PAS_DUR_COR_COD_ROS_TG_TOT]]</f>
        <v>150.8235294117647</v>
      </c>
      <c r="LG86" s="15">
        <f>Tabla2[[#This Row],[ROS_NUM_COR_COD_ESC_TG_NEG]]-Tabla2[[#This Row],[PAS_NUM_COR_COD_ESC_TG_NEG]]</f>
        <v>0.55555555555555558</v>
      </c>
      <c r="LH86" s="15">
        <f>Tabla2[[#This Row],[ROS_DUR_COR_COD_ESC_TG_NEG]]-Tabla2[[#This Row],[PAS_DUR_COR_COD_ESC_TG_NEG]]</f>
        <v>113</v>
      </c>
      <c r="LI86" s="15">
        <f>Tabla2[[#This Row],[ROS_NUM_COR_COD_ESC_TG_NEU]]-Tabla2[[#This Row],[PAS_NUM_COR_COD_ESC_TG_NEU]]</f>
        <v>0.84444444444444444</v>
      </c>
      <c r="LJ86" s="15">
        <f>Tabla2[[#This Row],[ROS_NUM_COR_COD_ESC_TG_NEG]]-Tabla2[[#This Row],[PAS_NUM_COR_COD_ESC_TG_NEG]]</f>
        <v>0.55555555555555558</v>
      </c>
      <c r="LK86" s="15">
        <f>Tabla2[[#This Row],[ROS_NUM_COR_COD_ESC_TG_POS]]-Tabla2[[#This Row],[PAS_NUM_COR_COD_ESC_TG_POS]]</f>
        <v>1</v>
      </c>
      <c r="LL86" s="15">
        <f>Tabla2[[#This Row],[ROS_DUR_COR_COD_ESC_TG_POS]]-Tabla2[[#This Row],[PAS_DUR_COR_COD_ESC_TG_POS]]</f>
        <v>215.4</v>
      </c>
      <c r="LM86" s="15">
        <f>Tabla2[[#This Row],[ROS_NUM_COR_COD_ESC_TG_TOT]]-Tabla2[[#This Row],[PAS_NUM_COR_COD_ESC_TG_TOT]]</f>
        <v>0.80291005291005291</v>
      </c>
      <c r="LN86" s="15">
        <f>Tabla2[[#This Row],[ROS_DUR_COR_COD_ESC_TG_TOT]]-Tabla2[[#This Row],[PAS_DUR_COR_COD_ESC_TG_TOT]]</f>
        <v>106</v>
      </c>
      <c r="LO86" s="15">
        <f>Tabla2[[#This Row],[PAS_NUM_COR_COD_ROS_TG_NEG]]-Tabla2[[#This Row],[ESC_NUM_COR_COD_ROS_TG_NEG]]</f>
        <v>-0.61111111111111105</v>
      </c>
      <c r="LP86" s="15">
        <f>Tabla2[[#This Row],[PAS_DUR_COR_COD_ROS_TG_NEG]]-Tabla2[[#This Row],[ESC_DUR_COR_COD_ROS_TG_NEG]]</f>
        <v>-96.25</v>
      </c>
      <c r="LQ86" s="15">
        <f>Tabla2[[#This Row],[PAS_NUM_COR_COD_ROS_TG_NEU]]-Tabla2[[#This Row],[ESC_NUM_COR_COD_ROS_TG_NEU]]</f>
        <v>-1.1000000000000001</v>
      </c>
      <c r="LR86" s="15">
        <f>Tabla2[[#This Row],[PAS_DUR_COR_COD_ROS_TG_NEU]]-Tabla2[[#This Row],[ESC_DUR_COR_COD_ROS_TG_NEU]]</f>
        <v>-262.16666666666669</v>
      </c>
      <c r="LS86" s="15">
        <f>Tabla2[[#This Row],[PAS_NUM_COR_COD_ROS_TG_POS]]-Tabla2[[#This Row],[ESC_NUM_COR_COD_ROS_TG_POS]]</f>
        <v>-0.44444444444444442</v>
      </c>
      <c r="LT86" s="15">
        <f>Tabla2[[#This Row],[PAS_DUR_COR_COD_ROS_TG_POS]]-Tabla2[[#This Row],[ESC_DUR_COR_COD_ROS_TG_POS]]</f>
        <v>-35.75</v>
      </c>
      <c r="LU86" s="15">
        <f>Tabla2[[#This Row],[PAS_NUM_COR_COD_ROS_TG_TOT]]-Tabla2[[#This Row],[ESC_NUM_COR_COD_ROS_TG_TOT]]</f>
        <v>-0.7215836526181354</v>
      </c>
      <c r="LV86" s="15">
        <f>Tabla2[[#This Row],[PAS_DUR_COR_COD_ROS_TG_TOT]]-Tabla2[[#This Row],[ESC_DUR_COR_COD_ROS_TG_TOT]]</f>
        <v>-109.78571428571428</v>
      </c>
      <c r="LW86" s="15">
        <f>Tabla2[[#This Row],[PAS_NUM_COR_COD_ESC_TG_NEG]]-Tabla2[[#This Row],[ESC_NUM_COR_COD_ESC_TG_NEG]]</f>
        <v>-1.3333333333333333</v>
      </c>
      <c r="LX86" s="15">
        <f>Tabla2[[#This Row],[PAS_DUR_COR_COD_ESC_TG_NEG]]-Tabla2[[#This Row],[ESC_DUR_COR_COD_ESC_TG_NEG]]</f>
        <v>-284.57142857142856</v>
      </c>
      <c r="LY86" s="15">
        <f>Tabla2[[#This Row],[PAS_NUM_COR_COD_ESC_TG_NEU]]-Tabla2[[#This Row],[ESC_NUM_COR_COD_ESC_TG_NEU]]</f>
        <v>-1.1444444444444444</v>
      </c>
      <c r="LZ86" s="15">
        <f>Tabla2[[#This Row],[PAS_DUR_COR_COD_ESC_TG_NEU]]-Tabla2[[#This Row],[ESC_DUR_COR_COD_ESC_TG_NEU]]</f>
        <v>-169.83333333333331</v>
      </c>
      <c r="MA86" s="15">
        <f>Tabla2[[#This Row],[PAS_NUM_COR_COD_ESC_TG_POS]]-Tabla2[[#This Row],[ESC_NUM_COR_COD_ESC_TG_POS]]</f>
        <v>-1</v>
      </c>
      <c r="MB86" s="15">
        <f>Tabla2[[#This Row],[PAS_DUR_COR_COD_ESC_TG_POS]]-Tabla2[[#This Row],[ESC_DUR_COR_COD_ESC_TG_POS]]</f>
        <v>-187.57142857142858</v>
      </c>
      <c r="MC86" s="15">
        <f>Tabla2[[#This Row],[PAS_NUM_COR_COD_ESC_TG_TOT]]-Tabla2[[#This Row],[ESC_NUM_COR_COD_ESC_TG_TOT]]</f>
        <v>-1.1538952745849296</v>
      </c>
      <c r="MD86" s="15">
        <f>Tabla2[[#This Row],[PAS_DUR_COR_COD_ESC_TG_TOT]]-Tabla2[[#This Row],[ESC_DUR_COR_COD_ESC_TG_TOT]]</f>
        <v>-141.30000000000001</v>
      </c>
      <c r="ME86" s="42">
        <f>Tabla25[[#This Row],[PAS_NUM_COR_COD_ROS_TG_NEG]]-Tabla25[[#This Row],[PAS_NUM_COR_COD_ESC_TG_NEG]]</f>
        <v>5.5555555555555552E-2</v>
      </c>
      <c r="MF86" s="42">
        <f>Tabla25[[#This Row],[PAS_NUM_COR_COD_ROS_TG_NEU]]-Tabla25[[#This Row],[PAS_NUM_COR_COD_ESC_TG_NEU]]</f>
        <v>-5.5555555555555552E-2</v>
      </c>
      <c r="MG86" s="42">
        <f>Tabla25[[#This Row],[PAS_NUM_COR_COD_ROS_TG_POS]]-Tabla25[[#This Row],[PAS_NUM_COR_COD_ESC_TG_POS]]</f>
        <v>5.5555555555555552E-2</v>
      </c>
      <c r="MH86" s="42">
        <f>Tabla25[[#This Row],[PAS_NUM_COR_COD_ROS_TG_TOT]]-Tabla25[[#This Row],[PAS_NUM_COR_COD_ESC_TG_TOT]]</f>
        <v>1.8518518518518517E-2</v>
      </c>
      <c r="MI86" s="42">
        <f>Tabla25[[#This Row],[PAS_DUR_COR_COD_ROS_TG_NEG]]-Tabla25[[#This Row],[PAS_DUR_COR_COD_ESC_TG_NEG]]</f>
        <v>99</v>
      </c>
      <c r="MJ86" s="42">
        <f>Tabla25[[#This Row],[PAS_DUR_COR_COD_ROS_TG_NEU]]-Tabla25[[#This Row],[PAS_DUR_COR_COD_ESC_TG_NEU]]</f>
        <v>-107</v>
      </c>
      <c r="MK86" s="42">
        <f>Tabla25[[#This Row],[PAS_DUR_COR_COD_ROS_TG_POS]]-Tabla25[[#This Row],[PAS_DUR_COR_COD_ESC_TG_POS]]</f>
        <v>89</v>
      </c>
      <c r="ML86" s="42">
        <f>Tabla25[[#This Row],[PAS_DUR_COR_COD_ROS_TG_TOT]]-Tabla25[[#This Row],[PAS_DUR_COR_COD_ESC_TG_TOT]]</f>
        <v>-13</v>
      </c>
      <c r="MM86" s="44">
        <f>Tabla25[[#This Row],[ESC_NUM_COR_COD_ROS_TG_NEG]]-Tabla25[[#This Row],[ESC_NUM_COR_COD_ESC_TG_NEG]]</f>
        <v>-0.66666666666666663</v>
      </c>
      <c r="MN86" s="44">
        <f>Tabla25[[#This Row],[ESC_NUM_COR_COD_ROS_TG_NEU]]-Tabla25[[#This Row],[ESC_NUM_COR_COD_ESC_TG_NEU]]</f>
        <v>-9.9999999999999867E-2</v>
      </c>
      <c r="MO86" s="44">
        <f>Tabla25[[#This Row],[ESC_NUM_COR_COD_ROS_TG_POS]]-Tabla25[[#This Row],[ESC_NUM_COR_COD_ESC_TG_POS]]</f>
        <v>-0.5</v>
      </c>
      <c r="MP86" s="44">
        <f>Tabla25[[#This Row],[ESC_NUM_COR_COD_ROS_TG_TOT]]-Tabla25[[#This Row],[ESC_NUM_COR_COD_ESC_TG_TOT]]</f>
        <v>-0.4137931034482758</v>
      </c>
      <c r="MQ86" s="44">
        <f>Tabla25[[#This Row],[ESC_DUR_COR_COD_ROS_TG_NEG]]-Tabla25[[#This Row],[ESC_DUR_COR_COD_ESC_TG_NEG]]</f>
        <v>-89.321428571428555</v>
      </c>
      <c r="MR86" s="44">
        <f>Tabla25[[#This Row],[ESC_DUR_COR_COD_ROS_TG_NEU]]-Tabla25[[#This Row],[ESC_DUR_COR_COD_ESC_TG_NEU]]</f>
        <v>-14.666666666666629</v>
      </c>
      <c r="MS86" s="44">
        <f>Tabla25[[#This Row],[ESC_DUR_COR_COD_ROS_TG_POS]]-Tabla25[[#This Row],[ESC_DUR_COR_COD_ESC_TG_POS]]</f>
        <v>-62.821428571428584</v>
      </c>
      <c r="MT86" s="44">
        <f>Tabla25[[#This Row],[ESC_DUR_COR_COD_ROS_TG_TOT]]-Tabla25[[#This Row],[ESC_DUR_COR_COD_ESC_TG_TOT]]</f>
        <v>-44.514285714285734</v>
      </c>
      <c r="MU86" s="47">
        <f>Tabla25[[#This Row],[ROS_NUM_COR_COD_ROS_TG_NEG]]-Tabla25[[#This Row],[ROS_NUM_COR_COD_ESC_TG_NEG]]</f>
        <v>0.88888888888888884</v>
      </c>
      <c r="MV86" s="47">
        <f>Tabla25[[#This Row],[ROS_NUM_COR_COD_ROS_TG_NEU]]-Tabla25[[#This Row],[ROS_NUM_COR_COD_ESC_TG_NEU]]</f>
        <v>0.20000000000000007</v>
      </c>
      <c r="MW86" s="47">
        <f>Tabla25[[#This Row],[ROS_NUM_COR_COD_ROS_TG_POS]]-Tabla25[[#This Row],[ROS_NUM_COR_COD_ESC_TG_POS]]</f>
        <v>-0.33333333333333337</v>
      </c>
      <c r="MX86" s="47">
        <f>Tabla25[[#This Row],[ROS_NUM_COR_COD_ROS_TG_TOT]]-Tabla25[[#This Row],[ROS_NUM_COR_COD_ESC_TG_TOT]]</f>
        <v>0.25</v>
      </c>
      <c r="MY86" s="47">
        <f>Tabla25[[#This Row],[ROS_DUR_COR_COD_ROS_TG_NEG]]-Tabla25[[#This Row],[ROS_DUR_COR_COD_ESC_TG_NEG]]</f>
        <v>191.83333333333331</v>
      </c>
      <c r="MZ86" s="47">
        <f>Tabla25[[#This Row],[ROS_DUR_COR_COD_ROS_TG_NEU]]-Tabla25[[#This Row],[ROS_DUR_COR_COD_ESC_TG_NEU]]</f>
        <v>-84.142857142857139</v>
      </c>
      <c r="NA86" s="47">
        <f>Tabla25[[#This Row],[ROS_DUR_COR_COD_ROS_TG_POS]]-Tabla25[[#This Row],[ROS_DUR_COR_COD_ESC_TG_POS]]</f>
        <v>-27.400000000000006</v>
      </c>
      <c r="NB86" s="47">
        <f>Tabla25[[#This Row],[ROS_DUR_COR_COD_ROS_TG_TOT]]-Tabla25[[#This Row],[ROS_DUR_COR_COD_ESC_TG_TOT]]</f>
        <v>31.823529411764696</v>
      </c>
    </row>
    <row r="87" spans="1:366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  <c r="KY87" s="15">
        <f>Tabla2[[#This Row],[ROS_NUM_COR_COD_ROS_TG_NEG]]-Tabla2[[#This Row],[PAS_NUM_COR_COD_ROS_TG_NEG]]</f>
        <v>1.2944444444444447</v>
      </c>
      <c r="KZ87" s="15">
        <f>Tabla2[[#This Row],[ROS_DUR_COR_COD_ROS_TG_NEG]]-Tabla2[[#This Row],[PAS_DUR_COR_COD_ROS_TG_NEG]]</f>
        <v>188.88235294117658</v>
      </c>
      <c r="LA87" s="15">
        <f>Tabla2[[#This Row],[ROS_NUM_COR_COD_ROS_TG_NEU]]-Tabla2[[#This Row],[PAS_NUM_COR_COD_ROS_TG_NEU]]</f>
        <v>2.1500000000000004</v>
      </c>
      <c r="LB87" s="15">
        <f>Tabla2[[#This Row],[ROS_DUR_COR_COD_ROS_TG_NEU]]-Tabla2[[#This Row],[PAS_DUR_COR_COD_ROS_TG_NEU]]</f>
        <v>461.14705882352951</v>
      </c>
      <c r="LC87" s="15">
        <f>Tabla2[[#This Row],[ROS_NUM_COR_COD_ROS_TG_POS]]-Tabla2[[#This Row],[PAS_NUM_COR_COD_ROS_TG_POS]]</f>
        <v>1.25</v>
      </c>
      <c r="LD87" s="15">
        <f>Tabla2[[#This Row],[ROS_DUR_COR_COD_ROS_TG_POS]]-Tabla2[[#This Row],[PAS_DUR_COR_COD_ROS_TG_POS]]</f>
        <v>287.66249999999991</v>
      </c>
      <c r="LE87" s="15">
        <f>Tabla2[[#This Row],[ROS_NUM_COR_COD_ROS_TG_TOT]]-Tabla2[[#This Row],[PAS_NUM_COR_COD_ROS_TG_TOT]]</f>
        <v>1.5798850574712637</v>
      </c>
      <c r="LF87" s="15">
        <f>Tabla2[[#This Row],[ROS_DUR_COR_COD_ROS_TG_TOT]]-Tabla2[[#This Row],[PAS_DUR_COR_COD_ROS_TG_TOT]]</f>
        <v>320.62827586206913</v>
      </c>
      <c r="LG87" s="15">
        <f>Tabla2[[#This Row],[ROS_NUM_COR_COD_ESC_TG_NEG]]-Tabla2[[#This Row],[PAS_NUM_COR_COD_ESC_TG_NEG]]</f>
        <v>-1.1555555555555554</v>
      </c>
      <c r="LH87" s="15">
        <f>Tabla2[[#This Row],[ROS_DUR_COR_COD_ESC_TG_NEG]]-Tabla2[[#This Row],[PAS_DUR_COR_COD_ESC_TG_NEG]]</f>
        <v>-331.95833333333337</v>
      </c>
      <c r="LI87" s="15">
        <f>Tabla2[[#This Row],[ROS_NUM_COR_COD_ESC_TG_NEU]]-Tabla2[[#This Row],[PAS_NUM_COR_COD_ESC_TG_NEU]]</f>
        <v>-2.25</v>
      </c>
      <c r="LJ87" s="15">
        <f>Tabla2[[#This Row],[ROS_NUM_COR_COD_ESC_TG_NEG]]-Tabla2[[#This Row],[PAS_NUM_COR_COD_ESC_TG_NEG]]</f>
        <v>-1.1555555555555554</v>
      </c>
      <c r="LK87" s="15">
        <f>Tabla2[[#This Row],[ROS_NUM_COR_COD_ESC_TG_POS]]-Tabla2[[#This Row],[PAS_NUM_COR_COD_ESC_TG_POS]]</f>
        <v>-1.7999999999999998</v>
      </c>
      <c r="LL87" s="15">
        <f>Tabla2[[#This Row],[ROS_DUR_COR_COD_ESC_TG_POS]]-Tabla2[[#This Row],[PAS_DUR_COR_COD_ESC_TG_POS]]</f>
        <v>-588.33613445378148</v>
      </c>
      <c r="LM87" s="15">
        <f>Tabla2[[#This Row],[ROS_NUM_COR_COD_ESC_TG_TOT]]-Tabla2[[#This Row],[PAS_NUM_COR_COD_ESC_TG_TOT]]</f>
        <v>-1.7580459770114942</v>
      </c>
      <c r="LN87" s="15">
        <f>Tabla2[[#This Row],[ROS_DUR_COR_COD_ESC_TG_TOT]]-Tabla2[[#This Row],[PAS_DUR_COR_COD_ESC_TG_TOT]]</f>
        <v>-552.3880288957688</v>
      </c>
      <c r="LO87" s="15">
        <f>Tabla2[[#This Row],[PAS_NUM_COR_COD_ROS_TG_NEG]]-Tabla2[[#This Row],[ESC_NUM_COR_COD_ROS_TG_NEG]]</f>
        <v>2.25</v>
      </c>
      <c r="LP87" s="15">
        <f>Tabla2[[#This Row],[PAS_DUR_COR_COD_ROS_TG_NEG]]-Tabla2[[#This Row],[ESC_DUR_COR_COD_ROS_TG_NEG]]</f>
        <v>84.117647058823422</v>
      </c>
      <c r="LQ87" s="15">
        <f>Tabla2[[#This Row],[PAS_NUM_COR_COD_ROS_TG_NEU]]-Tabla2[[#This Row],[ESC_NUM_COR_COD_ROS_TG_NEU]]</f>
        <v>0.85000000000000009</v>
      </c>
      <c r="LR87" s="15">
        <f>Tabla2[[#This Row],[PAS_DUR_COR_COD_ROS_TG_NEU]]-Tabla2[[#This Row],[ESC_DUR_COR_COD_ROS_TG_NEU]]</f>
        <v>-578.84705882352955</v>
      </c>
      <c r="LS87" s="15">
        <f>Tabla2[[#This Row],[PAS_NUM_COR_COD_ROS_TG_POS]]-Tabla2[[#This Row],[ESC_NUM_COR_COD_ROS_TG_POS]]</f>
        <v>-5.5555555555555358E-3</v>
      </c>
      <c r="LT87" s="15">
        <f>Tabla2[[#This Row],[PAS_DUR_COR_COD_ROS_TG_POS]]-Tabla2[[#This Row],[ESC_DUR_COR_COD_ROS_TG_POS]]</f>
        <v>-26.348214285714221</v>
      </c>
      <c r="LU87" s="15">
        <f>Tabla2[[#This Row],[PAS_NUM_COR_COD_ROS_TG_TOT]]-Tabla2[[#This Row],[ESC_NUM_COR_COD_ROS_TG_TOT]]</f>
        <v>1.0752873563218395</v>
      </c>
      <c r="LV87" s="15">
        <f>Tabla2[[#This Row],[PAS_DUR_COR_COD_ROS_TG_TOT]]-Tabla2[[#This Row],[ESC_DUR_COR_COD_ROS_TG_TOT]]</f>
        <v>-211.91333333333341</v>
      </c>
      <c r="LW87" s="15">
        <f>Tabla2[[#This Row],[PAS_NUM_COR_COD_ESC_TG_NEG]]-Tabla2[[#This Row],[ESC_NUM_COR_COD_ESC_TG_NEG]]</f>
        <v>-1.9</v>
      </c>
      <c r="LX87" s="15">
        <f>Tabla2[[#This Row],[PAS_DUR_COR_COD_ESC_TG_NEG]]-Tabla2[[#This Row],[ESC_DUR_COR_COD_ESC_TG_NEG]]</f>
        <v>-435.77500000000009</v>
      </c>
      <c r="LY87" s="15">
        <f>Tabla2[[#This Row],[PAS_NUM_COR_COD_ESC_TG_NEU]]-Tabla2[[#This Row],[ESC_NUM_COR_COD_ESC_TG_NEU]]</f>
        <v>-0.94999999999999973</v>
      </c>
      <c r="LZ87" s="15">
        <f>Tabla2[[#This Row],[PAS_DUR_COR_COD_ESC_TG_NEU]]-Tabla2[[#This Row],[ESC_DUR_COR_COD_ESC_TG_NEU]]</f>
        <v>-243.5</v>
      </c>
      <c r="MA87" s="15">
        <f>Tabla2[[#This Row],[PAS_NUM_COR_COD_ESC_TG_POS]]-Tabla2[[#This Row],[ESC_NUM_COR_COD_ESC_TG_POS]]</f>
        <v>0.41111111111111098</v>
      </c>
      <c r="MB87" s="15">
        <f>Tabla2[[#This Row],[PAS_DUR_COR_COD_ESC_TG_POS]]-Tabla2[[#This Row],[ESC_DUR_COR_COD_ESC_TG_POS]]</f>
        <v>-29.663865546218403</v>
      </c>
      <c r="MC87" s="15">
        <f>Tabla2[[#This Row],[PAS_NUM_COR_COD_ESC_TG_TOT]]-Tabla2[[#This Row],[ESC_NUM_COR_COD_ESC_TG_TOT]]</f>
        <v>-0.86264367816091969</v>
      </c>
      <c r="MD87" s="15">
        <f>Tabla2[[#This Row],[PAS_DUR_COR_COD_ESC_TG_TOT]]-Tabla2[[#This Row],[ESC_DUR_COR_COD_ESC_TG_TOT]]</f>
        <v>-269.86500754147823</v>
      </c>
      <c r="ME87" s="42">
        <f>Tabla25[[#This Row],[PAS_NUM_COR_COD_ROS_TG_NEG]]-Tabla25[[#This Row],[PAS_NUM_COR_COD_ESC_TG_NEG]]</f>
        <v>-0.45000000000000018</v>
      </c>
      <c r="MF87" s="42">
        <f>Tabla25[[#This Row],[PAS_NUM_COR_COD_ROS_TG_NEU]]-Tabla25[[#This Row],[PAS_NUM_COR_COD_ESC_TG_NEU]]</f>
        <v>-0.39999999999999991</v>
      </c>
      <c r="MG87" s="42">
        <f>Tabla25[[#This Row],[PAS_NUM_COR_COD_ROS_TG_POS]]-Tabla25[[#This Row],[PAS_NUM_COR_COD_ESC_TG_POS]]</f>
        <v>0.25</v>
      </c>
      <c r="MH87" s="42">
        <f>Tabla25[[#This Row],[PAS_NUM_COR_COD_ROS_TG_TOT]]-Tabla25[[#This Row],[PAS_NUM_COR_COD_ESC_TG_TOT]]</f>
        <v>-0.19999999999999973</v>
      </c>
      <c r="MI87" s="42">
        <f>Tabla25[[#This Row],[PAS_DUR_COR_COD_ROS_TG_NEG]]-Tabla25[[#This Row],[PAS_DUR_COR_COD_ESC_TG_NEG]]</f>
        <v>-174.50735294117658</v>
      </c>
      <c r="MJ87" s="42">
        <f>Tabla25[[#This Row],[PAS_DUR_COR_COD_ROS_TG_NEU]]-Tabla25[[#This Row],[PAS_DUR_COR_COD_ESC_TG_NEU]]</f>
        <v>-139.14705882352951</v>
      </c>
      <c r="MK87" s="42">
        <f>Tabla25[[#This Row],[PAS_DUR_COR_COD_ROS_TG_POS]]-Tabla25[[#This Row],[PAS_DUR_COR_COD_ESC_TG_POS]]</f>
        <v>133.17279411764707</v>
      </c>
      <c r="ML87" s="42">
        <f>Tabla25[[#This Row],[PAS_DUR_COR_COD_ROS_TG_TOT]]-Tabla25[[#This Row],[PAS_DUR_COR_COD_ESC_TG_TOT]]</f>
        <v>-61.199607843137301</v>
      </c>
      <c r="MM87" s="44">
        <f>Tabla25[[#This Row],[ESC_NUM_COR_COD_ROS_TG_NEG]]-Tabla25[[#This Row],[ESC_NUM_COR_COD_ESC_TG_NEG]]</f>
        <v>-4.5999999999999996</v>
      </c>
      <c r="MN87" s="44">
        <f>Tabla25[[#This Row],[ESC_NUM_COR_COD_ROS_TG_NEU]]-Tabla25[[#This Row],[ESC_NUM_COR_COD_ESC_TG_NEU]]</f>
        <v>-2.1999999999999997</v>
      </c>
      <c r="MO87" s="44">
        <f>Tabla25[[#This Row],[ESC_NUM_COR_COD_ROS_TG_POS]]-Tabla25[[#This Row],[ESC_NUM_COR_COD_ESC_TG_POS]]</f>
        <v>0.66666666666666652</v>
      </c>
      <c r="MP87" s="44">
        <f>Tabla25[[#This Row],[ESC_NUM_COR_COD_ROS_TG_TOT]]-Tabla25[[#This Row],[ESC_NUM_COR_COD_ESC_TG_TOT]]</f>
        <v>-2.1379310344827589</v>
      </c>
      <c r="MQ87" s="44">
        <f>Tabla25[[#This Row],[ESC_DUR_COR_COD_ROS_TG_NEG]]-Tabla25[[#This Row],[ESC_DUR_COR_COD_ESC_TG_NEG]]</f>
        <v>-694.40000000000009</v>
      </c>
      <c r="MR87" s="44">
        <f>Tabla25[[#This Row],[ESC_DUR_COR_COD_ROS_TG_NEU]]-Tabla25[[#This Row],[ESC_DUR_COR_COD_ESC_TG_NEU]]</f>
        <v>196.20000000000005</v>
      </c>
      <c r="MS87" s="44">
        <f>Tabla25[[#This Row],[ESC_DUR_COR_COD_ROS_TG_POS]]-Tabla25[[#This Row],[ESC_DUR_COR_COD_ESC_TG_POS]]</f>
        <v>129.85714285714289</v>
      </c>
      <c r="MT87" s="44">
        <f>Tabla25[[#This Row],[ESC_DUR_COR_COD_ROS_TG_TOT]]-Tabla25[[#This Row],[ESC_DUR_COR_COD_ESC_TG_TOT]]</f>
        <v>-119.15128205128212</v>
      </c>
      <c r="MU87" s="47">
        <f>Tabla25[[#This Row],[ROS_NUM_COR_COD_ROS_TG_NEG]]-Tabla25[[#This Row],[ROS_NUM_COR_COD_ESC_TG_NEG]]</f>
        <v>2</v>
      </c>
      <c r="MV87" s="47">
        <f>Tabla25[[#This Row],[ROS_NUM_COR_COD_ROS_TG_NEU]]-Tabla25[[#This Row],[ROS_NUM_COR_COD_ESC_TG_NEU]]</f>
        <v>4</v>
      </c>
      <c r="MW87" s="47">
        <f>Tabla25[[#This Row],[ROS_NUM_COR_COD_ROS_TG_POS]]-Tabla25[[#This Row],[ROS_NUM_COR_COD_ESC_TG_POS]]</f>
        <v>3.3</v>
      </c>
      <c r="MX87" s="47">
        <f>Tabla25[[#This Row],[ROS_NUM_COR_COD_ROS_TG_TOT]]-Tabla25[[#This Row],[ROS_NUM_COR_COD_ESC_TG_TOT]]</f>
        <v>3.137931034482758</v>
      </c>
      <c r="MY87" s="47">
        <f>Tabla25[[#This Row],[ROS_DUR_COR_COD_ROS_TG_NEG]]-Tabla25[[#This Row],[ROS_DUR_COR_COD_ESC_TG_NEG]]</f>
        <v>346.33333333333337</v>
      </c>
      <c r="MZ87" s="47">
        <f>Tabla25[[#This Row],[ROS_DUR_COR_COD_ROS_TG_NEU]]-Tabla25[[#This Row],[ROS_DUR_COR_COD_ESC_TG_NEU]]</f>
        <v>1044</v>
      </c>
      <c r="NA87" s="47">
        <f>Tabla25[[#This Row],[ROS_DUR_COR_COD_ROS_TG_POS]]-Tabla25[[#This Row],[ROS_DUR_COR_COD_ESC_TG_POS]]</f>
        <v>1009.1714285714285</v>
      </c>
      <c r="NB87" s="47">
        <f>Tabla25[[#This Row],[ROS_DUR_COR_COD_ROS_TG_TOT]]-Tabla25[[#This Row],[ROS_DUR_COR_COD_ESC_TG_TOT]]</f>
        <v>811.81669691470063</v>
      </c>
    </row>
    <row r="88" spans="1:366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  <c r="KY88" s="15">
        <f>Tabla2[[#This Row],[ROS_NUM_COR_COD_ROS_TG_NEG]]-Tabla2[[#This Row],[PAS_NUM_COR_COD_ROS_TG_NEG]]</f>
        <v>2.3388888888888895</v>
      </c>
      <c r="KZ88" s="15">
        <f>Tabla2[[#This Row],[ROS_DUR_COR_COD_ROS_TG_NEG]]-Tabla2[[#This Row],[PAS_DUR_COR_COD_ROS_TG_NEG]]</f>
        <v>-233.91452991452979</v>
      </c>
      <c r="LA88" s="15">
        <f>Tabla2[[#This Row],[ROS_NUM_COR_COD_ROS_TG_NEU]]-Tabla2[[#This Row],[PAS_NUM_COR_COD_ROS_TG_NEU]]</f>
        <v>2.7499999999999996</v>
      </c>
      <c r="LB88" s="15">
        <f>Tabla2[[#This Row],[ROS_DUR_COR_COD_ROS_TG_NEU]]-Tabla2[[#This Row],[PAS_DUR_COR_COD_ROS_TG_NEU]]</f>
        <v>10.657142857142844</v>
      </c>
      <c r="LC88" s="15">
        <f>Tabla2[[#This Row],[ROS_NUM_COR_COD_ROS_TG_POS]]-Tabla2[[#This Row],[PAS_NUM_COR_COD_ROS_TG_POS]]</f>
        <v>2.4499999999999997</v>
      </c>
      <c r="LD88" s="15">
        <f>Tabla2[[#This Row],[ROS_DUR_COR_COD_ROS_TG_POS]]-Tabla2[[#This Row],[PAS_DUR_COR_COD_ROS_TG_POS]]</f>
        <v>-61.587499999999977</v>
      </c>
      <c r="LE88" s="15">
        <f>Tabla2[[#This Row],[ROS_NUM_COR_COD_ROS_TG_TOT]]-Tabla2[[#This Row],[PAS_NUM_COR_COD_ROS_TG_TOT]]</f>
        <v>2.5235632183908048</v>
      </c>
      <c r="LF88" s="15">
        <f>Tabla2[[#This Row],[ROS_DUR_COR_COD_ROS_TG_TOT]]-Tabla2[[#This Row],[PAS_DUR_COR_COD_ROS_TG_TOT]]</f>
        <v>-86.83319967923012</v>
      </c>
      <c r="LG88" s="15">
        <f>Tabla2[[#This Row],[ROS_NUM_COR_COD_ESC_TG_NEG]]-Tabla2[[#This Row],[PAS_NUM_COR_COD_ESC_TG_NEG]]</f>
        <v>-0.88888888888888884</v>
      </c>
      <c r="LH88" s="15">
        <f>Tabla2[[#This Row],[ROS_DUR_COR_COD_ESC_TG_NEG]]-Tabla2[[#This Row],[PAS_DUR_COR_COD_ESC_TG_NEG]]</f>
        <v>-619.98290598290589</v>
      </c>
      <c r="LI88" s="15">
        <f>Tabla2[[#This Row],[ROS_NUM_COR_COD_ESC_TG_NEU]]-Tabla2[[#This Row],[PAS_NUM_COR_COD_ESC_TG_NEU]]</f>
        <v>-0.89999999999999947</v>
      </c>
      <c r="LJ88" s="15">
        <f>Tabla2[[#This Row],[ROS_NUM_COR_COD_ESC_TG_NEG]]-Tabla2[[#This Row],[PAS_NUM_COR_COD_ESC_TG_NEG]]</f>
        <v>-0.88888888888888884</v>
      </c>
      <c r="LK88" s="15">
        <f>Tabla2[[#This Row],[ROS_NUM_COR_COD_ESC_TG_POS]]-Tabla2[[#This Row],[PAS_NUM_COR_COD_ESC_TG_POS]]</f>
        <v>-1.5500000000000003</v>
      </c>
      <c r="LL88" s="15">
        <f>Tabla2[[#This Row],[ROS_DUR_COR_COD_ESC_TG_POS]]-Tabla2[[#This Row],[PAS_DUR_COR_COD_ESC_TG_POS]]</f>
        <v>-555.23333333333335</v>
      </c>
      <c r="LM88" s="15">
        <f>Tabla2[[#This Row],[ROS_NUM_COR_COD_ESC_TG_TOT]]-Tabla2[[#This Row],[PAS_NUM_COR_COD_ESC_TG_TOT]]</f>
        <v>-1.1143678160919541</v>
      </c>
      <c r="LN88" s="15">
        <f>Tabla2[[#This Row],[ROS_DUR_COR_COD_ESC_TG_TOT]]-Tabla2[[#This Row],[PAS_DUR_COR_COD_ESC_TG_TOT]]</f>
        <v>-579.41297208538595</v>
      </c>
      <c r="LO88" s="15">
        <f>Tabla2[[#This Row],[PAS_NUM_COR_COD_ROS_TG_NEG]]-Tabla2[[#This Row],[ESC_NUM_COR_COD_ROS_TG_NEG]]</f>
        <v>0.43888888888888866</v>
      </c>
      <c r="LP88" s="15">
        <f>Tabla2[[#This Row],[PAS_DUR_COR_COD_ROS_TG_NEG]]-Tabla2[[#This Row],[ESC_DUR_COR_COD_ROS_TG_NEG]]</f>
        <v>376.85897435897425</v>
      </c>
      <c r="LQ88" s="15">
        <f>Tabla2[[#This Row],[PAS_NUM_COR_COD_ROS_TG_NEU]]-Tabla2[[#This Row],[ESC_NUM_COR_COD_ROS_TG_NEU]]</f>
        <v>1.35</v>
      </c>
      <c r="LR88" s="15">
        <f>Tabla2[[#This Row],[PAS_DUR_COR_COD_ROS_TG_NEU]]-Tabla2[[#This Row],[ESC_DUR_COR_COD_ROS_TG_NEU]]</f>
        <v>584</v>
      </c>
      <c r="LS88" s="15">
        <f>Tabla2[[#This Row],[PAS_NUM_COR_COD_ROS_TG_POS]]-Tabla2[[#This Row],[ESC_NUM_COR_COD_ROS_TG_POS]]</f>
        <v>1.5249999999999999</v>
      </c>
      <c r="LT88" s="15">
        <f>Tabla2[[#This Row],[PAS_DUR_COR_COD_ROS_TG_POS]]-Tabla2[[#This Row],[ESC_DUR_COR_COD_ROS_TG_POS]]</f>
        <v>578.85416666666674</v>
      </c>
      <c r="LU88" s="15">
        <f>Tabla2[[#This Row],[PAS_NUM_COR_COD_ROS_TG_TOT]]-Tabla2[[#This Row],[ESC_NUM_COR_COD_ROS_TG_TOT]]</f>
        <v>1.083333333333333</v>
      </c>
      <c r="LV88" s="15">
        <f>Tabla2[[#This Row],[PAS_DUR_COR_COD_ROS_TG_TOT]]-Tabla2[[#This Row],[ESC_DUR_COR_COD_ROS_TG_TOT]]</f>
        <v>510.43574051407575</v>
      </c>
      <c r="LW88" s="15">
        <f>Tabla2[[#This Row],[PAS_NUM_COR_COD_ESC_TG_NEG]]-Tabla2[[#This Row],[ESC_NUM_COR_COD_ESC_TG_NEG]]</f>
        <v>-1.666666666666667</v>
      </c>
      <c r="LX88" s="15">
        <f>Tabla2[[#This Row],[PAS_DUR_COR_COD_ESC_TG_NEG]]-Tabla2[[#This Row],[ESC_DUR_COR_COD_ESC_TG_NEG]]</f>
        <v>80.427350427350348</v>
      </c>
      <c r="LY88" s="15">
        <f>Tabla2[[#This Row],[PAS_NUM_COR_COD_ESC_TG_NEU]]-Tabla2[[#This Row],[ESC_NUM_COR_COD_ESC_TG_NEU]]</f>
        <v>-0.90000000000000036</v>
      </c>
      <c r="LZ88" s="15">
        <f>Tabla2[[#This Row],[PAS_DUR_COR_COD_ESC_TG_NEU]]-Tabla2[[#This Row],[ESC_DUR_COR_COD_ESC_TG_NEU]]</f>
        <v>-99.785714285714221</v>
      </c>
      <c r="MA88" s="15">
        <f>Tabla2[[#This Row],[PAS_NUM_COR_COD_ESC_TG_POS]]-Tabla2[[#This Row],[ESC_NUM_COR_COD_ESC_TG_POS]]</f>
        <v>-2.5499999999999998</v>
      </c>
      <c r="MB88" s="15">
        <f>Tabla2[[#This Row],[PAS_DUR_COR_COD_ESC_TG_POS]]-Tabla2[[#This Row],[ESC_DUR_COR_COD_ESC_TG_POS]]</f>
        <v>-309.14166666666665</v>
      </c>
      <c r="MC88" s="15">
        <f>Tabla2[[#This Row],[PAS_NUM_COR_COD_ESC_TG_TOT]]-Tabla2[[#This Row],[ESC_NUM_COR_COD_ESC_TG_TOT]]</f>
        <v>-1.6966666666666663</v>
      </c>
      <c r="MD88" s="15">
        <f>Tabla2[[#This Row],[PAS_DUR_COR_COD_ESC_TG_TOT]]-Tabla2[[#This Row],[ESC_DUR_COR_COD_ESC_TG_TOT]]</f>
        <v>-107.94047619047615</v>
      </c>
      <c r="ME88" s="42">
        <f>Tabla25[[#This Row],[PAS_NUM_COR_COD_ROS_TG_NEG]]-Tabla25[[#This Row],[PAS_NUM_COR_COD_ESC_TG_NEG]]</f>
        <v>-0.45000000000000018</v>
      </c>
      <c r="MF88" s="42">
        <f>Tabla25[[#This Row],[PAS_NUM_COR_COD_ROS_TG_NEU]]-Tabla25[[#This Row],[PAS_NUM_COR_COD_ESC_TG_NEU]]</f>
        <v>-0.24999999999999956</v>
      </c>
      <c r="MG88" s="42">
        <f>Tabla25[[#This Row],[PAS_NUM_COR_COD_ROS_TG_POS]]-Tabla25[[#This Row],[PAS_NUM_COR_COD_ESC_TG_POS]]</f>
        <v>-0.80000000000000027</v>
      </c>
      <c r="MH88" s="42">
        <f>Tabla25[[#This Row],[PAS_NUM_COR_COD_ROS_TG_TOT]]-Tabla25[[#This Row],[PAS_NUM_COR_COD_ESC_TG_TOT]]</f>
        <v>-0.50000000000000044</v>
      </c>
      <c r="MI88" s="42">
        <f>Tabla25[[#This Row],[PAS_DUR_COR_COD_ROS_TG_NEG]]-Tabla25[[#This Row],[PAS_DUR_COR_COD_ESC_TG_NEG]]</f>
        <v>56.153846153846189</v>
      </c>
      <c r="MJ88" s="42">
        <f>Tabla25[[#This Row],[PAS_DUR_COR_COD_ROS_TG_NEU]]-Tabla25[[#This Row],[PAS_DUR_COR_COD_ESC_TG_NEU]]</f>
        <v>53.928571428571331</v>
      </c>
      <c r="MK88" s="42">
        <f>Tabla25[[#This Row],[PAS_DUR_COR_COD_ROS_TG_POS]]-Tabla25[[#This Row],[PAS_DUR_COR_COD_ESC_TG_POS]]</f>
        <v>-78.545833333333348</v>
      </c>
      <c r="ML88" s="42">
        <f>Tabla25[[#This Row],[PAS_DUR_COR_COD_ROS_TG_TOT]]-Tabla25[[#This Row],[PAS_DUR_COR_COD_ESC_TG_TOT]]</f>
        <v>5.1788482834992919</v>
      </c>
      <c r="MM88" s="44">
        <f>Tabla25[[#This Row],[ESC_NUM_COR_COD_ROS_TG_NEG]]-Tabla25[[#This Row],[ESC_NUM_COR_COD_ESC_TG_NEG]]</f>
        <v>-2.5555555555555558</v>
      </c>
      <c r="MN88" s="44">
        <f>Tabla25[[#This Row],[ESC_NUM_COR_COD_ROS_TG_NEU]]-Tabla25[[#This Row],[ESC_NUM_COR_COD_ESC_TG_NEU]]</f>
        <v>-2.5</v>
      </c>
      <c r="MO88" s="44">
        <f>Tabla25[[#This Row],[ESC_NUM_COR_COD_ROS_TG_POS]]-Tabla25[[#This Row],[ESC_NUM_COR_COD_ESC_TG_POS]]</f>
        <v>-4.875</v>
      </c>
      <c r="MP88" s="44">
        <f>Tabla25[[#This Row],[ESC_NUM_COR_COD_ROS_TG_TOT]]-Tabla25[[#This Row],[ESC_NUM_COR_COD_ESC_TG_TOT]]</f>
        <v>-3.28</v>
      </c>
      <c r="MQ88" s="44">
        <f>Tabla25[[#This Row],[ESC_DUR_COR_COD_ROS_TG_NEG]]-Tabla25[[#This Row],[ESC_DUR_COR_COD_ESC_TG_NEG]]</f>
        <v>-240.27777777777771</v>
      </c>
      <c r="MR88" s="44">
        <f>Tabla25[[#This Row],[ESC_DUR_COR_COD_ROS_TG_NEU]]-Tabla25[[#This Row],[ESC_DUR_COR_COD_ESC_TG_NEU]]</f>
        <v>-629.85714285714289</v>
      </c>
      <c r="MS88" s="44">
        <f>Tabla25[[#This Row],[ESC_DUR_COR_COD_ROS_TG_POS]]-Tabla25[[#This Row],[ESC_DUR_COR_COD_ESC_TG_POS]]</f>
        <v>-966.54166666666674</v>
      </c>
      <c r="MT88" s="44">
        <f>Tabla25[[#This Row],[ESC_DUR_COR_COD_ROS_TG_TOT]]-Tabla25[[#This Row],[ESC_DUR_COR_COD_ESC_TG_TOT]]</f>
        <v>-613.1973684210526</v>
      </c>
      <c r="MU88" s="47">
        <f>Tabla25[[#This Row],[ROS_NUM_COR_COD_ROS_TG_NEG]]-Tabla25[[#This Row],[ROS_NUM_COR_COD_ESC_TG_NEG]]</f>
        <v>2.7777777777777781</v>
      </c>
      <c r="MV88" s="47">
        <f>Tabla25[[#This Row],[ROS_NUM_COR_COD_ROS_TG_NEU]]-Tabla25[[#This Row],[ROS_NUM_COR_COD_ESC_TG_NEU]]</f>
        <v>3.3999999999999995</v>
      </c>
      <c r="MW88" s="47">
        <f>Tabla25[[#This Row],[ROS_NUM_COR_COD_ROS_TG_POS]]-Tabla25[[#This Row],[ROS_NUM_COR_COD_ESC_TG_POS]]</f>
        <v>3.1999999999999997</v>
      </c>
      <c r="MX88" s="47">
        <f>Tabla25[[#This Row],[ROS_NUM_COR_COD_ROS_TG_TOT]]-Tabla25[[#This Row],[ROS_NUM_COR_COD_ESC_TG_TOT]]</f>
        <v>3.1379310344827585</v>
      </c>
      <c r="MY88" s="47">
        <f>Tabla25[[#This Row],[ROS_DUR_COR_COD_ROS_TG_NEG]]-Tabla25[[#This Row],[ROS_DUR_COR_COD_ESC_TG_NEG]]</f>
        <v>442.22222222222229</v>
      </c>
      <c r="MZ88" s="47">
        <f>Tabla25[[#This Row],[ROS_DUR_COR_COD_ROS_TG_NEU]]-Tabla25[[#This Row],[ROS_DUR_COR_COD_ESC_TG_NEU]]</f>
        <v>630.4</v>
      </c>
      <c r="NA88" s="47">
        <f>Tabla25[[#This Row],[ROS_DUR_COR_COD_ROS_TG_POS]]-Tabla25[[#This Row],[ROS_DUR_COR_COD_ESC_TG_POS]]</f>
        <v>415.1</v>
      </c>
      <c r="NB88" s="47">
        <f>Tabla25[[#This Row],[ROS_DUR_COR_COD_ROS_TG_TOT]]-Tabla25[[#This Row],[ROS_DUR_COR_COD_ESC_TG_TOT]]</f>
        <v>497.75862068965512</v>
      </c>
    </row>
    <row r="89" spans="1:366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  <c r="KY89" s="15">
        <f>Tabla2[[#This Row],[ROS_NUM_COR_COD_ROS_TG_NEG]]-Tabla2[[#This Row],[PAS_NUM_COR_COD_ROS_TG_NEG]]</f>
        <v>1.3801169590643276</v>
      </c>
      <c r="KZ89" s="15">
        <f>Tabla2[[#This Row],[ROS_DUR_COR_COD_ROS_TG_NEG]]-Tabla2[[#This Row],[PAS_DUR_COR_COD_ROS_TG_NEG]]</f>
        <v>47.77922077922085</v>
      </c>
      <c r="LA89" s="15">
        <f>Tabla2[[#This Row],[ROS_NUM_COR_COD_ROS_TG_NEU]]-Tabla2[[#This Row],[PAS_NUM_COR_COD_ROS_TG_NEU]]</f>
        <v>0.3508771929824559</v>
      </c>
      <c r="LB89" s="15">
        <f>Tabla2[[#This Row],[ROS_DUR_COR_COD_ROS_TG_NEU]]-Tabla2[[#This Row],[PAS_DUR_COR_COD_ROS_TG_NEU]]</f>
        <v>-117.45054945054949</v>
      </c>
      <c r="LC89" s="15">
        <f>Tabla2[[#This Row],[ROS_NUM_COR_COD_ROS_TG_POS]]-Tabla2[[#This Row],[PAS_NUM_COR_COD_ROS_TG_POS]]</f>
        <v>0.59999999999999964</v>
      </c>
      <c r="LD89" s="15">
        <f>Tabla2[[#This Row],[ROS_DUR_COR_COD_ROS_TG_POS]]-Tabla2[[#This Row],[PAS_DUR_COR_COD_ROS_TG_POS]]</f>
        <v>243.625</v>
      </c>
      <c r="LE89" s="15">
        <f>Tabla2[[#This Row],[ROS_NUM_COR_COD_ROS_TG_TOT]]-Tabla2[[#This Row],[PAS_NUM_COR_COD_ROS_TG_TOT]]</f>
        <v>0.78201970443349778</v>
      </c>
      <c r="LF89" s="15">
        <f>Tabla2[[#This Row],[ROS_DUR_COR_COD_ROS_TG_TOT]]-Tabla2[[#This Row],[PAS_DUR_COR_COD_ROS_TG_TOT]]</f>
        <v>65.184090909091083</v>
      </c>
      <c r="LG89" s="15">
        <f>Tabla2[[#This Row],[ROS_NUM_COR_COD_ESC_TG_NEG]]-Tabla2[[#This Row],[PAS_NUM_COR_COD_ESC_TG_NEG]]</f>
        <v>-1.9824561403508771</v>
      </c>
      <c r="LH89" s="15">
        <f>Tabla2[[#This Row],[ROS_DUR_COR_COD_ESC_TG_NEG]]-Tabla2[[#This Row],[PAS_DUR_COR_COD_ESC_TG_NEG]]</f>
        <v>-273.13333333333321</v>
      </c>
      <c r="LI89" s="15">
        <f>Tabla2[[#This Row],[ROS_NUM_COR_COD_ESC_TG_NEU]]-Tabla2[[#This Row],[PAS_NUM_COR_COD_ESC_TG_NEU]]</f>
        <v>-2.9239766081871288E-2</v>
      </c>
      <c r="LJ89" s="15">
        <f>Tabla2[[#This Row],[ROS_NUM_COR_COD_ESC_TG_NEG]]-Tabla2[[#This Row],[PAS_NUM_COR_COD_ESC_TG_NEG]]</f>
        <v>-1.9824561403508771</v>
      </c>
      <c r="LK89" s="15">
        <f>Tabla2[[#This Row],[ROS_NUM_COR_COD_ESC_TG_POS]]-Tabla2[[#This Row],[PAS_NUM_COR_COD_ESC_TG_POS]]</f>
        <v>-0.85000000000000009</v>
      </c>
      <c r="LL89" s="15">
        <f>Tabla2[[#This Row],[ROS_DUR_COR_COD_ESC_TG_POS]]-Tabla2[[#This Row],[PAS_DUR_COR_COD_ESC_TG_POS]]</f>
        <v>-182.48333333333335</v>
      </c>
      <c r="LM89" s="15">
        <f>Tabla2[[#This Row],[ROS_NUM_COR_COD_ESC_TG_TOT]]-Tabla2[[#This Row],[PAS_NUM_COR_COD_ESC_TG_TOT]]</f>
        <v>-0.96305418719211788</v>
      </c>
      <c r="LN89" s="15">
        <f>Tabla2[[#This Row],[ROS_DUR_COR_COD_ESC_TG_TOT]]-Tabla2[[#This Row],[PAS_DUR_COR_COD_ESC_TG_TOT]]</f>
        <v>-204.58249641319958</v>
      </c>
      <c r="LO89" s="15">
        <f>Tabla2[[#This Row],[PAS_NUM_COR_COD_ROS_TG_NEG]]-Tabla2[[#This Row],[ESC_NUM_COR_COD_ROS_TG_NEG]]</f>
        <v>1.8421052631578947</v>
      </c>
      <c r="LP89" s="15">
        <f>Tabla2[[#This Row],[PAS_DUR_COR_COD_ROS_TG_NEG]]-Tabla2[[#This Row],[ESC_DUR_COR_COD_ROS_TG_NEG]]</f>
        <v>768.36363636363626</v>
      </c>
      <c r="LQ89" s="15">
        <f>Tabla2[[#This Row],[PAS_NUM_COR_COD_ROS_TG_NEU]]-Tabla2[[#This Row],[ESC_NUM_COR_COD_ROS_TG_NEU]]</f>
        <v>0.5157894736842108</v>
      </c>
      <c r="LR89" s="15">
        <f>Tabla2[[#This Row],[PAS_DUR_COR_COD_ROS_TG_NEU]]-Tabla2[[#This Row],[ESC_DUR_COR_COD_ROS_TG_NEU]]</f>
        <v>322.16483516483527</v>
      </c>
      <c r="LS89" s="15">
        <f>Tabla2[[#This Row],[PAS_NUM_COR_COD_ROS_TG_POS]]-Tabla2[[#This Row],[ESC_NUM_COR_COD_ROS_TG_POS]]</f>
        <v>2.1111111111111112</v>
      </c>
      <c r="LT89" s="15">
        <f>Tabla2[[#This Row],[PAS_DUR_COR_COD_ROS_TG_POS]]-Tabla2[[#This Row],[ESC_DUR_COR_COD_ROS_TG_POS]]</f>
        <v>30.791666666666742</v>
      </c>
      <c r="LU89" s="15">
        <f>Tabla2[[#This Row],[PAS_NUM_COR_COD_ROS_TG_TOT]]-Tabla2[[#This Row],[ESC_NUM_COR_COD_ROS_TG_TOT]]</f>
        <v>1.5</v>
      </c>
      <c r="LV89" s="15">
        <f>Tabla2[[#This Row],[PAS_DUR_COR_COD_ROS_TG_TOT]]-Tabla2[[#This Row],[ESC_DUR_COR_COD_ROS_TG_TOT]]</f>
        <v>361.95576923076919</v>
      </c>
      <c r="LW89" s="15">
        <f>Tabla2[[#This Row],[PAS_NUM_COR_COD_ESC_TG_NEG]]-Tabla2[[#This Row],[ESC_NUM_COR_COD_ESC_TG_NEG]]</f>
        <v>-1.5842105263157897</v>
      </c>
      <c r="LX89" s="15">
        <f>Tabla2[[#This Row],[PAS_DUR_COR_COD_ESC_TG_NEG]]-Tabla2[[#This Row],[ESC_DUR_COR_COD_ESC_TG_NEG]]</f>
        <v>-115.4666666666667</v>
      </c>
      <c r="LY89" s="15">
        <f>Tabla2[[#This Row],[PAS_NUM_COR_COD_ESC_TG_NEU]]-Tabla2[[#This Row],[ESC_NUM_COR_COD_ESC_TG_NEU]]</f>
        <v>-0.42631578947368398</v>
      </c>
      <c r="LZ89" s="15">
        <f>Tabla2[[#This Row],[PAS_DUR_COR_COD_ESC_TG_NEU]]-Tabla2[[#This Row],[ESC_DUR_COR_COD_ESC_TG_NEU]]</f>
        <v>263.5</v>
      </c>
      <c r="MA89" s="15">
        <f>Tabla2[[#This Row],[PAS_NUM_COR_COD_ESC_TG_POS]]-Tabla2[[#This Row],[ESC_NUM_COR_COD_ESC_TG_POS]]</f>
        <v>-1.9277777777777776</v>
      </c>
      <c r="MB89" s="15">
        <f>Tabla2[[#This Row],[PAS_DUR_COR_COD_ESC_TG_POS]]-Tabla2[[#This Row],[ESC_DUR_COR_COD_ESC_TG_POS]]</f>
        <v>153.41666666666652</v>
      </c>
      <c r="MC89" s="15">
        <f>Tabla2[[#This Row],[PAS_NUM_COR_COD_ESC_TG_TOT]]-Tabla2[[#This Row],[ESC_NUM_COR_COD_ESC_TG_TOT]]</f>
        <v>-1.3275862068965516</v>
      </c>
      <c r="MD89" s="15">
        <f>Tabla2[[#This Row],[PAS_DUR_COR_COD_ESC_TG_TOT]]-Tabla2[[#This Row],[ESC_DUR_COR_COD_ESC_TG_TOT]]</f>
        <v>93.742160278745814</v>
      </c>
      <c r="ME89" s="42">
        <f>Tabla25[[#This Row],[PAS_NUM_COR_COD_ROS_TG_NEG]]-Tabla25[[#This Row],[PAS_NUM_COR_COD_ESC_TG_NEG]]</f>
        <v>-1.4736842105263159</v>
      </c>
      <c r="MF89" s="42">
        <f>Tabla25[[#This Row],[PAS_NUM_COR_COD_ROS_TG_NEU]]-Tabla25[[#This Row],[PAS_NUM_COR_COD_ESC_TG_NEU]]</f>
        <v>-0.15789473684210531</v>
      </c>
      <c r="MG89" s="42">
        <f>Tabla25[[#This Row],[PAS_NUM_COR_COD_ROS_TG_POS]]-Tabla25[[#This Row],[PAS_NUM_COR_COD_ESC_TG_POS]]</f>
        <v>1.1499999999999999</v>
      </c>
      <c r="MH89" s="42">
        <f>Tabla25[[#This Row],[PAS_NUM_COR_COD_ROS_TG_TOT]]-Tabla25[[#This Row],[PAS_NUM_COR_COD_ESC_TG_TOT]]</f>
        <v>-0.13793103448275845</v>
      </c>
      <c r="MI89" s="42">
        <f>Tabla25[[#This Row],[PAS_DUR_COR_COD_ROS_TG_NEG]]-Tabla25[[#This Row],[PAS_DUR_COR_COD_ESC_TG_NEG]]</f>
        <v>-94.969696969696997</v>
      </c>
      <c r="MJ89" s="42">
        <f>Tabla25[[#This Row],[PAS_DUR_COR_COD_ROS_TG_NEU]]-Tabla25[[#This Row],[PAS_DUR_COR_COD_ESC_TG_NEU]]</f>
        <v>51.807692307692378</v>
      </c>
      <c r="MK89" s="42">
        <f>Tabla25[[#This Row],[PAS_DUR_COR_COD_ROS_TG_POS]]-Tabla25[[#This Row],[PAS_DUR_COR_COD_ESC_TG_POS]]</f>
        <v>69.041666666666742</v>
      </c>
      <c r="ML89" s="42">
        <f>Tabla25[[#This Row],[PAS_DUR_COR_COD_ROS_TG_TOT]]-Tabla25[[#This Row],[PAS_DUR_COR_COD_ESC_TG_TOT]]</f>
        <v>6.5542682926827638</v>
      </c>
      <c r="MM89" s="44">
        <f>Tabla25[[#This Row],[ESC_NUM_COR_COD_ROS_TG_NEG]]-Tabla25[[#This Row],[ESC_NUM_COR_COD_ESC_TG_NEG]]</f>
        <v>-4.9000000000000004</v>
      </c>
      <c r="MN89" s="44">
        <f>Tabla25[[#This Row],[ESC_NUM_COR_COD_ROS_TG_NEU]]-Tabla25[[#This Row],[ESC_NUM_COR_COD_ESC_TG_NEU]]</f>
        <v>-1.1000000000000001</v>
      </c>
      <c r="MO89" s="44">
        <f>Tabla25[[#This Row],[ESC_NUM_COR_COD_ROS_TG_POS]]-Tabla25[[#This Row],[ESC_NUM_COR_COD_ESC_TG_POS]]</f>
        <v>-2.8888888888888888</v>
      </c>
      <c r="MP89" s="44">
        <f>Tabla25[[#This Row],[ESC_NUM_COR_COD_ROS_TG_TOT]]-Tabla25[[#This Row],[ESC_NUM_COR_COD_ESC_TG_TOT]]</f>
        <v>-2.9655172413793101</v>
      </c>
      <c r="MQ89" s="44">
        <f>Tabla25[[#This Row],[ESC_DUR_COR_COD_ROS_TG_NEG]]-Tabla25[[#This Row],[ESC_DUR_COR_COD_ESC_TG_NEG]]</f>
        <v>-978.8</v>
      </c>
      <c r="MR89" s="44">
        <f>Tabla25[[#This Row],[ESC_DUR_COR_COD_ROS_TG_NEU]]-Tabla25[[#This Row],[ESC_DUR_COR_COD_ESC_TG_NEU]]</f>
        <v>-6.8571428571428896</v>
      </c>
      <c r="MS89" s="44">
        <f>Tabla25[[#This Row],[ESC_DUR_COR_COD_ROS_TG_POS]]-Tabla25[[#This Row],[ESC_DUR_COR_COD_ESC_TG_POS]]</f>
        <v>191.66666666666652</v>
      </c>
      <c r="MT89" s="44">
        <f>Tabla25[[#This Row],[ESC_DUR_COR_COD_ROS_TG_TOT]]-Tabla25[[#This Row],[ESC_DUR_COR_COD_ESC_TG_TOT]]</f>
        <v>-261.65934065934061</v>
      </c>
      <c r="MU89" s="47">
        <f>Tabla25[[#This Row],[ROS_NUM_COR_COD_ROS_TG_NEG]]-Tabla25[[#This Row],[ROS_NUM_COR_COD_ESC_TG_NEG]]</f>
        <v>1.8888888888888888</v>
      </c>
      <c r="MV89" s="47">
        <f>Tabla25[[#This Row],[ROS_NUM_COR_COD_ROS_TG_NEU]]-Tabla25[[#This Row],[ROS_NUM_COR_COD_ESC_TG_NEU]]</f>
        <v>0.22222222222222188</v>
      </c>
      <c r="MW89" s="47">
        <f>Tabla25[[#This Row],[ROS_NUM_COR_COD_ROS_TG_POS]]-Tabla25[[#This Row],[ROS_NUM_COR_COD_ESC_TG_POS]]</f>
        <v>2.5999999999999996</v>
      </c>
      <c r="MX89" s="47">
        <f>Tabla25[[#This Row],[ROS_NUM_COR_COD_ROS_TG_TOT]]-Tabla25[[#This Row],[ROS_NUM_COR_COD_ESC_TG_TOT]]</f>
        <v>1.6071428571428572</v>
      </c>
      <c r="MY89" s="47">
        <f>Tabla25[[#This Row],[ROS_DUR_COR_COD_ROS_TG_NEG]]-Tabla25[[#This Row],[ROS_DUR_COR_COD_ESC_TG_NEG]]</f>
        <v>225.94285714285706</v>
      </c>
      <c r="MZ89" s="47">
        <f>Tabla25[[#This Row],[ROS_DUR_COR_COD_ROS_TG_NEU]]-Tabla25[[#This Row],[ROS_DUR_COR_COD_ESC_TG_NEU]]</f>
        <v>81.428571428571558</v>
      </c>
      <c r="NA89" s="47">
        <f>Tabla25[[#This Row],[ROS_DUR_COR_COD_ROS_TG_POS]]-Tabla25[[#This Row],[ROS_DUR_COR_COD_ESC_TG_POS]]</f>
        <v>495.15000000000009</v>
      </c>
      <c r="NB89" s="47">
        <f>Tabla25[[#This Row],[ROS_DUR_COR_COD_ROS_TG_TOT]]-Tabla25[[#This Row],[ROS_DUR_COR_COD_ESC_TG_TOT]]</f>
        <v>276.32085561497342</v>
      </c>
    </row>
    <row r="90" spans="1:366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  <c r="KY90" s="15">
        <f>Tabla2[[#This Row],[ROS_NUM_COR_COD_ROS_TG_NEG]]-Tabla2[[#This Row],[PAS_NUM_COR_COD_ROS_TG_NEG]]</f>
        <v>0.64999999999999991</v>
      </c>
      <c r="KZ90" s="15">
        <f>Tabla2[[#This Row],[ROS_DUR_COR_COD_ROS_TG_NEG]]-Tabla2[[#This Row],[PAS_DUR_COR_COD_ROS_TG_NEG]]</f>
        <v>227.70535714285711</v>
      </c>
      <c r="LA90" s="15">
        <f>Tabla2[[#This Row],[ROS_NUM_COR_COD_ROS_TG_NEU]]-Tabla2[[#This Row],[PAS_NUM_COR_COD_ROS_TG_NEU]]</f>
        <v>0.25</v>
      </c>
      <c r="LB90" s="15">
        <f>Tabla2[[#This Row],[ROS_DUR_COR_COD_ROS_TG_NEU]]-Tabla2[[#This Row],[PAS_DUR_COR_COD_ROS_TG_NEU]]</f>
        <v>-236.32500000000005</v>
      </c>
      <c r="LC90" s="15">
        <f>Tabla2[[#This Row],[ROS_NUM_COR_COD_ROS_TG_POS]]-Tabla2[[#This Row],[PAS_NUM_COR_COD_ROS_TG_POS]]</f>
        <v>0.16666666666666652</v>
      </c>
      <c r="LD90" s="15">
        <f>Tabla2[[#This Row],[ROS_DUR_COR_COD_ROS_TG_POS]]-Tabla2[[#This Row],[PAS_DUR_COR_COD_ROS_TG_POS]]</f>
        <v>-212.63095238095252</v>
      </c>
      <c r="LE90" s="15">
        <f>Tabla2[[#This Row],[ROS_NUM_COR_COD_ROS_TG_TOT]]-Tabla2[[#This Row],[PAS_NUM_COR_COD_ROS_TG_TOT]]</f>
        <v>0.34975369458128069</v>
      </c>
      <c r="LF90" s="15">
        <f>Tabla2[[#This Row],[ROS_DUR_COR_COD_ROS_TG_TOT]]-Tabla2[[#This Row],[PAS_DUR_COR_COD_ROS_TG_TOT]]</f>
        <v>-74.797040169133197</v>
      </c>
      <c r="LG90" s="15">
        <f>Tabla2[[#This Row],[ROS_NUM_COR_COD_ESC_TG_NEG]]-Tabla2[[#This Row],[PAS_NUM_COR_COD_ESC_TG_NEG]]</f>
        <v>-0.29999999999999982</v>
      </c>
      <c r="LH90" s="15">
        <f>Tabla2[[#This Row],[ROS_DUR_COR_COD_ESC_TG_NEG]]-Tabla2[[#This Row],[PAS_DUR_COR_COD_ESC_TG_NEG]]</f>
        <v>381.48749999999995</v>
      </c>
      <c r="LI90" s="15">
        <f>Tabla2[[#This Row],[ROS_NUM_COR_COD_ESC_TG_NEU]]-Tabla2[[#This Row],[PAS_NUM_COR_COD_ESC_TG_NEU]]</f>
        <v>-5.0000000000000266E-2</v>
      </c>
      <c r="LJ90" s="15">
        <f>Tabla2[[#This Row],[ROS_NUM_COR_COD_ESC_TG_NEG]]-Tabla2[[#This Row],[PAS_NUM_COR_COD_ESC_TG_NEG]]</f>
        <v>-0.29999999999999982</v>
      </c>
      <c r="LK90" s="15">
        <f>Tabla2[[#This Row],[ROS_NUM_COR_COD_ESC_TG_POS]]-Tabla2[[#This Row],[PAS_NUM_COR_COD_ESC_TG_POS]]</f>
        <v>-1.6666666666666665</v>
      </c>
      <c r="LL90" s="15">
        <f>Tabla2[[#This Row],[ROS_DUR_COR_COD_ESC_TG_POS]]-Tabla2[[#This Row],[PAS_DUR_COR_COD_ESC_TG_POS]]</f>
        <v>175.4375</v>
      </c>
      <c r="LM90" s="15">
        <f>Tabla2[[#This Row],[ROS_NUM_COR_COD_ESC_TG_TOT]]-Tabla2[[#This Row],[PAS_NUM_COR_COD_ESC_TG_TOT]]</f>
        <v>-0.64901477832512322</v>
      </c>
      <c r="LN90" s="15">
        <f>Tabla2[[#This Row],[ROS_DUR_COR_COD_ESC_TG_TOT]]-Tabla2[[#This Row],[PAS_DUR_COR_COD_ESC_TG_TOT]]</f>
        <v>213.29855072463761</v>
      </c>
      <c r="LO90" s="15">
        <f>Tabla2[[#This Row],[PAS_NUM_COR_COD_ROS_TG_NEG]]-Tabla2[[#This Row],[ESC_NUM_COR_COD_ROS_TG_NEG]]</f>
        <v>0.75</v>
      </c>
      <c r="LP90" s="15">
        <f>Tabla2[[#This Row],[PAS_DUR_COR_COD_ROS_TG_NEG]]-Tabla2[[#This Row],[ESC_DUR_COR_COD_ROS_TG_NEG]]</f>
        <v>108.00892857142867</v>
      </c>
      <c r="LQ90" s="15">
        <f>Tabla2[[#This Row],[PAS_NUM_COR_COD_ROS_TG_NEU]]-Tabla2[[#This Row],[ESC_NUM_COR_COD_ROS_TG_NEU]]</f>
        <v>1.85</v>
      </c>
      <c r="LR90" s="15">
        <f>Tabla2[[#This Row],[PAS_DUR_COR_COD_ROS_TG_NEU]]-Tabla2[[#This Row],[ESC_DUR_COR_COD_ROS_TG_NEU]]</f>
        <v>622.86666666666679</v>
      </c>
      <c r="LS90" s="15">
        <f>Tabla2[[#This Row],[PAS_NUM_COR_COD_ROS_TG_POS]]-Tabla2[[#This Row],[ESC_NUM_COR_COD_ROS_TG_POS]]</f>
        <v>0.82222222222222241</v>
      </c>
      <c r="LT90" s="15">
        <f>Tabla2[[#This Row],[PAS_DUR_COR_COD_ROS_TG_POS]]-Tabla2[[#This Row],[ESC_DUR_COR_COD_ROS_TG_POS]]</f>
        <v>562.91666666666674</v>
      </c>
      <c r="LU90" s="15">
        <f>Tabla2[[#This Row],[PAS_NUM_COR_COD_ROS_TG_TOT]]-Tabla2[[#This Row],[ESC_NUM_COR_COD_ROS_TG_TOT]]</f>
        <v>1.1597701149425288</v>
      </c>
      <c r="LV90" s="15">
        <f>Tabla2[[#This Row],[PAS_DUR_COR_COD_ROS_TG_TOT]]-Tabla2[[#This Row],[ESC_DUR_COR_COD_ROS_TG_TOT]]</f>
        <v>441.71976744186043</v>
      </c>
      <c r="LW90" s="15">
        <f>Tabla2[[#This Row],[PAS_NUM_COR_COD_ESC_TG_NEG]]-Tabla2[[#This Row],[ESC_NUM_COR_COD_ESC_TG_NEG]]</f>
        <v>-0.79999999999999982</v>
      </c>
      <c r="LX90" s="15">
        <f>Tabla2[[#This Row],[PAS_DUR_COR_COD_ESC_TG_NEG]]-Tabla2[[#This Row],[ESC_DUR_COR_COD_ESC_TG_NEG]]</f>
        <v>-163.90972222222217</v>
      </c>
      <c r="LY90" s="15">
        <f>Tabla2[[#This Row],[PAS_NUM_COR_COD_ESC_TG_NEU]]-Tabla2[[#This Row],[ESC_NUM_COR_COD_ESC_TG_NEU]]</f>
        <v>-1.65</v>
      </c>
      <c r="LZ90" s="15">
        <f>Tabla2[[#This Row],[PAS_DUR_COR_COD_ESC_TG_NEU]]-Tabla2[[#This Row],[ESC_DUR_COR_COD_ESC_TG_NEU]]</f>
        <v>-416.19642857142867</v>
      </c>
      <c r="MA90" s="15">
        <f>Tabla2[[#This Row],[PAS_NUM_COR_COD_ESC_TG_POS]]-Tabla2[[#This Row],[ESC_NUM_COR_COD_ESC_TG_POS]]</f>
        <v>-0.91111111111111098</v>
      </c>
      <c r="MB90" s="15">
        <f>Tabla2[[#This Row],[PAS_DUR_COR_COD_ESC_TG_POS]]-Tabla2[[#This Row],[ESC_DUR_COR_COD_ESC_TG_POS]]</f>
        <v>-68.6875</v>
      </c>
      <c r="MC90" s="15">
        <f>Tabla2[[#This Row],[PAS_NUM_COR_COD_ESC_TG_TOT]]-Tabla2[[#This Row],[ESC_NUM_COR_COD_ESC_TG_TOT]]</f>
        <v>-1.1390804597701152</v>
      </c>
      <c r="MD90" s="15">
        <f>Tabla2[[#This Row],[PAS_DUR_COR_COD_ESC_TG_TOT]]-Tabla2[[#This Row],[ESC_DUR_COR_COD_ESC_TG_TOT]]</f>
        <v>-206.60225442834121</v>
      </c>
      <c r="ME90" s="42">
        <f>Tabla25[[#This Row],[PAS_NUM_COR_COD_ROS_TG_NEG]]-Tabla25[[#This Row],[PAS_NUM_COR_COD_ESC_TG_NEG]]</f>
        <v>5.0000000000000266E-2</v>
      </c>
      <c r="MF90" s="42">
        <f>Tabla25[[#This Row],[PAS_NUM_COR_COD_ROS_TG_NEU]]-Tabla25[[#This Row],[PAS_NUM_COR_COD_ESC_TG_NEU]]</f>
        <v>0.89999999999999991</v>
      </c>
      <c r="MG90" s="42">
        <f>Tabla25[[#This Row],[PAS_NUM_COR_COD_ROS_TG_POS]]-Tabla25[[#This Row],[PAS_NUM_COR_COD_ESC_TG_POS]]</f>
        <v>-1.1666666666666665</v>
      </c>
      <c r="MH90" s="42">
        <f>Tabla25[[#This Row],[PAS_NUM_COR_COD_ROS_TG_TOT]]-Tabla25[[#This Row],[PAS_NUM_COR_COD_ESC_TG_TOT]]</f>
        <v>-3.4482758620689502E-2</v>
      </c>
      <c r="MI90" s="42">
        <f>Tabla25[[#This Row],[PAS_DUR_COR_COD_ROS_TG_NEG]]-Tabla25[[#This Row],[PAS_DUR_COR_COD_ESC_TG_NEG]]</f>
        <v>-15.875</v>
      </c>
      <c r="MJ90" s="42">
        <f>Tabla25[[#This Row],[PAS_DUR_COR_COD_ROS_TG_NEU]]-Tabla25[[#This Row],[PAS_DUR_COR_COD_ESC_TG_NEU]]</f>
        <v>352.77142857142871</v>
      </c>
      <c r="MK90" s="42">
        <f>Tabla25[[#This Row],[PAS_DUR_COR_COD_ROS_TG_POS]]-Tabla25[[#This Row],[PAS_DUR_COR_COD_ESC_TG_POS]]</f>
        <v>-170.89583333333326</v>
      </c>
      <c r="ML90" s="42">
        <f>Tabla25[[#This Row],[PAS_DUR_COR_COD_ROS_TG_TOT]]-Tabla25[[#This Row],[PAS_DUR_COR_COD_ESC_TG_TOT]]</f>
        <v>60.634984833164708</v>
      </c>
      <c r="MM90" s="44">
        <f>Tabla25[[#This Row],[ESC_NUM_COR_COD_ROS_TG_NEG]]-Tabla25[[#This Row],[ESC_NUM_COR_COD_ESC_TG_NEG]]</f>
        <v>-1.4999999999999996</v>
      </c>
      <c r="MN90" s="44">
        <f>Tabla25[[#This Row],[ESC_NUM_COR_COD_ROS_TG_NEU]]-Tabla25[[#This Row],[ESC_NUM_COR_COD_ESC_TG_NEU]]</f>
        <v>-2.6</v>
      </c>
      <c r="MO90" s="44">
        <f>Tabla25[[#This Row],[ESC_NUM_COR_COD_ROS_TG_POS]]-Tabla25[[#This Row],[ESC_NUM_COR_COD_ESC_TG_POS]]</f>
        <v>-2.9</v>
      </c>
      <c r="MP90" s="44">
        <f>Tabla25[[#This Row],[ESC_NUM_COR_COD_ROS_TG_TOT]]-Tabla25[[#This Row],[ESC_NUM_COR_COD_ESC_TG_TOT]]</f>
        <v>-2.3333333333333335</v>
      </c>
      <c r="MQ90" s="44">
        <f>Tabla25[[#This Row],[ESC_DUR_COR_COD_ROS_TG_NEG]]-Tabla25[[#This Row],[ESC_DUR_COR_COD_ESC_TG_NEG]]</f>
        <v>-287.79365079365084</v>
      </c>
      <c r="MR90" s="44">
        <f>Tabla25[[#This Row],[ESC_DUR_COR_COD_ROS_TG_NEU]]-Tabla25[[#This Row],[ESC_DUR_COR_COD_ESC_TG_NEU]]</f>
        <v>-686.29166666666674</v>
      </c>
      <c r="MS90" s="44">
        <f>Tabla25[[#This Row],[ESC_DUR_COR_COD_ROS_TG_POS]]-Tabla25[[#This Row],[ESC_DUR_COR_COD_ESC_TG_POS]]</f>
        <v>-802.5</v>
      </c>
      <c r="MT90" s="44">
        <f>Tabla25[[#This Row],[ESC_DUR_COR_COD_ROS_TG_TOT]]-Tabla25[[#This Row],[ESC_DUR_COR_COD_ESC_TG_TOT]]</f>
        <v>-587.68703703703693</v>
      </c>
      <c r="MU90" s="47">
        <f>Tabla25[[#This Row],[ROS_NUM_COR_COD_ROS_TG_NEG]]-Tabla25[[#This Row],[ROS_NUM_COR_COD_ESC_TG_NEG]]</f>
        <v>1</v>
      </c>
      <c r="MV90" s="47">
        <f>Tabla25[[#This Row],[ROS_NUM_COR_COD_ROS_TG_NEU]]-Tabla25[[#This Row],[ROS_NUM_COR_COD_ESC_TG_NEU]]</f>
        <v>1.2000000000000002</v>
      </c>
      <c r="MW90" s="47">
        <f>Tabla25[[#This Row],[ROS_NUM_COR_COD_ROS_TG_POS]]-Tabla25[[#This Row],[ROS_NUM_COR_COD_ESC_TG_POS]]</f>
        <v>0.66666666666666652</v>
      </c>
      <c r="MX90" s="47">
        <f>Tabla25[[#This Row],[ROS_NUM_COR_COD_ROS_TG_TOT]]-Tabla25[[#This Row],[ROS_NUM_COR_COD_ESC_TG_TOT]]</f>
        <v>0.96428571428571441</v>
      </c>
      <c r="MY90" s="47">
        <f>Tabla25[[#This Row],[ROS_DUR_COR_COD_ROS_TG_NEG]]-Tabla25[[#This Row],[ROS_DUR_COR_COD_ESC_TG_NEG]]</f>
        <v>-169.65714285714284</v>
      </c>
      <c r="MZ90" s="47">
        <f>Tabla25[[#This Row],[ROS_DUR_COR_COD_ROS_TG_NEU]]-Tabla25[[#This Row],[ROS_DUR_COR_COD_ESC_TG_NEU]]</f>
        <v>-2.7916666666667425</v>
      </c>
      <c r="NA90" s="47">
        <f>Tabla25[[#This Row],[ROS_DUR_COR_COD_ROS_TG_POS]]-Tabla25[[#This Row],[ROS_DUR_COR_COD_ESC_TG_POS]]</f>
        <v>-558.96428571428578</v>
      </c>
      <c r="NB90" s="47">
        <f>Tabla25[[#This Row],[ROS_DUR_COR_COD_ROS_TG_TOT]]-Tabla25[[#This Row],[ROS_DUR_COR_COD_ESC_TG_TOT]]</f>
        <v>-227.4606060606061</v>
      </c>
    </row>
    <row r="91" spans="1:366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  <c r="KY91" s="15">
        <f>Tabla2[[#This Row],[ROS_NUM_COR_COD_ROS_TG_NEG]]-Tabla2[[#This Row],[PAS_NUM_COR_COD_ROS_TG_NEG]]</f>
        <v>2.0166666666666671</v>
      </c>
      <c r="KZ91" s="15">
        <f>Tabla2[[#This Row],[ROS_DUR_COR_COD_ROS_TG_NEG]]-Tabla2[[#This Row],[PAS_DUR_COR_COD_ROS_TG_NEG]]</f>
        <v>61.010101010101152</v>
      </c>
      <c r="LA91" s="15">
        <f>Tabla2[[#This Row],[ROS_NUM_COR_COD_ROS_TG_NEU]]-Tabla2[[#This Row],[PAS_NUM_COR_COD_ROS_TG_NEU]]</f>
        <v>2.4</v>
      </c>
      <c r="LB91" s="15">
        <f>Tabla2[[#This Row],[ROS_DUR_COR_COD_ROS_TG_NEU]]-Tabla2[[#This Row],[PAS_DUR_COR_COD_ROS_TG_NEU]]</f>
        <v>413.96923076923076</v>
      </c>
      <c r="LC91" s="15">
        <f>Tabla2[[#This Row],[ROS_NUM_COR_COD_ROS_TG_POS]]-Tabla2[[#This Row],[PAS_NUM_COR_COD_ROS_TG_POS]]</f>
        <v>2.4</v>
      </c>
      <c r="LD91" s="15">
        <f>Tabla2[[#This Row],[ROS_DUR_COR_COD_ROS_TG_POS]]-Tabla2[[#This Row],[PAS_DUR_COR_COD_ROS_TG_POS]]</f>
        <v>-19.544444444444252</v>
      </c>
      <c r="LE91" s="15">
        <f>Tabla2[[#This Row],[ROS_NUM_COR_COD_ROS_TG_TOT]]-Tabla2[[#This Row],[PAS_NUM_COR_COD_ROS_TG_TOT]]</f>
        <v>2.2833333333333332</v>
      </c>
      <c r="LF91" s="15">
        <f>Tabla2[[#This Row],[ROS_DUR_COR_COD_ROS_TG_TOT]]-Tabla2[[#This Row],[PAS_DUR_COR_COD_ROS_TG_TOT]]</f>
        <v>168.9957983193276</v>
      </c>
      <c r="LG91" s="15">
        <f>Tabla2[[#This Row],[ROS_NUM_COR_COD_ESC_TG_NEG]]-Tabla2[[#This Row],[PAS_NUM_COR_COD_ESC_TG_NEG]]</f>
        <v>-1.7777777777777777</v>
      </c>
      <c r="LH91" s="15">
        <f>Tabla2[[#This Row],[ROS_DUR_COR_COD_ESC_TG_NEG]]-Tabla2[[#This Row],[PAS_DUR_COR_COD_ESC_TG_NEG]]</f>
        <v>-1110.5681818181818</v>
      </c>
      <c r="LI91" s="15">
        <f>Tabla2[[#This Row],[ROS_NUM_COR_COD_ESC_TG_NEU]]-Tabla2[[#This Row],[PAS_NUM_COR_COD_ESC_TG_NEU]]</f>
        <v>-1.8</v>
      </c>
      <c r="LJ91" s="15">
        <f>Tabla2[[#This Row],[ROS_NUM_COR_COD_ESC_TG_NEG]]-Tabla2[[#This Row],[PAS_NUM_COR_COD_ESC_TG_NEG]]</f>
        <v>-1.7777777777777777</v>
      </c>
      <c r="LK91" s="15">
        <f>Tabla2[[#This Row],[ROS_NUM_COR_COD_ESC_TG_POS]]-Tabla2[[#This Row],[PAS_NUM_COR_COD_ESC_TG_POS]]</f>
        <v>-1.2277777777777779</v>
      </c>
      <c r="LL91" s="15">
        <f>Tabla2[[#This Row],[ROS_DUR_COR_COD_ESC_TG_POS]]-Tabla2[[#This Row],[PAS_DUR_COR_COD_ESC_TG_POS]]</f>
        <v>-788.32727272727277</v>
      </c>
      <c r="LM91" s="15">
        <f>Tabla2[[#This Row],[ROS_NUM_COR_COD_ESC_TG_TOT]]-Tabla2[[#This Row],[PAS_NUM_COR_COD_ESC_TG_TOT]]</f>
        <v>-1.6119047619047617</v>
      </c>
      <c r="LN91" s="15">
        <f>Tabla2[[#This Row],[ROS_DUR_COR_COD_ESC_TG_TOT]]-Tabla2[[#This Row],[PAS_DUR_COR_COD_ESC_TG_TOT]]</f>
        <v>-910.20168067226882</v>
      </c>
      <c r="LO91" s="15">
        <f>Tabla2[[#This Row],[PAS_NUM_COR_COD_ROS_TG_NEG]]-Tabla2[[#This Row],[ESC_NUM_COR_COD_ROS_TG_NEG]]</f>
        <v>0.98333333333333317</v>
      </c>
      <c r="LP91" s="15">
        <f>Tabla2[[#This Row],[PAS_DUR_COR_COD_ROS_TG_NEG]]-Tabla2[[#This Row],[ESC_DUR_COR_COD_ROS_TG_NEG]]</f>
        <v>935.71212121212113</v>
      </c>
      <c r="LQ91" s="15">
        <f>Tabla2[[#This Row],[PAS_NUM_COR_COD_ROS_TG_NEU]]-Tabla2[[#This Row],[ESC_NUM_COR_COD_ROS_TG_NEU]]</f>
        <v>1.1111111111111072E-2</v>
      </c>
      <c r="LR91" s="15">
        <f>Tabla2[[#This Row],[PAS_DUR_COR_COD_ROS_TG_NEU]]-Tabla2[[#This Row],[ESC_DUR_COR_COD_ROS_TG_NEU]]</f>
        <v>461.60576923076928</v>
      </c>
      <c r="LS91" s="15">
        <f>Tabla2[[#This Row],[PAS_NUM_COR_COD_ROS_TG_POS]]-Tabla2[[#This Row],[ESC_NUM_COR_COD_ROS_TG_POS]]</f>
        <v>0.97500000000000009</v>
      </c>
      <c r="LT91" s="15">
        <f>Tabla2[[#This Row],[PAS_DUR_COR_COD_ROS_TG_POS]]-Tabla2[[#This Row],[ESC_DUR_COR_COD_ROS_TG_POS]]</f>
        <v>1000.6999999999999</v>
      </c>
      <c r="LU91" s="15">
        <f>Tabla2[[#This Row],[PAS_NUM_COR_COD_ROS_TG_TOT]]-Tabla2[[#This Row],[ESC_NUM_COR_COD_ROS_TG_TOT]]</f>
        <v>0.63974358974358969</v>
      </c>
      <c r="LV91" s="15">
        <f>Tabla2[[#This Row],[PAS_DUR_COR_COD_ROS_TG_TOT]]-Tabla2[[#This Row],[ESC_DUR_COR_COD_ROS_TG_TOT]]</f>
        <v>763.43653250774003</v>
      </c>
      <c r="LW91" s="15">
        <f>Tabla2[[#This Row],[PAS_NUM_COR_COD_ESC_TG_NEG]]-Tabla2[[#This Row],[ESC_NUM_COR_COD_ESC_TG_NEG]]</f>
        <v>-2.7777777777777777</v>
      </c>
      <c r="LX91" s="15">
        <f>Tabla2[[#This Row],[PAS_DUR_COR_COD_ESC_TG_NEG]]-Tabla2[[#This Row],[ESC_DUR_COR_COD_ESC_TG_NEG]]</f>
        <v>73.595959595959584</v>
      </c>
      <c r="LY91" s="15">
        <f>Tabla2[[#This Row],[PAS_NUM_COR_COD_ESC_TG_NEU]]-Tabla2[[#This Row],[ESC_NUM_COR_COD_ESC_TG_NEU]]</f>
        <v>-1.9555555555555553</v>
      </c>
      <c r="LZ91" s="15">
        <f>Tabla2[[#This Row],[PAS_DUR_COR_COD_ESC_TG_NEU]]-Tabla2[[#This Row],[ESC_DUR_COR_COD_ESC_TG_NEU]]</f>
        <v>-203.94047619047615</v>
      </c>
      <c r="MA91" s="15">
        <f>Tabla2[[#This Row],[PAS_NUM_COR_COD_ESC_TG_POS]]-Tabla2[[#This Row],[ESC_NUM_COR_COD_ESC_TG_POS]]</f>
        <v>-2.5499999999999998</v>
      </c>
      <c r="MB91" s="15">
        <f>Tabla2[[#This Row],[PAS_DUR_COR_COD_ESC_TG_POS]]-Tabla2[[#This Row],[ESC_DUR_COR_COD_ESC_TG_POS]]</f>
        <v>-370.02272727272725</v>
      </c>
      <c r="MC91" s="15">
        <f>Tabla2[[#This Row],[PAS_NUM_COR_COD_ESC_TG_TOT]]-Tabla2[[#This Row],[ESC_NUM_COR_COD_ESC_TG_TOT]]</f>
        <v>-2.4320512820512818</v>
      </c>
      <c r="MD91" s="15">
        <f>Tabla2[[#This Row],[PAS_DUR_COR_COD_ESC_TG_TOT]]-Tabla2[[#This Row],[ESC_DUR_COR_COD_ESC_TG_TOT]]</f>
        <v>-179.39950980392155</v>
      </c>
      <c r="ME91" s="42">
        <f>Tabla25[[#This Row],[PAS_NUM_COR_COD_ROS_TG_NEG]]-Tabla25[[#This Row],[PAS_NUM_COR_COD_ESC_TG_NEG]]</f>
        <v>-0.35000000000000009</v>
      </c>
      <c r="MF91" s="42">
        <f>Tabla25[[#This Row],[PAS_NUM_COR_COD_ROS_TG_NEU]]-Tabla25[[#This Row],[PAS_NUM_COR_COD_ESC_TG_NEU]]</f>
        <v>0.29999999999999982</v>
      </c>
      <c r="MG91" s="42">
        <f>Tabla25[[#This Row],[PAS_NUM_COR_COD_ROS_TG_POS]]-Tabla25[[#This Row],[PAS_NUM_COR_COD_ESC_TG_POS]]</f>
        <v>0.14999999999999991</v>
      </c>
      <c r="MH91" s="42">
        <f>Tabla25[[#This Row],[PAS_NUM_COR_COD_ROS_TG_TOT]]-Tabla25[[#This Row],[PAS_NUM_COR_COD_ESC_TG_TOT]]</f>
        <v>3.3333333333333659E-2</v>
      </c>
      <c r="MI91" s="42">
        <f>Tabla25[[#This Row],[PAS_DUR_COR_COD_ROS_TG_NEG]]-Tabla25[[#This Row],[PAS_DUR_COR_COD_ESC_TG_NEG]]</f>
        <v>-311.27272727272725</v>
      </c>
      <c r="MJ91" s="42">
        <f>Tabla25[[#This Row],[PAS_DUR_COR_COD_ROS_TG_NEU]]-Tabla25[[#This Row],[PAS_DUR_COR_COD_ESC_TG_NEU]]</f>
        <v>38.314102564102541</v>
      </c>
      <c r="MK91" s="42">
        <f>Tabla25[[#This Row],[PAS_DUR_COR_COD_ROS_TG_POS]]-Tabla25[[#This Row],[PAS_DUR_COR_COD_ESC_TG_POS]]</f>
        <v>420.37272727272716</v>
      </c>
      <c r="ML91" s="42">
        <f>Tabla25[[#This Row],[PAS_DUR_COR_COD_ROS_TG_TOT]]-Tabla25[[#This Row],[PAS_DUR_COR_COD_ESC_TG_TOT]]</f>
        <v>40.088235294117794</v>
      </c>
      <c r="MM91" s="44">
        <f>Tabla25[[#This Row],[ESC_NUM_COR_COD_ROS_TG_NEG]]-Tabla25[[#This Row],[ESC_NUM_COR_COD_ESC_TG_NEG]]</f>
        <v>-4.1111111111111107</v>
      </c>
      <c r="MN91" s="44">
        <f>Tabla25[[#This Row],[ESC_NUM_COR_COD_ROS_TG_NEU]]-Tabla25[[#This Row],[ESC_NUM_COR_COD_ESC_TG_NEU]]</f>
        <v>-1.6666666666666665</v>
      </c>
      <c r="MO91" s="44">
        <f>Tabla25[[#This Row],[ESC_NUM_COR_COD_ROS_TG_POS]]-Tabla25[[#This Row],[ESC_NUM_COR_COD_ESC_TG_POS]]</f>
        <v>-3.375</v>
      </c>
      <c r="MP91" s="44">
        <f>Tabla25[[#This Row],[ESC_NUM_COR_COD_ROS_TG_TOT]]-Tabla25[[#This Row],[ESC_NUM_COR_COD_ESC_TG_TOT]]</f>
        <v>-3.0384615384615379</v>
      </c>
      <c r="MQ91" s="44">
        <f>Tabla25[[#This Row],[ESC_DUR_COR_COD_ROS_TG_NEG]]-Tabla25[[#This Row],[ESC_DUR_COR_COD_ESC_TG_NEG]]</f>
        <v>-1173.3888888888887</v>
      </c>
      <c r="MR91" s="44">
        <f>Tabla25[[#This Row],[ESC_DUR_COR_COD_ROS_TG_NEU]]-Tabla25[[#This Row],[ESC_DUR_COR_COD_ESC_TG_NEU]]</f>
        <v>-627.23214285714289</v>
      </c>
      <c r="MS91" s="44">
        <f>Tabla25[[#This Row],[ESC_DUR_COR_COD_ROS_TG_POS]]-Tabla25[[#This Row],[ESC_DUR_COR_COD_ESC_TG_POS]]</f>
        <v>-950.35</v>
      </c>
      <c r="MT91" s="44">
        <f>Tabla25[[#This Row],[ESC_DUR_COR_COD_ROS_TG_TOT]]-Tabla25[[#This Row],[ESC_DUR_COR_COD_ESC_TG_TOT]]</f>
        <v>-902.74780701754378</v>
      </c>
      <c r="MU91" s="47">
        <f>Tabla25[[#This Row],[ROS_NUM_COR_COD_ROS_TG_NEG]]-Tabla25[[#This Row],[ROS_NUM_COR_COD_ESC_TG_NEG]]</f>
        <v>3.4444444444444446</v>
      </c>
      <c r="MV91" s="47">
        <f>Tabla25[[#This Row],[ROS_NUM_COR_COD_ROS_TG_NEU]]-Tabla25[[#This Row],[ROS_NUM_COR_COD_ESC_TG_NEU]]</f>
        <v>4.5</v>
      </c>
      <c r="MW91" s="47">
        <f>Tabla25[[#This Row],[ROS_NUM_COR_COD_ROS_TG_POS]]-Tabla25[[#This Row],[ROS_NUM_COR_COD_ESC_TG_POS]]</f>
        <v>3.7777777777777777</v>
      </c>
      <c r="MX91" s="47">
        <f>Tabla25[[#This Row],[ROS_NUM_COR_COD_ROS_TG_TOT]]-Tabla25[[#This Row],[ROS_NUM_COR_COD_ESC_TG_TOT]]</f>
        <v>3.9285714285714288</v>
      </c>
      <c r="MY91" s="47">
        <f>Tabla25[[#This Row],[ROS_DUR_COR_COD_ROS_TG_NEG]]-Tabla25[[#This Row],[ROS_DUR_COR_COD_ESC_TG_NEG]]</f>
        <v>860.30555555555566</v>
      </c>
      <c r="MZ91" s="47">
        <f>Tabla25[[#This Row],[ROS_DUR_COR_COD_ROS_TG_NEU]]-Tabla25[[#This Row],[ROS_DUR_COR_COD_ESC_TG_NEU]]</f>
        <v>1264.5999999999999</v>
      </c>
      <c r="NA91" s="47">
        <f>Tabla25[[#This Row],[ROS_DUR_COR_COD_ROS_TG_POS]]-Tabla25[[#This Row],[ROS_DUR_COR_COD_ESC_TG_POS]]</f>
        <v>1189.1555555555556</v>
      </c>
      <c r="NB91" s="47">
        <f>Tabla25[[#This Row],[ROS_DUR_COR_COD_ROS_TG_TOT]]-Tabla25[[#This Row],[ROS_DUR_COR_COD_ESC_TG_TOT]]</f>
        <v>1119.2857142857142</v>
      </c>
    </row>
    <row r="92" spans="1:366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  <c r="KY92" s="15">
        <f>Tabla2[[#This Row],[ROS_NUM_COR_COD_ROS_TG_NEG]]-Tabla2[[#This Row],[PAS_NUM_COR_COD_ROS_TG_NEG]]</f>
        <v>-1.5500000000000003</v>
      </c>
      <c r="KZ92" s="15">
        <f>Tabla2[[#This Row],[ROS_DUR_COR_COD_ROS_TG_NEG]]-Tabla2[[#This Row],[PAS_DUR_COR_COD_ROS_TG_NEG]]</f>
        <v>-650.01754385964921</v>
      </c>
      <c r="LA92" s="15">
        <f>Tabla2[[#This Row],[ROS_NUM_COR_COD_ROS_TG_NEU]]-Tabla2[[#This Row],[PAS_NUM_COR_COD_ROS_TG_NEU]]</f>
        <v>-1.4500000000000002</v>
      </c>
      <c r="LB92" s="15">
        <f>Tabla2[[#This Row],[ROS_DUR_COR_COD_ROS_TG_NEU]]-Tabla2[[#This Row],[PAS_DUR_COR_COD_ROS_TG_NEU]]</f>
        <v>-502.34999999999991</v>
      </c>
      <c r="LC92" s="15">
        <f>Tabla2[[#This Row],[ROS_NUM_COR_COD_ROS_TG_POS]]-Tabla2[[#This Row],[PAS_NUM_COR_COD_ROS_TG_POS]]</f>
        <v>-0.65000000000000036</v>
      </c>
      <c r="LD92" s="15">
        <f>Tabla2[[#This Row],[ROS_DUR_COR_COD_ROS_TG_POS]]-Tabla2[[#This Row],[PAS_DUR_COR_COD_ROS_TG_POS]]</f>
        <v>-43.564285714285688</v>
      </c>
      <c r="LE92" s="15">
        <f>Tabla2[[#This Row],[ROS_NUM_COR_COD_ROS_TG_TOT]]-Tabla2[[#This Row],[PAS_NUM_COR_COD_ROS_TG_TOT]]</f>
        <v>-1.2166666666666672</v>
      </c>
      <c r="LF92" s="15">
        <f>Tabla2[[#This Row],[ROS_DUR_COR_COD_ROS_TG_TOT]]-Tabla2[[#This Row],[PAS_DUR_COR_COD_ROS_TG_TOT]]</f>
        <v>-411.63841807909614</v>
      </c>
      <c r="LG92" s="15">
        <f>Tabla2[[#This Row],[ROS_NUM_COR_COD_ESC_TG_NEG]]-Tabla2[[#This Row],[PAS_NUM_COR_COD_ESC_TG_NEG]]</f>
        <v>-0.10000000000000009</v>
      </c>
      <c r="LH92" s="15">
        <f>Tabla2[[#This Row],[ROS_DUR_COR_COD_ESC_TG_NEG]]-Tabla2[[#This Row],[PAS_DUR_COR_COD_ESC_TG_NEG]]</f>
        <v>293.09473684210536</v>
      </c>
      <c r="LI92" s="15">
        <f>Tabla2[[#This Row],[ROS_NUM_COR_COD_ESC_TG_NEU]]-Tabla2[[#This Row],[PAS_NUM_COR_COD_ESC_TG_NEU]]</f>
        <v>-0.35000000000000009</v>
      </c>
      <c r="LJ92" s="15">
        <f>Tabla2[[#This Row],[ROS_NUM_COR_COD_ESC_TG_NEG]]-Tabla2[[#This Row],[PAS_NUM_COR_COD_ESC_TG_NEG]]</f>
        <v>-0.10000000000000009</v>
      </c>
      <c r="LK92" s="15">
        <f>Tabla2[[#This Row],[ROS_NUM_COR_COD_ESC_TG_POS]]-Tabla2[[#This Row],[PAS_NUM_COR_COD_ESC_TG_POS]]</f>
        <v>-1.25</v>
      </c>
      <c r="LL92" s="15">
        <f>Tabla2[[#This Row],[ROS_DUR_COR_COD_ESC_TG_POS]]-Tabla2[[#This Row],[PAS_DUR_COR_COD_ESC_TG_POS]]</f>
        <v>-259.83333333333326</v>
      </c>
      <c r="LM92" s="15">
        <f>Tabla2[[#This Row],[ROS_NUM_COR_COD_ESC_TG_TOT]]-Tabla2[[#This Row],[PAS_NUM_COR_COD_ESC_TG_TOT]]</f>
        <v>-0.56666666666666687</v>
      </c>
      <c r="LN92" s="15">
        <f>Tabla2[[#This Row],[ROS_DUR_COR_COD_ESC_TG_TOT]]-Tabla2[[#This Row],[PAS_DUR_COR_COD_ESC_TG_TOT]]</f>
        <v>49.026737967914414</v>
      </c>
      <c r="LO92" s="15">
        <f>Tabla2[[#This Row],[PAS_NUM_COR_COD_ROS_TG_NEG]]-Tabla2[[#This Row],[ESC_NUM_COR_COD_ROS_TG_NEG]]</f>
        <v>1.1642857142857146</v>
      </c>
      <c r="LP92" s="15">
        <f>Tabla2[[#This Row],[PAS_DUR_COR_COD_ROS_TG_NEG]]-Tabla2[[#This Row],[ESC_DUR_COR_COD_ROS_TG_NEG]]</f>
        <v>247.88421052631588</v>
      </c>
      <c r="LQ92" s="15">
        <f>Tabla2[[#This Row],[PAS_NUM_COR_COD_ROS_TG_NEU]]-Tabla2[[#This Row],[ESC_NUM_COR_COD_ROS_TG_NEU]]</f>
        <v>7.222222222222241E-2</v>
      </c>
      <c r="LR92" s="15">
        <f>Tabla2[[#This Row],[PAS_DUR_COR_COD_ROS_TG_NEU]]-Tabla2[[#This Row],[ESC_DUR_COR_COD_ROS_TG_NEU]]</f>
        <v>49.072222222222081</v>
      </c>
      <c r="LS92" s="15">
        <f>Tabla2[[#This Row],[PAS_NUM_COR_COD_ROS_TG_POS]]-Tabla2[[#This Row],[ESC_NUM_COR_COD_ROS_TG_POS]]</f>
        <v>1.2750000000000004</v>
      </c>
      <c r="LT92" s="15">
        <f>Tabla2[[#This Row],[PAS_DUR_COR_COD_ROS_TG_POS]]-Tabla2[[#This Row],[ESC_DUR_COR_COD_ROS_TG_POS]]</f>
        <v>135.56428571428569</v>
      </c>
      <c r="LU92" s="15">
        <f>Tabla2[[#This Row],[PAS_NUM_COR_COD_ROS_TG_TOT]]-Tabla2[[#This Row],[ESC_NUM_COR_COD_ROS_TG_TOT]]</f>
        <v>0.81666666666666687</v>
      </c>
      <c r="LV92" s="15">
        <f>Tabla2[[#This Row],[PAS_DUR_COR_COD_ROS_TG_TOT]]-Tabla2[[#This Row],[ESC_DUR_COR_COD_ROS_TG_TOT]]</f>
        <v>148.40032284100084</v>
      </c>
      <c r="LW92" s="15">
        <f>Tabla2[[#This Row],[PAS_NUM_COR_COD_ESC_TG_NEG]]-Tabla2[[#This Row],[ESC_NUM_COR_COD_ESC_TG_NEG]]</f>
        <v>-1.5857142857142854</v>
      </c>
      <c r="LX92" s="15">
        <f>Tabla2[[#This Row],[PAS_DUR_COR_COD_ESC_TG_NEG]]-Tabla2[[#This Row],[ESC_DUR_COR_COD_ESC_TG_NEG]]</f>
        <v>-790.89473684210532</v>
      </c>
      <c r="LY92" s="15">
        <f>Tabla2[[#This Row],[PAS_NUM_COR_COD_ESC_TG_NEU]]-Tabla2[[#This Row],[ESC_NUM_COR_COD_ESC_TG_NEU]]</f>
        <v>0.69444444444444464</v>
      </c>
      <c r="LZ92" s="15">
        <f>Tabla2[[#This Row],[PAS_DUR_COR_COD_ESC_TG_NEU]]-Tabla2[[#This Row],[ESC_DUR_COR_COD_ESC_TG_NEU]]</f>
        <v>126.91269841269855</v>
      </c>
      <c r="MA92" s="15">
        <f>Tabla2[[#This Row],[PAS_NUM_COR_COD_ESC_TG_POS]]-Tabla2[[#This Row],[ESC_NUM_COR_COD_ESC_TG_POS]]</f>
        <v>0</v>
      </c>
      <c r="MB92" s="15">
        <f>Tabla2[[#This Row],[PAS_DUR_COR_COD_ESC_TG_POS]]-Tabla2[[#This Row],[ESC_DUR_COR_COD_ESC_TG_POS]]</f>
        <v>-36.380952380952522</v>
      </c>
      <c r="MC92" s="15">
        <f>Tabla2[[#This Row],[PAS_NUM_COR_COD_ESC_TG_TOT]]-Tabla2[[#This Row],[ESC_NUM_COR_COD_ESC_TG_TOT]]</f>
        <v>-0.22499999999999964</v>
      </c>
      <c r="MD92" s="15">
        <f>Tabla2[[#This Row],[PAS_DUR_COR_COD_ESC_TG_TOT]]-Tabla2[[#This Row],[ESC_DUR_COR_COD_ESC_TG_TOT]]</f>
        <v>-218.35909090909092</v>
      </c>
      <c r="ME92" s="42">
        <f>Tabla25[[#This Row],[PAS_NUM_COR_COD_ROS_TG_NEG]]-Tabla25[[#This Row],[PAS_NUM_COR_COD_ESC_TG_NEG]]</f>
        <v>1.75</v>
      </c>
      <c r="MF92" s="42">
        <f>Tabla25[[#This Row],[PAS_NUM_COR_COD_ROS_TG_NEU]]-Tabla25[[#This Row],[PAS_NUM_COR_COD_ESC_TG_NEU]]</f>
        <v>0.60000000000000009</v>
      </c>
      <c r="MG92" s="42">
        <f>Tabla25[[#This Row],[PAS_NUM_COR_COD_ROS_TG_POS]]-Tabla25[[#This Row],[PAS_NUM_COR_COD_ESC_TG_POS]]</f>
        <v>0.90000000000000036</v>
      </c>
      <c r="MH92" s="42">
        <f>Tabla25[[#This Row],[PAS_NUM_COR_COD_ROS_TG_TOT]]-Tabla25[[#This Row],[PAS_NUM_COR_COD_ESC_TG_TOT]]</f>
        <v>1.0833333333333335</v>
      </c>
      <c r="MI92" s="42">
        <f>Tabla25[[#This Row],[PAS_DUR_COR_COD_ROS_TG_NEG]]-Tabla25[[#This Row],[PAS_DUR_COR_COD_ESC_TG_NEG]]</f>
        <v>653.57894736842115</v>
      </c>
      <c r="MJ92" s="42">
        <f>Tabla25[[#This Row],[PAS_DUR_COR_COD_ROS_TG_NEU]]-Tabla25[[#This Row],[PAS_DUR_COR_COD_ESC_TG_NEU]]</f>
        <v>76.794444444444252</v>
      </c>
      <c r="MK92" s="42">
        <f>Tabla25[[#This Row],[PAS_DUR_COR_COD_ROS_TG_POS]]-Tabla25[[#This Row],[PAS_DUR_COR_COD_ESC_TG_POS]]</f>
        <v>168.51666666666665</v>
      </c>
      <c r="ML92" s="42">
        <f>Tabla25[[#This Row],[PAS_DUR_COR_COD_ROS_TG_TOT]]-Tabla25[[#This Row],[PAS_DUR_COR_COD_ESC_TG_TOT]]</f>
        <v>300.21417565485365</v>
      </c>
      <c r="MM92" s="44">
        <f>Tabla25[[#This Row],[ESC_NUM_COR_COD_ROS_TG_NEG]]-Tabla25[[#This Row],[ESC_NUM_COR_COD_ESC_TG_NEG]]</f>
        <v>-1</v>
      </c>
      <c r="MN92" s="44">
        <f>Tabla25[[#This Row],[ESC_NUM_COR_COD_ROS_TG_NEU]]-Tabla25[[#This Row],[ESC_NUM_COR_COD_ESC_TG_NEU]]</f>
        <v>1.2222222222222223</v>
      </c>
      <c r="MO92" s="44">
        <f>Tabla25[[#This Row],[ESC_NUM_COR_COD_ROS_TG_POS]]-Tabla25[[#This Row],[ESC_NUM_COR_COD_ESC_TG_POS]]</f>
        <v>-0.375</v>
      </c>
      <c r="MP92" s="44">
        <f>Tabla25[[#This Row],[ESC_NUM_COR_COD_ROS_TG_TOT]]-Tabla25[[#This Row],[ESC_NUM_COR_COD_ESC_TG_TOT]]</f>
        <v>4.1666666666666963E-2</v>
      </c>
      <c r="MQ92" s="44">
        <f>Tabla25[[#This Row],[ESC_DUR_COR_COD_ROS_TG_NEG]]-Tabla25[[#This Row],[ESC_DUR_COR_COD_ESC_TG_NEG]]</f>
        <v>-385.20000000000005</v>
      </c>
      <c r="MR92" s="44">
        <f>Tabla25[[#This Row],[ESC_DUR_COR_COD_ROS_TG_NEU]]-Tabla25[[#This Row],[ESC_DUR_COR_COD_ESC_TG_NEU]]</f>
        <v>154.63492063492072</v>
      </c>
      <c r="MS92" s="44">
        <f>Tabla25[[#This Row],[ESC_DUR_COR_COD_ROS_TG_POS]]-Tabla25[[#This Row],[ESC_DUR_COR_COD_ESC_TG_POS]]</f>
        <v>-3.4285714285715585</v>
      </c>
      <c r="MT92" s="44">
        <f>Tabla25[[#This Row],[ESC_DUR_COR_COD_ROS_TG_TOT]]-Tabla25[[#This Row],[ESC_DUR_COR_COD_ESC_TG_TOT]]</f>
        <v>-66.545238095238119</v>
      </c>
      <c r="MU92" s="47">
        <f>Tabla25[[#This Row],[ROS_NUM_COR_COD_ROS_TG_NEG]]-Tabla25[[#This Row],[ROS_NUM_COR_COD_ESC_TG_NEG]]</f>
        <v>0.29999999999999982</v>
      </c>
      <c r="MV92" s="47">
        <f>Tabla25[[#This Row],[ROS_NUM_COR_COD_ROS_TG_NEU]]-Tabla25[[#This Row],[ROS_NUM_COR_COD_ESC_TG_NEU]]</f>
        <v>-0.5</v>
      </c>
      <c r="MW92" s="47">
        <f>Tabla25[[#This Row],[ROS_NUM_COR_COD_ROS_TG_POS]]-Tabla25[[#This Row],[ROS_NUM_COR_COD_ESC_TG_POS]]</f>
        <v>1.5</v>
      </c>
      <c r="MX92" s="47">
        <f>Tabla25[[#This Row],[ROS_NUM_COR_COD_ROS_TG_TOT]]-Tabla25[[#This Row],[ROS_NUM_COR_COD_ESC_TG_TOT]]</f>
        <v>0.43333333333333313</v>
      </c>
      <c r="MY92" s="47">
        <f>Tabla25[[#This Row],[ROS_DUR_COR_COD_ROS_TG_NEG]]-Tabla25[[#This Row],[ROS_DUR_COR_COD_ESC_TG_NEG]]</f>
        <v>-289.53333333333342</v>
      </c>
      <c r="MZ92" s="47">
        <f>Tabla25[[#This Row],[ROS_DUR_COR_COD_ROS_TG_NEU]]-Tabla25[[#This Row],[ROS_DUR_COR_COD_ESC_TG_NEU]]</f>
        <v>-539.16666666666674</v>
      </c>
      <c r="NA92" s="47">
        <f>Tabla25[[#This Row],[ROS_DUR_COR_COD_ROS_TG_POS]]-Tabla25[[#This Row],[ROS_DUR_COR_COD_ESC_TG_POS]]</f>
        <v>384.78571428571422</v>
      </c>
      <c r="NB92" s="47">
        <f>Tabla25[[#This Row],[ROS_DUR_COR_COD_ROS_TG_TOT]]-Tabla25[[#This Row],[ROS_DUR_COR_COD_ESC_TG_TOT]]</f>
        <v>-160.45098039215691</v>
      </c>
    </row>
    <row r="93" spans="1:366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  <c r="KY93" s="15">
        <f>Tabla2[[#This Row],[ROS_NUM_COR_COD_ROS_TG_NEG]]-Tabla2[[#This Row],[PAS_NUM_COR_COD_ROS_TG_NEG]]</f>
        <v>0.1875</v>
      </c>
      <c r="KZ93" s="15">
        <f>Tabla2[[#This Row],[ROS_DUR_COR_COD_ROS_TG_NEG]]-Tabla2[[#This Row],[PAS_DUR_COR_COD_ROS_TG_NEG]]</f>
        <v>161.45454545454544</v>
      </c>
      <c r="LA93" s="15">
        <f>Tabla2[[#This Row],[ROS_NUM_COR_COD_ROS_TG_NEU]]-Tabla2[[#This Row],[PAS_NUM_COR_COD_ROS_TG_NEU]]</f>
        <v>-0.77631578947368429</v>
      </c>
      <c r="LB93" s="15">
        <f>Tabla2[[#This Row],[ROS_DUR_COR_COD_ROS_TG_NEU]]-Tabla2[[#This Row],[PAS_DUR_COR_COD_ROS_TG_NEU]]</f>
        <v>-65.785714285714278</v>
      </c>
      <c r="LC93" s="15">
        <f>Tabla2[[#This Row],[ROS_NUM_COR_COD_ROS_TG_POS]]-Tabla2[[#This Row],[PAS_NUM_COR_COD_ROS_TG_POS]]</f>
        <v>-0.19078947368421062</v>
      </c>
      <c r="LD93" s="15">
        <f>Tabla2[[#This Row],[ROS_DUR_COR_COD_ROS_TG_POS]]-Tabla2[[#This Row],[PAS_DUR_COR_COD_ROS_TG_POS]]</f>
        <v>11.642857142857167</v>
      </c>
      <c r="LE93" s="15">
        <f>Tabla2[[#This Row],[ROS_NUM_COR_COD_ROS_TG_TOT]]-Tabla2[[#This Row],[PAS_NUM_COR_COD_ROS_TG_TOT]]</f>
        <v>-0.2222222222222221</v>
      </c>
      <c r="LF93" s="15">
        <f>Tabla2[[#This Row],[ROS_DUR_COR_COD_ROS_TG_TOT]]-Tabla2[[#This Row],[PAS_DUR_COR_COD_ROS_TG_TOT]]</f>
        <v>37.125641025641073</v>
      </c>
      <c r="LG93" s="15">
        <f>Tabla2[[#This Row],[ROS_NUM_COR_COD_ESC_TG_NEG]]-Tabla2[[#This Row],[PAS_NUM_COR_COD_ESC_TG_NEG]]</f>
        <v>0.25</v>
      </c>
      <c r="LH93" s="15">
        <f>Tabla2[[#This Row],[ROS_DUR_COR_COD_ESC_TG_NEG]]-Tabla2[[#This Row],[PAS_DUR_COR_COD_ESC_TG_NEG]]</f>
        <v>77.449999999999989</v>
      </c>
      <c r="LI93" s="15">
        <f>Tabla2[[#This Row],[ROS_NUM_COR_COD_ESC_TG_NEU]]-Tabla2[[#This Row],[PAS_NUM_COR_COD_ESC_TG_NEU]]</f>
        <v>1.5526315789473686</v>
      </c>
      <c r="LJ93" s="15">
        <f>Tabla2[[#This Row],[ROS_NUM_COR_COD_ESC_TG_NEG]]-Tabla2[[#This Row],[PAS_NUM_COR_COD_ESC_TG_NEG]]</f>
        <v>0.25</v>
      </c>
      <c r="LK93" s="15">
        <f>Tabla2[[#This Row],[ROS_NUM_COR_COD_ESC_TG_POS]]-Tabla2[[#This Row],[PAS_NUM_COR_COD_ESC_TG_POS]]</f>
        <v>0.54605263157894735</v>
      </c>
      <c r="LL93" s="15">
        <f>Tabla2[[#This Row],[ROS_DUR_COR_COD_ESC_TG_POS]]-Tabla2[[#This Row],[PAS_DUR_COR_COD_ESC_TG_POS]]</f>
        <v>96.300000000000011</v>
      </c>
      <c r="LM93" s="15">
        <f>Tabla2[[#This Row],[ROS_NUM_COR_COD_ESC_TG_TOT]]-Tabla2[[#This Row],[PAS_NUM_COR_COD_ESC_TG_TOT]]</f>
        <v>0.64814814814814814</v>
      </c>
      <c r="LN93" s="15">
        <f>Tabla2[[#This Row],[ROS_DUR_COR_COD_ESC_TG_TOT]]-Tabla2[[#This Row],[PAS_DUR_COR_COD_ESC_TG_TOT]]</f>
        <v>126.80459770114945</v>
      </c>
      <c r="LO93" s="15">
        <f>Tabla2[[#This Row],[PAS_NUM_COR_COD_ROS_TG_NEG]]-Tabla2[[#This Row],[ESC_NUM_COR_COD_ROS_TG_NEG]]</f>
        <v>-1.0874999999999999</v>
      </c>
      <c r="LP93" s="15">
        <f>Tabla2[[#This Row],[PAS_DUR_COR_COD_ROS_TG_NEG]]-Tabla2[[#This Row],[ESC_DUR_COR_COD_ROS_TG_NEG]]</f>
        <v>-125.65454545454543</v>
      </c>
      <c r="LQ93" s="15">
        <f>Tabla2[[#This Row],[PAS_NUM_COR_COD_ROS_TG_NEU]]-Tabla2[[#This Row],[ESC_NUM_COR_COD_ROS_TG_NEU]]</f>
        <v>-0.34868421052631571</v>
      </c>
      <c r="LR93" s="15">
        <f>Tabla2[[#This Row],[PAS_DUR_COR_COD_ROS_TG_NEU]]-Tabla2[[#This Row],[ESC_DUR_COR_COD_ROS_TG_NEU]]</f>
        <v>-112.88095238095241</v>
      </c>
      <c r="LS93" s="15">
        <f>Tabla2[[#This Row],[PAS_NUM_COR_COD_ROS_TG_POS]]-Tabla2[[#This Row],[ESC_NUM_COR_COD_ROS_TG_POS]]</f>
        <v>0.81578947368421062</v>
      </c>
      <c r="LT93" s="15">
        <f>Tabla2[[#This Row],[PAS_DUR_COR_COD_ROS_TG_POS]]-Tabla2[[#This Row],[ESC_DUR_COR_COD_ROS_TG_POS]]</f>
        <v>-113.64285714285717</v>
      </c>
      <c r="LU93" s="15">
        <f>Tabla2[[#This Row],[PAS_NUM_COR_COD_ROS_TG_TOT]]-Tabla2[[#This Row],[ESC_NUM_COR_COD_ROS_TG_TOT]]</f>
        <v>-0.19005847953216382</v>
      </c>
      <c r="LV93" s="15">
        <f>Tabla2[[#This Row],[PAS_DUR_COR_COD_ROS_TG_TOT]]-Tabla2[[#This Row],[ESC_DUR_COR_COD_ROS_TG_TOT]]</f>
        <v>-127.69230769230774</v>
      </c>
      <c r="LW93" s="15">
        <f>Tabla2[[#This Row],[PAS_NUM_COR_COD_ESC_TG_NEG]]-Tabla2[[#This Row],[ESC_NUM_COR_COD_ESC_TG_NEG]]</f>
        <v>0.25</v>
      </c>
      <c r="LX93" s="15">
        <f>Tabla2[[#This Row],[PAS_DUR_COR_COD_ESC_TG_NEG]]-Tabla2[[#This Row],[ESC_DUR_COR_COD_ESC_TG_NEG]]</f>
        <v>-60.366666666666674</v>
      </c>
      <c r="LY93" s="15">
        <f>Tabla2[[#This Row],[PAS_NUM_COR_COD_ESC_TG_NEU]]-Tabla2[[#This Row],[ESC_NUM_COR_COD_ESC_TG_NEU]]</f>
        <v>-0.67763157894736847</v>
      </c>
      <c r="LZ93" s="15">
        <f>Tabla2[[#This Row],[PAS_DUR_COR_COD_ESC_TG_NEU]]-Tabla2[[#This Row],[ESC_DUR_COR_COD_ESC_TG_NEU]]</f>
        <v>-168.60000000000002</v>
      </c>
      <c r="MA93" s="15">
        <f>Tabla2[[#This Row],[PAS_NUM_COR_COD_ESC_TG_POS]]-Tabla2[[#This Row],[ESC_NUM_COR_COD_ESC_TG_POS]]</f>
        <v>-0.7543859649122806</v>
      </c>
      <c r="MB93" s="15">
        <f>Tabla2[[#This Row],[PAS_DUR_COR_COD_ESC_TG_POS]]-Tabla2[[#This Row],[ESC_DUR_COR_COD_ESC_TG_POS]]</f>
        <v>-174.83333333333331</v>
      </c>
      <c r="MC93" s="15">
        <f>Tabla2[[#This Row],[PAS_NUM_COR_COD_ESC_TG_TOT]]-Tabla2[[#This Row],[ESC_NUM_COR_COD_ESC_TG_TOT]]</f>
        <v>-0.46101364522417154</v>
      </c>
      <c r="MD93" s="15">
        <f>Tabla2[[#This Row],[PAS_DUR_COR_COD_ESC_TG_TOT]]-Tabla2[[#This Row],[ESC_DUR_COR_COD_ESC_TG_TOT]]</f>
        <v>-140.31974921630095</v>
      </c>
      <c r="ME93" s="42">
        <f>Tabla25[[#This Row],[PAS_NUM_COR_COD_ROS_TG_NEG]]-Tabla25[[#This Row],[PAS_NUM_COR_COD_ESC_TG_NEG]]</f>
        <v>6.25E-2</v>
      </c>
      <c r="MF93" s="42">
        <f>Tabla25[[#This Row],[PAS_NUM_COR_COD_ROS_TG_NEU]]-Tabla25[[#This Row],[PAS_NUM_COR_COD_ESC_TG_NEU]]</f>
        <v>0.57894736842105277</v>
      </c>
      <c r="MG93" s="42">
        <f>Tabla25[[#This Row],[PAS_NUM_COR_COD_ROS_TG_POS]]-Tabla25[[#This Row],[PAS_NUM_COR_COD_ESC_TG_POS]]</f>
        <v>0.73684210526315796</v>
      </c>
      <c r="MH93" s="42">
        <f>Tabla25[[#This Row],[PAS_NUM_COR_COD_ROS_TG_TOT]]-Tabla25[[#This Row],[PAS_NUM_COR_COD_ESC_TG_TOT]]</f>
        <v>0.4814814814814814</v>
      </c>
      <c r="MI93" s="42">
        <f>Tabla25[[#This Row],[PAS_DUR_COR_COD_ROS_TG_NEG]]-Tabla25[[#This Row],[PAS_DUR_COR_COD_ESC_TG_NEG]]</f>
        <v>60.24545454545455</v>
      </c>
      <c r="MJ93" s="42">
        <f>Tabla25[[#This Row],[PAS_DUR_COR_COD_ROS_TG_NEU]]-Tabla25[[#This Row],[PAS_DUR_COR_COD_ESC_TG_NEU]]</f>
        <v>58.785714285714278</v>
      </c>
      <c r="MK93" s="42">
        <f>Tabla25[[#This Row],[PAS_DUR_COR_COD_ROS_TG_POS]]-Tabla25[[#This Row],[PAS_DUR_COR_COD_ESC_TG_POS]]</f>
        <v>72.857142857142833</v>
      </c>
      <c r="ML93" s="42">
        <f>Tabla25[[#This Row],[PAS_DUR_COR_COD_ROS_TG_TOT]]-Tabla25[[#This Row],[PAS_DUR_COR_COD_ESC_TG_TOT]]</f>
        <v>60.112290008841711</v>
      </c>
      <c r="MM93" s="44">
        <f>Tabla25[[#This Row],[ESC_NUM_COR_COD_ROS_TG_NEG]]-Tabla25[[#This Row],[ESC_NUM_COR_COD_ESC_TG_NEG]]</f>
        <v>1.4</v>
      </c>
      <c r="MN93" s="44">
        <f>Tabla25[[#This Row],[ESC_NUM_COR_COD_ROS_TG_NEU]]-Tabla25[[#This Row],[ESC_NUM_COR_COD_ESC_TG_NEU]]</f>
        <v>0.25</v>
      </c>
      <c r="MO93" s="44">
        <f>Tabla25[[#This Row],[ESC_NUM_COR_COD_ROS_TG_POS]]-Tabla25[[#This Row],[ESC_NUM_COR_COD_ESC_TG_POS]]</f>
        <v>-0.83333333333333326</v>
      </c>
      <c r="MP93" s="44">
        <f>Tabla25[[#This Row],[ESC_NUM_COR_COD_ROS_TG_TOT]]-Tabla25[[#This Row],[ESC_NUM_COR_COD_ESC_TG_TOT]]</f>
        <v>0.21052631578947367</v>
      </c>
      <c r="MQ93" s="44">
        <f>Tabla25[[#This Row],[ESC_DUR_COR_COD_ROS_TG_NEG]]-Tabla25[[#This Row],[ESC_DUR_COR_COD_ESC_TG_NEG]]</f>
        <v>125.5333333333333</v>
      </c>
      <c r="MR93" s="44">
        <f>Tabla25[[#This Row],[ESC_DUR_COR_COD_ROS_TG_NEU]]-Tabla25[[#This Row],[ESC_DUR_COR_COD_ESC_TG_NEU]]</f>
        <v>3.0666666666666629</v>
      </c>
      <c r="MS93" s="44">
        <f>Tabla25[[#This Row],[ESC_DUR_COR_COD_ROS_TG_POS]]-Tabla25[[#This Row],[ESC_DUR_COR_COD_ESC_TG_POS]]</f>
        <v>11.666666666666686</v>
      </c>
      <c r="MT93" s="44">
        <f>Tabla25[[#This Row],[ESC_DUR_COR_COD_ROS_TG_TOT]]-Tabla25[[#This Row],[ESC_DUR_COR_COD_ESC_TG_TOT]]</f>
        <v>47.484848484848499</v>
      </c>
      <c r="MU93" s="47">
        <f>Tabla25[[#This Row],[ROS_NUM_COR_COD_ROS_TG_NEG]]-Tabla25[[#This Row],[ROS_NUM_COR_COD_ESC_TG_NEG]]</f>
        <v>0</v>
      </c>
      <c r="MV93" s="47">
        <f>Tabla25[[#This Row],[ROS_NUM_COR_COD_ROS_TG_NEU]]-Tabla25[[#This Row],[ROS_NUM_COR_COD_ESC_TG_NEU]]</f>
        <v>-1.75</v>
      </c>
      <c r="MW93" s="47">
        <f>Tabla25[[#This Row],[ROS_NUM_COR_COD_ROS_TG_POS]]-Tabla25[[#This Row],[ROS_NUM_COR_COD_ESC_TG_POS]]</f>
        <v>0</v>
      </c>
      <c r="MX93" s="47">
        <f>Tabla25[[#This Row],[ROS_NUM_COR_COD_ROS_TG_TOT]]-Tabla25[[#This Row],[ROS_NUM_COR_COD_ESC_TG_TOT]]</f>
        <v>-0.38888888888888884</v>
      </c>
      <c r="MY93" s="47">
        <f>Tabla25[[#This Row],[ROS_DUR_COR_COD_ROS_TG_NEG]]-Tabla25[[#This Row],[ROS_DUR_COR_COD_ESC_TG_NEG]]</f>
        <v>144.25</v>
      </c>
      <c r="MZ93" s="47">
        <f>Tabla25[[#This Row],[ROS_DUR_COR_COD_ROS_TG_NEU]]-Tabla25[[#This Row],[ROS_DUR_COR_COD_ESC_TG_NEU]]</f>
        <v>-275.33333333333337</v>
      </c>
      <c r="NA93" s="47">
        <f>Tabla25[[#This Row],[ROS_DUR_COR_COD_ROS_TG_POS]]-Tabla25[[#This Row],[ROS_DUR_COR_COD_ESC_TG_POS]]</f>
        <v>-11.800000000000011</v>
      </c>
      <c r="NB93" s="47">
        <f>Tabla25[[#This Row],[ROS_DUR_COR_COD_ROS_TG_TOT]]-Tabla25[[#This Row],[ROS_DUR_COR_COD_ESC_TG_TOT]]</f>
        <v>-29.566666666666663</v>
      </c>
    </row>
    <row r="94" spans="1:366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  <c r="KY94" s="15">
        <f>Tabla2[[#This Row],[ROS_NUM_COR_COD_ROS_TG_NEG]]-Tabla2[[#This Row],[PAS_NUM_COR_COD_ROS_TG_NEG]]</f>
        <v>0.3277777777777775</v>
      </c>
      <c r="KZ94" s="15">
        <f>Tabla2[[#This Row],[ROS_DUR_COR_COD_ROS_TG_NEG]]-Tabla2[[#This Row],[PAS_DUR_COR_COD_ROS_TG_NEG]]</f>
        <v>450.67226890756297</v>
      </c>
      <c r="LA94" s="15">
        <f>Tabla2[[#This Row],[ROS_NUM_COR_COD_ROS_TG_NEU]]-Tabla2[[#This Row],[PAS_NUM_COR_COD_ROS_TG_NEU]]</f>
        <v>0.64210526315789451</v>
      </c>
      <c r="LB94" s="15">
        <f>Tabla2[[#This Row],[ROS_DUR_COR_COD_ROS_TG_NEU]]-Tabla2[[#This Row],[PAS_DUR_COR_COD_ROS_TG_NEU]]</f>
        <v>418.375</v>
      </c>
      <c r="LC94" s="15">
        <f>Tabla2[[#This Row],[ROS_NUM_COR_COD_ROS_TG_POS]]-Tabla2[[#This Row],[PAS_NUM_COR_COD_ROS_TG_POS]]</f>
        <v>0.95000000000000018</v>
      </c>
      <c r="LD94" s="15">
        <f>Tabla2[[#This Row],[ROS_DUR_COR_COD_ROS_TG_POS]]-Tabla2[[#This Row],[PAS_DUR_COR_COD_ROS_TG_POS]]</f>
        <v>654.1875</v>
      </c>
      <c r="LE94" s="15">
        <f>Tabla2[[#This Row],[ROS_NUM_COR_COD_ROS_TG_TOT]]-Tabla2[[#This Row],[PAS_NUM_COR_COD_ROS_TG_TOT]]</f>
        <v>0.6674459380479254</v>
      </c>
      <c r="LF94" s="15">
        <f>Tabla2[[#This Row],[ROS_DUR_COR_COD_ROS_TG_TOT]]-Tabla2[[#This Row],[PAS_DUR_COR_COD_ROS_TG_TOT]]</f>
        <v>514.68500443655716</v>
      </c>
      <c r="LG94" s="15">
        <f>Tabla2[[#This Row],[ROS_NUM_COR_COD_ESC_TG_NEG]]-Tabla2[[#This Row],[PAS_NUM_COR_COD_ESC_TG_NEG]]</f>
        <v>0.66111111111111098</v>
      </c>
      <c r="LH94" s="15">
        <f>Tabla2[[#This Row],[ROS_DUR_COR_COD_ESC_TG_NEG]]-Tabla2[[#This Row],[PAS_DUR_COR_COD_ESC_TG_NEG]]</f>
        <v>872.19999999999993</v>
      </c>
      <c r="LI94" s="15">
        <f>Tabla2[[#This Row],[ROS_NUM_COR_COD_ESC_TG_NEU]]-Tabla2[[#This Row],[PAS_NUM_COR_COD_ESC_TG_NEU]]</f>
        <v>-0.4526315789473685</v>
      </c>
      <c r="LJ94" s="15">
        <f>Tabla2[[#This Row],[ROS_NUM_COR_COD_ESC_TG_NEG]]-Tabla2[[#This Row],[PAS_NUM_COR_COD_ESC_TG_NEG]]</f>
        <v>0.66111111111111098</v>
      </c>
      <c r="LK94" s="15">
        <f>Tabla2[[#This Row],[ROS_NUM_COR_COD_ESC_TG_POS]]-Tabla2[[#This Row],[PAS_NUM_COR_COD_ESC_TG_POS]]</f>
        <v>-0.75</v>
      </c>
      <c r="LL94" s="15">
        <f>Tabla2[[#This Row],[ROS_DUR_COR_COD_ESC_TG_POS]]-Tabla2[[#This Row],[PAS_DUR_COR_COD_ESC_TG_POS]]</f>
        <v>440.60000000000014</v>
      </c>
      <c r="LM94" s="15">
        <f>Tabla2[[#This Row],[ROS_NUM_COR_COD_ESC_TG_TOT]]-Tabla2[[#This Row],[PAS_NUM_COR_COD_ESC_TG_TOT]]</f>
        <v>-0.21683226183518434</v>
      </c>
      <c r="LN94" s="15">
        <f>Tabla2[[#This Row],[ROS_DUR_COR_COD_ESC_TG_TOT]]-Tabla2[[#This Row],[PAS_DUR_COR_COD_ESC_TG_TOT]]</f>
        <v>543.72159090909088</v>
      </c>
      <c r="LO94" s="15">
        <f>Tabla2[[#This Row],[PAS_NUM_COR_COD_ROS_TG_NEG]]-Tabla2[[#This Row],[ESC_NUM_COR_COD_ROS_TG_NEG]]</f>
        <v>1.338888888888889</v>
      </c>
      <c r="LP94" s="15">
        <f>Tabla2[[#This Row],[PAS_DUR_COR_COD_ROS_TG_NEG]]-Tabla2[[#This Row],[ESC_DUR_COR_COD_ROS_TG_NEG]]</f>
        <v>293.47058823529414</v>
      </c>
      <c r="LQ94" s="15">
        <f>Tabla2[[#This Row],[PAS_NUM_COR_COD_ROS_TG_NEU]]-Tabla2[[#This Row],[ESC_NUM_COR_COD_ROS_TG_NEU]]</f>
        <v>1.2578947368421054</v>
      </c>
      <c r="LR94" s="15">
        <f>Tabla2[[#This Row],[PAS_DUR_COR_COD_ROS_TG_NEU]]-Tabla2[[#This Row],[ESC_DUR_COR_COD_ROS_TG_NEU]]</f>
        <v>142.57500000000005</v>
      </c>
      <c r="LS94" s="15">
        <f>Tabla2[[#This Row],[PAS_NUM_COR_COD_ROS_TG_POS]]-Tabla2[[#This Row],[ESC_NUM_COR_COD_ROS_TG_POS]]</f>
        <v>0.64999999999999991</v>
      </c>
      <c r="LT94" s="15">
        <f>Tabla2[[#This Row],[PAS_DUR_COR_COD_ROS_TG_POS]]-Tabla2[[#This Row],[ESC_DUR_COR_COD_ROS_TG_POS]]</f>
        <v>98.08035714285711</v>
      </c>
      <c r="LU94" s="15">
        <f>Tabla2[[#This Row],[PAS_NUM_COR_COD_ROS_TG_TOT]]-Tabla2[[#This Row],[ESC_NUM_COR_COD_ROS_TG_TOT]]</f>
        <v>1.0566919929865575</v>
      </c>
      <c r="LV94" s="15">
        <f>Tabla2[[#This Row],[PAS_DUR_COR_COD_ROS_TG_TOT]]-Tabla2[[#This Row],[ESC_DUR_COR_COD_ROS_TG_TOT]]</f>
        <v>156.96173469387759</v>
      </c>
      <c r="LW94" s="15">
        <f>Tabla2[[#This Row],[PAS_NUM_COR_COD_ESC_TG_NEG]]-Tabla2[[#This Row],[ESC_NUM_COR_COD_ESC_TG_NEG]]</f>
        <v>-1.7722222222222221</v>
      </c>
      <c r="LX94" s="15">
        <f>Tabla2[[#This Row],[PAS_DUR_COR_COD_ESC_TG_NEG]]-Tabla2[[#This Row],[ESC_DUR_COR_COD_ESC_TG_NEG]]</f>
        <v>-595.36666666666667</v>
      </c>
      <c r="LY94" s="15">
        <f>Tabla2[[#This Row],[PAS_NUM_COR_COD_ESC_TG_NEU]]-Tabla2[[#This Row],[ESC_NUM_COR_COD_ESC_TG_NEU]]</f>
        <v>-1.8473684210526313</v>
      </c>
      <c r="LZ94" s="15">
        <f>Tabla2[[#This Row],[PAS_DUR_COR_COD_ESC_TG_NEU]]-Tabla2[[#This Row],[ESC_DUR_COR_COD_ESC_TG_NEU]]</f>
        <v>-221.07142857142856</v>
      </c>
      <c r="MA94" s="15">
        <f>Tabla2[[#This Row],[PAS_NUM_COR_COD_ESC_TG_POS]]-Tabla2[[#This Row],[ESC_NUM_COR_COD_ESC_TG_POS]]</f>
        <v>-4.9999999999999822E-2</v>
      </c>
      <c r="MB94" s="15">
        <f>Tabla2[[#This Row],[PAS_DUR_COR_COD_ESC_TG_POS]]-Tabla2[[#This Row],[ESC_DUR_COR_COD_ESC_TG_POS]]</f>
        <v>-479.20000000000005</v>
      </c>
      <c r="MC94" s="15">
        <f>Tabla2[[#This Row],[PAS_NUM_COR_COD_ESC_TG_TOT]]-Tabla2[[#This Row],[ESC_NUM_COR_COD_ESC_TG_TOT]]</f>
        <v>-1.1969608416130915</v>
      </c>
      <c r="MD94" s="15">
        <f>Tabla2[[#This Row],[PAS_DUR_COR_COD_ESC_TG_TOT]]-Tabla2[[#This Row],[ESC_DUR_COR_COD_ESC_TG_TOT]]</f>
        <v>-416.56126482213438</v>
      </c>
      <c r="ME94" s="42">
        <f>Tabla25[[#This Row],[PAS_NUM_COR_COD_ROS_TG_NEG]]-Tabla25[[#This Row],[PAS_NUM_COR_COD_ESC_TG_NEG]]</f>
        <v>0</v>
      </c>
      <c r="MF94" s="42">
        <f>Tabla25[[#This Row],[PAS_NUM_COR_COD_ROS_TG_NEU]]-Tabla25[[#This Row],[PAS_NUM_COR_COD_ESC_TG_NEU]]</f>
        <v>1.1052631578947367</v>
      </c>
      <c r="MG94" s="42">
        <f>Tabla25[[#This Row],[PAS_NUM_COR_COD_ROS_TG_POS]]-Tabla25[[#This Row],[PAS_NUM_COR_COD_ESC_TG_POS]]</f>
        <v>-0.20000000000000018</v>
      </c>
      <c r="MH94" s="42">
        <f>Tabla25[[#This Row],[PAS_NUM_COR_COD_ROS_TG_TOT]]-Tabla25[[#This Row],[PAS_NUM_COR_COD_ESC_TG_TOT]]</f>
        <v>0.28813559322033866</v>
      </c>
      <c r="MI94" s="42">
        <f>Tabla25[[#This Row],[PAS_DUR_COR_COD_ROS_TG_NEG]]-Tabla25[[#This Row],[PAS_DUR_COR_COD_ESC_TG_NEG]]</f>
        <v>25.337254901960819</v>
      </c>
      <c r="MJ94" s="42">
        <f>Tabla25[[#This Row],[PAS_DUR_COR_COD_ROS_TG_NEU]]-Tabla25[[#This Row],[PAS_DUR_COR_COD_ESC_TG_NEU]]</f>
        <v>92.446428571428555</v>
      </c>
      <c r="MK94" s="42">
        <f>Tabla25[[#This Row],[PAS_DUR_COR_COD_ROS_TG_POS]]-Tabla25[[#This Row],[PAS_DUR_COR_COD_ESC_TG_POS]]</f>
        <v>-25.862499999999955</v>
      </c>
      <c r="ML94" s="42">
        <f>Tabla25[[#This Row],[PAS_DUR_COR_COD_ROS_TG_TOT]]-Tabla25[[#This Row],[PAS_DUR_COR_COD_ESC_TG_TOT]]</f>
        <v>29.745825602968466</v>
      </c>
      <c r="MM94" s="44">
        <f>Tabla25[[#This Row],[ESC_NUM_COR_COD_ROS_TG_NEG]]-Tabla25[[#This Row],[ESC_NUM_COR_COD_ESC_TG_NEG]]</f>
        <v>-3.1111111111111112</v>
      </c>
      <c r="MN94" s="44">
        <f>Tabla25[[#This Row],[ESC_NUM_COR_COD_ROS_TG_NEU]]-Tabla25[[#This Row],[ESC_NUM_COR_COD_ESC_TG_NEU]]</f>
        <v>-2</v>
      </c>
      <c r="MO94" s="44">
        <f>Tabla25[[#This Row],[ESC_NUM_COR_COD_ROS_TG_POS]]-Tabla25[[#This Row],[ESC_NUM_COR_COD_ESC_TG_POS]]</f>
        <v>-0.89999999999999991</v>
      </c>
      <c r="MP94" s="44">
        <f>Tabla25[[#This Row],[ESC_NUM_COR_COD_ROS_TG_TOT]]-Tabla25[[#This Row],[ESC_NUM_COR_COD_ESC_TG_TOT]]</f>
        <v>-1.9655172413793103</v>
      </c>
      <c r="MQ94" s="44">
        <f>Tabla25[[#This Row],[ESC_DUR_COR_COD_ROS_TG_NEG]]-Tabla25[[#This Row],[ESC_DUR_COR_COD_ESC_TG_NEG]]</f>
        <v>-863.5</v>
      </c>
      <c r="MR94" s="44">
        <f>Tabla25[[#This Row],[ESC_DUR_COR_COD_ROS_TG_NEU]]-Tabla25[[#This Row],[ESC_DUR_COR_COD_ESC_TG_NEU]]</f>
        <v>-271.20000000000005</v>
      </c>
      <c r="MS94" s="44">
        <f>Tabla25[[#This Row],[ESC_DUR_COR_COD_ROS_TG_POS]]-Tabla25[[#This Row],[ESC_DUR_COR_COD_ESC_TG_POS]]</f>
        <v>-603.14285714285711</v>
      </c>
      <c r="MT94" s="44">
        <f>Tabla25[[#This Row],[ESC_DUR_COR_COD_ROS_TG_TOT]]-Tabla25[[#This Row],[ESC_DUR_COR_COD_ESC_TG_TOT]]</f>
        <v>-543.7771739130435</v>
      </c>
      <c r="MU94" s="47">
        <f>Tabla25[[#This Row],[ROS_NUM_COR_COD_ROS_TG_NEG]]-Tabla25[[#This Row],[ROS_NUM_COR_COD_ESC_TG_NEG]]</f>
        <v>-0.33333333333333348</v>
      </c>
      <c r="MV94" s="47">
        <f>Tabla25[[#This Row],[ROS_NUM_COR_COD_ROS_TG_NEU]]-Tabla25[[#This Row],[ROS_NUM_COR_COD_ESC_TG_NEU]]</f>
        <v>2.1999999999999997</v>
      </c>
      <c r="MW94" s="47">
        <f>Tabla25[[#This Row],[ROS_NUM_COR_COD_ROS_TG_POS]]-Tabla25[[#This Row],[ROS_NUM_COR_COD_ESC_TG_POS]]</f>
        <v>1.5</v>
      </c>
      <c r="MX94" s="47">
        <f>Tabla25[[#This Row],[ROS_NUM_COR_COD_ROS_TG_TOT]]-Tabla25[[#This Row],[ROS_NUM_COR_COD_ESC_TG_TOT]]</f>
        <v>1.1724137931034484</v>
      </c>
      <c r="MY94" s="47">
        <f>Tabla25[[#This Row],[ROS_DUR_COR_COD_ROS_TG_NEG]]-Tabla25[[#This Row],[ROS_DUR_COR_COD_ESC_TG_NEG]]</f>
        <v>-396.19047619047615</v>
      </c>
      <c r="MZ94" s="47">
        <f>Tabla25[[#This Row],[ROS_DUR_COR_COD_ROS_TG_NEU]]-Tabla25[[#This Row],[ROS_DUR_COR_COD_ESC_TG_NEU]]</f>
        <v>246.95000000000005</v>
      </c>
      <c r="NA94" s="47">
        <f>Tabla25[[#This Row],[ROS_DUR_COR_COD_ROS_TG_POS]]-Tabla25[[#This Row],[ROS_DUR_COR_COD_ESC_TG_POS]]</f>
        <v>187.72499999999991</v>
      </c>
      <c r="NB94" s="47">
        <f>Tabla25[[#This Row],[ROS_DUR_COR_COD_ROS_TG_TOT]]-Tabla25[[#This Row],[ROS_DUR_COR_COD_ESC_TG_TOT]]</f>
        <v>0.70923913043475295</v>
      </c>
    </row>
    <row r="95" spans="1:366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  <c r="KY95" s="15">
        <f>Tabla2[[#This Row],[ROS_NUM_COR_COD_ROS_TG_NEG]]-Tabla2[[#This Row],[PAS_NUM_COR_COD_ROS_TG_NEG]]</f>
        <v>3.1166666666666671</v>
      </c>
      <c r="KZ95" s="15">
        <f>Tabla2[[#This Row],[ROS_DUR_COR_COD_ROS_TG_NEG]]-Tabla2[[#This Row],[PAS_DUR_COR_COD_ROS_TG_NEG]]</f>
        <v>642.41880341880346</v>
      </c>
      <c r="LA95" s="15">
        <f>Tabla2[[#This Row],[ROS_NUM_COR_COD_ROS_TG_NEU]]-Tabla2[[#This Row],[PAS_NUM_COR_COD_ROS_TG_NEU]]</f>
        <v>0.95000000000000018</v>
      </c>
      <c r="LB95" s="15">
        <f>Tabla2[[#This Row],[ROS_DUR_COR_COD_ROS_TG_NEU]]-Tabla2[[#This Row],[PAS_DUR_COR_COD_ROS_TG_NEU]]</f>
        <v>354.51633986928096</v>
      </c>
      <c r="LC95" s="15">
        <f>Tabla2[[#This Row],[ROS_NUM_COR_COD_ROS_TG_POS]]-Tabla2[[#This Row],[PAS_NUM_COR_COD_ROS_TG_POS]]</f>
        <v>2.4000000000000004</v>
      </c>
      <c r="LD95" s="15">
        <f>Tabla2[[#This Row],[ROS_DUR_COR_COD_ROS_TG_POS]]-Tabla2[[#This Row],[PAS_DUR_COR_COD_ROS_TG_POS]]</f>
        <v>843.37368421052633</v>
      </c>
      <c r="LE95" s="15">
        <f>Tabla2[[#This Row],[ROS_NUM_COR_COD_ROS_TG_TOT]]-Tabla2[[#This Row],[PAS_NUM_COR_COD_ROS_TG_TOT]]</f>
        <v>2.1413793103448273</v>
      </c>
      <c r="LF95" s="15">
        <f>Tabla2[[#This Row],[ROS_DUR_COR_COD_ROS_TG_TOT]]-Tabla2[[#This Row],[PAS_DUR_COR_COD_ROS_TG_TOT]]</f>
        <v>622.09183673469374</v>
      </c>
      <c r="LG95" s="15">
        <f>Tabla2[[#This Row],[ROS_NUM_COR_COD_ESC_TG_NEG]]-Tabla2[[#This Row],[PAS_NUM_COR_COD_ESC_TG_NEG]]</f>
        <v>-3.3111111111111113</v>
      </c>
      <c r="LH95" s="15">
        <f>Tabla2[[#This Row],[ROS_DUR_COR_COD_ESC_TG_NEG]]-Tabla2[[#This Row],[PAS_DUR_COR_COD_ESC_TG_NEG]]</f>
        <v>-1011.1333333333332</v>
      </c>
      <c r="LI95" s="15">
        <f>Tabla2[[#This Row],[ROS_NUM_COR_COD_ESC_TG_NEU]]-Tabla2[[#This Row],[PAS_NUM_COR_COD_ESC_TG_NEU]]</f>
        <v>-1.3000000000000003</v>
      </c>
      <c r="LJ95" s="15">
        <f>Tabla2[[#This Row],[ROS_NUM_COR_COD_ESC_TG_NEG]]-Tabla2[[#This Row],[PAS_NUM_COR_COD_ESC_TG_NEG]]</f>
        <v>-3.3111111111111113</v>
      </c>
      <c r="LK95" s="15">
        <f>Tabla2[[#This Row],[ROS_NUM_COR_COD_ESC_TG_POS]]-Tabla2[[#This Row],[PAS_NUM_COR_COD_ESC_TG_POS]]</f>
        <v>-3.05</v>
      </c>
      <c r="LL95" s="15">
        <f>Tabla2[[#This Row],[ROS_DUR_COR_COD_ESC_TG_POS]]-Tabla2[[#This Row],[PAS_DUR_COR_COD_ESC_TG_POS]]</f>
        <v>-770.07352941176464</v>
      </c>
      <c r="LM95" s="15">
        <f>Tabla2[[#This Row],[ROS_NUM_COR_COD_ESC_TG_TOT]]-Tabla2[[#This Row],[PAS_NUM_COR_COD_ESC_TG_TOT]]</f>
        <v>-2.5419540229885058</v>
      </c>
      <c r="LN95" s="15">
        <f>Tabla2[[#This Row],[ROS_DUR_COR_COD_ESC_TG_TOT]]-Tabla2[[#This Row],[PAS_DUR_COR_COD_ESC_TG_TOT]]</f>
        <v>-680.95533769063172</v>
      </c>
      <c r="LO95" s="15">
        <f>Tabla2[[#This Row],[PAS_NUM_COR_COD_ROS_TG_NEG]]-Tabla2[[#This Row],[ESC_NUM_COR_COD_ROS_TG_NEG]]</f>
        <v>1.8499999999999999</v>
      </c>
      <c r="LP95" s="15">
        <f>Tabla2[[#This Row],[PAS_DUR_COR_COD_ROS_TG_NEG]]-Tabla2[[#This Row],[ESC_DUR_COR_COD_ROS_TG_NEG]]</f>
        <v>773.35897435897436</v>
      </c>
      <c r="LQ95" s="15">
        <f>Tabla2[[#This Row],[PAS_NUM_COR_COD_ROS_TG_NEU]]-Tabla2[[#This Row],[ESC_NUM_COR_COD_ROS_TG_NEU]]</f>
        <v>2.4500000000000002</v>
      </c>
      <c r="LR95" s="15">
        <f>Tabla2[[#This Row],[PAS_DUR_COR_COD_ROS_TG_NEU]]-Tabla2[[#This Row],[ESC_DUR_COR_COD_ROS_TG_NEU]]</f>
        <v>838.70588235294122</v>
      </c>
      <c r="LS95" s="15">
        <f>Tabla2[[#This Row],[PAS_NUM_COR_COD_ROS_TG_POS]]-Tabla2[[#This Row],[ESC_NUM_COR_COD_ROS_TG_POS]]</f>
        <v>3</v>
      </c>
      <c r="LT95" s="15">
        <f>Tabla2[[#This Row],[PAS_DUR_COR_COD_ROS_TG_POS]]-Tabla2[[#This Row],[ESC_DUR_COR_COD_ROS_TG_POS]]</f>
        <v>756.77631578947376</v>
      </c>
      <c r="LU95" s="15">
        <f>Tabla2[[#This Row],[PAS_NUM_COR_COD_ROS_TG_TOT]]-Tabla2[[#This Row],[ESC_NUM_COR_COD_ROS_TG_TOT]]</f>
        <v>2.4333333333333336</v>
      </c>
      <c r="LV95" s="15">
        <f>Tabla2[[#This Row],[PAS_DUR_COR_COD_ROS_TG_TOT]]-Tabla2[[#This Row],[ESC_DUR_COR_COD_ROS_TG_TOT]]</f>
        <v>788.86352040816337</v>
      </c>
      <c r="LW95" s="15">
        <f>Tabla2[[#This Row],[PAS_NUM_COR_COD_ESC_TG_NEG]]-Tabla2[[#This Row],[ESC_NUM_COR_COD_ESC_TG_NEG]]</f>
        <v>-1.7999999999999998</v>
      </c>
      <c r="LX95" s="15">
        <f>Tabla2[[#This Row],[PAS_DUR_COR_COD_ESC_TG_NEG]]-Tabla2[[#This Row],[ESC_DUR_COR_COD_ESC_TG_NEG]]</f>
        <v>-355.86666666666679</v>
      </c>
      <c r="LY95" s="15">
        <f>Tabla2[[#This Row],[PAS_NUM_COR_COD_ESC_TG_NEU]]-Tabla2[[#This Row],[ESC_NUM_COR_COD_ESC_TG_NEU]]</f>
        <v>-2.4999999999999996</v>
      </c>
      <c r="LZ95" s="15">
        <f>Tabla2[[#This Row],[PAS_DUR_COR_COD_ESC_TG_NEU]]-Tabla2[[#This Row],[ESC_DUR_COR_COD_ESC_TG_NEU]]</f>
        <v>-813.50526315789489</v>
      </c>
      <c r="MA95" s="15">
        <f>Tabla2[[#This Row],[PAS_NUM_COR_COD_ESC_TG_POS]]-Tabla2[[#This Row],[ESC_NUM_COR_COD_ESC_TG_POS]]</f>
        <v>-2.3500000000000005</v>
      </c>
      <c r="MB95" s="15">
        <f>Tabla2[[#This Row],[PAS_DUR_COR_COD_ESC_TG_POS]]-Tabla2[[#This Row],[ESC_DUR_COR_COD_ESC_TG_POS]]</f>
        <v>-703.07647058823545</v>
      </c>
      <c r="MC95" s="15">
        <f>Tabla2[[#This Row],[PAS_NUM_COR_COD_ESC_TG_TOT]]-Tabla2[[#This Row],[ESC_NUM_COR_COD_ESC_TG_TOT]]</f>
        <v>-2.2166666666666668</v>
      </c>
      <c r="MD95" s="15">
        <f>Tabla2[[#This Row],[PAS_DUR_COR_COD_ESC_TG_TOT]]-Tabla2[[#This Row],[ESC_DUR_COR_COD_ESC_TG_TOT]]</f>
        <v>-625.07407407407413</v>
      </c>
      <c r="ME95" s="42">
        <f>Tabla25[[#This Row],[PAS_NUM_COR_COD_ROS_TG_NEG]]-Tabla25[[#This Row],[PAS_NUM_COR_COD_ESC_TG_NEG]]</f>
        <v>-1.6500000000000004</v>
      </c>
      <c r="MF95" s="42">
        <f>Tabla25[[#This Row],[PAS_NUM_COR_COD_ROS_TG_NEU]]-Tabla25[[#This Row],[PAS_NUM_COR_COD_ESC_TG_NEU]]</f>
        <v>-0.35000000000000009</v>
      </c>
      <c r="MG95" s="42">
        <f>Tabla25[[#This Row],[PAS_NUM_COR_COD_ROS_TG_POS]]-Tabla25[[#This Row],[PAS_NUM_COR_COD_ESC_TG_POS]]</f>
        <v>-4.9999999999999822E-2</v>
      </c>
      <c r="MH95" s="42">
        <f>Tabla25[[#This Row],[PAS_NUM_COR_COD_ROS_TG_TOT]]-Tabla25[[#This Row],[PAS_NUM_COR_COD_ESC_TG_TOT]]</f>
        <v>-0.68333333333333313</v>
      </c>
      <c r="MI95" s="42">
        <f>Tabla25[[#This Row],[PAS_DUR_COR_COD_ROS_TG_NEG]]-Tabla25[[#This Row],[PAS_DUR_COR_COD_ESC_TG_NEG]]</f>
        <v>-298.64102564102564</v>
      </c>
      <c r="MJ95" s="42">
        <f>Tabla25[[#This Row],[PAS_DUR_COR_COD_ROS_TG_NEU]]-Tabla25[[#This Row],[PAS_DUR_COR_COD_ESC_TG_NEU]]</f>
        <v>32.811145510836013</v>
      </c>
      <c r="MK95" s="42">
        <f>Tabla25[[#This Row],[PAS_DUR_COR_COD_ROS_TG_POS]]-Tabla25[[#This Row],[PAS_DUR_COR_COD_ESC_TG_POS]]</f>
        <v>-68.297213622290883</v>
      </c>
      <c r="ML95" s="42">
        <f>Tabla25[[#This Row],[PAS_DUR_COR_COD_ROS_TG_TOT]]-Tabla25[[#This Row],[PAS_DUR_COR_COD_ESC_TG_TOT]]</f>
        <v>-111.8749055177625</v>
      </c>
      <c r="MM95" s="44">
        <f>Tabla25[[#This Row],[ESC_NUM_COR_COD_ROS_TG_NEG]]-Tabla25[[#This Row],[ESC_NUM_COR_COD_ESC_TG_NEG]]</f>
        <v>-5.3</v>
      </c>
      <c r="MN95" s="44">
        <f>Tabla25[[#This Row],[ESC_NUM_COR_COD_ROS_TG_NEU]]-Tabla25[[#This Row],[ESC_NUM_COR_COD_ESC_TG_NEU]]</f>
        <v>-5.3</v>
      </c>
      <c r="MO95" s="44">
        <f>Tabla25[[#This Row],[ESC_NUM_COR_COD_ROS_TG_POS]]-Tabla25[[#This Row],[ESC_NUM_COR_COD_ESC_TG_POS]]</f>
        <v>-5.4</v>
      </c>
      <c r="MP95" s="44">
        <f>Tabla25[[#This Row],[ESC_NUM_COR_COD_ROS_TG_TOT]]-Tabla25[[#This Row],[ESC_NUM_COR_COD_ESC_TG_TOT]]</f>
        <v>-5.333333333333333</v>
      </c>
      <c r="MQ95" s="44">
        <f>Tabla25[[#This Row],[ESC_DUR_COR_COD_ROS_TG_NEG]]-Tabla25[[#This Row],[ESC_DUR_COR_COD_ESC_TG_NEG]]</f>
        <v>-1427.8666666666668</v>
      </c>
      <c r="MR95" s="44">
        <f>Tabla25[[#This Row],[ESC_DUR_COR_COD_ROS_TG_NEU]]-Tabla25[[#This Row],[ESC_DUR_COR_COD_ESC_TG_NEU]]</f>
        <v>-1619.4</v>
      </c>
      <c r="MS95" s="44">
        <f>Tabla25[[#This Row],[ESC_DUR_COR_COD_ROS_TG_POS]]-Tabla25[[#This Row],[ESC_DUR_COR_COD_ESC_TG_POS]]</f>
        <v>-1528.15</v>
      </c>
      <c r="MT95" s="44">
        <f>Tabla25[[#This Row],[ESC_DUR_COR_COD_ROS_TG_TOT]]-Tabla25[[#This Row],[ESC_DUR_COR_COD_ESC_TG_TOT]]</f>
        <v>-1525.8125</v>
      </c>
      <c r="MU95" s="47">
        <f>Tabla25[[#This Row],[ROS_NUM_COR_COD_ROS_TG_NEG]]-Tabla25[[#This Row],[ROS_NUM_COR_COD_ESC_TG_NEG]]</f>
        <v>4.7777777777777786</v>
      </c>
      <c r="MV95" s="47">
        <f>Tabla25[[#This Row],[ROS_NUM_COR_COD_ROS_TG_NEU]]-Tabla25[[#This Row],[ROS_NUM_COR_COD_ESC_TG_NEU]]</f>
        <v>1.9000000000000004</v>
      </c>
      <c r="MW95" s="47">
        <f>Tabla25[[#This Row],[ROS_NUM_COR_COD_ROS_TG_POS]]-Tabla25[[#This Row],[ROS_NUM_COR_COD_ESC_TG_POS]]</f>
        <v>5.4</v>
      </c>
      <c r="MX95" s="47">
        <f>Tabla25[[#This Row],[ROS_NUM_COR_COD_ROS_TG_TOT]]-Tabla25[[#This Row],[ROS_NUM_COR_COD_ESC_TG_TOT]]</f>
        <v>4</v>
      </c>
      <c r="MY95" s="47">
        <f>Tabla25[[#This Row],[ROS_DUR_COR_COD_ROS_TG_NEG]]-Tabla25[[#This Row],[ROS_DUR_COR_COD_ESC_TG_NEG]]</f>
        <v>1354.911111111111</v>
      </c>
      <c r="MZ95" s="47">
        <f>Tabla25[[#This Row],[ROS_DUR_COR_COD_ROS_TG_NEU]]-Tabla25[[#This Row],[ROS_DUR_COR_COD_ESC_TG_NEU]]</f>
        <v>782.97222222222217</v>
      </c>
      <c r="NA95" s="47">
        <f>Tabla25[[#This Row],[ROS_DUR_COR_COD_ROS_TG_POS]]-Tabla25[[#This Row],[ROS_DUR_COR_COD_ESC_TG_POS]]</f>
        <v>1545.15</v>
      </c>
      <c r="NB95" s="47">
        <f>Tabla25[[#This Row],[ROS_DUR_COR_COD_ROS_TG_TOT]]-Tabla25[[#This Row],[ROS_DUR_COR_COD_ESC_TG_TOT]]</f>
        <v>1191.172268907563</v>
      </c>
    </row>
    <row r="96" spans="1:366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  <c r="KY96" s="15">
        <f>Tabla2[[#This Row],[ROS_NUM_COR_COD_ROS_TG_NEG]]-Tabla2[[#This Row],[PAS_NUM_COR_COD_ROS_TG_NEG]]</f>
        <v>-0.37777777777777777</v>
      </c>
      <c r="KZ96" s="15">
        <f>Tabla2[[#This Row],[ROS_DUR_COR_COD_ROS_TG_NEG]]-Tabla2[[#This Row],[PAS_DUR_COR_COD_ROS_TG_NEG]]</f>
        <v>4.7619047619036792E-2</v>
      </c>
      <c r="LA96" s="15">
        <f>Tabla2[[#This Row],[ROS_NUM_COR_COD_ROS_TG_NEU]]-Tabla2[[#This Row],[PAS_NUM_COR_COD_ROS_TG_NEU]]</f>
        <v>-0.91666666666666652</v>
      </c>
      <c r="LB96" s="15">
        <f>Tabla2[[#This Row],[ROS_DUR_COR_COD_ROS_TG_NEU]]-Tabla2[[#This Row],[PAS_DUR_COR_COD_ROS_TG_NEU]]</f>
        <v>-177.33928571428567</v>
      </c>
      <c r="LC96" s="15">
        <f>Tabla2[[#This Row],[ROS_NUM_COR_COD_ROS_TG_POS]]-Tabla2[[#This Row],[PAS_NUM_COR_COD_ROS_TG_POS]]</f>
        <v>-0.84999999999999964</v>
      </c>
      <c r="LD96" s="15">
        <f>Tabla2[[#This Row],[ROS_DUR_COR_COD_ROS_TG_POS]]-Tabla2[[#This Row],[PAS_DUR_COR_COD_ROS_TG_POS]]</f>
        <v>69.277310924369772</v>
      </c>
      <c r="LE96" s="15">
        <f>Tabla2[[#This Row],[ROS_NUM_COR_COD_ROS_TG_TOT]]-Tabla2[[#This Row],[PAS_NUM_COR_COD_ROS_TG_TOT]]</f>
        <v>-0.70476190476190492</v>
      </c>
      <c r="LF96" s="15">
        <f>Tabla2[[#This Row],[ROS_DUR_COR_COD_ROS_TG_TOT]]-Tabla2[[#This Row],[PAS_DUR_COR_COD_ROS_TG_TOT]]</f>
        <v>-36.205357142857224</v>
      </c>
      <c r="LG96" s="15">
        <f>Tabla2[[#This Row],[ROS_NUM_COR_COD_ESC_TG_NEG]]-Tabla2[[#This Row],[PAS_NUM_COR_COD_ESC_TG_NEG]]</f>
        <v>1.3444444444444446</v>
      </c>
      <c r="LH96" s="15">
        <f>Tabla2[[#This Row],[ROS_DUR_COR_COD_ESC_TG_NEG]]-Tabla2[[#This Row],[PAS_DUR_COR_COD_ESC_TG_NEG]]</f>
        <v>281.67307692307691</v>
      </c>
      <c r="LI96" s="15">
        <f>Tabla2[[#This Row],[ROS_NUM_COR_COD_ESC_TG_NEU]]-Tabla2[[#This Row],[PAS_NUM_COR_COD_ESC_TG_NEU]]</f>
        <v>1.6111111111111107</v>
      </c>
      <c r="LJ96" s="15">
        <f>Tabla2[[#This Row],[ROS_NUM_COR_COD_ESC_TG_NEG]]-Tabla2[[#This Row],[PAS_NUM_COR_COD_ESC_TG_NEG]]</f>
        <v>1.3444444444444446</v>
      </c>
      <c r="LK96" s="15">
        <f>Tabla2[[#This Row],[ROS_NUM_COR_COD_ESC_TG_POS]]-Tabla2[[#This Row],[PAS_NUM_COR_COD_ESC_TG_POS]]</f>
        <v>0.85000000000000009</v>
      </c>
      <c r="LL96" s="15">
        <f>Tabla2[[#This Row],[ROS_DUR_COR_COD_ESC_TG_POS]]-Tabla2[[#This Row],[PAS_DUR_COR_COD_ESC_TG_POS]]</f>
        <v>234.91176470588232</v>
      </c>
      <c r="LM96" s="15">
        <f>Tabla2[[#This Row],[ROS_NUM_COR_COD_ESC_TG_TOT]]-Tabla2[[#This Row],[PAS_NUM_COR_COD_ESC_TG_TOT]]</f>
        <v>1.2714285714285718</v>
      </c>
      <c r="LN96" s="15">
        <f>Tabla2[[#This Row],[ROS_DUR_COR_COD_ESC_TG_TOT]]-Tabla2[[#This Row],[PAS_DUR_COR_COD_ESC_TG_TOT]]</f>
        <v>368.52272727272725</v>
      </c>
      <c r="LO96" s="15">
        <f>Tabla2[[#This Row],[PAS_NUM_COR_COD_ROS_TG_NEG]]-Tabla2[[#This Row],[ESC_NUM_COR_COD_ROS_TG_NEG]]</f>
        <v>2.8</v>
      </c>
      <c r="LP96" s="15">
        <f>Tabla2[[#This Row],[PAS_DUR_COR_COD_ROS_TG_NEG]]-Tabla2[[#This Row],[ESC_DUR_COR_COD_ROS_TG_NEG]]</f>
        <v>423.91666666666663</v>
      </c>
      <c r="LQ96" s="15">
        <f>Tabla2[[#This Row],[PAS_NUM_COR_COD_ROS_TG_NEU]]-Tabla2[[#This Row],[ESC_NUM_COR_COD_ROS_TG_NEU]]</f>
        <v>1.75</v>
      </c>
      <c r="LR96" s="15">
        <f>Tabla2[[#This Row],[PAS_DUR_COR_COD_ROS_TG_NEU]]-Tabla2[[#This Row],[ESC_DUR_COR_COD_ROS_TG_NEU]]</f>
        <v>410.82499999999999</v>
      </c>
      <c r="LS96" s="15">
        <f>Tabla2[[#This Row],[PAS_NUM_COR_COD_ROS_TG_POS]]-Tabla2[[#This Row],[ESC_NUM_COR_COD_ROS_TG_POS]]</f>
        <v>1.9249999999999998</v>
      </c>
      <c r="LT96" s="15">
        <f>Tabla2[[#This Row],[PAS_DUR_COR_COD_ROS_TG_POS]]-Tabla2[[#This Row],[ESC_DUR_COR_COD_ROS_TG_POS]]</f>
        <v>-294.03921568627447</v>
      </c>
      <c r="LU96" s="15">
        <f>Tabla2[[#This Row],[PAS_NUM_COR_COD_ROS_TG_TOT]]-Tabla2[[#This Row],[ESC_NUM_COR_COD_ROS_TG_TOT]]</f>
        <v>2.2047619047619049</v>
      </c>
      <c r="LV96" s="15">
        <f>Tabla2[[#This Row],[PAS_DUR_COR_COD_ROS_TG_TOT]]-Tabla2[[#This Row],[ESC_DUR_COR_COD_ROS_TG_TOT]]</f>
        <v>242.39583333333337</v>
      </c>
      <c r="LW96" s="15">
        <f>Tabla2[[#This Row],[PAS_NUM_COR_COD_ESC_TG_NEG]]-Tabla2[[#This Row],[ESC_NUM_COR_COD_ESC_TG_NEG]]</f>
        <v>0.5</v>
      </c>
      <c r="LX96" s="15">
        <f>Tabla2[[#This Row],[PAS_DUR_COR_COD_ESC_TG_NEG]]-Tabla2[[#This Row],[ESC_DUR_COR_COD_ESC_TG_NEG]]</f>
        <v>-351.17307692307691</v>
      </c>
      <c r="LY96" s="15">
        <f>Tabla2[[#This Row],[PAS_NUM_COR_COD_ESC_TG_NEU]]-Tabla2[[#This Row],[ESC_NUM_COR_COD_ESC_TG_NEU]]</f>
        <v>-0.20000000000000018</v>
      </c>
      <c r="LZ96" s="15">
        <f>Tabla2[[#This Row],[PAS_DUR_COR_COD_ESC_TG_NEU]]-Tabla2[[#This Row],[ESC_DUR_COR_COD_ESC_TG_NEU]]</f>
        <v>-306.97619047619048</v>
      </c>
      <c r="MA96" s="15">
        <f>Tabla2[[#This Row],[PAS_NUM_COR_COD_ESC_TG_POS]]-Tabla2[[#This Row],[ESC_NUM_COR_COD_ESC_TG_POS]]</f>
        <v>1.0499999999999998</v>
      </c>
      <c r="MB96" s="15">
        <f>Tabla2[[#This Row],[PAS_DUR_COR_COD_ESC_TG_POS]]-Tabla2[[#This Row],[ESC_DUR_COR_COD_ESC_TG_POS]]</f>
        <v>-95.66176470588232</v>
      </c>
      <c r="MC96" s="15">
        <f>Tabla2[[#This Row],[PAS_NUM_COR_COD_ESC_TG_TOT]]-Tabla2[[#This Row],[ESC_NUM_COR_COD_ESC_TG_TOT]]</f>
        <v>0.44285714285714262</v>
      </c>
      <c r="MD96" s="15">
        <f>Tabla2[[#This Row],[PAS_DUR_COR_COD_ESC_TG_TOT]]-Tabla2[[#This Row],[ESC_DUR_COR_COD_ESC_TG_TOT]]</f>
        <v>-250.37987012987014</v>
      </c>
      <c r="ME96" s="42">
        <f>Tabla25[[#This Row],[PAS_NUM_COR_COD_ROS_TG_NEG]]-Tabla25[[#This Row],[PAS_NUM_COR_COD_ESC_TG_NEG]]</f>
        <v>1.5</v>
      </c>
      <c r="MF96" s="42">
        <f>Tabla25[[#This Row],[PAS_NUM_COR_COD_ROS_TG_NEU]]-Tabla25[[#This Row],[PAS_NUM_COR_COD_ESC_TG_NEU]]</f>
        <v>0.75</v>
      </c>
      <c r="MG96" s="42">
        <f>Tabla25[[#This Row],[PAS_NUM_COR_COD_ROS_TG_POS]]-Tabla25[[#This Row],[PAS_NUM_COR_COD_ESC_TG_POS]]</f>
        <v>1</v>
      </c>
      <c r="MH96" s="42">
        <f>Tabla25[[#This Row],[PAS_NUM_COR_COD_ROS_TG_TOT]]-Tabla25[[#This Row],[PAS_NUM_COR_COD_ESC_TG_TOT]]</f>
        <v>1.0833333333333335</v>
      </c>
      <c r="MI96" s="42">
        <f>Tabla25[[#This Row],[PAS_DUR_COR_COD_ROS_TG_NEG]]-Tabla25[[#This Row],[PAS_DUR_COR_COD_ESC_TG_NEG]]</f>
        <v>182.58974358974353</v>
      </c>
      <c r="MJ96" s="42">
        <f>Tabla25[[#This Row],[PAS_DUR_COR_COD_ROS_TG_NEU]]-Tabla25[[#This Row],[PAS_DUR_COR_COD_ESC_TG_NEU]]</f>
        <v>243.26785714285711</v>
      </c>
      <c r="MK96" s="42">
        <f>Tabla25[[#This Row],[PAS_DUR_COR_COD_ROS_TG_POS]]-Tabla25[[#This Row],[PAS_DUR_COR_COD_ESC_TG_POS]]</f>
        <v>202.7058823529411</v>
      </c>
      <c r="ML96" s="42">
        <f>Tabla25[[#This Row],[PAS_DUR_COR_COD_ROS_TG_TOT]]-Tabla25[[#This Row],[PAS_DUR_COR_COD_ESC_TG_TOT]]</f>
        <v>208.91856060606062</v>
      </c>
      <c r="MM96" s="44">
        <f>Tabla25[[#This Row],[ESC_NUM_COR_COD_ROS_TG_NEG]]-Tabla25[[#This Row],[ESC_NUM_COR_COD_ESC_TG_NEG]]</f>
        <v>-0.8</v>
      </c>
      <c r="MN96" s="44">
        <f>Tabla25[[#This Row],[ESC_NUM_COR_COD_ROS_TG_NEU]]-Tabla25[[#This Row],[ESC_NUM_COR_COD_ESC_TG_NEU]]</f>
        <v>-1.2000000000000002</v>
      </c>
      <c r="MO96" s="44">
        <f>Tabla25[[#This Row],[ESC_NUM_COR_COD_ROS_TG_POS]]-Tabla25[[#This Row],[ESC_NUM_COR_COD_ESC_TG_POS]]</f>
        <v>0.125</v>
      </c>
      <c r="MP96" s="44">
        <f>Tabla25[[#This Row],[ESC_NUM_COR_COD_ROS_TG_TOT]]-Tabla25[[#This Row],[ESC_NUM_COR_COD_ESC_TG_TOT]]</f>
        <v>-0.6785714285714286</v>
      </c>
      <c r="MQ96" s="44">
        <f>Tabla25[[#This Row],[ESC_DUR_COR_COD_ROS_TG_NEG]]-Tabla25[[#This Row],[ESC_DUR_COR_COD_ESC_TG_NEG]]</f>
        <v>-592.5</v>
      </c>
      <c r="MR96" s="44">
        <f>Tabla25[[#This Row],[ESC_DUR_COR_COD_ROS_TG_NEU]]-Tabla25[[#This Row],[ESC_DUR_COR_COD_ESC_TG_NEU]]</f>
        <v>-474.53333333333336</v>
      </c>
      <c r="MS96" s="44">
        <f>Tabla25[[#This Row],[ESC_DUR_COR_COD_ROS_TG_POS]]-Tabla25[[#This Row],[ESC_DUR_COR_COD_ESC_TG_POS]]</f>
        <v>401.08333333333326</v>
      </c>
      <c r="MT96" s="44">
        <f>Tabla25[[#This Row],[ESC_DUR_COR_COD_ROS_TG_TOT]]-Tabla25[[#This Row],[ESC_DUR_COR_COD_ESC_TG_TOT]]</f>
        <v>-283.85714285714289</v>
      </c>
      <c r="MU96" s="47">
        <f>Tabla25[[#This Row],[ROS_NUM_COR_COD_ROS_TG_NEG]]-Tabla25[[#This Row],[ROS_NUM_COR_COD_ESC_TG_NEG]]</f>
        <v>-0.22222222222222232</v>
      </c>
      <c r="MV96" s="47">
        <f>Tabla25[[#This Row],[ROS_NUM_COR_COD_ROS_TG_NEU]]-Tabla25[[#This Row],[ROS_NUM_COR_COD_ESC_TG_NEU]]</f>
        <v>-1.7777777777777772</v>
      </c>
      <c r="MW96" s="47">
        <f>Tabla25[[#This Row],[ROS_NUM_COR_COD_ROS_TG_POS]]-Tabla25[[#This Row],[ROS_NUM_COR_COD_ESC_TG_POS]]</f>
        <v>-0.69999999999999973</v>
      </c>
      <c r="MX96" s="47">
        <f>Tabla25[[#This Row],[ROS_NUM_COR_COD_ROS_TG_TOT]]-Tabla25[[#This Row],[ROS_NUM_COR_COD_ESC_TG_TOT]]</f>
        <v>-0.89285714285714324</v>
      </c>
      <c r="MY96" s="47">
        <f>Tabla25[[#This Row],[ROS_DUR_COR_COD_ROS_TG_NEG]]-Tabla25[[#This Row],[ROS_DUR_COR_COD_ESC_TG_NEG]]</f>
        <v>-99.035714285714334</v>
      </c>
      <c r="MZ96" s="47">
        <f>Tabla25[[#This Row],[ROS_DUR_COR_COD_ROS_TG_NEU]]-Tabla25[[#This Row],[ROS_DUR_COR_COD_ESC_TG_NEU]]</f>
        <v>-549.142857142857</v>
      </c>
      <c r="NA96" s="47">
        <f>Tabla25[[#This Row],[ROS_DUR_COR_COD_ROS_TG_POS]]-Tabla25[[#This Row],[ROS_DUR_COR_COD_ESC_TG_POS]]</f>
        <v>37.071428571428555</v>
      </c>
      <c r="NB96" s="47">
        <f>Tabla25[[#This Row],[ROS_DUR_COR_COD_ROS_TG_TOT]]-Tabla25[[#This Row],[ROS_DUR_COR_COD_ESC_TG_TOT]]</f>
        <v>-195.80952380952385</v>
      </c>
    </row>
    <row r="97" spans="1:366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  <c r="KY97" s="15">
        <f>Tabla2[[#This Row],[ROS_NUM_COR_COD_ROS_TG_NEG]]-Tabla2[[#This Row],[PAS_NUM_COR_COD_ROS_TG_NEG]]</f>
        <v>0.28333333333333321</v>
      </c>
      <c r="KZ97" s="15">
        <f>Tabla2[[#This Row],[ROS_DUR_COR_COD_ROS_TG_NEG]]-Tabla2[[#This Row],[PAS_DUR_COR_COD_ROS_TG_NEG]]</f>
        <v>-85.483333333333348</v>
      </c>
      <c r="LA97" s="15">
        <f>Tabla2[[#This Row],[ROS_NUM_COR_COD_ROS_TG_NEU]]-Tabla2[[#This Row],[PAS_NUM_COR_COD_ROS_TG_NEU]]</f>
        <v>2.7</v>
      </c>
      <c r="LB97" s="15">
        <f>Tabla2[[#This Row],[ROS_DUR_COR_COD_ROS_TG_NEU]]-Tabla2[[#This Row],[PAS_DUR_COR_COD_ROS_TG_NEU]]</f>
        <v>726.68421052631584</v>
      </c>
      <c r="LC97" s="15">
        <f>Tabla2[[#This Row],[ROS_NUM_COR_COD_ROS_TG_POS]]-Tabla2[[#This Row],[PAS_NUM_COR_COD_ROS_TG_POS]]</f>
        <v>1.85</v>
      </c>
      <c r="LD97" s="15">
        <f>Tabla2[[#This Row],[ROS_DUR_COR_COD_ROS_TG_POS]]-Tabla2[[#This Row],[PAS_DUR_COR_COD_ROS_TG_POS]]</f>
        <v>372.9122807017543</v>
      </c>
      <c r="LE97" s="15">
        <f>Tabla2[[#This Row],[ROS_NUM_COR_COD_ROS_TG_TOT]]-Tabla2[[#This Row],[PAS_NUM_COR_COD_ROS_TG_TOT]]</f>
        <v>1.6357142857142857</v>
      </c>
      <c r="LF97" s="15">
        <f>Tabla2[[#This Row],[ROS_DUR_COR_COD_ROS_TG_TOT]]-Tabla2[[#This Row],[PAS_DUR_COR_COD_ROS_TG_TOT]]</f>
        <v>335.080459770115</v>
      </c>
      <c r="LG97" s="15">
        <f>Tabla2[[#This Row],[ROS_NUM_COR_COD_ESC_TG_NEG]]-Tabla2[[#This Row],[PAS_NUM_COR_COD_ESC_TG_NEG]]</f>
        <v>-0.32222222222222241</v>
      </c>
      <c r="LH97" s="15">
        <f>Tabla2[[#This Row],[ROS_DUR_COR_COD_ESC_TG_NEG]]-Tabla2[[#This Row],[PAS_DUR_COR_COD_ESC_TG_NEG]]</f>
        <v>135.80451127819549</v>
      </c>
      <c r="LI97" s="15">
        <f>Tabla2[[#This Row],[ROS_NUM_COR_COD_ESC_TG_NEU]]-Tabla2[[#This Row],[PAS_NUM_COR_COD_ESC_TG_NEU]]</f>
        <v>-2.2999999999999998</v>
      </c>
      <c r="LJ97" s="15">
        <f>Tabla2[[#This Row],[ROS_NUM_COR_COD_ESC_TG_NEG]]-Tabla2[[#This Row],[PAS_NUM_COR_COD_ESC_TG_NEG]]</f>
        <v>-0.32222222222222241</v>
      </c>
      <c r="LK97" s="15">
        <f>Tabla2[[#This Row],[ROS_NUM_COR_COD_ESC_TG_POS]]-Tabla2[[#This Row],[PAS_NUM_COR_COD_ESC_TG_POS]]</f>
        <v>-1.7222222222222223</v>
      </c>
      <c r="LL97" s="15">
        <f>Tabla2[[#This Row],[ROS_DUR_COR_COD_ESC_TG_POS]]-Tabla2[[#This Row],[PAS_DUR_COR_COD_ESC_TG_POS]]</f>
        <v>-358.00000000000011</v>
      </c>
      <c r="LM97" s="15">
        <f>Tabla2[[#This Row],[ROS_NUM_COR_COD_ESC_TG_TOT]]-Tabla2[[#This Row],[PAS_NUM_COR_COD_ESC_TG_TOT]]</f>
        <v>-1.4619047619047616</v>
      </c>
      <c r="LN97" s="15">
        <f>Tabla2[[#This Row],[ROS_DUR_COR_COD_ESC_TG_TOT]]-Tabla2[[#This Row],[PAS_DUR_COR_COD_ESC_TG_TOT]]</f>
        <v>-308.82738095238096</v>
      </c>
      <c r="LO97" s="15">
        <f>Tabla2[[#This Row],[PAS_NUM_COR_COD_ROS_TG_NEG]]-Tabla2[[#This Row],[ESC_NUM_COR_COD_ROS_TG_NEG]]</f>
        <v>3.15</v>
      </c>
      <c r="LP97" s="15">
        <f>Tabla2[[#This Row],[PAS_DUR_COR_COD_ROS_TG_NEG]]-Tabla2[[#This Row],[ESC_DUR_COR_COD_ROS_TG_NEG]]</f>
        <v>776.65000000000009</v>
      </c>
      <c r="LQ97" s="15">
        <f>Tabla2[[#This Row],[PAS_NUM_COR_COD_ROS_TG_NEU]]-Tabla2[[#This Row],[ESC_NUM_COR_COD_ROS_TG_NEU]]</f>
        <v>0.60000000000000009</v>
      </c>
      <c r="LR97" s="15">
        <f>Tabla2[[#This Row],[PAS_DUR_COR_COD_ROS_TG_NEU]]-Tabla2[[#This Row],[ESC_DUR_COR_COD_ROS_TG_NEU]]</f>
        <v>329.21578947368414</v>
      </c>
      <c r="LS97" s="15">
        <f>Tabla2[[#This Row],[PAS_NUM_COR_COD_ROS_TG_POS]]-Tabla2[[#This Row],[ESC_NUM_COR_COD_ROS_TG_POS]]</f>
        <v>1.95</v>
      </c>
      <c r="LT97" s="15">
        <f>Tabla2[[#This Row],[PAS_DUR_COR_COD_ROS_TG_POS]]-Tabla2[[#This Row],[ESC_DUR_COR_COD_ROS_TG_POS]]</f>
        <v>502.27819548872179</v>
      </c>
      <c r="LU97" s="15">
        <f>Tabla2[[#This Row],[PAS_NUM_COR_COD_ROS_TG_TOT]]-Tabla2[[#This Row],[ESC_NUM_COR_COD_ROS_TG_TOT]]</f>
        <v>1.9</v>
      </c>
      <c r="LV97" s="15">
        <f>Tabla2[[#This Row],[PAS_DUR_COR_COD_ROS_TG_TOT]]-Tabla2[[#This Row],[ESC_DUR_COR_COD_ROS_TG_TOT]]</f>
        <v>522.62968515742136</v>
      </c>
      <c r="LW97" s="15">
        <f>Tabla2[[#This Row],[PAS_NUM_COR_COD_ESC_TG_NEG]]-Tabla2[[#This Row],[ESC_NUM_COR_COD_ESC_TG_NEG]]</f>
        <v>-1.9999999999999996</v>
      </c>
      <c r="LX97" s="15">
        <f>Tabla2[[#This Row],[PAS_DUR_COR_COD_ESC_TG_NEG]]-Tabla2[[#This Row],[ESC_DUR_COR_COD_ESC_TG_NEG]]</f>
        <v>-526.74736842105256</v>
      </c>
      <c r="LY97" s="15">
        <f>Tabla2[[#This Row],[PAS_NUM_COR_COD_ESC_TG_NEU]]-Tabla2[[#This Row],[ESC_NUM_COR_COD_ESC_TG_NEU]]</f>
        <v>-0.29999999999999982</v>
      </c>
      <c r="LZ97" s="15">
        <f>Tabla2[[#This Row],[PAS_DUR_COR_COD_ESC_TG_NEU]]-Tabla2[[#This Row],[ESC_DUR_COR_COD_ESC_TG_NEU]]</f>
        <v>39.221052631578914</v>
      </c>
      <c r="MA97" s="15">
        <f>Tabla2[[#This Row],[PAS_NUM_COR_COD_ESC_TG_POS]]-Tabla2[[#This Row],[ESC_NUM_COR_COD_ESC_TG_POS]]</f>
        <v>-1.7999999999999998</v>
      </c>
      <c r="MB97" s="15">
        <f>Tabla2[[#This Row],[PAS_DUR_COR_COD_ESC_TG_POS]]-Tabla2[[#This Row],[ESC_DUR_COR_COD_ESC_TG_POS]]</f>
        <v>-230.43333333333317</v>
      </c>
      <c r="MC97" s="15">
        <f>Tabla2[[#This Row],[PAS_NUM_COR_COD_ESC_TG_TOT]]-Tabla2[[#This Row],[ESC_NUM_COR_COD_ESC_TG_TOT]]</f>
        <v>-1.3666666666666671</v>
      </c>
      <c r="MD97" s="15">
        <f>Tabla2[[#This Row],[PAS_DUR_COR_COD_ESC_TG_TOT]]-Tabla2[[#This Row],[ESC_DUR_COR_COD_ESC_TG_TOT]]</f>
        <v>-240.01547619047619</v>
      </c>
      <c r="ME97" s="42">
        <f>Tabla25[[#This Row],[PAS_NUM_COR_COD_ROS_TG_NEG]]-Tabla25[[#This Row],[PAS_NUM_COR_COD_ESC_TG_NEG]]</f>
        <v>0.94999999999999973</v>
      </c>
      <c r="MF97" s="42">
        <f>Tabla25[[#This Row],[PAS_NUM_COR_COD_ROS_TG_NEU]]-Tabla25[[#This Row],[PAS_NUM_COR_COD_ESC_TG_NEU]]</f>
        <v>-1</v>
      </c>
      <c r="MG97" s="42">
        <f>Tabla25[[#This Row],[PAS_NUM_COR_COD_ROS_TG_POS]]-Tabla25[[#This Row],[PAS_NUM_COR_COD_ESC_TG_POS]]</f>
        <v>-0.35000000000000009</v>
      </c>
      <c r="MH97" s="42">
        <f>Tabla25[[#This Row],[PAS_NUM_COR_COD_ROS_TG_TOT]]-Tabla25[[#This Row],[PAS_NUM_COR_COD_ESC_TG_TOT]]</f>
        <v>-0.1333333333333333</v>
      </c>
      <c r="MI97" s="42">
        <f>Tabla25[[#This Row],[PAS_DUR_COR_COD_ROS_TG_NEG]]-Tabla25[[#This Row],[PAS_DUR_COR_COD_ESC_TG_NEG]]</f>
        <v>325.09736842105269</v>
      </c>
      <c r="MJ97" s="42">
        <f>Tabla25[[#This Row],[PAS_DUR_COR_COD_ROS_TG_NEU]]-Tabla25[[#This Row],[PAS_DUR_COR_COD_ESC_TG_NEU]]</f>
        <v>-253.1052631578948</v>
      </c>
      <c r="MK97" s="42">
        <f>Tabla25[[#This Row],[PAS_DUR_COR_COD_ROS_TG_POS]]-Tabla25[[#This Row],[PAS_DUR_COR_COD_ESC_TG_POS]]</f>
        <v>-123.24561403508778</v>
      </c>
      <c r="ML97" s="42">
        <f>Tabla25[[#This Row],[PAS_DUR_COR_COD_ROS_TG_TOT]]-Tabla25[[#This Row],[PAS_DUR_COR_COD_ESC_TG_TOT]]</f>
        <v>-13.431650246305367</v>
      </c>
      <c r="MM97" s="44">
        <f>Tabla25[[#This Row],[ESC_NUM_COR_COD_ROS_TG_NEG]]-Tabla25[[#This Row],[ESC_NUM_COR_COD_ESC_TG_NEG]]</f>
        <v>-4.1999999999999993</v>
      </c>
      <c r="MN97" s="44">
        <f>Tabla25[[#This Row],[ESC_NUM_COR_COD_ROS_TG_NEU]]-Tabla25[[#This Row],[ESC_NUM_COR_COD_ESC_TG_NEU]]</f>
        <v>-1.9</v>
      </c>
      <c r="MO97" s="44">
        <f>Tabla25[[#This Row],[ESC_NUM_COR_COD_ROS_TG_POS]]-Tabla25[[#This Row],[ESC_NUM_COR_COD_ESC_TG_POS]]</f>
        <v>-4.0999999999999996</v>
      </c>
      <c r="MP97" s="44">
        <f>Tabla25[[#This Row],[ESC_NUM_COR_COD_ROS_TG_TOT]]-Tabla25[[#This Row],[ESC_NUM_COR_COD_ESC_TG_TOT]]</f>
        <v>-3.4000000000000004</v>
      </c>
      <c r="MQ97" s="44">
        <f>Tabla25[[#This Row],[ESC_DUR_COR_COD_ROS_TG_NEG]]-Tabla25[[#This Row],[ESC_DUR_COR_COD_ESC_TG_NEG]]</f>
        <v>-978.3</v>
      </c>
      <c r="MR97" s="44">
        <f>Tabla25[[#This Row],[ESC_DUR_COR_COD_ROS_TG_NEU]]-Tabla25[[#This Row],[ESC_DUR_COR_COD_ESC_TG_NEU]]</f>
        <v>-543.1</v>
      </c>
      <c r="MS97" s="44">
        <f>Tabla25[[#This Row],[ESC_DUR_COR_COD_ROS_TG_POS]]-Tabla25[[#This Row],[ESC_DUR_COR_COD_ESC_TG_POS]]</f>
        <v>-855.9571428571428</v>
      </c>
      <c r="MT97" s="44">
        <f>Tabla25[[#This Row],[ESC_DUR_COR_COD_ROS_TG_TOT]]-Tabla25[[#This Row],[ESC_DUR_COR_COD_ESC_TG_TOT]]</f>
        <v>-776.07681159420281</v>
      </c>
      <c r="MU97" s="47">
        <f>Tabla25[[#This Row],[ROS_NUM_COR_COD_ROS_TG_NEG]]-Tabla25[[#This Row],[ROS_NUM_COR_COD_ESC_TG_NEG]]</f>
        <v>1.5555555555555554</v>
      </c>
      <c r="MV97" s="47">
        <f>Tabla25[[#This Row],[ROS_NUM_COR_COD_ROS_TG_NEU]]-Tabla25[[#This Row],[ROS_NUM_COR_COD_ESC_TG_NEU]]</f>
        <v>4</v>
      </c>
      <c r="MW97" s="47">
        <f>Tabla25[[#This Row],[ROS_NUM_COR_COD_ROS_TG_POS]]-Tabla25[[#This Row],[ROS_NUM_COR_COD_ESC_TG_POS]]</f>
        <v>3.2222222222222223</v>
      </c>
      <c r="MX97" s="47">
        <f>Tabla25[[#This Row],[ROS_NUM_COR_COD_ROS_TG_TOT]]-Tabla25[[#This Row],[ROS_NUM_COR_COD_ESC_TG_TOT]]</f>
        <v>2.964285714285714</v>
      </c>
      <c r="MY97" s="47">
        <f>Tabla25[[#This Row],[ROS_DUR_COR_COD_ROS_TG_NEG]]-Tabla25[[#This Row],[ROS_DUR_COR_COD_ESC_TG_NEG]]</f>
        <v>103.80952380952385</v>
      </c>
      <c r="MZ97" s="47">
        <f>Tabla25[[#This Row],[ROS_DUR_COR_COD_ROS_TG_NEU]]-Tabla25[[#This Row],[ROS_DUR_COR_COD_ESC_TG_NEU]]</f>
        <v>1148</v>
      </c>
      <c r="NA97" s="47">
        <f>Tabla25[[#This Row],[ROS_DUR_COR_COD_ROS_TG_POS]]-Tabla25[[#This Row],[ROS_DUR_COR_COD_ESC_TG_POS]]</f>
        <v>607.66666666666663</v>
      </c>
      <c r="NB97" s="47">
        <f>Tabla25[[#This Row],[ROS_DUR_COR_COD_ROS_TG_TOT]]-Tabla25[[#This Row],[ROS_DUR_COR_COD_ESC_TG_TOT]]</f>
        <v>630.4761904761906</v>
      </c>
    </row>
    <row r="98" spans="1:366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  <c r="KY98" s="15">
        <f>Tabla2[[#This Row],[ROS_NUM_COR_COD_ROS_TG_NEG]]-Tabla2[[#This Row],[PAS_NUM_COR_COD_ROS_TG_NEG]]</f>
        <v>3.2222222222222223</v>
      </c>
      <c r="KZ98" s="15">
        <f>Tabla2[[#This Row],[ROS_DUR_COR_COD_ROS_TG_NEG]]-Tabla2[[#This Row],[PAS_DUR_COR_COD_ROS_TG_NEG]]</f>
        <v>819.61111111111109</v>
      </c>
      <c r="LA98" s="15">
        <f>Tabla2[[#This Row],[ROS_NUM_COR_COD_ROS_TG_NEU]]-Tabla2[[#This Row],[PAS_NUM_COR_COD_ROS_TG_NEU]]</f>
        <v>2.6499999999999995</v>
      </c>
      <c r="LB98" s="15">
        <f>Tabla2[[#This Row],[ROS_DUR_COR_COD_ROS_TG_NEU]]-Tabla2[[#This Row],[PAS_DUR_COR_COD_ROS_TG_NEU]]</f>
        <v>684.23333333333335</v>
      </c>
      <c r="LC98" s="15">
        <f>Tabla2[[#This Row],[ROS_NUM_COR_COD_ROS_TG_POS]]-Tabla2[[#This Row],[PAS_NUM_COR_COD_ROS_TG_POS]]</f>
        <v>2.5499999999999998</v>
      </c>
      <c r="LD98" s="15">
        <f>Tabla2[[#This Row],[ROS_DUR_COR_COD_ROS_TG_POS]]-Tabla2[[#This Row],[PAS_DUR_COR_COD_ROS_TG_POS]]</f>
        <v>627.14444444444439</v>
      </c>
      <c r="LE98" s="15">
        <f>Tabla2[[#This Row],[ROS_NUM_COR_COD_ROS_TG_TOT]]-Tabla2[[#This Row],[PAS_NUM_COR_COD_ROS_TG_TOT]]</f>
        <v>2.806896551724138</v>
      </c>
      <c r="LF98" s="15">
        <f>Tabla2[[#This Row],[ROS_DUR_COR_COD_ROS_TG_TOT]]-Tabla2[[#This Row],[PAS_DUR_COR_COD_ROS_TG_TOT]]</f>
        <v>710.58173690932313</v>
      </c>
      <c r="LG98" s="15">
        <f>Tabla2[[#This Row],[ROS_NUM_COR_COD_ESC_TG_NEG]]-Tabla2[[#This Row],[PAS_NUM_COR_COD_ESC_TG_NEG]]</f>
        <v>-2.0166666666666666</v>
      </c>
      <c r="LH98" s="15">
        <f>Tabla2[[#This Row],[ROS_DUR_COR_COD_ESC_TG_NEG]]-Tabla2[[#This Row],[PAS_DUR_COR_COD_ESC_TG_NEG]]</f>
        <v>-792.88235294117658</v>
      </c>
      <c r="LI98" s="15">
        <f>Tabla2[[#This Row],[ROS_NUM_COR_COD_ESC_TG_NEU]]-Tabla2[[#This Row],[PAS_NUM_COR_COD_ESC_TG_NEU]]</f>
        <v>-2.1500000000000004</v>
      </c>
      <c r="LJ98" s="15">
        <f>Tabla2[[#This Row],[ROS_NUM_COR_COD_ESC_TG_NEG]]-Tabla2[[#This Row],[PAS_NUM_COR_COD_ESC_TG_NEG]]</f>
        <v>-2.0166666666666666</v>
      </c>
      <c r="LK98" s="15">
        <f>Tabla2[[#This Row],[ROS_NUM_COR_COD_ESC_TG_POS]]-Tabla2[[#This Row],[PAS_NUM_COR_COD_ESC_TG_POS]]</f>
        <v>-1.9</v>
      </c>
      <c r="LL98" s="15">
        <f>Tabla2[[#This Row],[ROS_DUR_COR_COD_ESC_TG_POS]]-Tabla2[[#This Row],[PAS_DUR_COR_COD_ESC_TG_POS]]</f>
        <v>-573.38888888888891</v>
      </c>
      <c r="LM98" s="15">
        <f>Tabla2[[#This Row],[ROS_NUM_COR_COD_ESC_TG_TOT]]-Tabla2[[#This Row],[PAS_NUM_COR_COD_ESC_TG_TOT]]</f>
        <v>-2.0333333333333332</v>
      </c>
      <c r="LN98" s="15">
        <f>Tabla2[[#This Row],[ROS_DUR_COR_COD_ESC_TG_TOT]]-Tabla2[[#This Row],[PAS_DUR_COR_COD_ESC_TG_TOT]]</f>
        <v>-601.23303167420818</v>
      </c>
      <c r="LO98" s="15">
        <f>Tabla2[[#This Row],[PAS_NUM_COR_COD_ROS_TG_NEG]]-Tabla2[[#This Row],[ESC_NUM_COR_COD_ROS_TG_NEG]]</f>
        <v>0.66666666666666652</v>
      </c>
      <c r="LP98" s="15">
        <f>Tabla2[[#This Row],[PAS_DUR_COR_COD_ROS_TG_NEG]]-Tabla2[[#This Row],[ESC_DUR_COR_COD_ROS_TG_NEG]]</f>
        <v>18.722222222222172</v>
      </c>
      <c r="LQ98" s="15">
        <f>Tabla2[[#This Row],[PAS_NUM_COR_COD_ROS_TG_NEU]]-Tabla2[[#This Row],[ESC_NUM_COR_COD_ROS_TG_NEU]]</f>
        <v>-0.14999999999999991</v>
      </c>
      <c r="LR98" s="15">
        <f>Tabla2[[#This Row],[PAS_DUR_COR_COD_ROS_TG_NEU]]-Tabla2[[#This Row],[ESC_DUR_COR_COD_ROS_TG_NEU]]</f>
        <v>-48.619047619047478</v>
      </c>
      <c r="LS98" s="15">
        <f>Tabla2[[#This Row],[PAS_NUM_COR_COD_ROS_TG_POS]]-Tabla2[[#This Row],[ESC_NUM_COR_COD_ROS_TG_POS]]</f>
        <v>1.4500000000000002</v>
      </c>
      <c r="LT98" s="15">
        <f>Tabla2[[#This Row],[PAS_DUR_COR_COD_ROS_TG_POS]]-Tabla2[[#This Row],[ESC_DUR_COR_COD_ROS_TG_POS]]</f>
        <v>-3.0444444444442524</v>
      </c>
      <c r="LU98" s="15">
        <f>Tabla2[[#This Row],[PAS_NUM_COR_COD_ROS_TG_TOT]]-Tabla2[[#This Row],[ESC_NUM_COR_COD_ROS_TG_TOT]]</f>
        <v>0.64137931034482731</v>
      </c>
      <c r="LV98" s="15">
        <f>Tabla2[[#This Row],[PAS_DUR_COR_COD_ROS_TG_TOT]]-Tabla2[[#This Row],[ESC_DUR_COR_COD_ROS_TG_TOT]]</f>
        <v>-8.8518518518519613</v>
      </c>
      <c r="LW98" s="15">
        <f>Tabla2[[#This Row],[PAS_NUM_COR_COD_ESC_TG_NEG]]-Tabla2[[#This Row],[ESC_NUM_COR_COD_ESC_TG_NEG]]</f>
        <v>-0.64999999999999991</v>
      </c>
      <c r="LX98" s="15">
        <f>Tabla2[[#This Row],[PAS_DUR_COR_COD_ESC_TG_NEG]]-Tabla2[[#This Row],[ESC_DUR_COR_COD_ESC_TG_NEG]]</f>
        <v>131.88235294117658</v>
      </c>
      <c r="LY98" s="15">
        <f>Tabla2[[#This Row],[PAS_NUM_COR_COD_ESC_TG_NEU]]-Tabla2[[#This Row],[ESC_NUM_COR_COD_ESC_TG_NEU]]</f>
        <v>-0.34999999999999964</v>
      </c>
      <c r="LZ98" s="15">
        <f>Tabla2[[#This Row],[PAS_DUR_COR_COD_ESC_TG_NEU]]-Tabla2[[#This Row],[ESC_DUR_COR_COD_ESC_TG_NEU]]</f>
        <v>-0.4705882352941444</v>
      </c>
      <c r="MA98" s="15">
        <f>Tabla2[[#This Row],[PAS_NUM_COR_COD_ESC_TG_POS]]-Tabla2[[#This Row],[ESC_NUM_COR_COD_ESC_TG_POS]]</f>
        <v>-1.2000000000000002</v>
      </c>
      <c r="MB98" s="15">
        <f>Tabla2[[#This Row],[PAS_DUR_COR_COD_ESC_TG_POS]]-Tabla2[[#This Row],[ESC_DUR_COR_COD_ESC_TG_POS]]</f>
        <v>-181.88888888888891</v>
      </c>
      <c r="MC98" s="15">
        <f>Tabla2[[#This Row],[PAS_NUM_COR_COD_ESC_TG_TOT]]-Tabla2[[#This Row],[ESC_NUM_COR_COD_ESC_TG_TOT]]</f>
        <v>-0.72528735632183938</v>
      </c>
      <c r="MD98" s="15">
        <f>Tabla2[[#This Row],[PAS_DUR_COR_COD_ESC_TG_TOT]]-Tabla2[[#This Row],[ESC_DUR_COR_COD_ESC_TG_TOT]]</f>
        <v>-19.254985754985682</v>
      </c>
      <c r="ME98" s="42">
        <f>Tabla25[[#This Row],[PAS_NUM_COR_COD_ROS_TG_NEG]]-Tabla25[[#This Row],[PAS_NUM_COR_COD_ESC_TG_NEG]]</f>
        <v>-0.35000000000000009</v>
      </c>
      <c r="MF98" s="42">
        <f>Tabla25[[#This Row],[PAS_NUM_COR_COD_ROS_TG_NEU]]-Tabla25[[#This Row],[PAS_NUM_COR_COD_ESC_TG_NEU]]</f>
        <v>0.5</v>
      </c>
      <c r="MG98" s="42">
        <f>Tabla25[[#This Row],[PAS_NUM_COR_COD_ROS_TG_POS]]-Tabla25[[#This Row],[PAS_NUM_COR_COD_ESC_TG_POS]]</f>
        <v>0.95000000000000018</v>
      </c>
      <c r="MH98" s="42">
        <f>Tabla25[[#This Row],[PAS_NUM_COR_COD_ROS_TG_TOT]]-Tabla25[[#This Row],[PAS_NUM_COR_COD_ESC_TG_TOT]]</f>
        <v>0.3666666666666667</v>
      </c>
      <c r="MI98" s="42">
        <f>Tabla25[[#This Row],[PAS_DUR_COR_COD_ROS_TG_NEG]]-Tabla25[[#This Row],[PAS_DUR_COR_COD_ESC_TG_NEG]]</f>
        <v>-224.16013071895441</v>
      </c>
      <c r="MJ98" s="42">
        <f>Tabla25[[#This Row],[PAS_DUR_COR_COD_ROS_TG_NEU]]-Tabla25[[#This Row],[PAS_DUR_COR_COD_ESC_TG_NEU]]</f>
        <v>111.13725490196089</v>
      </c>
      <c r="MK98" s="42">
        <f>Tabla25[[#This Row],[PAS_DUR_COR_COD_ROS_TG_POS]]-Tabla25[[#This Row],[PAS_DUR_COR_COD_ESC_TG_POS]]</f>
        <v>283.33333333333348</v>
      </c>
      <c r="ML98" s="42">
        <f>Tabla25[[#This Row],[PAS_DUR_COR_COD_ROS_TG_TOT]]-Tabla25[[#This Row],[PAS_DUR_COR_COD_ESC_TG_TOT]]</f>
        <v>59.19943019943014</v>
      </c>
      <c r="MM98" s="44">
        <f>Tabla25[[#This Row],[ESC_NUM_COR_COD_ROS_TG_NEG]]-Tabla25[[#This Row],[ESC_NUM_COR_COD_ESC_TG_NEG]]</f>
        <v>-1.6666666666666665</v>
      </c>
      <c r="MN98" s="44">
        <f>Tabla25[[#This Row],[ESC_NUM_COR_COD_ROS_TG_NEU]]-Tabla25[[#This Row],[ESC_NUM_COR_COD_ESC_TG_NEU]]</f>
        <v>0.30000000000000027</v>
      </c>
      <c r="MO98" s="44">
        <f>Tabla25[[#This Row],[ESC_NUM_COR_COD_ROS_TG_POS]]-Tabla25[[#This Row],[ESC_NUM_COR_COD_ESC_TG_POS]]</f>
        <v>-1.7000000000000002</v>
      </c>
      <c r="MP98" s="44">
        <f>Tabla25[[#This Row],[ESC_NUM_COR_COD_ROS_TG_TOT]]-Tabla25[[#This Row],[ESC_NUM_COR_COD_ESC_TG_TOT]]</f>
        <v>-1</v>
      </c>
      <c r="MQ98" s="44">
        <f>Tabla25[[#This Row],[ESC_DUR_COR_COD_ROS_TG_NEG]]-Tabla25[[#This Row],[ESC_DUR_COR_COD_ESC_TG_NEG]]</f>
        <v>-111</v>
      </c>
      <c r="MR98" s="44">
        <f>Tabla25[[#This Row],[ESC_DUR_COR_COD_ROS_TG_NEU]]-Tabla25[[#This Row],[ESC_DUR_COR_COD_ESC_TG_NEU]]</f>
        <v>159.28571428571422</v>
      </c>
      <c r="MS98" s="44">
        <f>Tabla25[[#This Row],[ESC_DUR_COR_COD_ROS_TG_POS]]-Tabla25[[#This Row],[ESC_DUR_COR_COD_ESC_TG_POS]]</f>
        <v>104.48888888888882</v>
      </c>
      <c r="MT98" s="44">
        <f>Tabla25[[#This Row],[ESC_DUR_COR_COD_ROS_TG_TOT]]-Tabla25[[#This Row],[ESC_DUR_COR_COD_ESC_TG_TOT]]</f>
        <v>48.796296296296418</v>
      </c>
      <c r="MU98" s="47">
        <f>Tabla25[[#This Row],[ROS_NUM_COR_COD_ROS_TG_NEG]]-Tabla25[[#This Row],[ROS_NUM_COR_COD_ESC_TG_NEG]]</f>
        <v>4.8888888888888893</v>
      </c>
      <c r="MV98" s="47">
        <f>Tabla25[[#This Row],[ROS_NUM_COR_COD_ROS_TG_NEU]]-Tabla25[[#This Row],[ROS_NUM_COR_COD_ESC_TG_NEU]]</f>
        <v>5.3</v>
      </c>
      <c r="MW98" s="47">
        <f>Tabla25[[#This Row],[ROS_NUM_COR_COD_ROS_TG_POS]]-Tabla25[[#This Row],[ROS_NUM_COR_COD_ESC_TG_POS]]</f>
        <v>5.3999999999999995</v>
      </c>
      <c r="MX98" s="47">
        <f>Tabla25[[#This Row],[ROS_NUM_COR_COD_ROS_TG_TOT]]-Tabla25[[#This Row],[ROS_NUM_COR_COD_ESC_TG_TOT]]</f>
        <v>5.2068965517241379</v>
      </c>
      <c r="MY98" s="47">
        <f>Tabla25[[#This Row],[ROS_DUR_COR_COD_ROS_TG_NEG]]-Tabla25[[#This Row],[ROS_DUR_COR_COD_ESC_TG_NEG]]</f>
        <v>1388.3333333333333</v>
      </c>
      <c r="MZ98" s="47">
        <f>Tabla25[[#This Row],[ROS_DUR_COR_COD_ROS_TG_NEU]]-Tabla25[[#This Row],[ROS_DUR_COR_COD_ESC_TG_NEU]]</f>
        <v>1215.9000000000001</v>
      </c>
      <c r="NA98" s="47">
        <f>Tabla25[[#This Row],[ROS_DUR_COR_COD_ROS_TG_POS]]-Tabla25[[#This Row],[ROS_DUR_COR_COD_ESC_TG_POS]]</f>
        <v>1483.8666666666668</v>
      </c>
      <c r="NB98" s="47">
        <f>Tabla25[[#This Row],[ROS_DUR_COR_COD_ROS_TG_TOT]]-Tabla25[[#This Row],[ROS_DUR_COR_COD_ESC_TG_TOT]]</f>
        <v>1371.0141987829616</v>
      </c>
    </row>
    <row r="99" spans="1:366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  <c r="KY99" s="15">
        <f>Tabla2[[#This Row],[ROS_NUM_COR_COD_ROS_TG_NEG]]-Tabla2[[#This Row],[PAS_NUM_COR_COD_ROS_TG_NEG]]</f>
        <v>3.8888888888888751E-2</v>
      </c>
      <c r="KZ99" s="15">
        <f>Tabla2[[#This Row],[ROS_DUR_COR_COD_ROS_TG_NEG]]-Tabla2[[#This Row],[PAS_DUR_COR_COD_ROS_TG_NEG]]</f>
        <v>207.33333333333337</v>
      </c>
      <c r="LA99" s="15">
        <f>Tabla2[[#This Row],[ROS_NUM_COR_COD_ROS_TG_NEU]]-Tabla2[[#This Row],[PAS_NUM_COR_COD_ROS_TG_NEU]]</f>
        <v>-0.30000000000000004</v>
      </c>
      <c r="LB99" s="15">
        <f>Tabla2[[#This Row],[ROS_DUR_COR_COD_ROS_TG_NEU]]-Tabla2[[#This Row],[PAS_DUR_COR_COD_ROS_TG_NEU]]</f>
        <v>-221.73333333333335</v>
      </c>
      <c r="LC99" s="15">
        <f>Tabla2[[#This Row],[ROS_NUM_COR_COD_ROS_TG_POS]]-Tabla2[[#This Row],[PAS_NUM_COR_COD_ROS_TG_POS]]</f>
        <v>2</v>
      </c>
      <c r="LD99" s="15">
        <f>Tabla2[[#This Row],[ROS_DUR_COR_COD_ROS_TG_POS]]-Tabla2[[#This Row],[PAS_DUR_COR_COD_ROS_TG_POS]]</f>
        <v>467.33928571428572</v>
      </c>
      <c r="LE99" s="15">
        <f>Tabla2[[#This Row],[ROS_NUM_COR_COD_ROS_TG_TOT]]-Tabla2[[#This Row],[PAS_NUM_COR_COD_ROS_TG_TOT]]</f>
        <v>0.65925925925925899</v>
      </c>
      <c r="LF99" s="15">
        <f>Tabla2[[#This Row],[ROS_DUR_COR_COD_ROS_TG_TOT]]-Tabla2[[#This Row],[PAS_DUR_COR_COD_ROS_TG_TOT]]</f>
        <v>179.14860681114544</v>
      </c>
      <c r="LG99" s="15">
        <f>Tabla2[[#This Row],[ROS_NUM_COR_COD_ESC_TG_NEG]]-Tabla2[[#This Row],[PAS_NUM_COR_COD_ESC_TG_NEG]]</f>
        <v>6.1111111111111338E-2</v>
      </c>
      <c r="LH99" s="15">
        <f>Tabla2[[#This Row],[ROS_DUR_COR_COD_ESC_TG_NEG]]-Tabla2[[#This Row],[PAS_DUR_COR_COD_ESC_TG_NEG]]</f>
        <v>-447.46428571428572</v>
      </c>
      <c r="LI99" s="15">
        <f>Tabla2[[#This Row],[ROS_NUM_COR_COD_ESC_TG_NEU]]-Tabla2[[#This Row],[PAS_NUM_COR_COD_ESC_TG_NEU]]</f>
        <v>-1.2999999999999998</v>
      </c>
      <c r="LJ99" s="15">
        <f>Tabla2[[#This Row],[ROS_NUM_COR_COD_ESC_TG_NEG]]-Tabla2[[#This Row],[PAS_NUM_COR_COD_ESC_TG_NEG]]</f>
        <v>6.1111111111111338E-2</v>
      </c>
      <c r="LK99" s="15">
        <f>Tabla2[[#This Row],[ROS_NUM_COR_COD_ESC_TG_POS]]-Tabla2[[#This Row],[PAS_NUM_COR_COD_ESC_TG_POS]]</f>
        <v>0.35000000000000009</v>
      </c>
      <c r="LL99" s="15">
        <f>Tabla2[[#This Row],[ROS_DUR_COR_COD_ESC_TG_POS]]-Tabla2[[#This Row],[PAS_DUR_COR_COD_ESC_TG_POS]]</f>
        <v>135.0151515151515</v>
      </c>
      <c r="LM99" s="15">
        <f>Tabla2[[#This Row],[ROS_NUM_COR_COD_ESC_TG_TOT]]-Tabla2[[#This Row],[PAS_NUM_COR_COD_ESC_TG_TOT]]</f>
        <v>-0.24629629629629624</v>
      </c>
      <c r="LN99" s="15">
        <f>Tabla2[[#This Row],[ROS_DUR_COR_COD_ESC_TG_TOT]]-Tabla2[[#This Row],[PAS_DUR_COR_COD_ESC_TG_TOT]]</f>
        <v>-115.88571428571436</v>
      </c>
      <c r="LO99" s="15">
        <f>Tabla2[[#This Row],[PAS_NUM_COR_COD_ROS_TG_NEG]]-Tabla2[[#This Row],[ESC_NUM_COR_COD_ROS_TG_NEG]]</f>
        <v>1.55</v>
      </c>
      <c r="LP99" s="15">
        <f>Tabla2[[#This Row],[PAS_DUR_COR_COD_ROS_TG_NEG]]-Tabla2[[#This Row],[ESC_DUR_COR_COD_ROS_TG_NEG]]</f>
        <v>517.66666666666663</v>
      </c>
      <c r="LQ99" s="15">
        <f>Tabla2[[#This Row],[PAS_NUM_COR_COD_ROS_TG_NEU]]-Tabla2[[#This Row],[ESC_NUM_COR_COD_ROS_TG_NEU]]</f>
        <v>-0.22777777777777763</v>
      </c>
      <c r="LR99" s="15">
        <f>Tabla2[[#This Row],[PAS_DUR_COR_COD_ROS_TG_NEU]]-Tabla2[[#This Row],[ESC_DUR_COR_COD_ROS_TG_NEU]]</f>
        <v>-699.99999999999989</v>
      </c>
      <c r="LS99" s="15">
        <f>Tabla2[[#This Row],[PAS_NUM_COR_COD_ROS_TG_POS]]-Tabla2[[#This Row],[ESC_NUM_COR_COD_ROS_TG_POS]]</f>
        <v>-0.37777777777777777</v>
      </c>
      <c r="LT99" s="15">
        <f>Tabla2[[#This Row],[PAS_DUR_COR_COD_ROS_TG_POS]]-Tabla2[[#This Row],[ESC_DUR_COR_COD_ROS_TG_POS]]</f>
        <v>-681.46428571428578</v>
      </c>
      <c r="LU99" s="15">
        <f>Tabla2[[#This Row],[PAS_NUM_COR_COD_ROS_TG_TOT]]-Tabla2[[#This Row],[ESC_NUM_COR_COD_ROS_TG_TOT]]</f>
        <v>0.35000000000000009</v>
      </c>
      <c r="LV99" s="15">
        <f>Tabla2[[#This Row],[PAS_DUR_COR_COD_ROS_TG_TOT]]-Tabla2[[#This Row],[ESC_DUR_COR_COD_ROS_TG_TOT]]</f>
        <v>-400.73684210526312</v>
      </c>
      <c r="LW99" s="15">
        <f>Tabla2[[#This Row],[PAS_NUM_COR_COD_ESC_TG_NEG]]-Tabla2[[#This Row],[ESC_NUM_COR_COD_ESC_TG_NEG]]</f>
        <v>4.9999999999999822E-2</v>
      </c>
      <c r="LX99" s="15">
        <f>Tabla2[[#This Row],[PAS_DUR_COR_COD_ESC_TG_NEG]]-Tabla2[[#This Row],[ESC_DUR_COR_COD_ESC_TG_NEG]]</f>
        <v>-462.5</v>
      </c>
      <c r="LY99" s="15">
        <f>Tabla2[[#This Row],[PAS_NUM_COR_COD_ESC_TG_NEU]]-Tabla2[[#This Row],[ESC_NUM_COR_COD_ESC_TG_NEU]]</f>
        <v>1.161111111111111</v>
      </c>
      <c r="LZ99" s="15">
        <f>Tabla2[[#This Row],[PAS_DUR_COR_COD_ESC_TG_NEU]]-Tabla2[[#This Row],[ESC_DUR_COR_COD_ESC_TG_NEU]]</f>
        <v>331.68333333333339</v>
      </c>
      <c r="MA99" s="15">
        <f>Tabla2[[#This Row],[PAS_NUM_COR_COD_ESC_TG_POS]]-Tabla2[[#This Row],[ESC_NUM_COR_COD_ESC_TG_POS]]</f>
        <v>-2.7777777777777679E-2</v>
      </c>
      <c r="MB99" s="15">
        <f>Tabla2[[#This Row],[PAS_DUR_COR_COD_ESC_TG_POS]]-Tabla2[[#This Row],[ESC_DUR_COR_COD_ESC_TG_POS]]</f>
        <v>-505.43181818181813</v>
      </c>
      <c r="MC99" s="15">
        <f>Tabla2[[#This Row],[PAS_NUM_COR_COD_ESC_TG_TOT]]-Tabla2[[#This Row],[ESC_NUM_COR_COD_ESC_TG_TOT]]</f>
        <v>0.37857142857142856</v>
      </c>
      <c r="MD99" s="15">
        <f>Tabla2[[#This Row],[PAS_DUR_COR_COD_ESC_TG_TOT]]-Tabla2[[#This Row],[ESC_DUR_COR_COD_ESC_TG_TOT]]</f>
        <v>-162.31428571428569</v>
      </c>
      <c r="ME99" s="42">
        <f>Tabla25[[#This Row],[PAS_NUM_COR_COD_ROS_TG_NEG]]-Tabla25[[#This Row],[PAS_NUM_COR_COD_ESC_TG_NEG]]</f>
        <v>-0.19999999999999973</v>
      </c>
      <c r="MF99" s="42">
        <f>Tabla25[[#This Row],[PAS_NUM_COR_COD_ROS_TG_NEU]]-Tabla25[[#This Row],[PAS_NUM_COR_COD_ESC_TG_NEU]]</f>
        <v>-0.49999999999999978</v>
      </c>
      <c r="MG99" s="42">
        <f>Tabla25[[#This Row],[PAS_NUM_COR_COD_ROS_TG_POS]]-Tabla25[[#This Row],[PAS_NUM_COR_COD_ESC_TG_POS]]</f>
        <v>-0.35000000000000009</v>
      </c>
      <c r="MH99" s="42">
        <f>Tabla25[[#This Row],[PAS_NUM_COR_COD_ROS_TG_TOT]]-Tabla25[[#This Row],[PAS_NUM_COR_COD_ESC_TG_TOT]]</f>
        <v>-0.34999999999999987</v>
      </c>
      <c r="MI99" s="42">
        <f>Tabla25[[#This Row],[PAS_DUR_COR_COD_ROS_TG_NEG]]-Tabla25[[#This Row],[PAS_DUR_COR_COD_ESC_TG_NEG]]</f>
        <v>-257.58333333333337</v>
      </c>
      <c r="MJ99" s="42">
        <f>Tabla25[[#This Row],[PAS_DUR_COR_COD_ROS_TG_NEU]]-Tabla25[[#This Row],[PAS_DUR_COR_COD_ESC_TG_NEU]]</f>
        <v>-91.75</v>
      </c>
      <c r="MK99" s="42">
        <f>Tabla25[[#This Row],[PAS_DUR_COR_COD_ROS_TG_POS]]-Tabla25[[#This Row],[PAS_DUR_COR_COD_ESC_TG_POS]]</f>
        <v>-228.53246753246759</v>
      </c>
      <c r="ML99" s="42">
        <f>Tabla25[[#This Row],[PAS_DUR_COR_COD_ROS_TG_TOT]]-Tabla25[[#This Row],[PAS_DUR_COR_COD_ESC_TG_TOT]]</f>
        <v>-203.42255639097743</v>
      </c>
      <c r="MM99" s="44">
        <f>Tabla25[[#This Row],[ESC_NUM_COR_COD_ROS_TG_NEG]]-Tabla25[[#This Row],[ESC_NUM_COR_COD_ESC_TG_NEG]]</f>
        <v>-1.7</v>
      </c>
      <c r="MN99" s="44">
        <f>Tabla25[[#This Row],[ESC_NUM_COR_COD_ROS_TG_NEU]]-Tabla25[[#This Row],[ESC_NUM_COR_COD_ESC_TG_NEU]]</f>
        <v>0.88888888888888884</v>
      </c>
      <c r="MO99" s="44">
        <f>Tabla25[[#This Row],[ESC_NUM_COR_COD_ROS_TG_POS]]-Tabla25[[#This Row],[ESC_NUM_COR_COD_ESC_TG_POS]]</f>
        <v>0</v>
      </c>
      <c r="MP99" s="44">
        <f>Tabla25[[#This Row],[ESC_NUM_COR_COD_ROS_TG_TOT]]-Tabla25[[#This Row],[ESC_NUM_COR_COD_ESC_TG_TOT]]</f>
        <v>-0.3214285714285714</v>
      </c>
      <c r="MQ99" s="44">
        <f>Tabla25[[#This Row],[ESC_DUR_COR_COD_ROS_TG_NEG]]-Tabla25[[#This Row],[ESC_DUR_COR_COD_ESC_TG_NEG]]</f>
        <v>-1237.75</v>
      </c>
      <c r="MR99" s="44">
        <f>Tabla25[[#This Row],[ESC_DUR_COR_COD_ROS_TG_NEU]]-Tabla25[[#This Row],[ESC_DUR_COR_COD_ESC_TG_NEU]]</f>
        <v>939.93333333333328</v>
      </c>
      <c r="MS99" s="44">
        <f>Tabla25[[#This Row],[ESC_DUR_COR_COD_ROS_TG_POS]]-Tabla25[[#This Row],[ESC_DUR_COR_COD_ESC_TG_POS]]</f>
        <v>-52.5</v>
      </c>
      <c r="MT99" s="44">
        <f>Tabla25[[#This Row],[ESC_DUR_COR_COD_ROS_TG_TOT]]-Tabla25[[#This Row],[ESC_DUR_COR_COD_ESC_TG_TOT]]</f>
        <v>35</v>
      </c>
      <c r="MU99" s="47">
        <f>Tabla25[[#This Row],[ROS_NUM_COR_COD_ROS_TG_NEG]]-Tabla25[[#This Row],[ROS_NUM_COR_COD_ESC_TG_NEG]]</f>
        <v>-0.22222222222222232</v>
      </c>
      <c r="MV99" s="47">
        <f>Tabla25[[#This Row],[ROS_NUM_COR_COD_ROS_TG_NEU]]-Tabla25[[#This Row],[ROS_NUM_COR_COD_ESC_TG_NEU]]</f>
        <v>0.5</v>
      </c>
      <c r="MW99" s="47">
        <f>Tabla25[[#This Row],[ROS_NUM_COR_COD_ROS_TG_POS]]-Tabla25[[#This Row],[ROS_NUM_COR_COD_ESC_TG_POS]]</f>
        <v>1.2999999999999998</v>
      </c>
      <c r="MX99" s="47">
        <f>Tabla25[[#This Row],[ROS_NUM_COR_COD_ROS_TG_TOT]]-Tabla25[[#This Row],[ROS_NUM_COR_COD_ESC_TG_TOT]]</f>
        <v>0.55555555555555536</v>
      </c>
      <c r="MY99" s="47">
        <f>Tabla25[[#This Row],[ROS_DUR_COR_COD_ROS_TG_NEG]]-Tabla25[[#This Row],[ROS_DUR_COR_COD_ESC_TG_NEG]]</f>
        <v>397.21428571428572</v>
      </c>
      <c r="MZ99" s="47">
        <f>Tabla25[[#This Row],[ROS_DUR_COR_COD_ROS_TG_NEU]]-Tabla25[[#This Row],[ROS_DUR_COR_COD_ESC_TG_NEU]]</f>
        <v>-417.9</v>
      </c>
      <c r="NA99" s="47">
        <f>Tabla25[[#This Row],[ROS_DUR_COR_COD_ROS_TG_POS]]-Tabla25[[#This Row],[ROS_DUR_COR_COD_ESC_TG_POS]]</f>
        <v>103.79166666666663</v>
      </c>
      <c r="NB99" s="47">
        <f>Tabla25[[#This Row],[ROS_DUR_COR_COD_ROS_TG_TOT]]-Tabla25[[#This Row],[ROS_DUR_COR_COD_ESC_TG_TOT]]</f>
        <v>91.611764705882365</v>
      </c>
    </row>
    <row r="100" spans="1:366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  <c r="KY100" s="15">
        <f>Tabla2[[#This Row],[ROS_NUM_COR_COD_ROS_TG_NEG]]-Tabla2[[#This Row],[PAS_NUM_COR_COD_ROS_TG_NEG]]</f>
        <v>1.361842105263158</v>
      </c>
      <c r="KZ100" s="15">
        <f>Tabla2[[#This Row],[ROS_DUR_COR_COD_ROS_TG_NEG]]-Tabla2[[#This Row],[PAS_DUR_COR_COD_ROS_TG_NEG]]</f>
        <v>949.90000000000009</v>
      </c>
      <c r="LA100" s="15">
        <f>Tabla2[[#This Row],[ROS_NUM_COR_COD_ROS_TG_NEU]]-Tabla2[[#This Row],[PAS_NUM_COR_COD_ROS_TG_NEU]]</f>
        <v>-0.20000000000000018</v>
      </c>
      <c r="LB100" s="15">
        <f>Tabla2[[#This Row],[ROS_DUR_COR_COD_ROS_TG_NEU]]-Tabla2[[#This Row],[PAS_DUR_COR_COD_ROS_TG_NEU]]</f>
        <v>644.87301587301567</v>
      </c>
      <c r="LC100" s="15">
        <f>Tabla2[[#This Row],[ROS_NUM_COR_COD_ROS_TG_POS]]-Tabla2[[#This Row],[PAS_NUM_COR_COD_ROS_TG_POS]]</f>
        <v>1.7277777777777779</v>
      </c>
      <c r="LD100" s="15">
        <f>Tabla2[[#This Row],[ROS_DUR_COR_COD_ROS_TG_POS]]-Tabla2[[#This Row],[PAS_DUR_COR_COD_ROS_TG_POS]]</f>
        <v>738.58241758241775</v>
      </c>
      <c r="LE100" s="15">
        <f>Tabla2[[#This Row],[ROS_NUM_COR_COD_ROS_TG_TOT]]-Tabla2[[#This Row],[PAS_NUM_COR_COD_ROS_TG_TOT]]</f>
        <v>0.93596986817325822</v>
      </c>
      <c r="LF100" s="15">
        <f>Tabla2[[#This Row],[ROS_DUR_COR_COD_ROS_TG_TOT]]-Tabla2[[#This Row],[PAS_DUR_COR_COD_ROS_TG_TOT]]</f>
        <v>775.61304347826081</v>
      </c>
      <c r="LG100" s="15">
        <f>Tabla2[[#This Row],[ROS_NUM_COR_COD_ESC_TG_NEG]]-Tabla2[[#This Row],[PAS_NUM_COR_COD_ESC_TG_NEG]]</f>
        <v>-1.9473684210526314</v>
      </c>
      <c r="LH100" s="15">
        <f>Tabla2[[#This Row],[ROS_DUR_COR_COD_ESC_TG_NEG]]-Tabla2[[#This Row],[PAS_DUR_COR_COD_ESC_TG_NEG]]</f>
        <v>-37.647058823529505</v>
      </c>
      <c r="LI100" s="15">
        <f>Tabla2[[#This Row],[ROS_NUM_COR_COD_ESC_TG_NEU]]-Tabla2[[#This Row],[PAS_NUM_COR_COD_ESC_TG_NEU]]</f>
        <v>-0.30000000000000027</v>
      </c>
      <c r="LJ100" s="15">
        <f>Tabla2[[#This Row],[ROS_NUM_COR_COD_ESC_TG_NEG]]-Tabla2[[#This Row],[PAS_NUM_COR_COD_ESC_TG_NEG]]</f>
        <v>-1.9473684210526314</v>
      </c>
      <c r="LK100" s="15">
        <f>Tabla2[[#This Row],[ROS_NUM_COR_COD_ESC_TG_POS]]-Tabla2[[#This Row],[PAS_NUM_COR_COD_ESC_TG_POS]]</f>
        <v>-2.0277777777777777</v>
      </c>
      <c r="LL100" s="15">
        <f>Tabla2[[#This Row],[ROS_DUR_COR_COD_ESC_TG_POS]]-Tabla2[[#This Row],[PAS_DUR_COR_COD_ESC_TG_POS]]</f>
        <v>-389.33333333333348</v>
      </c>
      <c r="LM100" s="15">
        <f>Tabla2[[#This Row],[ROS_NUM_COR_COD_ESC_TG_TOT]]-Tabla2[[#This Row],[PAS_NUM_COR_COD_ESC_TG_TOT]]</f>
        <v>-1.4048964218455744</v>
      </c>
      <c r="LN100" s="15">
        <f>Tabla2[[#This Row],[ROS_DUR_COR_COD_ESC_TG_TOT]]-Tabla2[[#This Row],[PAS_DUR_COR_COD_ESC_TG_TOT]]</f>
        <v>-1.0516717325226637</v>
      </c>
      <c r="LO100" s="15">
        <f>Tabla2[[#This Row],[PAS_NUM_COR_COD_ROS_TG_NEG]]-Tabla2[[#This Row],[ESC_NUM_COR_COD_ROS_TG_NEG]]</f>
        <v>0.36315789473684212</v>
      </c>
      <c r="LP100" s="15">
        <f>Tabla2[[#This Row],[PAS_DUR_COR_COD_ROS_TG_NEG]]-Tabla2[[#This Row],[ESC_DUR_COR_COD_ROS_TG_NEG]]</f>
        <v>-637.80000000000018</v>
      </c>
      <c r="LQ100" s="15">
        <f>Tabla2[[#This Row],[PAS_NUM_COR_COD_ROS_TG_NEU]]-Tabla2[[#This Row],[ESC_NUM_COR_COD_ROS_TG_NEU]]</f>
        <v>1.4000000000000004</v>
      </c>
      <c r="LR100" s="15">
        <f>Tabla2[[#This Row],[PAS_DUR_COR_COD_ROS_TG_NEU]]-Tabla2[[#This Row],[ESC_DUR_COR_COD_ROS_TG_NEU]]</f>
        <v>-502.44444444444434</v>
      </c>
      <c r="LS100" s="15">
        <f>Tabla2[[#This Row],[PAS_NUM_COR_COD_ROS_TG_POS]]-Tabla2[[#This Row],[ESC_NUM_COR_COD_ROS_TG_POS]]</f>
        <v>-0.75</v>
      </c>
      <c r="LT100" s="15">
        <f>Tabla2[[#This Row],[PAS_DUR_COR_COD_ROS_TG_POS]]-Tabla2[[#This Row],[ESC_DUR_COR_COD_ROS_TG_POS]]</f>
        <v>-161.15384615384619</v>
      </c>
      <c r="LU100" s="15">
        <f>Tabla2[[#This Row],[PAS_NUM_COR_COD_ROS_TG_TOT]]-Tabla2[[#This Row],[ESC_NUM_COR_COD_ROS_TG_TOT]]</f>
        <v>0.3418079096045199</v>
      </c>
      <c r="LV100" s="15">
        <f>Tabla2[[#This Row],[PAS_DUR_COR_COD_ROS_TG_TOT]]-Tabla2[[#This Row],[ESC_DUR_COR_COD_ROS_TG_TOT]]</f>
        <v>-411.53069053708418</v>
      </c>
      <c r="LW100" s="15">
        <f>Tabla2[[#This Row],[PAS_NUM_COR_COD_ESC_TG_NEG]]-Tabla2[[#This Row],[ESC_NUM_COR_COD_ESC_TG_NEG]]</f>
        <v>-0.15263157894736823</v>
      </c>
      <c r="LX100" s="15">
        <f>Tabla2[[#This Row],[PAS_DUR_COR_COD_ESC_TG_NEG]]-Tabla2[[#This Row],[ESC_DUR_COR_COD_ESC_TG_NEG]]</f>
        <v>-186.01960784313724</v>
      </c>
      <c r="LY100" s="15">
        <f>Tabla2[[#This Row],[PAS_NUM_COR_COD_ESC_TG_NEU]]-Tabla2[[#This Row],[ESC_NUM_COR_COD_ESC_TG_NEU]]</f>
        <v>-1.2999999999999998</v>
      </c>
      <c r="LZ100" s="15">
        <f>Tabla2[[#This Row],[PAS_DUR_COR_COD_ESC_TG_NEU]]-Tabla2[[#This Row],[ESC_DUR_COR_COD_ESC_TG_NEU]]</f>
        <v>-339.60833333333335</v>
      </c>
      <c r="MA100" s="15">
        <f>Tabla2[[#This Row],[PAS_NUM_COR_COD_ESC_TG_POS]]-Tabla2[[#This Row],[ESC_NUM_COR_COD_ESC_TG_POS]]</f>
        <v>0.95000000000000018</v>
      </c>
      <c r="MB100" s="15">
        <f>Tabla2[[#This Row],[PAS_DUR_COR_COD_ESC_TG_POS]]-Tabla2[[#This Row],[ESC_DUR_COR_COD_ESC_TG_POS]]</f>
        <v>224.13333333333344</v>
      </c>
      <c r="MC100" s="15">
        <f>Tabla2[[#This Row],[PAS_NUM_COR_COD_ESC_TG_TOT]]-Tabla2[[#This Row],[ESC_NUM_COR_COD_ESC_TG_TOT]]</f>
        <v>-0.17288135593220311</v>
      </c>
      <c r="MD100" s="15">
        <f>Tabla2[[#This Row],[PAS_DUR_COR_COD_ESC_TG_TOT]]-Tabla2[[#This Row],[ESC_DUR_COR_COD_ESC_TG_TOT]]</f>
        <v>-103.99404255319155</v>
      </c>
      <c r="ME100" s="42">
        <f>Tabla25[[#This Row],[PAS_NUM_COR_COD_ROS_TG_NEG]]-Tabla25[[#This Row],[PAS_NUM_COR_COD_ESC_TG_NEG]]</f>
        <v>-0.68421052631578938</v>
      </c>
      <c r="MF100" s="42">
        <f>Tabla25[[#This Row],[PAS_NUM_COR_COD_ROS_TG_NEU]]-Tabla25[[#This Row],[PAS_NUM_COR_COD_ESC_TG_NEU]]</f>
        <v>1.5</v>
      </c>
      <c r="MG100" s="42">
        <f>Tabla25[[#This Row],[PAS_NUM_COR_COD_ROS_TG_POS]]-Tabla25[[#This Row],[PAS_NUM_COR_COD_ESC_TG_POS]]</f>
        <v>-1.2000000000000002</v>
      </c>
      <c r="MH100" s="42">
        <f>Tabla25[[#This Row],[PAS_NUM_COR_COD_ROS_TG_TOT]]-Tabla25[[#This Row],[PAS_NUM_COR_COD_ESC_TG_TOT]]</f>
        <v>-0.1186440677966103</v>
      </c>
      <c r="MI100" s="42">
        <f>Tabla25[[#This Row],[PAS_DUR_COR_COD_ROS_TG_NEG]]-Tabla25[[#This Row],[PAS_DUR_COR_COD_ESC_TG_NEG]]</f>
        <v>-152.0470588235296</v>
      </c>
      <c r="MJ100" s="42">
        <f>Tabla25[[#This Row],[PAS_DUR_COR_COD_ROS_TG_NEU]]-Tabla25[[#This Row],[PAS_DUR_COR_COD_ESC_TG_NEU]]</f>
        <v>109.28888888888901</v>
      </c>
      <c r="MK100" s="42">
        <f>Tabla25[[#This Row],[PAS_DUR_COR_COD_ROS_TG_POS]]-Tabla25[[#This Row],[PAS_DUR_COR_COD_ESC_TG_POS]]</f>
        <v>-180.28717948717963</v>
      </c>
      <c r="ML100" s="42">
        <f>Tabla25[[#This Row],[PAS_DUR_COR_COD_ROS_TG_TOT]]-Tabla25[[#This Row],[PAS_DUR_COR_COD_ESC_TG_TOT]]</f>
        <v>-74.179000925069204</v>
      </c>
      <c r="MM100" s="44">
        <f>Tabla25[[#This Row],[ESC_NUM_COR_COD_ROS_TG_NEG]]-Tabla25[[#This Row],[ESC_NUM_COR_COD_ESC_TG_NEG]]</f>
        <v>-1.1999999999999997</v>
      </c>
      <c r="MN100" s="44">
        <f>Tabla25[[#This Row],[ESC_NUM_COR_COD_ROS_TG_NEU]]-Tabla25[[#This Row],[ESC_NUM_COR_COD_ESC_TG_NEU]]</f>
        <v>-1.2000000000000002</v>
      </c>
      <c r="MO100" s="44">
        <f>Tabla25[[#This Row],[ESC_NUM_COR_COD_ROS_TG_POS]]-Tabla25[[#This Row],[ESC_NUM_COR_COD_ESC_TG_POS]]</f>
        <v>0.5</v>
      </c>
      <c r="MP100" s="44">
        <f>Tabla25[[#This Row],[ESC_NUM_COR_COD_ROS_TG_TOT]]-Tabla25[[#This Row],[ESC_NUM_COR_COD_ESC_TG_TOT]]</f>
        <v>-0.6333333333333333</v>
      </c>
      <c r="MQ100" s="44">
        <f>Tabla25[[#This Row],[ESC_DUR_COR_COD_ROS_TG_NEG]]-Tabla25[[#This Row],[ESC_DUR_COR_COD_ESC_TG_NEG]]</f>
        <v>299.73333333333335</v>
      </c>
      <c r="MR100" s="44">
        <f>Tabla25[[#This Row],[ESC_DUR_COR_COD_ROS_TG_NEU]]-Tabla25[[#This Row],[ESC_DUR_COR_COD_ESC_TG_NEU]]</f>
        <v>272.125</v>
      </c>
      <c r="MS100" s="44">
        <f>Tabla25[[#This Row],[ESC_DUR_COR_COD_ROS_TG_POS]]-Tabla25[[#This Row],[ESC_DUR_COR_COD_ESC_TG_POS]]</f>
        <v>205</v>
      </c>
      <c r="MT100" s="44">
        <f>Tabla25[[#This Row],[ESC_DUR_COR_COD_ROS_TG_TOT]]-Tabla25[[#This Row],[ESC_DUR_COR_COD_ESC_TG_TOT]]</f>
        <v>233.35764705882343</v>
      </c>
      <c r="MU100" s="47">
        <f>Tabla25[[#This Row],[ROS_NUM_COR_COD_ROS_TG_NEG]]-Tabla25[[#This Row],[ROS_NUM_COR_COD_ESC_TG_NEG]]</f>
        <v>2.625</v>
      </c>
      <c r="MV100" s="47">
        <f>Tabla25[[#This Row],[ROS_NUM_COR_COD_ROS_TG_NEU]]-Tabla25[[#This Row],[ROS_NUM_COR_COD_ESC_TG_NEU]]</f>
        <v>1.6</v>
      </c>
      <c r="MW100" s="47">
        <f>Tabla25[[#This Row],[ROS_NUM_COR_COD_ROS_TG_POS]]-Tabla25[[#This Row],[ROS_NUM_COR_COD_ESC_TG_POS]]</f>
        <v>2.5555555555555554</v>
      </c>
      <c r="MX100" s="47">
        <f>Tabla25[[#This Row],[ROS_NUM_COR_COD_ROS_TG_TOT]]-Tabla25[[#This Row],[ROS_NUM_COR_COD_ESC_TG_TOT]]</f>
        <v>2.2222222222222223</v>
      </c>
      <c r="MY100" s="47">
        <f>Tabla25[[#This Row],[ROS_DUR_COR_COD_ROS_TG_NEG]]-Tabla25[[#This Row],[ROS_DUR_COR_COD_ESC_TG_NEG]]</f>
        <v>835.5</v>
      </c>
      <c r="MZ100" s="47">
        <f>Tabla25[[#This Row],[ROS_DUR_COR_COD_ROS_TG_NEU]]-Tabla25[[#This Row],[ROS_DUR_COR_COD_ESC_TG_NEU]]</f>
        <v>347.02857142857124</v>
      </c>
      <c r="NA100" s="47">
        <f>Tabla25[[#This Row],[ROS_DUR_COR_COD_ROS_TG_POS]]-Tabla25[[#This Row],[ROS_DUR_COR_COD_ESC_TG_POS]]</f>
        <v>947.6285714285716</v>
      </c>
      <c r="NB100" s="47">
        <f>Tabla25[[#This Row],[ROS_DUR_COR_COD_ROS_TG_TOT]]-Tabla25[[#This Row],[ROS_DUR_COR_COD_ESC_TG_TOT]]</f>
        <v>702.48571428571427</v>
      </c>
    </row>
    <row r="101" spans="1:366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  <c r="KY101" s="15">
        <f>Tabla2[[#This Row],[ROS_NUM_COR_COD_ROS_TG_NEG]]-Tabla2[[#This Row],[PAS_NUM_COR_COD_ROS_TG_NEG]]</f>
        <v>-0.875</v>
      </c>
      <c r="KZ101" s="15">
        <f>Tabla2[[#This Row],[ROS_DUR_COR_COD_ROS_TG_NEG]]-Tabla2[[#This Row],[PAS_DUR_COR_COD_ROS_TG_NEG]]</f>
        <v>78.799999999999955</v>
      </c>
      <c r="LA101" s="15">
        <f>Tabla2[[#This Row],[ROS_NUM_COR_COD_ROS_TG_NEU]]-Tabla2[[#This Row],[PAS_NUM_COR_COD_ROS_TG_NEU]]</f>
        <v>-0.39999999999999991</v>
      </c>
      <c r="LB101" s="15">
        <f>Tabla2[[#This Row],[ROS_DUR_COR_COD_ROS_TG_NEU]]-Tabla2[[#This Row],[PAS_DUR_COR_COD_ROS_TG_NEU]]</f>
        <v>215.67669172932347</v>
      </c>
      <c r="LC101" s="15">
        <f>Tabla2[[#This Row],[ROS_NUM_COR_COD_ROS_TG_POS]]-Tabla2[[#This Row],[PAS_NUM_COR_COD_ROS_TG_POS]]</f>
        <v>1.7333333333333329</v>
      </c>
      <c r="LD101" s="15">
        <f>Tabla2[[#This Row],[ROS_DUR_COR_COD_ROS_TG_POS]]-Tabla2[[#This Row],[PAS_DUR_COR_COD_ROS_TG_POS]]</f>
        <v>750.125</v>
      </c>
      <c r="LE101" s="15">
        <f>Tabla2[[#This Row],[ROS_NUM_COR_COD_ROS_TG_TOT]]-Tabla2[[#This Row],[PAS_NUM_COR_COD_ROS_TG_TOT]]</f>
        <v>0.17307692307692291</v>
      </c>
      <c r="LF101" s="15">
        <f>Tabla2[[#This Row],[ROS_DUR_COR_COD_ROS_TG_TOT]]-Tabla2[[#This Row],[PAS_DUR_COR_COD_ROS_TG_TOT]]</f>
        <v>359.99220779220764</v>
      </c>
      <c r="LG101" s="15">
        <f>Tabla2[[#This Row],[ROS_NUM_COR_COD_ESC_TG_NEG]]-Tabla2[[#This Row],[PAS_NUM_COR_COD_ESC_TG_NEG]]</f>
        <v>-2.375</v>
      </c>
      <c r="LH101" s="15">
        <f>Tabla2[[#This Row],[ROS_DUR_COR_COD_ESC_TG_NEG]]-Tabla2[[#This Row],[PAS_DUR_COR_COD_ESC_TG_NEG]]</f>
        <v>-452.97368421052636</v>
      </c>
      <c r="LI101" s="15">
        <f>Tabla2[[#This Row],[ROS_NUM_COR_COD_ESC_TG_NEU]]-Tabla2[[#This Row],[PAS_NUM_COR_COD_ESC_TG_NEU]]</f>
        <v>-1.8111111111111113</v>
      </c>
      <c r="LJ101" s="15">
        <f>Tabla2[[#This Row],[ROS_NUM_COR_COD_ESC_TG_NEG]]-Tabla2[[#This Row],[PAS_NUM_COR_COD_ESC_TG_NEG]]</f>
        <v>-2.375</v>
      </c>
      <c r="LK101" s="15">
        <f>Tabla2[[#This Row],[ROS_NUM_COR_COD_ESC_TG_POS]]-Tabla2[[#This Row],[PAS_NUM_COR_COD_ESC_TG_POS]]</f>
        <v>-2.0944444444444441</v>
      </c>
      <c r="LL101" s="15">
        <f>Tabla2[[#This Row],[ROS_DUR_COR_COD_ESC_TG_POS]]-Tabla2[[#This Row],[PAS_DUR_COR_COD_ESC_TG_POS]]</f>
        <v>-374.27450980392166</v>
      </c>
      <c r="LM101" s="15">
        <f>Tabla2[[#This Row],[ROS_NUM_COR_COD_ESC_TG_TOT]]-Tabla2[[#This Row],[PAS_NUM_COR_COD_ESC_TG_TOT]]</f>
        <v>-2.0846153846153848</v>
      </c>
      <c r="LN101" s="15">
        <f>Tabla2[[#This Row],[ROS_DUR_COR_COD_ESC_TG_TOT]]-Tabla2[[#This Row],[PAS_DUR_COR_COD_ESC_TG_TOT]]</f>
        <v>-262.55753968253964</v>
      </c>
      <c r="LO101" s="15">
        <f>Tabla2[[#This Row],[PAS_NUM_COR_COD_ROS_TG_NEG]]-Tabla2[[#This Row],[ESC_NUM_COR_COD_ROS_TG_NEG]]</f>
        <v>2.5277777777777777</v>
      </c>
      <c r="LP101" s="15">
        <f>Tabla2[[#This Row],[PAS_DUR_COR_COD_ROS_TG_NEG]]-Tabla2[[#This Row],[ESC_DUR_COR_COD_ROS_TG_NEG]]</f>
        <v>-35.633333333333212</v>
      </c>
      <c r="LQ101" s="15">
        <f>Tabla2[[#This Row],[PAS_NUM_COR_COD_ROS_TG_NEU]]-Tabla2[[#This Row],[ESC_NUM_COR_COD_ROS_TG_NEU]]</f>
        <v>1.8444444444444443</v>
      </c>
      <c r="LR101" s="15">
        <f>Tabla2[[#This Row],[PAS_DUR_COR_COD_ROS_TG_NEU]]-Tabla2[[#This Row],[ESC_DUR_COR_COD_ROS_TG_NEU]]</f>
        <v>306.49473684210523</v>
      </c>
      <c r="LS101" s="15">
        <f>Tabla2[[#This Row],[PAS_NUM_COR_COD_ROS_TG_POS]]-Tabla2[[#This Row],[ESC_NUM_COR_COD_ROS_TG_POS]]</f>
        <v>1.7000000000000002</v>
      </c>
      <c r="LT101" s="15">
        <f>Tabla2[[#This Row],[PAS_DUR_COR_COD_ROS_TG_POS]]-Tabla2[[#This Row],[ESC_DUR_COR_COD_ROS_TG_POS]]</f>
        <v>486.25</v>
      </c>
      <c r="LU101" s="15">
        <f>Tabla2[[#This Row],[PAS_NUM_COR_COD_ROS_TG_TOT]]-Tabla2[[#This Row],[ESC_NUM_COR_COD_ROS_TG_TOT]]</f>
        <v>2.0357142857142856</v>
      </c>
      <c r="LV101" s="15">
        <f>Tabla2[[#This Row],[PAS_DUR_COR_COD_ROS_TG_TOT]]-Tabla2[[#This Row],[ESC_DUR_COR_COD_ROS_TG_TOT]]</f>
        <v>292.60303030303032</v>
      </c>
      <c r="LW101" s="15">
        <f>Tabla2[[#This Row],[PAS_NUM_COR_COD_ESC_TG_NEG]]-Tabla2[[#This Row],[ESC_NUM_COR_COD_ESC_TG_NEG]]</f>
        <v>-0.36111111111111116</v>
      </c>
      <c r="LX101" s="15">
        <f>Tabla2[[#This Row],[PAS_DUR_COR_COD_ESC_TG_NEG]]-Tabla2[[#This Row],[ESC_DUR_COR_COD_ESC_TG_NEG]]</f>
        <v>-416.09774436090231</v>
      </c>
      <c r="LY101" s="15">
        <f>Tabla2[[#This Row],[PAS_NUM_COR_COD_ESC_TG_NEU]]-Tabla2[[#This Row],[ESC_NUM_COR_COD_ESC_TG_NEU]]</f>
        <v>-7.7777777777777501E-2</v>
      </c>
      <c r="LZ101" s="15">
        <f>Tabla2[[#This Row],[PAS_DUR_COR_COD_ESC_TG_NEU]]-Tabla2[[#This Row],[ESC_DUR_COR_COD_ESC_TG_NEU]]</f>
        <v>-392.87142857142862</v>
      </c>
      <c r="MA101" s="15">
        <f>Tabla2[[#This Row],[PAS_NUM_COR_COD_ESC_TG_POS]]-Tabla2[[#This Row],[ESC_NUM_COR_COD_ESC_TG_POS]]</f>
        <v>-1.4499999999999997</v>
      </c>
      <c r="MB101" s="15">
        <f>Tabla2[[#This Row],[PAS_DUR_COR_COD_ESC_TG_POS]]-Tabla2[[#This Row],[ESC_DUR_COR_COD_ESC_TG_POS]]</f>
        <v>-551.55882352941171</v>
      </c>
      <c r="MC101" s="15">
        <f>Tabla2[[#This Row],[PAS_NUM_COR_COD_ESC_TG_TOT]]-Tabla2[[#This Row],[ESC_NUM_COR_COD_ESC_TG_TOT]]</f>
        <v>-0.65714285714285703</v>
      </c>
      <c r="MD101" s="15">
        <f>Tabla2[[#This Row],[PAS_DUR_COR_COD_ESC_TG_TOT]]-Tabla2[[#This Row],[ESC_DUR_COR_COD_ESC_TG_TOT]]</f>
        <v>-466.00811688311694</v>
      </c>
      <c r="ME101" s="42">
        <f>Tabla25[[#This Row],[PAS_NUM_COR_COD_ROS_TG_NEG]]-Tabla25[[#This Row],[PAS_NUM_COR_COD_ESC_TG_NEG]]</f>
        <v>1</v>
      </c>
      <c r="MF101" s="42">
        <f>Tabla25[[#This Row],[PAS_NUM_COR_COD_ROS_TG_NEU]]-Tabla25[[#This Row],[PAS_NUM_COR_COD_ESC_TG_NEU]]</f>
        <v>0.69999999999999973</v>
      </c>
      <c r="MG101" s="42">
        <f>Tabla25[[#This Row],[PAS_NUM_COR_COD_ROS_TG_POS]]-Tabla25[[#This Row],[PAS_NUM_COR_COD_ESC_TG_POS]]</f>
        <v>-4.9999999999999822E-2</v>
      </c>
      <c r="MH101" s="42">
        <f>Tabla25[[#This Row],[PAS_NUM_COR_COD_ROS_TG_TOT]]-Tabla25[[#This Row],[PAS_NUM_COR_COD_ESC_TG_TOT]]</f>
        <v>0.54999999999999982</v>
      </c>
      <c r="MI101" s="42">
        <f>Tabla25[[#This Row],[PAS_DUR_COR_COD_ROS_TG_NEG]]-Tabla25[[#This Row],[PAS_DUR_COR_COD_ESC_TG_NEG]]</f>
        <v>272.22631578947369</v>
      </c>
      <c r="MJ101" s="42">
        <f>Tabla25[[#This Row],[PAS_DUR_COR_COD_ROS_TG_NEU]]-Tabla25[[#This Row],[PAS_DUR_COR_COD_ESC_TG_NEU]]</f>
        <v>378.19473684210516</v>
      </c>
      <c r="MK101" s="42">
        <f>Tabla25[[#This Row],[PAS_DUR_COR_COD_ROS_TG_POS]]-Tabla25[[#This Row],[PAS_DUR_COR_COD_ESC_TG_POS]]</f>
        <v>-2.1911764705882888</v>
      </c>
      <c r="ML101" s="42">
        <f>Tabla25[[#This Row],[PAS_DUR_COR_COD_ROS_TG_TOT]]-Tabla25[[#This Row],[PAS_DUR_COR_COD_ESC_TG_TOT]]</f>
        <v>229.98993506493514</v>
      </c>
      <c r="MM101" s="44">
        <f>Tabla25[[#This Row],[ESC_NUM_COR_COD_ROS_TG_NEG]]-Tabla25[[#This Row],[ESC_NUM_COR_COD_ESC_TG_NEG]]</f>
        <v>-1.8888888888888888</v>
      </c>
      <c r="MN101" s="44">
        <f>Tabla25[[#This Row],[ESC_NUM_COR_COD_ROS_TG_NEU]]-Tabla25[[#This Row],[ESC_NUM_COR_COD_ESC_TG_NEU]]</f>
        <v>-1.2222222222222221</v>
      </c>
      <c r="MO101" s="44">
        <f>Tabla25[[#This Row],[ESC_NUM_COR_COD_ROS_TG_POS]]-Tabla25[[#This Row],[ESC_NUM_COR_COD_ESC_TG_POS]]</f>
        <v>-3.1999999999999997</v>
      </c>
      <c r="MP101" s="44">
        <f>Tabla25[[#This Row],[ESC_NUM_COR_COD_ROS_TG_TOT]]-Tabla25[[#This Row],[ESC_NUM_COR_COD_ESC_TG_TOT]]</f>
        <v>-2.1428571428571432</v>
      </c>
      <c r="MQ101" s="44">
        <f>Tabla25[[#This Row],[ESC_DUR_COR_COD_ROS_TG_NEG]]-Tabla25[[#This Row],[ESC_DUR_COR_COD_ESC_TG_NEG]]</f>
        <v>-108.23809523809541</v>
      </c>
      <c r="MR101" s="44">
        <f>Tabla25[[#This Row],[ESC_DUR_COR_COD_ROS_TG_NEU]]-Tabla25[[#This Row],[ESC_DUR_COR_COD_ESC_TG_NEU]]</f>
        <v>-321.17142857142869</v>
      </c>
      <c r="MS101" s="44">
        <f>Tabla25[[#This Row],[ESC_DUR_COR_COD_ROS_TG_POS]]-Tabla25[[#This Row],[ESC_DUR_COR_COD_ESC_TG_POS]]</f>
        <v>-1040</v>
      </c>
      <c r="MT101" s="44">
        <f>Tabla25[[#This Row],[ESC_DUR_COR_COD_ROS_TG_TOT]]-Tabla25[[#This Row],[ESC_DUR_COR_COD_ESC_TG_TOT]]</f>
        <v>-528.62121212121212</v>
      </c>
      <c r="MU101" s="47">
        <f>Tabla25[[#This Row],[ROS_NUM_COR_COD_ROS_TG_NEG]]-Tabla25[[#This Row],[ROS_NUM_COR_COD_ESC_TG_NEG]]</f>
        <v>2.5</v>
      </c>
      <c r="MV101" s="47">
        <f>Tabla25[[#This Row],[ROS_NUM_COR_COD_ROS_TG_NEU]]-Tabla25[[#This Row],[ROS_NUM_COR_COD_ESC_TG_NEU]]</f>
        <v>2.1111111111111112</v>
      </c>
      <c r="MW101" s="47">
        <f>Tabla25[[#This Row],[ROS_NUM_COR_COD_ROS_TG_POS]]-Tabla25[[#This Row],[ROS_NUM_COR_COD_ESC_TG_POS]]</f>
        <v>3.7777777777777777</v>
      </c>
      <c r="MX101" s="47">
        <f>Tabla25[[#This Row],[ROS_NUM_COR_COD_ROS_TG_TOT]]-Tabla25[[#This Row],[ROS_NUM_COR_COD_ESC_TG_TOT]]</f>
        <v>2.8076923076923075</v>
      </c>
      <c r="MY101" s="47">
        <f>Tabla25[[#This Row],[ROS_DUR_COR_COD_ROS_TG_NEG]]-Tabla25[[#This Row],[ROS_DUR_COR_COD_ESC_TG_NEG]]</f>
        <v>804</v>
      </c>
      <c r="MZ101" s="47">
        <f>Tabla25[[#This Row],[ROS_DUR_COR_COD_ROS_TG_NEU]]-Tabla25[[#This Row],[ROS_DUR_COR_COD_ESC_TG_NEU]]</f>
        <v>654.07142857142867</v>
      </c>
      <c r="NA101" s="47">
        <f>Tabla25[[#This Row],[ROS_DUR_COR_COD_ROS_TG_POS]]-Tabla25[[#This Row],[ROS_DUR_COR_COD_ESC_TG_POS]]</f>
        <v>1122.2083333333335</v>
      </c>
      <c r="NB101" s="47">
        <f>Tabla25[[#This Row],[ROS_DUR_COR_COD_ROS_TG_TOT]]-Tabla25[[#This Row],[ROS_DUR_COR_COD_ESC_TG_TOT]]</f>
        <v>852.53968253968242</v>
      </c>
    </row>
    <row r="102" spans="1:366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  <c r="KY102" s="15">
        <f>Tabla2[[#This Row],[ROS_NUM_COR_COD_ROS_TG_NEG]]-Tabla2[[#This Row],[PAS_NUM_COR_COD_ROS_TG_NEG]]</f>
        <v>0.625</v>
      </c>
      <c r="KZ102" s="15">
        <f>Tabla2[[#This Row],[ROS_DUR_COR_COD_ROS_TG_NEG]]-Tabla2[[#This Row],[PAS_DUR_COR_COD_ROS_TG_NEG]]</f>
        <v>1420</v>
      </c>
      <c r="LA102" s="15">
        <f>Tabla2[[#This Row],[ROS_NUM_COR_COD_ROS_TG_NEU]]-Tabla2[[#This Row],[PAS_NUM_COR_COD_ROS_TG_NEU]]</f>
        <v>0.1111111111111111</v>
      </c>
      <c r="LB102" s="15">
        <f>Tabla2[[#This Row],[ROS_DUR_COR_COD_ROS_TG_NEU]]-Tabla2[[#This Row],[PAS_DUR_COR_COD_ROS_TG_NEU]]</f>
        <v>203</v>
      </c>
      <c r="LC102" s="15">
        <f>Tabla2[[#This Row],[ROS_NUM_COR_COD_ROS_TG_POS]]-Tabla2[[#This Row],[PAS_NUM_COR_COD_ROS_TG_POS]]</f>
        <v>0.55555555555555558</v>
      </c>
      <c r="LD102" s="15">
        <f>Tabla2[[#This Row],[ROS_DUR_COR_COD_ROS_TG_POS]]-Tabla2[[#This Row],[PAS_DUR_COR_COD_ROS_TG_POS]]</f>
        <v>479</v>
      </c>
      <c r="LE102" s="15">
        <f>Tabla2[[#This Row],[ROS_NUM_COR_COD_ROS_TG_TOT]]-Tabla2[[#This Row],[PAS_NUM_COR_COD_ROS_TG_TOT]]</f>
        <v>0.42307692307692307</v>
      </c>
      <c r="LF102" s="15">
        <f>Tabla2[[#This Row],[ROS_DUR_COR_COD_ROS_TG_TOT]]-Tabla2[[#This Row],[PAS_DUR_COR_COD_ROS_TG_TOT]]</f>
        <v>645.25</v>
      </c>
      <c r="LG102" s="15">
        <f>Tabla2[[#This Row],[ROS_NUM_COR_COD_ESC_TG_NEG]]-Tabla2[[#This Row],[PAS_NUM_COR_COD_ESC_TG_NEG]]</f>
        <v>0</v>
      </c>
      <c r="LH102" s="15">
        <f>Tabla2[[#This Row],[ROS_DUR_COR_COD_ESC_TG_NEG]]-Tabla2[[#This Row],[PAS_DUR_COR_COD_ESC_TG_NEG]]</f>
        <v>0</v>
      </c>
      <c r="LI102" s="15">
        <f>Tabla2[[#This Row],[ROS_NUM_COR_COD_ESC_TG_NEU]]-Tabla2[[#This Row],[PAS_NUM_COR_COD_ESC_TG_NEU]]</f>
        <v>0.77777777777777779</v>
      </c>
      <c r="LJ102" s="15">
        <f>Tabla2[[#This Row],[ROS_NUM_COR_COD_ESC_TG_NEG]]-Tabla2[[#This Row],[PAS_NUM_COR_COD_ESC_TG_NEG]]</f>
        <v>0</v>
      </c>
      <c r="LK102" s="15">
        <f>Tabla2[[#This Row],[ROS_NUM_COR_COD_ESC_TG_POS]]-Tabla2[[#This Row],[PAS_NUM_COR_COD_ESC_TG_POS]]</f>
        <v>0.66666666666666663</v>
      </c>
      <c r="LL102" s="15">
        <f>Tabla2[[#This Row],[ROS_DUR_COR_COD_ESC_TG_POS]]-Tabla2[[#This Row],[PAS_DUR_COR_COD_ESC_TG_POS]]</f>
        <v>825</v>
      </c>
      <c r="LM102" s="15">
        <f>Tabla2[[#This Row],[ROS_NUM_COR_COD_ESC_TG_TOT]]-Tabla2[[#This Row],[PAS_NUM_COR_COD_ESC_TG_TOT]]</f>
        <v>0.5</v>
      </c>
      <c r="LN102" s="15">
        <f>Tabla2[[#This Row],[ROS_DUR_COR_COD_ESC_TG_TOT]]-Tabla2[[#This Row],[PAS_DUR_COR_COD_ESC_TG_TOT]]</f>
        <v>1060</v>
      </c>
      <c r="LO102" s="15">
        <f>Tabla2[[#This Row],[PAS_NUM_COR_COD_ROS_TG_NEG]]-Tabla2[[#This Row],[ESC_NUM_COR_COD_ROS_TG_NEG]]</f>
        <v>-0.625</v>
      </c>
      <c r="LP102" s="15">
        <f>Tabla2[[#This Row],[PAS_DUR_COR_COD_ROS_TG_NEG]]-Tabla2[[#This Row],[ESC_DUR_COR_COD_ROS_TG_NEG]]</f>
        <v>-1468</v>
      </c>
      <c r="LQ102" s="15">
        <f>Tabla2[[#This Row],[PAS_NUM_COR_COD_ROS_TG_NEU]]-Tabla2[[#This Row],[ESC_NUM_COR_COD_ROS_TG_NEU]]</f>
        <v>0</v>
      </c>
      <c r="LR102" s="15">
        <f>Tabla2[[#This Row],[PAS_DUR_COR_COD_ROS_TG_NEU]]-Tabla2[[#This Row],[ESC_DUR_COR_COD_ROS_TG_NEU]]</f>
        <v>0</v>
      </c>
      <c r="LS102" s="15">
        <f>Tabla2[[#This Row],[PAS_NUM_COR_COD_ROS_TG_POS]]-Tabla2[[#This Row],[ESC_NUM_COR_COD_ROS_TG_POS]]</f>
        <v>-0.1</v>
      </c>
      <c r="LT102" s="15">
        <f>Tabla2[[#This Row],[PAS_DUR_COR_COD_ROS_TG_POS]]-Tabla2[[#This Row],[ESC_DUR_COR_COD_ROS_TG_POS]]</f>
        <v>-108</v>
      </c>
      <c r="LU102" s="15">
        <f>Tabla2[[#This Row],[PAS_NUM_COR_COD_ROS_TG_TOT]]-Tabla2[[#This Row],[ESC_NUM_COR_COD_ROS_TG_TOT]]</f>
        <v>-0.23076923076923078</v>
      </c>
      <c r="LV102" s="15">
        <f>Tabla2[[#This Row],[PAS_DUR_COR_COD_ROS_TG_TOT]]-Tabla2[[#This Row],[ESC_DUR_COR_COD_ROS_TG_TOT]]</f>
        <v>-788</v>
      </c>
      <c r="LW102" s="15">
        <f>Tabla2[[#This Row],[PAS_NUM_COR_COD_ESC_TG_NEG]]-Tabla2[[#This Row],[ESC_NUM_COR_COD_ESC_TG_NEG]]</f>
        <v>0</v>
      </c>
      <c r="LX102" s="15">
        <f>Tabla2[[#This Row],[PAS_DUR_COR_COD_ESC_TG_NEG]]-Tabla2[[#This Row],[ESC_DUR_COR_COD_ESC_TG_NEG]]</f>
        <v>0</v>
      </c>
      <c r="LY102" s="15">
        <f>Tabla2[[#This Row],[PAS_NUM_COR_COD_ESC_TG_NEU]]-Tabla2[[#This Row],[ESC_NUM_COR_COD_ESC_TG_NEU]]</f>
        <v>0</v>
      </c>
      <c r="LZ102" s="15">
        <f>Tabla2[[#This Row],[PAS_DUR_COR_COD_ESC_TG_NEU]]-Tabla2[[#This Row],[ESC_DUR_COR_COD_ESC_TG_NEU]]</f>
        <v>0</v>
      </c>
      <c r="MA102" s="15">
        <f>Tabla2[[#This Row],[PAS_NUM_COR_COD_ESC_TG_POS]]-Tabla2[[#This Row],[ESC_NUM_COR_COD_ESC_TG_POS]]</f>
        <v>-0.3</v>
      </c>
      <c r="MB102" s="15">
        <f>Tabla2[[#This Row],[PAS_DUR_COR_COD_ESC_TG_POS]]-Tabla2[[#This Row],[ESC_DUR_COR_COD_ESC_TG_POS]]</f>
        <v>-558</v>
      </c>
      <c r="MC102" s="15">
        <f>Tabla2[[#This Row],[PAS_NUM_COR_COD_ESC_TG_TOT]]-Tabla2[[#This Row],[ESC_NUM_COR_COD_ESC_TG_TOT]]</f>
        <v>-0.11538461538461539</v>
      </c>
      <c r="MD102" s="15">
        <f>Tabla2[[#This Row],[PAS_DUR_COR_COD_ESC_TG_TOT]]-Tabla2[[#This Row],[ESC_DUR_COR_COD_ESC_TG_TOT]]</f>
        <v>-558</v>
      </c>
      <c r="ME102" s="42">
        <f>Tabla25[[#This Row],[PAS_NUM_COR_COD_ROS_TG_NEG]]-Tabla25[[#This Row],[PAS_NUM_COR_COD_ESC_TG_NEG]]</f>
        <v>0</v>
      </c>
      <c r="MF102" s="42">
        <f>Tabla25[[#This Row],[PAS_NUM_COR_COD_ROS_TG_NEU]]-Tabla25[[#This Row],[PAS_NUM_COR_COD_ESC_TG_NEU]]</f>
        <v>0</v>
      </c>
      <c r="MG102" s="42">
        <f>Tabla25[[#This Row],[PAS_NUM_COR_COD_ROS_TG_POS]]-Tabla25[[#This Row],[PAS_NUM_COR_COD_ESC_TG_POS]]</f>
        <v>0</v>
      </c>
      <c r="MH102" s="42">
        <f>Tabla25[[#This Row],[PAS_NUM_COR_COD_ROS_TG_TOT]]-Tabla25[[#This Row],[PAS_NUM_COR_COD_ESC_TG_TOT]]</f>
        <v>0</v>
      </c>
      <c r="MI102" s="42">
        <f>Tabla25[[#This Row],[PAS_DUR_COR_COD_ROS_TG_NEG]]-Tabla25[[#This Row],[PAS_DUR_COR_COD_ESC_TG_NEG]]</f>
        <v>0</v>
      </c>
      <c r="MJ102" s="42">
        <f>Tabla25[[#This Row],[PAS_DUR_COR_COD_ROS_TG_NEU]]-Tabla25[[#This Row],[PAS_DUR_COR_COD_ESC_TG_NEU]]</f>
        <v>0</v>
      </c>
      <c r="MK102" s="42">
        <f>Tabla25[[#This Row],[PAS_DUR_COR_COD_ROS_TG_POS]]-Tabla25[[#This Row],[PAS_DUR_COR_COD_ESC_TG_POS]]</f>
        <v>0</v>
      </c>
      <c r="ML102" s="42">
        <f>Tabla25[[#This Row],[PAS_DUR_COR_COD_ROS_TG_TOT]]-Tabla25[[#This Row],[PAS_DUR_COR_COD_ESC_TG_TOT]]</f>
        <v>0</v>
      </c>
      <c r="MM102" s="44">
        <f>Tabla25[[#This Row],[ESC_NUM_COR_COD_ROS_TG_NEG]]-Tabla25[[#This Row],[ESC_NUM_COR_COD_ESC_TG_NEG]]</f>
        <v>0.625</v>
      </c>
      <c r="MN102" s="44">
        <f>Tabla25[[#This Row],[ESC_NUM_COR_COD_ROS_TG_NEU]]-Tabla25[[#This Row],[ESC_NUM_COR_COD_ESC_TG_NEU]]</f>
        <v>0</v>
      </c>
      <c r="MO102" s="44">
        <f>Tabla25[[#This Row],[ESC_NUM_COR_COD_ROS_TG_POS]]-Tabla25[[#This Row],[ESC_NUM_COR_COD_ESC_TG_POS]]</f>
        <v>-0.19999999999999998</v>
      </c>
      <c r="MP102" s="44">
        <f>Tabla25[[#This Row],[ESC_NUM_COR_COD_ROS_TG_TOT]]-Tabla25[[#This Row],[ESC_NUM_COR_COD_ESC_TG_TOT]]</f>
        <v>0.11538461538461539</v>
      </c>
      <c r="MQ102" s="44">
        <f>Tabla25[[#This Row],[ESC_DUR_COR_COD_ROS_TG_NEG]]-Tabla25[[#This Row],[ESC_DUR_COR_COD_ESC_TG_NEG]]</f>
        <v>1468</v>
      </c>
      <c r="MR102" s="44">
        <f>Tabla25[[#This Row],[ESC_DUR_COR_COD_ROS_TG_NEU]]-Tabla25[[#This Row],[ESC_DUR_COR_COD_ESC_TG_NEU]]</f>
        <v>0</v>
      </c>
      <c r="MS102" s="44">
        <f>Tabla25[[#This Row],[ESC_DUR_COR_COD_ROS_TG_POS]]-Tabla25[[#This Row],[ESC_DUR_COR_COD_ESC_TG_POS]]</f>
        <v>-450</v>
      </c>
      <c r="MT102" s="44">
        <f>Tabla25[[#This Row],[ESC_DUR_COR_COD_ROS_TG_TOT]]-Tabla25[[#This Row],[ESC_DUR_COR_COD_ESC_TG_TOT]]</f>
        <v>230</v>
      </c>
      <c r="MU102" s="47">
        <f>Tabla25[[#This Row],[ROS_NUM_COR_COD_ROS_TG_NEG]]-Tabla25[[#This Row],[ROS_NUM_COR_COD_ESC_TG_NEG]]</f>
        <v>0.625</v>
      </c>
      <c r="MV102" s="47">
        <f>Tabla25[[#This Row],[ROS_NUM_COR_COD_ROS_TG_NEU]]-Tabla25[[#This Row],[ROS_NUM_COR_COD_ESC_TG_NEU]]</f>
        <v>-0.66666666666666674</v>
      </c>
      <c r="MW102" s="47">
        <f>Tabla25[[#This Row],[ROS_NUM_COR_COD_ROS_TG_POS]]-Tabla25[[#This Row],[ROS_NUM_COR_COD_ESC_TG_POS]]</f>
        <v>-0.11111111111111105</v>
      </c>
      <c r="MX102" s="47">
        <f>Tabla25[[#This Row],[ROS_NUM_COR_COD_ROS_TG_TOT]]-Tabla25[[#This Row],[ROS_NUM_COR_COD_ESC_TG_TOT]]</f>
        <v>-7.6923076923076927E-2</v>
      </c>
      <c r="MY102" s="47">
        <f>Tabla25[[#This Row],[ROS_DUR_COR_COD_ROS_TG_NEG]]-Tabla25[[#This Row],[ROS_DUR_COR_COD_ESC_TG_NEG]]</f>
        <v>1420</v>
      </c>
      <c r="MZ102" s="47">
        <f>Tabla25[[#This Row],[ROS_DUR_COR_COD_ROS_TG_NEU]]-Tabla25[[#This Row],[ROS_DUR_COR_COD_ESC_TG_NEU]]</f>
        <v>-1327</v>
      </c>
      <c r="NA102" s="47">
        <f>Tabla25[[#This Row],[ROS_DUR_COR_COD_ROS_TG_POS]]-Tabla25[[#This Row],[ROS_DUR_COR_COD_ESC_TG_POS]]</f>
        <v>-346</v>
      </c>
      <c r="NB102" s="47">
        <f>Tabla25[[#This Row],[ROS_DUR_COR_COD_ROS_TG_TOT]]-Tabla25[[#This Row],[ROS_DUR_COR_COD_ESC_TG_TOT]]</f>
        <v>-414.75</v>
      </c>
    </row>
    <row r="103" spans="1:366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  <c r="KY103" s="15">
        <f>Tabla2[[#This Row],[ROS_NUM_COR_COD_ROS_TG_NEG]]-Tabla2[[#This Row],[PAS_NUM_COR_COD_ROS_TG_NEG]]</f>
        <v>1.9249999999999998</v>
      </c>
      <c r="KZ103" s="15">
        <f>Tabla2[[#This Row],[ROS_DUR_COR_COD_ROS_TG_NEG]]-Tabla2[[#This Row],[PAS_DUR_COR_COD_ROS_TG_NEG]]</f>
        <v>717.95833333333337</v>
      </c>
      <c r="LA103" s="15">
        <f>Tabla2[[#This Row],[ROS_NUM_COR_COD_ROS_TG_NEU]]-Tabla2[[#This Row],[PAS_NUM_COR_COD_ROS_TG_NEU]]</f>
        <v>0.89999999999999991</v>
      </c>
      <c r="LB103" s="15">
        <f>Tabla2[[#This Row],[ROS_DUR_COR_COD_ROS_TG_NEU]]-Tabla2[[#This Row],[PAS_DUR_COR_COD_ROS_TG_NEU]]</f>
        <v>529.40522875816987</v>
      </c>
      <c r="LC103" s="15">
        <f>Tabla2[[#This Row],[ROS_NUM_COR_COD_ROS_TG_POS]]-Tabla2[[#This Row],[PAS_NUM_COR_COD_ROS_TG_POS]]</f>
        <v>-0.10000000000000009</v>
      </c>
      <c r="LD103" s="15">
        <f>Tabla2[[#This Row],[ROS_DUR_COR_COD_ROS_TG_POS]]-Tabla2[[#This Row],[PAS_DUR_COR_COD_ROS_TG_POS]]</f>
        <v>515.61428571428576</v>
      </c>
      <c r="LE103" s="15">
        <f>Tabla2[[#This Row],[ROS_NUM_COR_COD_ROS_TG_TOT]]-Tabla2[[#This Row],[PAS_NUM_COR_COD_ROS_TG_TOT]]</f>
        <v>0.89230769230769269</v>
      </c>
      <c r="LF103" s="15">
        <f>Tabla2[[#This Row],[ROS_DUR_COR_COD_ROS_TG_TOT]]-Tabla2[[#This Row],[PAS_DUR_COR_COD_ROS_TG_TOT]]</f>
        <v>587.48106060606051</v>
      </c>
      <c r="LG103" s="15">
        <f>Tabla2[[#This Row],[ROS_NUM_COR_COD_ESC_TG_NEG]]-Tabla2[[#This Row],[PAS_NUM_COR_COD_ESC_TG_NEG]]</f>
        <v>-1.2250000000000001</v>
      </c>
      <c r="LH103" s="15">
        <f>Tabla2[[#This Row],[ROS_DUR_COR_COD_ESC_TG_NEG]]-Tabla2[[#This Row],[PAS_DUR_COR_COD_ESC_TG_NEG]]</f>
        <v>-93.941176470588289</v>
      </c>
      <c r="LI103" s="15">
        <f>Tabla2[[#This Row],[ROS_NUM_COR_COD_ESC_TG_NEU]]-Tabla2[[#This Row],[PAS_NUM_COR_COD_ESC_TG_NEU]]</f>
        <v>0</v>
      </c>
      <c r="LJ103" s="15">
        <f>Tabla2[[#This Row],[ROS_NUM_COR_COD_ESC_TG_NEG]]-Tabla2[[#This Row],[PAS_NUM_COR_COD_ESC_TG_NEG]]</f>
        <v>-1.2250000000000001</v>
      </c>
      <c r="LK103" s="15">
        <f>Tabla2[[#This Row],[ROS_NUM_COR_COD_ESC_TG_POS]]-Tabla2[[#This Row],[PAS_NUM_COR_COD_ESC_TG_POS]]</f>
        <v>0.27499999999999991</v>
      </c>
      <c r="LL103" s="15">
        <f>Tabla2[[#This Row],[ROS_DUR_COR_COD_ESC_TG_POS]]-Tabla2[[#This Row],[PAS_DUR_COR_COD_ESC_TG_POS]]</f>
        <v>759.81111111111113</v>
      </c>
      <c r="LM103" s="15">
        <f>Tabla2[[#This Row],[ROS_NUM_COR_COD_ESC_TG_TOT]]-Tabla2[[#This Row],[PAS_NUM_COR_COD_ESC_TG_TOT]]</f>
        <v>-0.32564102564102582</v>
      </c>
      <c r="LN103" s="15">
        <f>Tabla2[[#This Row],[ROS_DUR_COR_COD_ESC_TG_TOT]]-Tabla2[[#This Row],[PAS_DUR_COR_COD_ESC_TG_TOT]]</f>
        <v>173.79931972789109</v>
      </c>
      <c r="LO103" s="15">
        <f>Tabla2[[#This Row],[PAS_NUM_COR_COD_ROS_TG_NEG]]-Tabla2[[#This Row],[ESC_NUM_COR_COD_ROS_TG_NEG]]</f>
        <v>1.7500000000000002</v>
      </c>
      <c r="LP103" s="15">
        <f>Tabla2[[#This Row],[PAS_DUR_COR_COD_ROS_TG_NEG]]-Tabla2[[#This Row],[ESC_DUR_COR_COD_ROS_TG_NEG]]</f>
        <v>195.09523809523807</v>
      </c>
      <c r="LQ103" s="15">
        <f>Tabla2[[#This Row],[PAS_NUM_COR_COD_ROS_TG_NEU]]-Tabla2[[#This Row],[ESC_NUM_COR_COD_ROS_TG_NEU]]</f>
        <v>1.9888888888888889</v>
      </c>
      <c r="LR103" s="15">
        <f>Tabla2[[#This Row],[PAS_DUR_COR_COD_ROS_TG_NEU]]-Tabla2[[#This Row],[ESC_DUR_COR_COD_ROS_TG_NEU]]</f>
        <v>363.8725490196079</v>
      </c>
      <c r="LS103" s="15">
        <f>Tabla2[[#This Row],[PAS_NUM_COR_COD_ROS_TG_POS]]-Tabla2[[#This Row],[ESC_NUM_COR_COD_ROS_TG_POS]]</f>
        <v>1.75</v>
      </c>
      <c r="LT103" s="15">
        <f>Tabla2[[#This Row],[PAS_DUR_COR_COD_ROS_TG_POS]]-Tabla2[[#This Row],[ESC_DUR_COR_COD_ROS_TG_POS]]</f>
        <v>206.10000000000002</v>
      </c>
      <c r="LU103" s="15">
        <f>Tabla2[[#This Row],[PAS_NUM_COR_COD_ROS_TG_TOT]]-Tabla2[[#This Row],[ESC_NUM_COR_COD_ROS_TG_TOT]]</f>
        <v>1.8172413793103446</v>
      </c>
      <c r="LV103" s="15">
        <f>Tabla2[[#This Row],[PAS_DUR_COR_COD_ROS_TG_TOT]]-Tabla2[[#This Row],[ESC_DUR_COR_COD_ROS_TG_TOT]]</f>
        <v>247.87012987012992</v>
      </c>
      <c r="LW103" s="15">
        <f>Tabla2[[#This Row],[PAS_NUM_COR_COD_ESC_TG_NEG]]-Tabla2[[#This Row],[ESC_NUM_COR_COD_ESC_TG_NEG]]</f>
        <v>-1.5500000000000003</v>
      </c>
      <c r="LX103" s="15">
        <f>Tabla2[[#This Row],[PAS_DUR_COR_COD_ESC_TG_NEG]]-Tabla2[[#This Row],[ESC_DUR_COR_COD_ESC_TG_NEG]]</f>
        <v>-564.85882352941167</v>
      </c>
      <c r="LY103" s="15">
        <f>Tabla2[[#This Row],[PAS_NUM_COR_COD_ESC_TG_NEU]]-Tabla2[[#This Row],[ESC_NUM_COR_COD_ESC_TG_NEU]]</f>
        <v>-2.8</v>
      </c>
      <c r="LZ103" s="15">
        <f>Tabla2[[#This Row],[PAS_DUR_COR_COD_ESC_TG_NEU]]-Tabla2[[#This Row],[ESC_DUR_COR_COD_ESC_TG_NEU]]</f>
        <v>-578.96825396825398</v>
      </c>
      <c r="MA103" s="15">
        <f>Tabla2[[#This Row],[PAS_NUM_COR_COD_ESC_TG_POS]]-Tabla2[[#This Row],[ESC_NUM_COR_COD_ESC_TG_POS]]</f>
        <v>-0.94999999999999973</v>
      </c>
      <c r="MB103" s="15">
        <f>Tabla2[[#This Row],[PAS_DUR_COR_COD_ESC_TG_POS]]-Tabla2[[#This Row],[ESC_DUR_COR_COD_ESC_TG_POS]]</f>
        <v>-391.11111111111109</v>
      </c>
      <c r="MC103" s="15">
        <f>Tabla2[[#This Row],[PAS_NUM_COR_COD_ESC_TG_TOT]]-Tabla2[[#This Row],[ESC_NUM_COR_COD_ESC_TG_TOT]]</f>
        <v>-1.745977011494253</v>
      </c>
      <c r="MD103" s="15">
        <f>Tabla2[[#This Row],[PAS_DUR_COR_COD_ESC_TG_TOT]]-Tabla2[[#This Row],[ESC_DUR_COR_COD_ESC_TG_TOT]]</f>
        <v>-510.32230823363818</v>
      </c>
      <c r="ME103" s="42">
        <f>Tabla25[[#This Row],[PAS_NUM_COR_COD_ROS_TG_NEG]]-Tabla25[[#This Row],[PAS_NUM_COR_COD_ESC_TG_NEG]]</f>
        <v>0.10000000000000009</v>
      </c>
      <c r="MF103" s="42">
        <f>Tabla25[[#This Row],[PAS_NUM_COR_COD_ROS_TG_NEU]]-Tabla25[[#This Row],[PAS_NUM_COR_COD_ESC_TG_NEU]]</f>
        <v>0.89999999999999991</v>
      </c>
      <c r="MG103" s="42">
        <f>Tabla25[[#This Row],[PAS_NUM_COR_COD_ROS_TG_POS]]-Tabla25[[#This Row],[PAS_NUM_COR_COD_ESC_TG_POS]]</f>
        <v>1</v>
      </c>
      <c r="MH103" s="42">
        <f>Tabla25[[#This Row],[PAS_NUM_COR_COD_ROS_TG_TOT]]-Tabla25[[#This Row],[PAS_NUM_COR_COD_ESC_TG_TOT]]</f>
        <v>0.66666666666666652</v>
      </c>
      <c r="MI103" s="42">
        <f>Tabla25[[#This Row],[PAS_DUR_COR_COD_ROS_TG_NEG]]-Tabla25[[#This Row],[PAS_DUR_COR_COD_ESC_TG_NEG]]</f>
        <v>18.72549019607834</v>
      </c>
      <c r="MJ103" s="42">
        <f>Tabla25[[#This Row],[PAS_DUR_COR_COD_ROS_TG_NEU]]-Tabla25[[#This Row],[PAS_DUR_COR_COD_ESC_TG_NEU]]</f>
        <v>127.56302521008411</v>
      </c>
      <c r="MK103" s="42">
        <f>Tabla25[[#This Row],[PAS_DUR_COR_COD_ROS_TG_POS]]-Tabla25[[#This Row],[PAS_DUR_COR_COD_ESC_TG_POS]]</f>
        <v>179.71111111111111</v>
      </c>
      <c r="ML103" s="42">
        <f>Tabla25[[#This Row],[PAS_DUR_COR_COD_ROS_TG_TOT]]-Tabla25[[#This Row],[PAS_DUR_COR_COD_ESC_TG_TOT]]</f>
        <v>110.35992578849721</v>
      </c>
      <c r="MM103" s="44">
        <f>Tabla25[[#This Row],[ESC_NUM_COR_COD_ROS_TG_NEG]]-Tabla25[[#This Row],[ESC_NUM_COR_COD_ESC_TG_NEG]]</f>
        <v>-3.2</v>
      </c>
      <c r="MN103" s="44">
        <f>Tabla25[[#This Row],[ESC_NUM_COR_COD_ROS_TG_NEU]]-Tabla25[[#This Row],[ESC_NUM_COR_COD_ESC_TG_NEU]]</f>
        <v>-3.8888888888888888</v>
      </c>
      <c r="MO103" s="44">
        <f>Tabla25[[#This Row],[ESC_NUM_COR_COD_ROS_TG_POS]]-Tabla25[[#This Row],[ESC_NUM_COR_COD_ESC_TG_POS]]</f>
        <v>-1.6999999999999997</v>
      </c>
      <c r="MP103" s="44">
        <f>Tabla25[[#This Row],[ESC_NUM_COR_COD_ROS_TG_TOT]]-Tabla25[[#This Row],[ESC_NUM_COR_COD_ESC_TG_TOT]]</f>
        <v>-2.896551724137931</v>
      </c>
      <c r="MQ103" s="44">
        <f>Tabla25[[#This Row],[ESC_DUR_COR_COD_ROS_TG_NEG]]-Tabla25[[#This Row],[ESC_DUR_COR_COD_ESC_TG_NEG]]</f>
        <v>-741.2285714285714</v>
      </c>
      <c r="MR103" s="44">
        <f>Tabla25[[#This Row],[ESC_DUR_COR_COD_ROS_TG_NEU]]-Tabla25[[#This Row],[ESC_DUR_COR_COD_ESC_TG_NEU]]</f>
        <v>-815.27777777777783</v>
      </c>
      <c r="MS103" s="44">
        <f>Tabla25[[#This Row],[ESC_DUR_COR_COD_ROS_TG_POS]]-Tabla25[[#This Row],[ESC_DUR_COR_COD_ESC_TG_POS]]</f>
        <v>-417.5</v>
      </c>
      <c r="MT103" s="44">
        <f>Tabla25[[#This Row],[ESC_DUR_COR_COD_ROS_TG_TOT]]-Tabla25[[#This Row],[ESC_DUR_COR_COD_ESC_TG_TOT]]</f>
        <v>-647.83251231527083</v>
      </c>
      <c r="MU103" s="47">
        <f>Tabla25[[#This Row],[ROS_NUM_COR_COD_ROS_TG_NEG]]-Tabla25[[#This Row],[ROS_NUM_COR_COD_ESC_TG_NEG]]</f>
        <v>3.25</v>
      </c>
      <c r="MV103" s="47">
        <f>Tabla25[[#This Row],[ROS_NUM_COR_COD_ROS_TG_NEU]]-Tabla25[[#This Row],[ROS_NUM_COR_COD_ESC_TG_NEU]]</f>
        <v>1.7999999999999998</v>
      </c>
      <c r="MW103" s="47">
        <f>Tabla25[[#This Row],[ROS_NUM_COR_COD_ROS_TG_POS]]-Tabla25[[#This Row],[ROS_NUM_COR_COD_ESC_TG_POS]]</f>
        <v>0.625</v>
      </c>
      <c r="MX103" s="47">
        <f>Tabla25[[#This Row],[ROS_NUM_COR_COD_ROS_TG_TOT]]-Tabla25[[#This Row],[ROS_NUM_COR_COD_ESC_TG_TOT]]</f>
        <v>1.884615384615385</v>
      </c>
      <c r="MY103" s="47">
        <f>Tabla25[[#This Row],[ROS_DUR_COR_COD_ROS_TG_NEG]]-Tabla25[[#This Row],[ROS_DUR_COR_COD_ESC_TG_NEG]]</f>
        <v>830.625</v>
      </c>
      <c r="MZ103" s="47">
        <f>Tabla25[[#This Row],[ROS_DUR_COR_COD_ROS_TG_NEU]]-Tabla25[[#This Row],[ROS_DUR_COR_COD_ESC_TG_NEU]]</f>
        <v>685.98611111111109</v>
      </c>
      <c r="NA103" s="47">
        <f>Tabla25[[#This Row],[ROS_DUR_COR_COD_ROS_TG_POS]]-Tabla25[[#This Row],[ROS_DUR_COR_COD_ESC_TG_POS]]</f>
        <v>-64.485714285714266</v>
      </c>
      <c r="NB103" s="47">
        <f>Tabla25[[#This Row],[ROS_DUR_COR_COD_ROS_TG_TOT]]-Tabla25[[#This Row],[ROS_DUR_COR_COD_ESC_TG_TOT]]</f>
        <v>524.04166666666663</v>
      </c>
    </row>
    <row r="104" spans="1:366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  <c r="KY104" s="15">
        <f>Tabla2[[#This Row],[ROS_NUM_COR_COD_ROS_TG_NEG]]-Tabla2[[#This Row],[PAS_NUM_COR_COD_ROS_TG_NEG]]</f>
        <v>1.7111111111111108</v>
      </c>
      <c r="KZ104" s="15">
        <f>Tabla2[[#This Row],[ROS_DUR_COR_COD_ROS_TG_NEG]]-Tabla2[[#This Row],[PAS_DUR_COR_COD_ROS_TG_NEG]]</f>
        <v>437.51111111111106</v>
      </c>
      <c r="LA104" s="15">
        <f>Tabla2[[#This Row],[ROS_NUM_COR_COD_ROS_TG_NEU]]-Tabla2[[#This Row],[PAS_NUM_COR_COD_ROS_TG_NEU]]</f>
        <v>1</v>
      </c>
      <c r="LB104" s="15">
        <f>Tabla2[[#This Row],[ROS_DUR_COR_COD_ROS_TG_NEU]]-Tabla2[[#This Row],[PAS_DUR_COR_COD_ROS_TG_NEU]]</f>
        <v>256.99473684210523</v>
      </c>
      <c r="LC104" s="15">
        <f>Tabla2[[#This Row],[ROS_NUM_COR_COD_ROS_TG_POS]]-Tabla2[[#This Row],[PAS_NUM_COR_COD_ROS_TG_POS]]</f>
        <v>0.5</v>
      </c>
      <c r="LD104" s="15">
        <f>Tabla2[[#This Row],[ROS_DUR_COR_COD_ROS_TG_POS]]-Tabla2[[#This Row],[PAS_DUR_COR_COD_ROS_TG_POS]]</f>
        <v>256.57368421052615</v>
      </c>
      <c r="LE104" s="15">
        <f>Tabla2[[#This Row],[ROS_NUM_COR_COD_ROS_TG_TOT]]-Tabla2[[#This Row],[PAS_NUM_COR_COD_ROS_TG_TOT]]</f>
        <v>1.0701149425287362</v>
      </c>
      <c r="LF104" s="15">
        <f>Tabla2[[#This Row],[ROS_DUR_COR_COD_ROS_TG_TOT]]-Tabla2[[#This Row],[PAS_DUR_COR_COD_ROS_TG_TOT]]</f>
        <v>320.87931034482745</v>
      </c>
      <c r="LG104" s="15">
        <f>Tabla2[[#This Row],[ROS_NUM_COR_COD_ESC_TG_NEG]]-Tabla2[[#This Row],[PAS_NUM_COR_COD_ESC_TG_NEG]]</f>
        <v>-2.9888888888888885</v>
      </c>
      <c r="LH104" s="15">
        <f>Tabla2[[#This Row],[ROS_DUR_COR_COD_ESC_TG_NEG]]-Tabla2[[#This Row],[PAS_DUR_COR_COD_ESC_TG_NEG]]</f>
        <v>-557.69999999999993</v>
      </c>
      <c r="LI104" s="15">
        <f>Tabla2[[#This Row],[ROS_NUM_COR_COD_ESC_TG_NEU]]-Tabla2[[#This Row],[PAS_NUM_COR_COD_ESC_TG_NEU]]</f>
        <v>-1.8000000000000003</v>
      </c>
      <c r="LJ104" s="15">
        <f>Tabla2[[#This Row],[ROS_NUM_COR_COD_ESC_TG_NEG]]-Tabla2[[#This Row],[PAS_NUM_COR_COD_ESC_TG_NEG]]</f>
        <v>-2.9888888888888885</v>
      </c>
      <c r="LK104" s="15">
        <f>Tabla2[[#This Row],[ROS_NUM_COR_COD_ESC_TG_POS]]-Tabla2[[#This Row],[PAS_NUM_COR_COD_ESC_TG_POS]]</f>
        <v>-1.25</v>
      </c>
      <c r="LL104" s="15">
        <f>Tabla2[[#This Row],[ROS_DUR_COR_COD_ESC_TG_POS]]-Tabla2[[#This Row],[PAS_DUR_COR_COD_ESC_TG_POS]]</f>
        <v>-325.62631578947367</v>
      </c>
      <c r="LM104" s="15">
        <f>Tabla2[[#This Row],[ROS_NUM_COR_COD_ESC_TG_TOT]]-Tabla2[[#This Row],[PAS_NUM_COR_COD_ESC_TG_TOT]]</f>
        <v>-1.9867816091954023</v>
      </c>
      <c r="LN104" s="15">
        <f>Tabla2[[#This Row],[ROS_DUR_COR_COD_ESC_TG_TOT]]-Tabla2[[#This Row],[PAS_DUR_COR_COD_ESC_TG_TOT]]</f>
        <v>-374.27118644067798</v>
      </c>
      <c r="LO104" s="15">
        <f>Tabla2[[#This Row],[PAS_NUM_COR_COD_ROS_TG_NEG]]-Tabla2[[#This Row],[ESC_NUM_COR_COD_ROS_TG_NEG]]</f>
        <v>1.1777777777777776</v>
      </c>
      <c r="LP104" s="15">
        <f>Tabla2[[#This Row],[PAS_DUR_COR_COD_ROS_TG_NEG]]-Tabla2[[#This Row],[ESC_DUR_COR_COD_ROS_TG_NEG]]</f>
        <v>163.60000000000002</v>
      </c>
      <c r="LQ104" s="15">
        <f>Tabla2[[#This Row],[PAS_NUM_COR_COD_ROS_TG_NEU]]-Tabla2[[#This Row],[ESC_NUM_COR_COD_ROS_TG_NEU]]</f>
        <v>1.3555555555555552</v>
      </c>
      <c r="LR104" s="15">
        <f>Tabla2[[#This Row],[PAS_DUR_COR_COD_ROS_TG_NEU]]-Tabla2[[#This Row],[ESC_DUR_COR_COD_ROS_TG_NEU]]</f>
        <v>97.962406015037573</v>
      </c>
      <c r="LS104" s="15">
        <f>Tabla2[[#This Row],[PAS_NUM_COR_COD_ROS_TG_POS]]-Tabla2[[#This Row],[ESC_NUM_COR_COD_ROS_TG_POS]]</f>
        <v>1.7000000000000002</v>
      </c>
      <c r="LT104" s="15">
        <f>Tabla2[[#This Row],[PAS_DUR_COR_COD_ROS_TG_POS]]-Tabla2[[#This Row],[ESC_DUR_COR_COD_ROS_TG_POS]]</f>
        <v>308.02631578947376</v>
      </c>
      <c r="LU104" s="15">
        <f>Tabla2[[#This Row],[PAS_NUM_COR_COD_ROS_TG_TOT]]-Tabla2[[#This Row],[ESC_NUM_COR_COD_ROS_TG_TOT]]</f>
        <v>1.3904761904761904</v>
      </c>
      <c r="LV104" s="15">
        <f>Tabla2[[#This Row],[PAS_DUR_COR_COD_ROS_TG_TOT]]-Tabla2[[#This Row],[ESC_DUR_COR_COD_ROS_TG_TOT]]</f>
        <v>189.08920539730138</v>
      </c>
      <c r="LW104" s="15">
        <f>Tabla2[[#This Row],[PAS_NUM_COR_COD_ESC_TG_NEG]]-Tabla2[[#This Row],[ESC_NUM_COR_COD_ESC_TG_NEG]]</f>
        <v>-0.45555555555555571</v>
      </c>
      <c r="LX104" s="15">
        <f>Tabla2[[#This Row],[PAS_DUR_COR_COD_ESC_TG_NEG]]-Tabla2[[#This Row],[ESC_DUR_COR_COD_ESC_TG_NEG]]</f>
        <v>-73.677777777777919</v>
      </c>
      <c r="LY104" s="15">
        <f>Tabla2[[#This Row],[PAS_NUM_COR_COD_ESC_TG_NEU]]-Tabla2[[#This Row],[ESC_NUM_COR_COD_ESC_TG_NEU]]</f>
        <v>-0.46666666666666679</v>
      </c>
      <c r="LZ104" s="15">
        <f>Tabla2[[#This Row],[PAS_DUR_COR_COD_ESC_TG_NEU]]-Tabla2[[#This Row],[ESC_DUR_COR_COD_ESC_TG_NEU]]</f>
        <v>-33.922222222222217</v>
      </c>
      <c r="MA104" s="15">
        <f>Tabla2[[#This Row],[PAS_NUM_COR_COD_ESC_TG_POS]]-Tabla2[[#This Row],[ESC_NUM_COR_COD_ESC_TG_POS]]</f>
        <v>-0.74999999999999956</v>
      </c>
      <c r="MB104" s="15">
        <f>Tabla2[[#This Row],[PAS_DUR_COR_COD_ESC_TG_POS]]-Tabla2[[#This Row],[ESC_DUR_COR_COD_ESC_TG_POS]]</f>
        <v>-389.80701754385962</v>
      </c>
      <c r="MC104" s="15">
        <f>Tabla2[[#This Row],[PAS_NUM_COR_COD_ESC_TG_TOT]]-Tabla2[[#This Row],[ESC_NUM_COR_COD_ESC_TG_TOT]]</f>
        <v>-0.54523809523809552</v>
      </c>
      <c r="MD104" s="15">
        <f>Tabla2[[#This Row],[PAS_DUR_COR_COD_ESC_TG_TOT]]-Tabla2[[#This Row],[ESC_DUR_COR_COD_ESC_TG_TOT]]</f>
        <v>-163.17325800376636</v>
      </c>
      <c r="ME104" s="42">
        <f>Tabla25[[#This Row],[PAS_NUM_COR_COD_ROS_TG_NEG]]-Tabla25[[#This Row],[PAS_NUM_COR_COD_ESC_TG_NEG]]</f>
        <v>-0.69999999999999973</v>
      </c>
      <c r="MF104" s="42">
        <f>Tabla25[[#This Row],[PAS_NUM_COR_COD_ROS_TG_NEU]]-Tabla25[[#This Row],[PAS_NUM_COR_COD_ESC_TG_NEU]]</f>
        <v>-0.40000000000000036</v>
      </c>
      <c r="MG104" s="42">
        <f>Tabla25[[#This Row],[PAS_NUM_COR_COD_ROS_TG_POS]]-Tabla25[[#This Row],[PAS_NUM_COR_COD_ESC_TG_POS]]</f>
        <v>1.5500000000000003</v>
      </c>
      <c r="MH104" s="42">
        <f>Tabla25[[#This Row],[PAS_NUM_COR_COD_ROS_TG_TOT]]-Tabla25[[#This Row],[PAS_NUM_COR_COD_ESC_TG_TOT]]</f>
        <v>0.14999999999999991</v>
      </c>
      <c r="MI104" s="42">
        <f>Tabla25[[#This Row],[PAS_DUR_COR_COD_ROS_TG_NEG]]-Tabla25[[#This Row],[PAS_DUR_COR_COD_ESC_TG_NEG]]</f>
        <v>-187.49999999999989</v>
      </c>
      <c r="MJ104" s="42">
        <f>Tabla25[[#This Row],[PAS_DUR_COR_COD_ROS_TG_NEU]]-Tabla25[[#This Row],[PAS_DUR_COR_COD_ESC_TG_NEU]]</f>
        <v>-13.194736842105272</v>
      </c>
      <c r="MK104" s="42">
        <f>Tabla25[[#This Row],[PAS_DUR_COR_COD_ROS_TG_POS]]-Tabla25[[#This Row],[PAS_DUR_COR_COD_ESC_TG_POS]]</f>
        <v>437.00000000000011</v>
      </c>
      <c r="ML104" s="42">
        <f>Tabla25[[#This Row],[PAS_DUR_COR_COD_ROS_TG_TOT]]-Tabla25[[#This Row],[PAS_DUR_COR_COD_ESC_TG_TOT]]</f>
        <v>73.470192869666903</v>
      </c>
      <c r="MM104" s="44">
        <f>Tabla25[[#This Row],[ESC_NUM_COR_COD_ROS_TG_NEG]]-Tabla25[[#This Row],[ESC_NUM_COR_COD_ESC_TG_NEG]]</f>
        <v>-2.333333333333333</v>
      </c>
      <c r="MN104" s="44">
        <f>Tabla25[[#This Row],[ESC_NUM_COR_COD_ROS_TG_NEU]]-Tabla25[[#This Row],[ESC_NUM_COR_COD_ESC_TG_NEU]]</f>
        <v>-2.2222222222222223</v>
      </c>
      <c r="MO104" s="44">
        <f>Tabla25[[#This Row],[ESC_NUM_COR_COD_ROS_TG_POS]]-Tabla25[[#This Row],[ESC_NUM_COR_COD_ESC_TG_POS]]</f>
        <v>-0.89999999999999947</v>
      </c>
      <c r="MP104" s="44">
        <f>Tabla25[[#This Row],[ESC_NUM_COR_COD_ROS_TG_TOT]]-Tabla25[[#This Row],[ESC_NUM_COR_COD_ESC_TG_TOT]]</f>
        <v>-1.785714285714286</v>
      </c>
      <c r="MQ104" s="44">
        <f>Tabla25[[#This Row],[ESC_DUR_COR_COD_ROS_TG_NEG]]-Tabla25[[#This Row],[ESC_DUR_COR_COD_ESC_TG_NEG]]</f>
        <v>-424.77777777777783</v>
      </c>
      <c r="MR104" s="44">
        <f>Tabla25[[#This Row],[ESC_DUR_COR_COD_ROS_TG_NEU]]-Tabla25[[#This Row],[ESC_DUR_COR_COD_ESC_TG_NEU]]</f>
        <v>-145.07936507936506</v>
      </c>
      <c r="MS104" s="44">
        <f>Tabla25[[#This Row],[ESC_DUR_COR_COD_ROS_TG_POS]]-Tabla25[[#This Row],[ESC_DUR_COR_COD_ESC_TG_POS]]</f>
        <v>-260.83333333333326</v>
      </c>
      <c r="MT104" s="44">
        <f>Tabla25[[#This Row],[ESC_DUR_COR_COD_ROS_TG_TOT]]-Tabla25[[#This Row],[ESC_DUR_COR_COD_ESC_TG_TOT]]</f>
        <v>-278.79227053140085</v>
      </c>
      <c r="MU104" s="47">
        <f>Tabla25[[#This Row],[ROS_NUM_COR_COD_ROS_TG_NEG]]-Tabla25[[#This Row],[ROS_NUM_COR_COD_ESC_TG_NEG]]</f>
        <v>3.9999999999999996</v>
      </c>
      <c r="MV104" s="47">
        <f>Tabla25[[#This Row],[ROS_NUM_COR_COD_ROS_TG_NEU]]-Tabla25[[#This Row],[ROS_NUM_COR_COD_ESC_TG_NEU]]</f>
        <v>2.4</v>
      </c>
      <c r="MW104" s="47">
        <f>Tabla25[[#This Row],[ROS_NUM_COR_COD_ROS_TG_POS]]-Tabla25[[#This Row],[ROS_NUM_COR_COD_ESC_TG_POS]]</f>
        <v>3.3000000000000003</v>
      </c>
      <c r="MX104" s="47">
        <f>Tabla25[[#This Row],[ROS_NUM_COR_COD_ROS_TG_TOT]]-Tabla25[[#This Row],[ROS_NUM_COR_COD_ESC_TG_TOT]]</f>
        <v>3.2068965517241383</v>
      </c>
      <c r="MY104" s="47">
        <f>Tabla25[[#This Row],[ROS_DUR_COR_COD_ROS_TG_NEG]]-Tabla25[[#This Row],[ROS_DUR_COR_COD_ESC_TG_NEG]]</f>
        <v>807.71111111111111</v>
      </c>
      <c r="MZ104" s="47">
        <f>Tabla25[[#This Row],[ROS_DUR_COR_COD_ROS_TG_NEU]]-Tabla25[[#This Row],[ROS_DUR_COR_COD_ESC_TG_NEU]]</f>
        <v>449.9571428571428</v>
      </c>
      <c r="NA104" s="47">
        <f>Tabla25[[#This Row],[ROS_DUR_COR_COD_ROS_TG_POS]]-Tabla25[[#This Row],[ROS_DUR_COR_COD_ESC_TG_POS]]</f>
        <v>1019.1999999999999</v>
      </c>
      <c r="NB104" s="47">
        <f>Tabla25[[#This Row],[ROS_DUR_COR_COD_ROS_TG_TOT]]-Tabla25[[#This Row],[ROS_DUR_COR_COD_ESC_TG_TOT]]</f>
        <v>768.62068965517233</v>
      </c>
    </row>
    <row r="105" spans="1:366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  <c r="KY105" s="15">
        <f>Tabla2[[#This Row],[ROS_NUM_COR_COD_ROS_TG_NEG]]-Tabla2[[#This Row],[PAS_NUM_COR_COD_ROS_TG_NEG]]</f>
        <v>1.875</v>
      </c>
      <c r="KZ105" s="15">
        <f>Tabla2[[#This Row],[ROS_DUR_COR_COD_ROS_TG_NEG]]-Tabla2[[#This Row],[PAS_DUR_COR_COD_ROS_TG_NEG]]</f>
        <v>-129.91666666666674</v>
      </c>
      <c r="LA105" s="15">
        <f>Tabla2[[#This Row],[ROS_NUM_COR_COD_ROS_TG_NEU]]-Tabla2[[#This Row],[PAS_NUM_COR_COD_ROS_TG_NEU]]</f>
        <v>2.1499999999999995</v>
      </c>
      <c r="LB105" s="15">
        <f>Tabla2[[#This Row],[ROS_DUR_COR_COD_ROS_TG_NEU]]-Tabla2[[#This Row],[PAS_DUR_COR_COD_ROS_TG_NEU]]</f>
        <v>-67.5</v>
      </c>
      <c r="LC105" s="15">
        <f>Tabla2[[#This Row],[ROS_NUM_COR_COD_ROS_TG_POS]]-Tabla2[[#This Row],[PAS_NUM_COR_COD_ROS_TG_POS]]</f>
        <v>1.8499999999999996</v>
      </c>
      <c r="LD105" s="15">
        <f>Tabla2[[#This Row],[ROS_DUR_COR_COD_ROS_TG_POS]]-Tabla2[[#This Row],[PAS_DUR_COR_COD_ROS_TG_POS]]</f>
        <v>-107.90909090909099</v>
      </c>
      <c r="LE105" s="15">
        <f>Tabla2[[#This Row],[ROS_NUM_COR_COD_ROS_TG_TOT]]-Tabla2[[#This Row],[PAS_NUM_COR_COD_ROS_TG_TOT]]</f>
        <v>1.9690476190476187</v>
      </c>
      <c r="LF105" s="15">
        <f>Tabla2[[#This Row],[ROS_DUR_COR_COD_ROS_TG_TOT]]-Tabla2[[#This Row],[PAS_DUR_COR_COD_ROS_TG_TOT]]</f>
        <v>-93.549999999999955</v>
      </c>
      <c r="LG105" s="15">
        <f>Tabla2[[#This Row],[ROS_NUM_COR_COD_ESC_TG_NEG]]-Tabla2[[#This Row],[PAS_NUM_COR_COD_ESC_TG_NEG]]</f>
        <v>-2.5249999999999999</v>
      </c>
      <c r="LH105" s="15">
        <f>Tabla2[[#This Row],[ROS_DUR_COR_COD_ESC_TG_NEG]]-Tabla2[[#This Row],[PAS_DUR_COR_COD_ESC_TG_NEG]]</f>
        <v>-1294.75</v>
      </c>
      <c r="LI105" s="15">
        <f>Tabla2[[#This Row],[ROS_NUM_COR_COD_ESC_TG_NEU]]-Tabla2[[#This Row],[PAS_NUM_COR_COD_ESC_TG_NEU]]</f>
        <v>-2.6999999999999997</v>
      </c>
      <c r="LJ105" s="15">
        <f>Tabla2[[#This Row],[ROS_NUM_COR_COD_ESC_TG_NEG]]-Tabla2[[#This Row],[PAS_NUM_COR_COD_ESC_TG_NEG]]</f>
        <v>-2.5249999999999999</v>
      </c>
      <c r="LK105" s="15">
        <f>Tabla2[[#This Row],[ROS_NUM_COR_COD_ESC_TG_POS]]-Tabla2[[#This Row],[PAS_NUM_COR_COD_ESC_TG_POS]]</f>
        <v>-2.9000000000000004</v>
      </c>
      <c r="LL105" s="15">
        <f>Tabla2[[#This Row],[ROS_DUR_COR_COD_ESC_TG_POS]]-Tabla2[[#This Row],[PAS_DUR_COR_COD_ESC_TG_POS]]</f>
        <v>-1327.35</v>
      </c>
      <c r="LM105" s="15">
        <f>Tabla2[[#This Row],[ROS_NUM_COR_COD_ESC_TG_TOT]]-Tabla2[[#This Row],[PAS_NUM_COR_COD_ESC_TG_TOT]]</f>
        <v>-2.730952380952381</v>
      </c>
      <c r="LN105" s="15">
        <f>Tabla2[[#This Row],[ROS_DUR_COR_COD_ESC_TG_TOT]]-Tabla2[[#This Row],[PAS_DUR_COR_COD_ESC_TG_TOT]]</f>
        <v>-1357.8789915966386</v>
      </c>
      <c r="LO105" s="15">
        <f>Tabla2[[#This Row],[PAS_NUM_COR_COD_ROS_TG_NEG]]-Tabla2[[#This Row],[ESC_NUM_COR_COD_ROS_TG_NEG]]</f>
        <v>0.5</v>
      </c>
      <c r="LP105" s="15">
        <f>Tabla2[[#This Row],[PAS_DUR_COR_COD_ROS_TG_NEG]]-Tabla2[[#This Row],[ESC_DUR_COR_COD_ROS_TG_NEG]]</f>
        <v>806.13095238095241</v>
      </c>
      <c r="LQ105" s="15">
        <f>Tabla2[[#This Row],[PAS_NUM_COR_COD_ROS_TG_NEU]]-Tabla2[[#This Row],[ESC_NUM_COR_COD_ROS_TG_NEU]]</f>
        <v>1.0500000000000003</v>
      </c>
      <c r="LR105" s="15">
        <f>Tabla2[[#This Row],[PAS_DUR_COR_COD_ROS_TG_NEU]]-Tabla2[[#This Row],[ESC_DUR_COR_COD_ROS_TG_NEU]]</f>
        <v>720.57142857142856</v>
      </c>
      <c r="LS105" s="15">
        <f>Tabla2[[#This Row],[PAS_NUM_COR_COD_ROS_TG_POS]]-Tabla2[[#This Row],[ESC_NUM_COR_COD_ROS_TG_POS]]</f>
        <v>0.625</v>
      </c>
      <c r="LT105" s="15">
        <f>Tabla2[[#This Row],[PAS_DUR_COR_COD_ROS_TG_POS]]-Tabla2[[#This Row],[ESC_DUR_COR_COD_ROS_TG_POS]]</f>
        <v>797.07575757575762</v>
      </c>
      <c r="LU105" s="15">
        <f>Tabla2[[#This Row],[PAS_NUM_COR_COD_ROS_TG_TOT]]-Tabla2[[#This Row],[ESC_NUM_COR_COD_ROS_TG_TOT]]</f>
        <v>0.75897435897435939</v>
      </c>
      <c r="LV105" s="15">
        <f>Tabla2[[#This Row],[PAS_DUR_COR_COD_ROS_TG_TOT]]-Tabla2[[#This Row],[ESC_DUR_COR_COD_ROS_TG_TOT]]</f>
        <v>775.23571428571415</v>
      </c>
      <c r="LW105" s="15">
        <f>Tabla2[[#This Row],[PAS_NUM_COR_COD_ESC_TG_NEG]]-Tabla2[[#This Row],[ESC_NUM_COR_COD_ESC_TG_NEG]]</f>
        <v>0.39999999999999991</v>
      </c>
      <c r="LX105" s="15">
        <f>Tabla2[[#This Row],[PAS_DUR_COR_COD_ESC_TG_NEG]]-Tabla2[[#This Row],[ESC_DUR_COR_COD_ESC_TG_NEG]]</f>
        <v>791.95833333333326</v>
      </c>
      <c r="LY105" s="15">
        <f>Tabla2[[#This Row],[PAS_NUM_COR_COD_ESC_TG_NEU]]-Tabla2[[#This Row],[ESC_NUM_COR_COD_ESC_TG_NEU]]</f>
        <v>-1.1000000000000005</v>
      </c>
      <c r="LZ105" s="15">
        <f>Tabla2[[#This Row],[PAS_DUR_COR_COD_ESC_TG_NEU]]-Tabla2[[#This Row],[ESC_DUR_COR_COD_ESC_TG_NEU]]</f>
        <v>555.4454545454546</v>
      </c>
      <c r="MA105" s="15">
        <f>Tabla2[[#This Row],[PAS_NUM_COR_COD_ESC_TG_POS]]-Tabla2[[#This Row],[ESC_NUM_COR_COD_ESC_TG_POS]]</f>
        <v>-1.0249999999999999</v>
      </c>
      <c r="MB105" s="15">
        <f>Tabla2[[#This Row],[PAS_DUR_COR_COD_ESC_TG_POS]]-Tabla2[[#This Row],[ESC_DUR_COR_COD_ESC_TG_POS]]</f>
        <v>519.125</v>
      </c>
      <c r="MC105" s="15">
        <f>Tabla2[[#This Row],[PAS_NUM_COR_COD_ESC_TG_TOT]]-Tabla2[[#This Row],[ESC_NUM_COR_COD_ESC_TG_TOT]]</f>
        <v>-0.59871794871794837</v>
      </c>
      <c r="MD105" s="15">
        <f>Tabla2[[#This Row],[PAS_DUR_COR_COD_ESC_TG_TOT]]-Tabla2[[#This Row],[ESC_DUR_COR_COD_ESC_TG_TOT]]</f>
        <v>610.84505494505493</v>
      </c>
      <c r="ME105" s="42">
        <f>Tabla25[[#This Row],[PAS_NUM_COR_COD_ROS_TG_NEG]]-Tabla25[[#This Row],[PAS_NUM_COR_COD_ESC_TG_NEG]]</f>
        <v>-0.14999999999999991</v>
      </c>
      <c r="MF105" s="42">
        <f>Tabla25[[#This Row],[PAS_NUM_COR_COD_ROS_TG_NEU]]-Tabla25[[#This Row],[PAS_NUM_COR_COD_ESC_TG_NEU]]</f>
        <v>0.15000000000000036</v>
      </c>
      <c r="MG105" s="42">
        <f>Tabla25[[#This Row],[PAS_NUM_COR_COD_ROS_TG_POS]]-Tabla25[[#This Row],[PAS_NUM_COR_COD_ESC_TG_POS]]</f>
        <v>0.14999999999999991</v>
      </c>
      <c r="MH105" s="42">
        <f>Tabla25[[#This Row],[PAS_NUM_COR_COD_ROS_TG_TOT]]-Tabla25[[#This Row],[PAS_NUM_COR_COD_ESC_TG_TOT]]</f>
        <v>5.0000000000000266E-2</v>
      </c>
      <c r="MI105" s="42">
        <f>Tabla25[[#This Row],[PAS_DUR_COR_COD_ROS_TG_NEG]]-Tabla25[[#This Row],[PAS_DUR_COR_COD_ESC_TG_NEG]]</f>
        <v>14.333333333333485</v>
      </c>
      <c r="MJ105" s="42">
        <f>Tabla25[[#This Row],[PAS_DUR_COR_COD_ROS_TG_NEU]]-Tabla25[[#This Row],[PAS_DUR_COR_COD_ESC_TG_NEU]]</f>
        <v>-68.545454545454504</v>
      </c>
      <c r="MK105" s="42">
        <f>Tabla25[[#This Row],[PAS_DUR_COR_COD_ROS_TG_POS]]-Tabla25[[#This Row],[PAS_DUR_COR_COD_ESC_TG_POS]]</f>
        <v>110.15909090909099</v>
      </c>
      <c r="ML105" s="42">
        <f>Tabla25[[#This Row],[PAS_DUR_COR_COD_ROS_TG_TOT]]-Tabla25[[#This Row],[PAS_DUR_COR_COD_ESC_TG_TOT]]</f>
        <v>17.971428571428532</v>
      </c>
      <c r="MM105" s="44">
        <f>Tabla25[[#This Row],[ESC_NUM_COR_COD_ROS_TG_NEG]]-Tabla25[[#This Row],[ESC_NUM_COR_COD_ESC_TG_NEG]]</f>
        <v>-0.25</v>
      </c>
      <c r="MN105" s="44">
        <f>Tabla25[[#This Row],[ESC_NUM_COR_COD_ROS_TG_NEU]]-Tabla25[[#This Row],[ESC_NUM_COR_COD_ESC_TG_NEU]]</f>
        <v>-2.0000000000000004</v>
      </c>
      <c r="MO105" s="44">
        <f>Tabla25[[#This Row],[ESC_NUM_COR_COD_ROS_TG_POS]]-Tabla25[[#This Row],[ESC_NUM_COR_COD_ESC_TG_POS]]</f>
        <v>-1.5</v>
      </c>
      <c r="MP105" s="44">
        <f>Tabla25[[#This Row],[ESC_NUM_COR_COD_ROS_TG_TOT]]-Tabla25[[#This Row],[ESC_NUM_COR_COD_ESC_TG_TOT]]</f>
        <v>-1.3076923076923075</v>
      </c>
      <c r="MQ105" s="44">
        <f>Tabla25[[#This Row],[ESC_DUR_COR_COD_ROS_TG_NEG]]-Tabla25[[#This Row],[ESC_DUR_COR_COD_ESC_TG_NEG]]</f>
        <v>0.16071428571433444</v>
      </c>
      <c r="MR105" s="44">
        <f>Tabla25[[#This Row],[ESC_DUR_COR_COD_ROS_TG_NEU]]-Tabla25[[#This Row],[ESC_DUR_COR_COD_ESC_TG_NEU]]</f>
        <v>-233.67142857142846</v>
      </c>
      <c r="MS105" s="44">
        <f>Tabla25[[#This Row],[ESC_DUR_COR_COD_ROS_TG_POS]]-Tabla25[[#This Row],[ESC_DUR_COR_COD_ESC_TG_POS]]</f>
        <v>-167.79166666666663</v>
      </c>
      <c r="MT105" s="44">
        <f>Tabla25[[#This Row],[ESC_DUR_COR_COD_ROS_TG_TOT]]-Tabla25[[#This Row],[ESC_DUR_COR_COD_ESC_TG_TOT]]</f>
        <v>-146.41923076923069</v>
      </c>
      <c r="MU105" s="47">
        <f>Tabla25[[#This Row],[ROS_NUM_COR_COD_ROS_TG_NEG]]-Tabla25[[#This Row],[ROS_NUM_COR_COD_ESC_TG_NEG]]</f>
        <v>4.25</v>
      </c>
      <c r="MV105" s="47">
        <f>Tabla25[[#This Row],[ROS_NUM_COR_COD_ROS_TG_NEU]]-Tabla25[[#This Row],[ROS_NUM_COR_COD_ESC_TG_NEU]]</f>
        <v>5</v>
      </c>
      <c r="MW105" s="47">
        <f>Tabla25[[#This Row],[ROS_NUM_COR_COD_ROS_TG_POS]]-Tabla25[[#This Row],[ROS_NUM_COR_COD_ESC_TG_POS]]</f>
        <v>4.8999999999999995</v>
      </c>
      <c r="MX105" s="47">
        <f>Tabla25[[#This Row],[ROS_NUM_COR_COD_ROS_TG_TOT]]-Tabla25[[#This Row],[ROS_NUM_COR_COD_ESC_TG_TOT]]</f>
        <v>4.75</v>
      </c>
      <c r="MY105" s="47">
        <f>Tabla25[[#This Row],[ROS_DUR_COR_COD_ROS_TG_NEG]]-Tabla25[[#This Row],[ROS_DUR_COR_COD_ESC_TG_NEG]]</f>
        <v>1179.1666666666667</v>
      </c>
      <c r="MZ105" s="47">
        <f>Tabla25[[#This Row],[ROS_DUR_COR_COD_ROS_TG_NEU]]-Tabla25[[#This Row],[ROS_DUR_COR_COD_ESC_TG_NEU]]</f>
        <v>1316.6666666666667</v>
      </c>
      <c r="NA105" s="47">
        <f>Tabla25[[#This Row],[ROS_DUR_COR_COD_ROS_TG_POS]]-Tabla25[[#This Row],[ROS_DUR_COR_COD_ESC_TG_POS]]</f>
        <v>1329.6</v>
      </c>
      <c r="NB105" s="47">
        <f>Tabla25[[#This Row],[ROS_DUR_COR_COD_ROS_TG_TOT]]-Tabla25[[#This Row],[ROS_DUR_COR_COD_ESC_TG_TOT]]</f>
        <v>1282.3004201680671</v>
      </c>
    </row>
    <row r="106" spans="1:366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  <c r="KY106" s="15">
        <f>Tabla2[[#This Row],[ROS_NUM_COR_COD_ROS_TG_NEG]]-Tabla2[[#This Row],[PAS_NUM_COR_COD_ROS_TG_NEG]]</f>
        <v>1.7222222222222219</v>
      </c>
      <c r="KZ106" s="15">
        <f>Tabla2[[#This Row],[ROS_DUR_COR_COD_ROS_TG_NEG]]-Tabla2[[#This Row],[PAS_DUR_COR_COD_ROS_TG_NEG]]</f>
        <v>117.625</v>
      </c>
      <c r="LA106" s="15">
        <f>Tabla2[[#This Row],[ROS_NUM_COR_COD_ROS_TG_NEU]]-Tabla2[[#This Row],[PAS_NUM_COR_COD_ROS_TG_NEU]]</f>
        <v>1.5947368421052635</v>
      </c>
      <c r="LB106" s="15">
        <f>Tabla2[[#This Row],[ROS_DUR_COR_COD_ROS_TG_NEU]]-Tabla2[[#This Row],[PAS_DUR_COR_COD_ROS_TG_NEU]]</f>
        <v>110.92929292929284</v>
      </c>
      <c r="LC106" s="15">
        <f>Tabla2[[#This Row],[ROS_NUM_COR_COD_ROS_TG_POS]]-Tabla2[[#This Row],[PAS_NUM_COR_COD_ROS_TG_POS]]</f>
        <v>0.5</v>
      </c>
      <c r="LD106" s="15">
        <f>Tabla2[[#This Row],[ROS_DUR_COR_COD_ROS_TG_POS]]-Tabla2[[#This Row],[PAS_DUR_COR_COD_ROS_TG_POS]]</f>
        <v>-526.88888888888891</v>
      </c>
      <c r="LE106" s="15">
        <f>Tabla2[[#This Row],[ROS_NUM_COR_COD_ROS_TG_TOT]]-Tabla2[[#This Row],[PAS_NUM_COR_COD_ROS_TG_TOT]]</f>
        <v>1.258934169278997</v>
      </c>
      <c r="LF106" s="15">
        <f>Tabla2[[#This Row],[ROS_DUR_COR_COD_ROS_TG_TOT]]-Tabla2[[#This Row],[PAS_DUR_COR_COD_ROS_TG_TOT]]</f>
        <v>-100.85096153846143</v>
      </c>
      <c r="LG106" s="15">
        <f>Tabla2[[#This Row],[ROS_NUM_COR_COD_ESC_TG_NEG]]-Tabla2[[#This Row],[PAS_NUM_COR_COD_ESC_TG_NEG]]</f>
        <v>-1.1111111111111112</v>
      </c>
      <c r="LH106" s="15">
        <f>Tabla2[[#This Row],[ROS_DUR_COR_COD_ESC_TG_NEG]]-Tabla2[[#This Row],[PAS_DUR_COR_COD_ESC_TG_NEG]]</f>
        <v>-217.29999999999995</v>
      </c>
      <c r="LI106" s="15">
        <f>Tabla2[[#This Row],[ROS_NUM_COR_COD_ESC_TG_NEU]]-Tabla2[[#This Row],[PAS_NUM_COR_COD_ESC_TG_NEU]]</f>
        <v>-0.85263157894736841</v>
      </c>
      <c r="LJ106" s="15">
        <f>Tabla2[[#This Row],[ROS_NUM_COR_COD_ESC_TG_NEG]]-Tabla2[[#This Row],[PAS_NUM_COR_COD_ESC_TG_NEG]]</f>
        <v>-1.1111111111111112</v>
      </c>
      <c r="LK106" s="15">
        <f>Tabla2[[#This Row],[ROS_NUM_COR_COD_ESC_TG_POS]]-Tabla2[[#This Row],[PAS_NUM_COR_COD_ESC_TG_POS]]</f>
        <v>-0.39999999999999991</v>
      </c>
      <c r="LL106" s="15">
        <f>Tabla2[[#This Row],[ROS_DUR_COR_COD_ESC_TG_POS]]-Tabla2[[#This Row],[PAS_DUR_COR_COD_ESC_TG_POS]]</f>
        <v>-394.77922077922085</v>
      </c>
      <c r="LM106" s="15">
        <f>Tabla2[[#This Row],[ROS_NUM_COR_COD_ESC_TG_TOT]]-Tabla2[[#This Row],[PAS_NUM_COR_COD_ESC_TG_TOT]]</f>
        <v>-0.78056426332288398</v>
      </c>
      <c r="LN106" s="15">
        <f>Tabla2[[#This Row],[ROS_DUR_COR_COD_ESC_TG_TOT]]-Tabla2[[#This Row],[PAS_DUR_COR_COD_ESC_TG_TOT]]</f>
        <v>-583.68007662835248</v>
      </c>
      <c r="LO106" s="15">
        <f>Tabla2[[#This Row],[PAS_NUM_COR_COD_ROS_TG_NEG]]-Tabla2[[#This Row],[ESC_NUM_COR_COD_ROS_TG_NEG]]</f>
        <v>2.3888888888888888</v>
      </c>
      <c r="LP106" s="15">
        <f>Tabla2[[#This Row],[PAS_DUR_COR_COD_ROS_TG_NEG]]-Tabla2[[#This Row],[ESC_DUR_COR_COD_ROS_TG_NEG]]</f>
        <v>757</v>
      </c>
      <c r="LQ106" s="15">
        <f>Tabla2[[#This Row],[PAS_NUM_COR_COD_ROS_TG_NEU]]-Tabla2[[#This Row],[ESC_NUM_COR_COD_ROS_TG_NEU]]</f>
        <v>-9.4736842105263452E-2</v>
      </c>
      <c r="LR106" s="15">
        <f>Tabla2[[#This Row],[PAS_DUR_COR_COD_ROS_TG_NEU]]-Tabla2[[#This Row],[ESC_DUR_COR_COD_ROS_TG_NEU]]</f>
        <v>285.0151515151515</v>
      </c>
      <c r="LS106" s="15">
        <f>Tabla2[[#This Row],[PAS_NUM_COR_COD_ROS_TG_POS]]-Tabla2[[#This Row],[ESC_NUM_COR_COD_ROS_TG_POS]]</f>
        <v>1.1666666666666665</v>
      </c>
      <c r="LT106" s="15">
        <f>Tabla2[[#This Row],[PAS_DUR_COR_COD_ROS_TG_POS]]-Tabla2[[#This Row],[ESC_DUR_COR_COD_ROS_TG_POS]]</f>
        <v>964</v>
      </c>
      <c r="LU106" s="15">
        <f>Tabla2[[#This Row],[PAS_NUM_COR_COD_ROS_TG_TOT]]-Tabla2[[#This Row],[ESC_NUM_COR_COD_ROS_TG_TOT]]</f>
        <v>1.1548589341692788</v>
      </c>
      <c r="LV106" s="15">
        <f>Tabla2[[#This Row],[PAS_DUR_COR_COD_ROS_TG_TOT]]-Tabla2[[#This Row],[ESC_DUR_COR_COD_ROS_TG_TOT]]</f>
        <v>655.28308823529414</v>
      </c>
      <c r="LW106" s="15">
        <f>Tabla2[[#This Row],[PAS_NUM_COR_COD_ESC_TG_NEG]]-Tabla2[[#This Row],[ESC_NUM_COR_COD_ESC_TG_NEG]]</f>
        <v>-1.7777777777777777</v>
      </c>
      <c r="LX106" s="15">
        <f>Tabla2[[#This Row],[PAS_DUR_COR_COD_ESC_TG_NEG]]-Tabla2[[#This Row],[ESC_DUR_COR_COD_ESC_TG_NEG]]</f>
        <v>239.5</v>
      </c>
      <c r="LY106" s="15">
        <f>Tabla2[[#This Row],[PAS_NUM_COR_COD_ESC_TG_NEU]]-Tabla2[[#This Row],[ESC_NUM_COR_COD_ESC_TG_NEU]]</f>
        <v>5.2631578947368585E-2</v>
      </c>
      <c r="LZ106" s="15">
        <f>Tabla2[[#This Row],[PAS_DUR_COR_COD_ESC_TG_NEU]]-Tabla2[[#This Row],[ESC_DUR_COR_COD_ESC_TG_NEU]]</f>
        <v>1136.3611111111111</v>
      </c>
      <c r="MA106" s="15">
        <f>Tabla2[[#This Row],[PAS_NUM_COR_COD_ESC_TG_POS]]-Tabla2[[#This Row],[ESC_NUM_COR_COD_ESC_TG_POS]]</f>
        <v>-0.55555555555555536</v>
      </c>
      <c r="MB106" s="15">
        <f>Tabla2[[#This Row],[PAS_DUR_COR_COD_ESC_TG_POS]]-Tabla2[[#This Row],[ESC_DUR_COR_COD_ESC_TG_POS]]</f>
        <v>377.13636363636374</v>
      </c>
      <c r="MC106" s="15">
        <f>Tabla2[[#This Row],[PAS_NUM_COR_COD_ESC_TG_TOT]]-Tabla2[[#This Row],[ESC_NUM_COR_COD_ESC_TG_TOT]]</f>
        <v>-0.77115987460815072</v>
      </c>
      <c r="MD106" s="15">
        <f>Tabla2[[#This Row],[PAS_DUR_COR_COD_ESC_TG_TOT]]-Tabla2[[#This Row],[ESC_DUR_COR_COD_ESC_TG_TOT]]</f>
        <v>546.88378033205618</v>
      </c>
      <c r="ME106" s="42">
        <f>Tabla25[[#This Row],[PAS_NUM_COR_COD_ROS_TG_NEG]]-Tabla25[[#This Row],[PAS_NUM_COR_COD_ESC_TG_NEG]]</f>
        <v>0.16666666666666652</v>
      </c>
      <c r="MF106" s="42">
        <f>Tabla25[[#This Row],[PAS_NUM_COR_COD_ROS_TG_NEU]]-Tabla25[[#This Row],[PAS_NUM_COR_COD_ESC_TG_NEU]]</f>
        <v>5.2631578947368141E-2</v>
      </c>
      <c r="MG106" s="42">
        <f>Tabla25[[#This Row],[PAS_NUM_COR_COD_ROS_TG_POS]]-Tabla25[[#This Row],[PAS_NUM_COR_COD_ESC_TG_POS]]</f>
        <v>0.5</v>
      </c>
      <c r="MH106" s="42">
        <f>Tabla25[[#This Row],[PAS_NUM_COR_COD_ROS_TG_TOT]]-Tabla25[[#This Row],[PAS_NUM_COR_COD_ESC_TG_TOT]]</f>
        <v>0.23636363636363633</v>
      </c>
      <c r="MI106" s="42">
        <f>Tabla25[[#This Row],[PAS_DUR_COR_COD_ROS_TG_NEG]]-Tabla25[[#This Row],[PAS_DUR_COR_COD_ESC_TG_NEG]]</f>
        <v>-118.29999999999995</v>
      </c>
      <c r="MJ106" s="42">
        <f>Tabla25[[#This Row],[PAS_DUR_COR_COD_ROS_TG_NEU]]-Tabla25[[#This Row],[PAS_DUR_COR_COD_ESC_TG_NEU]]</f>
        <v>-472.06818181818176</v>
      </c>
      <c r="MK106" s="42">
        <f>Tabla25[[#This Row],[PAS_DUR_COR_COD_ROS_TG_POS]]-Tabla25[[#This Row],[PAS_DUR_COR_COD_ESC_TG_POS]]</f>
        <v>272.36363636363626</v>
      </c>
      <c r="ML106" s="42">
        <f>Tabla25[[#This Row],[PAS_DUR_COR_COD_ROS_TG_TOT]]-Tabla25[[#This Row],[PAS_DUR_COR_COD_ESC_TG_TOT]]</f>
        <v>-85.256465517241395</v>
      </c>
      <c r="MM106" s="44">
        <f>Tabla25[[#This Row],[ESC_NUM_COR_COD_ROS_TG_NEG]]-Tabla25[[#This Row],[ESC_NUM_COR_COD_ESC_TG_NEG]]</f>
        <v>-4</v>
      </c>
      <c r="MN106" s="44">
        <f>Tabla25[[#This Row],[ESC_NUM_COR_COD_ROS_TG_NEU]]-Tabla25[[#This Row],[ESC_NUM_COR_COD_ESC_TG_NEU]]</f>
        <v>0.20000000000000018</v>
      </c>
      <c r="MO106" s="44">
        <f>Tabla25[[#This Row],[ESC_NUM_COR_COD_ROS_TG_POS]]-Tabla25[[#This Row],[ESC_NUM_COR_COD_ESC_TG_POS]]</f>
        <v>-1.2222222222222219</v>
      </c>
      <c r="MP106" s="44">
        <f>Tabla25[[#This Row],[ESC_NUM_COR_COD_ROS_TG_TOT]]-Tabla25[[#This Row],[ESC_NUM_COR_COD_ESC_TG_TOT]]</f>
        <v>-1.6896551724137931</v>
      </c>
      <c r="MQ106" s="44">
        <f>Tabla25[[#This Row],[ESC_DUR_COR_COD_ROS_TG_NEG]]-Tabla25[[#This Row],[ESC_DUR_COR_COD_ESC_TG_NEG]]</f>
        <v>-635.79999999999995</v>
      </c>
      <c r="MR106" s="44">
        <f>Tabla25[[#This Row],[ESC_DUR_COR_COD_ROS_TG_NEU]]-Tabla25[[#This Row],[ESC_DUR_COR_COD_ESC_TG_NEU]]</f>
        <v>379.27777777777783</v>
      </c>
      <c r="MS106" s="44">
        <f>Tabla25[[#This Row],[ESC_DUR_COR_COD_ROS_TG_POS]]-Tabla25[[#This Row],[ESC_DUR_COR_COD_ESC_TG_POS]]</f>
        <v>-314.5</v>
      </c>
      <c r="MT106" s="44">
        <f>Tabla25[[#This Row],[ESC_DUR_COR_COD_ROS_TG_TOT]]-Tabla25[[#This Row],[ESC_DUR_COR_COD_ESC_TG_TOT]]</f>
        <v>-193.65577342047936</v>
      </c>
      <c r="MU106" s="47">
        <f>Tabla25[[#This Row],[ROS_NUM_COR_COD_ROS_TG_NEG]]-Tabla25[[#This Row],[ROS_NUM_COR_COD_ESC_TG_NEG]]</f>
        <v>2.9999999999999996</v>
      </c>
      <c r="MV106" s="47">
        <f>Tabla25[[#This Row],[ROS_NUM_COR_COD_ROS_TG_NEU]]-Tabla25[[#This Row],[ROS_NUM_COR_COD_ESC_TG_NEU]]</f>
        <v>2.5</v>
      </c>
      <c r="MW106" s="47">
        <f>Tabla25[[#This Row],[ROS_NUM_COR_COD_ROS_TG_POS]]-Tabla25[[#This Row],[ROS_NUM_COR_COD_ESC_TG_POS]]</f>
        <v>1.4</v>
      </c>
      <c r="MX106" s="47">
        <f>Tabla25[[#This Row],[ROS_NUM_COR_COD_ROS_TG_TOT]]-Tabla25[[#This Row],[ROS_NUM_COR_COD_ESC_TG_TOT]]</f>
        <v>2.2758620689655173</v>
      </c>
      <c r="MY106" s="47">
        <f>Tabla25[[#This Row],[ROS_DUR_COR_COD_ROS_TG_NEG]]-Tabla25[[#This Row],[ROS_DUR_COR_COD_ESC_TG_NEG]]</f>
        <v>216.625</v>
      </c>
      <c r="MZ106" s="47">
        <f>Tabla25[[#This Row],[ROS_DUR_COR_COD_ROS_TG_NEU]]-Tabla25[[#This Row],[ROS_DUR_COR_COD_ESC_TG_NEU]]</f>
        <v>635.86111111111109</v>
      </c>
      <c r="NA106" s="47">
        <f>Tabla25[[#This Row],[ROS_DUR_COR_COD_ROS_TG_POS]]-Tabla25[[#This Row],[ROS_DUR_COR_COD_ESC_TG_POS]]</f>
        <v>140.2539682539682</v>
      </c>
      <c r="NB106" s="47">
        <f>Tabla25[[#This Row],[ROS_DUR_COR_COD_ROS_TG_TOT]]-Tabla25[[#This Row],[ROS_DUR_COR_COD_ESC_TG_TOT]]</f>
        <v>397.57264957264965</v>
      </c>
    </row>
    <row r="107" spans="1:366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  <c r="KY107" s="15">
        <f>Tabla2[[#This Row],[ROS_NUM_COR_COD_ROS_TG_NEG]]-Tabla2[[#This Row],[PAS_NUM_COR_COD_ROS_TG_NEG]]</f>
        <v>2.4111111111111105</v>
      </c>
      <c r="KZ107" s="15">
        <f>Tabla2[[#This Row],[ROS_DUR_COR_COD_ROS_TG_NEG]]-Tabla2[[#This Row],[PAS_DUR_COR_COD_ROS_TG_NEG]]</f>
        <v>827.07602339181267</v>
      </c>
      <c r="LA107" s="15">
        <f>Tabla2[[#This Row],[ROS_NUM_COR_COD_ROS_TG_NEU]]-Tabla2[[#This Row],[PAS_NUM_COR_COD_ROS_TG_NEU]]</f>
        <v>3</v>
      </c>
      <c r="LB107" s="15">
        <f>Tabla2[[#This Row],[ROS_DUR_COR_COD_ROS_TG_NEU]]-Tabla2[[#This Row],[PAS_DUR_COR_COD_ROS_TG_NEU]]</f>
        <v>1030.5111111111112</v>
      </c>
      <c r="LC107" s="15">
        <f>Tabla2[[#This Row],[ROS_NUM_COR_COD_ROS_TG_POS]]-Tabla2[[#This Row],[PAS_NUM_COR_COD_ROS_TG_POS]]</f>
        <v>2.4500000000000002</v>
      </c>
      <c r="LD107" s="15">
        <f>Tabla2[[#This Row],[ROS_DUR_COR_COD_ROS_TG_POS]]-Tabla2[[#This Row],[PAS_DUR_COR_COD_ROS_TG_POS]]</f>
        <v>924.82222222222208</v>
      </c>
      <c r="LE107" s="15">
        <f>Tabla2[[#This Row],[ROS_NUM_COR_COD_ROS_TG_TOT]]-Tabla2[[#This Row],[PAS_NUM_COR_COD_ROS_TG_TOT]]</f>
        <v>2.6224137931034486</v>
      </c>
      <c r="LF107" s="15">
        <f>Tabla2[[#This Row],[ROS_DUR_COR_COD_ROS_TG_TOT]]-Tabla2[[#This Row],[PAS_DUR_COR_COD_ROS_TG_TOT]]</f>
        <v>927.23510971786845</v>
      </c>
      <c r="LG107" s="15">
        <f>Tabla2[[#This Row],[ROS_NUM_COR_COD_ESC_TG_NEG]]-Tabla2[[#This Row],[PAS_NUM_COR_COD_ESC_TG_NEG]]</f>
        <v>-2.7444444444444445</v>
      </c>
      <c r="LH107" s="15">
        <f>Tabla2[[#This Row],[ROS_DUR_COR_COD_ESC_TG_NEG]]-Tabla2[[#This Row],[PAS_DUR_COR_COD_ESC_TG_NEG]]</f>
        <v>-634.18421052631584</v>
      </c>
      <c r="LI107" s="15">
        <f>Tabla2[[#This Row],[ROS_NUM_COR_COD_ESC_TG_NEU]]-Tabla2[[#This Row],[PAS_NUM_COR_COD_ESC_TG_NEU]]</f>
        <v>-3.2</v>
      </c>
      <c r="LJ107" s="15">
        <f>Tabla2[[#This Row],[ROS_NUM_COR_COD_ESC_TG_NEG]]-Tabla2[[#This Row],[PAS_NUM_COR_COD_ESC_TG_NEG]]</f>
        <v>-2.7444444444444445</v>
      </c>
      <c r="LK107" s="15">
        <f>Tabla2[[#This Row],[ROS_NUM_COR_COD_ESC_TG_POS]]-Tabla2[[#This Row],[PAS_NUM_COR_COD_ESC_TG_POS]]</f>
        <v>-3.0999999999999996</v>
      </c>
      <c r="LL107" s="15">
        <f>Tabla2[[#This Row],[ROS_DUR_COR_COD_ESC_TG_POS]]-Tabla2[[#This Row],[PAS_DUR_COR_COD_ESC_TG_POS]]</f>
        <v>-557.77631578947376</v>
      </c>
      <c r="LM107" s="15">
        <f>Tabla2[[#This Row],[ROS_NUM_COR_COD_ESC_TG_TOT]]-Tabla2[[#This Row],[PAS_NUM_COR_COD_ESC_TG_TOT]]</f>
        <v>-3.0137931034482759</v>
      </c>
      <c r="LN107" s="15">
        <f>Tabla2[[#This Row],[ROS_DUR_COR_COD_ESC_TG_TOT]]-Tabla2[[#This Row],[PAS_DUR_COR_COD_ESC_TG_TOT]]</f>
        <v>-642.81896551724139</v>
      </c>
      <c r="LO107" s="15">
        <f>Tabla2[[#This Row],[PAS_NUM_COR_COD_ROS_TG_NEG]]-Tabla2[[#This Row],[ESC_NUM_COR_COD_ROS_TG_NEG]]</f>
        <v>2.2555555555555555</v>
      </c>
      <c r="LP107" s="15">
        <f>Tabla2[[#This Row],[PAS_DUR_COR_COD_ROS_TG_NEG]]-Tabla2[[#This Row],[ESC_DUR_COR_COD_ROS_TG_NEG]]</f>
        <v>455.16842105263163</v>
      </c>
      <c r="LQ107" s="15">
        <f>Tabla2[[#This Row],[PAS_NUM_COR_COD_ROS_TG_NEU]]-Tabla2[[#This Row],[ESC_NUM_COR_COD_ROS_TG_NEU]]</f>
        <v>1.8333333333333333</v>
      </c>
      <c r="LR107" s="15">
        <f>Tabla2[[#This Row],[PAS_DUR_COR_COD_ROS_TG_NEU]]-Tabla2[[#This Row],[ESC_DUR_COR_COD_ROS_TG_NEU]]</f>
        <v>378.05555555555554</v>
      </c>
      <c r="LS107" s="15">
        <f>Tabla2[[#This Row],[PAS_NUM_COR_COD_ROS_TG_POS]]-Tabla2[[#This Row],[ESC_NUM_COR_COD_ROS_TG_POS]]</f>
        <v>0.56111111111111134</v>
      </c>
      <c r="LT107" s="15">
        <f>Tabla2[[#This Row],[PAS_DUR_COR_COD_ROS_TG_POS]]-Tabla2[[#This Row],[ESC_DUR_COR_COD_ROS_TG_POS]]</f>
        <v>252.6111111111112</v>
      </c>
      <c r="LU107" s="15">
        <f>Tabla2[[#This Row],[PAS_NUM_COR_COD_ROS_TG_TOT]]-Tabla2[[#This Row],[ESC_NUM_COR_COD_ROS_TG_TOT]]</f>
        <v>1.5499999999999998</v>
      </c>
      <c r="LV107" s="15">
        <f>Tabla2[[#This Row],[PAS_DUR_COR_COD_ROS_TG_TOT]]-Tabla2[[#This Row],[ESC_DUR_COR_COD_ROS_TG_TOT]]</f>
        <v>348.65454545454554</v>
      </c>
      <c r="LW107" s="15">
        <f>Tabla2[[#This Row],[PAS_NUM_COR_COD_ESC_TG_NEG]]-Tabla2[[#This Row],[ESC_NUM_COR_COD_ESC_TG_NEG]]</f>
        <v>-2.8111111111111109</v>
      </c>
      <c r="LX107" s="15">
        <f>Tabla2[[#This Row],[PAS_DUR_COR_COD_ESC_TG_NEG]]-Tabla2[[#This Row],[ESC_DUR_COR_COD_ESC_TG_NEG]]</f>
        <v>-625.09356725146199</v>
      </c>
      <c r="LY107" s="15">
        <f>Tabla2[[#This Row],[PAS_NUM_COR_COD_ESC_TG_NEU]]-Tabla2[[#This Row],[ESC_NUM_COR_COD_ESC_TG_NEU]]</f>
        <v>-2.1888888888888891</v>
      </c>
      <c r="LZ107" s="15">
        <f>Tabla2[[#This Row],[PAS_DUR_COR_COD_ESC_TG_NEU]]-Tabla2[[#This Row],[ESC_DUR_COR_COD_ESC_TG_NEU]]</f>
        <v>-570.45555555555575</v>
      </c>
      <c r="MA107" s="15">
        <f>Tabla2[[#This Row],[PAS_NUM_COR_COD_ESC_TG_POS]]-Tabla2[[#This Row],[ESC_NUM_COR_COD_ESC_TG_POS]]</f>
        <v>-0.20000000000000018</v>
      </c>
      <c r="MB107" s="15">
        <f>Tabla2[[#This Row],[PAS_DUR_COR_COD_ESC_TG_POS]]-Tabla2[[#This Row],[ESC_DUR_COR_COD_ESC_TG_POS]]</f>
        <v>-8.2514619883040723</v>
      </c>
      <c r="MC107" s="15">
        <f>Tabla2[[#This Row],[PAS_NUM_COR_COD_ESC_TG_TOT]]-Tabla2[[#This Row],[ESC_NUM_COR_COD_ESC_TG_TOT]]</f>
        <v>-1.7333333333333329</v>
      </c>
      <c r="MD107" s="15">
        <f>Tabla2[[#This Row],[PAS_DUR_COR_COD_ESC_TG_TOT]]-Tabla2[[#This Row],[ESC_DUR_COR_COD_ESC_TG_TOT]]</f>
        <v>-400.6347381864623</v>
      </c>
      <c r="ME107" s="42">
        <f>Tabla25[[#This Row],[PAS_NUM_COR_COD_ROS_TG_NEG]]-Tabla25[[#This Row],[PAS_NUM_COR_COD_ESC_TG_NEG]]</f>
        <v>0.40000000000000036</v>
      </c>
      <c r="MF107" s="42">
        <f>Tabla25[[#This Row],[PAS_NUM_COR_COD_ROS_TG_NEU]]-Tabla25[[#This Row],[PAS_NUM_COR_COD_ESC_TG_NEU]]</f>
        <v>-0.20000000000000018</v>
      </c>
      <c r="MG107" s="42">
        <f>Tabla25[[#This Row],[PAS_NUM_COR_COD_ROS_TG_POS]]-Tabla25[[#This Row],[PAS_NUM_COR_COD_ESC_TG_POS]]</f>
        <v>-0.34999999999999964</v>
      </c>
      <c r="MH107" s="42">
        <f>Tabla25[[#This Row],[PAS_NUM_COR_COD_ROS_TG_TOT]]-Tabla25[[#This Row],[PAS_NUM_COR_COD_ESC_TG_TOT]]</f>
        <v>-5.0000000000000266E-2</v>
      </c>
      <c r="MI107" s="42">
        <f>Tabla25[[#This Row],[PAS_DUR_COR_COD_ROS_TG_NEG]]-Tabla25[[#This Row],[PAS_DUR_COR_COD_ESC_TG_NEG]]</f>
        <v>181.68421052631584</v>
      </c>
      <c r="MJ107" s="42">
        <f>Tabla25[[#This Row],[PAS_DUR_COR_COD_ROS_TG_NEU]]-Tabla25[[#This Row],[PAS_DUR_COR_COD_ESC_TG_NEU]]</f>
        <v>-24.211111111110995</v>
      </c>
      <c r="MK107" s="42">
        <f>Tabla25[[#This Row],[PAS_DUR_COR_COD_ROS_TG_POS]]-Tabla25[[#This Row],[PAS_DUR_COR_COD_ESC_TG_POS]]</f>
        <v>30.751461988304072</v>
      </c>
      <c r="ML107" s="42">
        <f>Tabla25[[#This Row],[PAS_DUR_COR_COD_ROS_TG_TOT]]-Tabla25[[#This Row],[PAS_DUR_COR_COD_ESC_TG_TOT]]</f>
        <v>63.385579937304101</v>
      </c>
      <c r="MM107" s="44">
        <f>Tabla25[[#This Row],[ESC_NUM_COR_COD_ROS_TG_NEG]]-Tabla25[[#This Row],[ESC_NUM_COR_COD_ESC_TG_NEG]]</f>
        <v>-4.6666666666666661</v>
      </c>
      <c r="MN107" s="44">
        <f>Tabla25[[#This Row],[ESC_NUM_COR_COD_ROS_TG_NEU]]-Tabla25[[#This Row],[ESC_NUM_COR_COD_ESC_TG_NEU]]</f>
        <v>-4.2222222222222223</v>
      </c>
      <c r="MO107" s="44">
        <f>Tabla25[[#This Row],[ESC_NUM_COR_COD_ROS_TG_POS]]-Tabla25[[#This Row],[ESC_NUM_COR_COD_ESC_TG_POS]]</f>
        <v>-1.1111111111111112</v>
      </c>
      <c r="MP107" s="44">
        <f>Tabla25[[#This Row],[ESC_NUM_COR_COD_ROS_TG_TOT]]-Tabla25[[#This Row],[ESC_NUM_COR_COD_ESC_TG_TOT]]</f>
        <v>-3.333333333333333</v>
      </c>
      <c r="MQ107" s="44">
        <f>Tabla25[[#This Row],[ESC_DUR_COR_COD_ROS_TG_NEG]]-Tabla25[[#This Row],[ESC_DUR_COR_COD_ESC_TG_NEG]]</f>
        <v>-898.57777777777778</v>
      </c>
      <c r="MR107" s="44">
        <f>Tabla25[[#This Row],[ESC_DUR_COR_COD_ROS_TG_NEU]]-Tabla25[[#This Row],[ESC_DUR_COR_COD_ESC_TG_NEU]]</f>
        <v>-972.72222222222229</v>
      </c>
      <c r="MS107" s="44">
        <f>Tabla25[[#This Row],[ESC_DUR_COR_COD_ROS_TG_POS]]-Tabla25[[#This Row],[ESC_DUR_COR_COD_ESC_TG_POS]]</f>
        <v>-230.1111111111112</v>
      </c>
      <c r="MT107" s="44">
        <f>Tabla25[[#This Row],[ESC_DUR_COR_COD_ROS_TG_TOT]]-Tabla25[[#This Row],[ESC_DUR_COR_COD_ESC_TG_TOT]]</f>
        <v>-685.90370370370374</v>
      </c>
      <c r="MU107" s="47">
        <f>Tabla25[[#This Row],[ROS_NUM_COR_COD_ROS_TG_NEG]]-Tabla25[[#This Row],[ROS_NUM_COR_COD_ESC_TG_NEG]]</f>
        <v>5.5555555555555554</v>
      </c>
      <c r="MV107" s="47">
        <f>Tabla25[[#This Row],[ROS_NUM_COR_COD_ROS_TG_NEU]]-Tabla25[[#This Row],[ROS_NUM_COR_COD_ESC_TG_NEU]]</f>
        <v>6</v>
      </c>
      <c r="MW107" s="47">
        <f>Tabla25[[#This Row],[ROS_NUM_COR_COD_ROS_TG_POS]]-Tabla25[[#This Row],[ROS_NUM_COR_COD_ESC_TG_POS]]</f>
        <v>5.2</v>
      </c>
      <c r="MX107" s="47">
        <f>Tabla25[[#This Row],[ROS_NUM_COR_COD_ROS_TG_TOT]]-Tabla25[[#This Row],[ROS_NUM_COR_COD_ESC_TG_TOT]]</f>
        <v>5.5862068965517242</v>
      </c>
      <c r="MY107" s="47">
        <f>Tabla25[[#This Row],[ROS_DUR_COR_COD_ROS_TG_NEG]]-Tabla25[[#This Row],[ROS_DUR_COR_COD_ESC_TG_NEG]]</f>
        <v>1642.9444444444443</v>
      </c>
      <c r="MZ107" s="47">
        <f>Tabla25[[#This Row],[ROS_DUR_COR_COD_ROS_TG_NEU]]-Tabla25[[#This Row],[ROS_DUR_COR_COD_ESC_TG_NEU]]</f>
        <v>1740.9</v>
      </c>
      <c r="NA107" s="47">
        <f>Tabla25[[#This Row],[ROS_DUR_COR_COD_ROS_TG_POS]]-Tabla25[[#This Row],[ROS_DUR_COR_COD_ESC_TG_POS]]</f>
        <v>1513.35</v>
      </c>
      <c r="NB107" s="47">
        <f>Tabla25[[#This Row],[ROS_DUR_COR_COD_ROS_TG_TOT]]-Tabla25[[#This Row],[ROS_DUR_COR_COD_ESC_TG_TOT]]</f>
        <v>1633.4396551724139</v>
      </c>
    </row>
    <row r="108" spans="1:366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  <c r="KY108" s="15">
        <f>Tabla2[[#This Row],[ROS_NUM_COR_COD_ROS_TG_NEG]]-Tabla2[[#This Row],[PAS_NUM_COR_COD_ROS_TG_NEG]]</f>
        <v>3.1695906432748537</v>
      </c>
      <c r="KZ108" s="15">
        <f>Tabla2[[#This Row],[ROS_DUR_COR_COD_ROS_TG_NEG]]-Tabla2[[#This Row],[PAS_DUR_COR_COD_ROS_TG_NEG]]</f>
        <v>583.28571428571433</v>
      </c>
      <c r="LA108" s="15">
        <f>Tabla2[[#This Row],[ROS_NUM_COR_COD_ROS_TG_NEU]]-Tabla2[[#This Row],[PAS_NUM_COR_COD_ROS_TG_NEU]]</f>
        <v>2.7777777777777777</v>
      </c>
      <c r="LB108" s="15">
        <f>Tabla2[[#This Row],[ROS_DUR_COR_COD_ROS_TG_NEU]]-Tabla2[[#This Row],[PAS_DUR_COR_COD_ROS_TG_NEU]]</f>
        <v>1447</v>
      </c>
      <c r="LC108" s="15">
        <f>Tabla2[[#This Row],[ROS_NUM_COR_COD_ROS_TG_POS]]-Tabla2[[#This Row],[PAS_NUM_COR_COD_ROS_TG_POS]]</f>
        <v>2.6166666666666667</v>
      </c>
      <c r="LD108" s="15">
        <f>Tabla2[[#This Row],[ROS_DUR_COR_COD_ROS_TG_POS]]-Tabla2[[#This Row],[PAS_DUR_COR_COD_ROS_TG_POS]]</f>
        <v>904.33333333333326</v>
      </c>
      <c r="LE108" s="15">
        <f>Tabla2[[#This Row],[ROS_NUM_COR_COD_ROS_TG_TOT]]-Tabla2[[#This Row],[PAS_NUM_COR_COD_ROS_TG_TOT]]</f>
        <v>2.8549905838041432</v>
      </c>
      <c r="LF108" s="15">
        <f>Tabla2[[#This Row],[ROS_DUR_COR_COD_ROS_TG_TOT]]-Tabla2[[#This Row],[PAS_DUR_COR_COD_ROS_TG_TOT]]</f>
        <v>882.66666666666674</v>
      </c>
      <c r="LG108" s="15">
        <f>Tabla2[[#This Row],[ROS_NUM_COR_COD_ESC_TG_NEG]]-Tabla2[[#This Row],[PAS_NUM_COR_COD_ESC_TG_NEG]]</f>
        <v>2.0760233918128659</v>
      </c>
      <c r="LH108" s="15">
        <f>Tabla2[[#This Row],[ROS_DUR_COR_COD_ESC_TG_NEG]]-Tabla2[[#This Row],[PAS_DUR_COR_COD_ESC_TG_NEG]]</f>
        <v>-116.83333333333337</v>
      </c>
      <c r="LI108" s="15">
        <f>Tabla2[[#This Row],[ROS_NUM_COR_COD_ESC_TG_NEU]]-Tabla2[[#This Row],[PAS_NUM_COR_COD_ESC_TG_NEU]]</f>
        <v>1.6666666666666667</v>
      </c>
      <c r="LJ108" s="15">
        <f>Tabla2[[#This Row],[ROS_NUM_COR_COD_ESC_TG_NEG]]-Tabla2[[#This Row],[PAS_NUM_COR_COD_ESC_TG_NEG]]</f>
        <v>2.0760233918128659</v>
      </c>
      <c r="LK108" s="15">
        <f>Tabla2[[#This Row],[ROS_NUM_COR_COD_ESC_TG_POS]]-Tabla2[[#This Row],[PAS_NUM_COR_COD_ESC_TG_POS]]</f>
        <v>1.7111111111111112</v>
      </c>
      <c r="LL108" s="15">
        <f>Tabla2[[#This Row],[ROS_DUR_COR_COD_ESC_TG_POS]]-Tabla2[[#This Row],[PAS_DUR_COR_COD_ESC_TG_POS]]</f>
        <v>-554.42857142857144</v>
      </c>
      <c r="LM108" s="15">
        <f>Tabla2[[#This Row],[ROS_NUM_COR_COD_ESC_TG_TOT]]-Tabla2[[#This Row],[PAS_NUM_COR_COD_ESC_TG_TOT]]</f>
        <v>1.8198367859384807</v>
      </c>
      <c r="LN108" s="15">
        <f>Tabla2[[#This Row],[ROS_DUR_COR_COD_ESC_TG_TOT]]-Tabla2[[#This Row],[PAS_DUR_COR_COD_ESC_TG_TOT]]</f>
        <v>-386.33333333333337</v>
      </c>
      <c r="LO108" s="15">
        <f>Tabla2[[#This Row],[PAS_NUM_COR_COD_ROS_TG_NEG]]-Tabla2[[#This Row],[ESC_NUM_COR_COD_ROS_TG_NEG]]</f>
        <v>-3.0473684210526315</v>
      </c>
      <c r="LP108" s="15">
        <f>Tabla2[[#This Row],[PAS_DUR_COR_COD_ROS_TG_NEG]]-Tabla2[[#This Row],[ESC_DUR_COR_COD_ROS_TG_NEG]]</f>
        <v>-1084.2</v>
      </c>
      <c r="LQ108" s="15">
        <f>Tabla2[[#This Row],[PAS_NUM_COR_COD_ROS_TG_NEU]]-Tabla2[[#This Row],[ESC_NUM_COR_COD_ROS_TG_NEU]]</f>
        <v>-3.2222222222222223</v>
      </c>
      <c r="LR108" s="15">
        <f>Tabla2[[#This Row],[PAS_DUR_COR_COD_ROS_TG_NEU]]-Tabla2[[#This Row],[ESC_DUR_COR_COD_ROS_TG_NEU]]</f>
        <v>-768.14285714285711</v>
      </c>
      <c r="LS108" s="15">
        <f>Tabla2[[#This Row],[PAS_NUM_COR_COD_ROS_TG_POS]]-Tabla2[[#This Row],[ESC_NUM_COR_COD_ROS_TG_POS]]</f>
        <v>-1.3499999999999999</v>
      </c>
      <c r="LT108" s="15">
        <f>Tabla2[[#This Row],[PAS_DUR_COR_COD_ROS_TG_POS]]-Tabla2[[#This Row],[ESC_DUR_COR_COD_ROS_TG_POS]]</f>
        <v>-209.66666666666669</v>
      </c>
      <c r="LU108" s="15">
        <f>Tabla2[[#This Row],[PAS_NUM_COR_COD_ROS_TG_TOT]]-Tabla2[[#This Row],[ESC_NUM_COR_COD_ROS_TG_TOT]]</f>
        <v>-2.517825832846289</v>
      </c>
      <c r="LV108" s="15">
        <f>Tabla2[[#This Row],[PAS_DUR_COR_COD_ROS_TG_TOT]]-Tabla2[[#This Row],[ESC_DUR_COR_COD_ROS_TG_TOT]]</f>
        <v>-597</v>
      </c>
      <c r="LW108" s="15">
        <f>Tabla2[[#This Row],[PAS_NUM_COR_COD_ESC_TG_NEG]]-Tabla2[[#This Row],[ESC_NUM_COR_COD_ESC_TG_NEG]]</f>
        <v>-2.0315789473684212</v>
      </c>
      <c r="LX108" s="15">
        <f>Tabla2[[#This Row],[PAS_DUR_COR_COD_ESC_TG_NEG]]-Tabla2[[#This Row],[ESC_DUR_COR_COD_ESC_TG_NEG]]</f>
        <v>347</v>
      </c>
      <c r="LY108" s="15">
        <f>Tabla2[[#This Row],[PAS_NUM_COR_COD_ESC_TG_NEU]]-Tabla2[[#This Row],[ESC_NUM_COR_COD_ESC_TG_NEU]]</f>
        <v>-4</v>
      </c>
      <c r="LZ108" s="15">
        <f>Tabla2[[#This Row],[PAS_DUR_COR_COD_ESC_TG_NEU]]-Tabla2[[#This Row],[ESC_DUR_COR_COD_ESC_TG_NEU]]</f>
        <v>-1098.8333333333333</v>
      </c>
      <c r="MA108" s="15">
        <f>Tabla2[[#This Row],[PAS_NUM_COR_COD_ESC_TG_POS]]-Tabla2[[#This Row],[ESC_NUM_COR_COD_ESC_TG_POS]]</f>
        <v>-4</v>
      </c>
      <c r="MB108" s="15">
        <f>Tabla2[[#This Row],[PAS_DUR_COR_COD_ESC_TG_POS]]-Tabla2[[#This Row],[ESC_DUR_COR_COD_ESC_TG_POS]]</f>
        <v>147.875</v>
      </c>
      <c r="MC108" s="15">
        <f>Tabla2[[#This Row],[PAS_NUM_COR_COD_ESC_TG_TOT]]-Tabla2[[#This Row],[ESC_NUM_COR_COD_ESC_TG_TOT]]</f>
        <v>-3.3319696084161308</v>
      </c>
      <c r="MD108" s="15">
        <f>Tabla2[[#This Row],[PAS_DUR_COR_COD_ESC_TG_TOT]]-Tabla2[[#This Row],[ESC_DUR_COR_COD_ESC_TG_TOT]]</f>
        <v>151.70000000000005</v>
      </c>
      <c r="ME108" s="42">
        <f>Tabla25[[#This Row],[PAS_NUM_COR_COD_ROS_TG_NEG]]-Tabla25[[#This Row],[PAS_NUM_COR_COD_ESC_TG_NEG]]</f>
        <v>-0.31578947368421051</v>
      </c>
      <c r="MF108" s="42">
        <f>Tabla25[[#This Row],[PAS_NUM_COR_COD_ROS_TG_NEU]]-Tabla25[[#This Row],[PAS_NUM_COR_COD_ESC_TG_NEU]]</f>
        <v>0</v>
      </c>
      <c r="MG108" s="42">
        <f>Tabla25[[#This Row],[PAS_NUM_COR_COD_ROS_TG_POS]]-Tabla25[[#This Row],[PAS_NUM_COR_COD_ESC_TG_POS]]</f>
        <v>-0.35000000000000003</v>
      </c>
      <c r="MH108" s="42">
        <f>Tabla25[[#This Row],[PAS_NUM_COR_COD_ROS_TG_TOT]]-Tabla25[[#This Row],[PAS_NUM_COR_COD_ESC_TG_TOT]]</f>
        <v>-0.22033898305084745</v>
      </c>
      <c r="MI108" s="42">
        <f>Tabla25[[#This Row],[PAS_DUR_COR_COD_ROS_TG_NEG]]-Tabla25[[#This Row],[PAS_DUR_COR_COD_ESC_TG_NEG]]</f>
        <v>-764</v>
      </c>
      <c r="MJ108" s="42">
        <f>Tabla25[[#This Row],[PAS_DUR_COR_COD_ROS_TG_NEU]]-Tabla25[[#This Row],[PAS_DUR_COR_COD_ESC_TG_NEU]]</f>
        <v>0</v>
      </c>
      <c r="MK108" s="42">
        <f>Tabla25[[#This Row],[PAS_DUR_COR_COD_ROS_TG_POS]]-Tabla25[[#This Row],[PAS_DUR_COR_COD_ESC_TG_POS]]</f>
        <v>-1065</v>
      </c>
      <c r="ML108" s="42">
        <f>Tabla25[[#This Row],[PAS_DUR_COR_COD_ROS_TG_TOT]]-Tabla25[[#This Row],[PAS_DUR_COR_COD_ESC_TG_TOT]]</f>
        <v>-914.5</v>
      </c>
      <c r="MM108" s="44">
        <f>Tabla25[[#This Row],[ESC_NUM_COR_COD_ROS_TG_NEG]]-Tabla25[[#This Row],[ESC_NUM_COR_COD_ESC_TG_NEG]]</f>
        <v>0.70000000000000018</v>
      </c>
      <c r="MN108" s="44">
        <f>Tabla25[[#This Row],[ESC_NUM_COR_COD_ROS_TG_NEU]]-Tabla25[[#This Row],[ESC_NUM_COR_COD_ESC_TG_NEU]]</f>
        <v>-0.77777777777777768</v>
      </c>
      <c r="MO108" s="44">
        <f>Tabla25[[#This Row],[ESC_NUM_COR_COD_ROS_TG_POS]]-Tabla25[[#This Row],[ESC_NUM_COR_COD_ESC_TG_POS]]</f>
        <v>-3.0000000000000004</v>
      </c>
      <c r="MP108" s="44">
        <f>Tabla25[[#This Row],[ESC_NUM_COR_COD_ROS_TG_TOT]]-Tabla25[[#This Row],[ESC_NUM_COR_COD_ESC_TG_TOT]]</f>
        <v>-1.0344827586206895</v>
      </c>
      <c r="MQ108" s="44">
        <f>Tabla25[[#This Row],[ESC_DUR_COR_COD_ROS_TG_NEG]]-Tabla25[[#This Row],[ESC_DUR_COR_COD_ESC_TG_NEG]]</f>
        <v>667.2</v>
      </c>
      <c r="MR108" s="44">
        <f>Tabla25[[#This Row],[ESC_DUR_COR_COD_ROS_TG_NEU]]-Tabla25[[#This Row],[ESC_DUR_COR_COD_ESC_TG_NEU]]</f>
        <v>-330.69047619047615</v>
      </c>
      <c r="MS108" s="44">
        <f>Tabla25[[#This Row],[ESC_DUR_COR_COD_ROS_TG_POS]]-Tabla25[[#This Row],[ESC_DUR_COR_COD_ESC_TG_POS]]</f>
        <v>-707.45833333333326</v>
      </c>
      <c r="MT108" s="44">
        <f>Tabla25[[#This Row],[ESC_DUR_COR_COD_ROS_TG_TOT]]-Tabla25[[#This Row],[ESC_DUR_COR_COD_ESC_TG_TOT]]</f>
        <v>-165.79999999999995</v>
      </c>
      <c r="MU108" s="47">
        <f>Tabla25[[#This Row],[ROS_NUM_COR_COD_ROS_TG_NEG]]-Tabla25[[#This Row],[ROS_NUM_COR_COD_ESC_TG_NEG]]</f>
        <v>0.77777777777777768</v>
      </c>
      <c r="MV108" s="47">
        <f>Tabla25[[#This Row],[ROS_NUM_COR_COD_ROS_TG_NEU]]-Tabla25[[#This Row],[ROS_NUM_COR_COD_ESC_TG_NEU]]</f>
        <v>1.1111111111111109</v>
      </c>
      <c r="MW108" s="47">
        <f>Tabla25[[#This Row],[ROS_NUM_COR_COD_ROS_TG_POS]]-Tabla25[[#This Row],[ROS_NUM_COR_COD_ESC_TG_POS]]</f>
        <v>0.55555555555555536</v>
      </c>
      <c r="MX108" s="47">
        <f>Tabla25[[#This Row],[ROS_NUM_COR_COD_ROS_TG_TOT]]-Tabla25[[#This Row],[ROS_NUM_COR_COD_ESC_TG_TOT]]</f>
        <v>0.81481481481481488</v>
      </c>
      <c r="MY108" s="47">
        <f>Tabla25[[#This Row],[ROS_DUR_COR_COD_ROS_TG_NEG]]-Tabla25[[#This Row],[ROS_DUR_COR_COD_ESC_TG_NEG]]</f>
        <v>-63.880952380952294</v>
      </c>
      <c r="MZ108" s="47">
        <f>Tabla25[[#This Row],[ROS_DUR_COR_COD_ROS_TG_NEU]]-Tabla25[[#This Row],[ROS_DUR_COR_COD_ESC_TG_NEU]]</f>
        <v>847.2</v>
      </c>
      <c r="NA108" s="47">
        <f>Tabla25[[#This Row],[ROS_DUR_COR_COD_ROS_TG_POS]]-Tabla25[[#This Row],[ROS_DUR_COR_COD_ESC_TG_POS]]</f>
        <v>393.7619047619047</v>
      </c>
      <c r="NB108" s="47">
        <f>Tabla25[[#This Row],[ROS_DUR_COR_COD_ROS_TG_TOT]]-Tabla25[[#This Row],[ROS_DUR_COR_COD_ESC_TG_TOT]]</f>
        <v>354.50000000000011</v>
      </c>
    </row>
    <row r="109" spans="1:366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  <c r="KY109" s="15">
        <f>Tabla2[[#This Row],[ROS_NUM_COR_COD_ROS_TG_NEG]]-Tabla2[[#This Row],[PAS_NUM_COR_COD_ROS_TG_NEG]]</f>
        <v>5</v>
      </c>
      <c r="KZ109" s="15">
        <f>Tabla2[[#This Row],[ROS_DUR_COR_COD_ROS_TG_NEG]]-Tabla2[[#This Row],[PAS_DUR_COR_COD_ROS_TG_NEG]]</f>
        <v>916.75</v>
      </c>
      <c r="LA109" s="15">
        <f>Tabla2[[#This Row],[ROS_NUM_COR_COD_ROS_TG_NEU]]-Tabla2[[#This Row],[PAS_NUM_COR_COD_ROS_TG_NEU]]</f>
        <v>4.9000000000000004</v>
      </c>
      <c r="LB109" s="15">
        <f>Tabla2[[#This Row],[ROS_DUR_COR_COD_ROS_TG_NEU]]-Tabla2[[#This Row],[PAS_DUR_COR_COD_ROS_TG_NEU]]</f>
        <v>1043.0999999999999</v>
      </c>
      <c r="LC109" s="15">
        <f>Tabla2[[#This Row],[ROS_NUM_COR_COD_ROS_TG_POS]]-Tabla2[[#This Row],[PAS_NUM_COR_COD_ROS_TG_POS]]</f>
        <v>4.4000000000000004</v>
      </c>
      <c r="LD109" s="15">
        <f>Tabla2[[#This Row],[ROS_DUR_COR_COD_ROS_TG_POS]]-Tabla2[[#This Row],[PAS_DUR_COR_COD_ROS_TG_POS]]</f>
        <v>942.4</v>
      </c>
      <c r="LE109" s="15">
        <f>Tabla2[[#This Row],[ROS_NUM_COR_COD_ROS_TG_TOT]]-Tabla2[[#This Row],[PAS_NUM_COR_COD_ROS_TG_TOT]]</f>
        <v>4.75</v>
      </c>
      <c r="LF109" s="15">
        <f>Tabla2[[#This Row],[ROS_DUR_COR_COD_ROS_TG_TOT]]-Tabla2[[#This Row],[PAS_DUR_COR_COD_ROS_TG_TOT]]</f>
        <v>971.03571428571433</v>
      </c>
      <c r="LG109" s="15">
        <f>Tabla2[[#This Row],[ROS_NUM_COR_COD_ESC_TG_NEG]]-Tabla2[[#This Row],[PAS_NUM_COR_COD_ESC_TG_NEG]]</f>
        <v>2.25</v>
      </c>
      <c r="LH109" s="15">
        <f>Tabla2[[#This Row],[ROS_DUR_COR_COD_ESC_TG_NEG]]-Tabla2[[#This Row],[PAS_DUR_COR_COD_ESC_TG_NEG]]</f>
        <v>623.42857142857144</v>
      </c>
      <c r="LI109" s="15">
        <f>Tabla2[[#This Row],[ROS_NUM_COR_COD_ESC_TG_NEU]]-Tabla2[[#This Row],[PAS_NUM_COR_COD_ESC_TG_NEU]]</f>
        <v>2.7</v>
      </c>
      <c r="LJ109" s="15">
        <f>Tabla2[[#This Row],[ROS_NUM_COR_COD_ESC_TG_NEG]]-Tabla2[[#This Row],[PAS_NUM_COR_COD_ESC_TG_NEG]]</f>
        <v>2.25</v>
      </c>
      <c r="LK109" s="15">
        <f>Tabla2[[#This Row],[ROS_NUM_COR_COD_ESC_TG_POS]]-Tabla2[[#This Row],[PAS_NUM_COR_COD_ESC_TG_POS]]</f>
        <v>2.5</v>
      </c>
      <c r="LL109" s="15">
        <f>Tabla2[[#This Row],[ROS_DUR_COR_COD_ESC_TG_POS]]-Tabla2[[#This Row],[PAS_DUR_COR_COD_ESC_TG_POS]]</f>
        <v>630.625</v>
      </c>
      <c r="LM109" s="15">
        <f>Tabla2[[#This Row],[ROS_NUM_COR_COD_ESC_TG_TOT]]-Tabla2[[#This Row],[PAS_NUM_COR_COD_ESC_TG_TOT]]</f>
        <v>2.5</v>
      </c>
      <c r="LN109" s="15">
        <f>Tabla2[[#This Row],[ROS_DUR_COR_COD_ESC_TG_TOT]]-Tabla2[[#This Row],[PAS_DUR_COR_COD_ESC_TG_TOT]]</f>
        <v>612.33333333333337</v>
      </c>
      <c r="LO109" s="15">
        <f>Tabla2[[#This Row],[PAS_NUM_COR_COD_ROS_TG_NEG]]-Tabla2[[#This Row],[ESC_NUM_COR_COD_ROS_TG_NEG]]</f>
        <v>-1.9</v>
      </c>
      <c r="LP109" s="15">
        <f>Tabla2[[#This Row],[PAS_DUR_COR_COD_ROS_TG_NEG]]-Tabla2[[#This Row],[ESC_DUR_COR_COD_ROS_TG_NEG]]</f>
        <v>-632.33333333333337</v>
      </c>
      <c r="LQ109" s="15">
        <f>Tabla2[[#This Row],[PAS_NUM_COR_COD_ROS_TG_NEU]]-Tabla2[[#This Row],[ESC_NUM_COR_COD_ROS_TG_NEU]]</f>
        <v>-1.5</v>
      </c>
      <c r="LR109" s="15">
        <f>Tabla2[[#This Row],[PAS_DUR_COR_COD_ROS_TG_NEU]]-Tabla2[[#This Row],[ESC_DUR_COR_COD_ROS_TG_NEU]]</f>
        <v>-552</v>
      </c>
      <c r="LS109" s="15">
        <f>Tabla2[[#This Row],[PAS_NUM_COR_COD_ROS_TG_POS]]-Tabla2[[#This Row],[ESC_NUM_COR_COD_ROS_TG_POS]]</f>
        <v>-2.2999999999999998</v>
      </c>
      <c r="LT109" s="15">
        <f>Tabla2[[#This Row],[PAS_DUR_COR_COD_ROS_TG_POS]]-Tabla2[[#This Row],[ESC_DUR_COR_COD_ROS_TG_POS]]</f>
        <v>-831.5</v>
      </c>
      <c r="LU109" s="15">
        <f>Tabla2[[#This Row],[PAS_NUM_COR_COD_ROS_TG_TOT]]-Tabla2[[#This Row],[ESC_NUM_COR_COD_ROS_TG_TOT]]</f>
        <v>-1.9</v>
      </c>
      <c r="LV109" s="15">
        <f>Tabla2[[#This Row],[PAS_DUR_COR_COD_ROS_TG_TOT]]-Tabla2[[#This Row],[ESC_DUR_COR_COD_ROS_TG_TOT]]</f>
        <v>-671.94444444444446</v>
      </c>
      <c r="LW109" s="15">
        <f>Tabla2[[#This Row],[PAS_NUM_COR_COD_ESC_TG_NEG]]-Tabla2[[#This Row],[ESC_NUM_COR_COD_ESC_TG_NEG]]</f>
        <v>-3.4</v>
      </c>
      <c r="LX109" s="15">
        <f>Tabla2[[#This Row],[PAS_DUR_COR_COD_ESC_TG_NEG]]-Tabla2[[#This Row],[ESC_DUR_COR_COD_ESC_TG_NEG]]</f>
        <v>-927.125</v>
      </c>
      <c r="LY109" s="15">
        <f>Tabla2[[#This Row],[PAS_NUM_COR_COD_ESC_TG_NEU]]-Tabla2[[#This Row],[ESC_NUM_COR_COD_ESC_TG_NEU]]</f>
        <v>-2.1</v>
      </c>
      <c r="LZ109" s="15">
        <f>Tabla2[[#This Row],[PAS_DUR_COR_COD_ESC_TG_NEU]]-Tabla2[[#This Row],[ESC_DUR_COR_COD_ESC_TG_NEU]]</f>
        <v>-788</v>
      </c>
      <c r="MA109" s="15">
        <f>Tabla2[[#This Row],[PAS_NUM_COR_COD_ESC_TG_POS]]-Tabla2[[#This Row],[ESC_NUM_COR_COD_ESC_TG_POS]]</f>
        <v>-2.6</v>
      </c>
      <c r="MB109" s="15">
        <f>Tabla2[[#This Row],[PAS_DUR_COR_COD_ESC_TG_POS]]-Tabla2[[#This Row],[ESC_DUR_COR_COD_ESC_TG_POS]]</f>
        <v>-689.5</v>
      </c>
      <c r="MC109" s="15">
        <f>Tabla2[[#This Row],[PAS_NUM_COR_COD_ESC_TG_TOT]]-Tabla2[[#This Row],[ESC_NUM_COR_COD_ESC_TG_TOT]]</f>
        <v>-2.7</v>
      </c>
      <c r="MD109" s="15">
        <f>Tabla2[[#This Row],[PAS_DUR_COR_COD_ESC_TG_TOT]]-Tabla2[[#This Row],[ESC_DUR_COR_COD_ESC_TG_TOT]]</f>
        <v>-802.77272727272725</v>
      </c>
      <c r="ME109" s="42">
        <f>Tabla25[[#This Row],[PAS_NUM_COR_COD_ROS_TG_NEG]]-Tabla25[[#This Row],[PAS_NUM_COR_COD_ESC_TG_NEG]]</f>
        <v>0</v>
      </c>
      <c r="MF109" s="42">
        <f>Tabla25[[#This Row],[PAS_NUM_COR_COD_ROS_TG_NEU]]-Tabla25[[#This Row],[PAS_NUM_COR_COD_ESC_TG_NEU]]</f>
        <v>0</v>
      </c>
      <c r="MG109" s="42">
        <f>Tabla25[[#This Row],[PAS_NUM_COR_COD_ROS_TG_POS]]-Tabla25[[#This Row],[PAS_NUM_COR_COD_ESC_TG_POS]]</f>
        <v>0</v>
      </c>
      <c r="MH109" s="42">
        <f>Tabla25[[#This Row],[PAS_NUM_COR_COD_ROS_TG_TOT]]-Tabla25[[#This Row],[PAS_NUM_COR_COD_ESC_TG_TOT]]</f>
        <v>0</v>
      </c>
      <c r="MI109" s="42">
        <f>Tabla25[[#This Row],[PAS_DUR_COR_COD_ROS_TG_NEG]]-Tabla25[[#This Row],[PAS_DUR_COR_COD_ESC_TG_NEG]]</f>
        <v>0</v>
      </c>
      <c r="MJ109" s="42">
        <f>Tabla25[[#This Row],[PAS_DUR_COR_COD_ROS_TG_NEU]]-Tabla25[[#This Row],[PAS_DUR_COR_COD_ESC_TG_NEU]]</f>
        <v>0</v>
      </c>
      <c r="MK109" s="42">
        <f>Tabla25[[#This Row],[PAS_DUR_COR_COD_ROS_TG_POS]]-Tabla25[[#This Row],[PAS_DUR_COR_COD_ESC_TG_POS]]</f>
        <v>0</v>
      </c>
      <c r="ML109" s="42">
        <f>Tabla25[[#This Row],[PAS_DUR_COR_COD_ROS_TG_TOT]]-Tabla25[[#This Row],[PAS_DUR_COR_COD_ESC_TG_TOT]]</f>
        <v>0</v>
      </c>
      <c r="MM109" s="44">
        <f>Tabla25[[#This Row],[ESC_NUM_COR_COD_ROS_TG_NEG]]-Tabla25[[#This Row],[ESC_NUM_COR_COD_ESC_TG_NEG]]</f>
        <v>-1.5</v>
      </c>
      <c r="MN109" s="44">
        <f>Tabla25[[#This Row],[ESC_NUM_COR_COD_ROS_TG_NEU]]-Tabla25[[#This Row],[ESC_NUM_COR_COD_ESC_TG_NEU]]</f>
        <v>-0.60000000000000009</v>
      </c>
      <c r="MO109" s="44">
        <f>Tabla25[[#This Row],[ESC_NUM_COR_COD_ROS_TG_POS]]-Tabla25[[#This Row],[ESC_NUM_COR_COD_ESC_TG_POS]]</f>
        <v>-0.30000000000000027</v>
      </c>
      <c r="MP109" s="44">
        <f>Tabla25[[#This Row],[ESC_NUM_COR_COD_ROS_TG_TOT]]-Tabla25[[#This Row],[ESC_NUM_COR_COD_ESC_TG_TOT]]</f>
        <v>-0.80000000000000027</v>
      </c>
      <c r="MQ109" s="44">
        <f>Tabla25[[#This Row],[ESC_DUR_COR_COD_ROS_TG_NEG]]-Tabla25[[#This Row],[ESC_DUR_COR_COD_ESC_TG_NEG]]</f>
        <v>-294.79166666666663</v>
      </c>
      <c r="MR109" s="44">
        <f>Tabla25[[#This Row],[ESC_DUR_COR_COD_ROS_TG_NEU]]-Tabla25[[#This Row],[ESC_DUR_COR_COD_ESC_TG_NEU]]</f>
        <v>-236</v>
      </c>
      <c r="MS109" s="44">
        <f>Tabla25[[#This Row],[ESC_DUR_COR_COD_ROS_TG_POS]]-Tabla25[[#This Row],[ESC_DUR_COR_COD_ESC_TG_POS]]</f>
        <v>142</v>
      </c>
      <c r="MT109" s="44">
        <f>Tabla25[[#This Row],[ESC_DUR_COR_COD_ROS_TG_TOT]]-Tabla25[[#This Row],[ESC_DUR_COR_COD_ESC_TG_TOT]]</f>
        <v>-130.82828282828279</v>
      </c>
      <c r="MU109" s="47">
        <f>Tabla25[[#This Row],[ROS_NUM_COR_COD_ROS_TG_NEG]]-Tabla25[[#This Row],[ROS_NUM_COR_COD_ESC_TG_NEG]]</f>
        <v>2.75</v>
      </c>
      <c r="MV109" s="47">
        <f>Tabla25[[#This Row],[ROS_NUM_COR_COD_ROS_TG_NEU]]-Tabla25[[#This Row],[ROS_NUM_COR_COD_ESC_TG_NEU]]</f>
        <v>2.2000000000000002</v>
      </c>
      <c r="MW109" s="47">
        <f>Tabla25[[#This Row],[ROS_NUM_COR_COD_ROS_TG_POS]]-Tabla25[[#This Row],[ROS_NUM_COR_COD_ESC_TG_POS]]</f>
        <v>1.9000000000000004</v>
      </c>
      <c r="MX109" s="47">
        <f>Tabla25[[#This Row],[ROS_NUM_COR_COD_ROS_TG_TOT]]-Tabla25[[#This Row],[ROS_NUM_COR_COD_ESC_TG_TOT]]</f>
        <v>2.25</v>
      </c>
      <c r="MY109" s="47">
        <f>Tabla25[[#This Row],[ROS_DUR_COR_COD_ROS_TG_NEG]]-Tabla25[[#This Row],[ROS_DUR_COR_COD_ESC_TG_NEG]]</f>
        <v>293.32142857142856</v>
      </c>
      <c r="MZ109" s="47">
        <f>Tabla25[[#This Row],[ROS_DUR_COR_COD_ROS_TG_NEU]]-Tabla25[[#This Row],[ROS_DUR_COR_COD_ESC_TG_NEU]]</f>
        <v>455.65555555555545</v>
      </c>
      <c r="NA109" s="47">
        <f>Tabla25[[#This Row],[ROS_DUR_COR_COD_ROS_TG_POS]]-Tabla25[[#This Row],[ROS_DUR_COR_COD_ESC_TG_POS]]</f>
        <v>311.77499999999998</v>
      </c>
      <c r="NB109" s="47">
        <f>Tabla25[[#This Row],[ROS_DUR_COR_COD_ROS_TG_TOT]]-Tabla25[[#This Row],[ROS_DUR_COR_COD_ESC_TG_TOT]]</f>
        <v>358.70238095238096</v>
      </c>
    </row>
    <row r="110" spans="1:366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  <c r="KY110" s="15">
        <f>Tabla2[[#This Row],[ROS_NUM_COR_COD_ROS_TG_NEG]]-Tabla2[[#This Row],[PAS_NUM_COR_COD_ROS_TG_NEG]]</f>
        <v>1.5499999999999998</v>
      </c>
      <c r="KZ110" s="15">
        <f>Tabla2[[#This Row],[ROS_DUR_COR_COD_ROS_TG_NEG]]-Tabla2[[#This Row],[PAS_DUR_COR_COD_ROS_TG_NEG]]</f>
        <v>-100.51136363636363</v>
      </c>
      <c r="LA110" s="15">
        <f>Tabla2[[#This Row],[ROS_NUM_COR_COD_ROS_TG_NEU]]-Tabla2[[#This Row],[PAS_NUM_COR_COD_ROS_TG_NEU]]</f>
        <v>0.85000000000000009</v>
      </c>
      <c r="LB110" s="15">
        <f>Tabla2[[#This Row],[ROS_DUR_COR_COD_ROS_TG_NEU]]-Tabla2[[#This Row],[PAS_DUR_COR_COD_ROS_TG_NEU]]</f>
        <v>108.03571428571433</v>
      </c>
      <c r="LC110" s="15">
        <f>Tabla2[[#This Row],[ROS_NUM_COR_COD_ROS_TG_POS]]-Tabla2[[#This Row],[PAS_NUM_COR_COD_ROS_TG_POS]]</f>
        <v>-0.64444444444444482</v>
      </c>
      <c r="LD110" s="15">
        <f>Tabla2[[#This Row],[ROS_DUR_COR_COD_ROS_TG_POS]]-Tabla2[[#This Row],[PAS_DUR_COR_COD_ROS_TG_POS]]</f>
        <v>-366.01098901098908</v>
      </c>
      <c r="LE110" s="15">
        <f>Tabla2[[#This Row],[ROS_NUM_COR_COD_ROS_TG_TOT]]-Tabla2[[#This Row],[PAS_NUM_COR_COD_ROS_TG_TOT]]</f>
        <v>0.56296296296296289</v>
      </c>
      <c r="LF110" s="15">
        <f>Tabla2[[#This Row],[ROS_DUR_COR_COD_ROS_TG_TOT]]-Tabla2[[#This Row],[PAS_DUR_COR_COD_ROS_TG_TOT]]</f>
        <v>-111.34210526315792</v>
      </c>
      <c r="LG110" s="15">
        <f>Tabla2[[#This Row],[ROS_NUM_COR_COD_ESC_TG_NEG]]-Tabla2[[#This Row],[PAS_NUM_COR_COD_ESC_TG_NEG]]</f>
        <v>-1.3250000000000002</v>
      </c>
      <c r="LH110" s="15">
        <f>Tabla2[[#This Row],[ROS_DUR_COR_COD_ESC_TG_NEG]]-Tabla2[[#This Row],[PAS_DUR_COR_COD_ESC_TG_NEG]]</f>
        <v>-645.61538461538453</v>
      </c>
      <c r="LI110" s="15">
        <f>Tabla2[[#This Row],[ROS_NUM_COR_COD_ESC_TG_NEU]]-Tabla2[[#This Row],[PAS_NUM_COR_COD_ESC_TG_NEU]]</f>
        <v>-0.19999999999999973</v>
      </c>
      <c r="LJ110" s="15">
        <f>Tabla2[[#This Row],[ROS_NUM_COR_COD_ESC_TG_NEG]]-Tabla2[[#This Row],[PAS_NUM_COR_COD_ESC_TG_NEG]]</f>
        <v>-1.3250000000000002</v>
      </c>
      <c r="LK110" s="15">
        <f>Tabla2[[#This Row],[ROS_NUM_COR_COD_ESC_TG_POS]]-Tabla2[[#This Row],[PAS_NUM_COR_COD_ESC_TG_POS]]</f>
        <v>-0.48333333333333339</v>
      </c>
      <c r="LL110" s="15">
        <f>Tabla2[[#This Row],[ROS_DUR_COR_COD_ESC_TG_POS]]-Tabla2[[#This Row],[PAS_DUR_COR_COD_ESC_TG_POS]]</f>
        <v>-305.89743589743591</v>
      </c>
      <c r="LM110" s="15">
        <f>Tabla2[[#This Row],[ROS_NUM_COR_COD_ESC_TG_TOT]]-Tabla2[[#This Row],[PAS_NUM_COR_COD_ESC_TG_TOT]]</f>
        <v>-0.64259259259259238</v>
      </c>
      <c r="LN110" s="15">
        <f>Tabla2[[#This Row],[ROS_DUR_COR_COD_ESC_TG_TOT]]-Tabla2[[#This Row],[PAS_DUR_COR_COD_ESC_TG_TOT]]</f>
        <v>-301.98830409356719</v>
      </c>
      <c r="LO110" s="15">
        <f>Tabla2[[#This Row],[PAS_NUM_COR_COD_ROS_TG_NEG]]-Tabla2[[#This Row],[ESC_NUM_COR_COD_ROS_TG_NEG]]</f>
        <v>5.5555555555555358E-3</v>
      </c>
      <c r="LP110" s="15">
        <f>Tabla2[[#This Row],[PAS_DUR_COR_COD_ROS_TG_NEG]]-Tabla2[[#This Row],[ESC_DUR_COR_COD_ROS_TG_NEG]]</f>
        <v>75.053030303030255</v>
      </c>
      <c r="LQ110" s="15">
        <f>Tabla2[[#This Row],[PAS_NUM_COR_COD_ROS_TG_NEU]]-Tabla2[[#This Row],[ESC_NUM_COR_COD_ROS_TG_NEU]]</f>
        <v>0.86249999999999982</v>
      </c>
      <c r="LR110" s="15">
        <f>Tabla2[[#This Row],[PAS_DUR_COR_COD_ROS_TG_NEU]]-Tabla2[[#This Row],[ESC_DUR_COR_COD_ROS_TG_NEU]]</f>
        <v>54.414285714285711</v>
      </c>
      <c r="LS110" s="15">
        <f>Tabla2[[#This Row],[PAS_NUM_COR_COD_ROS_TG_POS]]-Tabla2[[#This Row],[ESC_NUM_COR_COD_ROS_TG_POS]]</f>
        <v>0.76250000000000018</v>
      </c>
      <c r="LT110" s="15">
        <f>Tabla2[[#This Row],[PAS_DUR_COR_COD_ROS_TG_POS]]-Tabla2[[#This Row],[ESC_DUR_COR_COD_ROS_TG_POS]]</f>
        <v>178.60839160839168</v>
      </c>
      <c r="LU110" s="15">
        <f>Tabla2[[#This Row],[PAS_NUM_COR_COD_ROS_TG_TOT]]-Tabla2[[#This Row],[ESC_NUM_COR_COD_ROS_TG_TOT]]</f>
        <v>0.53333333333333321</v>
      </c>
      <c r="LV110" s="15">
        <f>Tabla2[[#This Row],[PAS_DUR_COR_COD_ROS_TG_TOT]]-Tabla2[[#This Row],[ESC_DUR_COR_COD_ROS_TG_TOT]]</f>
        <v>96.069377990430667</v>
      </c>
      <c r="LW110" s="15">
        <f>Tabla2[[#This Row],[PAS_NUM_COR_COD_ESC_TG_NEG]]-Tabla2[[#This Row],[ESC_NUM_COR_COD_ESC_TG_NEG]]</f>
        <v>1.0333333333333337</v>
      </c>
      <c r="LX110" s="15">
        <f>Tabla2[[#This Row],[PAS_DUR_COR_COD_ESC_TG_NEG]]-Tabla2[[#This Row],[ESC_DUR_COR_COD_ESC_TG_NEG]]</f>
        <v>333.23076923076917</v>
      </c>
      <c r="LY110" s="15">
        <f>Tabla2[[#This Row],[PAS_NUM_COR_COD_ESC_TG_NEU]]-Tabla2[[#This Row],[ESC_NUM_COR_COD_ESC_TG_NEU]]</f>
        <v>0.86249999999999982</v>
      </c>
      <c r="LZ110" s="15">
        <f>Tabla2[[#This Row],[PAS_DUR_COR_COD_ESC_TG_NEU]]-Tabla2[[#This Row],[ESC_DUR_COR_COD_ESC_TG_NEU]]</f>
        <v>233.58333333333337</v>
      </c>
      <c r="MA110" s="15">
        <f>Tabla2[[#This Row],[PAS_NUM_COR_COD_ESC_TG_POS]]-Tabla2[[#This Row],[ESC_NUM_COR_COD_ESC_TG_POS]]</f>
        <v>0.52499999999999991</v>
      </c>
      <c r="MB110" s="15">
        <f>Tabla2[[#This Row],[PAS_DUR_COR_COD_ESC_TG_POS]]-Tabla2[[#This Row],[ESC_DUR_COR_COD_ESC_TG_POS]]</f>
        <v>289.31410256410265</v>
      </c>
      <c r="MC110" s="15">
        <f>Tabla2[[#This Row],[PAS_NUM_COR_COD_ESC_TG_TOT]]-Tabla2[[#This Row],[ESC_NUM_COR_COD_ESC_TG_TOT]]</f>
        <v>0.80333333333333323</v>
      </c>
      <c r="MD110" s="15">
        <f>Tabla2[[#This Row],[PAS_DUR_COR_COD_ESC_TG_TOT]]-Tabla2[[#This Row],[ESC_DUR_COR_COD_ESC_TG_TOT]]</f>
        <v>285.68349928876239</v>
      </c>
      <c r="ME110" s="42">
        <f>Tabla25[[#This Row],[PAS_NUM_COR_COD_ROS_TG_NEG]]-Tabla25[[#This Row],[PAS_NUM_COR_COD_ESC_TG_NEG]]</f>
        <v>-1.25</v>
      </c>
      <c r="MF110" s="42">
        <f>Tabla25[[#This Row],[PAS_NUM_COR_COD_ROS_TG_NEU]]-Tabla25[[#This Row],[PAS_NUM_COR_COD_ESC_TG_NEU]]</f>
        <v>-0.75</v>
      </c>
      <c r="MG110" s="42">
        <f>Tabla25[[#This Row],[PAS_NUM_COR_COD_ROS_TG_POS]]-Tabla25[[#This Row],[PAS_NUM_COR_COD_ESC_TG_POS]]</f>
        <v>5.0000000000000266E-2</v>
      </c>
      <c r="MH110" s="42">
        <f>Tabla25[[#This Row],[PAS_NUM_COR_COD_ROS_TG_TOT]]-Tabla25[[#This Row],[PAS_NUM_COR_COD_ESC_TG_TOT]]</f>
        <v>-0.64999999999999991</v>
      </c>
      <c r="MI110" s="42">
        <f>Tabla25[[#This Row],[PAS_DUR_COR_COD_ROS_TG_NEG]]-Tabla25[[#This Row],[PAS_DUR_COR_COD_ESC_TG_NEG]]</f>
        <v>-371.9790209790209</v>
      </c>
      <c r="MJ110" s="42">
        <f>Tabla25[[#This Row],[PAS_DUR_COR_COD_ROS_TG_NEU]]-Tabla25[[#This Row],[PAS_DUR_COR_COD_ESC_TG_NEU]]</f>
        <v>-297.36904761904771</v>
      </c>
      <c r="MK110" s="42">
        <f>Tabla25[[#This Row],[PAS_DUR_COR_COD_ROS_TG_POS]]-Tabla25[[#This Row],[PAS_DUR_COR_COD_ESC_TG_POS]]</f>
        <v>-80.076923076923094</v>
      </c>
      <c r="ML110" s="42">
        <f>Tabla25[[#This Row],[PAS_DUR_COR_COD_ROS_TG_TOT]]-Tabla25[[#This Row],[PAS_DUR_COR_COD_ESC_TG_TOT]]</f>
        <v>-255.36842105263145</v>
      </c>
      <c r="MM110" s="44">
        <f>Tabla25[[#This Row],[ESC_NUM_COR_COD_ROS_TG_NEG]]-Tabla25[[#This Row],[ESC_NUM_COR_COD_ESC_TG_NEG]]</f>
        <v>-0.22222222222222188</v>
      </c>
      <c r="MN110" s="44">
        <f>Tabla25[[#This Row],[ESC_NUM_COR_COD_ROS_TG_NEU]]-Tabla25[[#This Row],[ESC_NUM_COR_COD_ESC_TG_NEU]]</f>
        <v>-0.75</v>
      </c>
      <c r="MO110" s="44">
        <f>Tabla25[[#This Row],[ESC_NUM_COR_COD_ROS_TG_POS]]-Tabla25[[#This Row],[ESC_NUM_COR_COD_ESC_TG_POS]]</f>
        <v>-0.1875</v>
      </c>
      <c r="MP110" s="44">
        <f>Tabla25[[#This Row],[ESC_NUM_COR_COD_ROS_TG_TOT]]-Tabla25[[#This Row],[ESC_NUM_COR_COD_ESC_TG_TOT]]</f>
        <v>-0.37999999999999989</v>
      </c>
      <c r="MQ110" s="44">
        <f>Tabla25[[#This Row],[ESC_DUR_COR_COD_ROS_TG_NEG]]-Tabla25[[#This Row],[ESC_DUR_COR_COD_ESC_TG_NEG]]</f>
        <v>-113.80128205128199</v>
      </c>
      <c r="MR110" s="44">
        <f>Tabla25[[#This Row],[ESC_DUR_COR_COD_ROS_TG_NEU]]-Tabla25[[#This Row],[ESC_DUR_COR_COD_ESC_TG_NEU]]</f>
        <v>-118.20000000000005</v>
      </c>
      <c r="MS110" s="44">
        <f>Tabla25[[#This Row],[ESC_DUR_COR_COD_ROS_TG_POS]]-Tabla25[[#This Row],[ESC_DUR_COR_COD_ESC_TG_POS]]</f>
        <v>30.628787878787875</v>
      </c>
      <c r="MT110" s="44">
        <f>Tabla25[[#This Row],[ESC_DUR_COR_COD_ROS_TG_TOT]]-Tabla25[[#This Row],[ESC_DUR_COR_COD_ESC_TG_TOT]]</f>
        <v>-65.754299754299723</v>
      </c>
      <c r="MU110" s="47">
        <f>Tabla25[[#This Row],[ROS_NUM_COR_COD_ROS_TG_NEG]]-Tabla25[[#This Row],[ROS_NUM_COR_COD_ESC_TG_NEG]]</f>
        <v>1.625</v>
      </c>
      <c r="MV110" s="47">
        <f>Tabla25[[#This Row],[ROS_NUM_COR_COD_ROS_TG_NEU]]-Tabla25[[#This Row],[ROS_NUM_COR_COD_ESC_TG_NEU]]</f>
        <v>0.29999999999999982</v>
      </c>
      <c r="MW110" s="47">
        <f>Tabla25[[#This Row],[ROS_NUM_COR_COD_ROS_TG_POS]]-Tabla25[[#This Row],[ROS_NUM_COR_COD_ESC_TG_POS]]</f>
        <v>-0.11111111111111116</v>
      </c>
      <c r="MX110" s="47">
        <f>Tabla25[[#This Row],[ROS_NUM_COR_COD_ROS_TG_TOT]]-Tabla25[[#This Row],[ROS_NUM_COR_COD_ESC_TG_TOT]]</f>
        <v>0.55555555555555536</v>
      </c>
      <c r="MY110" s="47">
        <f>Tabla25[[#This Row],[ROS_DUR_COR_COD_ROS_TG_NEG]]-Tabla25[[#This Row],[ROS_DUR_COR_COD_ESC_TG_NEG]]</f>
        <v>173.125</v>
      </c>
      <c r="MZ110" s="47">
        <f>Tabla25[[#This Row],[ROS_DUR_COR_COD_ROS_TG_NEU]]-Tabla25[[#This Row],[ROS_DUR_COR_COD_ESC_TG_NEU]]</f>
        <v>-241.58333333333326</v>
      </c>
      <c r="NA110" s="47">
        <f>Tabla25[[#This Row],[ROS_DUR_COR_COD_ROS_TG_POS]]-Tabla25[[#This Row],[ROS_DUR_COR_COD_ESC_TG_POS]]</f>
        <v>-140.19047619047626</v>
      </c>
      <c r="NB110" s="47">
        <f>Tabla25[[#This Row],[ROS_DUR_COR_COD_ROS_TG_TOT]]-Tabla25[[#This Row],[ROS_DUR_COR_COD_ESC_TG_TOT]]</f>
        <v>-64.722222222222172</v>
      </c>
    </row>
    <row r="111" spans="1:366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  <c r="KY111" s="15">
        <f>Tabla2[[#This Row],[ROS_NUM_COR_COD_ROS_TG_NEG]]-Tabla2[[#This Row],[PAS_NUM_COR_COD_ROS_TG_NEG]]</f>
        <v>3.1277777777777778</v>
      </c>
      <c r="KZ111" s="15">
        <f>Tabla2[[#This Row],[ROS_DUR_COR_COD_ROS_TG_NEG]]-Tabla2[[#This Row],[PAS_DUR_COR_COD_ROS_TG_NEG]]</f>
        <v>250.33333333333348</v>
      </c>
      <c r="LA111" s="15">
        <f>Tabla2[[#This Row],[ROS_NUM_COR_COD_ROS_TG_NEU]]-Tabla2[[#This Row],[PAS_NUM_COR_COD_ROS_TG_NEU]]</f>
        <v>1.4000000000000004</v>
      </c>
      <c r="LB111" s="15">
        <f>Tabla2[[#This Row],[ROS_DUR_COR_COD_ROS_TG_NEU]]-Tabla2[[#This Row],[PAS_DUR_COR_COD_ROS_TG_NEU]]</f>
        <v>-218.30588235294113</v>
      </c>
      <c r="LC111" s="15">
        <f>Tabla2[[#This Row],[ROS_NUM_COR_COD_ROS_TG_POS]]-Tabla2[[#This Row],[PAS_NUM_COR_COD_ROS_TG_POS]]</f>
        <v>4.5</v>
      </c>
      <c r="LD111" s="15">
        <f>Tabla2[[#This Row],[ROS_DUR_COR_COD_ROS_TG_POS]]-Tabla2[[#This Row],[PAS_DUR_COR_COD_ROS_TG_POS]]</f>
        <v>681.59999999999991</v>
      </c>
      <c r="LE111" s="15">
        <f>Tabla2[[#This Row],[ROS_NUM_COR_COD_ROS_TG_TOT]]-Tabla2[[#This Row],[PAS_NUM_COR_COD_ROS_TG_TOT]]</f>
        <v>3.0074712643678163</v>
      </c>
      <c r="LF111" s="15">
        <f>Tabla2[[#This Row],[ROS_DUR_COR_COD_ROS_TG_TOT]]-Tabla2[[#This Row],[PAS_DUR_COR_COD_ROS_TG_TOT]]</f>
        <v>227.04108584005849</v>
      </c>
      <c r="LG111" s="15">
        <f>Tabla2[[#This Row],[ROS_NUM_COR_COD_ESC_TG_NEG]]-Tabla2[[#This Row],[PAS_NUM_COR_COD_ESC_TG_NEG]]</f>
        <v>-1.7833333333333334</v>
      </c>
      <c r="LH111" s="15">
        <f>Tabla2[[#This Row],[ROS_DUR_COR_COD_ESC_TG_NEG]]-Tabla2[[#This Row],[PAS_DUR_COR_COD_ESC_TG_NEG]]</f>
        <v>-878.60256410256409</v>
      </c>
      <c r="LI111" s="15">
        <f>Tabla2[[#This Row],[ROS_NUM_COR_COD_ESC_TG_NEU]]-Tabla2[[#This Row],[PAS_NUM_COR_COD_ESC_TG_NEU]]</f>
        <v>-0.39999999999999991</v>
      </c>
      <c r="LJ111" s="15">
        <f>Tabla2[[#This Row],[ROS_NUM_COR_COD_ESC_TG_NEG]]-Tabla2[[#This Row],[PAS_NUM_COR_COD_ESC_TG_NEG]]</f>
        <v>-1.7833333333333334</v>
      </c>
      <c r="LK111" s="15">
        <f>Tabla2[[#This Row],[ROS_NUM_COR_COD_ESC_TG_POS]]-Tabla2[[#This Row],[PAS_NUM_COR_COD_ESC_TG_POS]]</f>
        <v>-3.1000000000000005</v>
      </c>
      <c r="LL111" s="15">
        <f>Tabla2[[#This Row],[ROS_DUR_COR_COD_ESC_TG_POS]]-Tabla2[[#This Row],[PAS_DUR_COR_COD_ESC_TG_POS]]</f>
        <v>-1065.0873015873015</v>
      </c>
      <c r="LM111" s="15">
        <f>Tabla2[[#This Row],[ROS_NUM_COR_COD_ESC_TG_TOT]]-Tabla2[[#This Row],[PAS_NUM_COR_COD_ESC_TG_TOT]]</f>
        <v>-1.7557471264367817</v>
      </c>
      <c r="LN111" s="15">
        <f>Tabla2[[#This Row],[ROS_DUR_COR_COD_ESC_TG_TOT]]-Tabla2[[#This Row],[PAS_DUR_COR_COD_ESC_TG_TOT]]</f>
        <v>-762.04940711462439</v>
      </c>
      <c r="LO111" s="15">
        <f>Tabla2[[#This Row],[PAS_NUM_COR_COD_ROS_TG_NEG]]-Tabla2[[#This Row],[ESC_NUM_COR_COD_ROS_TG_NEG]]</f>
        <v>0.89999999999999991</v>
      </c>
      <c r="LP111" s="15">
        <f>Tabla2[[#This Row],[PAS_DUR_COR_COD_ROS_TG_NEG]]-Tabla2[[#This Row],[ESC_DUR_COR_COD_ROS_TG_NEG]]</f>
        <v>230.5333333333333</v>
      </c>
      <c r="LQ111" s="15">
        <f>Tabla2[[#This Row],[PAS_NUM_COR_COD_ROS_TG_NEU]]-Tabla2[[#This Row],[ESC_NUM_COR_COD_ROS_TG_NEU]]</f>
        <v>2.3888888888888888</v>
      </c>
      <c r="LR111" s="15">
        <f>Tabla2[[#This Row],[PAS_DUR_COR_COD_ROS_TG_NEU]]-Tabla2[[#This Row],[ESC_DUR_COR_COD_ROS_TG_NEU]]</f>
        <v>-281.96078431372553</v>
      </c>
      <c r="LS111" s="15">
        <f>Tabla2[[#This Row],[PAS_NUM_COR_COD_ROS_TG_POS]]-Tabla2[[#This Row],[ESC_NUM_COR_COD_ROS_TG_POS]]</f>
        <v>1.4</v>
      </c>
      <c r="LT111" s="15">
        <f>Tabla2[[#This Row],[PAS_DUR_COR_COD_ROS_TG_POS]]-Tabla2[[#This Row],[ESC_DUR_COR_COD_ROS_TG_POS]]</f>
        <v>-506.59999999999991</v>
      </c>
      <c r="LU111" s="15">
        <f>Tabla2[[#This Row],[PAS_NUM_COR_COD_ROS_TG_TOT]]-Tabla2[[#This Row],[ESC_NUM_COR_COD_ROS_TG_TOT]]</f>
        <v>1.6055555555555556</v>
      </c>
      <c r="LV111" s="15">
        <f>Tabla2[[#This Row],[PAS_DUR_COR_COD_ROS_TG_TOT]]-Tabla2[[#This Row],[ESC_DUR_COR_COD_ROS_TG_TOT]]</f>
        <v>-112.6711798839458</v>
      </c>
      <c r="LW111" s="15">
        <f>Tabla2[[#This Row],[PAS_NUM_COR_COD_ESC_TG_NEG]]-Tabla2[[#This Row],[ESC_NUM_COR_COD_ESC_TG_NEG]]</f>
        <v>0.82500000000000018</v>
      </c>
      <c r="LX111" s="15">
        <f>Tabla2[[#This Row],[PAS_DUR_COR_COD_ESC_TG_NEG]]-Tabla2[[#This Row],[ESC_DUR_COR_COD_ESC_TG_NEG]]</f>
        <v>1.2692307692307168</v>
      </c>
      <c r="LY111" s="15">
        <f>Tabla2[[#This Row],[PAS_NUM_COR_COD_ESC_TG_NEU]]-Tabla2[[#This Row],[ESC_NUM_COR_COD_ESC_TG_NEU]]</f>
        <v>1.0111111111111111</v>
      </c>
      <c r="LZ111" s="15">
        <f>Tabla2[[#This Row],[PAS_DUR_COR_COD_ESC_TG_NEU]]-Tabla2[[#This Row],[ESC_DUR_COR_COD_ESC_TG_NEU]]</f>
        <v>-24.133333333333439</v>
      </c>
      <c r="MA111" s="15">
        <f>Tabla2[[#This Row],[PAS_NUM_COR_COD_ESC_TG_POS]]-Tabla2[[#This Row],[ESC_NUM_COR_COD_ESC_TG_POS]]</f>
        <v>1.3000000000000003</v>
      </c>
      <c r="MB111" s="15">
        <f>Tabla2[[#This Row],[PAS_DUR_COR_COD_ESC_TG_POS]]-Tabla2[[#This Row],[ESC_DUR_COR_COD_ESC_TG_POS]]</f>
        <v>-263.85555555555561</v>
      </c>
      <c r="MC111" s="15">
        <f>Tabla2[[#This Row],[PAS_NUM_COR_COD_ESC_TG_TOT]]-Tabla2[[#This Row],[ESC_NUM_COR_COD_ESC_TG_TOT]]</f>
        <v>1.0277777777777781</v>
      </c>
      <c r="MD111" s="15">
        <f>Tabla2[[#This Row],[PAS_DUR_COR_COD_ESC_TG_TOT]]-Tabla2[[#This Row],[ESC_DUR_COR_COD_ESC_TG_TOT]]</f>
        <v>-115.66387959866233</v>
      </c>
      <c r="ME111" s="42">
        <f>Tabla25[[#This Row],[PAS_NUM_COR_COD_ROS_TG_NEG]]-Tabla25[[#This Row],[PAS_NUM_COR_COD_ESC_TG_NEG]]</f>
        <v>0.19999999999999973</v>
      </c>
      <c r="MF111" s="42">
        <f>Tabla25[[#This Row],[PAS_NUM_COR_COD_ROS_TG_NEU]]-Tabla25[[#This Row],[PAS_NUM_COR_COD_ESC_TG_NEU]]</f>
        <v>1.6</v>
      </c>
      <c r="MG111" s="42">
        <f>Tabla25[[#This Row],[PAS_NUM_COR_COD_ROS_TG_POS]]-Tabla25[[#This Row],[PAS_NUM_COR_COD_ESC_TG_POS]]</f>
        <v>-1.4000000000000004</v>
      </c>
      <c r="MH111" s="42">
        <f>Tabla25[[#This Row],[PAS_NUM_COR_COD_ROS_TG_TOT]]-Tabla25[[#This Row],[PAS_NUM_COR_COD_ESC_TG_TOT]]</f>
        <v>0.1333333333333333</v>
      </c>
      <c r="MI111" s="42">
        <f>Tabla25[[#This Row],[PAS_DUR_COR_COD_ROS_TG_NEG]]-Tabla25[[#This Row],[PAS_DUR_COR_COD_ESC_TG_NEG]]</f>
        <v>-0.43589743589745922</v>
      </c>
      <c r="MJ111" s="42">
        <f>Tabla25[[#This Row],[PAS_DUR_COR_COD_ROS_TG_NEU]]-Tabla25[[#This Row],[PAS_DUR_COR_COD_ESC_TG_NEU]]</f>
        <v>493.83921568627466</v>
      </c>
      <c r="MK111" s="42">
        <f>Tabla25[[#This Row],[PAS_DUR_COR_COD_ROS_TG_POS]]-Tabla25[[#This Row],[PAS_DUR_COR_COD_ESC_TG_POS]]</f>
        <v>-228.54444444444425</v>
      </c>
      <c r="ML111" s="42">
        <f>Tabla25[[#This Row],[PAS_DUR_COR_COD_ROS_TG_TOT]]-Tabla25[[#This Row],[PAS_DUR_COR_COD_ESC_TG_TOT]]</f>
        <v>99.097594819611686</v>
      </c>
      <c r="MM111" s="44">
        <f>Tabla25[[#This Row],[ESC_NUM_COR_COD_ROS_TG_NEG]]-Tabla25[[#This Row],[ESC_NUM_COR_COD_ESC_TG_NEG]]</f>
        <v>0.125</v>
      </c>
      <c r="MN111" s="44">
        <f>Tabla25[[#This Row],[ESC_NUM_COR_COD_ROS_TG_NEU]]-Tabla25[[#This Row],[ESC_NUM_COR_COD_ESC_TG_NEU]]</f>
        <v>0.22222222222222232</v>
      </c>
      <c r="MO111" s="44">
        <f>Tabla25[[#This Row],[ESC_NUM_COR_COD_ROS_TG_POS]]-Tabla25[[#This Row],[ESC_NUM_COR_COD_ESC_TG_POS]]</f>
        <v>-1.5</v>
      </c>
      <c r="MP111" s="44">
        <f>Tabla25[[#This Row],[ESC_NUM_COR_COD_ROS_TG_TOT]]-Tabla25[[#This Row],[ESC_NUM_COR_COD_ESC_TG_TOT]]</f>
        <v>-0.4444444444444442</v>
      </c>
      <c r="MQ111" s="44">
        <f>Tabla25[[#This Row],[ESC_DUR_COR_COD_ROS_TG_NEG]]-Tabla25[[#This Row],[ESC_DUR_COR_COD_ESC_TG_NEG]]</f>
        <v>-229.70000000000005</v>
      </c>
      <c r="MR111" s="44">
        <f>Tabla25[[#This Row],[ESC_DUR_COR_COD_ROS_TG_NEU]]-Tabla25[[#This Row],[ESC_DUR_COR_COD_ESC_TG_NEU]]</f>
        <v>751.66666666666674</v>
      </c>
      <c r="MS111" s="44">
        <f>Tabla25[[#This Row],[ESC_DUR_COR_COD_ROS_TG_POS]]-Tabla25[[#This Row],[ESC_DUR_COR_COD_ESC_TG_POS]]</f>
        <v>14.200000000000045</v>
      </c>
      <c r="MT111" s="44">
        <f>Tabla25[[#This Row],[ESC_DUR_COR_COD_ROS_TG_TOT]]-Tabla25[[#This Row],[ESC_DUR_COR_COD_ESC_TG_TOT]]</f>
        <v>96.104895104895149</v>
      </c>
      <c r="MU111" s="47">
        <f>Tabla25[[#This Row],[ROS_NUM_COR_COD_ROS_TG_NEG]]-Tabla25[[#This Row],[ROS_NUM_COR_COD_ESC_TG_NEG]]</f>
        <v>5.1111111111111107</v>
      </c>
      <c r="MV111" s="47">
        <f>Tabla25[[#This Row],[ROS_NUM_COR_COD_ROS_TG_NEU]]-Tabla25[[#This Row],[ROS_NUM_COR_COD_ESC_TG_NEU]]</f>
        <v>3.4000000000000004</v>
      </c>
      <c r="MW111" s="47">
        <f>Tabla25[[#This Row],[ROS_NUM_COR_COD_ROS_TG_POS]]-Tabla25[[#This Row],[ROS_NUM_COR_COD_ESC_TG_POS]]</f>
        <v>6.2</v>
      </c>
      <c r="MX111" s="47">
        <f>Tabla25[[#This Row],[ROS_NUM_COR_COD_ROS_TG_TOT]]-Tabla25[[#This Row],[ROS_NUM_COR_COD_ESC_TG_TOT]]</f>
        <v>4.8965517241379315</v>
      </c>
      <c r="MY111" s="47">
        <f>Tabla25[[#This Row],[ROS_DUR_COR_COD_ROS_TG_NEG]]-Tabla25[[#This Row],[ROS_DUR_COR_COD_ESC_TG_NEG]]</f>
        <v>1128.5</v>
      </c>
      <c r="MZ111" s="47">
        <f>Tabla25[[#This Row],[ROS_DUR_COR_COD_ROS_TG_NEU]]-Tabla25[[#This Row],[ROS_DUR_COR_COD_ESC_TG_NEU]]</f>
        <v>667.28888888888901</v>
      </c>
      <c r="NA111" s="47">
        <f>Tabla25[[#This Row],[ROS_DUR_COR_COD_ROS_TG_POS]]-Tabla25[[#This Row],[ROS_DUR_COR_COD_ESC_TG_POS]]</f>
        <v>1518.1428571428571</v>
      </c>
      <c r="NB111" s="47">
        <f>Tabla25[[#This Row],[ROS_DUR_COR_COD_ROS_TG_TOT]]-Tabla25[[#This Row],[ROS_DUR_COR_COD_ESC_TG_TOT]]</f>
        <v>1088.1880877742947</v>
      </c>
    </row>
    <row r="112" spans="1:366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  <c r="KY112" s="15">
        <f>Tabla2[[#This Row],[ROS_NUM_COR_COD_ROS_TG_NEG]]-Tabla2[[#This Row],[PAS_NUM_COR_COD_ROS_TG_NEG]]</f>
        <v>1.7055555555555553</v>
      </c>
      <c r="KZ112" s="15">
        <f>Tabla2[[#This Row],[ROS_DUR_COR_COD_ROS_TG_NEG]]-Tabla2[[#This Row],[PAS_DUR_COR_COD_ROS_TG_NEG]]</f>
        <v>408.67320261437908</v>
      </c>
      <c r="LA112" s="15">
        <f>Tabla2[[#This Row],[ROS_NUM_COR_COD_ROS_TG_NEU]]-Tabla2[[#This Row],[PAS_NUM_COR_COD_ROS_TG_NEU]]</f>
        <v>1.2500000000000004</v>
      </c>
      <c r="LB112" s="15">
        <f>Tabla2[[#This Row],[ROS_DUR_COR_COD_ROS_TG_NEU]]-Tabla2[[#This Row],[PAS_DUR_COR_COD_ROS_TG_NEU]]</f>
        <v>232.75882352941176</v>
      </c>
      <c r="LC112" s="15">
        <f>Tabla2[[#This Row],[ROS_NUM_COR_COD_ROS_TG_POS]]-Tabla2[[#This Row],[PAS_NUM_COR_COD_ROS_TG_POS]]</f>
        <v>1.5000000000000004</v>
      </c>
      <c r="LD112" s="15">
        <f>Tabla2[[#This Row],[ROS_DUR_COR_COD_ROS_TG_POS]]-Tabla2[[#This Row],[PAS_DUR_COR_COD_ROS_TG_POS]]</f>
        <v>22.376923076923049</v>
      </c>
      <c r="LE112" s="15">
        <f>Tabla2[[#This Row],[ROS_NUM_COR_COD_ROS_TG_TOT]]-Tabla2[[#This Row],[PAS_NUM_COR_COD_ROS_TG_TOT]]</f>
        <v>1.4701149425287361</v>
      </c>
      <c r="LF112" s="15">
        <f>Tabla2[[#This Row],[ROS_DUR_COR_COD_ROS_TG_TOT]]-Tabla2[[#This Row],[PAS_DUR_COR_COD_ROS_TG_TOT]]</f>
        <v>221.81144534115924</v>
      </c>
      <c r="LG112" s="15">
        <f>Tabla2[[#This Row],[ROS_NUM_COR_COD_ESC_TG_NEG]]-Tabla2[[#This Row],[PAS_NUM_COR_COD_ESC_TG_NEG]]</f>
        <v>-1.7444444444444442</v>
      </c>
      <c r="LH112" s="15">
        <f>Tabla2[[#This Row],[ROS_DUR_COR_COD_ESC_TG_NEG]]-Tabla2[[#This Row],[PAS_DUR_COR_COD_ESC_TG_NEG]]</f>
        <v>-445.82500000000005</v>
      </c>
      <c r="LI112" s="15">
        <f>Tabla2[[#This Row],[ROS_NUM_COR_COD_ESC_TG_NEU]]-Tabla2[[#This Row],[PAS_NUM_COR_COD_ESC_TG_NEU]]</f>
        <v>-1.25</v>
      </c>
      <c r="LJ112" s="15">
        <f>Tabla2[[#This Row],[ROS_NUM_COR_COD_ESC_TG_NEG]]-Tabla2[[#This Row],[PAS_NUM_COR_COD_ESC_TG_NEG]]</f>
        <v>-1.7444444444444442</v>
      </c>
      <c r="LK112" s="15">
        <f>Tabla2[[#This Row],[ROS_NUM_COR_COD_ESC_TG_POS]]-Tabla2[[#This Row],[PAS_NUM_COR_COD_ESC_TG_POS]]</f>
        <v>-1.1000000000000001</v>
      </c>
      <c r="LL112" s="15">
        <f>Tabla2[[#This Row],[ROS_DUR_COR_COD_ESC_TG_POS]]-Tabla2[[#This Row],[PAS_DUR_COR_COD_ESC_TG_POS]]</f>
        <v>-488.72916666666663</v>
      </c>
      <c r="LM112" s="15">
        <f>Tabla2[[#This Row],[ROS_NUM_COR_COD_ESC_TG_TOT]]-Tabla2[[#This Row],[PAS_NUM_COR_COD_ESC_TG_TOT]]</f>
        <v>-1.3477011494252871</v>
      </c>
      <c r="LN112" s="15">
        <f>Tabla2[[#This Row],[ROS_DUR_COR_COD_ESC_TG_TOT]]-Tabla2[[#This Row],[PAS_DUR_COR_COD_ESC_TG_TOT]]</f>
        <v>-531.21739130434787</v>
      </c>
      <c r="LO112" s="15">
        <f>Tabla2[[#This Row],[PAS_NUM_COR_COD_ROS_TG_NEG]]-Tabla2[[#This Row],[ESC_NUM_COR_COD_ROS_TG_NEG]]</f>
        <v>0.75</v>
      </c>
      <c r="LP112" s="15">
        <f>Tabla2[[#This Row],[PAS_DUR_COR_COD_ROS_TG_NEG]]-Tabla2[[#This Row],[ESC_DUR_COR_COD_ROS_TG_NEG]]</f>
        <v>-280.78431372549016</v>
      </c>
      <c r="LQ112" s="15">
        <f>Tabla2[[#This Row],[PAS_NUM_COR_COD_ROS_TG_NEU]]-Tabla2[[#This Row],[ESC_NUM_COR_COD_ROS_TG_NEU]]</f>
        <v>1.1499999999999999</v>
      </c>
      <c r="LR112" s="15">
        <f>Tabla2[[#This Row],[PAS_DUR_COR_COD_ROS_TG_NEU]]-Tabla2[[#This Row],[ESC_DUR_COR_COD_ROS_TG_NEU]]</f>
        <v>-244.85882352941167</v>
      </c>
      <c r="LS112" s="15">
        <f>Tabla2[[#This Row],[PAS_NUM_COR_COD_ROS_TG_POS]]-Tabla2[[#This Row],[ESC_NUM_COR_COD_ROS_TG_POS]]</f>
        <v>1.1000000000000001</v>
      </c>
      <c r="LT112" s="15">
        <f>Tabla2[[#This Row],[PAS_DUR_COR_COD_ROS_TG_POS]]-Tabla2[[#This Row],[ESC_DUR_COR_COD_ROS_TG_POS]]</f>
        <v>413.06593406593402</v>
      </c>
      <c r="LU112" s="15">
        <f>Tabla2[[#This Row],[PAS_NUM_COR_COD_ROS_TG_TOT]]-Tabla2[[#This Row],[ESC_NUM_COR_COD_ROS_TG_TOT]]</f>
        <v>1</v>
      </c>
      <c r="LV112" s="15">
        <f>Tabla2[[#This Row],[PAS_DUR_COR_COD_ROS_TG_TOT]]-Tabla2[[#This Row],[ESC_DUR_COR_COD_ROS_TG_TOT]]</f>
        <v>-9.9148936170213346</v>
      </c>
      <c r="LW112" s="15">
        <f>Tabla2[[#This Row],[PAS_NUM_COR_COD_ESC_TG_NEG]]-Tabla2[[#This Row],[ESC_NUM_COR_COD_ESC_TG_NEG]]</f>
        <v>-0.40000000000000036</v>
      </c>
      <c r="LX112" s="15">
        <f>Tabla2[[#This Row],[PAS_DUR_COR_COD_ESC_TG_NEG]]-Tabla2[[#This Row],[ESC_DUR_COR_COD_ESC_TG_NEG]]</f>
        <v>-643.20833333333326</v>
      </c>
      <c r="LY112" s="15">
        <f>Tabla2[[#This Row],[PAS_NUM_COR_COD_ESC_TG_NEU]]-Tabla2[[#This Row],[ESC_NUM_COR_COD_ESC_TG_NEU]]</f>
        <v>-0.75</v>
      </c>
      <c r="LZ112" s="15">
        <f>Tabla2[[#This Row],[PAS_DUR_COR_COD_ESC_TG_NEU]]-Tabla2[[#This Row],[ESC_DUR_COR_COD_ESC_TG_NEU]]</f>
        <v>-239.01785714285711</v>
      </c>
      <c r="MA112" s="15">
        <f>Tabla2[[#This Row],[PAS_NUM_COR_COD_ESC_TG_POS]]-Tabla2[[#This Row],[ESC_NUM_COR_COD_ESC_TG_POS]]</f>
        <v>-0.5</v>
      </c>
      <c r="MB112" s="15">
        <f>Tabla2[[#This Row],[PAS_DUR_COR_COD_ESC_TG_POS]]-Tabla2[[#This Row],[ESC_DUR_COR_COD_ESC_TG_POS]]</f>
        <v>-15.715277777777828</v>
      </c>
      <c r="MC112" s="15">
        <f>Tabla2[[#This Row],[PAS_NUM_COR_COD_ESC_TG_TOT]]-Tabla2[[#This Row],[ESC_NUM_COR_COD_ESC_TG_TOT]]</f>
        <v>-0.55000000000000027</v>
      </c>
      <c r="MD112" s="15">
        <f>Tabla2[[#This Row],[PAS_DUR_COR_COD_ESC_TG_TOT]]-Tabla2[[#This Row],[ESC_DUR_COR_COD_ESC_TG_TOT]]</f>
        <v>-268.43478260869574</v>
      </c>
      <c r="ME112" s="42">
        <f>Tabla25[[#This Row],[PAS_NUM_COR_COD_ROS_TG_NEG]]-Tabla25[[#This Row],[PAS_NUM_COR_COD_ESC_TG_NEG]]</f>
        <v>0.55000000000000027</v>
      </c>
      <c r="MF112" s="42">
        <f>Tabla25[[#This Row],[PAS_NUM_COR_COD_ROS_TG_NEU]]-Tabla25[[#This Row],[PAS_NUM_COR_COD_ESC_TG_NEU]]</f>
        <v>0.39999999999999991</v>
      </c>
      <c r="MG112" s="42">
        <f>Tabla25[[#This Row],[PAS_NUM_COR_COD_ROS_TG_POS]]-Tabla25[[#This Row],[PAS_NUM_COR_COD_ESC_TG_POS]]</f>
        <v>-0.30000000000000027</v>
      </c>
      <c r="MH112" s="42">
        <f>Tabla25[[#This Row],[PAS_NUM_COR_COD_ROS_TG_TOT]]-Tabla25[[#This Row],[PAS_NUM_COR_COD_ESC_TG_TOT]]</f>
        <v>0.21666666666666679</v>
      </c>
      <c r="MI112" s="42">
        <f>Tabla25[[#This Row],[PAS_DUR_COR_COD_ROS_TG_NEG]]-Tabla25[[#This Row],[PAS_DUR_COR_COD_ESC_TG_NEG]]</f>
        <v>127.25735294117658</v>
      </c>
      <c r="MJ112" s="42">
        <f>Tabla25[[#This Row],[PAS_DUR_COR_COD_ROS_TG_NEU]]-Tabla25[[#This Row],[PAS_DUR_COR_COD_ESC_TG_NEU]]</f>
        <v>43.584033613445399</v>
      </c>
      <c r="MK112" s="42">
        <f>Tabla25[[#This Row],[PAS_DUR_COR_COD_ROS_TG_POS]]-Tabla25[[#This Row],[PAS_DUR_COR_COD_ESC_TG_POS]]</f>
        <v>109.86057692307691</v>
      </c>
      <c r="ML112" s="42">
        <f>Tabla25[[#This Row],[PAS_DUR_COR_COD_ROS_TG_TOT]]-Tabla25[[#This Row],[PAS_DUR_COR_COD_ESC_TG_TOT]]</f>
        <v>90.259019426456916</v>
      </c>
      <c r="MM112" s="44">
        <f>Tabla25[[#This Row],[ESC_NUM_COR_COD_ROS_TG_NEG]]-Tabla25[[#This Row],[ESC_NUM_COR_COD_ESC_TG_NEG]]</f>
        <v>-0.60000000000000009</v>
      </c>
      <c r="MN112" s="44">
        <f>Tabla25[[#This Row],[ESC_NUM_COR_COD_ROS_TG_NEU]]-Tabla25[[#This Row],[ESC_NUM_COR_COD_ESC_TG_NEU]]</f>
        <v>-1.5</v>
      </c>
      <c r="MO112" s="44">
        <f>Tabla25[[#This Row],[ESC_NUM_COR_COD_ROS_TG_POS]]-Tabla25[[#This Row],[ESC_NUM_COR_COD_ESC_TG_POS]]</f>
        <v>-1.9000000000000004</v>
      </c>
      <c r="MP112" s="44">
        <f>Tabla25[[#This Row],[ESC_NUM_COR_COD_ROS_TG_TOT]]-Tabla25[[#This Row],[ESC_NUM_COR_COD_ESC_TG_TOT]]</f>
        <v>-1.3333333333333335</v>
      </c>
      <c r="MQ112" s="44">
        <f>Tabla25[[#This Row],[ESC_DUR_COR_COD_ROS_TG_NEG]]-Tabla25[[#This Row],[ESC_DUR_COR_COD_ESC_TG_NEG]]</f>
        <v>-235.16666666666652</v>
      </c>
      <c r="MR112" s="44">
        <f>Tabla25[[#This Row],[ESC_DUR_COR_COD_ROS_TG_NEU]]-Tabla25[[#This Row],[ESC_DUR_COR_COD_ESC_TG_NEU]]</f>
        <v>49.424999999999955</v>
      </c>
      <c r="MS112" s="44">
        <f>Tabla25[[#This Row],[ESC_DUR_COR_COD_ROS_TG_POS]]-Tabla25[[#This Row],[ESC_DUR_COR_COD_ESC_TG_POS]]</f>
        <v>-318.92063492063494</v>
      </c>
      <c r="MT112" s="44">
        <f>Tabla25[[#This Row],[ESC_DUR_COR_COD_ROS_TG_TOT]]-Tabla25[[#This Row],[ESC_DUR_COR_COD_ESC_TG_TOT]]</f>
        <v>-168.26086956521749</v>
      </c>
      <c r="MU112" s="47">
        <f>Tabla25[[#This Row],[ROS_NUM_COR_COD_ROS_TG_NEG]]-Tabla25[[#This Row],[ROS_NUM_COR_COD_ESC_TG_NEG]]</f>
        <v>4</v>
      </c>
      <c r="MV112" s="47">
        <f>Tabla25[[#This Row],[ROS_NUM_COR_COD_ROS_TG_NEU]]-Tabla25[[#This Row],[ROS_NUM_COR_COD_ESC_TG_NEU]]</f>
        <v>2.9000000000000004</v>
      </c>
      <c r="MW112" s="47">
        <f>Tabla25[[#This Row],[ROS_NUM_COR_COD_ROS_TG_POS]]-Tabla25[[#This Row],[ROS_NUM_COR_COD_ESC_TG_POS]]</f>
        <v>2.3000000000000003</v>
      </c>
      <c r="MX112" s="47">
        <f>Tabla25[[#This Row],[ROS_NUM_COR_COD_ROS_TG_TOT]]-Tabla25[[#This Row],[ROS_NUM_COR_COD_ESC_TG_TOT]]</f>
        <v>3.0344827586206899</v>
      </c>
      <c r="MY112" s="47">
        <f>Tabla25[[#This Row],[ROS_DUR_COR_COD_ROS_TG_NEG]]-Tabla25[[#This Row],[ROS_DUR_COR_COD_ESC_TG_NEG]]</f>
        <v>981.7555555555557</v>
      </c>
      <c r="MZ112" s="47">
        <f>Tabla25[[#This Row],[ROS_DUR_COR_COD_ROS_TG_NEU]]-Tabla25[[#This Row],[ROS_DUR_COR_COD_ESC_TG_NEU]]</f>
        <v>940.92222222222222</v>
      </c>
      <c r="NA112" s="47">
        <f>Tabla25[[#This Row],[ROS_DUR_COR_COD_ROS_TG_POS]]-Tabla25[[#This Row],[ROS_DUR_COR_COD_ESC_TG_POS]]</f>
        <v>620.96666666666658</v>
      </c>
      <c r="NB112" s="47">
        <f>Tabla25[[#This Row],[ROS_DUR_COR_COD_ROS_TG_TOT]]-Tabla25[[#This Row],[ROS_DUR_COR_COD_ESC_TG_TOT]]</f>
        <v>843.28785607196403</v>
      </c>
    </row>
    <row r="113" spans="1:366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  <c r="KY113" s="15">
        <f>Tabla2[[#This Row],[ROS_NUM_COR_COD_ROS_TG_NEG]]-Tabla2[[#This Row],[PAS_NUM_COR_COD_ROS_TG_NEG]]</f>
        <v>3.2302631578947367</v>
      </c>
      <c r="KZ113" s="15">
        <f>Tabla2[[#This Row],[ROS_DUR_COR_COD_ROS_TG_NEG]]-Tabla2[[#This Row],[PAS_DUR_COR_COD_ROS_TG_NEG]]</f>
        <v>445.25</v>
      </c>
      <c r="LA113" s="15">
        <f>Tabla2[[#This Row],[ROS_NUM_COR_COD_ROS_TG_NEU]]-Tabla2[[#This Row],[PAS_NUM_COR_COD_ROS_TG_NEU]]</f>
        <v>1.8333333333333335</v>
      </c>
      <c r="LB113" s="15">
        <f>Tabla2[[#This Row],[ROS_DUR_COR_COD_ROS_TG_NEU]]-Tabla2[[#This Row],[PAS_DUR_COR_COD_ROS_TG_NEU]]</f>
        <v>-75.75</v>
      </c>
      <c r="LC113" s="15">
        <f>Tabla2[[#This Row],[ROS_NUM_COR_COD_ROS_TG_POS]]-Tabla2[[#This Row],[PAS_NUM_COR_COD_ROS_TG_POS]]</f>
        <v>3.2166666666666663</v>
      </c>
      <c r="LD113" s="15">
        <f>Tabla2[[#This Row],[ROS_DUR_COR_COD_ROS_TG_POS]]-Tabla2[[#This Row],[PAS_DUR_COR_COD_ROS_TG_POS]]</f>
        <v>454.08333333333337</v>
      </c>
      <c r="LE113" s="15">
        <f>Tabla2[[#This Row],[ROS_NUM_COR_COD_ROS_TG_TOT]]-Tabla2[[#This Row],[PAS_NUM_COR_COD_ROS_TG_TOT]]</f>
        <v>2.743155149934811</v>
      </c>
      <c r="LF113" s="15">
        <f>Tabla2[[#This Row],[ROS_DUR_COR_COD_ROS_TG_TOT]]-Tabla2[[#This Row],[PAS_DUR_COR_COD_ROS_TG_TOT]]</f>
        <v>236.18999999999994</v>
      </c>
      <c r="LG113" s="15">
        <f>Tabla2[[#This Row],[ROS_NUM_COR_COD_ESC_TG_NEG]]-Tabla2[[#This Row],[PAS_NUM_COR_COD_ESC_TG_NEG]]</f>
        <v>0.55921052631578938</v>
      </c>
      <c r="LH113" s="15">
        <f>Tabla2[[#This Row],[ROS_DUR_COR_COD_ESC_TG_NEG]]-Tabla2[[#This Row],[PAS_DUR_COR_COD_ESC_TG_NEG]]</f>
        <v>-64</v>
      </c>
      <c r="LI113" s="15">
        <f>Tabla2[[#This Row],[ROS_NUM_COR_COD_ESC_TG_NEU]]-Tabla2[[#This Row],[PAS_NUM_COR_COD_ESC_TG_NEU]]</f>
        <v>1.2333333333333334</v>
      </c>
      <c r="LJ113" s="15">
        <f>Tabla2[[#This Row],[ROS_NUM_COR_COD_ESC_TG_NEG]]-Tabla2[[#This Row],[PAS_NUM_COR_COD_ESC_TG_NEG]]</f>
        <v>0.55921052631578938</v>
      </c>
      <c r="LK113" s="15">
        <f>Tabla2[[#This Row],[ROS_NUM_COR_COD_ESC_TG_POS]]-Tabla2[[#This Row],[PAS_NUM_COR_COD_ESC_TG_POS]]</f>
        <v>0.84444444444444444</v>
      </c>
      <c r="LL113" s="15">
        <f>Tabla2[[#This Row],[ROS_DUR_COR_COD_ESC_TG_POS]]-Tabla2[[#This Row],[PAS_DUR_COR_COD_ESC_TG_POS]]</f>
        <v>-97.800000000000011</v>
      </c>
      <c r="LM113" s="15">
        <f>Tabla2[[#This Row],[ROS_NUM_COR_COD_ESC_TG_TOT]]-Tabla2[[#This Row],[PAS_NUM_COR_COD_ESC_TG_TOT]]</f>
        <v>0.88461538461538458</v>
      </c>
      <c r="LN113" s="15">
        <f>Tabla2[[#This Row],[ROS_DUR_COR_COD_ESC_TG_TOT]]-Tabla2[[#This Row],[PAS_DUR_COR_COD_ESC_TG_TOT]]</f>
        <v>-98.947368421052602</v>
      </c>
      <c r="LO113" s="15">
        <f>Tabla2[[#This Row],[PAS_NUM_COR_COD_ROS_TG_NEG]]-Tabla2[[#This Row],[ESC_NUM_COR_COD_ROS_TG_NEG]]</f>
        <v>-0.77192982456140358</v>
      </c>
      <c r="LP113" s="15">
        <f>Tabla2[[#This Row],[PAS_DUR_COR_COD_ROS_TG_NEG]]-Tabla2[[#This Row],[ESC_DUR_COR_COD_ROS_TG_NEG]]</f>
        <v>-125.08928571428567</v>
      </c>
      <c r="LQ113" s="15">
        <f>Tabla2[[#This Row],[PAS_NUM_COR_COD_ROS_TG_NEU]]-Tabla2[[#This Row],[ESC_NUM_COR_COD_ROS_TG_NEU]]</f>
        <v>0.16666666666666674</v>
      </c>
      <c r="LR113" s="15">
        <f>Tabla2[[#This Row],[PAS_DUR_COR_COD_ROS_TG_NEU]]-Tabla2[[#This Row],[ESC_DUR_COR_COD_ROS_TG_NEU]]</f>
        <v>229.875</v>
      </c>
      <c r="LS113" s="15">
        <f>Tabla2[[#This Row],[PAS_NUM_COR_COD_ROS_TG_POS]]-Tabla2[[#This Row],[ESC_NUM_COR_COD_ROS_TG_POS]]</f>
        <v>-0.99444444444444446</v>
      </c>
      <c r="LT113" s="15">
        <f>Tabla2[[#This Row],[PAS_DUR_COR_COD_ROS_TG_POS]]-Tabla2[[#This Row],[ESC_DUR_COR_COD_ROS_TG_POS]]</f>
        <v>-102.41666666666663</v>
      </c>
      <c r="LU113" s="15">
        <f>Tabla2[[#This Row],[PAS_NUM_COR_COD_ROS_TG_TOT]]-Tabla2[[#This Row],[ESC_NUM_COR_COD_ROS_TG_TOT]]</f>
        <v>-0.53232893910860002</v>
      </c>
      <c r="LV113" s="15">
        <f>Tabla2[[#This Row],[PAS_DUR_COR_COD_ROS_TG_TOT]]-Tabla2[[#This Row],[ESC_DUR_COR_COD_ROS_TG_TOT]]</f>
        <v>48.438235294117703</v>
      </c>
      <c r="LW113" s="15">
        <f>Tabla2[[#This Row],[PAS_NUM_COR_COD_ESC_TG_NEG]]-Tabla2[[#This Row],[ESC_NUM_COR_COD_ESC_TG_NEG]]</f>
        <v>9.3567251461988299E-2</v>
      </c>
      <c r="LX113" s="15">
        <f>Tabla2[[#This Row],[PAS_DUR_COR_COD_ESC_TG_NEG]]-Tabla2[[#This Row],[ESC_DUR_COR_COD_ESC_TG_NEG]]</f>
        <v>232.60000000000002</v>
      </c>
      <c r="LY113" s="15">
        <f>Tabla2[[#This Row],[PAS_NUM_COR_COD_ESC_TG_NEU]]-Tabla2[[#This Row],[ESC_NUM_COR_COD_ESC_TG_NEU]]</f>
        <v>0.43333333333333346</v>
      </c>
      <c r="LZ113" s="15">
        <f>Tabla2[[#This Row],[PAS_DUR_COR_COD_ESC_TG_NEU]]-Tabla2[[#This Row],[ESC_DUR_COR_COD_ESC_TG_NEU]]</f>
        <v>611.10714285714289</v>
      </c>
      <c r="MA113" s="15">
        <f>Tabla2[[#This Row],[PAS_NUM_COR_COD_ESC_TG_POS]]-Tabla2[[#This Row],[ESC_NUM_COR_COD_ESC_TG_POS]]</f>
        <v>-0.84444444444444444</v>
      </c>
      <c r="MB113" s="15">
        <f>Tabla2[[#This Row],[PAS_DUR_COR_COD_ESC_TG_POS]]-Tabla2[[#This Row],[ESC_DUR_COR_COD_ESC_TG_POS]]</f>
        <v>-379.33333333333337</v>
      </c>
      <c r="MC113" s="15">
        <f>Tabla2[[#This Row],[PAS_NUM_COR_COD_ESC_TG_TOT]]-Tabla2[[#This Row],[ESC_NUM_COR_COD_ESC_TG_TOT]]</f>
        <v>-0.11111111111111116</v>
      </c>
      <c r="MD113" s="15">
        <f>Tabla2[[#This Row],[PAS_DUR_COR_COD_ESC_TG_TOT]]-Tabla2[[#This Row],[ESC_DUR_COR_COD_ESC_TG_TOT]]</f>
        <v>215.89912280701748</v>
      </c>
      <c r="ME113" s="42">
        <f>Tabla25[[#This Row],[PAS_NUM_COR_COD_ROS_TG_NEG]]-Tabla25[[#This Row],[PAS_NUM_COR_COD_ESC_TG_NEG]]</f>
        <v>-0.42105263157894746</v>
      </c>
      <c r="MF113" s="42">
        <f>Tabla25[[#This Row],[PAS_NUM_COR_COD_ROS_TG_NEU]]-Tabla25[[#This Row],[PAS_NUM_COR_COD_ESC_TG_NEU]]</f>
        <v>0.39999999999999991</v>
      </c>
      <c r="MG113" s="42">
        <f>Tabla25[[#This Row],[PAS_NUM_COR_COD_ROS_TG_POS]]-Tabla25[[#This Row],[PAS_NUM_COR_COD_ESC_TG_POS]]</f>
        <v>-0.14999999999999997</v>
      </c>
      <c r="MH113" s="42">
        <f>Tabla25[[#This Row],[PAS_NUM_COR_COD_ROS_TG_TOT]]-Tabla25[[#This Row],[PAS_NUM_COR_COD_ESC_TG_TOT]]</f>
        <v>-5.084745762711862E-2</v>
      </c>
      <c r="MI113" s="42">
        <f>Tabla25[[#This Row],[PAS_DUR_COR_COD_ROS_TG_NEG]]-Tabla25[[#This Row],[PAS_DUR_COR_COD_ESC_TG_NEG]]</f>
        <v>-192.375</v>
      </c>
      <c r="MJ113" s="42">
        <f>Tabla25[[#This Row],[PAS_DUR_COR_COD_ROS_TG_NEU]]-Tabla25[[#This Row],[PAS_DUR_COR_COD_ESC_TG_NEU]]</f>
        <v>58.01785714285711</v>
      </c>
      <c r="MK113" s="42">
        <f>Tabla25[[#This Row],[PAS_DUR_COR_COD_ROS_TG_POS]]-Tabla25[[#This Row],[PAS_DUR_COR_COD_ESC_TG_POS]]</f>
        <v>-167.75</v>
      </c>
      <c r="ML113" s="42">
        <f>Tabla25[[#This Row],[PAS_DUR_COR_COD_ROS_TG_TOT]]-Tabla25[[#This Row],[PAS_DUR_COR_COD_ESC_TG_TOT]]</f>
        <v>-80.46578947368414</v>
      </c>
      <c r="MM113" s="44">
        <f>Tabla25[[#This Row],[ESC_NUM_COR_COD_ROS_TG_NEG]]-Tabla25[[#This Row],[ESC_NUM_COR_COD_ESC_TG_NEG]]</f>
        <v>0.44444444444444442</v>
      </c>
      <c r="MN113" s="44">
        <f>Tabla25[[#This Row],[ESC_NUM_COR_COD_ROS_TG_NEU]]-Tabla25[[#This Row],[ESC_NUM_COR_COD_ESC_TG_NEU]]</f>
        <v>0.66666666666666663</v>
      </c>
      <c r="MO113" s="44">
        <f>Tabla25[[#This Row],[ESC_NUM_COR_COD_ROS_TG_POS]]-Tabla25[[#This Row],[ESC_NUM_COR_COD_ESC_TG_POS]]</f>
        <v>0</v>
      </c>
      <c r="MP113" s="44">
        <f>Tabla25[[#This Row],[ESC_NUM_COR_COD_ROS_TG_TOT]]-Tabla25[[#This Row],[ESC_NUM_COR_COD_ESC_TG_TOT]]</f>
        <v>0.37037037037037024</v>
      </c>
      <c r="MQ113" s="44">
        <f>Tabla25[[#This Row],[ESC_DUR_COR_COD_ROS_TG_NEG]]-Tabla25[[#This Row],[ESC_DUR_COR_COD_ESC_TG_NEG]]</f>
        <v>165.31428571428569</v>
      </c>
      <c r="MR113" s="44">
        <f>Tabla25[[#This Row],[ESC_DUR_COR_COD_ROS_TG_NEU]]-Tabla25[[#This Row],[ESC_DUR_COR_COD_ESC_TG_NEU]]</f>
        <v>439.25</v>
      </c>
      <c r="MS113" s="44">
        <f>Tabla25[[#This Row],[ESC_DUR_COR_COD_ROS_TG_POS]]-Tabla25[[#This Row],[ESC_DUR_COR_COD_ESC_TG_POS]]</f>
        <v>-444.66666666666674</v>
      </c>
      <c r="MT113" s="44">
        <f>Tabla25[[#This Row],[ESC_DUR_COR_COD_ROS_TG_TOT]]-Tabla25[[#This Row],[ESC_DUR_COR_COD_ESC_TG_TOT]]</f>
        <v>86.995098039215634</v>
      </c>
      <c r="MU113" s="47">
        <f>Tabla25[[#This Row],[ROS_NUM_COR_COD_ROS_TG_NEG]]-Tabla25[[#This Row],[ROS_NUM_COR_COD_ESC_TG_NEG]]</f>
        <v>2.25</v>
      </c>
      <c r="MV113" s="47">
        <f>Tabla25[[#This Row],[ROS_NUM_COR_COD_ROS_TG_NEU]]-Tabla25[[#This Row],[ROS_NUM_COR_COD_ESC_TG_NEU]]</f>
        <v>1</v>
      </c>
      <c r="MW113" s="47">
        <f>Tabla25[[#This Row],[ROS_NUM_COR_COD_ROS_TG_POS]]-Tabla25[[#This Row],[ROS_NUM_COR_COD_ESC_TG_POS]]</f>
        <v>2.2222222222222223</v>
      </c>
      <c r="MX113" s="47">
        <f>Tabla25[[#This Row],[ROS_NUM_COR_COD_ROS_TG_TOT]]-Tabla25[[#This Row],[ROS_NUM_COR_COD_ESC_TG_TOT]]</f>
        <v>1.8076923076923079</v>
      </c>
      <c r="MY113" s="47">
        <f>Tabla25[[#This Row],[ROS_DUR_COR_COD_ROS_TG_NEG]]-Tabla25[[#This Row],[ROS_DUR_COR_COD_ESC_TG_NEG]]</f>
        <v>316.875</v>
      </c>
      <c r="MZ113" s="47">
        <f>Tabla25[[#This Row],[ROS_DUR_COR_COD_ROS_TG_NEU]]-Tabla25[[#This Row],[ROS_DUR_COR_COD_ESC_TG_NEU]]</f>
        <v>120</v>
      </c>
      <c r="NA113" s="47">
        <f>Tabla25[[#This Row],[ROS_DUR_COR_COD_ROS_TG_POS]]-Tabla25[[#This Row],[ROS_DUR_COR_COD_ESC_TG_POS]]</f>
        <v>384.13333333333338</v>
      </c>
      <c r="NB113" s="47">
        <f>Tabla25[[#This Row],[ROS_DUR_COR_COD_ROS_TG_TOT]]-Tabla25[[#This Row],[ROS_DUR_COR_COD_ESC_TG_TOT]]</f>
        <v>254.6715789473684</v>
      </c>
    </row>
    <row r="114" spans="1:366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  <c r="KY114" s="15">
        <f>Tabla2[[#This Row],[ROS_NUM_COR_COD_ROS_TG_NEG]]-Tabla2[[#This Row],[PAS_NUM_COR_COD_ROS_TG_NEG]]</f>
        <v>1.2555555555555555</v>
      </c>
      <c r="KZ114" s="15">
        <f>Tabla2[[#This Row],[ROS_DUR_COR_COD_ROS_TG_NEG]]-Tabla2[[#This Row],[PAS_DUR_COR_COD_ROS_TG_NEG]]</f>
        <v>211.83333333333326</v>
      </c>
      <c r="LA114" s="15">
        <f>Tabla2[[#This Row],[ROS_NUM_COR_COD_ROS_TG_NEU]]-Tabla2[[#This Row],[PAS_NUM_COR_COD_ROS_TG_NEU]]</f>
        <v>1.1999999999999997</v>
      </c>
      <c r="LB114" s="15">
        <f>Tabla2[[#This Row],[ROS_DUR_COR_COD_ROS_TG_NEU]]-Tabla2[[#This Row],[PAS_DUR_COR_COD_ROS_TG_NEU]]</f>
        <v>797.7619047619047</v>
      </c>
      <c r="LC114" s="15">
        <f>Tabla2[[#This Row],[ROS_NUM_COR_COD_ROS_TG_POS]]-Tabla2[[#This Row],[PAS_NUM_COR_COD_ROS_TG_POS]]</f>
        <v>1.75</v>
      </c>
      <c r="LD114" s="15">
        <f>Tabla2[[#This Row],[ROS_DUR_COR_COD_ROS_TG_POS]]-Tabla2[[#This Row],[PAS_DUR_COR_COD_ROS_TG_POS]]</f>
        <v>481.41666666666663</v>
      </c>
      <c r="LE114" s="15">
        <f>Tabla2[[#This Row],[ROS_NUM_COR_COD_ROS_TG_TOT]]-Tabla2[[#This Row],[PAS_NUM_COR_COD_ROS_TG_TOT]]</f>
        <v>1.4109195402298851</v>
      </c>
      <c r="LF114" s="15">
        <f>Tabla2[[#This Row],[ROS_DUR_COR_COD_ROS_TG_TOT]]-Tabla2[[#This Row],[PAS_DUR_COR_COD_ROS_TG_TOT]]</f>
        <v>483.56038647343007</v>
      </c>
      <c r="LG114" s="15">
        <f>Tabla2[[#This Row],[ROS_NUM_COR_COD_ESC_TG_NEG]]-Tabla2[[#This Row],[PAS_NUM_COR_COD_ESC_TG_NEG]]</f>
        <v>1.2555555555555555</v>
      </c>
      <c r="LH114" s="15">
        <f>Tabla2[[#This Row],[ROS_DUR_COR_COD_ESC_TG_NEG]]-Tabla2[[#This Row],[PAS_DUR_COR_COD_ESC_TG_NEG]]</f>
        <v>7.4166666666666288</v>
      </c>
      <c r="LI114" s="15">
        <f>Tabla2[[#This Row],[ROS_NUM_COR_COD_ESC_TG_NEU]]-Tabla2[[#This Row],[PAS_NUM_COR_COD_ESC_TG_NEU]]</f>
        <v>0.75</v>
      </c>
      <c r="LJ114" s="15">
        <f>Tabla2[[#This Row],[ROS_NUM_COR_COD_ESC_TG_NEG]]-Tabla2[[#This Row],[PAS_NUM_COR_COD_ESC_TG_NEG]]</f>
        <v>1.2555555555555555</v>
      </c>
      <c r="LK114" s="15">
        <f>Tabla2[[#This Row],[ROS_NUM_COR_COD_ESC_TG_POS]]-Tabla2[[#This Row],[PAS_NUM_COR_COD_ESC_TG_POS]]</f>
        <v>0.14999999999999991</v>
      </c>
      <c r="LL114" s="15">
        <f>Tabla2[[#This Row],[ROS_DUR_COR_COD_ESC_TG_POS]]-Tabla2[[#This Row],[PAS_DUR_COR_COD_ESC_TG_POS]]</f>
        <v>345.56862745098033</v>
      </c>
      <c r="LM114" s="15">
        <f>Tabla2[[#This Row],[ROS_NUM_COR_COD_ESC_TG_TOT]]-Tabla2[[#This Row],[PAS_NUM_COR_COD_ESC_TG_TOT]]</f>
        <v>0.70574712643678161</v>
      </c>
      <c r="LN114" s="15">
        <f>Tabla2[[#This Row],[ROS_DUR_COR_COD_ESC_TG_TOT]]-Tabla2[[#This Row],[PAS_DUR_COR_COD_ESC_TG_TOT]]</f>
        <v>333.01302325581401</v>
      </c>
      <c r="LO114" s="15">
        <f>Tabla2[[#This Row],[PAS_NUM_COR_COD_ROS_TG_NEG]]-Tabla2[[#This Row],[ESC_NUM_COR_COD_ROS_TG_NEG]]</f>
        <v>0.69999999999999973</v>
      </c>
      <c r="LP114" s="15">
        <f>Tabla2[[#This Row],[PAS_DUR_COR_COD_ROS_TG_NEG]]-Tabla2[[#This Row],[ESC_DUR_COR_COD_ROS_TG_NEG]]</f>
        <v>-381.08333333333326</v>
      </c>
      <c r="LQ114" s="15">
        <f>Tabla2[[#This Row],[PAS_NUM_COR_COD_ROS_TG_NEU]]-Tabla2[[#This Row],[ESC_NUM_COR_COD_ROS_TG_NEU]]</f>
        <v>1.4000000000000001</v>
      </c>
      <c r="LR114" s="15">
        <f>Tabla2[[#This Row],[PAS_DUR_COR_COD_ROS_TG_NEU]]-Tabla2[[#This Row],[ESC_DUR_COR_COD_ROS_TG_NEU]]</f>
        <v>189.26666666666665</v>
      </c>
      <c r="LS114" s="15">
        <f>Tabla2[[#This Row],[PAS_NUM_COR_COD_ROS_TG_POS]]-Tabla2[[#This Row],[ESC_NUM_COR_COD_ROS_TG_POS]]</f>
        <v>0.80555555555555558</v>
      </c>
      <c r="LT114" s="15">
        <f>Tabla2[[#This Row],[PAS_DUR_COR_COD_ROS_TG_POS]]-Tabla2[[#This Row],[ESC_DUR_COR_COD_ROS_TG_POS]]</f>
        <v>192.93333333333339</v>
      </c>
      <c r="LU114" s="15">
        <f>Tabla2[[#This Row],[PAS_NUM_COR_COD_ROS_TG_TOT]]-Tabla2[[#This Row],[ESC_NUM_COR_COD_ROS_TG_TOT]]</f>
        <v>0.96839080459770099</v>
      </c>
      <c r="LV114" s="15">
        <f>Tabla2[[#This Row],[PAS_DUR_COR_COD_ROS_TG_TOT]]-Tabla2[[#This Row],[ESC_DUR_COR_COD_ROS_TG_TOT]]</f>
        <v>30.222222222222172</v>
      </c>
      <c r="LW114" s="15">
        <f>Tabla2[[#This Row],[PAS_NUM_COR_COD_ESC_TG_NEG]]-Tabla2[[#This Row],[ESC_NUM_COR_COD_ESC_TG_NEG]]</f>
        <v>-1.2000000000000002</v>
      </c>
      <c r="LX114" s="15">
        <f>Tabla2[[#This Row],[PAS_DUR_COR_COD_ESC_TG_NEG]]-Tabla2[[#This Row],[ESC_DUR_COR_COD_ESC_TG_NEG]]</f>
        <v>-362.29166666666663</v>
      </c>
      <c r="LY114" s="15">
        <f>Tabla2[[#This Row],[PAS_NUM_COR_COD_ESC_TG_NEU]]-Tabla2[[#This Row],[ESC_NUM_COR_COD_ESC_TG_NEU]]</f>
        <v>-2.1500000000000004</v>
      </c>
      <c r="LZ114" s="15">
        <f>Tabla2[[#This Row],[PAS_DUR_COR_COD_ESC_TG_NEU]]-Tabla2[[#This Row],[ESC_DUR_COR_COD_ESC_TG_NEU]]</f>
        <v>-652.58571428571429</v>
      </c>
      <c r="MA114" s="15">
        <f>Tabla2[[#This Row],[PAS_NUM_COR_COD_ESC_TG_POS]]-Tabla2[[#This Row],[ESC_NUM_COR_COD_ESC_TG_POS]]</f>
        <v>-0.92777777777777759</v>
      </c>
      <c r="MB114" s="15">
        <f>Tabla2[[#This Row],[PAS_DUR_COR_COD_ESC_TG_POS]]-Tabla2[[#This Row],[ESC_DUR_COR_COD_ESC_TG_POS]]</f>
        <v>-639.36029411764707</v>
      </c>
      <c r="MC114" s="15">
        <f>Tabla2[[#This Row],[PAS_NUM_COR_COD_ESC_TG_TOT]]-Tabla2[[#This Row],[ESC_NUM_COR_COD_ESC_TG_TOT]]</f>
        <v>-1.4298850574712643</v>
      </c>
      <c r="MD114" s="15">
        <f>Tabla2[[#This Row],[PAS_DUR_COR_COD_ESC_TG_TOT]]-Tabla2[[#This Row],[ESC_DUR_COR_COD_ESC_TG_TOT]]</f>
        <v>-563.59302325581393</v>
      </c>
      <c r="ME114" s="42">
        <f>Tabla25[[#This Row],[PAS_NUM_COR_COD_ROS_TG_NEG]]-Tabla25[[#This Row],[PAS_NUM_COR_COD_ESC_TG_NEG]]</f>
        <v>0</v>
      </c>
      <c r="MF114" s="42">
        <f>Tabla25[[#This Row],[PAS_NUM_COR_COD_ROS_TG_NEU]]-Tabla25[[#This Row],[PAS_NUM_COR_COD_ESC_TG_NEU]]</f>
        <v>0.45000000000000018</v>
      </c>
      <c r="MG114" s="42">
        <f>Tabla25[[#This Row],[PAS_NUM_COR_COD_ROS_TG_POS]]-Tabla25[[#This Row],[PAS_NUM_COR_COD_ESC_TG_POS]]</f>
        <v>-0.60000000000000009</v>
      </c>
      <c r="MH114" s="42">
        <f>Tabla25[[#This Row],[PAS_NUM_COR_COD_ROS_TG_TOT]]-Tabla25[[#This Row],[PAS_NUM_COR_COD_ESC_TG_TOT]]</f>
        <v>-5.0000000000000266E-2</v>
      </c>
      <c r="MI114" s="42">
        <f>Tabla25[[#This Row],[PAS_DUR_COR_COD_ROS_TG_NEG]]-Tabla25[[#This Row],[PAS_DUR_COR_COD_ESC_TG_NEG]]</f>
        <v>12.083333333333371</v>
      </c>
      <c r="MJ114" s="42">
        <f>Tabla25[[#This Row],[PAS_DUR_COR_COD_ROS_TG_NEU]]-Tabla25[[#This Row],[PAS_DUR_COR_COD_ESC_TG_NEU]]</f>
        <v>287.95238095238096</v>
      </c>
      <c r="MK114" s="42">
        <f>Tabla25[[#This Row],[PAS_DUR_COR_COD_ROS_TG_POS]]-Tabla25[[#This Row],[PAS_DUR_COR_COD_ESC_TG_POS]]</f>
        <v>185.56862745098044</v>
      </c>
      <c r="ML114" s="42">
        <f>Tabla25[[#This Row],[PAS_DUR_COR_COD_ROS_TG_TOT]]-Tabla25[[#This Row],[PAS_DUR_COR_COD_ESC_TG_TOT]]</f>
        <v>175.3152454780361</v>
      </c>
      <c r="MM114" s="44">
        <f>Tabla25[[#This Row],[ESC_NUM_COR_COD_ROS_TG_NEG]]-Tabla25[[#This Row],[ESC_NUM_COR_COD_ESC_TG_NEG]]</f>
        <v>-1.9</v>
      </c>
      <c r="MN114" s="44">
        <f>Tabla25[[#This Row],[ESC_NUM_COR_COD_ROS_TG_NEU]]-Tabla25[[#This Row],[ESC_NUM_COR_COD_ESC_TG_NEU]]</f>
        <v>-3.1000000000000005</v>
      </c>
      <c r="MO114" s="44">
        <f>Tabla25[[#This Row],[ESC_NUM_COR_COD_ROS_TG_POS]]-Tabla25[[#This Row],[ESC_NUM_COR_COD_ESC_TG_POS]]</f>
        <v>-2.333333333333333</v>
      </c>
      <c r="MP114" s="44">
        <f>Tabla25[[#This Row],[ESC_NUM_COR_COD_ROS_TG_TOT]]-Tabla25[[#This Row],[ESC_NUM_COR_COD_ESC_TG_TOT]]</f>
        <v>-2.4482758620689653</v>
      </c>
      <c r="MQ114" s="44">
        <f>Tabla25[[#This Row],[ESC_DUR_COR_COD_ROS_TG_NEG]]-Tabla25[[#This Row],[ESC_DUR_COR_COD_ESC_TG_NEG]]</f>
        <v>30.875</v>
      </c>
      <c r="MR114" s="44">
        <f>Tabla25[[#This Row],[ESC_DUR_COR_COD_ROS_TG_NEU]]-Tabla25[[#This Row],[ESC_DUR_COR_COD_ESC_TG_NEU]]</f>
        <v>-553.9</v>
      </c>
      <c r="MS114" s="44">
        <f>Tabla25[[#This Row],[ESC_DUR_COR_COD_ROS_TG_POS]]-Tabla25[[#This Row],[ESC_DUR_COR_COD_ESC_TG_POS]]</f>
        <v>-646.72500000000002</v>
      </c>
      <c r="MT114" s="44">
        <f>Tabla25[[#This Row],[ESC_DUR_COR_COD_ROS_TG_TOT]]-Tabla25[[#This Row],[ESC_DUR_COR_COD_ESC_TG_TOT]]</f>
        <v>-418.5</v>
      </c>
      <c r="MU114" s="47">
        <f>Tabla25[[#This Row],[ROS_NUM_COR_COD_ROS_TG_NEG]]-Tabla25[[#This Row],[ROS_NUM_COR_COD_ESC_TG_NEG]]</f>
        <v>0</v>
      </c>
      <c r="MV114" s="47">
        <f>Tabla25[[#This Row],[ROS_NUM_COR_COD_ROS_TG_NEU]]-Tabla25[[#This Row],[ROS_NUM_COR_COD_ESC_TG_NEU]]</f>
        <v>0.89999999999999991</v>
      </c>
      <c r="MW114" s="47">
        <f>Tabla25[[#This Row],[ROS_NUM_COR_COD_ROS_TG_POS]]-Tabla25[[#This Row],[ROS_NUM_COR_COD_ESC_TG_POS]]</f>
        <v>1</v>
      </c>
      <c r="MX114" s="47">
        <f>Tabla25[[#This Row],[ROS_NUM_COR_COD_ROS_TG_TOT]]-Tabla25[[#This Row],[ROS_NUM_COR_COD_ESC_TG_TOT]]</f>
        <v>0.6551724137931032</v>
      </c>
      <c r="MY114" s="47">
        <f>Tabla25[[#This Row],[ROS_DUR_COR_COD_ROS_TG_NEG]]-Tabla25[[#This Row],[ROS_DUR_COR_COD_ESC_TG_NEG]]</f>
        <v>216.5</v>
      </c>
      <c r="MZ114" s="47">
        <f>Tabla25[[#This Row],[ROS_DUR_COR_COD_ROS_TG_NEU]]-Tabla25[[#This Row],[ROS_DUR_COR_COD_ESC_TG_NEU]]</f>
        <v>431.85714285714266</v>
      </c>
      <c r="NA114" s="47">
        <f>Tabla25[[#This Row],[ROS_DUR_COR_COD_ROS_TG_POS]]-Tabla25[[#This Row],[ROS_DUR_COR_COD_ESC_TG_POS]]</f>
        <v>321.41666666666674</v>
      </c>
      <c r="NB114" s="47">
        <f>Tabla25[[#This Row],[ROS_DUR_COR_COD_ROS_TG_TOT]]-Tabla25[[#This Row],[ROS_DUR_COR_COD_ESC_TG_TOT]]</f>
        <v>325.86260869565217</v>
      </c>
    </row>
    <row r="115" spans="1:366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  <c r="KY115" s="15">
        <f>Tabla2[[#This Row],[ROS_NUM_COR_COD_ROS_TG_NEG]]-Tabla2[[#This Row],[PAS_NUM_COR_COD_ROS_TG_NEG]]</f>
        <v>-0.15789473684210531</v>
      </c>
      <c r="KZ115" s="15">
        <f>Tabla2[[#This Row],[ROS_DUR_COR_COD_ROS_TG_NEG]]-Tabla2[[#This Row],[PAS_DUR_COR_COD_ROS_TG_NEG]]</f>
        <v>314.25</v>
      </c>
      <c r="LA115" s="15">
        <f>Tabla2[[#This Row],[ROS_NUM_COR_COD_ROS_TG_NEU]]-Tabla2[[#This Row],[PAS_NUM_COR_COD_ROS_TG_NEU]]</f>
        <v>1.1499999999999999</v>
      </c>
      <c r="LB115" s="15">
        <f>Tabla2[[#This Row],[ROS_DUR_COR_COD_ROS_TG_NEU]]-Tabla2[[#This Row],[PAS_DUR_COR_COD_ROS_TG_NEU]]</f>
        <v>407.52500000000009</v>
      </c>
      <c r="LC115" s="15">
        <f>Tabla2[[#This Row],[ROS_NUM_COR_COD_ROS_TG_POS]]-Tabla2[[#This Row],[PAS_NUM_COR_COD_ROS_TG_POS]]</f>
        <v>1.0166666666666666</v>
      </c>
      <c r="LD115" s="15">
        <f>Tabla2[[#This Row],[ROS_DUR_COR_COD_ROS_TG_POS]]-Tabla2[[#This Row],[PAS_DUR_COR_COD_ROS_TG_POS]]</f>
        <v>136.43137254901967</v>
      </c>
      <c r="LE115" s="15">
        <f>Tabla2[[#This Row],[ROS_NUM_COR_COD_ROS_TG_TOT]]-Tabla2[[#This Row],[PAS_NUM_COR_COD_ROS_TG_TOT]]</f>
        <v>0.68825665859564156</v>
      </c>
      <c r="LF115" s="15">
        <f>Tabla2[[#This Row],[ROS_DUR_COR_COD_ROS_TG_TOT]]-Tabla2[[#This Row],[PAS_DUR_COR_COD_ROS_TG_TOT]]</f>
        <v>272.44384057971024</v>
      </c>
      <c r="LG115" s="15">
        <f>Tabla2[[#This Row],[ROS_NUM_COR_COD_ESC_TG_NEG]]-Tabla2[[#This Row],[PAS_NUM_COR_COD_ESC_TG_NEG]]</f>
        <v>0.42690058479532178</v>
      </c>
      <c r="LH115" s="15">
        <f>Tabla2[[#This Row],[ROS_DUR_COR_COD_ESC_TG_NEG]]-Tabla2[[#This Row],[PAS_DUR_COR_COD_ESC_TG_NEG]]</f>
        <v>-194.13095238095252</v>
      </c>
      <c r="LI115" s="15">
        <f>Tabla2[[#This Row],[ROS_NUM_COR_COD_ESC_TG_NEU]]-Tabla2[[#This Row],[PAS_NUM_COR_COD_ESC_TG_NEU]]</f>
        <v>-1.5000000000000002</v>
      </c>
      <c r="LJ115" s="15">
        <f>Tabla2[[#This Row],[ROS_NUM_COR_COD_ESC_TG_NEG]]-Tabla2[[#This Row],[PAS_NUM_COR_COD_ESC_TG_NEG]]</f>
        <v>0.42690058479532178</v>
      </c>
      <c r="LK115" s="15">
        <f>Tabla2[[#This Row],[ROS_NUM_COR_COD_ESC_TG_POS]]-Tabla2[[#This Row],[PAS_NUM_COR_COD_ESC_TG_POS]]</f>
        <v>-1.7944444444444445</v>
      </c>
      <c r="LL115" s="15">
        <f>Tabla2[[#This Row],[ROS_DUR_COR_COD_ESC_TG_POS]]-Tabla2[[#This Row],[PAS_DUR_COR_COD_ESC_TG_POS]]</f>
        <v>-231.10000000000002</v>
      </c>
      <c r="LM115" s="15">
        <f>Tabla2[[#This Row],[ROS_NUM_COR_COD_ESC_TG_TOT]]-Tabla2[[#This Row],[PAS_NUM_COR_COD_ESC_TG_TOT]]</f>
        <v>-0.97760290556900742</v>
      </c>
      <c r="LN115" s="15">
        <f>Tabla2[[#This Row],[ROS_DUR_COR_COD_ESC_TG_TOT]]-Tabla2[[#This Row],[PAS_DUR_COR_COD_ESC_TG_TOT]]</f>
        <v>-223.44897959183663</v>
      </c>
      <c r="LO115" s="15">
        <f>Tabla2[[#This Row],[PAS_NUM_COR_COD_ROS_TG_NEG]]-Tabla2[[#This Row],[ESC_NUM_COR_COD_ROS_TG_NEG]]</f>
        <v>1.0578947368421052</v>
      </c>
      <c r="LP115" s="15">
        <f>Tabla2[[#This Row],[PAS_DUR_COR_COD_ROS_TG_NEG]]-Tabla2[[#This Row],[ESC_DUR_COR_COD_ROS_TG_NEG]]</f>
        <v>-127.15000000000009</v>
      </c>
      <c r="LQ115" s="15">
        <f>Tabla2[[#This Row],[PAS_NUM_COR_COD_ROS_TG_NEU]]-Tabla2[[#This Row],[ESC_NUM_COR_COD_ROS_TG_NEU]]</f>
        <v>0.54999999999999982</v>
      </c>
      <c r="LR115" s="15">
        <f>Tabla2[[#This Row],[PAS_DUR_COR_COD_ROS_TG_NEU]]-Tabla2[[#This Row],[ESC_DUR_COR_COD_ROS_TG_NEU]]</f>
        <v>-152.40000000000009</v>
      </c>
      <c r="LS115" s="15">
        <f>Tabla2[[#This Row],[PAS_NUM_COR_COD_ROS_TG_POS]]-Tabla2[[#This Row],[ESC_NUM_COR_COD_ROS_TG_POS]]</f>
        <v>4.9999999999999822E-2</v>
      </c>
      <c r="LT115" s="15">
        <f>Tabla2[[#This Row],[PAS_DUR_COR_COD_ROS_TG_POS]]-Tabla2[[#This Row],[ESC_DUR_COR_COD_ROS_TG_POS]]</f>
        <v>-432.76470588235293</v>
      </c>
      <c r="LU115" s="15">
        <f>Tabla2[[#This Row],[PAS_NUM_COR_COD_ROS_TG_TOT]]-Tabla2[[#This Row],[ESC_NUM_COR_COD_ROS_TG_TOT]]</f>
        <v>0.54745762711864421</v>
      </c>
      <c r="LV115" s="15">
        <f>Tabla2[[#This Row],[PAS_DUR_COR_COD_ROS_TG_TOT]]-Tabla2[[#This Row],[ESC_DUR_COR_COD_ROS_TG_TOT]]</f>
        <v>-239.25833333333344</v>
      </c>
      <c r="LW115" s="15">
        <f>Tabla2[[#This Row],[PAS_NUM_COR_COD_ESC_TG_NEG]]-Tabla2[[#This Row],[ESC_NUM_COR_COD_ESC_TG_NEG]]</f>
        <v>0.78421052631578947</v>
      </c>
      <c r="LX115" s="15">
        <f>Tabla2[[#This Row],[PAS_DUR_COR_COD_ESC_TG_NEG]]-Tabla2[[#This Row],[ESC_DUR_COR_COD_ESC_TG_NEG]]</f>
        <v>490.25000000000011</v>
      </c>
      <c r="LY115" s="15">
        <f>Tabla2[[#This Row],[PAS_NUM_COR_COD_ESC_TG_NEU]]-Tabla2[[#This Row],[ESC_NUM_COR_COD_ESC_TG_NEU]]</f>
        <v>2.3000000000000003</v>
      </c>
      <c r="LZ115" s="15">
        <f>Tabla2[[#This Row],[PAS_DUR_COR_COD_ESC_TG_NEU]]-Tabla2[[#This Row],[ESC_DUR_COR_COD_ESC_TG_NEU]]</f>
        <v>724.63529411764705</v>
      </c>
      <c r="MA115" s="15">
        <f>Tabla2[[#This Row],[PAS_NUM_COR_COD_ESC_TG_POS]]-Tabla2[[#This Row],[ESC_NUM_COR_COD_ESC_TG_POS]]</f>
        <v>2.0499999999999998</v>
      </c>
      <c r="MB115" s="15">
        <f>Tabla2[[#This Row],[PAS_DUR_COR_COD_ESC_TG_POS]]-Tabla2[[#This Row],[ESC_DUR_COR_COD_ESC_TG_POS]]</f>
        <v>183.29999999999995</v>
      </c>
      <c r="MC115" s="15">
        <f>Tabla2[[#This Row],[PAS_NUM_COR_COD_ESC_TG_TOT]]-Tabla2[[#This Row],[ESC_NUM_COR_COD_ESC_TG_TOT]]</f>
        <v>1.7180790960451979</v>
      </c>
      <c r="MD115" s="15">
        <f>Tabla2[[#This Row],[PAS_DUR_COR_COD_ESC_TG_TOT]]-Tabla2[[#This Row],[ESC_DUR_COR_COD_ESC_TG_TOT]]</f>
        <v>429.57397959183663</v>
      </c>
      <c r="ME115" s="42">
        <f>Tabla25[[#This Row],[PAS_NUM_COR_COD_ROS_TG_NEG]]-Tabla25[[#This Row],[PAS_NUM_COR_COD_ESC_TG_NEG]]</f>
        <v>0.47368421052631593</v>
      </c>
      <c r="MF115" s="42">
        <f>Tabla25[[#This Row],[PAS_NUM_COR_COD_ROS_TG_NEU]]-Tabla25[[#This Row],[PAS_NUM_COR_COD_ESC_TG_NEU]]</f>
        <v>-0.45000000000000018</v>
      </c>
      <c r="MG115" s="42">
        <f>Tabla25[[#This Row],[PAS_NUM_COR_COD_ROS_TG_POS]]-Tabla25[[#This Row],[PAS_NUM_COR_COD_ESC_TG_POS]]</f>
        <v>-0.70000000000000018</v>
      </c>
      <c r="MH115" s="42">
        <f>Tabla25[[#This Row],[PAS_NUM_COR_COD_ROS_TG_TOT]]-Tabla25[[#This Row],[PAS_NUM_COR_COD_ESC_TG_TOT]]</f>
        <v>-0.23728813559322059</v>
      </c>
      <c r="MI115" s="42">
        <f>Tabla25[[#This Row],[PAS_DUR_COR_COD_ROS_TG_NEG]]-Tabla25[[#This Row],[PAS_DUR_COR_COD_ESC_TG_NEG]]</f>
        <v>-227.16666666666674</v>
      </c>
      <c r="MJ115" s="42">
        <f>Tabla25[[#This Row],[PAS_DUR_COR_COD_ROS_TG_NEU]]-Tabla25[[#This Row],[PAS_DUR_COR_COD_ESC_TG_NEU]]</f>
        <v>-37.635294117647163</v>
      </c>
      <c r="MK115" s="42">
        <f>Tabla25[[#This Row],[PAS_DUR_COR_COD_ROS_TG_POS]]-Tabla25[[#This Row],[PAS_DUR_COR_COD_ESC_TG_POS]]</f>
        <v>-12.264705882352928</v>
      </c>
      <c r="ML115" s="42">
        <f>Tabla25[[#This Row],[PAS_DUR_COR_COD_ROS_TG_TOT]]-Tabla25[[#This Row],[PAS_DUR_COR_COD_ESC_TG_TOT]]</f>
        <v>-67.240646258503375</v>
      </c>
      <c r="MM115" s="44">
        <f>Tabla25[[#This Row],[ESC_NUM_COR_COD_ROS_TG_NEG]]-Tabla25[[#This Row],[ESC_NUM_COR_COD_ESC_TG_NEG]]</f>
        <v>0.20000000000000018</v>
      </c>
      <c r="MN115" s="44">
        <f>Tabla25[[#This Row],[ESC_NUM_COR_COD_ROS_TG_NEU]]-Tabla25[[#This Row],[ESC_NUM_COR_COD_ESC_TG_NEU]]</f>
        <v>1.3000000000000003</v>
      </c>
      <c r="MO115" s="44">
        <f>Tabla25[[#This Row],[ESC_NUM_COR_COD_ROS_TG_POS]]-Tabla25[[#This Row],[ESC_NUM_COR_COD_ESC_TG_POS]]</f>
        <v>1.3</v>
      </c>
      <c r="MP115" s="44">
        <f>Tabla25[[#This Row],[ESC_NUM_COR_COD_ROS_TG_TOT]]-Tabla25[[#This Row],[ESC_NUM_COR_COD_ESC_TG_TOT]]</f>
        <v>0.93333333333333313</v>
      </c>
      <c r="MQ115" s="44">
        <f>Tabla25[[#This Row],[ESC_DUR_COR_COD_ROS_TG_NEG]]-Tabla25[[#This Row],[ESC_DUR_COR_COD_ESC_TG_NEG]]</f>
        <v>390.23333333333346</v>
      </c>
      <c r="MR115" s="44">
        <f>Tabla25[[#This Row],[ESC_DUR_COR_COD_ROS_TG_NEU]]-Tabla25[[#This Row],[ESC_DUR_COR_COD_ESC_TG_NEU]]</f>
        <v>839.4</v>
      </c>
      <c r="MS115" s="44">
        <f>Tabla25[[#This Row],[ESC_DUR_COR_COD_ROS_TG_POS]]-Tabla25[[#This Row],[ESC_DUR_COR_COD_ESC_TG_POS]]</f>
        <v>603.79999999999995</v>
      </c>
      <c r="MT115" s="44">
        <f>Tabla25[[#This Row],[ESC_DUR_COR_COD_ROS_TG_TOT]]-Tabla25[[#This Row],[ESC_DUR_COR_COD_ESC_TG_TOT]]</f>
        <v>601.5916666666667</v>
      </c>
      <c r="MU115" s="47">
        <f>Tabla25[[#This Row],[ROS_NUM_COR_COD_ROS_TG_NEG]]-Tabla25[[#This Row],[ROS_NUM_COR_COD_ESC_TG_NEG]]</f>
        <v>-0.11111111111111116</v>
      </c>
      <c r="MV115" s="47">
        <f>Tabla25[[#This Row],[ROS_NUM_COR_COD_ROS_TG_NEU]]-Tabla25[[#This Row],[ROS_NUM_COR_COD_ESC_TG_NEU]]</f>
        <v>2.2000000000000002</v>
      </c>
      <c r="MW115" s="47">
        <f>Tabla25[[#This Row],[ROS_NUM_COR_COD_ROS_TG_POS]]-Tabla25[[#This Row],[ROS_NUM_COR_COD_ESC_TG_POS]]</f>
        <v>2.1111111111111107</v>
      </c>
      <c r="MX115" s="47">
        <f>Tabla25[[#This Row],[ROS_NUM_COR_COD_ROS_TG_TOT]]-Tabla25[[#This Row],[ROS_NUM_COR_COD_ESC_TG_TOT]]</f>
        <v>1.4285714285714284</v>
      </c>
      <c r="MY115" s="47">
        <f>Tabla25[[#This Row],[ROS_DUR_COR_COD_ROS_TG_NEG]]-Tabla25[[#This Row],[ROS_DUR_COR_COD_ESC_TG_NEG]]</f>
        <v>281.21428571428578</v>
      </c>
      <c r="MZ115" s="47">
        <f>Tabla25[[#This Row],[ROS_DUR_COR_COD_ROS_TG_NEU]]-Tabla25[[#This Row],[ROS_DUR_COR_COD_ESC_TG_NEU]]</f>
        <v>731.69642857142856</v>
      </c>
      <c r="NA115" s="47">
        <f>Tabla25[[#This Row],[ROS_DUR_COR_COD_ROS_TG_POS]]-Tabla25[[#This Row],[ROS_DUR_COR_COD_ESC_TG_POS]]</f>
        <v>355.26666666666677</v>
      </c>
      <c r="NB115" s="47">
        <f>Tabla25[[#This Row],[ROS_DUR_COR_COD_ROS_TG_TOT]]-Tabla25[[#This Row],[ROS_DUR_COR_COD_ESC_TG_TOT]]</f>
        <v>428.6521739130435</v>
      </c>
    </row>
    <row r="116" spans="1:366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  <c r="KY116" s="15">
        <f>Tabla2[[#This Row],[ROS_NUM_COR_COD_ROS_TG_NEG]]-Tabla2[[#This Row],[PAS_NUM_COR_COD_ROS_TG_NEG]]</f>
        <v>2.2277777777777779</v>
      </c>
      <c r="KZ116" s="15">
        <f>Tabla2[[#This Row],[ROS_DUR_COR_COD_ROS_TG_NEG]]-Tabla2[[#This Row],[PAS_DUR_COR_COD_ROS_TG_NEG]]</f>
        <v>-85.583333333333485</v>
      </c>
      <c r="LA116" s="15">
        <f>Tabla2[[#This Row],[ROS_NUM_COR_COD_ROS_TG_NEU]]-Tabla2[[#This Row],[PAS_NUM_COR_COD_ROS_TG_NEU]]</f>
        <v>1.25</v>
      </c>
      <c r="LB116" s="15">
        <f>Tabla2[[#This Row],[ROS_DUR_COR_COD_ROS_TG_NEU]]-Tabla2[[#This Row],[PAS_DUR_COR_COD_ROS_TG_NEU]]</f>
        <v>-108.03846153846143</v>
      </c>
      <c r="LC116" s="15">
        <f>Tabla2[[#This Row],[ROS_NUM_COR_COD_ROS_TG_POS]]-Tabla2[[#This Row],[PAS_NUM_COR_COD_ROS_TG_POS]]</f>
        <v>1.8499999999999996</v>
      </c>
      <c r="LD116" s="15">
        <f>Tabla2[[#This Row],[ROS_DUR_COR_COD_ROS_TG_POS]]-Tabla2[[#This Row],[PAS_DUR_COR_COD_ROS_TG_POS]]</f>
        <v>-242.79797979797991</v>
      </c>
      <c r="LE116" s="15">
        <f>Tabla2[[#This Row],[ROS_NUM_COR_COD_ROS_TG_TOT]]-Tabla2[[#This Row],[PAS_NUM_COR_COD_ROS_TG_TOT]]</f>
        <v>1.7729885057471262</v>
      </c>
      <c r="LF116" s="15">
        <f>Tabla2[[#This Row],[ROS_DUR_COR_COD_ROS_TG_TOT]]-Tabla2[[#This Row],[PAS_DUR_COR_COD_ROS_TG_TOT]]</f>
        <v>-139.70238095238096</v>
      </c>
      <c r="LG116" s="15">
        <f>Tabla2[[#This Row],[ROS_NUM_COR_COD_ESC_TG_NEG]]-Tabla2[[#This Row],[PAS_NUM_COR_COD_ESC_TG_NEG]]</f>
        <v>-1.1444444444444448</v>
      </c>
      <c r="LH116" s="15">
        <f>Tabla2[[#This Row],[ROS_DUR_COR_COD_ESC_TG_NEG]]-Tabla2[[#This Row],[PAS_DUR_COR_COD_ESC_TG_NEG]]</f>
        <v>-1136.4583333333333</v>
      </c>
      <c r="LI116" s="15">
        <f>Tabla2[[#This Row],[ROS_NUM_COR_COD_ESC_TG_NEU]]-Tabla2[[#This Row],[PAS_NUM_COR_COD_ESC_TG_NEU]]</f>
        <v>-1.65</v>
      </c>
      <c r="LJ116" s="15">
        <f>Tabla2[[#This Row],[ROS_NUM_COR_COD_ESC_TG_NEG]]-Tabla2[[#This Row],[PAS_NUM_COR_COD_ESC_TG_NEG]]</f>
        <v>-1.1444444444444448</v>
      </c>
      <c r="LK116" s="15">
        <f>Tabla2[[#This Row],[ROS_NUM_COR_COD_ESC_TG_POS]]-Tabla2[[#This Row],[PAS_NUM_COR_COD_ESC_TG_POS]]</f>
        <v>-1.4</v>
      </c>
      <c r="LL116" s="15">
        <f>Tabla2[[#This Row],[ROS_DUR_COR_COD_ESC_TG_POS]]-Tabla2[[#This Row],[PAS_DUR_COR_COD_ESC_TG_POS]]</f>
        <v>-1486.8999999999999</v>
      </c>
      <c r="LM116" s="15">
        <f>Tabla2[[#This Row],[ROS_NUM_COR_COD_ESC_TG_TOT]]-Tabla2[[#This Row],[PAS_NUM_COR_COD_ESC_TG_TOT]]</f>
        <v>-1.4097701149425288</v>
      </c>
      <c r="LN116" s="15">
        <f>Tabla2[[#This Row],[ROS_DUR_COR_COD_ESC_TG_TOT]]-Tabla2[[#This Row],[PAS_DUR_COR_COD_ESC_TG_TOT]]</f>
        <v>-1243.8519813519813</v>
      </c>
      <c r="LO116" s="15">
        <f>Tabla2[[#This Row],[PAS_NUM_COR_COD_ROS_TG_NEG]]-Tabla2[[#This Row],[ESC_NUM_COR_COD_ROS_TG_NEG]]</f>
        <v>1.2374999999999998</v>
      </c>
      <c r="LP116" s="15">
        <f>Tabla2[[#This Row],[PAS_DUR_COR_COD_ROS_TG_NEG]]-Tabla2[[#This Row],[ESC_DUR_COR_COD_ROS_TG_NEG]]</f>
        <v>1039.4166666666667</v>
      </c>
      <c r="LQ116" s="15">
        <f>Tabla2[[#This Row],[PAS_NUM_COR_COD_ROS_TG_NEU]]-Tabla2[[#This Row],[ESC_NUM_COR_COD_ROS_TG_NEU]]</f>
        <v>1.9874999999999998</v>
      </c>
      <c r="LR116" s="15">
        <f>Tabla2[[#This Row],[PAS_DUR_COR_COD_ROS_TG_NEU]]-Tabla2[[#This Row],[ESC_DUR_COR_COD_ROS_TG_NEU]]</f>
        <v>1089.1813186813185</v>
      </c>
      <c r="LS116" s="15">
        <f>Tabla2[[#This Row],[PAS_NUM_COR_COD_ROS_TG_POS]]-Tabla2[[#This Row],[ESC_NUM_COR_COD_ROS_TG_POS]]</f>
        <v>2.8375000000000004</v>
      </c>
      <c r="LT116" s="15">
        <f>Tabla2[[#This Row],[PAS_DUR_COR_COD_ROS_TG_POS]]-Tabla2[[#This Row],[ESC_DUR_COR_COD_ROS_TG_POS]]</f>
        <v>1459.8090909090911</v>
      </c>
      <c r="LU116" s="15">
        <f>Tabla2[[#This Row],[PAS_NUM_COR_COD_ROS_TG_TOT]]-Tabla2[[#This Row],[ESC_NUM_COR_COD_ROS_TG_TOT]]</f>
        <v>2.020833333333333</v>
      </c>
      <c r="LV116" s="15">
        <f>Tabla2[[#This Row],[PAS_DUR_COR_COD_ROS_TG_TOT]]-Tabla2[[#This Row],[ESC_DUR_COR_COD_ROS_TG_TOT]]</f>
        <v>1180.2982456140353</v>
      </c>
      <c r="LW116" s="15">
        <f>Tabla2[[#This Row],[PAS_NUM_COR_COD_ESC_TG_NEG]]-Tabla2[[#This Row],[ESC_NUM_COR_COD_ESC_TG_NEG]]</f>
        <v>-0.79999999999999982</v>
      </c>
      <c r="LX116" s="15">
        <f>Tabla2[[#This Row],[PAS_DUR_COR_COD_ESC_TG_NEG]]-Tabla2[[#This Row],[ESC_DUR_COR_COD_ESC_TG_NEG]]</f>
        <v>482.02083333333326</v>
      </c>
      <c r="LY116" s="15">
        <f>Tabla2[[#This Row],[PAS_NUM_COR_COD_ESC_TG_NEU]]-Tabla2[[#This Row],[ESC_NUM_COR_COD_ESC_TG_NEU]]</f>
        <v>-0.88750000000000018</v>
      </c>
      <c r="LZ116" s="15">
        <f>Tabla2[[#This Row],[PAS_DUR_COR_COD_ESC_TG_NEU]]-Tabla2[[#This Row],[ESC_DUR_COR_COD_ESC_TG_NEU]]</f>
        <v>401.58522727272725</v>
      </c>
      <c r="MA116" s="15">
        <f>Tabla2[[#This Row],[PAS_NUM_COR_COD_ESC_TG_POS]]-Tabla2[[#This Row],[ESC_NUM_COR_COD_ESC_TG_POS]]</f>
        <v>-1.4</v>
      </c>
      <c r="MB116" s="15">
        <f>Tabla2[[#This Row],[PAS_DUR_COR_COD_ESC_TG_POS]]-Tabla2[[#This Row],[ESC_DUR_COR_COD_ESC_TG_POS]]</f>
        <v>759.09999999999991</v>
      </c>
      <c r="MC116" s="15">
        <f>Tabla2[[#This Row],[PAS_NUM_COR_COD_ESC_TG_TOT]]-Tabla2[[#This Row],[ESC_NUM_COR_COD_ESC_TG_TOT]]</f>
        <v>-1.0291666666666663</v>
      </c>
      <c r="MD116" s="15">
        <f>Tabla2[[#This Row],[PAS_DUR_COR_COD_ESC_TG_TOT]]-Tabla2[[#This Row],[ESC_DUR_COR_COD_ESC_TG_TOT]]</f>
        <v>537.53787878787875</v>
      </c>
      <c r="ME116" s="42">
        <f>Tabla25[[#This Row],[PAS_NUM_COR_COD_ROS_TG_NEG]]-Tabla25[[#This Row],[PAS_NUM_COR_COD_ESC_TG_NEG]]</f>
        <v>-0.15000000000000036</v>
      </c>
      <c r="MF116" s="42">
        <f>Tabla25[[#This Row],[PAS_NUM_COR_COD_ROS_TG_NEU]]-Tabla25[[#This Row],[PAS_NUM_COR_COD_ESC_TG_NEU]]</f>
        <v>0.5</v>
      </c>
      <c r="MG116" s="42">
        <f>Tabla25[[#This Row],[PAS_NUM_COR_COD_ROS_TG_POS]]-Tabla25[[#This Row],[PAS_NUM_COR_COD_ESC_TG_POS]]</f>
        <v>0.55000000000000027</v>
      </c>
      <c r="MH116" s="42">
        <f>Tabla25[[#This Row],[PAS_NUM_COR_COD_ROS_TG_TOT]]-Tabla25[[#This Row],[PAS_NUM_COR_COD_ESC_TG_TOT]]</f>
        <v>0.29999999999999982</v>
      </c>
      <c r="MI116" s="42">
        <f>Tabla25[[#This Row],[PAS_DUR_COR_COD_ROS_TG_NEG]]-Tabla25[[#This Row],[PAS_DUR_COR_COD_ESC_TG_NEG]]</f>
        <v>-61.166666666666515</v>
      </c>
      <c r="MJ116" s="42">
        <f>Tabla25[[#This Row],[PAS_DUR_COR_COD_ROS_TG_NEU]]-Tabla25[[#This Row],[PAS_DUR_COR_COD_ESC_TG_NEU]]</f>
        <v>7.2657342657341815</v>
      </c>
      <c r="MK116" s="42">
        <f>Tabla25[[#This Row],[PAS_DUR_COR_COD_ROS_TG_POS]]-Tabla25[[#This Row],[PAS_DUR_COR_COD_ESC_TG_POS]]</f>
        <v>-107.19090909090892</v>
      </c>
      <c r="ML116" s="42">
        <f>Tabla25[[#This Row],[PAS_DUR_COR_COD_ROS_TG_TOT]]-Tabla25[[#This Row],[PAS_DUR_COR_COD_ESC_TG_TOT]]</f>
        <v>-50.954545454545269</v>
      </c>
      <c r="MM116" s="44">
        <f>Tabla25[[#This Row],[ESC_NUM_COR_COD_ROS_TG_NEG]]-Tabla25[[#This Row],[ESC_NUM_COR_COD_ESC_TG_NEG]]</f>
        <v>-2.1875</v>
      </c>
      <c r="MN116" s="44">
        <f>Tabla25[[#This Row],[ESC_NUM_COR_COD_ROS_TG_NEU]]-Tabla25[[#This Row],[ESC_NUM_COR_COD_ESC_TG_NEU]]</f>
        <v>-2.375</v>
      </c>
      <c r="MO116" s="44">
        <f>Tabla25[[#This Row],[ESC_NUM_COR_COD_ROS_TG_POS]]-Tabla25[[#This Row],[ESC_NUM_COR_COD_ESC_TG_POS]]</f>
        <v>-3.6875</v>
      </c>
      <c r="MP116" s="44">
        <f>Tabla25[[#This Row],[ESC_NUM_COR_COD_ROS_TG_TOT]]-Tabla25[[#This Row],[ESC_NUM_COR_COD_ESC_TG_TOT]]</f>
        <v>-2.75</v>
      </c>
      <c r="MQ116" s="44">
        <f>Tabla25[[#This Row],[ESC_DUR_COR_COD_ROS_TG_NEG]]-Tabla25[[#This Row],[ESC_DUR_COR_COD_ESC_TG_NEG]]</f>
        <v>-618.5625</v>
      </c>
      <c r="MR116" s="44">
        <f>Tabla25[[#This Row],[ESC_DUR_COR_COD_ROS_TG_NEU]]-Tabla25[[#This Row],[ESC_DUR_COR_COD_ESC_TG_NEU]]</f>
        <v>-680.33035714285711</v>
      </c>
      <c r="MS116" s="44">
        <f>Tabla25[[#This Row],[ESC_DUR_COR_COD_ROS_TG_POS]]-Tabla25[[#This Row],[ESC_DUR_COR_COD_ESC_TG_POS]]</f>
        <v>-807.9</v>
      </c>
      <c r="MT116" s="44">
        <f>Tabla25[[#This Row],[ESC_DUR_COR_COD_ROS_TG_TOT]]-Tabla25[[#This Row],[ESC_DUR_COR_COD_ESC_TG_TOT]]</f>
        <v>-693.7149122807017</v>
      </c>
      <c r="MU116" s="47">
        <f>Tabla25[[#This Row],[ROS_NUM_COR_COD_ROS_TG_NEG]]-Tabla25[[#This Row],[ROS_NUM_COR_COD_ESC_TG_NEG]]</f>
        <v>3.2222222222222223</v>
      </c>
      <c r="MV116" s="47">
        <f>Tabla25[[#This Row],[ROS_NUM_COR_COD_ROS_TG_NEU]]-Tabla25[[#This Row],[ROS_NUM_COR_COD_ESC_TG_NEU]]</f>
        <v>3.4</v>
      </c>
      <c r="MW116" s="47">
        <f>Tabla25[[#This Row],[ROS_NUM_COR_COD_ROS_TG_POS]]-Tabla25[[#This Row],[ROS_NUM_COR_COD_ESC_TG_POS]]</f>
        <v>3.8</v>
      </c>
      <c r="MX116" s="47">
        <f>Tabla25[[#This Row],[ROS_NUM_COR_COD_ROS_TG_TOT]]-Tabla25[[#This Row],[ROS_NUM_COR_COD_ESC_TG_TOT]]</f>
        <v>3.4827586206896548</v>
      </c>
      <c r="MY116" s="47">
        <f>Tabla25[[#This Row],[ROS_DUR_COR_COD_ROS_TG_NEG]]-Tabla25[[#This Row],[ROS_DUR_COR_COD_ESC_TG_NEG]]</f>
        <v>989.70833333333326</v>
      </c>
      <c r="MZ116" s="47">
        <f>Tabla25[[#This Row],[ROS_DUR_COR_COD_ROS_TG_NEU]]-Tabla25[[#This Row],[ROS_DUR_COR_COD_ESC_TG_NEU]]</f>
        <v>1038.25</v>
      </c>
      <c r="NA116" s="47">
        <f>Tabla25[[#This Row],[ROS_DUR_COR_COD_ROS_TG_POS]]-Tabla25[[#This Row],[ROS_DUR_COR_COD_ESC_TG_POS]]</f>
        <v>1136.911111111111</v>
      </c>
      <c r="NB116" s="47">
        <f>Tabla25[[#This Row],[ROS_DUR_COR_COD_ROS_TG_TOT]]-Tabla25[[#This Row],[ROS_DUR_COR_COD_ESC_TG_TOT]]</f>
        <v>1053.1950549450551</v>
      </c>
    </row>
    <row r="117" spans="1:366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  <c r="KY117" s="15">
        <f>Tabla2[[#This Row],[ROS_NUM_COR_COD_ROS_TG_NEG]]-Tabla2[[#This Row],[PAS_NUM_COR_COD_ROS_TG_NEG]]</f>
        <v>0.40935672514619892</v>
      </c>
      <c r="KZ117" s="15">
        <f>Tabla2[[#This Row],[ROS_DUR_COR_COD_ROS_TG_NEG]]-Tabla2[[#This Row],[PAS_DUR_COR_COD_ROS_TG_NEG]]</f>
        <v>-63.022727272727252</v>
      </c>
      <c r="LA117" s="15">
        <f>Tabla2[[#This Row],[ROS_NUM_COR_COD_ROS_TG_NEU]]-Tabla2[[#This Row],[PAS_NUM_COR_COD_ROS_TG_NEU]]</f>
        <v>0.94736842105263142</v>
      </c>
      <c r="LB117" s="15">
        <f>Tabla2[[#This Row],[ROS_DUR_COR_COD_ROS_TG_NEU]]-Tabla2[[#This Row],[PAS_DUR_COR_COD_ROS_TG_NEU]]</f>
        <v>37.900000000000091</v>
      </c>
      <c r="LC117" s="15">
        <f>Tabla2[[#This Row],[ROS_NUM_COR_COD_ROS_TG_POS]]-Tabla2[[#This Row],[PAS_NUM_COR_COD_ROS_TG_POS]]</f>
        <v>1.6166666666666667</v>
      </c>
      <c r="LD117" s="15">
        <f>Tabla2[[#This Row],[ROS_DUR_COR_COD_ROS_TG_POS]]-Tabla2[[#This Row],[PAS_DUR_COR_COD_ROS_TG_POS]]</f>
        <v>387.01428571428573</v>
      </c>
      <c r="LE117" s="15">
        <f>Tabla2[[#This Row],[ROS_NUM_COR_COD_ROS_TG_TOT]]-Tabla2[[#This Row],[PAS_NUM_COR_COD_ROS_TG_TOT]]</f>
        <v>0.99872286079182615</v>
      </c>
      <c r="LF117" s="15">
        <f>Tabla2[[#This Row],[ROS_DUR_COR_COD_ROS_TG_TOT]]-Tabla2[[#This Row],[PAS_DUR_COR_COD_ROS_TG_TOT]]</f>
        <v>96.219662058371568</v>
      </c>
      <c r="LG117" s="15">
        <f>Tabla2[[#This Row],[ROS_NUM_COR_COD_ESC_TG_NEG]]-Tabla2[[#This Row],[PAS_NUM_COR_COD_ESC_TG_NEG]]</f>
        <v>0.33333333333333348</v>
      </c>
      <c r="LH117" s="15">
        <f>Tabla2[[#This Row],[ROS_DUR_COR_COD_ESC_TG_NEG]]-Tabla2[[#This Row],[PAS_DUR_COR_COD_ESC_TG_NEG]]</f>
        <v>126.16666666666674</v>
      </c>
      <c r="LI117" s="15">
        <f>Tabla2[[#This Row],[ROS_NUM_COR_COD_ESC_TG_NEU]]-Tabla2[[#This Row],[PAS_NUM_COR_COD_ESC_TG_NEU]]</f>
        <v>-2.9239766081871288E-2</v>
      </c>
      <c r="LJ117" s="15">
        <f>Tabla2[[#This Row],[ROS_NUM_COR_COD_ESC_TG_NEG]]-Tabla2[[#This Row],[PAS_NUM_COR_COD_ESC_TG_NEG]]</f>
        <v>0.33333333333333348</v>
      </c>
      <c r="LK117" s="15">
        <f>Tabla2[[#This Row],[ROS_NUM_COR_COD_ESC_TG_POS]]-Tabla2[[#This Row],[PAS_NUM_COR_COD_ESC_TG_POS]]</f>
        <v>0.27222222222222214</v>
      </c>
      <c r="LL117" s="15">
        <f>Tabla2[[#This Row],[ROS_DUR_COR_COD_ESC_TG_POS]]-Tabla2[[#This Row],[PAS_DUR_COR_COD_ESC_TG_POS]]</f>
        <v>194.72727272727275</v>
      </c>
      <c r="LM117" s="15">
        <f>Tabla2[[#This Row],[ROS_NUM_COR_COD_ESC_TG_TOT]]-Tabla2[[#This Row],[PAS_NUM_COR_COD_ESC_TG_TOT]]</f>
        <v>0.18965517241379315</v>
      </c>
      <c r="LN117" s="15">
        <f>Tabla2[[#This Row],[ROS_DUR_COR_COD_ESC_TG_TOT]]-Tabla2[[#This Row],[PAS_DUR_COR_COD_ESC_TG_TOT]]</f>
        <v>177.90537634408588</v>
      </c>
      <c r="LO117" s="15">
        <f>Tabla2[[#This Row],[PAS_NUM_COR_COD_ROS_TG_NEG]]-Tabla2[[#This Row],[ESC_NUM_COR_COD_ROS_TG_NEG]]</f>
        <v>0.76842105263157867</v>
      </c>
      <c r="LP117" s="15">
        <f>Tabla2[[#This Row],[PAS_DUR_COR_COD_ROS_TG_NEG]]-Tabla2[[#This Row],[ESC_DUR_COR_COD_ROS_TG_NEG]]</f>
        <v>441.12987012987014</v>
      </c>
      <c r="LQ117" s="15">
        <f>Tabla2[[#This Row],[PAS_NUM_COR_COD_ROS_TG_NEU]]-Tabla2[[#This Row],[ESC_NUM_COR_COD_ROS_TG_NEU]]</f>
        <v>0.60818713450292394</v>
      </c>
      <c r="LR117" s="15">
        <f>Tabla2[[#This Row],[PAS_DUR_COR_COD_ROS_TG_NEU]]-Tabla2[[#This Row],[ESC_DUR_COR_COD_ROS_TG_NEU]]</f>
        <v>713.59999999999991</v>
      </c>
      <c r="LS117" s="15">
        <f>Tabla2[[#This Row],[PAS_NUM_COR_COD_ROS_TG_POS]]-Tabla2[[#This Row],[ESC_NUM_COR_COD_ROS_TG_POS]]</f>
        <v>0.76428571428571401</v>
      </c>
      <c r="LT117" s="15">
        <f>Tabla2[[#This Row],[PAS_DUR_COR_COD_ROS_TG_POS]]-Tabla2[[#This Row],[ESC_DUR_COR_COD_ROS_TG_POS]]</f>
        <v>380.45000000000005</v>
      </c>
      <c r="LU117" s="15">
        <f>Tabla2[[#This Row],[PAS_NUM_COR_COD_ROS_TG_TOT]]-Tabla2[[#This Row],[ESC_NUM_COR_COD_ROS_TG_TOT]]</f>
        <v>0.67506631299734754</v>
      </c>
      <c r="LV117" s="15">
        <f>Tabla2[[#This Row],[PAS_DUR_COR_COD_ROS_TG_TOT]]-Tabla2[[#This Row],[ESC_DUR_COR_COD_ROS_TG_TOT]]</f>
        <v>506.74952561669841</v>
      </c>
      <c r="LW117" s="15">
        <f>Tabla2[[#This Row],[PAS_NUM_COR_COD_ESC_TG_NEG]]-Tabla2[[#This Row],[ESC_NUM_COR_COD_ESC_TG_NEG]]</f>
        <v>-2.5999999999999996</v>
      </c>
      <c r="LX117" s="15">
        <f>Tabla2[[#This Row],[PAS_DUR_COR_COD_ESC_TG_NEG]]-Tabla2[[#This Row],[ESC_DUR_COR_COD_ESC_TG_NEG]]</f>
        <v>-339.20000000000005</v>
      </c>
      <c r="LY117" s="15">
        <f>Tabla2[[#This Row],[PAS_NUM_COR_COD_ESC_TG_NEU]]-Tabla2[[#This Row],[ESC_NUM_COR_COD_ESC_TG_NEU]]</f>
        <v>-2.8596491228070171</v>
      </c>
      <c r="LZ117" s="15">
        <f>Tabla2[[#This Row],[PAS_DUR_COR_COD_ESC_TG_NEU]]-Tabla2[[#This Row],[ESC_DUR_COR_COD_ESC_TG_NEU]]</f>
        <v>-41.922222222222217</v>
      </c>
      <c r="MA117" s="15">
        <f>Tabla2[[#This Row],[PAS_NUM_COR_COD_ESC_TG_POS]]-Tabla2[[#This Row],[ESC_NUM_COR_COD_ESC_TG_POS]]</f>
        <v>-2.9071428571428566</v>
      </c>
      <c r="MB117" s="15">
        <f>Tabla2[[#This Row],[PAS_DUR_COR_COD_ESC_TG_POS]]-Tabla2[[#This Row],[ESC_DUR_COR_COD_ESC_TG_POS]]</f>
        <v>-211.58441558441564</v>
      </c>
      <c r="MC117" s="15">
        <f>Tabla2[[#This Row],[PAS_NUM_COR_COD_ESC_TG_TOT]]-Tabla2[[#This Row],[ESC_NUM_COR_COD_ESC_TG_TOT]]</f>
        <v>-2.7665782493368698</v>
      </c>
      <c r="MD117" s="15">
        <f>Tabla2[[#This Row],[PAS_DUR_COR_COD_ESC_TG_TOT]]-Tabla2[[#This Row],[ESC_DUR_COR_COD_ESC_TG_TOT]]</f>
        <v>-189.22332506203475</v>
      </c>
      <c r="ME117" s="42">
        <f>Tabla25[[#This Row],[PAS_NUM_COR_COD_ROS_TG_NEG]]-Tabla25[[#This Row],[PAS_NUM_COR_COD_ESC_TG_NEG]]</f>
        <v>-0.63157894736842124</v>
      </c>
      <c r="MF117" s="42">
        <f>Tabla25[[#This Row],[PAS_NUM_COR_COD_ROS_TG_NEU]]-Tabla25[[#This Row],[PAS_NUM_COR_COD_ESC_TG_NEU]]</f>
        <v>0.57894736842105265</v>
      </c>
      <c r="MG117" s="42">
        <f>Tabla25[[#This Row],[PAS_NUM_COR_COD_ROS_TG_POS]]-Tabla25[[#This Row],[PAS_NUM_COR_COD_ESC_TG_POS]]</f>
        <v>-0.90000000000000036</v>
      </c>
      <c r="MH117" s="42">
        <f>Tabla25[[#This Row],[PAS_NUM_COR_COD_ROS_TG_TOT]]-Tabla25[[#This Row],[PAS_NUM_COR_COD_ESC_TG_TOT]]</f>
        <v>-0.3275862068965516</v>
      </c>
      <c r="MI117" s="42">
        <f>Tabla25[[#This Row],[PAS_DUR_COR_COD_ROS_TG_NEG]]-Tabla25[[#This Row],[PAS_DUR_COR_COD_ESC_TG_NEG]]</f>
        <v>-242.72727272727275</v>
      </c>
      <c r="MJ117" s="42">
        <f>Tabla25[[#This Row],[PAS_DUR_COR_COD_ROS_TG_NEU]]-Tabla25[[#This Row],[PAS_DUR_COR_COD_ESC_TG_NEU]]</f>
        <v>242.29999999999995</v>
      </c>
      <c r="MK117" s="42">
        <f>Tabla25[[#This Row],[PAS_DUR_COR_COD_ROS_TG_POS]]-Tabla25[[#This Row],[PAS_DUR_COR_COD_ESC_TG_POS]]</f>
        <v>-405.57272727272721</v>
      </c>
      <c r="ML117" s="42">
        <f>Tabla25[[#This Row],[PAS_DUR_COR_COD_ROS_TG_TOT]]-Tabla25[[#This Row],[PAS_DUR_COR_COD_ESC_TG_TOT]]</f>
        <v>-144</v>
      </c>
      <c r="MM117" s="44">
        <f>Tabla25[[#This Row],[ESC_NUM_COR_COD_ROS_TG_NEG]]-Tabla25[[#This Row],[ESC_NUM_COR_COD_ESC_TG_NEG]]</f>
        <v>-3.9999999999999996</v>
      </c>
      <c r="MN117" s="44">
        <f>Tabla25[[#This Row],[ESC_NUM_COR_COD_ROS_TG_NEU]]-Tabla25[[#This Row],[ESC_NUM_COR_COD_ESC_TG_NEU]]</f>
        <v>-2.8888888888888884</v>
      </c>
      <c r="MO117" s="44">
        <f>Tabla25[[#This Row],[ESC_NUM_COR_COD_ROS_TG_POS]]-Tabla25[[#This Row],[ESC_NUM_COR_COD_ESC_TG_POS]]</f>
        <v>-4.5714285714285712</v>
      </c>
      <c r="MP117" s="44">
        <f>Tabla25[[#This Row],[ESC_NUM_COR_COD_ROS_TG_TOT]]-Tabla25[[#This Row],[ESC_NUM_COR_COD_ESC_TG_TOT]]</f>
        <v>-3.7692307692307692</v>
      </c>
      <c r="MQ117" s="44">
        <f>Tabla25[[#This Row],[ESC_DUR_COR_COD_ROS_TG_NEG]]-Tabla25[[#This Row],[ESC_DUR_COR_COD_ESC_TG_NEG]]</f>
        <v>-1023.0571428571429</v>
      </c>
      <c r="MR117" s="44">
        <f>Tabla25[[#This Row],[ESC_DUR_COR_COD_ROS_TG_NEU]]-Tabla25[[#This Row],[ESC_DUR_COR_COD_ESC_TG_NEU]]</f>
        <v>-513.22222222222217</v>
      </c>
      <c r="MS117" s="44">
        <f>Tabla25[[#This Row],[ESC_DUR_COR_COD_ROS_TG_POS]]-Tabla25[[#This Row],[ESC_DUR_COR_COD_ESC_TG_POS]]</f>
        <v>-997.60714285714289</v>
      </c>
      <c r="MT117" s="44">
        <f>Tabla25[[#This Row],[ESC_DUR_COR_COD_ROS_TG_TOT]]-Tabla25[[#This Row],[ESC_DUR_COR_COD_ESC_TG_TOT]]</f>
        <v>-839.97285067873315</v>
      </c>
      <c r="MU117" s="47">
        <f>Tabla25[[#This Row],[ROS_NUM_COR_COD_ROS_TG_NEG]]-Tabla25[[#This Row],[ROS_NUM_COR_COD_ESC_TG_NEG]]</f>
        <v>-0.5555555555555558</v>
      </c>
      <c r="MV117" s="47">
        <f>Tabla25[[#This Row],[ROS_NUM_COR_COD_ROS_TG_NEU]]-Tabla25[[#This Row],[ROS_NUM_COR_COD_ESC_TG_NEU]]</f>
        <v>1.5555555555555554</v>
      </c>
      <c r="MW117" s="47">
        <f>Tabla25[[#This Row],[ROS_NUM_COR_COD_ROS_TG_POS]]-Tabla25[[#This Row],[ROS_NUM_COR_COD_ESC_TG_POS]]</f>
        <v>0.4444444444444442</v>
      </c>
      <c r="MX117" s="47">
        <f>Tabla25[[#This Row],[ROS_NUM_COR_COD_ROS_TG_TOT]]-Tabla25[[#This Row],[ROS_NUM_COR_COD_ESC_TG_TOT]]</f>
        <v>0.4814814814814814</v>
      </c>
      <c r="MY117" s="47">
        <f>Tabla25[[#This Row],[ROS_DUR_COR_COD_ROS_TG_NEG]]-Tabla25[[#This Row],[ROS_DUR_COR_COD_ESC_TG_NEG]]</f>
        <v>-431.91666666666674</v>
      </c>
      <c r="MZ117" s="47">
        <f>Tabla25[[#This Row],[ROS_DUR_COR_COD_ROS_TG_NEU]]-Tabla25[[#This Row],[ROS_DUR_COR_COD_ESC_TG_NEU]]</f>
        <v>23</v>
      </c>
      <c r="NA117" s="47">
        <f>Tabla25[[#This Row],[ROS_DUR_COR_COD_ROS_TG_POS]]-Tabla25[[#This Row],[ROS_DUR_COR_COD_ESC_TG_POS]]</f>
        <v>-213.28571428571422</v>
      </c>
      <c r="NB117" s="47">
        <f>Tabla25[[#This Row],[ROS_DUR_COR_COD_ROS_TG_TOT]]-Tabla25[[#This Row],[ROS_DUR_COR_COD_ESC_TG_TOT]]</f>
        <v>-225.68571428571431</v>
      </c>
    </row>
    <row r="118" spans="1:366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  <c r="KY118" s="15">
        <f>Tabla2[[#This Row],[ROS_NUM_COR_COD_ROS_TG_NEG]]-Tabla2[[#This Row],[PAS_NUM_COR_COD_ROS_TG_NEG]]</f>
        <v>-0.14999999999999991</v>
      </c>
      <c r="KZ118" s="15">
        <f>Tabla2[[#This Row],[ROS_DUR_COR_COD_ROS_TG_NEG]]-Tabla2[[#This Row],[PAS_DUR_COR_COD_ROS_TG_NEG]]</f>
        <v>24.095238095238074</v>
      </c>
      <c r="LA118" s="15">
        <f>Tabla2[[#This Row],[ROS_NUM_COR_COD_ROS_TG_NEU]]-Tabla2[[#This Row],[PAS_NUM_COR_COD_ROS_TG_NEU]]</f>
        <v>-0.79473684210526319</v>
      </c>
      <c r="LB118" s="15">
        <f>Tabla2[[#This Row],[ROS_DUR_COR_COD_ROS_TG_NEU]]-Tabla2[[#This Row],[PAS_DUR_COR_COD_ROS_TG_NEU]]</f>
        <v>-233.04411764705878</v>
      </c>
      <c r="LC118" s="15">
        <f>Tabla2[[#This Row],[ROS_NUM_COR_COD_ROS_TG_POS]]-Tabla2[[#This Row],[PAS_NUM_COR_COD_ROS_TG_POS]]</f>
        <v>-0.60000000000000009</v>
      </c>
      <c r="LD118" s="15">
        <f>Tabla2[[#This Row],[ROS_DUR_COR_COD_ROS_TG_POS]]-Tabla2[[#This Row],[PAS_DUR_COR_COD_ROS_TG_POS]]</f>
        <v>-172.07894736842104</v>
      </c>
      <c r="LE118" s="15">
        <f>Tabla2[[#This Row],[ROS_NUM_COR_COD_ROS_TG_TOT]]-Tabla2[[#This Row],[PAS_NUM_COR_COD_ROS_TG_TOT]]</f>
        <v>-0.53477498538866186</v>
      </c>
      <c r="LF118" s="15">
        <f>Tabla2[[#This Row],[ROS_DUR_COR_COD_ROS_TG_TOT]]-Tabla2[[#This Row],[PAS_DUR_COR_COD_ROS_TG_TOT]]</f>
        <v>-135.0772946859903</v>
      </c>
      <c r="LG118" s="15">
        <f>Tabla2[[#This Row],[ROS_NUM_COR_COD_ESC_TG_NEG]]-Tabla2[[#This Row],[PAS_NUM_COR_COD_ESC_TG_NEG]]</f>
        <v>-0.3277777777777775</v>
      </c>
      <c r="LH118" s="15">
        <f>Tabla2[[#This Row],[ROS_DUR_COR_COD_ESC_TG_NEG]]-Tabla2[[#This Row],[PAS_DUR_COR_COD_ESC_TG_NEG]]</f>
        <v>396.44444444444446</v>
      </c>
      <c r="LI118" s="15">
        <f>Tabla2[[#This Row],[ROS_NUM_COR_COD_ESC_TG_NEU]]-Tabla2[[#This Row],[PAS_NUM_COR_COD_ESC_TG_NEU]]</f>
        <v>-1.1368421052631579</v>
      </c>
      <c r="LJ118" s="15">
        <f>Tabla2[[#This Row],[ROS_NUM_COR_COD_ESC_TG_NEG]]-Tabla2[[#This Row],[PAS_NUM_COR_COD_ESC_TG_NEG]]</f>
        <v>-0.3277777777777775</v>
      </c>
      <c r="LK118" s="15">
        <f>Tabla2[[#This Row],[ROS_NUM_COR_COD_ESC_TG_POS]]-Tabla2[[#This Row],[PAS_NUM_COR_COD_ESC_TG_POS]]</f>
        <v>-1.4500000000000002</v>
      </c>
      <c r="LL118" s="15">
        <f>Tabla2[[#This Row],[ROS_DUR_COR_COD_ESC_TG_POS]]-Tabla2[[#This Row],[PAS_DUR_COR_COD_ESC_TG_POS]]</f>
        <v>-39.944444444444457</v>
      </c>
      <c r="LM118" s="15">
        <f>Tabla2[[#This Row],[ROS_NUM_COR_COD_ESC_TG_TOT]]-Tabla2[[#This Row],[PAS_NUM_COR_COD_ESC_TG_TOT]]</f>
        <v>-0.98772647574517825</v>
      </c>
      <c r="LN118" s="15">
        <f>Tabla2[[#This Row],[ROS_DUR_COR_COD_ESC_TG_TOT]]-Tabla2[[#This Row],[PAS_DUR_COR_COD_ESC_TG_TOT]]</f>
        <v>132.89083557951483</v>
      </c>
      <c r="LO118" s="15">
        <f>Tabla2[[#This Row],[PAS_NUM_COR_COD_ROS_TG_NEG]]-Tabla2[[#This Row],[ESC_NUM_COR_COD_ROS_TG_NEG]]</f>
        <v>2.3722222222222222</v>
      </c>
      <c r="LP118" s="15">
        <f>Tabla2[[#This Row],[PAS_DUR_COR_COD_ROS_TG_NEG]]-Tabla2[[#This Row],[ESC_DUR_COR_COD_ROS_TG_NEG]]</f>
        <v>574.66666666666674</v>
      </c>
      <c r="LQ118" s="15">
        <f>Tabla2[[#This Row],[PAS_NUM_COR_COD_ROS_TG_NEU]]-Tabla2[[#This Row],[ESC_NUM_COR_COD_ROS_TG_NEU]]</f>
        <v>1.8947368421052633</v>
      </c>
      <c r="LR118" s="15">
        <f>Tabla2[[#This Row],[PAS_DUR_COR_COD_ROS_TG_NEU]]-Tabla2[[#This Row],[ESC_DUR_COR_COD_ROS_TG_NEU]]</f>
        <v>565.43697478991589</v>
      </c>
      <c r="LS118" s="15">
        <f>Tabla2[[#This Row],[PAS_NUM_COR_COD_ROS_TG_POS]]-Tabla2[[#This Row],[ESC_NUM_COR_COD_ROS_TG_POS]]</f>
        <v>0.78888888888888875</v>
      </c>
      <c r="LT118" s="15">
        <f>Tabla2[[#This Row],[PAS_DUR_COR_COD_ROS_TG_POS]]-Tabla2[[#This Row],[ESC_DUR_COR_COD_ROS_TG_POS]]</f>
        <v>174.72180451127815</v>
      </c>
      <c r="LU118" s="15">
        <f>Tabla2[[#This Row],[PAS_NUM_COR_COD_ROS_TG_TOT]]-Tabla2[[#This Row],[ESC_NUM_COR_COD_ROS_TG_TOT]]</f>
        <v>1.6973365617433414</v>
      </c>
      <c r="LV118" s="15">
        <f>Tabla2[[#This Row],[PAS_DUR_COR_COD_ROS_TG_TOT]]-Tabla2[[#This Row],[ESC_DUR_COR_COD_ROS_TG_TOT]]</f>
        <v>433.30555555555554</v>
      </c>
      <c r="LW118" s="15">
        <f>Tabla2[[#This Row],[PAS_NUM_COR_COD_ESC_TG_NEG]]-Tabla2[[#This Row],[ESC_NUM_COR_COD_ESC_TG_NEG]]</f>
        <v>-2.0055555555555555</v>
      </c>
      <c r="LX118" s="15">
        <f>Tabla2[[#This Row],[PAS_DUR_COR_COD_ESC_TG_NEG]]-Tabla2[[#This Row],[ESC_DUR_COR_COD_ESC_TG_NEG]]</f>
        <v>-351.88888888888891</v>
      </c>
      <c r="LY118" s="15">
        <f>Tabla2[[#This Row],[PAS_NUM_COR_COD_ESC_TG_NEU]]-Tabla2[[#This Row],[ESC_NUM_COR_COD_ESC_TG_NEU]]</f>
        <v>-1.6631578947368424</v>
      </c>
      <c r="LZ118" s="15">
        <f>Tabla2[[#This Row],[PAS_DUR_COR_COD_ESC_TG_NEU]]-Tabla2[[#This Row],[ESC_DUR_COR_COD_ESC_TG_NEU]]</f>
        <v>-263.91764705882349</v>
      </c>
      <c r="MA118" s="15">
        <f>Tabla2[[#This Row],[PAS_NUM_COR_COD_ESC_TG_POS]]-Tabla2[[#This Row],[ESC_NUM_COR_COD_ESC_TG_POS]]</f>
        <v>-0.59444444444444455</v>
      </c>
      <c r="MB118" s="15">
        <f>Tabla2[[#This Row],[PAS_DUR_COR_COD_ESC_TG_POS]]-Tabla2[[#This Row],[ESC_DUR_COR_COD_ESC_TG_POS]]</f>
        <v>-61</v>
      </c>
      <c r="MC118" s="15">
        <f>Tabla2[[#This Row],[PAS_NUM_COR_COD_ESC_TG_TOT]]-Tabla2[[#This Row],[ESC_NUM_COR_COD_ESC_TG_TOT]]</f>
        <v>-1.4309927360774823</v>
      </c>
      <c r="MD118" s="15">
        <f>Tabla2[[#This Row],[PAS_DUR_COR_COD_ESC_TG_TOT]]-Tabla2[[#This Row],[ESC_DUR_COR_COD_ESC_TG_TOT]]</f>
        <v>-229.64083557951483</v>
      </c>
      <c r="ME118" s="42">
        <f>Tabla25[[#This Row],[PAS_NUM_COR_COD_ROS_TG_NEG]]-Tabla25[[#This Row],[PAS_NUM_COR_COD_ESC_TG_NEG]]</f>
        <v>0.60000000000000009</v>
      </c>
      <c r="MF118" s="42">
        <f>Tabla25[[#This Row],[PAS_NUM_COR_COD_ROS_TG_NEU]]-Tabla25[[#This Row],[PAS_NUM_COR_COD_ESC_TG_NEU]]</f>
        <v>0.15789473684210531</v>
      </c>
      <c r="MG118" s="42">
        <f>Tabla25[[#This Row],[PAS_NUM_COR_COD_ROS_TG_POS]]-Tabla25[[#This Row],[PAS_NUM_COR_COD_ESC_TG_POS]]</f>
        <v>4.9999999999999822E-2</v>
      </c>
      <c r="MH118" s="42">
        <f>Tabla25[[#This Row],[PAS_NUM_COR_COD_ROS_TG_TOT]]-Tabla25[[#This Row],[PAS_NUM_COR_COD_ESC_TG_TOT]]</f>
        <v>0.27118644067796627</v>
      </c>
      <c r="MI118" s="42">
        <f>Tabla25[[#This Row],[PAS_DUR_COR_COD_ROS_TG_NEG]]-Tabla25[[#This Row],[PAS_DUR_COR_COD_ESC_TG_NEG]]</f>
        <v>181.77777777777783</v>
      </c>
      <c r="MJ118" s="42">
        <f>Tabla25[[#This Row],[PAS_DUR_COR_COD_ROS_TG_NEU]]-Tabla25[[#This Row],[PAS_DUR_COR_COD_ESC_TG_NEU]]</f>
        <v>3.4117647058823195</v>
      </c>
      <c r="MK118" s="42">
        <f>Tabla25[[#This Row],[PAS_DUR_COR_COD_ROS_TG_POS]]-Tabla25[[#This Row],[PAS_DUR_COR_COD_ESC_TG_POS]]</f>
        <v>-15.865497076023416</v>
      </c>
      <c r="ML118" s="42">
        <f>Tabla25[[#This Row],[PAS_DUR_COR_COD_ROS_TG_TOT]]-Tabla25[[#This Row],[PAS_DUR_COR_COD_ESC_TG_TOT]]</f>
        <v>56.517819706498926</v>
      </c>
      <c r="MM118" s="44">
        <f>Tabla25[[#This Row],[ESC_NUM_COR_COD_ROS_TG_NEG]]-Tabla25[[#This Row],[ESC_NUM_COR_COD_ESC_TG_NEG]]</f>
        <v>-3.7777777777777777</v>
      </c>
      <c r="MN118" s="44">
        <f>Tabla25[[#This Row],[ESC_NUM_COR_COD_ROS_TG_NEU]]-Tabla25[[#This Row],[ESC_NUM_COR_COD_ESC_TG_NEU]]</f>
        <v>-3.4000000000000004</v>
      </c>
      <c r="MO118" s="44">
        <f>Tabla25[[#This Row],[ESC_NUM_COR_COD_ROS_TG_POS]]-Tabla25[[#This Row],[ESC_NUM_COR_COD_ESC_TG_POS]]</f>
        <v>-1.3333333333333335</v>
      </c>
      <c r="MP118" s="44">
        <f>Tabla25[[#This Row],[ESC_NUM_COR_COD_ROS_TG_TOT]]-Tabla25[[#This Row],[ESC_NUM_COR_COD_ESC_TG_TOT]]</f>
        <v>-2.8571428571428577</v>
      </c>
      <c r="MQ118" s="44">
        <f>Tabla25[[#This Row],[ESC_DUR_COR_COD_ROS_TG_NEG]]-Tabla25[[#This Row],[ESC_DUR_COR_COD_ESC_TG_NEG]]</f>
        <v>-744.77777777777783</v>
      </c>
      <c r="MR118" s="44">
        <f>Tabla25[[#This Row],[ESC_DUR_COR_COD_ROS_TG_NEU]]-Tabla25[[#This Row],[ESC_DUR_COR_COD_ESC_TG_NEU]]</f>
        <v>-825.94285714285706</v>
      </c>
      <c r="MS118" s="44">
        <f>Tabla25[[#This Row],[ESC_DUR_COR_COD_ROS_TG_POS]]-Tabla25[[#This Row],[ESC_DUR_COR_COD_ESC_TG_POS]]</f>
        <v>-251.58730158730157</v>
      </c>
      <c r="MT118" s="44">
        <f>Tabla25[[#This Row],[ESC_DUR_COR_COD_ROS_TG_TOT]]-Tabla25[[#This Row],[ESC_DUR_COR_COD_ESC_TG_TOT]]</f>
        <v>-606.42857142857144</v>
      </c>
      <c r="MU118" s="47">
        <f>Tabla25[[#This Row],[ROS_NUM_COR_COD_ROS_TG_NEG]]-Tabla25[[#This Row],[ROS_NUM_COR_COD_ESC_TG_NEG]]</f>
        <v>0.77777777777777768</v>
      </c>
      <c r="MV118" s="47">
        <f>Tabla25[[#This Row],[ROS_NUM_COR_COD_ROS_TG_NEU]]-Tabla25[[#This Row],[ROS_NUM_COR_COD_ESC_TG_NEU]]</f>
        <v>0.5</v>
      </c>
      <c r="MW118" s="47">
        <f>Tabla25[[#This Row],[ROS_NUM_COR_COD_ROS_TG_POS]]-Tabla25[[#This Row],[ROS_NUM_COR_COD_ESC_TG_POS]]</f>
        <v>0.89999999999999991</v>
      </c>
      <c r="MX118" s="47">
        <f>Tabla25[[#This Row],[ROS_NUM_COR_COD_ROS_TG_TOT]]-Tabla25[[#This Row],[ROS_NUM_COR_COD_ESC_TG_TOT]]</f>
        <v>0.72413793103448265</v>
      </c>
      <c r="MY118" s="47">
        <f>Tabla25[[#This Row],[ROS_DUR_COR_COD_ROS_TG_NEG]]-Tabla25[[#This Row],[ROS_DUR_COR_COD_ESC_TG_NEG]]</f>
        <v>-190.57142857142856</v>
      </c>
      <c r="MZ118" s="47">
        <f>Tabla25[[#This Row],[ROS_DUR_COR_COD_ROS_TG_NEU]]-Tabla25[[#This Row],[ROS_DUR_COR_COD_ESC_TG_NEU]]</f>
        <v>-239.14999999999998</v>
      </c>
      <c r="NA118" s="47">
        <f>Tabla25[[#This Row],[ROS_DUR_COR_COD_ROS_TG_POS]]-Tabla25[[#This Row],[ROS_DUR_COR_COD_ESC_TG_POS]]</f>
        <v>-148</v>
      </c>
      <c r="NB118" s="47">
        <f>Tabla25[[#This Row],[ROS_DUR_COR_COD_ROS_TG_TOT]]-Tabla25[[#This Row],[ROS_DUR_COR_COD_ESC_TG_TOT]]</f>
        <v>-211.4503105590062</v>
      </c>
    </row>
    <row r="119" spans="1:366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  <c r="KY119" s="15">
        <f>Tabla2[[#This Row],[ROS_NUM_COR_COD_ROS_TG_NEG]]-Tabla2[[#This Row],[PAS_NUM_COR_COD_ROS_TG_NEG]]</f>
        <v>0.73333333333333295</v>
      </c>
      <c r="KZ119" s="15">
        <f>Tabla2[[#This Row],[ROS_DUR_COR_COD_ROS_TG_NEG]]-Tabla2[[#This Row],[PAS_DUR_COR_COD_ROS_TG_NEG]]</f>
        <v>-245</v>
      </c>
      <c r="LA119" s="15">
        <f>Tabla2[[#This Row],[ROS_NUM_COR_COD_ROS_TG_NEU]]-Tabla2[[#This Row],[PAS_NUM_COR_COD_ROS_TG_NEU]]</f>
        <v>0.69999999999999973</v>
      </c>
      <c r="LB119" s="15">
        <f>Tabla2[[#This Row],[ROS_DUR_COR_COD_ROS_TG_NEU]]-Tabla2[[#This Row],[PAS_DUR_COR_COD_ROS_TG_NEU]]</f>
        <v>395.1875</v>
      </c>
      <c r="LC119" s="15">
        <f>Tabla2[[#This Row],[ROS_NUM_COR_COD_ROS_TG_POS]]-Tabla2[[#This Row],[PAS_NUM_COR_COD_ROS_TG_POS]]</f>
        <v>2.416666666666667</v>
      </c>
      <c r="LD119" s="15">
        <f>Tabla2[[#This Row],[ROS_DUR_COR_COD_ROS_TG_POS]]-Tabla2[[#This Row],[PAS_DUR_COR_COD_ROS_TG_POS]]</f>
        <v>584.08888888888873</v>
      </c>
      <c r="LE119" s="15">
        <f>Tabla2[[#This Row],[ROS_NUM_COR_COD_ROS_TG_TOT]]-Tabla2[[#This Row],[PAS_NUM_COR_COD_ROS_TG_TOT]]</f>
        <v>1.2666666666666666</v>
      </c>
      <c r="LF119" s="15">
        <f>Tabla2[[#This Row],[ROS_DUR_COR_COD_ROS_TG_TOT]]-Tabla2[[#This Row],[PAS_DUR_COR_COD_ROS_TG_TOT]]</f>
        <v>274.10790697674429</v>
      </c>
      <c r="LG119" s="15">
        <f>Tabla2[[#This Row],[ROS_NUM_COR_COD_ESC_TG_NEG]]-Tabla2[[#This Row],[PAS_NUM_COR_COD_ESC_TG_NEG]]</f>
        <v>-0.60555555555555518</v>
      </c>
      <c r="LH119" s="15">
        <f>Tabla2[[#This Row],[ROS_DUR_COR_COD_ESC_TG_NEG]]-Tabla2[[#This Row],[PAS_DUR_COR_COD_ESC_TG_NEG]]</f>
        <v>-6.5875000000000909</v>
      </c>
      <c r="LI119" s="15">
        <f>Tabla2[[#This Row],[ROS_NUM_COR_COD_ESC_TG_NEU]]-Tabla2[[#This Row],[PAS_NUM_COR_COD_ESC_TG_NEU]]</f>
        <v>-1.35</v>
      </c>
      <c r="LJ119" s="15">
        <f>Tabla2[[#This Row],[ROS_NUM_COR_COD_ESC_TG_NEG]]-Tabla2[[#This Row],[PAS_NUM_COR_COD_ESC_TG_NEG]]</f>
        <v>-0.60555555555555518</v>
      </c>
      <c r="LK119" s="15">
        <f>Tabla2[[#This Row],[ROS_NUM_COR_COD_ESC_TG_POS]]-Tabla2[[#This Row],[PAS_NUM_COR_COD_ESC_TG_POS]]</f>
        <v>-2.338888888888889</v>
      </c>
      <c r="LL119" s="15">
        <f>Tabla2[[#This Row],[ROS_DUR_COR_COD_ESC_TG_POS]]-Tabla2[[#This Row],[PAS_DUR_COR_COD_ESC_TG_POS]]</f>
        <v>-1005</v>
      </c>
      <c r="LM119" s="15">
        <f>Tabla2[[#This Row],[ROS_NUM_COR_COD_ESC_TG_TOT]]-Tabla2[[#This Row],[PAS_NUM_COR_COD_ESC_TG_TOT]]</f>
        <v>-1.4190476190476191</v>
      </c>
      <c r="LN119" s="15">
        <f>Tabla2[[#This Row],[ROS_DUR_COR_COD_ESC_TG_TOT]]-Tabla2[[#This Row],[PAS_DUR_COR_COD_ESC_TG_TOT]]</f>
        <v>-393.2013888888888</v>
      </c>
      <c r="LO119" s="15">
        <f>Tabla2[[#This Row],[PAS_NUM_COR_COD_ROS_TG_NEG]]-Tabla2[[#This Row],[ESC_NUM_COR_COD_ROS_TG_NEG]]</f>
        <v>-0.39999999999999991</v>
      </c>
      <c r="LP119" s="15">
        <f>Tabla2[[#This Row],[PAS_DUR_COR_COD_ROS_TG_NEG]]-Tabla2[[#This Row],[ESC_DUR_COR_COD_ROS_TG_NEG]]</f>
        <v>-264.58333333333326</v>
      </c>
      <c r="LQ119" s="15">
        <f>Tabla2[[#This Row],[PAS_NUM_COR_COD_ROS_TG_NEU]]-Tabla2[[#This Row],[ESC_NUM_COR_COD_ROS_TG_NEU]]</f>
        <v>0</v>
      </c>
      <c r="LR119" s="15">
        <f>Tabla2[[#This Row],[PAS_DUR_COR_COD_ROS_TG_NEU]]-Tabla2[[#This Row],[ESC_DUR_COR_COD_ROS_TG_NEU]]</f>
        <v>-312.4375</v>
      </c>
      <c r="LS119" s="15">
        <f>Tabla2[[#This Row],[PAS_NUM_COR_COD_ROS_TG_POS]]-Tabla2[[#This Row],[ESC_NUM_COR_COD_ROS_TG_POS]]</f>
        <v>1.65</v>
      </c>
      <c r="LT119" s="15">
        <f>Tabla2[[#This Row],[PAS_DUR_COR_COD_ROS_TG_POS]]-Tabla2[[#This Row],[ESC_DUR_COR_COD_ROS_TG_POS]]</f>
        <v>61.883333333333439</v>
      </c>
      <c r="LU119" s="15">
        <f>Tabla2[[#This Row],[PAS_NUM_COR_COD_ROS_TG_TOT]]-Tabla2[[#This Row],[ESC_NUM_COR_COD_ROS_TG_TOT]]</f>
        <v>0.41666666666666652</v>
      </c>
      <c r="LV119" s="15">
        <f>Tabla2[[#This Row],[PAS_DUR_COR_COD_ROS_TG_TOT]]-Tabla2[[#This Row],[ESC_DUR_COR_COD_ROS_TG_TOT]]</f>
        <v>-245.62790697674427</v>
      </c>
      <c r="LW119" s="15">
        <f>Tabla2[[#This Row],[PAS_NUM_COR_COD_ESC_TG_NEG]]-Tabla2[[#This Row],[ESC_NUM_COR_COD_ESC_TG_NEG]]</f>
        <v>0.14999999999999991</v>
      </c>
      <c r="LX119" s="15">
        <f>Tabla2[[#This Row],[PAS_DUR_COR_COD_ESC_TG_NEG]]-Tabla2[[#This Row],[ESC_DUR_COR_COD_ESC_TG_NEG]]</f>
        <v>-706.01250000000005</v>
      </c>
      <c r="LY119" s="15">
        <f>Tabla2[[#This Row],[PAS_NUM_COR_COD_ESC_TG_NEU]]-Tabla2[[#This Row],[ESC_NUM_COR_COD_ESC_TG_NEU]]</f>
        <v>1.0499999999999998</v>
      </c>
      <c r="LZ119" s="15">
        <f>Tabla2[[#This Row],[PAS_DUR_COR_COD_ESC_TG_NEU]]-Tabla2[[#This Row],[ESC_DUR_COR_COD_ESC_TG_NEU]]</f>
        <v>-309.73529411764707</v>
      </c>
      <c r="MA119" s="15">
        <f>Tabla2[[#This Row],[PAS_NUM_COR_COD_ESC_TG_POS]]-Tabla2[[#This Row],[ESC_NUM_COR_COD_ESC_TG_POS]]</f>
        <v>-0.95000000000000018</v>
      </c>
      <c r="MB119" s="15">
        <f>Tabla2[[#This Row],[PAS_DUR_COR_COD_ESC_TG_POS]]-Tabla2[[#This Row],[ESC_DUR_COR_COD_ESC_TG_POS]]</f>
        <v>-482.70000000000005</v>
      </c>
      <c r="MC119" s="15">
        <f>Tabla2[[#This Row],[PAS_NUM_COR_COD_ESC_TG_TOT]]-Tabla2[[#This Row],[ESC_NUM_COR_COD_ESC_TG_TOT]]</f>
        <v>8.3333333333333481E-2</v>
      </c>
      <c r="MD119" s="15">
        <f>Tabla2[[#This Row],[PAS_DUR_COR_COD_ESC_TG_TOT]]-Tabla2[[#This Row],[ESC_DUR_COR_COD_ESC_TG_TOT]]</f>
        <v>-512.61732456140362</v>
      </c>
      <c r="ME119" s="42">
        <f>Tabla25[[#This Row],[PAS_NUM_COR_COD_ROS_TG_NEG]]-Tabla25[[#This Row],[PAS_NUM_COR_COD_ESC_TG_NEG]]</f>
        <v>0.55000000000000027</v>
      </c>
      <c r="MF119" s="42">
        <f>Tabla25[[#This Row],[PAS_NUM_COR_COD_ROS_TG_NEU]]-Tabla25[[#This Row],[PAS_NUM_COR_COD_ESC_TG_NEU]]</f>
        <v>-4.9999999999999822E-2</v>
      </c>
      <c r="MG119" s="42">
        <f>Tabla25[[#This Row],[PAS_NUM_COR_COD_ROS_TG_POS]]-Tabla25[[#This Row],[PAS_NUM_COR_COD_ESC_TG_POS]]</f>
        <v>-0.20000000000000018</v>
      </c>
      <c r="MH119" s="42">
        <f>Tabla25[[#This Row],[PAS_NUM_COR_COD_ROS_TG_TOT]]-Tabla25[[#This Row],[PAS_NUM_COR_COD_ESC_TG_TOT]]</f>
        <v>0.10000000000000009</v>
      </c>
      <c r="MI119" s="42">
        <f>Tabla25[[#This Row],[PAS_DUR_COR_COD_ROS_TG_NEG]]-Tabla25[[#This Row],[PAS_DUR_COR_COD_ESC_TG_NEG]]</f>
        <v>444.5625</v>
      </c>
      <c r="MJ119" s="42">
        <f>Tabla25[[#This Row],[PAS_DUR_COR_COD_ROS_TG_NEU]]-Tabla25[[#This Row],[PAS_DUR_COR_COD_ESC_TG_NEU]]</f>
        <v>137.79779411764707</v>
      </c>
      <c r="MK119" s="42">
        <f>Tabla25[[#This Row],[PAS_DUR_COR_COD_ROS_TG_POS]]-Tabla25[[#This Row],[PAS_DUR_COR_COD_ESC_TG_POS]]</f>
        <v>-235.66666666666652</v>
      </c>
      <c r="ML119" s="42">
        <f>Tabla25[[#This Row],[PAS_DUR_COR_COD_ROS_TG_TOT]]-Tabla25[[#This Row],[PAS_DUR_COR_COD_ESC_TG_TOT]]</f>
        <v>98.726259689922472</v>
      </c>
      <c r="MM119" s="44">
        <f>Tabla25[[#This Row],[ESC_NUM_COR_COD_ROS_TG_NEG]]-Tabla25[[#This Row],[ESC_NUM_COR_COD_ESC_TG_NEG]]</f>
        <v>1.1000000000000001</v>
      </c>
      <c r="MN119" s="44">
        <f>Tabla25[[#This Row],[ESC_NUM_COR_COD_ROS_TG_NEU]]-Tabla25[[#This Row],[ESC_NUM_COR_COD_ESC_TG_NEU]]</f>
        <v>1</v>
      </c>
      <c r="MO119" s="44">
        <f>Tabla25[[#This Row],[ESC_NUM_COR_COD_ROS_TG_POS]]-Tabla25[[#This Row],[ESC_NUM_COR_COD_ESC_TG_POS]]</f>
        <v>-2.8000000000000003</v>
      </c>
      <c r="MP119" s="44">
        <f>Tabla25[[#This Row],[ESC_NUM_COR_COD_ROS_TG_TOT]]-Tabla25[[#This Row],[ESC_NUM_COR_COD_ESC_TG_TOT]]</f>
        <v>-0.23333333333333295</v>
      </c>
      <c r="MQ119" s="44">
        <f>Tabla25[[#This Row],[ESC_DUR_COR_COD_ROS_TG_NEG]]-Tabla25[[#This Row],[ESC_DUR_COR_COD_ESC_TG_NEG]]</f>
        <v>3.1333333333332121</v>
      </c>
      <c r="MR119" s="44">
        <f>Tabla25[[#This Row],[ESC_DUR_COR_COD_ROS_TG_NEU]]-Tabla25[[#This Row],[ESC_DUR_COR_COD_ESC_TG_NEU]]</f>
        <v>140.5</v>
      </c>
      <c r="MS119" s="44">
        <f>Tabla25[[#This Row],[ESC_DUR_COR_COD_ROS_TG_POS]]-Tabla25[[#This Row],[ESC_DUR_COR_COD_ESC_TG_POS]]</f>
        <v>-780.25</v>
      </c>
      <c r="MT119" s="44">
        <f>Tabla25[[#This Row],[ESC_DUR_COR_COD_ROS_TG_TOT]]-Tabla25[[#This Row],[ESC_DUR_COR_COD_ESC_TG_TOT]]</f>
        <v>-168.26315789473688</v>
      </c>
      <c r="MU119" s="47">
        <f>Tabla25[[#This Row],[ROS_NUM_COR_COD_ROS_TG_NEG]]-Tabla25[[#This Row],[ROS_NUM_COR_COD_ESC_TG_NEG]]</f>
        <v>1.8888888888888884</v>
      </c>
      <c r="MV119" s="47">
        <f>Tabla25[[#This Row],[ROS_NUM_COR_COD_ROS_TG_NEU]]-Tabla25[[#This Row],[ROS_NUM_COR_COD_ESC_TG_NEU]]</f>
        <v>2</v>
      </c>
      <c r="MW119" s="47">
        <f>Tabla25[[#This Row],[ROS_NUM_COR_COD_ROS_TG_POS]]-Tabla25[[#This Row],[ROS_NUM_COR_COD_ESC_TG_POS]]</f>
        <v>4.5555555555555554</v>
      </c>
      <c r="MX119" s="47">
        <f>Tabla25[[#This Row],[ROS_NUM_COR_COD_ROS_TG_TOT]]-Tabla25[[#This Row],[ROS_NUM_COR_COD_ESC_TG_TOT]]</f>
        <v>2.7857142857142856</v>
      </c>
      <c r="MY119" s="47">
        <f>Tabla25[[#This Row],[ROS_DUR_COR_COD_ROS_TG_NEG]]-Tabla25[[#This Row],[ROS_DUR_COR_COD_ESC_TG_NEG]]</f>
        <v>206.15000000000009</v>
      </c>
      <c r="MZ119" s="47">
        <f>Tabla25[[#This Row],[ROS_DUR_COR_COD_ROS_TG_NEU]]-Tabla25[[#This Row],[ROS_DUR_COR_COD_ESC_TG_NEU]]</f>
        <v>749.625</v>
      </c>
      <c r="NA119" s="47">
        <f>Tabla25[[#This Row],[ROS_DUR_COR_COD_ROS_TG_POS]]-Tabla25[[#This Row],[ROS_DUR_COR_COD_ESC_TG_POS]]</f>
        <v>1353.4222222222222</v>
      </c>
      <c r="NB119" s="47">
        <f>Tabla25[[#This Row],[ROS_DUR_COR_COD_ROS_TG_TOT]]-Tabla25[[#This Row],[ROS_DUR_COR_COD_ESC_TG_TOT]]</f>
        <v>766.03555555555556</v>
      </c>
    </row>
    <row r="120" spans="1:366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  <c r="KY120" s="15">
        <f>Tabla2[[#This Row],[ROS_NUM_COR_COD_ROS_TG_NEG]]-Tabla2[[#This Row],[PAS_NUM_COR_COD_ROS_TG_NEG]]</f>
        <v>3.3055555555555554</v>
      </c>
      <c r="KZ120" s="15">
        <f>Tabla2[[#This Row],[ROS_DUR_COR_COD_ROS_TG_NEG]]-Tabla2[[#This Row],[PAS_DUR_COR_COD_ROS_TG_NEG]]</f>
        <v>653.49305555555566</v>
      </c>
      <c r="LA120" s="15">
        <f>Tabla2[[#This Row],[ROS_NUM_COR_COD_ROS_TG_NEU]]-Tabla2[[#This Row],[PAS_NUM_COR_COD_ROS_TG_NEU]]</f>
        <v>2.0473684210526311</v>
      </c>
      <c r="LB120" s="15">
        <f>Tabla2[[#This Row],[ROS_DUR_COR_COD_ROS_TG_NEU]]-Tabla2[[#This Row],[PAS_DUR_COR_COD_ROS_TG_NEU]]</f>
        <v>456.4375</v>
      </c>
      <c r="LC120" s="15">
        <f>Tabla2[[#This Row],[ROS_NUM_COR_COD_ROS_TG_POS]]-Tabla2[[#This Row],[PAS_NUM_COR_COD_ROS_TG_POS]]</f>
        <v>2</v>
      </c>
      <c r="LD120" s="15">
        <f>Tabla2[[#This Row],[ROS_DUR_COR_COD_ROS_TG_POS]]-Tabla2[[#This Row],[PAS_DUR_COR_COD_ROS_TG_POS]]</f>
        <v>487.30588235294113</v>
      </c>
      <c r="LE120" s="15">
        <f>Tabla2[[#This Row],[ROS_NUM_COR_COD_ROS_TG_TOT]]-Tabla2[[#This Row],[PAS_NUM_COR_COD_ROS_TG_TOT]]</f>
        <v>2.4143775569842196</v>
      </c>
      <c r="LF120" s="15">
        <f>Tabla2[[#This Row],[ROS_DUR_COR_COD_ROS_TG_TOT]]-Tabla2[[#This Row],[PAS_DUR_COR_COD_ROS_TG_TOT]]</f>
        <v>526.36030964109796</v>
      </c>
      <c r="LG120" s="15">
        <f>Tabla2[[#This Row],[ROS_NUM_COR_COD_ESC_TG_NEG]]-Tabla2[[#This Row],[PAS_NUM_COR_COD_ESC_TG_NEG]]</f>
        <v>-1.6333333333333333</v>
      </c>
      <c r="LH120" s="15">
        <f>Tabla2[[#This Row],[ROS_DUR_COR_COD_ESC_TG_NEG]]-Tabla2[[#This Row],[PAS_DUR_COR_COD_ESC_TG_NEG]]</f>
        <v>-127.8125</v>
      </c>
      <c r="LI120" s="15">
        <f>Tabla2[[#This Row],[ROS_NUM_COR_COD_ESC_TG_NEU]]-Tabla2[[#This Row],[PAS_NUM_COR_COD_ESC_TG_NEU]]</f>
        <v>-1.3684210526315788</v>
      </c>
      <c r="LJ120" s="15">
        <f>Tabla2[[#This Row],[ROS_NUM_COR_COD_ESC_TG_NEG]]-Tabla2[[#This Row],[PAS_NUM_COR_COD_ESC_TG_NEG]]</f>
        <v>-1.6333333333333333</v>
      </c>
      <c r="LK120" s="15">
        <f>Tabla2[[#This Row],[ROS_NUM_COR_COD_ESC_TG_POS]]-Tabla2[[#This Row],[PAS_NUM_COR_COD_ESC_TG_POS]]</f>
        <v>-1.35</v>
      </c>
      <c r="LL120" s="15">
        <f>Tabla2[[#This Row],[ROS_DUR_COR_COD_ESC_TG_POS]]-Tabla2[[#This Row],[PAS_DUR_COR_COD_ESC_TG_POS]]</f>
        <v>-362.45238095238102</v>
      </c>
      <c r="LM120" s="15">
        <f>Tabla2[[#This Row],[ROS_NUM_COR_COD_ESC_TG_TOT]]-Tabla2[[#This Row],[PAS_NUM_COR_COD_ESC_TG_TOT]]</f>
        <v>-1.4424313267095266</v>
      </c>
      <c r="LN120" s="15">
        <f>Tabla2[[#This Row],[ROS_DUR_COR_COD_ESC_TG_TOT]]-Tabla2[[#This Row],[PAS_DUR_COR_COD_ESC_TG_TOT]]</f>
        <v>-181.27659574468089</v>
      </c>
      <c r="LO120" s="15">
        <f>Tabla2[[#This Row],[PAS_NUM_COR_COD_ROS_TG_NEG]]-Tabla2[[#This Row],[ESC_NUM_COR_COD_ROS_TG_NEG]]</f>
        <v>1.35</v>
      </c>
      <c r="LP120" s="15">
        <f>Tabla2[[#This Row],[PAS_DUR_COR_COD_ROS_TG_NEG]]-Tabla2[[#This Row],[ESC_DUR_COR_COD_ROS_TG_NEG]]</f>
        <v>270.22916666666663</v>
      </c>
      <c r="LQ120" s="15">
        <f>Tabla2[[#This Row],[PAS_NUM_COR_COD_ROS_TG_NEU]]-Tabla2[[#This Row],[ESC_NUM_COR_COD_ROS_TG_NEU]]</f>
        <v>0.83040935672514626</v>
      </c>
      <c r="LR120" s="15">
        <f>Tabla2[[#This Row],[PAS_DUR_COR_COD_ROS_TG_NEU]]-Tabla2[[#This Row],[ESC_DUR_COR_COD_ROS_TG_NEU]]</f>
        <v>455.1875</v>
      </c>
      <c r="LS120" s="15">
        <f>Tabla2[[#This Row],[PAS_NUM_COR_COD_ROS_TG_POS]]-Tabla2[[#This Row],[ESC_NUM_COR_COD_ROS_TG_POS]]</f>
        <v>1.4666666666666666</v>
      </c>
      <c r="LT120" s="15">
        <f>Tabla2[[#This Row],[PAS_DUR_COR_COD_ROS_TG_POS]]-Tabla2[[#This Row],[ESC_DUR_COR_COD_ROS_TG_POS]]</f>
        <v>171.69411764705876</v>
      </c>
      <c r="LU120" s="15">
        <f>Tabla2[[#This Row],[PAS_NUM_COR_COD_ROS_TG_TOT]]-Tabla2[[#This Row],[ESC_NUM_COR_COD_ROS_TG_TOT]]</f>
        <v>1.2124697336561743</v>
      </c>
      <c r="LV120" s="15">
        <f>Tabla2[[#This Row],[PAS_DUR_COR_COD_ROS_TG_TOT]]-Tabla2[[#This Row],[ESC_DUR_COR_COD_ROS_TG_TOT]]</f>
        <v>312.64876476906545</v>
      </c>
      <c r="LW120" s="15">
        <f>Tabla2[[#This Row],[PAS_NUM_COR_COD_ESC_TG_NEG]]-Tabla2[[#This Row],[ESC_NUM_COR_COD_ESC_TG_NEG]]</f>
        <v>-2.2999999999999998</v>
      </c>
      <c r="LX120" s="15">
        <f>Tabla2[[#This Row],[PAS_DUR_COR_COD_ESC_TG_NEG]]-Tabla2[[#This Row],[ESC_DUR_COR_COD_ESC_TG_NEG]]</f>
        <v>-555.73749999999995</v>
      </c>
      <c r="LY120" s="15">
        <f>Tabla2[[#This Row],[PAS_NUM_COR_COD_ESC_TG_NEU]]-Tabla2[[#This Row],[ESC_NUM_COR_COD_ESC_TG_NEU]]</f>
        <v>-1.1871345029239766</v>
      </c>
      <c r="LZ120" s="15">
        <f>Tabla2[[#This Row],[PAS_DUR_COR_COD_ESC_TG_NEU]]-Tabla2[[#This Row],[ESC_DUR_COR_COD_ESC_TG_NEU]]</f>
        <v>-363.1699346405228</v>
      </c>
      <c r="MA120" s="15">
        <f>Tabla2[[#This Row],[PAS_NUM_COR_COD_ESC_TG_POS]]-Tabla2[[#This Row],[ESC_NUM_COR_COD_ESC_TG_POS]]</f>
        <v>-1.0944444444444446</v>
      </c>
      <c r="MB120" s="15">
        <f>Tabla2[[#This Row],[PAS_DUR_COR_COD_ESC_TG_POS]]-Tabla2[[#This Row],[ESC_DUR_COR_COD_ESC_TG_POS]]</f>
        <v>-296.10317460317458</v>
      </c>
      <c r="MC120" s="15">
        <f>Tabla2[[#This Row],[PAS_NUM_COR_COD_ESC_TG_TOT]]-Tabla2[[#This Row],[ESC_NUM_COR_COD_ESC_TG_TOT]]</f>
        <v>-1.5538740920096852</v>
      </c>
      <c r="MD120" s="15">
        <f>Tabla2[[#This Row],[PAS_DUR_COR_COD_ESC_TG_TOT]]-Tabla2[[#This Row],[ESC_DUR_COR_COD_ESC_TG_TOT]]</f>
        <v>-414.65197568389044</v>
      </c>
      <c r="ME120" s="42">
        <f>Tabla25[[#This Row],[PAS_NUM_COR_COD_ROS_TG_NEG]]-Tabla25[[#This Row],[PAS_NUM_COR_COD_ESC_TG_NEG]]</f>
        <v>0.95000000000000018</v>
      </c>
      <c r="MF120" s="42">
        <f>Tabla25[[#This Row],[PAS_NUM_COR_COD_ROS_TG_NEU]]-Tabla25[[#This Row],[PAS_NUM_COR_COD_ESC_TG_NEU]]</f>
        <v>0.68421052631578982</v>
      </c>
      <c r="MG120" s="42">
        <f>Tabla25[[#This Row],[PAS_NUM_COR_COD_ROS_TG_POS]]-Tabla25[[#This Row],[PAS_NUM_COR_COD_ESC_TG_POS]]</f>
        <v>0.44999999999999973</v>
      </c>
      <c r="MH120" s="42">
        <f>Tabla25[[#This Row],[PAS_NUM_COR_COD_ROS_TG_TOT]]-Tabla25[[#This Row],[PAS_NUM_COR_COD_ESC_TG_TOT]]</f>
        <v>0.69491525423728806</v>
      </c>
      <c r="MI120" s="42">
        <f>Tabla25[[#This Row],[PAS_DUR_COR_COD_ROS_TG_NEG]]-Tabla25[[#This Row],[PAS_DUR_COR_COD_ESC_TG_NEG]]</f>
        <v>409.5</v>
      </c>
      <c r="MJ120" s="42">
        <f>Tabla25[[#This Row],[PAS_DUR_COR_COD_ROS_TG_NEU]]-Tabla25[[#This Row],[PAS_DUR_COR_COD_ESC_TG_NEU]]</f>
        <v>326.12132352941171</v>
      </c>
      <c r="MK120" s="42">
        <f>Tabla25[[#This Row],[PAS_DUR_COR_COD_ROS_TG_POS]]-Tabla25[[#This Row],[PAS_DUR_COR_COD_ESC_TG_POS]]</f>
        <v>49.508403361344449</v>
      </c>
      <c r="ML120" s="42">
        <f>Tabla25[[#This Row],[PAS_DUR_COR_COD_ROS_TG_TOT]]-Tabla25[[#This Row],[PAS_DUR_COR_COD_ESC_TG_TOT]]</f>
        <v>263.84585323491092</v>
      </c>
      <c r="MM120" s="44">
        <f>Tabla25[[#This Row],[ESC_NUM_COR_COD_ROS_TG_NEG]]-Tabla25[[#This Row],[ESC_NUM_COR_COD_ESC_TG_NEG]]</f>
        <v>-2.6999999999999997</v>
      </c>
      <c r="MN120" s="44">
        <f>Tabla25[[#This Row],[ESC_NUM_COR_COD_ROS_TG_NEU]]-Tabla25[[#This Row],[ESC_NUM_COR_COD_ESC_TG_NEU]]</f>
        <v>-1.333333333333333</v>
      </c>
      <c r="MO120" s="44">
        <f>Tabla25[[#This Row],[ESC_NUM_COR_COD_ROS_TG_POS]]-Tabla25[[#This Row],[ESC_NUM_COR_COD_ESC_TG_POS]]</f>
        <v>-2.1111111111111116</v>
      </c>
      <c r="MP120" s="44">
        <f>Tabla25[[#This Row],[ESC_NUM_COR_COD_ROS_TG_TOT]]-Tabla25[[#This Row],[ESC_NUM_COR_COD_ESC_TG_TOT]]</f>
        <v>-2.0714285714285712</v>
      </c>
      <c r="MQ120" s="44">
        <f>Tabla25[[#This Row],[ESC_DUR_COR_COD_ROS_TG_NEG]]-Tabla25[[#This Row],[ESC_DUR_COR_COD_ESC_TG_NEG]]</f>
        <v>-416.46666666666658</v>
      </c>
      <c r="MR120" s="44">
        <f>Tabla25[[#This Row],[ESC_DUR_COR_COD_ROS_TG_NEU]]-Tabla25[[#This Row],[ESC_DUR_COR_COD_ESC_TG_NEU]]</f>
        <v>-492.23611111111109</v>
      </c>
      <c r="MS120" s="44">
        <f>Tabla25[[#This Row],[ESC_DUR_COR_COD_ROS_TG_POS]]-Tabla25[[#This Row],[ESC_DUR_COR_COD_ESC_TG_POS]]</f>
        <v>-418.28888888888889</v>
      </c>
      <c r="MT120" s="44">
        <f>Tabla25[[#This Row],[ESC_DUR_COR_COD_ROS_TG_TOT]]-Tabla25[[#This Row],[ESC_DUR_COR_COD_ESC_TG_TOT]]</f>
        <v>-463.45488721804497</v>
      </c>
      <c r="MU120" s="47">
        <f>Tabla25[[#This Row],[ROS_NUM_COR_COD_ROS_TG_NEG]]-Tabla25[[#This Row],[ROS_NUM_COR_COD_ESC_TG_NEG]]</f>
        <v>5.8888888888888884</v>
      </c>
      <c r="MV120" s="47">
        <f>Tabla25[[#This Row],[ROS_NUM_COR_COD_ROS_TG_NEU]]-Tabla25[[#This Row],[ROS_NUM_COR_COD_ESC_TG_NEU]]</f>
        <v>4.0999999999999996</v>
      </c>
      <c r="MW120" s="47">
        <f>Tabla25[[#This Row],[ROS_NUM_COR_COD_ROS_TG_POS]]-Tabla25[[#This Row],[ROS_NUM_COR_COD_ESC_TG_POS]]</f>
        <v>3.8</v>
      </c>
      <c r="MX120" s="47">
        <f>Tabla25[[#This Row],[ROS_NUM_COR_COD_ROS_TG_TOT]]-Tabla25[[#This Row],[ROS_NUM_COR_COD_ESC_TG_TOT]]</f>
        <v>4.5517241379310338</v>
      </c>
      <c r="MY120" s="47">
        <f>Tabla25[[#This Row],[ROS_DUR_COR_COD_ROS_TG_NEG]]-Tabla25[[#This Row],[ROS_DUR_COR_COD_ESC_TG_NEG]]</f>
        <v>1190.8055555555557</v>
      </c>
      <c r="MZ120" s="47">
        <f>Tabla25[[#This Row],[ROS_DUR_COR_COD_ROS_TG_NEU]]-Tabla25[[#This Row],[ROS_DUR_COR_COD_ESC_TG_NEU]]</f>
        <v>836.33333333333337</v>
      </c>
      <c r="NA120" s="47">
        <f>Tabla25[[#This Row],[ROS_DUR_COR_COD_ROS_TG_POS]]-Tabla25[[#This Row],[ROS_DUR_COR_COD_ESC_TG_POS]]</f>
        <v>899.26666666666665</v>
      </c>
      <c r="NB120" s="47">
        <f>Tabla25[[#This Row],[ROS_DUR_COR_COD_ROS_TG_TOT]]-Tabla25[[#This Row],[ROS_DUR_COR_COD_ESC_TG_TOT]]</f>
        <v>971.48275862068976</v>
      </c>
    </row>
    <row r="121" spans="1:366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  <c r="KY121" s="15">
        <f>Tabla2[[#This Row],[ROS_NUM_COR_COD_ROS_TG_NEG]]-Tabla2[[#This Row],[PAS_NUM_COR_COD_ROS_TG_NEG]]</f>
        <v>0</v>
      </c>
      <c r="KZ121" s="15">
        <f>Tabla2[[#This Row],[ROS_DUR_COR_COD_ROS_TG_NEG]]-Tabla2[[#This Row],[PAS_DUR_COR_COD_ROS_TG_NEG]]</f>
        <v>431.45000000000005</v>
      </c>
      <c r="LA121" s="15">
        <f>Tabla2[[#This Row],[ROS_NUM_COR_COD_ROS_TG_NEU]]-Tabla2[[#This Row],[PAS_NUM_COR_COD_ROS_TG_NEU]]</f>
        <v>-1.4500000000000002</v>
      </c>
      <c r="LB121" s="15">
        <f>Tabla2[[#This Row],[ROS_DUR_COR_COD_ROS_TG_NEU]]-Tabla2[[#This Row],[PAS_DUR_COR_COD_ROS_TG_NEU]]</f>
        <v>238.22222222222229</v>
      </c>
      <c r="LC121" s="15">
        <f>Tabla2[[#This Row],[ROS_NUM_COR_COD_ROS_TG_POS]]-Tabla2[[#This Row],[PAS_NUM_COR_COD_ROS_TG_POS]]</f>
        <v>-0.69999999999999973</v>
      </c>
      <c r="LD121" s="15">
        <f>Tabla2[[#This Row],[ROS_DUR_COR_COD_ROS_TG_POS]]-Tabla2[[#This Row],[PAS_DUR_COR_COD_ROS_TG_POS]]</f>
        <v>-93.5625</v>
      </c>
      <c r="LE121" s="15">
        <f>Tabla2[[#This Row],[ROS_NUM_COR_COD_ROS_TG_TOT]]-Tabla2[[#This Row],[PAS_NUM_COR_COD_ROS_TG_TOT]]</f>
        <v>-0.73275862068965525</v>
      </c>
      <c r="LF121" s="15">
        <f>Tabla2[[#This Row],[ROS_DUR_COR_COD_ROS_TG_TOT]]-Tabla2[[#This Row],[PAS_DUR_COR_COD_ROS_TG_TOT]]</f>
        <v>201.52020202020208</v>
      </c>
      <c r="LG121" s="15">
        <f>Tabla2[[#This Row],[ROS_NUM_COR_COD_ESC_TG_NEG]]-Tabla2[[#This Row],[PAS_NUM_COR_COD_ESC_TG_NEG]]</f>
        <v>-1.2777777777777777</v>
      </c>
      <c r="LH121" s="15">
        <f>Tabla2[[#This Row],[ROS_DUR_COR_COD_ESC_TG_NEG]]-Tabla2[[#This Row],[PAS_DUR_COR_COD_ESC_TG_NEG]]</f>
        <v>543.63888888888891</v>
      </c>
      <c r="LI121" s="15">
        <f>Tabla2[[#This Row],[ROS_NUM_COR_COD_ESC_TG_NEU]]-Tabla2[[#This Row],[PAS_NUM_COR_COD_ESC_TG_NEU]]</f>
        <v>-0.10000000000000009</v>
      </c>
      <c r="LJ121" s="15">
        <f>Tabla2[[#This Row],[ROS_NUM_COR_COD_ESC_TG_NEG]]-Tabla2[[#This Row],[PAS_NUM_COR_COD_ESC_TG_NEG]]</f>
        <v>-1.2777777777777777</v>
      </c>
      <c r="LK121" s="15">
        <f>Tabla2[[#This Row],[ROS_NUM_COR_COD_ESC_TG_POS]]-Tabla2[[#This Row],[PAS_NUM_COR_COD_ESC_TG_POS]]</f>
        <v>-0.35000000000000009</v>
      </c>
      <c r="LL121" s="15">
        <f>Tabla2[[#This Row],[ROS_DUR_COR_COD_ESC_TG_POS]]-Tabla2[[#This Row],[PAS_DUR_COR_COD_ESC_TG_POS]]</f>
        <v>723.91176470588232</v>
      </c>
      <c r="LM121" s="15">
        <f>Tabla2[[#This Row],[ROS_NUM_COR_COD_ESC_TG_TOT]]-Tabla2[[#This Row],[PAS_NUM_COR_COD_ESC_TG_TOT]]</f>
        <v>-0.56149425287356314</v>
      </c>
      <c r="LN121" s="15">
        <f>Tabla2[[#This Row],[ROS_DUR_COR_COD_ESC_TG_TOT]]-Tabla2[[#This Row],[PAS_DUR_COR_COD_ESC_TG_TOT]]</f>
        <v>723.9537037037037</v>
      </c>
      <c r="LO121" s="15">
        <f>Tabla2[[#This Row],[PAS_NUM_COR_COD_ROS_TG_NEG]]-Tabla2[[#This Row],[ESC_NUM_COR_COD_ROS_TG_NEG]]</f>
        <v>1.5555555555555556</v>
      </c>
      <c r="LP121" s="15">
        <f>Tabla2[[#This Row],[PAS_DUR_COR_COD_ROS_TG_NEG]]-Tabla2[[#This Row],[ESC_DUR_COR_COD_ROS_TG_NEG]]</f>
        <v>152.89999999999998</v>
      </c>
      <c r="LQ121" s="15">
        <f>Tabla2[[#This Row],[PAS_NUM_COR_COD_ROS_TG_NEU]]-Tabla2[[#This Row],[ESC_NUM_COR_COD_ROS_TG_NEU]]</f>
        <v>-0.10555555555555518</v>
      </c>
      <c r="LR121" s="15">
        <f>Tabla2[[#This Row],[PAS_DUR_COR_COD_ROS_TG_NEU]]-Tabla2[[#This Row],[ESC_DUR_COR_COD_ROS_TG_NEU]]</f>
        <v>58.819444444444457</v>
      </c>
      <c r="LS121" s="15">
        <f>Tabla2[[#This Row],[PAS_NUM_COR_COD_ROS_TG_POS]]-Tabla2[[#This Row],[ESC_NUM_COR_COD_ROS_TG_POS]]</f>
        <v>0.29999999999999982</v>
      </c>
      <c r="LT121" s="15">
        <f>Tabla2[[#This Row],[PAS_DUR_COR_COD_ROS_TG_POS]]-Tabla2[[#This Row],[ESC_DUR_COR_COD_ROS_TG_POS]]</f>
        <v>381.34027777777783</v>
      </c>
      <c r="LU121" s="15">
        <f>Tabla2[[#This Row],[PAS_NUM_COR_COD_ROS_TG_TOT]]-Tabla2[[#This Row],[ESC_NUM_COR_COD_ROS_TG_TOT]]</f>
        <v>0.58333333333333348</v>
      </c>
      <c r="LV121" s="15">
        <f>Tabla2[[#This Row],[PAS_DUR_COR_COD_ROS_TG_TOT]]-Tabla2[[#This Row],[ESC_DUR_COR_COD_ROS_TG_TOT]]</f>
        <v>158.16161616161617</v>
      </c>
      <c r="LW121" s="15">
        <f>Tabla2[[#This Row],[PAS_NUM_COR_COD_ESC_TG_NEG]]-Tabla2[[#This Row],[ESC_NUM_COR_COD_ESC_TG_NEG]]</f>
        <v>-2.6111111111111107</v>
      </c>
      <c r="LX121" s="15">
        <f>Tabla2[[#This Row],[PAS_DUR_COR_COD_ESC_TG_NEG]]-Tabla2[[#This Row],[ESC_DUR_COR_COD_ESC_TG_NEG]]</f>
        <v>-564.33333333333326</v>
      </c>
      <c r="LY121" s="15">
        <f>Tabla2[[#This Row],[PAS_NUM_COR_COD_ESC_TG_NEU]]-Tabla2[[#This Row],[ESC_NUM_COR_COD_ESC_TG_NEU]]</f>
        <v>-1.7777777777777777</v>
      </c>
      <c r="LZ121" s="15">
        <f>Tabla2[[#This Row],[PAS_DUR_COR_COD_ESC_TG_NEU]]-Tabla2[[#This Row],[ESC_DUR_COR_COD_ESC_TG_NEU]]</f>
        <v>-423.98245614035091</v>
      </c>
      <c r="MA121" s="15">
        <f>Tabla2[[#This Row],[PAS_NUM_COR_COD_ESC_TG_POS]]-Tabla2[[#This Row],[ESC_NUM_COR_COD_ESC_TG_POS]]</f>
        <v>-1.6277777777777778</v>
      </c>
      <c r="MB121" s="15">
        <f>Tabla2[[#This Row],[PAS_DUR_COR_COD_ESC_TG_POS]]-Tabla2[[#This Row],[ESC_DUR_COR_COD_ESC_TG_POS]]</f>
        <v>-327.07843137254906</v>
      </c>
      <c r="MC121" s="15">
        <f>Tabla2[[#This Row],[PAS_NUM_COR_COD_ESC_TG_TOT]]-Tabla2[[#This Row],[ESC_NUM_COR_COD_ESC_TG_TOT]]</f>
        <v>-2.0055555555555555</v>
      </c>
      <c r="MD121" s="15">
        <f>Tabla2[[#This Row],[PAS_DUR_COR_COD_ESC_TG_TOT]]-Tabla2[[#This Row],[ESC_DUR_COR_COD_ESC_TG_TOT]]</f>
        <v>-440.62962962962956</v>
      </c>
      <c r="ME121" s="42">
        <f>Tabla25[[#This Row],[PAS_NUM_COR_COD_ROS_TG_NEG]]-Tabla25[[#This Row],[PAS_NUM_COR_COD_ESC_TG_NEG]]</f>
        <v>-0.5</v>
      </c>
      <c r="MF121" s="42">
        <f>Tabla25[[#This Row],[PAS_NUM_COR_COD_ROS_TG_NEU]]-Tabla25[[#This Row],[PAS_NUM_COR_COD_ESC_TG_NEU]]</f>
        <v>0.45000000000000018</v>
      </c>
      <c r="MG121" s="42">
        <f>Tabla25[[#This Row],[PAS_NUM_COR_COD_ROS_TG_POS]]-Tabla25[[#This Row],[PAS_NUM_COR_COD_ESC_TG_POS]]</f>
        <v>0.14999999999999991</v>
      </c>
      <c r="MH121" s="42">
        <f>Tabla25[[#This Row],[PAS_NUM_COR_COD_ROS_TG_TOT]]-Tabla25[[#This Row],[PAS_NUM_COR_COD_ESC_TG_TOT]]</f>
        <v>3.3333333333333215E-2</v>
      </c>
      <c r="MI121" s="42">
        <f>Tabla25[[#This Row],[PAS_DUR_COR_COD_ROS_TG_NEG]]-Tabla25[[#This Row],[PAS_DUR_COR_COD_ESC_TG_NEG]]</f>
        <v>-379.81111111111113</v>
      </c>
      <c r="MJ121" s="42">
        <f>Tabla25[[#This Row],[PAS_DUR_COR_COD_ROS_TG_NEU]]-Tabla25[[#This Row],[PAS_DUR_COR_COD_ESC_TG_NEU]]</f>
        <v>116.26023391812862</v>
      </c>
      <c r="MK121" s="42">
        <f>Tabla25[[#This Row],[PAS_DUR_COR_COD_ROS_TG_POS]]-Tabla25[[#This Row],[PAS_DUR_COR_COD_ESC_TG_POS]]</f>
        <v>178.97426470588232</v>
      </c>
      <c r="ML121" s="42">
        <f>Tabla25[[#This Row],[PAS_DUR_COR_COD_ROS_TG_TOT]]-Tabla25[[#This Row],[PAS_DUR_COR_COD_ESC_TG_TOT]]</f>
        <v>-41.407407407407391</v>
      </c>
      <c r="MM121" s="44">
        <f>Tabla25[[#This Row],[ESC_NUM_COR_COD_ROS_TG_NEG]]-Tabla25[[#This Row],[ESC_NUM_COR_COD_ESC_TG_NEG]]</f>
        <v>-4.6666666666666661</v>
      </c>
      <c r="MN121" s="44">
        <f>Tabla25[[#This Row],[ESC_NUM_COR_COD_ROS_TG_NEU]]-Tabla25[[#This Row],[ESC_NUM_COR_COD_ESC_TG_NEU]]</f>
        <v>-1.2222222222222223</v>
      </c>
      <c r="MO121" s="44">
        <f>Tabla25[[#This Row],[ESC_NUM_COR_COD_ROS_TG_POS]]-Tabla25[[#This Row],[ESC_NUM_COR_COD_ESC_TG_POS]]</f>
        <v>-1.7777777777777777</v>
      </c>
      <c r="MP121" s="44">
        <f>Tabla25[[#This Row],[ESC_NUM_COR_COD_ROS_TG_TOT]]-Tabla25[[#This Row],[ESC_NUM_COR_COD_ESC_TG_TOT]]</f>
        <v>-2.5555555555555558</v>
      </c>
      <c r="MQ121" s="44">
        <f>Tabla25[[#This Row],[ESC_DUR_COR_COD_ROS_TG_NEG]]-Tabla25[[#This Row],[ESC_DUR_COR_COD_ESC_TG_NEG]]</f>
        <v>-1097.0444444444443</v>
      </c>
      <c r="MR121" s="44">
        <f>Tabla25[[#This Row],[ESC_DUR_COR_COD_ROS_TG_NEU]]-Tabla25[[#This Row],[ESC_DUR_COR_COD_ESC_TG_NEU]]</f>
        <v>-366.54166666666674</v>
      </c>
      <c r="MS121" s="44">
        <f>Tabla25[[#This Row],[ESC_DUR_COR_COD_ROS_TG_POS]]-Tabla25[[#This Row],[ESC_DUR_COR_COD_ESC_TG_POS]]</f>
        <v>-529.44444444444457</v>
      </c>
      <c r="MT121" s="44">
        <f>Tabla25[[#This Row],[ESC_DUR_COR_COD_ROS_TG_TOT]]-Tabla25[[#This Row],[ESC_DUR_COR_COD_ESC_TG_TOT]]</f>
        <v>-640.19865319865312</v>
      </c>
      <c r="MU121" s="47">
        <f>Tabla25[[#This Row],[ROS_NUM_COR_COD_ROS_TG_NEG]]-Tabla25[[#This Row],[ROS_NUM_COR_COD_ESC_TG_NEG]]</f>
        <v>0.77777777777777768</v>
      </c>
      <c r="MV121" s="47">
        <f>Tabla25[[#This Row],[ROS_NUM_COR_COD_ROS_TG_NEU]]-Tabla25[[#This Row],[ROS_NUM_COR_COD_ESC_TG_NEU]]</f>
        <v>-0.89999999999999991</v>
      </c>
      <c r="MW121" s="47">
        <f>Tabla25[[#This Row],[ROS_NUM_COR_COD_ROS_TG_POS]]-Tabla25[[#This Row],[ROS_NUM_COR_COD_ESC_TG_POS]]</f>
        <v>-0.19999999999999973</v>
      </c>
      <c r="MX121" s="47">
        <f>Tabla25[[#This Row],[ROS_NUM_COR_COD_ROS_TG_TOT]]-Tabla25[[#This Row],[ROS_NUM_COR_COD_ESC_TG_TOT]]</f>
        <v>-0.1379310344827589</v>
      </c>
      <c r="MY121" s="47">
        <f>Tabla25[[#This Row],[ROS_DUR_COR_COD_ROS_TG_NEG]]-Tabla25[[#This Row],[ROS_DUR_COR_COD_ESC_TG_NEG]]</f>
        <v>-492</v>
      </c>
      <c r="MZ121" s="47">
        <f>Tabla25[[#This Row],[ROS_DUR_COR_COD_ROS_TG_NEU]]-Tabla25[[#This Row],[ROS_DUR_COR_COD_ESC_TG_NEU]]</f>
        <v>-528.83333333333326</v>
      </c>
      <c r="NA121" s="47">
        <f>Tabla25[[#This Row],[ROS_DUR_COR_COD_ROS_TG_POS]]-Tabla25[[#This Row],[ROS_DUR_COR_COD_ESC_TG_POS]]</f>
        <v>-638.5</v>
      </c>
      <c r="NB121" s="47">
        <f>Tabla25[[#This Row],[ROS_DUR_COR_COD_ROS_TG_TOT]]-Tabla25[[#This Row],[ROS_DUR_COR_COD_ESC_TG_TOT]]</f>
        <v>-563.84090909090901</v>
      </c>
    </row>
    <row r="122" spans="1:366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  <c r="KY122" s="15">
        <f>Tabla2[[#This Row],[ROS_NUM_COR_COD_ROS_TG_NEG]]-Tabla2[[#This Row],[PAS_NUM_COR_COD_ROS_TG_NEG]]</f>
        <v>1.2055555555555553</v>
      </c>
      <c r="KZ122" s="15">
        <f>Tabla2[[#This Row],[ROS_DUR_COR_COD_ROS_TG_NEG]]-Tabla2[[#This Row],[PAS_DUR_COR_COD_ROS_TG_NEG]]</f>
        <v>551.80555555555566</v>
      </c>
      <c r="LA122" s="15">
        <f>Tabla2[[#This Row],[ROS_NUM_COR_COD_ROS_TG_NEU]]-Tabla2[[#This Row],[PAS_NUM_COR_COD_ROS_TG_NEU]]</f>
        <v>1.0999999999999996</v>
      </c>
      <c r="LB122" s="15">
        <f>Tabla2[[#This Row],[ROS_DUR_COR_COD_ROS_TG_NEU]]-Tabla2[[#This Row],[PAS_DUR_COR_COD_ROS_TG_NEU]]</f>
        <v>709.15</v>
      </c>
      <c r="LC122" s="15">
        <f>Tabla2[[#This Row],[ROS_NUM_COR_COD_ROS_TG_POS]]-Tabla2[[#This Row],[PAS_NUM_COR_COD_ROS_TG_POS]]</f>
        <v>0.80000000000000027</v>
      </c>
      <c r="LD122" s="15">
        <f>Tabla2[[#This Row],[ROS_DUR_COR_COD_ROS_TG_POS]]-Tabla2[[#This Row],[PAS_DUR_COR_COD_ROS_TG_POS]]</f>
        <v>96.08888888888896</v>
      </c>
      <c r="LE122" s="15">
        <f>Tabla2[[#This Row],[ROS_NUM_COR_COD_ROS_TG_TOT]]-Tabla2[[#This Row],[PAS_NUM_COR_COD_ROS_TG_TOT]]</f>
        <v>1.0189655172413792</v>
      </c>
      <c r="LF122" s="15">
        <f>Tabla2[[#This Row],[ROS_DUR_COR_COD_ROS_TG_TOT]]-Tabla2[[#This Row],[PAS_DUR_COR_COD_ROS_TG_TOT]]</f>
        <v>424.77609890109875</v>
      </c>
      <c r="LG122" s="15">
        <f>Tabla2[[#This Row],[ROS_NUM_COR_COD_ESC_TG_NEG]]-Tabla2[[#This Row],[PAS_NUM_COR_COD_ESC_TG_NEG]]</f>
        <v>-1.0777777777777775</v>
      </c>
      <c r="LH122" s="15">
        <f>Tabla2[[#This Row],[ROS_DUR_COR_COD_ESC_TG_NEG]]-Tabla2[[#This Row],[PAS_DUR_COR_COD_ESC_TG_NEG]]</f>
        <v>-336.52380952380963</v>
      </c>
      <c r="LI122" s="15">
        <f>Tabla2[[#This Row],[ROS_NUM_COR_COD_ESC_TG_NEU]]-Tabla2[[#This Row],[PAS_NUM_COR_COD_ESC_TG_NEU]]</f>
        <v>-1.5499999999999998</v>
      </c>
      <c r="LJ122" s="15">
        <f>Tabla2[[#This Row],[ROS_NUM_COR_COD_ESC_TG_NEG]]-Tabla2[[#This Row],[PAS_NUM_COR_COD_ESC_TG_NEG]]</f>
        <v>-1.0777777777777775</v>
      </c>
      <c r="LK122" s="15">
        <f>Tabla2[[#This Row],[ROS_NUM_COR_COD_ESC_TG_POS]]-Tabla2[[#This Row],[PAS_NUM_COR_COD_ESC_TG_POS]]</f>
        <v>-1.1500000000000004</v>
      </c>
      <c r="LL122" s="15">
        <f>Tabla2[[#This Row],[ROS_DUR_COR_COD_ESC_TG_POS]]-Tabla2[[#This Row],[PAS_DUR_COR_COD_ESC_TG_POS]]</f>
        <v>-163.1960784313726</v>
      </c>
      <c r="LM122" s="15">
        <f>Tabla2[[#This Row],[ROS_NUM_COR_COD_ESC_TG_TOT]]-Tabla2[[#This Row],[PAS_NUM_COR_COD_ESC_TG_TOT]]</f>
        <v>-1.2586206896551726</v>
      </c>
      <c r="LN122" s="15">
        <f>Tabla2[[#This Row],[ROS_DUR_COR_COD_ESC_TG_TOT]]-Tabla2[[#This Row],[PAS_DUR_COR_COD_ESC_TG_TOT]]</f>
        <v>-198.58071278825992</v>
      </c>
      <c r="LO122" s="15">
        <f>Tabla2[[#This Row],[PAS_NUM_COR_COD_ROS_TG_NEG]]-Tabla2[[#This Row],[ESC_NUM_COR_COD_ROS_TG_NEG]]</f>
        <v>2.9611111111111112</v>
      </c>
      <c r="LP122" s="15">
        <f>Tabla2[[#This Row],[PAS_DUR_COR_COD_ROS_TG_NEG]]-Tabla2[[#This Row],[ESC_DUR_COR_COD_ROS_TG_NEG]]</f>
        <v>699.04444444444437</v>
      </c>
      <c r="LQ122" s="15">
        <f>Tabla2[[#This Row],[PAS_NUM_COR_COD_ROS_TG_NEU]]-Tabla2[[#This Row],[ESC_NUM_COR_COD_ROS_TG_NEU]]</f>
        <v>1.7</v>
      </c>
      <c r="LR122" s="15">
        <f>Tabla2[[#This Row],[PAS_DUR_COR_COD_ROS_TG_NEU]]-Tabla2[[#This Row],[ESC_DUR_COR_COD_ROS_TG_NEU]]</f>
        <v>173.80454545454552</v>
      </c>
      <c r="LS122" s="15">
        <f>Tabla2[[#This Row],[PAS_NUM_COR_COD_ROS_TG_POS]]-Tabla2[[#This Row],[ESC_NUM_COR_COD_ROS_TG_POS]]</f>
        <v>1.5499999999999998</v>
      </c>
      <c r="LT122" s="15">
        <f>Tabla2[[#This Row],[PAS_DUR_COR_COD_ROS_TG_POS]]-Tabla2[[#This Row],[ESC_DUR_COR_COD_ROS_TG_POS]]</f>
        <v>397.21111111111111</v>
      </c>
      <c r="LU122" s="15">
        <f>Tabla2[[#This Row],[PAS_NUM_COR_COD_ROS_TG_TOT]]-Tabla2[[#This Row],[ESC_NUM_COR_COD_ROS_TG_TOT]]</f>
        <v>2.0685185185185184</v>
      </c>
      <c r="LV122" s="15">
        <f>Tabla2[[#This Row],[PAS_DUR_COR_COD_ROS_TG_TOT]]-Tabla2[[#This Row],[ESC_DUR_COR_COD_ROS_TG_TOT]]</f>
        <v>383.41620879120887</v>
      </c>
      <c r="LW122" s="15">
        <f>Tabla2[[#This Row],[PAS_NUM_COR_COD_ESC_TG_NEG]]-Tabla2[[#This Row],[ESC_NUM_COR_COD_ESC_TG_NEG]]</f>
        <v>-2.1444444444444448</v>
      </c>
      <c r="LX122" s="15">
        <f>Tabla2[[#This Row],[PAS_DUR_COR_COD_ESC_TG_NEG]]-Tabla2[[#This Row],[ESC_DUR_COR_COD_ESC_TG_NEG]]</f>
        <v>-979.89583333333326</v>
      </c>
      <c r="LY122" s="15">
        <f>Tabla2[[#This Row],[PAS_NUM_COR_COD_ESC_TG_NEU]]-Tabla2[[#This Row],[ESC_NUM_COR_COD_ESC_TG_NEU]]</f>
        <v>-0.29999999999999982</v>
      </c>
      <c r="LZ122" s="15">
        <f>Tabla2[[#This Row],[PAS_DUR_COR_COD_ESC_TG_NEU]]-Tabla2[[#This Row],[ESC_DUR_COR_COD_ESC_TG_NEU]]</f>
        <v>-130.2222222222224</v>
      </c>
      <c r="MA122" s="15">
        <f>Tabla2[[#This Row],[PAS_NUM_COR_COD_ESC_TG_POS]]-Tabla2[[#This Row],[ESC_NUM_COR_COD_ESC_TG_POS]]</f>
        <v>-1.4874999999999998</v>
      </c>
      <c r="MB122" s="15">
        <f>Tabla2[[#This Row],[PAS_DUR_COR_COD_ESC_TG_POS]]-Tabla2[[#This Row],[ESC_DUR_COR_COD_ESC_TG_POS]]</f>
        <v>-443.40808823529414</v>
      </c>
      <c r="MC122" s="15">
        <f>Tabla2[[#This Row],[PAS_NUM_COR_COD_ESC_TG_TOT]]-Tabla2[[#This Row],[ESC_NUM_COR_COD_ESC_TG_TOT]]</f>
        <v>-1.2777777777777777</v>
      </c>
      <c r="MD122" s="15">
        <f>Tabla2[[#This Row],[PAS_DUR_COR_COD_ESC_TG_TOT]]-Tabla2[[#This Row],[ESC_DUR_COR_COD_ESC_TG_TOT]]</f>
        <v>-505.68150943396222</v>
      </c>
      <c r="ME122" s="42">
        <f>Tabla25[[#This Row],[PAS_NUM_COR_COD_ROS_TG_NEG]]-Tabla25[[#This Row],[PAS_NUM_COR_COD_ESC_TG_NEG]]</f>
        <v>5.0000000000000266E-2</v>
      </c>
      <c r="MF122" s="42">
        <f>Tabla25[[#This Row],[PAS_NUM_COR_COD_ROS_TG_NEU]]-Tabla25[[#This Row],[PAS_NUM_COR_COD_ESC_TG_NEU]]</f>
        <v>-0.75</v>
      </c>
      <c r="MG122" s="42">
        <f>Tabla25[[#This Row],[PAS_NUM_COR_COD_ROS_TG_POS]]-Tabla25[[#This Row],[PAS_NUM_COR_COD_ESC_TG_POS]]</f>
        <v>-0.65000000000000036</v>
      </c>
      <c r="MH122" s="42">
        <f>Tabla25[[#This Row],[PAS_NUM_COR_COD_ROS_TG_TOT]]-Tabla25[[#This Row],[PAS_NUM_COR_COD_ESC_TG_TOT]]</f>
        <v>-0.45000000000000018</v>
      </c>
      <c r="MI122" s="42">
        <f>Tabla25[[#This Row],[PAS_DUR_COR_COD_ROS_TG_NEG]]-Tabla25[[#This Row],[PAS_DUR_COR_COD_ESC_TG_NEG]]</f>
        <v>-30.222222222222399</v>
      </c>
      <c r="MJ122" s="42">
        <f>Tabla25[[#This Row],[PAS_DUR_COR_COD_ROS_TG_NEU]]-Tabla25[[#This Row],[PAS_DUR_COR_COD_ESC_TG_NEU]]</f>
        <v>-391.09444444444432</v>
      </c>
      <c r="MK122" s="42">
        <f>Tabla25[[#This Row],[PAS_DUR_COR_COD_ROS_TG_POS]]-Tabla25[[#This Row],[PAS_DUR_COR_COD_ESC_TG_POS]]</f>
        <v>-230.41830065359477</v>
      </c>
      <c r="ML122" s="42">
        <f>Tabla25[[#This Row],[PAS_DUR_COR_COD_ROS_TG_TOT]]-Tabla25[[#This Row],[PAS_DUR_COR_COD_ESC_TG_TOT]]</f>
        <v>-220.51920485175197</v>
      </c>
      <c r="MM122" s="44">
        <f>Tabla25[[#This Row],[ESC_NUM_COR_COD_ROS_TG_NEG]]-Tabla25[[#This Row],[ESC_NUM_COR_COD_ESC_TG_NEG]]</f>
        <v>-5.0555555555555554</v>
      </c>
      <c r="MN122" s="44">
        <f>Tabla25[[#This Row],[ESC_NUM_COR_COD_ROS_TG_NEU]]-Tabla25[[#This Row],[ESC_NUM_COR_COD_ESC_TG_NEU]]</f>
        <v>-2.75</v>
      </c>
      <c r="MO122" s="44">
        <f>Tabla25[[#This Row],[ESC_NUM_COR_COD_ROS_TG_POS]]-Tabla25[[#This Row],[ESC_NUM_COR_COD_ESC_TG_POS]]</f>
        <v>-3.6875</v>
      </c>
      <c r="MP122" s="44">
        <f>Tabla25[[#This Row],[ESC_NUM_COR_COD_ROS_TG_TOT]]-Tabla25[[#This Row],[ESC_NUM_COR_COD_ESC_TG_TOT]]</f>
        <v>-3.7962962962962963</v>
      </c>
      <c r="MQ122" s="44">
        <f>Tabla25[[#This Row],[ESC_DUR_COR_COD_ROS_TG_NEG]]-Tabla25[[#This Row],[ESC_DUR_COR_COD_ESC_TG_NEG]]</f>
        <v>-1709.1624999999999</v>
      </c>
      <c r="MR122" s="44">
        <f>Tabla25[[#This Row],[ESC_DUR_COR_COD_ROS_TG_NEU]]-Tabla25[[#This Row],[ESC_DUR_COR_COD_ESC_TG_NEU]]</f>
        <v>-695.12121212121224</v>
      </c>
      <c r="MS122" s="44">
        <f>Tabla25[[#This Row],[ESC_DUR_COR_COD_ROS_TG_POS]]-Tabla25[[#This Row],[ESC_DUR_COR_COD_ESC_TG_POS]]</f>
        <v>-1071.0374999999999</v>
      </c>
      <c r="MT122" s="44">
        <f>Tabla25[[#This Row],[ESC_DUR_COR_COD_ROS_TG_TOT]]-Tabla25[[#This Row],[ESC_DUR_COR_COD_ESC_TG_TOT]]</f>
        <v>-1109.6169230769231</v>
      </c>
      <c r="MU122" s="47">
        <f>Tabla25[[#This Row],[ROS_NUM_COR_COD_ROS_TG_NEG]]-Tabla25[[#This Row],[ROS_NUM_COR_COD_ESC_TG_NEG]]</f>
        <v>2.333333333333333</v>
      </c>
      <c r="MV122" s="47">
        <f>Tabla25[[#This Row],[ROS_NUM_COR_COD_ROS_TG_NEU]]-Tabla25[[#This Row],[ROS_NUM_COR_COD_ESC_TG_NEU]]</f>
        <v>1.8999999999999995</v>
      </c>
      <c r="MW122" s="47">
        <f>Tabla25[[#This Row],[ROS_NUM_COR_COD_ROS_TG_POS]]-Tabla25[[#This Row],[ROS_NUM_COR_COD_ESC_TG_POS]]</f>
        <v>1.3000000000000003</v>
      </c>
      <c r="MX122" s="47">
        <f>Tabla25[[#This Row],[ROS_NUM_COR_COD_ROS_TG_TOT]]-Tabla25[[#This Row],[ROS_NUM_COR_COD_ESC_TG_TOT]]</f>
        <v>1.8275862068965516</v>
      </c>
      <c r="MY122" s="47">
        <f>Tabla25[[#This Row],[ROS_DUR_COR_COD_ROS_TG_NEG]]-Tabla25[[#This Row],[ROS_DUR_COR_COD_ESC_TG_NEG]]</f>
        <v>858.10714285714289</v>
      </c>
      <c r="MZ122" s="47">
        <f>Tabla25[[#This Row],[ROS_DUR_COR_COD_ROS_TG_NEU]]-Tabla25[[#This Row],[ROS_DUR_COR_COD_ESC_TG_NEU]]</f>
        <v>331.09999999999991</v>
      </c>
      <c r="NA122" s="47">
        <f>Tabla25[[#This Row],[ROS_DUR_COR_COD_ROS_TG_POS]]-Tabla25[[#This Row],[ROS_DUR_COR_COD_ESC_TG_POS]]</f>
        <v>28.866666666666788</v>
      </c>
      <c r="NB122" s="47">
        <f>Tabla25[[#This Row],[ROS_DUR_COR_COD_ROS_TG_TOT]]-Tabla25[[#This Row],[ROS_DUR_COR_COD_ESC_TG_TOT]]</f>
        <v>402.8376068376067</v>
      </c>
    </row>
    <row r="123" spans="1:366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  <c r="KY123" s="15">
        <f>Tabla2[[#This Row],[ROS_NUM_COR_COD_ROS_TG_NEG]]-Tabla2[[#This Row],[PAS_NUM_COR_COD_ROS_TG_NEG]]</f>
        <v>-2.65</v>
      </c>
      <c r="KZ123" s="15">
        <f>Tabla2[[#This Row],[ROS_DUR_COR_COD_ROS_TG_NEG]]-Tabla2[[#This Row],[PAS_DUR_COR_COD_ROS_TG_NEG]]</f>
        <v>-1591.6666666666667</v>
      </c>
      <c r="LA123" s="15">
        <f>Tabla2[[#This Row],[ROS_NUM_COR_COD_ROS_TG_NEU]]-Tabla2[[#This Row],[PAS_NUM_COR_COD_ROS_TG_NEU]]</f>
        <v>-3.8830409356725148</v>
      </c>
      <c r="LB123" s="15">
        <f>Tabla2[[#This Row],[ROS_DUR_COR_COD_ROS_TG_NEU]]-Tabla2[[#This Row],[PAS_DUR_COR_COD_ROS_TG_NEU]]</f>
        <v>-1603.7857142857142</v>
      </c>
      <c r="LC123" s="15">
        <f>Tabla2[[#This Row],[ROS_NUM_COR_COD_ROS_TG_POS]]-Tabla2[[#This Row],[PAS_NUM_COR_COD_ROS_TG_POS]]</f>
        <v>-2.5315789473684212</v>
      </c>
      <c r="LD123" s="15">
        <f>Tabla2[[#This Row],[ROS_DUR_COR_COD_ROS_TG_POS]]-Tabla2[[#This Row],[PAS_DUR_COR_COD_ROS_TG_POS]]</f>
        <v>-1535.5</v>
      </c>
      <c r="LE123" s="15">
        <f>Tabla2[[#This Row],[ROS_NUM_COR_COD_ROS_TG_TOT]]-Tabla2[[#This Row],[PAS_NUM_COR_COD_ROS_TG_TOT]]</f>
        <v>-3.033844189016603</v>
      </c>
      <c r="LF123" s="15">
        <f>Tabla2[[#This Row],[ROS_DUR_COR_COD_ROS_TG_TOT]]-Tabla2[[#This Row],[PAS_DUR_COR_COD_ROS_TG_TOT]]</f>
        <v>-1566.1111111111111</v>
      </c>
      <c r="LG123" s="15">
        <f>Tabla2[[#This Row],[ROS_NUM_COR_COD_ESC_TG_NEG]]-Tabla2[[#This Row],[PAS_NUM_COR_COD_ESC_TG_NEG]]</f>
        <v>-1.6749999999999998</v>
      </c>
      <c r="LH123" s="15">
        <f>Tabla2[[#This Row],[ROS_DUR_COR_COD_ESC_TG_NEG]]-Tabla2[[#This Row],[PAS_DUR_COR_COD_ESC_TG_NEG]]</f>
        <v>-618.88888888888869</v>
      </c>
      <c r="LI123" s="15">
        <f>Tabla2[[#This Row],[ROS_NUM_COR_COD_ESC_TG_NEU]]-Tabla2[[#This Row],[PAS_NUM_COR_COD_ESC_TG_NEU]]</f>
        <v>-0.14035087719298245</v>
      </c>
      <c r="LJ123" s="15">
        <f>Tabla2[[#This Row],[ROS_NUM_COR_COD_ESC_TG_NEG]]-Tabla2[[#This Row],[PAS_NUM_COR_COD_ESC_TG_NEG]]</f>
        <v>-1.6749999999999998</v>
      </c>
      <c r="LK123" s="15">
        <f>Tabla2[[#This Row],[ROS_NUM_COR_COD_ESC_TG_POS]]-Tabla2[[#This Row],[PAS_NUM_COR_COD_ESC_TG_POS]]</f>
        <v>-2.3421052631578947</v>
      </c>
      <c r="LL123" s="15">
        <f>Tabla2[[#This Row],[ROS_DUR_COR_COD_ESC_TG_POS]]-Tabla2[[#This Row],[PAS_DUR_COR_COD_ESC_TG_POS]]</f>
        <v>-560.55769230769238</v>
      </c>
      <c r="LM123" s="15">
        <f>Tabla2[[#This Row],[ROS_NUM_COR_COD_ESC_TG_TOT]]-Tabla2[[#This Row],[PAS_NUM_COR_COD_ESC_TG_TOT]]</f>
        <v>-1.3678160919540228</v>
      </c>
      <c r="LN123" s="15">
        <f>Tabla2[[#This Row],[ROS_DUR_COR_COD_ESC_TG_TOT]]-Tabla2[[#This Row],[PAS_DUR_COR_COD_ESC_TG_TOT]]</f>
        <v>-607.23387096774195</v>
      </c>
      <c r="LO123" s="15">
        <f>Tabla2[[#This Row],[PAS_NUM_COR_COD_ROS_TG_NEG]]-Tabla2[[#This Row],[ESC_NUM_COR_COD_ROS_TG_NEG]]</f>
        <v>-0.35000000000000009</v>
      </c>
      <c r="LP123" s="15">
        <f>Tabla2[[#This Row],[PAS_DUR_COR_COD_ROS_TG_NEG]]-Tabla2[[#This Row],[ESC_DUR_COR_COD_ROS_TG_NEG]]</f>
        <v>427.16666666666674</v>
      </c>
      <c r="LQ123" s="15">
        <f>Tabla2[[#This Row],[PAS_NUM_COR_COD_ROS_TG_NEU]]-Tabla2[[#This Row],[ESC_NUM_COR_COD_ROS_TG_NEU]]</f>
        <v>2.3274853801169595</v>
      </c>
      <c r="LR123" s="15">
        <f>Tabla2[[#This Row],[PAS_DUR_COR_COD_ROS_TG_NEU]]-Tabla2[[#This Row],[ESC_DUR_COR_COD_ROS_TG_NEU]]</f>
        <v>1037.1190476190477</v>
      </c>
      <c r="LS123" s="15">
        <f>Tabla2[[#This Row],[PAS_NUM_COR_COD_ROS_TG_POS]]-Tabla2[[#This Row],[ESC_NUM_COR_COD_ROS_TG_POS]]</f>
        <v>0.13157894736842124</v>
      </c>
      <c r="LT123" s="15">
        <f>Tabla2[[#This Row],[PAS_DUR_COR_COD_ROS_TG_POS]]-Tabla2[[#This Row],[ESC_DUR_COR_COD_ROS_TG_POS]]</f>
        <v>523.5</v>
      </c>
      <c r="LU123" s="15">
        <f>Tabla2[[#This Row],[PAS_NUM_COR_COD_ROS_TG_TOT]]-Tabla2[[#This Row],[ESC_NUM_COR_COD_ROS_TG_TOT]]</f>
        <v>0.73310344827586205</v>
      </c>
      <c r="LV123" s="15">
        <f>Tabla2[[#This Row],[PAS_DUR_COR_COD_ROS_TG_TOT]]-Tabla2[[#This Row],[ESC_DUR_COR_COD_ROS_TG_TOT]]</f>
        <v>670.11111111111109</v>
      </c>
      <c r="LW123" s="15">
        <f>Tabla2[[#This Row],[PAS_NUM_COR_COD_ESC_TG_NEG]]-Tabla2[[#This Row],[ESC_NUM_COR_COD_ESC_TG_NEG]]</f>
        <v>-0.45000000000000018</v>
      </c>
      <c r="LX123" s="15">
        <f>Tabla2[[#This Row],[PAS_DUR_COR_COD_ESC_TG_NEG]]-Tabla2[[#This Row],[ESC_DUR_COR_COD_ESC_TG_NEG]]</f>
        <v>983.31746031746002</v>
      </c>
      <c r="LY123" s="15">
        <f>Tabla2[[#This Row],[PAS_NUM_COR_COD_ESC_TG_NEU]]-Tabla2[[#This Row],[ESC_NUM_COR_COD_ESC_TG_NEU]]</f>
        <v>-2.6374269005847948</v>
      </c>
      <c r="LZ123" s="15">
        <f>Tabla2[[#This Row],[PAS_DUR_COR_COD_ESC_TG_NEU]]-Tabla2[[#This Row],[ESC_DUR_COR_COD_ESC_TG_NEU]]</f>
        <v>-143.90277777777783</v>
      </c>
      <c r="MA123" s="15">
        <f>Tabla2[[#This Row],[PAS_NUM_COR_COD_ESC_TG_POS]]-Tabla2[[#This Row],[ESC_NUM_COR_COD_ESC_TG_POS]]</f>
        <v>-0.40789473684210531</v>
      </c>
      <c r="MB123" s="15">
        <f>Tabla2[[#This Row],[PAS_DUR_COR_COD_ESC_TG_POS]]-Tabla2[[#This Row],[ESC_DUR_COR_COD_ESC_TG_POS]]</f>
        <v>464.5934065934066</v>
      </c>
      <c r="MC123" s="15">
        <f>Tabla2[[#This Row],[PAS_NUM_COR_COD_ESC_TG_TOT]]-Tabla2[[#This Row],[ESC_NUM_COR_COD_ESC_TG_TOT]]</f>
        <v>-1.2055172413793107</v>
      </c>
      <c r="MD123" s="15">
        <f>Tabla2[[#This Row],[PAS_DUR_COR_COD_ESC_TG_TOT]]-Tabla2[[#This Row],[ESC_DUR_COR_COD_ESC_TG_TOT]]</f>
        <v>407.84750733137821</v>
      </c>
      <c r="ME123" s="42">
        <f>Tabla25[[#This Row],[PAS_NUM_COR_COD_ROS_TG_NEG]]-Tabla25[[#This Row],[PAS_NUM_COR_COD_ESC_TG_NEG]]</f>
        <v>0.35000000000000009</v>
      </c>
      <c r="MF123" s="42">
        <f>Tabla25[[#This Row],[PAS_NUM_COR_COD_ROS_TG_NEU]]-Tabla25[[#This Row],[PAS_NUM_COR_COD_ESC_TG_NEU]]</f>
        <v>1.6315789473684212</v>
      </c>
      <c r="MG123" s="42">
        <f>Tabla25[[#This Row],[PAS_NUM_COR_COD_ROS_TG_POS]]-Tabla25[[#This Row],[PAS_NUM_COR_COD_ESC_TG_POS]]</f>
        <v>-1.2105263157894735</v>
      </c>
      <c r="MH123" s="42">
        <f>Tabla25[[#This Row],[PAS_NUM_COR_COD_ROS_TG_TOT]]-Tabla25[[#This Row],[PAS_NUM_COR_COD_ESC_TG_TOT]]</f>
        <v>0.2586206896551726</v>
      </c>
      <c r="MI123" s="42">
        <f>Tabla25[[#This Row],[PAS_DUR_COR_COD_ROS_TG_NEG]]-Tabla25[[#This Row],[PAS_DUR_COR_COD_ESC_TG_NEG]]</f>
        <v>-274.88888888888869</v>
      </c>
      <c r="MJ123" s="42">
        <f>Tabla25[[#This Row],[PAS_DUR_COR_COD_ROS_TG_NEU]]-Tabla25[[#This Row],[PAS_DUR_COR_COD_ESC_TG_NEU]]</f>
        <v>32.563492063492049</v>
      </c>
      <c r="MK123" s="42">
        <f>Tabla25[[#This Row],[PAS_DUR_COR_COD_ROS_TG_POS]]-Tabla25[[#This Row],[PAS_DUR_COR_COD_ESC_TG_POS]]</f>
        <v>-190.80769230769238</v>
      </c>
      <c r="ML123" s="42">
        <f>Tabla25[[#This Row],[PAS_DUR_COR_COD_ROS_TG_TOT]]-Tabla25[[#This Row],[PAS_DUR_COR_COD_ESC_TG_TOT]]</f>
        <v>-129.87275985663086</v>
      </c>
      <c r="MM123" s="44">
        <f>Tabla25[[#This Row],[ESC_NUM_COR_COD_ROS_TG_NEG]]-Tabla25[[#This Row],[ESC_NUM_COR_COD_ESC_TG_NEG]]</f>
        <v>0.25</v>
      </c>
      <c r="MN123" s="44">
        <f>Tabla25[[#This Row],[ESC_NUM_COR_COD_ROS_TG_NEU]]-Tabla25[[#This Row],[ESC_NUM_COR_COD_ESC_TG_NEU]]</f>
        <v>-3.333333333333333</v>
      </c>
      <c r="MO123" s="44">
        <f>Tabla25[[#This Row],[ESC_NUM_COR_COD_ROS_TG_POS]]-Tabla25[[#This Row],[ESC_NUM_COR_COD_ESC_TG_POS]]</f>
        <v>-1.75</v>
      </c>
      <c r="MP123" s="44">
        <f>Tabla25[[#This Row],[ESC_NUM_COR_COD_ROS_TG_TOT]]-Tabla25[[#This Row],[ESC_NUM_COR_COD_ESC_TG_TOT]]</f>
        <v>-1.6800000000000002</v>
      </c>
      <c r="MQ123" s="44">
        <f>Tabla25[[#This Row],[ESC_DUR_COR_COD_ROS_TG_NEG]]-Tabla25[[#This Row],[ESC_DUR_COR_COD_ESC_TG_NEG]]</f>
        <v>281.26190476190459</v>
      </c>
      <c r="MR123" s="44">
        <f>Tabla25[[#This Row],[ESC_DUR_COR_COD_ROS_TG_NEU]]-Tabla25[[#This Row],[ESC_DUR_COR_COD_ESC_TG_NEU]]</f>
        <v>-1148.4583333333335</v>
      </c>
      <c r="MS123" s="44">
        <f>Tabla25[[#This Row],[ESC_DUR_COR_COD_ROS_TG_POS]]-Tabla25[[#This Row],[ESC_DUR_COR_COD_ESC_TG_POS]]</f>
        <v>-249.71428571428578</v>
      </c>
      <c r="MT123" s="44">
        <f>Tabla25[[#This Row],[ESC_DUR_COR_COD_ROS_TG_TOT]]-Tabla25[[#This Row],[ESC_DUR_COR_COD_ESC_TG_TOT]]</f>
        <v>-392.13636363636374</v>
      </c>
      <c r="MU123" s="47">
        <f>Tabla25[[#This Row],[ROS_NUM_COR_COD_ROS_TG_NEG]]-Tabla25[[#This Row],[ROS_NUM_COR_COD_ESC_TG_NEG]]</f>
        <v>-0.625</v>
      </c>
      <c r="MV123" s="47">
        <f>Tabla25[[#This Row],[ROS_NUM_COR_COD_ROS_TG_NEU]]-Tabla25[[#This Row],[ROS_NUM_COR_COD_ESC_TG_NEU]]</f>
        <v>-2.1111111111111112</v>
      </c>
      <c r="MW123" s="47">
        <f>Tabla25[[#This Row],[ROS_NUM_COR_COD_ROS_TG_POS]]-Tabla25[[#This Row],[ROS_NUM_COR_COD_ESC_TG_POS]]</f>
        <v>-1.4</v>
      </c>
      <c r="MX123" s="47">
        <f>Tabla25[[#This Row],[ROS_NUM_COR_COD_ROS_TG_TOT]]-Tabla25[[#This Row],[ROS_NUM_COR_COD_ESC_TG_TOT]]</f>
        <v>-1.4074074074074074</v>
      </c>
      <c r="MY123" s="47">
        <f>Tabla25[[#This Row],[ROS_DUR_COR_COD_ROS_TG_NEG]]-Tabla25[[#This Row],[ROS_DUR_COR_COD_ESC_TG_NEG]]</f>
        <v>-1247.6666666666667</v>
      </c>
      <c r="MZ123" s="47">
        <f>Tabla25[[#This Row],[ROS_DUR_COR_COD_ROS_TG_NEU]]-Tabla25[[#This Row],[ROS_DUR_COR_COD_ESC_TG_NEU]]</f>
        <v>-1035.6666666666667</v>
      </c>
      <c r="NA123" s="47">
        <f>Tabla25[[#This Row],[ROS_DUR_COR_COD_ROS_TG_POS]]-Tabla25[[#This Row],[ROS_DUR_COR_COD_ESC_TG_POS]]</f>
        <v>-1165.75</v>
      </c>
      <c r="NB123" s="47">
        <f>Tabla25[[#This Row],[ROS_DUR_COR_COD_ROS_TG_TOT]]-Tabla25[[#This Row],[ROS_DUR_COR_COD_ESC_TG_TOT]]</f>
        <v>-1088.75</v>
      </c>
    </row>
    <row r="124" spans="1:366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  <c r="KY124" s="15">
        <f>Tabla2[[#This Row],[ROS_NUM_COR_COD_ROS_TG_NEG]]-Tabla2[[#This Row],[PAS_NUM_COR_COD_ROS_TG_NEG]]</f>
        <v>0.15789473684210531</v>
      </c>
      <c r="KZ124" s="15">
        <f>Tabla2[[#This Row],[ROS_DUR_COR_COD_ROS_TG_NEG]]-Tabla2[[#This Row],[PAS_DUR_COR_COD_ROS_TG_NEG]]</f>
        <v>38.083333333333258</v>
      </c>
      <c r="LA124" s="15">
        <f>Tabla2[[#This Row],[ROS_NUM_COR_COD_ROS_TG_NEU]]-Tabla2[[#This Row],[PAS_NUM_COR_COD_ROS_TG_NEU]]</f>
        <v>-2</v>
      </c>
      <c r="LB124" s="15">
        <f>Tabla2[[#This Row],[ROS_DUR_COR_COD_ROS_TG_NEU]]-Tabla2[[#This Row],[PAS_DUR_COR_COD_ROS_TG_NEU]]</f>
        <v>230.875</v>
      </c>
      <c r="LC124" s="15">
        <f>Tabla2[[#This Row],[ROS_NUM_COR_COD_ROS_TG_POS]]-Tabla2[[#This Row],[PAS_NUM_COR_COD_ROS_TG_POS]]</f>
        <v>8.8888888888889017E-2</v>
      </c>
      <c r="LD124" s="15">
        <f>Tabla2[[#This Row],[ROS_DUR_COR_COD_ROS_TG_POS]]-Tabla2[[#This Row],[PAS_DUR_COR_COD_ROS_TG_POS]]</f>
        <v>443.83333333333326</v>
      </c>
      <c r="LE124" s="15">
        <f>Tabla2[[#This Row],[ROS_NUM_COR_COD_ROS_TG_TOT]]-Tabla2[[#This Row],[PAS_NUM_COR_COD_ROS_TG_TOT]]</f>
        <v>-0.55661016949152531</v>
      </c>
      <c r="LF124" s="15">
        <f>Tabla2[[#This Row],[ROS_DUR_COR_COD_ROS_TG_TOT]]-Tabla2[[#This Row],[PAS_DUR_COR_COD_ROS_TG_TOT]]</f>
        <v>293.66190476190468</v>
      </c>
      <c r="LG124" s="15">
        <f>Tabla2[[#This Row],[ROS_NUM_COR_COD_ESC_TG_NEG]]-Tabla2[[#This Row],[PAS_NUM_COR_COD_ESC_TG_NEG]]</f>
        <v>-1.3947368421052633</v>
      </c>
      <c r="LH124" s="15">
        <f>Tabla2[[#This Row],[ROS_DUR_COR_COD_ESC_TG_NEG]]-Tabla2[[#This Row],[PAS_DUR_COR_COD_ESC_TG_NEG]]</f>
        <v>182.28571428571422</v>
      </c>
      <c r="LI124" s="15">
        <f>Tabla2[[#This Row],[ROS_NUM_COR_COD_ESC_TG_NEU]]-Tabla2[[#This Row],[PAS_NUM_COR_COD_ESC_TG_NEU]]</f>
        <v>-1.375</v>
      </c>
      <c r="LJ124" s="15">
        <f>Tabla2[[#This Row],[ROS_NUM_COR_COD_ESC_TG_NEG]]-Tabla2[[#This Row],[PAS_NUM_COR_COD_ESC_TG_NEG]]</f>
        <v>-1.3947368421052633</v>
      </c>
      <c r="LK124" s="15">
        <f>Tabla2[[#This Row],[ROS_NUM_COR_COD_ESC_TG_POS]]-Tabla2[[#This Row],[PAS_NUM_COR_COD_ESC_TG_POS]]</f>
        <v>-0.14999999999999991</v>
      </c>
      <c r="LL124" s="15">
        <f>Tabla2[[#This Row],[ROS_DUR_COR_COD_ESC_TG_POS]]-Tabla2[[#This Row],[PAS_DUR_COR_COD_ESC_TG_POS]]</f>
        <v>491.40000000000009</v>
      </c>
      <c r="LM124" s="15">
        <f>Tabla2[[#This Row],[ROS_NUM_COR_COD_ESC_TG_TOT]]-Tabla2[[#This Row],[PAS_NUM_COR_COD_ESC_TG_TOT]]</f>
        <v>-0.95322033898305092</v>
      </c>
      <c r="LN124" s="15">
        <f>Tabla2[[#This Row],[ROS_DUR_COR_COD_ESC_TG_TOT]]-Tabla2[[#This Row],[PAS_DUR_COR_COD_ESC_TG_TOT]]</f>
        <v>170.55980066445181</v>
      </c>
      <c r="LO124" s="15">
        <f>Tabla2[[#This Row],[PAS_NUM_COR_COD_ROS_TG_NEG]]-Tabla2[[#This Row],[ESC_NUM_COR_COD_ROS_TG_NEG]]</f>
        <v>2.0421052631578949</v>
      </c>
      <c r="LP124" s="15">
        <f>Tabla2[[#This Row],[PAS_DUR_COR_COD_ROS_TG_NEG]]-Tabla2[[#This Row],[ESC_DUR_COR_COD_ROS_TG_NEG]]</f>
        <v>729.31666666666672</v>
      </c>
      <c r="LQ124" s="15">
        <f>Tabla2[[#This Row],[PAS_NUM_COR_COD_ROS_TG_NEU]]-Tabla2[[#This Row],[ESC_NUM_COR_COD_ROS_TG_NEU]]</f>
        <v>1.4500000000000002</v>
      </c>
      <c r="LR124" s="15">
        <f>Tabla2[[#This Row],[PAS_DUR_COR_COD_ROS_TG_NEU]]-Tabla2[[#This Row],[ESC_DUR_COR_COD_ROS_TG_NEU]]</f>
        <v>-60.875</v>
      </c>
      <c r="LS124" s="15">
        <f>Tabla2[[#This Row],[PAS_NUM_COR_COD_ROS_TG_POS]]-Tabla2[[#This Row],[ESC_NUM_COR_COD_ROS_TG_POS]]</f>
        <v>1.0999999999999996</v>
      </c>
      <c r="LT124" s="15">
        <f>Tabla2[[#This Row],[PAS_DUR_COR_COD_ROS_TG_POS]]-Tabla2[[#This Row],[ESC_DUR_COR_COD_ROS_TG_POS]]</f>
        <v>376.375</v>
      </c>
      <c r="LU124" s="15">
        <f>Tabla2[[#This Row],[PAS_NUM_COR_COD_ROS_TG_TOT]]-Tabla2[[#This Row],[ESC_NUM_COR_COD_ROS_TG_TOT]]</f>
        <v>1.5299435028248589</v>
      </c>
      <c r="LV124" s="15">
        <f>Tabla2[[#This Row],[PAS_DUR_COR_COD_ROS_TG_TOT]]-Tabla2[[#This Row],[ESC_DUR_COR_COD_ROS_TG_TOT]]</f>
        <v>336.51587301587313</v>
      </c>
      <c r="LW124" s="15">
        <f>Tabla2[[#This Row],[PAS_NUM_COR_COD_ESC_TG_NEG]]-Tabla2[[#This Row],[ESC_NUM_COR_COD_ESC_TG_NEG]]</f>
        <v>-0.50526315789473708</v>
      </c>
      <c r="LX124" s="15">
        <f>Tabla2[[#This Row],[PAS_DUR_COR_COD_ESC_TG_NEG]]-Tabla2[[#This Row],[ESC_DUR_COR_COD_ESC_TG_NEG]]</f>
        <v>116.26984126984144</v>
      </c>
      <c r="LY124" s="15">
        <f>Tabla2[[#This Row],[PAS_NUM_COR_COD_ESC_TG_NEU]]-Tabla2[[#This Row],[ESC_NUM_COR_COD_ESC_TG_NEU]]</f>
        <v>0.75</v>
      </c>
      <c r="LZ124" s="15">
        <f>Tabla2[[#This Row],[PAS_DUR_COR_COD_ESC_TG_NEU]]-Tabla2[[#This Row],[ESC_DUR_COR_COD_ESC_TG_NEU]]</f>
        <v>200.86666666666656</v>
      </c>
      <c r="MA124" s="15">
        <f>Tabla2[[#This Row],[PAS_NUM_COR_COD_ESC_TG_POS]]-Tabla2[[#This Row],[ESC_NUM_COR_COD_ESC_TG_POS]]</f>
        <v>-0.14999999999999991</v>
      </c>
      <c r="MB124" s="15">
        <f>Tabla2[[#This Row],[PAS_DUR_COR_COD_ESC_TG_POS]]-Tabla2[[#This Row],[ESC_DUR_COR_COD_ESC_TG_POS]]</f>
        <v>108.5</v>
      </c>
      <c r="MC124" s="15">
        <f>Tabla2[[#This Row],[PAS_NUM_COR_COD_ESC_TG_TOT]]-Tabla2[[#This Row],[ESC_NUM_COR_COD_ESC_TG_TOT]]</f>
        <v>2.6553672316384169E-2</v>
      </c>
      <c r="MD124" s="15">
        <f>Tabla2[[#This Row],[PAS_DUR_COR_COD_ESC_TG_TOT]]-Tabla2[[#This Row],[ESC_DUR_COR_COD_ESC_TG_TOT]]</f>
        <v>138.27162790697685</v>
      </c>
      <c r="ME124" s="42">
        <f>Tabla25[[#This Row],[PAS_NUM_COR_COD_ROS_TG_NEG]]-Tabla25[[#This Row],[PAS_NUM_COR_COD_ESC_TG_NEG]]</f>
        <v>-5.2631578947368585E-2</v>
      </c>
      <c r="MF124" s="42">
        <f>Tabla25[[#This Row],[PAS_NUM_COR_COD_ROS_TG_NEU]]-Tabla25[[#This Row],[PAS_NUM_COR_COD_ESC_TG_NEU]]</f>
        <v>0</v>
      </c>
      <c r="MG124" s="42">
        <f>Tabla25[[#This Row],[PAS_NUM_COR_COD_ROS_TG_POS]]-Tabla25[[#This Row],[PAS_NUM_COR_COD_ESC_TG_POS]]</f>
        <v>0.64999999999999991</v>
      </c>
      <c r="MH124" s="42">
        <f>Tabla25[[#This Row],[PAS_NUM_COR_COD_ROS_TG_TOT]]-Tabla25[[#This Row],[PAS_NUM_COR_COD_ESC_TG_TOT]]</f>
        <v>0.20338983050847448</v>
      </c>
      <c r="MI124" s="42">
        <f>Tabla25[[#This Row],[PAS_DUR_COR_COD_ROS_TG_NEG]]-Tabla25[[#This Row],[PAS_DUR_COR_COD_ESC_TG_NEG]]</f>
        <v>168.20238095238096</v>
      </c>
      <c r="MJ124" s="42">
        <f>Tabla25[[#This Row],[PAS_DUR_COR_COD_ROS_TG_NEU]]-Tabla25[[#This Row],[PAS_DUR_COR_COD_ESC_TG_NEU]]</f>
        <v>-155.74166666666656</v>
      </c>
      <c r="MK124" s="42">
        <f>Tabla25[[#This Row],[PAS_DUR_COR_COD_ROS_TG_POS]]-Tabla25[[#This Row],[PAS_DUR_COR_COD_ESC_TG_POS]]</f>
        <v>156</v>
      </c>
      <c r="ML124" s="42">
        <f>Tabla25[[#This Row],[PAS_DUR_COR_COD_ROS_TG_TOT]]-Tabla25[[#This Row],[PAS_DUR_COR_COD_ESC_TG_TOT]]</f>
        <v>37.559800664451814</v>
      </c>
      <c r="MM124" s="44">
        <f>Tabla25[[#This Row],[ESC_NUM_COR_COD_ROS_TG_NEG]]-Tabla25[[#This Row],[ESC_NUM_COR_COD_ESC_TG_NEG]]</f>
        <v>-2.6000000000000005</v>
      </c>
      <c r="MN124" s="44">
        <f>Tabla25[[#This Row],[ESC_NUM_COR_COD_ROS_TG_NEU]]-Tabla25[[#This Row],[ESC_NUM_COR_COD_ESC_TG_NEU]]</f>
        <v>-0.70000000000000018</v>
      </c>
      <c r="MO124" s="44">
        <f>Tabla25[[#This Row],[ESC_NUM_COR_COD_ROS_TG_POS]]-Tabla25[[#This Row],[ESC_NUM_COR_COD_ESC_TG_POS]]</f>
        <v>-0.59999999999999964</v>
      </c>
      <c r="MP124" s="44">
        <f>Tabla25[[#This Row],[ESC_NUM_COR_COD_ROS_TG_TOT]]-Tabla25[[#This Row],[ESC_NUM_COR_COD_ESC_TG_TOT]]</f>
        <v>-1.3000000000000003</v>
      </c>
      <c r="MQ124" s="44">
        <f>Tabla25[[#This Row],[ESC_DUR_COR_COD_ROS_TG_NEG]]-Tabla25[[#This Row],[ESC_DUR_COR_COD_ESC_TG_NEG]]</f>
        <v>-444.84444444444432</v>
      </c>
      <c r="MR124" s="44">
        <f>Tabla25[[#This Row],[ESC_DUR_COR_COD_ROS_TG_NEU]]-Tabla25[[#This Row],[ESC_DUR_COR_COD_ESC_TG_NEU]]</f>
        <v>106</v>
      </c>
      <c r="MS124" s="44">
        <f>Tabla25[[#This Row],[ESC_DUR_COR_COD_ROS_TG_POS]]-Tabla25[[#This Row],[ESC_DUR_COR_COD_ESC_TG_POS]]</f>
        <v>-111.875</v>
      </c>
      <c r="MT124" s="44">
        <f>Tabla25[[#This Row],[ESC_DUR_COR_COD_ROS_TG_TOT]]-Tabla25[[#This Row],[ESC_DUR_COR_COD_ESC_TG_TOT]]</f>
        <v>-160.68444444444447</v>
      </c>
      <c r="MU124" s="47">
        <f>Tabla25[[#This Row],[ROS_NUM_COR_COD_ROS_TG_NEG]]-Tabla25[[#This Row],[ROS_NUM_COR_COD_ESC_TG_NEG]]</f>
        <v>1.5</v>
      </c>
      <c r="MV124" s="47">
        <f>Tabla25[[#This Row],[ROS_NUM_COR_COD_ROS_TG_NEU]]-Tabla25[[#This Row],[ROS_NUM_COR_COD_ESC_TG_NEU]]</f>
        <v>-0.625</v>
      </c>
      <c r="MW124" s="47">
        <f>Tabla25[[#This Row],[ROS_NUM_COR_COD_ROS_TG_POS]]-Tabla25[[#This Row],[ROS_NUM_COR_COD_ESC_TG_POS]]</f>
        <v>0.88888888888888884</v>
      </c>
      <c r="MX124" s="47">
        <f>Tabla25[[#This Row],[ROS_NUM_COR_COD_ROS_TG_TOT]]-Tabla25[[#This Row],[ROS_NUM_COR_COD_ESC_TG_TOT]]</f>
        <v>0.60000000000000009</v>
      </c>
      <c r="MY124" s="47">
        <f>Tabla25[[#This Row],[ROS_DUR_COR_COD_ROS_TG_NEG]]-Tabla25[[#This Row],[ROS_DUR_COR_COD_ESC_TG_NEG]]</f>
        <v>24</v>
      </c>
      <c r="MZ124" s="47">
        <f>Tabla25[[#This Row],[ROS_DUR_COR_COD_ROS_TG_NEU]]-Tabla25[[#This Row],[ROS_DUR_COR_COD_ESC_TG_NEU]]</f>
        <v>216.79999999999995</v>
      </c>
      <c r="NA124" s="47">
        <f>Tabla25[[#This Row],[ROS_DUR_COR_COD_ROS_TG_POS]]-Tabla25[[#This Row],[ROS_DUR_COR_COD_ESC_TG_POS]]</f>
        <v>108.43333333333317</v>
      </c>
      <c r="NB124" s="47">
        <f>Tabla25[[#This Row],[ROS_DUR_COR_COD_ROS_TG_TOT]]-Tabla25[[#This Row],[ROS_DUR_COR_COD_ESC_TG_TOT]]</f>
        <v>160.66190476190468</v>
      </c>
    </row>
    <row r="125" spans="1:366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  <c r="KY125" s="15">
        <f>Tabla2[[#This Row],[ROS_NUM_COR_COD_ROS_TG_NEG]]-Tabla2[[#This Row],[PAS_NUM_COR_COD_ROS_TG_NEG]]</f>
        <v>0.2</v>
      </c>
      <c r="KZ125" s="15">
        <f>Tabla2[[#This Row],[ROS_DUR_COR_COD_ROS_TG_NEG]]-Tabla2[[#This Row],[PAS_DUR_COR_COD_ROS_TG_NEG]]</f>
        <v>185</v>
      </c>
      <c r="LA125" s="15">
        <f>Tabla2[[#This Row],[ROS_NUM_COR_COD_ROS_TG_NEU]]-Tabla2[[#This Row],[PAS_NUM_COR_COD_ROS_TG_NEU]]</f>
        <v>-7.7777777777777779E-2</v>
      </c>
      <c r="LB125" s="15">
        <f>Tabla2[[#This Row],[ROS_DUR_COR_COD_ROS_TG_NEU]]-Tabla2[[#This Row],[PAS_DUR_COR_COD_ROS_TG_NEU]]</f>
        <v>-57.666666666666629</v>
      </c>
      <c r="LC125" s="15">
        <f>Tabla2[[#This Row],[ROS_NUM_COR_COD_ROS_TG_POS]]-Tabla2[[#This Row],[PAS_NUM_COR_COD_ROS_TG_POS]]</f>
        <v>-0.26315789473684209</v>
      </c>
      <c r="LD125" s="15">
        <f>Tabla2[[#This Row],[ROS_DUR_COR_COD_ROS_TG_POS]]-Tabla2[[#This Row],[PAS_DUR_COR_COD_ROS_TG_POS]]</f>
        <v>-412.66666666666669</v>
      </c>
      <c r="LE125" s="15">
        <f>Tabla2[[#This Row],[ROS_NUM_COR_COD_ROS_TG_TOT]]-Tabla2[[#This Row],[PAS_NUM_COR_COD_ROS_TG_TOT]]</f>
        <v>-5.524168236032645E-2</v>
      </c>
      <c r="LF125" s="15">
        <f>Tabla2[[#This Row],[ROS_DUR_COR_COD_ROS_TG_TOT]]-Tabla2[[#This Row],[PAS_DUR_COR_COD_ROS_TG_TOT]]</f>
        <v>63.642857142857167</v>
      </c>
      <c r="LG125" s="15">
        <f>Tabla2[[#This Row],[ROS_NUM_COR_COD_ESC_TG_NEG]]-Tabla2[[#This Row],[PAS_NUM_COR_COD_ESC_TG_NEG]]</f>
        <v>0.25</v>
      </c>
      <c r="LH125" s="15">
        <f>Tabla2[[#This Row],[ROS_DUR_COR_COD_ESC_TG_NEG]]-Tabla2[[#This Row],[PAS_DUR_COR_COD_ESC_TG_NEG]]</f>
        <v>783</v>
      </c>
      <c r="LI125" s="15">
        <f>Tabla2[[#This Row],[ROS_NUM_COR_COD_ESC_TG_NEU]]-Tabla2[[#This Row],[PAS_NUM_COR_COD_ESC_TG_NEU]]</f>
        <v>-0.3</v>
      </c>
      <c r="LJ125" s="15">
        <f>Tabla2[[#This Row],[ROS_NUM_COR_COD_ESC_TG_NEG]]-Tabla2[[#This Row],[PAS_NUM_COR_COD_ESC_TG_NEG]]</f>
        <v>0.25</v>
      </c>
      <c r="LK125" s="15">
        <f>Tabla2[[#This Row],[ROS_NUM_COR_COD_ESC_TG_POS]]-Tabla2[[#This Row],[PAS_NUM_COR_COD_ESC_TG_POS]]</f>
        <v>-0.4263157894736842</v>
      </c>
      <c r="LL125" s="15">
        <f>Tabla2[[#This Row],[ROS_DUR_COR_COD_ESC_TG_POS]]-Tabla2[[#This Row],[PAS_DUR_COR_COD_ESC_TG_POS]]</f>
        <v>-476</v>
      </c>
      <c r="LM125" s="15">
        <f>Tabla2[[#This Row],[ROS_NUM_COR_COD_ESC_TG_TOT]]-Tabla2[[#This Row],[PAS_NUM_COR_COD_ESC_TG_TOT]]</f>
        <v>-0.160075329566855</v>
      </c>
      <c r="LN125" s="15">
        <f>Tabla2[[#This Row],[ROS_DUR_COR_COD_ESC_TG_TOT]]-Tabla2[[#This Row],[PAS_DUR_COR_COD_ESC_TG_TOT]]</f>
        <v>-36.166666666666629</v>
      </c>
      <c r="LO125" s="15">
        <f>Tabla2[[#This Row],[PAS_NUM_COR_COD_ROS_TG_NEG]]-Tabla2[[#This Row],[ESC_NUM_COR_COD_ROS_TG_NEG]]</f>
        <v>-2.85</v>
      </c>
      <c r="LP125" s="15">
        <f>Tabla2[[#This Row],[PAS_DUR_COR_COD_ROS_TG_NEG]]-Tabla2[[#This Row],[ESC_DUR_COR_COD_ROS_TG_NEG]]</f>
        <v>-1050.1666666666667</v>
      </c>
      <c r="LQ125" s="15">
        <f>Tabla2[[#This Row],[PAS_NUM_COR_COD_ROS_TG_NEU]]-Tabla2[[#This Row],[ESC_NUM_COR_COD_ROS_TG_NEU]]</f>
        <v>-2.8111111111111113</v>
      </c>
      <c r="LR125" s="15">
        <f>Tabla2[[#This Row],[PAS_DUR_COR_COD_ROS_TG_NEU]]-Tabla2[[#This Row],[ESC_DUR_COR_COD_ROS_TG_NEU]]</f>
        <v>-618.19047619047626</v>
      </c>
      <c r="LS125" s="15">
        <f>Tabla2[[#This Row],[PAS_NUM_COR_COD_ROS_TG_POS]]-Tabla2[[#This Row],[ESC_NUM_COR_COD_ROS_TG_POS]]</f>
        <v>-3.9368421052631581</v>
      </c>
      <c r="LT125" s="15">
        <f>Tabla2[[#This Row],[PAS_DUR_COR_COD_ROS_TG_POS]]-Tabla2[[#This Row],[ESC_DUR_COR_COD_ROS_TG_POS]]</f>
        <v>-797.5333333333333</v>
      </c>
      <c r="LU125" s="15">
        <f>Tabla2[[#This Row],[PAS_NUM_COR_COD_ROS_TG_TOT]]-Tabla2[[#This Row],[ESC_NUM_COR_COD_ROS_TG_TOT]]</f>
        <v>-3.2104032729398013</v>
      </c>
      <c r="LV125" s="15">
        <f>Tabla2[[#This Row],[PAS_DUR_COR_COD_ROS_TG_TOT]]-Tabla2[[#This Row],[ESC_DUR_COR_COD_ROS_TG_TOT]]</f>
        <v>-785.49068322981361</v>
      </c>
      <c r="LW125" s="15">
        <f>Tabla2[[#This Row],[PAS_NUM_COR_COD_ESC_TG_NEG]]-Tabla2[[#This Row],[ESC_NUM_COR_COD_ESC_TG_NEG]]</f>
        <v>-3.6</v>
      </c>
      <c r="LX125" s="15">
        <f>Tabla2[[#This Row],[PAS_DUR_COR_COD_ESC_TG_NEG]]-Tabla2[[#This Row],[ESC_DUR_COR_COD_ESC_TG_NEG]]</f>
        <v>-1342.5</v>
      </c>
      <c r="LY125" s="15">
        <f>Tabla2[[#This Row],[PAS_NUM_COR_COD_ESC_TG_NEU]]-Tabla2[[#This Row],[ESC_NUM_COR_COD_ESC_TG_NEU]]</f>
        <v>-3.1444444444444448</v>
      </c>
      <c r="LZ125" s="15">
        <f>Tabla2[[#This Row],[PAS_DUR_COR_COD_ESC_TG_NEU]]-Tabla2[[#This Row],[ESC_DUR_COR_COD_ESC_TG_NEU]]</f>
        <v>-734.41666666666674</v>
      </c>
      <c r="MA125" s="15">
        <f>Tabla2[[#This Row],[PAS_NUM_COR_COD_ESC_TG_POS]]-Tabla2[[#This Row],[ESC_NUM_COR_COD_ESC_TG_POS]]</f>
        <v>-2.4736842105263159</v>
      </c>
      <c r="MB125" s="15">
        <f>Tabla2[[#This Row],[PAS_DUR_COR_COD_ESC_TG_POS]]-Tabla2[[#This Row],[ESC_DUR_COR_COD_ESC_TG_POS]]</f>
        <v>-106.88888888888891</v>
      </c>
      <c r="MC125" s="15">
        <f>Tabla2[[#This Row],[PAS_NUM_COR_COD_ESC_TG_TOT]]-Tabla2[[#This Row],[ESC_NUM_COR_COD_ESC_TG_TOT]]</f>
        <v>-3.0736411455289301</v>
      </c>
      <c r="MD125" s="15">
        <f>Tabla2[[#This Row],[PAS_DUR_COR_COD_ESC_TG_TOT]]-Tabla2[[#This Row],[ESC_DUR_COR_COD_ESC_TG_TOT]]</f>
        <v>-519.73333333333346</v>
      </c>
      <c r="ME125" s="42">
        <f>Tabla25[[#This Row],[PAS_NUM_COR_COD_ROS_TG_NEG]]-Tabla25[[#This Row],[PAS_NUM_COR_COD_ESC_TG_NEG]]</f>
        <v>0.05</v>
      </c>
      <c r="MF125" s="42">
        <f>Tabla25[[#This Row],[PAS_NUM_COR_COD_ROS_TG_NEU]]-Tabla25[[#This Row],[PAS_NUM_COR_COD_ESC_TG_NEU]]</f>
        <v>0</v>
      </c>
      <c r="MG125" s="42">
        <f>Tabla25[[#This Row],[PAS_NUM_COR_COD_ROS_TG_POS]]-Tabla25[[#This Row],[PAS_NUM_COR_COD_ESC_TG_POS]]</f>
        <v>-0.26315789473684209</v>
      </c>
      <c r="MH125" s="42">
        <f>Tabla25[[#This Row],[PAS_NUM_COR_COD_ROS_TG_TOT]]-Tabla25[[#This Row],[PAS_NUM_COR_COD_ESC_TG_TOT]]</f>
        <v>-6.7796610169491511E-2</v>
      </c>
      <c r="MI125" s="42">
        <f>Tabla25[[#This Row],[PAS_DUR_COR_COD_ROS_TG_NEG]]-Tabla25[[#This Row],[PAS_DUR_COR_COD_ESC_TG_NEG]]</f>
        <v>381</v>
      </c>
      <c r="MJ125" s="42">
        <f>Tabla25[[#This Row],[PAS_DUR_COR_COD_ROS_TG_NEU]]-Tabla25[[#This Row],[PAS_DUR_COR_COD_ESC_TG_NEU]]</f>
        <v>191.33333333333331</v>
      </c>
      <c r="MK125" s="42">
        <f>Tabla25[[#This Row],[PAS_DUR_COR_COD_ROS_TG_POS]]-Tabla25[[#This Row],[PAS_DUR_COR_COD_ESC_TG_POS]]</f>
        <v>-409.33333333333331</v>
      </c>
      <c r="ML125" s="42">
        <f>Tabla25[[#This Row],[PAS_DUR_COR_COD_ROS_TG_TOT]]-Tabla25[[#This Row],[PAS_DUR_COR_COD_ESC_TG_TOT]]</f>
        <v>-124.8095238095238</v>
      </c>
      <c r="MM125" s="44">
        <f>Tabla25[[#This Row],[ESC_NUM_COR_COD_ROS_TG_NEG]]-Tabla25[[#This Row],[ESC_NUM_COR_COD_ESC_TG_NEG]]</f>
        <v>-0.70000000000000018</v>
      </c>
      <c r="MN125" s="44">
        <f>Tabla25[[#This Row],[ESC_NUM_COR_COD_ROS_TG_NEU]]-Tabla25[[#This Row],[ESC_NUM_COR_COD_ESC_TG_NEU]]</f>
        <v>-0.33333333333333348</v>
      </c>
      <c r="MO125" s="44">
        <f>Tabla25[[#This Row],[ESC_NUM_COR_COD_ROS_TG_POS]]-Tabla25[[#This Row],[ESC_NUM_COR_COD_ESC_TG_POS]]</f>
        <v>1.2000000000000002</v>
      </c>
      <c r="MP125" s="44">
        <f>Tabla25[[#This Row],[ESC_NUM_COR_COD_ROS_TG_TOT]]-Tabla25[[#This Row],[ESC_NUM_COR_COD_ESC_TG_TOT]]</f>
        <v>6.8965517241379448E-2</v>
      </c>
      <c r="MQ125" s="44">
        <f>Tabla25[[#This Row],[ESC_DUR_COR_COD_ROS_TG_NEG]]-Tabla25[[#This Row],[ESC_DUR_COR_COD_ESC_TG_NEG]]</f>
        <v>88.666666666666742</v>
      </c>
      <c r="MR125" s="44">
        <f>Tabla25[[#This Row],[ESC_DUR_COR_COD_ROS_TG_NEU]]-Tabla25[[#This Row],[ESC_DUR_COR_COD_ESC_TG_NEU]]</f>
        <v>75.10714285714289</v>
      </c>
      <c r="MS125" s="44">
        <f>Tabla25[[#This Row],[ESC_DUR_COR_COD_ROS_TG_POS]]-Tabla25[[#This Row],[ESC_DUR_COR_COD_ESC_TG_POS]]</f>
        <v>281.31111111111113</v>
      </c>
      <c r="MT125" s="44">
        <f>Tabla25[[#This Row],[ESC_DUR_COR_COD_ROS_TG_TOT]]-Tabla25[[#This Row],[ESC_DUR_COR_COD_ESC_TG_TOT]]</f>
        <v>140.94782608695641</v>
      </c>
      <c r="MU125" s="47">
        <f>Tabla25[[#This Row],[ROS_NUM_COR_COD_ROS_TG_NEG]]-Tabla25[[#This Row],[ROS_NUM_COR_COD_ESC_TG_NEG]]</f>
        <v>0</v>
      </c>
      <c r="MV125" s="47">
        <f>Tabla25[[#This Row],[ROS_NUM_COR_COD_ROS_TG_NEU]]-Tabla25[[#This Row],[ROS_NUM_COR_COD_ESC_TG_NEU]]</f>
        <v>0.22222222222222221</v>
      </c>
      <c r="MW125" s="47">
        <f>Tabla25[[#This Row],[ROS_NUM_COR_COD_ROS_TG_POS]]-Tabla25[[#This Row],[ROS_NUM_COR_COD_ESC_TG_POS]]</f>
        <v>-0.1</v>
      </c>
      <c r="MX125" s="47">
        <f>Tabla25[[#This Row],[ROS_NUM_COR_COD_ROS_TG_TOT]]-Tabla25[[#This Row],[ROS_NUM_COR_COD_ESC_TG_TOT]]</f>
        <v>3.7037037037037035E-2</v>
      </c>
      <c r="MY125" s="47">
        <f>Tabla25[[#This Row],[ROS_DUR_COR_COD_ROS_TG_NEG]]-Tabla25[[#This Row],[ROS_DUR_COR_COD_ESC_TG_NEG]]</f>
        <v>-217</v>
      </c>
      <c r="MZ125" s="47">
        <f>Tabla25[[#This Row],[ROS_DUR_COR_COD_ROS_TG_NEU]]-Tabla25[[#This Row],[ROS_DUR_COR_COD_ESC_TG_NEU]]</f>
        <v>513</v>
      </c>
      <c r="NA125" s="47">
        <f>Tabla25[[#This Row],[ROS_DUR_COR_COD_ROS_TG_POS]]-Tabla25[[#This Row],[ROS_DUR_COR_COD_ESC_TG_POS]]</f>
        <v>-346</v>
      </c>
      <c r="NB125" s="47">
        <f>Tabla25[[#This Row],[ROS_DUR_COR_COD_ROS_TG_TOT]]-Tabla25[[#This Row],[ROS_DUR_COR_COD_ESC_TG_TOT]]</f>
        <v>-25</v>
      </c>
    </row>
    <row r="126" spans="1:366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  <c r="KY126" s="15">
        <f>Tabla2[[#This Row],[ROS_NUM_COR_COD_ROS_TG_NEG]]-Tabla2[[#This Row],[PAS_NUM_COR_COD_ROS_TG_NEG]]</f>
        <v>-7.8571428571428292E-2</v>
      </c>
      <c r="KZ126" s="15">
        <f>Tabla2[[#This Row],[ROS_DUR_COR_COD_ROS_TG_NEG]]-Tabla2[[#This Row],[PAS_DUR_COR_COD_ROS_TG_NEG]]</f>
        <v>-20.555555555555543</v>
      </c>
      <c r="LA126" s="15">
        <f>Tabla2[[#This Row],[ROS_NUM_COR_COD_ROS_TG_NEU]]-Tabla2[[#This Row],[PAS_NUM_COR_COD_ROS_TG_NEU]]</f>
        <v>0.94444444444444464</v>
      </c>
      <c r="LB126" s="15">
        <f>Tabla2[[#This Row],[ROS_DUR_COR_COD_ROS_TG_NEU]]-Tabla2[[#This Row],[PAS_DUR_COR_COD_ROS_TG_NEU]]</f>
        <v>-16.5</v>
      </c>
      <c r="LC126" s="15">
        <f>Tabla2[[#This Row],[ROS_NUM_COR_COD_ROS_TG_POS]]-Tabla2[[#This Row],[PAS_NUM_COR_COD_ROS_TG_POS]]</f>
        <v>0.47953216374268992</v>
      </c>
      <c r="LD126" s="15">
        <f>Tabla2[[#This Row],[ROS_DUR_COR_COD_ROS_TG_POS]]-Tabla2[[#This Row],[PAS_DUR_COR_COD_ROS_TG_POS]]</f>
        <v>-71.701388888888914</v>
      </c>
      <c r="LE126" s="15">
        <f>Tabla2[[#This Row],[ROS_NUM_COR_COD_ROS_TG_TOT]]-Tabla2[[#This Row],[PAS_NUM_COR_COD_ROS_TG_TOT]]</f>
        <v>0.47368421052631593</v>
      </c>
      <c r="LF126" s="15">
        <f>Tabla2[[#This Row],[ROS_DUR_COR_COD_ROS_TG_TOT]]-Tabla2[[#This Row],[PAS_DUR_COR_COD_ROS_TG_TOT]]</f>
        <v>-36.358695652173878</v>
      </c>
      <c r="LG126" s="15">
        <f>Tabla2[[#This Row],[ROS_NUM_COR_COD_ESC_TG_NEG]]-Tabla2[[#This Row],[PAS_NUM_COR_COD_ESC_TG_NEG]]</f>
        <v>-0.30714285714285738</v>
      </c>
      <c r="LH126" s="15">
        <f>Tabla2[[#This Row],[ROS_DUR_COR_COD_ESC_TG_NEG]]-Tabla2[[#This Row],[PAS_DUR_COR_COD_ESC_TG_NEG]]</f>
        <v>-356.70000000000005</v>
      </c>
      <c r="LI126" s="15">
        <f>Tabla2[[#This Row],[ROS_NUM_COR_COD_ESC_TG_NEU]]-Tabla2[[#This Row],[PAS_NUM_COR_COD_ESC_TG_NEU]]</f>
        <v>-1.6666666666666665</v>
      </c>
      <c r="LJ126" s="15">
        <f>Tabla2[[#This Row],[ROS_NUM_COR_COD_ESC_TG_NEG]]-Tabla2[[#This Row],[PAS_NUM_COR_COD_ESC_TG_NEG]]</f>
        <v>-0.30714285714285738</v>
      </c>
      <c r="LK126" s="15">
        <f>Tabla2[[#This Row],[ROS_NUM_COR_COD_ESC_TG_POS]]-Tabla2[[#This Row],[PAS_NUM_COR_COD_ESC_TG_POS]]</f>
        <v>-1.0409356725146197</v>
      </c>
      <c r="LL126" s="15">
        <f>Tabla2[[#This Row],[ROS_DUR_COR_COD_ESC_TG_POS]]-Tabla2[[#This Row],[PAS_DUR_COR_COD_ESC_TG_POS]]</f>
        <v>-276.99159663865555</v>
      </c>
      <c r="LM126" s="15">
        <f>Tabla2[[#This Row],[ROS_NUM_COR_COD_ESC_TG_TOT]]-Tabla2[[#This Row],[PAS_NUM_COR_COD_ESC_TG_TOT]]</f>
        <v>-1.0196491228070175</v>
      </c>
      <c r="LN126" s="15">
        <f>Tabla2[[#This Row],[ROS_DUR_COR_COD_ESC_TG_TOT]]-Tabla2[[#This Row],[PAS_DUR_COR_COD_ESC_TG_TOT]]</f>
        <v>-279.6549019607844</v>
      </c>
      <c r="LO126" s="15">
        <f>Tabla2[[#This Row],[PAS_NUM_COR_COD_ROS_TG_NEG]]-Tabla2[[#This Row],[ESC_NUM_COR_COD_ROS_TG_NEG]]</f>
        <v>-0.64999999999999991</v>
      </c>
      <c r="LP126" s="15">
        <f>Tabla2[[#This Row],[PAS_DUR_COR_COD_ROS_TG_NEG]]-Tabla2[[#This Row],[ESC_DUR_COR_COD_ROS_TG_NEG]]</f>
        <v>-324.86111111111109</v>
      </c>
      <c r="LQ126" s="15">
        <f>Tabla2[[#This Row],[PAS_NUM_COR_COD_ROS_TG_NEU]]-Tabla2[[#This Row],[ESC_NUM_COR_COD_ROS_TG_NEU]]</f>
        <v>-0.4222222222222225</v>
      </c>
      <c r="LR126" s="15">
        <f>Tabla2[[#This Row],[PAS_DUR_COR_COD_ROS_TG_NEU]]-Tabla2[[#This Row],[ESC_DUR_COR_COD_ROS_TG_NEU]]</f>
        <v>-68.625</v>
      </c>
      <c r="LS126" s="15">
        <f>Tabla2[[#This Row],[PAS_NUM_COR_COD_ROS_TG_POS]]-Tabla2[[#This Row],[ESC_NUM_COR_COD_ROS_TG_POS]]</f>
        <v>1.4093567251461989</v>
      </c>
      <c r="LT126" s="15">
        <f>Tabla2[[#This Row],[PAS_DUR_COR_COD_ROS_TG_POS]]-Tabla2[[#This Row],[ESC_DUR_COR_COD_ROS_TG_POS]]</f>
        <v>45.8125</v>
      </c>
      <c r="LU126" s="15">
        <f>Tabla2[[#This Row],[PAS_NUM_COR_COD_ROS_TG_TOT]]-Tabla2[[#This Row],[ESC_NUM_COR_COD_ROS_TG_TOT]]</f>
        <v>7.8039927404718767E-2</v>
      </c>
      <c r="LV126" s="15">
        <f>Tabla2[[#This Row],[PAS_DUR_COR_COD_ROS_TG_TOT]]-Tabla2[[#This Row],[ESC_DUR_COR_COD_ROS_TG_TOT]]</f>
        <v>-143.5413043478261</v>
      </c>
      <c r="LW126" s="15">
        <f>Tabla2[[#This Row],[PAS_NUM_COR_COD_ESC_TG_NEG]]-Tabla2[[#This Row],[ESC_NUM_COR_COD_ESC_TG_NEG]]</f>
        <v>5.0000000000000266E-2</v>
      </c>
      <c r="LX126" s="15">
        <f>Tabla2[[#This Row],[PAS_DUR_COR_COD_ESC_TG_NEG]]-Tabla2[[#This Row],[ESC_DUR_COR_COD_ESC_TG_NEG]]</f>
        <v>38.450000000000045</v>
      </c>
      <c r="LY126" s="15">
        <f>Tabla2[[#This Row],[PAS_NUM_COR_COD_ESC_TG_NEU]]-Tabla2[[#This Row],[ESC_NUM_COR_COD_ESC_TG_NEU]]</f>
        <v>-0.31111111111111134</v>
      </c>
      <c r="LZ126" s="15">
        <f>Tabla2[[#This Row],[PAS_DUR_COR_COD_ESC_TG_NEU]]-Tabla2[[#This Row],[ESC_DUR_COR_COD_ESC_TG_NEU]]</f>
        <v>83.946153846153834</v>
      </c>
      <c r="MA126" s="15">
        <f>Tabla2[[#This Row],[PAS_NUM_COR_COD_ESC_TG_POS]]-Tabla2[[#This Row],[ESC_NUM_COR_COD_ESC_TG_POS]]</f>
        <v>-0.95906432748538029</v>
      </c>
      <c r="MB126" s="15">
        <f>Tabla2[[#This Row],[PAS_DUR_COR_COD_ESC_TG_POS]]-Tabla2[[#This Row],[ESC_DUR_COR_COD_ESC_TG_POS]]</f>
        <v>-388.66911764705878</v>
      </c>
      <c r="MC126" s="15">
        <f>Tabla2[[#This Row],[PAS_NUM_COR_COD_ESC_TG_TOT]]-Tabla2[[#This Row],[ESC_NUM_COR_COD_ESC_TG_TOT]]</f>
        <v>-0.38173018753780985</v>
      </c>
      <c r="MD126" s="15">
        <f>Tabla2[[#This Row],[PAS_DUR_COR_COD_ESC_TG_TOT]]-Tabla2[[#This Row],[ESC_DUR_COR_COD_ESC_TG_TOT]]</f>
        <v>-76.010256410256375</v>
      </c>
      <c r="ME126" s="42">
        <f>Tabla25[[#This Row],[PAS_NUM_COR_COD_ROS_TG_NEG]]-Tabla25[[#This Row],[PAS_NUM_COR_COD_ESC_TG_NEG]]</f>
        <v>0.19999999999999973</v>
      </c>
      <c r="MF126" s="42">
        <f>Tabla25[[#This Row],[PAS_NUM_COR_COD_ROS_TG_NEU]]-Tabla25[[#This Row],[PAS_NUM_COR_COD_ESC_TG_NEU]]</f>
        <v>-0.61111111111111116</v>
      </c>
      <c r="MG126" s="42">
        <f>Tabla25[[#This Row],[PAS_NUM_COR_COD_ROS_TG_POS]]-Tabla25[[#This Row],[PAS_NUM_COR_COD_ESC_TG_POS]]</f>
        <v>-0.6315789473684208</v>
      </c>
      <c r="MH126" s="42">
        <f>Tabla25[[#This Row],[PAS_NUM_COR_COD_ROS_TG_TOT]]-Tabla25[[#This Row],[PAS_NUM_COR_COD_ESC_TG_TOT]]</f>
        <v>-0.33333333333333348</v>
      </c>
      <c r="MI126" s="42">
        <f>Tabla25[[#This Row],[PAS_DUR_COR_COD_ROS_TG_NEG]]-Tabla25[[#This Row],[PAS_DUR_COR_COD_ESC_TG_NEG]]</f>
        <v>-65.811111111111131</v>
      </c>
      <c r="MJ126" s="42">
        <f>Tabla25[[#This Row],[PAS_DUR_COR_COD_ROS_TG_NEU]]-Tabla25[[#This Row],[PAS_DUR_COR_COD_ESC_TG_NEU]]</f>
        <v>-109.34615384615381</v>
      </c>
      <c r="MK126" s="42">
        <f>Tabla25[[#This Row],[PAS_DUR_COR_COD_ROS_TG_POS]]-Tabla25[[#This Row],[PAS_DUR_COR_COD_ESC_TG_POS]]</f>
        <v>-88.893382352941217</v>
      </c>
      <c r="ML126" s="42">
        <f>Tabla25[[#This Row],[PAS_DUR_COR_COD_ROS_TG_TOT]]-Tabla25[[#This Row],[PAS_DUR_COR_COD_ESC_TG_TOT]]</f>
        <v>-88.457971014492841</v>
      </c>
      <c r="MM126" s="44">
        <f>Tabla25[[#This Row],[ESC_NUM_COR_COD_ROS_TG_NEG]]-Tabla25[[#This Row],[ESC_NUM_COR_COD_ESC_TG_NEG]]</f>
        <v>0.89999999999999991</v>
      </c>
      <c r="MN126" s="44">
        <f>Tabla25[[#This Row],[ESC_NUM_COR_COD_ROS_TG_NEU]]-Tabla25[[#This Row],[ESC_NUM_COR_COD_ESC_TG_NEU]]</f>
        <v>-0.5</v>
      </c>
      <c r="MO126" s="44">
        <f>Tabla25[[#This Row],[ESC_NUM_COR_COD_ROS_TG_POS]]-Tabla25[[#This Row],[ESC_NUM_COR_COD_ESC_TG_POS]]</f>
        <v>-3</v>
      </c>
      <c r="MP126" s="44">
        <f>Tabla25[[#This Row],[ESC_NUM_COR_COD_ROS_TG_TOT]]-Tabla25[[#This Row],[ESC_NUM_COR_COD_ESC_TG_TOT]]</f>
        <v>-0.7931034482758621</v>
      </c>
      <c r="MQ126" s="44">
        <f>Tabla25[[#This Row],[ESC_DUR_COR_COD_ROS_TG_NEG]]-Tabla25[[#This Row],[ESC_DUR_COR_COD_ESC_TG_NEG]]</f>
        <v>297.5</v>
      </c>
      <c r="MR126" s="44">
        <f>Tabla25[[#This Row],[ESC_DUR_COR_COD_ROS_TG_NEU]]-Tabla25[[#This Row],[ESC_DUR_COR_COD_ESC_TG_NEU]]</f>
        <v>43.225000000000023</v>
      </c>
      <c r="MS126" s="44">
        <f>Tabla25[[#This Row],[ESC_DUR_COR_COD_ROS_TG_POS]]-Tabla25[[#This Row],[ESC_DUR_COR_COD_ESC_TG_POS]]</f>
        <v>-523.375</v>
      </c>
      <c r="MT126" s="44">
        <f>Tabla25[[#This Row],[ESC_DUR_COR_COD_ROS_TG_TOT]]-Tabla25[[#This Row],[ESC_DUR_COR_COD_ESC_TG_TOT]]</f>
        <v>-20.926923076923117</v>
      </c>
      <c r="MU126" s="47">
        <f>Tabla25[[#This Row],[ROS_NUM_COR_COD_ROS_TG_NEG]]-Tabla25[[#This Row],[ROS_NUM_COR_COD_ESC_TG_NEG]]</f>
        <v>0.42857142857142883</v>
      </c>
      <c r="MV126" s="47">
        <f>Tabla25[[#This Row],[ROS_NUM_COR_COD_ROS_TG_NEU]]-Tabla25[[#This Row],[ROS_NUM_COR_COD_ESC_TG_NEU]]</f>
        <v>2</v>
      </c>
      <c r="MW126" s="47">
        <f>Tabla25[[#This Row],[ROS_NUM_COR_COD_ROS_TG_POS]]-Tabla25[[#This Row],[ROS_NUM_COR_COD_ESC_TG_POS]]</f>
        <v>0.88888888888888884</v>
      </c>
      <c r="MX126" s="47">
        <f>Tabla25[[#This Row],[ROS_NUM_COR_COD_ROS_TG_TOT]]-Tabla25[[#This Row],[ROS_NUM_COR_COD_ESC_TG_TOT]]</f>
        <v>1.1599999999999999</v>
      </c>
      <c r="MY126" s="47">
        <f>Tabla25[[#This Row],[ROS_DUR_COR_COD_ROS_TG_NEG]]-Tabla25[[#This Row],[ROS_DUR_COR_COD_ESC_TG_NEG]]</f>
        <v>270.33333333333337</v>
      </c>
      <c r="MZ126" s="47">
        <f>Tabla25[[#This Row],[ROS_DUR_COR_COD_ROS_TG_NEU]]-Tabla25[[#This Row],[ROS_DUR_COR_COD_ESC_TG_NEU]]</f>
        <v>40.25</v>
      </c>
      <c r="NA126" s="47">
        <f>Tabla25[[#This Row],[ROS_DUR_COR_COD_ROS_TG_POS]]-Tabla25[[#This Row],[ROS_DUR_COR_COD_ESC_TG_POS]]</f>
        <v>116.39682539682542</v>
      </c>
      <c r="NB126" s="47">
        <f>Tabla25[[#This Row],[ROS_DUR_COR_COD_ROS_TG_TOT]]-Tabla25[[#This Row],[ROS_DUR_COR_COD_ESC_TG_TOT]]</f>
        <v>154.83823529411768</v>
      </c>
    </row>
    <row r="127" spans="1:366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  <c r="KY127" s="15">
        <f>Tabla2[[#This Row],[ROS_NUM_COR_COD_ROS_TG_NEG]]-Tabla2[[#This Row],[PAS_NUM_COR_COD_ROS_TG_NEG]]</f>
        <v>0.98245614035087714</v>
      </c>
      <c r="KZ127" s="15">
        <f>Tabla2[[#This Row],[ROS_DUR_COR_COD_ROS_TG_NEG]]-Tabla2[[#This Row],[PAS_DUR_COR_COD_ROS_TG_NEG]]</f>
        <v>842.3</v>
      </c>
      <c r="LA127" s="15">
        <f>Tabla2[[#This Row],[ROS_NUM_COR_COD_ROS_TG_NEU]]-Tabla2[[#This Row],[PAS_NUM_COR_COD_ROS_TG_NEU]]</f>
        <v>2.1789473684210523</v>
      </c>
      <c r="LB127" s="15">
        <f>Tabla2[[#This Row],[ROS_DUR_COR_COD_ROS_TG_NEU]]-Tabla2[[#This Row],[PAS_DUR_COR_COD_ROS_TG_NEU]]</f>
        <v>563.41269841269855</v>
      </c>
      <c r="LC127" s="15">
        <f>Tabla2[[#This Row],[ROS_NUM_COR_COD_ROS_TG_POS]]-Tabla2[[#This Row],[PAS_NUM_COR_COD_ROS_TG_POS]]</f>
        <v>2.8</v>
      </c>
      <c r="LD127" s="15">
        <f>Tabla2[[#This Row],[ROS_DUR_COR_COD_ROS_TG_POS]]-Tabla2[[#This Row],[PAS_DUR_COR_COD_ROS_TG_POS]]</f>
        <v>920.60576923076928</v>
      </c>
      <c r="LE127" s="15">
        <f>Tabla2[[#This Row],[ROS_NUM_COR_COD_ROS_TG_TOT]]-Tabla2[[#This Row],[PAS_NUM_COR_COD_ROS_TG_TOT]]</f>
        <v>2.0172413793103448</v>
      </c>
      <c r="LF127" s="15">
        <f>Tabla2[[#This Row],[ROS_DUR_COR_COD_ROS_TG_TOT]]-Tabla2[[#This Row],[PAS_DUR_COR_COD_ROS_TG_TOT]]</f>
        <v>756.39026915113868</v>
      </c>
      <c r="LG127" s="15">
        <f>Tabla2[[#This Row],[ROS_NUM_COR_COD_ESC_TG_NEG]]-Tabla2[[#This Row],[PAS_NUM_COR_COD_ESC_TG_NEG]]</f>
        <v>-0.26900584795321647</v>
      </c>
      <c r="LH127" s="15">
        <f>Tabla2[[#This Row],[ROS_DUR_COR_COD_ESC_TG_NEG]]-Tabla2[[#This Row],[PAS_DUR_COR_COD_ESC_TG_NEG]]</f>
        <v>203.43333333333328</v>
      </c>
      <c r="LI127" s="15">
        <f>Tabla2[[#This Row],[ROS_NUM_COR_COD_ESC_TG_NEU]]-Tabla2[[#This Row],[PAS_NUM_COR_COD_ESC_TG_NEU]]</f>
        <v>-0.58421052631578929</v>
      </c>
      <c r="LJ127" s="15">
        <f>Tabla2[[#This Row],[ROS_NUM_COR_COD_ESC_TG_NEG]]-Tabla2[[#This Row],[PAS_NUM_COR_COD_ESC_TG_NEG]]</f>
        <v>-0.26900584795321647</v>
      </c>
      <c r="LK127" s="15">
        <f>Tabla2[[#This Row],[ROS_NUM_COR_COD_ESC_TG_POS]]-Tabla2[[#This Row],[PAS_NUM_COR_COD_ESC_TG_POS]]</f>
        <v>-1.2500000000000002</v>
      </c>
      <c r="LL127" s="15">
        <f>Tabla2[[#This Row],[ROS_DUR_COR_COD_ESC_TG_POS]]-Tabla2[[#This Row],[PAS_DUR_COR_COD_ESC_TG_POS]]</f>
        <v>190.66666666666663</v>
      </c>
      <c r="LM127" s="15">
        <f>Tabla2[[#This Row],[ROS_NUM_COR_COD_ESC_TG_TOT]]-Tabla2[[#This Row],[PAS_NUM_COR_COD_ESC_TG_TOT]]</f>
        <v>-0.72413793103448265</v>
      </c>
      <c r="LN127" s="15">
        <f>Tabla2[[#This Row],[ROS_DUR_COR_COD_ESC_TG_TOT]]-Tabla2[[#This Row],[PAS_DUR_COR_COD_ESC_TG_TOT]]</f>
        <v>-41.545454545454504</v>
      </c>
      <c r="LO127" s="15">
        <f>Tabla2[[#This Row],[PAS_NUM_COR_COD_ROS_TG_NEG]]-Tabla2[[#This Row],[ESC_NUM_COR_COD_ROS_TG_NEG]]</f>
        <v>0.68421052631578938</v>
      </c>
      <c r="LP127" s="15">
        <f>Tabla2[[#This Row],[PAS_DUR_COR_COD_ROS_TG_NEG]]-Tabla2[[#This Row],[ESC_DUR_COR_COD_ROS_TG_NEG]]</f>
        <v>-591.9666666666667</v>
      </c>
      <c r="LQ127" s="15">
        <f>Tabla2[[#This Row],[PAS_NUM_COR_COD_ROS_TG_NEU]]-Tabla2[[#This Row],[ESC_NUM_COR_COD_ROS_TG_NEU]]</f>
        <v>-0.41228070175438614</v>
      </c>
      <c r="LR127" s="15">
        <f>Tabla2[[#This Row],[PAS_DUR_COR_COD_ROS_TG_NEU]]-Tabla2[[#This Row],[ESC_DUR_COR_COD_ROS_TG_NEU]]</f>
        <v>-227.05714285714294</v>
      </c>
      <c r="LS127" s="15">
        <f>Tabla2[[#This Row],[PAS_NUM_COR_COD_ROS_TG_POS]]-Tabla2[[#This Row],[ESC_NUM_COR_COD_ROS_TG_POS]]</f>
        <v>-0.16666666666666652</v>
      </c>
      <c r="LT127" s="15">
        <f>Tabla2[[#This Row],[PAS_DUR_COR_COD_ROS_TG_POS]]-Tabla2[[#This Row],[ESC_DUR_COR_COD_ROS_TG_POS]]</f>
        <v>-556.23076923076928</v>
      </c>
      <c r="LU127" s="15">
        <f>Tabla2[[#This Row],[PAS_NUM_COR_COD_ROS_TG_TOT]]-Tabla2[[#This Row],[ESC_NUM_COR_COD_ROS_TG_TOT]]</f>
        <v>2.8735632183908066E-2</v>
      </c>
      <c r="LV127" s="15">
        <f>Tabla2[[#This Row],[PAS_DUR_COR_COD_ROS_TG_TOT]]-Tabla2[[#This Row],[ESC_DUR_COR_COD_ROS_TG_TOT]]</f>
        <v>-399.53809523809514</v>
      </c>
      <c r="LW127" s="15">
        <f>Tabla2[[#This Row],[PAS_NUM_COR_COD_ESC_TG_NEG]]-Tabla2[[#This Row],[ESC_NUM_COR_COD_ESC_TG_NEG]]</f>
        <v>-0.84210526315789469</v>
      </c>
      <c r="LX127" s="15">
        <f>Tabla2[[#This Row],[PAS_DUR_COR_COD_ESC_TG_NEG]]-Tabla2[[#This Row],[ESC_DUR_COR_COD_ESC_TG_NEG]]</f>
        <v>-114.60000000000002</v>
      </c>
      <c r="LY127" s="15">
        <f>Tabla2[[#This Row],[PAS_NUM_COR_COD_ESC_TG_NEU]]-Tabla2[[#This Row],[ESC_NUM_COR_COD_ESC_TG_NEU]]</f>
        <v>-0.48245614035087714</v>
      </c>
      <c r="LZ127" s="15">
        <f>Tabla2[[#This Row],[PAS_DUR_COR_COD_ESC_TG_NEU]]-Tabla2[[#This Row],[ESC_DUR_COR_COD_ESC_TG_NEU]]</f>
        <v>-80.431818181818244</v>
      </c>
      <c r="MA127" s="15">
        <f>Tabla2[[#This Row],[PAS_NUM_COR_COD_ESC_TG_POS]]-Tabla2[[#This Row],[ESC_NUM_COR_COD_ESC_TG_POS]]</f>
        <v>-0.21666666666666634</v>
      </c>
      <c r="MB127" s="15">
        <f>Tabla2[[#This Row],[PAS_DUR_COR_COD_ESC_TG_POS]]-Tabla2[[#This Row],[ESC_DUR_COR_COD_ESC_TG_POS]]</f>
        <v>-583.16666666666663</v>
      </c>
      <c r="MC127" s="15">
        <f>Tabla2[[#This Row],[PAS_NUM_COR_COD_ESC_TG_TOT]]-Tabla2[[#This Row],[ESC_NUM_COR_COD_ESC_TG_TOT]]</f>
        <v>-0.51340996168582409</v>
      </c>
      <c r="MD127" s="15">
        <f>Tabla2[[#This Row],[PAS_DUR_COR_COD_ESC_TG_TOT]]-Tabla2[[#This Row],[ESC_DUR_COR_COD_ESC_TG_TOT]]</f>
        <v>-267.38311688311683</v>
      </c>
      <c r="ME127" s="42">
        <f>Tabla25[[#This Row],[PAS_NUM_COR_COD_ROS_TG_NEG]]-Tabla25[[#This Row],[PAS_NUM_COR_COD_ESC_TG_NEG]]</f>
        <v>-0.47368421052631593</v>
      </c>
      <c r="MF127" s="42">
        <f>Tabla25[[#This Row],[PAS_NUM_COR_COD_ROS_TG_NEU]]-Tabla25[[#This Row],[PAS_NUM_COR_COD_ESC_TG_NEU]]</f>
        <v>-0.26315789473684204</v>
      </c>
      <c r="MG127" s="42">
        <f>Tabla25[[#This Row],[PAS_NUM_COR_COD_ROS_TG_POS]]-Tabla25[[#This Row],[PAS_NUM_COR_COD_ESC_TG_POS]]</f>
        <v>-0.95000000000000018</v>
      </c>
      <c r="MH127" s="42">
        <f>Tabla25[[#This Row],[PAS_NUM_COR_COD_ROS_TG_TOT]]-Tabla25[[#This Row],[PAS_NUM_COR_COD_ESC_TG_TOT]]</f>
        <v>-0.568965517241379</v>
      </c>
      <c r="MI127" s="42">
        <f>Tabla25[[#This Row],[PAS_DUR_COR_COD_ROS_TG_NEG]]-Tabla25[[#This Row],[PAS_DUR_COR_COD_ESC_TG_NEG]]</f>
        <v>-154.86666666666667</v>
      </c>
      <c r="MJ127" s="42">
        <f>Tabla25[[#This Row],[PAS_DUR_COR_COD_ROS_TG_NEU]]-Tabla25[[#This Row],[PAS_DUR_COR_COD_ESC_TG_NEU]]</f>
        <v>-357.67532467532465</v>
      </c>
      <c r="MK127" s="42">
        <f>Tabla25[[#This Row],[PAS_DUR_COR_COD_ROS_TG_POS]]-Tabla25[[#This Row],[PAS_DUR_COR_COD_ESC_TG_POS]]</f>
        <v>-83.564102564102654</v>
      </c>
      <c r="ML127" s="42">
        <f>Tabla25[[#This Row],[PAS_DUR_COR_COD_ROS_TG_TOT]]-Tabla25[[#This Row],[PAS_DUR_COR_COD_ESC_TG_TOT]]</f>
        <v>-166.28354978354969</v>
      </c>
      <c r="MM127" s="44">
        <f>Tabla25[[#This Row],[ESC_NUM_COR_COD_ROS_TG_NEG]]-Tabla25[[#This Row],[ESC_NUM_COR_COD_ESC_TG_NEG]]</f>
        <v>-2</v>
      </c>
      <c r="MN127" s="44">
        <f>Tabla25[[#This Row],[ESC_NUM_COR_COD_ROS_TG_NEU]]-Tabla25[[#This Row],[ESC_NUM_COR_COD_ESC_TG_NEU]]</f>
        <v>-0.33333333333333304</v>
      </c>
      <c r="MO127" s="44">
        <f>Tabla25[[#This Row],[ESC_NUM_COR_COD_ROS_TG_POS]]-Tabla25[[#This Row],[ESC_NUM_COR_COD_ESC_TG_POS]]</f>
        <v>-1</v>
      </c>
      <c r="MP127" s="44">
        <f>Tabla25[[#This Row],[ESC_NUM_COR_COD_ROS_TG_TOT]]-Tabla25[[#This Row],[ESC_NUM_COR_COD_ESC_TG_TOT]]</f>
        <v>-1.1111111111111112</v>
      </c>
      <c r="MQ127" s="44">
        <f>Tabla25[[#This Row],[ESC_DUR_COR_COD_ROS_TG_NEG]]-Tabla25[[#This Row],[ESC_DUR_COR_COD_ESC_TG_NEG]]</f>
        <v>322.5</v>
      </c>
      <c r="MR127" s="44">
        <f>Tabla25[[#This Row],[ESC_DUR_COR_COD_ROS_TG_NEU]]-Tabla25[[#This Row],[ESC_DUR_COR_COD_ESC_TG_NEU]]</f>
        <v>-211.04999999999995</v>
      </c>
      <c r="MS127" s="44">
        <f>Tabla25[[#This Row],[ESC_DUR_COR_COD_ROS_TG_POS]]-Tabla25[[#This Row],[ESC_DUR_COR_COD_ESC_TG_POS]]</f>
        <v>-110.5</v>
      </c>
      <c r="MT127" s="44">
        <f>Tabla25[[#This Row],[ESC_DUR_COR_COD_ROS_TG_TOT]]-Tabla25[[#This Row],[ESC_DUR_COR_COD_ESC_TG_TOT]]</f>
        <v>-34.128571428571377</v>
      </c>
      <c r="MU127" s="47">
        <f>Tabla25[[#This Row],[ROS_NUM_COR_COD_ROS_TG_NEG]]-Tabla25[[#This Row],[ROS_NUM_COR_COD_ESC_TG_NEG]]</f>
        <v>0.77777777777777768</v>
      </c>
      <c r="MV127" s="47">
        <f>Tabla25[[#This Row],[ROS_NUM_COR_COD_ROS_TG_NEU]]-Tabla25[[#This Row],[ROS_NUM_COR_COD_ESC_TG_NEU]]</f>
        <v>2.4999999999999996</v>
      </c>
      <c r="MW127" s="47">
        <f>Tabla25[[#This Row],[ROS_NUM_COR_COD_ROS_TG_POS]]-Tabla25[[#This Row],[ROS_NUM_COR_COD_ESC_TG_POS]]</f>
        <v>3.0999999999999996</v>
      </c>
      <c r="MX127" s="47">
        <f>Tabla25[[#This Row],[ROS_NUM_COR_COD_ROS_TG_TOT]]-Tabla25[[#This Row],[ROS_NUM_COR_COD_ESC_TG_TOT]]</f>
        <v>2.1724137931034484</v>
      </c>
      <c r="MY127" s="47">
        <f>Tabla25[[#This Row],[ROS_DUR_COR_COD_ROS_TG_NEG]]-Tabla25[[#This Row],[ROS_DUR_COR_COD_ESC_TG_NEG]]</f>
        <v>484</v>
      </c>
      <c r="MZ127" s="47">
        <f>Tabla25[[#This Row],[ROS_DUR_COR_COD_ROS_TG_NEU]]-Tabla25[[#This Row],[ROS_DUR_COR_COD_ESC_TG_NEU]]</f>
        <v>718.30555555555566</v>
      </c>
      <c r="NA127" s="47">
        <f>Tabla25[[#This Row],[ROS_DUR_COR_COD_ROS_TG_POS]]-Tabla25[[#This Row],[ROS_DUR_COR_COD_ESC_TG_POS]]</f>
        <v>646.375</v>
      </c>
      <c r="NB127" s="47">
        <f>Tabla25[[#This Row],[ROS_DUR_COR_COD_ROS_TG_TOT]]-Tabla25[[#This Row],[ROS_DUR_COR_COD_ESC_TG_TOT]]</f>
        <v>631.6521739130435</v>
      </c>
    </row>
    <row r="128" spans="1:366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  <c r="KY128" s="15">
        <f>Tabla2[[#This Row],[ROS_NUM_COR_COD_ROS_TG_NEG]]-Tabla2[[#This Row],[PAS_NUM_COR_COD_ROS_TG_NEG]]</f>
        <v>2.6888888888888891</v>
      </c>
      <c r="KZ128" s="15">
        <f>Tabla2[[#This Row],[ROS_DUR_COR_COD_ROS_TG_NEG]]-Tabla2[[#This Row],[PAS_DUR_COR_COD_ROS_TG_NEG]]</f>
        <v>842.04444444444437</v>
      </c>
      <c r="LA128" s="15">
        <f>Tabla2[[#This Row],[ROS_NUM_COR_COD_ROS_TG_NEU]]-Tabla2[[#This Row],[PAS_NUM_COR_COD_ROS_TG_NEU]]</f>
        <v>1.2999999999999998</v>
      </c>
      <c r="LB128" s="15">
        <f>Tabla2[[#This Row],[ROS_DUR_COR_COD_ROS_TG_NEU]]-Tabla2[[#This Row],[PAS_DUR_COR_COD_ROS_TG_NEU]]</f>
        <v>522.75</v>
      </c>
      <c r="LC128" s="15">
        <f>Tabla2[[#This Row],[ROS_NUM_COR_COD_ROS_TG_POS]]-Tabla2[[#This Row],[PAS_NUM_COR_COD_ROS_TG_POS]]</f>
        <v>1.6</v>
      </c>
      <c r="LD128" s="15">
        <f>Tabla2[[#This Row],[ROS_DUR_COR_COD_ROS_TG_POS]]-Tabla2[[#This Row],[PAS_DUR_COR_COD_ROS_TG_POS]]</f>
        <v>273.88235294117658</v>
      </c>
      <c r="LE128" s="15">
        <f>Tabla2[[#This Row],[ROS_NUM_COR_COD_ROS_TG_TOT]]-Tabla2[[#This Row],[PAS_NUM_COR_COD_ROS_TG_TOT]]</f>
        <v>1.8367816091954028</v>
      </c>
      <c r="LF128" s="15">
        <f>Tabla2[[#This Row],[ROS_DUR_COR_COD_ROS_TG_TOT]]-Tabla2[[#This Row],[PAS_DUR_COR_COD_ROS_TG_TOT]]</f>
        <v>541.87719298245611</v>
      </c>
      <c r="LG128" s="15">
        <f>Tabla2[[#This Row],[ROS_NUM_COR_COD_ESC_TG_NEG]]-Tabla2[[#This Row],[PAS_NUM_COR_COD_ESC_TG_NEG]]</f>
        <v>-2.9333333333333336</v>
      </c>
      <c r="LH128" s="15">
        <f>Tabla2[[#This Row],[ROS_DUR_COR_COD_ESC_TG_NEG]]-Tabla2[[#This Row],[PAS_DUR_COR_COD_ESC_TG_NEG]]</f>
        <v>-791.61842105263167</v>
      </c>
      <c r="LI128" s="15">
        <f>Tabla2[[#This Row],[ROS_NUM_COR_COD_ESC_TG_NEU]]-Tabla2[[#This Row],[PAS_NUM_COR_COD_ESC_TG_NEU]]</f>
        <v>-2.1999999999999997</v>
      </c>
      <c r="LJ128" s="15">
        <f>Tabla2[[#This Row],[ROS_NUM_COR_COD_ESC_TG_NEG]]-Tabla2[[#This Row],[PAS_NUM_COR_COD_ESC_TG_NEG]]</f>
        <v>-2.9333333333333336</v>
      </c>
      <c r="LK128" s="15">
        <f>Tabla2[[#This Row],[ROS_NUM_COR_COD_ESC_TG_POS]]-Tabla2[[#This Row],[PAS_NUM_COR_COD_ESC_TG_POS]]</f>
        <v>-2.35</v>
      </c>
      <c r="LL128" s="15">
        <f>Tabla2[[#This Row],[ROS_DUR_COR_COD_ESC_TG_POS]]-Tabla2[[#This Row],[PAS_DUR_COR_COD_ESC_TG_POS]]</f>
        <v>-686.06578947368416</v>
      </c>
      <c r="LM128" s="15">
        <f>Tabla2[[#This Row],[ROS_NUM_COR_COD_ESC_TG_TOT]]-Tabla2[[#This Row],[PAS_NUM_COR_COD_ESC_TG_TOT]]</f>
        <v>-2.4810344827586208</v>
      </c>
      <c r="LN128" s="15">
        <f>Tabla2[[#This Row],[ROS_DUR_COR_COD_ESC_TG_TOT]]-Tabla2[[#This Row],[PAS_DUR_COR_COD_ESC_TG_TOT]]</f>
        <v>-639.50191570881225</v>
      </c>
      <c r="LO128" s="15">
        <f>Tabla2[[#This Row],[PAS_NUM_COR_COD_ROS_TG_NEG]]-Tabla2[[#This Row],[ESC_NUM_COR_COD_ROS_TG_NEG]]</f>
        <v>2.3000000000000003</v>
      </c>
      <c r="LP128" s="15">
        <f>Tabla2[[#This Row],[PAS_DUR_COR_COD_ROS_TG_NEG]]-Tabla2[[#This Row],[ESC_DUR_COR_COD_ROS_TG_NEG]]</f>
        <v>-81.600000000000023</v>
      </c>
      <c r="LQ128" s="15">
        <f>Tabla2[[#This Row],[PAS_NUM_COR_COD_ROS_TG_NEU]]-Tabla2[[#This Row],[ESC_NUM_COR_COD_ROS_TG_NEU]]</f>
        <v>2</v>
      </c>
      <c r="LR128" s="15">
        <f>Tabla2[[#This Row],[PAS_DUR_COR_COD_ROS_TG_NEU]]-Tabla2[[#This Row],[ESC_DUR_COR_COD_ROS_TG_NEU]]</f>
        <v>311.38333333333333</v>
      </c>
      <c r="LS128" s="15">
        <f>Tabla2[[#This Row],[PAS_NUM_COR_COD_ROS_TG_POS]]-Tabla2[[#This Row],[ESC_NUM_COR_COD_ROS_TG_POS]]</f>
        <v>1.5</v>
      </c>
      <c r="LT128" s="15">
        <f>Tabla2[[#This Row],[PAS_DUR_COR_COD_ROS_TG_POS]]-Tabla2[[#This Row],[ESC_DUR_COR_COD_ROS_TG_POS]]</f>
        <v>624.36764705882342</v>
      </c>
      <c r="LU128" s="15">
        <f>Tabla2[[#This Row],[PAS_NUM_COR_COD_ROS_TG_TOT]]-Tabla2[[#This Row],[ESC_NUM_COR_COD_ROS_TG_TOT]]</f>
        <v>1.9333333333333333</v>
      </c>
      <c r="LV128" s="15">
        <f>Tabla2[[#This Row],[PAS_DUR_COR_COD_ROS_TG_TOT]]-Tabla2[[#This Row],[ESC_DUR_COR_COD_ROS_TG_TOT]]</f>
        <v>365.76986584107328</v>
      </c>
      <c r="LW128" s="15">
        <f>Tabla2[[#This Row],[PAS_NUM_COR_COD_ESC_TG_NEG]]-Tabla2[[#This Row],[ESC_NUM_COR_COD_ESC_TG_NEG]]</f>
        <v>-1.6999999999999997</v>
      </c>
      <c r="LX128" s="15">
        <f>Tabla2[[#This Row],[PAS_DUR_COR_COD_ESC_TG_NEG]]-Tabla2[[#This Row],[ESC_DUR_COR_COD_ESC_TG_NEG]]</f>
        <v>-745.29824561403507</v>
      </c>
      <c r="LY128" s="15">
        <f>Tabla2[[#This Row],[PAS_NUM_COR_COD_ESC_TG_NEU]]-Tabla2[[#This Row],[ESC_NUM_COR_COD_ESC_TG_NEU]]</f>
        <v>-2.2000000000000002</v>
      </c>
      <c r="LZ128" s="15">
        <f>Tabla2[[#This Row],[PAS_DUR_COR_COD_ESC_TG_NEU]]-Tabla2[[#This Row],[ESC_DUR_COR_COD_ESC_TG_NEU]]</f>
        <v>-502.59999999999991</v>
      </c>
      <c r="MA128" s="15">
        <f>Tabla2[[#This Row],[PAS_NUM_COR_COD_ESC_TG_POS]]-Tabla2[[#This Row],[ESC_NUM_COR_COD_ESC_TG_POS]]</f>
        <v>-0.84999999999999964</v>
      </c>
      <c r="MB128" s="15">
        <f>Tabla2[[#This Row],[PAS_DUR_COR_COD_ESC_TG_POS]]-Tabla2[[#This Row],[ESC_DUR_COR_COD_ESC_TG_POS]]</f>
        <v>-309.48421052631579</v>
      </c>
      <c r="MC128" s="15">
        <f>Tabla2[[#This Row],[PAS_NUM_COR_COD_ESC_TG_TOT]]-Tabla2[[#This Row],[ESC_NUM_COR_COD_ESC_TG_TOT]]</f>
        <v>-1.5833333333333339</v>
      </c>
      <c r="MD128" s="15">
        <f>Tabla2[[#This Row],[PAS_DUR_COR_COD_ESC_TG_TOT]]-Tabla2[[#This Row],[ESC_DUR_COR_COD_ESC_TG_TOT]]</f>
        <v>-510.62068965517255</v>
      </c>
      <c r="ME128" s="42">
        <f>Tabla25[[#This Row],[PAS_NUM_COR_COD_ROS_TG_NEG]]-Tabla25[[#This Row],[PAS_NUM_COR_COD_ESC_TG_NEG]]</f>
        <v>-0.39999999999999991</v>
      </c>
      <c r="MF128" s="42">
        <f>Tabla25[[#This Row],[PAS_NUM_COR_COD_ROS_TG_NEU]]-Tabla25[[#This Row],[PAS_NUM_COR_COD_ESC_TG_NEU]]</f>
        <v>0.20000000000000018</v>
      </c>
      <c r="MG128" s="42">
        <f>Tabla25[[#This Row],[PAS_NUM_COR_COD_ROS_TG_POS]]-Tabla25[[#This Row],[PAS_NUM_COR_COD_ESC_TG_POS]]</f>
        <v>-0.64999999999999991</v>
      </c>
      <c r="MH128" s="42">
        <f>Tabla25[[#This Row],[PAS_NUM_COR_COD_ROS_TG_TOT]]-Tabla25[[#This Row],[PAS_NUM_COR_COD_ESC_TG_TOT]]</f>
        <v>-0.28333333333333321</v>
      </c>
      <c r="MI128" s="42">
        <f>Tabla25[[#This Row],[PAS_DUR_COR_COD_ROS_TG_NEG]]-Tabla25[[#This Row],[PAS_DUR_COR_COD_ESC_TG_NEG]]</f>
        <v>-164.9684210526317</v>
      </c>
      <c r="MJ128" s="42">
        <f>Tabla25[[#This Row],[PAS_DUR_COR_COD_ROS_TG_NEU]]-Tabla25[[#This Row],[PAS_DUR_COR_COD_ESC_TG_NEU]]</f>
        <v>98.849999999999909</v>
      </c>
      <c r="MK128" s="42">
        <f>Tabla25[[#This Row],[PAS_DUR_COR_COD_ROS_TG_POS]]-Tabla25[[#This Row],[PAS_DUR_COR_COD_ESC_TG_POS]]</f>
        <v>11.80185758513926</v>
      </c>
      <c r="ML128" s="42">
        <f>Tabla25[[#This Row],[PAS_DUR_COR_COD_ROS_TG_TOT]]-Tabla25[[#This Row],[PAS_DUR_COR_COD_ESC_TG_TOT]]</f>
        <v>-19.601330913490528</v>
      </c>
      <c r="MM128" s="44">
        <f>Tabla25[[#This Row],[ESC_NUM_COR_COD_ROS_TG_NEG]]-Tabla25[[#This Row],[ESC_NUM_COR_COD_ESC_TG_NEG]]</f>
        <v>-4.3999999999999995</v>
      </c>
      <c r="MN128" s="44">
        <f>Tabla25[[#This Row],[ESC_NUM_COR_COD_ROS_TG_NEU]]-Tabla25[[#This Row],[ESC_NUM_COR_COD_ESC_TG_NEU]]</f>
        <v>-4</v>
      </c>
      <c r="MO128" s="44">
        <f>Tabla25[[#This Row],[ESC_NUM_COR_COD_ROS_TG_POS]]-Tabla25[[#This Row],[ESC_NUM_COR_COD_ESC_TG_POS]]</f>
        <v>-2.9999999999999996</v>
      </c>
      <c r="MP128" s="44">
        <f>Tabla25[[#This Row],[ESC_NUM_COR_COD_ROS_TG_TOT]]-Tabla25[[#This Row],[ESC_NUM_COR_COD_ESC_TG_TOT]]</f>
        <v>-3.8000000000000007</v>
      </c>
      <c r="MQ128" s="44">
        <f>Tabla25[[#This Row],[ESC_DUR_COR_COD_ROS_TG_NEG]]-Tabla25[[#This Row],[ESC_DUR_COR_COD_ESC_TG_NEG]]</f>
        <v>-828.66666666666674</v>
      </c>
      <c r="MR128" s="44">
        <f>Tabla25[[#This Row],[ESC_DUR_COR_COD_ROS_TG_NEU]]-Tabla25[[#This Row],[ESC_DUR_COR_COD_ESC_TG_NEU]]</f>
        <v>-715.13333333333333</v>
      </c>
      <c r="MS128" s="44">
        <f>Tabla25[[#This Row],[ESC_DUR_COR_COD_ROS_TG_POS]]-Tabla25[[#This Row],[ESC_DUR_COR_COD_ESC_TG_POS]]</f>
        <v>-922.05</v>
      </c>
      <c r="MT128" s="44">
        <f>Tabla25[[#This Row],[ESC_DUR_COR_COD_ROS_TG_TOT]]-Tabla25[[#This Row],[ESC_DUR_COR_COD_ESC_TG_TOT]]</f>
        <v>-895.99188640973637</v>
      </c>
      <c r="MU128" s="47">
        <f>Tabla25[[#This Row],[ROS_NUM_COR_COD_ROS_TG_NEG]]-Tabla25[[#This Row],[ROS_NUM_COR_COD_ESC_TG_NEG]]</f>
        <v>5.2222222222222223</v>
      </c>
      <c r="MV128" s="47">
        <f>Tabla25[[#This Row],[ROS_NUM_COR_COD_ROS_TG_NEU]]-Tabla25[[#This Row],[ROS_NUM_COR_COD_ESC_TG_NEU]]</f>
        <v>3.6999999999999997</v>
      </c>
      <c r="MW128" s="47">
        <f>Tabla25[[#This Row],[ROS_NUM_COR_COD_ROS_TG_POS]]-Tabla25[[#This Row],[ROS_NUM_COR_COD_ESC_TG_POS]]</f>
        <v>3.3000000000000003</v>
      </c>
      <c r="MX128" s="47">
        <f>Tabla25[[#This Row],[ROS_NUM_COR_COD_ROS_TG_TOT]]-Tabla25[[#This Row],[ROS_NUM_COR_COD_ESC_TG_TOT]]</f>
        <v>4.0344827586206904</v>
      </c>
      <c r="MY128" s="47">
        <f>Tabla25[[#This Row],[ROS_DUR_COR_COD_ROS_TG_NEG]]-Tabla25[[#This Row],[ROS_DUR_COR_COD_ESC_TG_NEG]]</f>
        <v>1468.6944444444443</v>
      </c>
      <c r="MZ128" s="47">
        <f>Tabla25[[#This Row],[ROS_DUR_COR_COD_ROS_TG_NEU]]-Tabla25[[#This Row],[ROS_DUR_COR_COD_ESC_TG_NEU]]</f>
        <v>1089.6333333333332</v>
      </c>
      <c r="NA128" s="47">
        <f>Tabla25[[#This Row],[ROS_DUR_COR_COD_ROS_TG_POS]]-Tabla25[[#This Row],[ROS_DUR_COR_COD_ESC_TG_POS]]</f>
        <v>971.75</v>
      </c>
      <c r="NB128" s="47">
        <f>Tabla25[[#This Row],[ROS_DUR_COR_COD_ROS_TG_TOT]]-Tabla25[[#This Row],[ROS_DUR_COR_COD_ESC_TG_TOT]]</f>
        <v>1161.7777777777778</v>
      </c>
    </row>
    <row r="129" spans="1:366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  <c r="KY129" s="15">
        <f>Tabla2[[#This Row],[ROS_NUM_COR_COD_ROS_TG_NEG]]-Tabla2[[#This Row],[PAS_NUM_COR_COD_ROS_TG_NEG]]</f>
        <v>1.3888888888888888</v>
      </c>
      <c r="KZ129" s="15">
        <f>Tabla2[[#This Row],[ROS_DUR_COR_COD_ROS_TG_NEG]]-Tabla2[[#This Row],[PAS_DUR_COR_COD_ROS_TG_NEG]]</f>
        <v>114.35042735042737</v>
      </c>
      <c r="LA129" s="15">
        <f>Tabla2[[#This Row],[ROS_NUM_COR_COD_ROS_TG_NEU]]-Tabla2[[#This Row],[PAS_NUM_COR_COD_ROS_TG_NEU]]</f>
        <v>1.2999999999999998</v>
      </c>
      <c r="LB129" s="15">
        <f>Tabla2[[#This Row],[ROS_DUR_COR_COD_ROS_TG_NEU]]-Tabla2[[#This Row],[PAS_DUR_COR_COD_ROS_TG_NEU]]</f>
        <v>53.383333333333269</v>
      </c>
      <c r="LC129" s="15">
        <f>Tabla2[[#This Row],[ROS_NUM_COR_COD_ROS_TG_POS]]-Tabla2[[#This Row],[PAS_NUM_COR_COD_ROS_TG_POS]]</f>
        <v>0.8944444444444446</v>
      </c>
      <c r="LD129" s="15">
        <f>Tabla2[[#This Row],[ROS_DUR_COR_COD_ROS_TG_POS]]-Tabla2[[#This Row],[PAS_DUR_COR_COD_ROS_TG_POS]]</f>
        <v>153.25892857142856</v>
      </c>
      <c r="LE129" s="15">
        <f>Tabla2[[#This Row],[ROS_NUM_COR_COD_ROS_TG_TOT]]-Tabla2[[#This Row],[PAS_NUM_COR_COD_ROS_TG_TOT]]</f>
        <v>1.1970443349753697</v>
      </c>
      <c r="LF129" s="15">
        <f>Tabla2[[#This Row],[ROS_DUR_COR_COD_ROS_TG_TOT]]-Tabla2[[#This Row],[PAS_DUR_COR_COD_ROS_TG_TOT]]</f>
        <v>116.05159474671672</v>
      </c>
      <c r="LG129" s="15">
        <f>Tabla2[[#This Row],[ROS_NUM_COR_COD_ESC_TG_NEG]]-Tabla2[[#This Row],[PAS_NUM_COR_COD_ESC_TG_NEG]]</f>
        <v>-1</v>
      </c>
      <c r="LH129" s="15">
        <f>Tabla2[[#This Row],[ROS_DUR_COR_COD_ESC_TG_NEG]]-Tabla2[[#This Row],[PAS_DUR_COR_COD_ESC_TG_NEG]]</f>
        <v>-160.76666666666665</v>
      </c>
      <c r="LI129" s="15">
        <f>Tabla2[[#This Row],[ROS_NUM_COR_COD_ESC_TG_NEU]]-Tabla2[[#This Row],[PAS_NUM_COR_COD_ESC_TG_NEU]]</f>
        <v>-1.1000000000000001</v>
      </c>
      <c r="LJ129" s="15">
        <f>Tabla2[[#This Row],[ROS_NUM_COR_COD_ESC_TG_NEG]]-Tabla2[[#This Row],[PAS_NUM_COR_COD_ESC_TG_NEG]]</f>
        <v>-1</v>
      </c>
      <c r="LK129" s="15">
        <f>Tabla2[[#This Row],[ROS_NUM_COR_COD_ESC_TG_POS]]-Tabla2[[#This Row],[PAS_NUM_COR_COD_ESC_TG_POS]]</f>
        <v>-1.0388888888888888</v>
      </c>
      <c r="LL129" s="15">
        <f>Tabla2[[#This Row],[ROS_DUR_COR_COD_ESC_TG_POS]]-Tabla2[[#This Row],[PAS_DUR_COR_COD_ESC_TG_POS]]</f>
        <v>-146.42500000000001</v>
      </c>
      <c r="LM129" s="15">
        <f>Tabla2[[#This Row],[ROS_NUM_COR_COD_ESC_TG_TOT]]-Tabla2[[#This Row],[PAS_NUM_COR_COD_ESC_TG_TOT]]</f>
        <v>-1.0615763546798029</v>
      </c>
      <c r="LN129" s="15">
        <f>Tabla2[[#This Row],[ROS_DUR_COR_COD_ESC_TG_TOT]]-Tabla2[[#This Row],[PAS_DUR_COR_COD_ESC_TG_TOT]]</f>
        <v>-176.11449016100181</v>
      </c>
      <c r="LO129" s="15">
        <f>Tabla2[[#This Row],[PAS_NUM_COR_COD_ROS_TG_NEG]]-Tabla2[[#This Row],[ESC_NUM_COR_COD_ROS_TG_NEG]]</f>
        <v>-0.61111111111111116</v>
      </c>
      <c r="LP129" s="15">
        <f>Tabla2[[#This Row],[PAS_DUR_COR_COD_ROS_TG_NEG]]-Tabla2[[#This Row],[ESC_DUR_COR_COD_ROS_TG_NEG]]</f>
        <v>-176.8901098901099</v>
      </c>
      <c r="LQ129" s="15">
        <f>Tabla2[[#This Row],[PAS_NUM_COR_COD_ROS_TG_NEU]]-Tabla2[[#This Row],[ESC_NUM_COR_COD_ROS_TG_NEU]]</f>
        <v>-0.39999999999999991</v>
      </c>
      <c r="LR129" s="15">
        <f>Tabla2[[#This Row],[PAS_DUR_COR_COD_ROS_TG_NEU]]-Tabla2[[#This Row],[ESC_DUR_COR_COD_ROS_TG_NEU]]</f>
        <v>-35.369047619047649</v>
      </c>
      <c r="LS129" s="15">
        <f>Tabla2[[#This Row],[PAS_NUM_COR_COD_ROS_TG_POS]]-Tabla2[[#This Row],[ESC_NUM_COR_COD_ROS_TG_POS]]</f>
        <v>0.75</v>
      </c>
      <c r="LT129" s="15">
        <f>Tabla2[[#This Row],[PAS_DUR_COR_COD_ROS_TG_POS]]-Tabla2[[#This Row],[ESC_DUR_COR_COD_ROS_TG_POS]]</f>
        <v>115.97916666666666</v>
      </c>
      <c r="LU129" s="15">
        <f>Tabla2[[#This Row],[PAS_NUM_COR_COD_ROS_TG_TOT]]-Tabla2[[#This Row],[ESC_NUM_COR_COD_ROS_TG_TOT]]</f>
        <v>-6.8965517241379448E-2</v>
      </c>
      <c r="LV129" s="15">
        <f>Tabla2[[#This Row],[PAS_DUR_COR_COD_ROS_TG_TOT]]-Tabla2[[#This Row],[ESC_DUR_COR_COD_ROS_TG_TOT]]</f>
        <v>-48.693902439024384</v>
      </c>
      <c r="LW129" s="15">
        <f>Tabla2[[#This Row],[PAS_NUM_COR_COD_ESC_TG_NEG]]-Tabla2[[#This Row],[ESC_NUM_COR_COD_ESC_TG_NEG]]</f>
        <v>-0.44444444444444442</v>
      </c>
      <c r="LX129" s="15">
        <f>Tabla2[[#This Row],[PAS_DUR_COR_COD_ESC_TG_NEG]]-Tabla2[[#This Row],[ESC_DUR_COR_COD_ESC_TG_NEG]]</f>
        <v>-122.16190476190479</v>
      </c>
      <c r="LY129" s="15">
        <f>Tabla2[[#This Row],[PAS_NUM_COR_COD_ESC_TG_NEU]]-Tabla2[[#This Row],[ESC_NUM_COR_COD_ESC_TG_NEU]]</f>
        <v>-1.2999999999999998</v>
      </c>
      <c r="LZ129" s="15">
        <f>Tabla2[[#This Row],[PAS_DUR_COR_COD_ESC_TG_NEU]]-Tabla2[[#This Row],[ESC_DUR_COR_COD_ESC_TG_NEU]]</f>
        <v>-117.41666666666669</v>
      </c>
      <c r="MA129" s="15">
        <f>Tabla2[[#This Row],[PAS_NUM_COR_COD_ESC_TG_POS]]-Tabla2[[#This Row],[ESC_NUM_COR_COD_ESC_TG_POS]]</f>
        <v>-0.64999999999999991</v>
      </c>
      <c r="MB129" s="15">
        <f>Tabla2[[#This Row],[PAS_DUR_COR_COD_ESC_TG_POS]]-Tabla2[[#This Row],[ESC_DUR_COR_COD_ESC_TG_POS]]</f>
        <v>-97.475000000000023</v>
      </c>
      <c r="MC129" s="15">
        <f>Tabla2[[#This Row],[PAS_NUM_COR_COD_ESC_TG_TOT]]-Tabla2[[#This Row],[ESC_NUM_COR_COD_ESC_TG_TOT]]</f>
        <v>-0.81034482758620685</v>
      </c>
      <c r="MD129" s="15">
        <f>Tabla2[[#This Row],[PAS_DUR_COR_COD_ESC_TG_TOT]]-Tabla2[[#This Row],[ESC_DUR_COR_COD_ESC_TG_TOT]]</f>
        <v>-114.39627906976739</v>
      </c>
      <c r="ME129" s="42">
        <f>Tabla25[[#This Row],[PAS_NUM_COR_COD_ROS_TG_NEG]]-Tabla25[[#This Row],[PAS_NUM_COR_COD_ESC_TG_NEG]]</f>
        <v>-0.2777777777777779</v>
      </c>
      <c r="MF129" s="42">
        <f>Tabla25[[#This Row],[PAS_NUM_COR_COD_ROS_TG_NEU]]-Tabla25[[#This Row],[PAS_NUM_COR_COD_ESC_TG_NEU]]</f>
        <v>0.10000000000000009</v>
      </c>
      <c r="MG129" s="42">
        <f>Tabla25[[#This Row],[PAS_NUM_COR_COD_ROS_TG_POS]]-Tabla25[[#This Row],[PAS_NUM_COR_COD_ESC_TG_POS]]</f>
        <v>-0.59999999999999987</v>
      </c>
      <c r="MH129" s="42">
        <f>Tabla25[[#This Row],[PAS_NUM_COR_COD_ROS_TG_TOT]]-Tabla25[[#This Row],[PAS_NUM_COR_COD_ESC_TG_TOT]]</f>
        <v>-0.2586206896551726</v>
      </c>
      <c r="MI129" s="42">
        <f>Tabla25[[#This Row],[PAS_DUR_COR_COD_ROS_TG_NEG]]-Tabla25[[#This Row],[PAS_DUR_COR_COD_ESC_TG_NEG]]</f>
        <v>-58.728205128205104</v>
      </c>
      <c r="MJ129" s="42">
        <f>Tabla25[[#This Row],[PAS_DUR_COR_COD_ROS_TG_NEU]]-Tabla25[[#This Row],[PAS_DUR_COR_COD_ESC_TG_NEU]]</f>
        <v>52.583333333333371</v>
      </c>
      <c r="MK129" s="42">
        <f>Tabla25[[#This Row],[PAS_DUR_COR_COD_ROS_TG_POS]]-Tabla25[[#This Row],[PAS_DUR_COR_COD_ESC_TG_POS]]</f>
        <v>-127.3125</v>
      </c>
      <c r="ML129" s="42">
        <f>Tabla25[[#This Row],[PAS_DUR_COR_COD_ROS_TG_TOT]]-Tabla25[[#This Row],[PAS_DUR_COR_COD_ESC_TG_TOT]]</f>
        <v>-51.12762336925698</v>
      </c>
      <c r="MM129" s="44">
        <f>Tabla25[[#This Row],[ESC_NUM_COR_COD_ROS_TG_NEG]]-Tabla25[[#This Row],[ESC_NUM_COR_COD_ESC_TG_NEG]]</f>
        <v>-0.11111111111111116</v>
      </c>
      <c r="MN129" s="44">
        <f>Tabla25[[#This Row],[ESC_NUM_COR_COD_ROS_TG_NEU]]-Tabla25[[#This Row],[ESC_NUM_COR_COD_ESC_TG_NEU]]</f>
        <v>-0.79999999999999982</v>
      </c>
      <c r="MO129" s="44">
        <f>Tabla25[[#This Row],[ESC_NUM_COR_COD_ROS_TG_POS]]-Tabla25[[#This Row],[ESC_NUM_COR_COD_ESC_TG_POS]]</f>
        <v>-1.9999999999999998</v>
      </c>
      <c r="MP129" s="44">
        <f>Tabla25[[#This Row],[ESC_NUM_COR_COD_ROS_TG_TOT]]-Tabla25[[#This Row],[ESC_NUM_COR_COD_ESC_TG_TOT]]</f>
        <v>-1</v>
      </c>
      <c r="MQ129" s="44">
        <f>Tabla25[[#This Row],[ESC_DUR_COR_COD_ROS_TG_NEG]]-Tabla25[[#This Row],[ESC_DUR_COR_COD_ESC_TG_NEG]]</f>
        <v>-4</v>
      </c>
      <c r="MR129" s="44">
        <f>Tabla25[[#This Row],[ESC_DUR_COR_COD_ROS_TG_NEU]]-Tabla25[[#This Row],[ESC_DUR_COR_COD_ESC_TG_NEU]]</f>
        <v>-29.464285714285666</v>
      </c>
      <c r="MS129" s="44">
        <f>Tabla25[[#This Row],[ESC_DUR_COR_COD_ROS_TG_POS]]-Tabla25[[#This Row],[ESC_DUR_COR_COD_ESC_TG_POS]]</f>
        <v>-340.76666666666665</v>
      </c>
      <c r="MT129" s="44">
        <f>Tabla25[[#This Row],[ESC_DUR_COR_COD_ROS_TG_TOT]]-Tabla25[[#This Row],[ESC_DUR_COR_COD_ESC_TG_TOT]]</f>
        <v>-116.82999999999998</v>
      </c>
      <c r="MU129" s="47">
        <f>Tabla25[[#This Row],[ROS_NUM_COR_COD_ROS_TG_NEG]]-Tabla25[[#This Row],[ROS_NUM_COR_COD_ESC_TG_NEG]]</f>
        <v>2.1111111111111112</v>
      </c>
      <c r="MV129" s="47">
        <f>Tabla25[[#This Row],[ROS_NUM_COR_COD_ROS_TG_NEU]]-Tabla25[[#This Row],[ROS_NUM_COR_COD_ESC_TG_NEU]]</f>
        <v>2.5</v>
      </c>
      <c r="MW129" s="47">
        <f>Tabla25[[#This Row],[ROS_NUM_COR_COD_ROS_TG_POS]]-Tabla25[[#This Row],[ROS_NUM_COR_COD_ESC_TG_POS]]</f>
        <v>1.3333333333333335</v>
      </c>
      <c r="MX129" s="47">
        <f>Tabla25[[#This Row],[ROS_NUM_COR_COD_ROS_TG_TOT]]-Tabla25[[#This Row],[ROS_NUM_COR_COD_ESC_TG_TOT]]</f>
        <v>2</v>
      </c>
      <c r="MY129" s="47">
        <f>Tabla25[[#This Row],[ROS_DUR_COR_COD_ROS_TG_NEG]]-Tabla25[[#This Row],[ROS_DUR_COR_COD_ESC_TG_NEG]]</f>
        <v>216.38888888888891</v>
      </c>
      <c r="MZ129" s="47">
        <f>Tabla25[[#This Row],[ROS_DUR_COR_COD_ROS_TG_NEU]]-Tabla25[[#This Row],[ROS_DUR_COR_COD_ESC_TG_NEU]]</f>
        <v>341.29999999999995</v>
      </c>
      <c r="NA129" s="47">
        <f>Tabla25[[#This Row],[ROS_DUR_COR_COD_ROS_TG_POS]]-Tabla25[[#This Row],[ROS_DUR_COR_COD_ESC_TG_POS]]</f>
        <v>172.37142857142857</v>
      </c>
      <c r="NB129" s="47">
        <f>Tabla25[[#This Row],[ROS_DUR_COR_COD_ROS_TG_TOT]]-Tabla25[[#This Row],[ROS_DUR_COR_COD_ESC_TG_TOT]]</f>
        <v>241.03846153846155</v>
      </c>
    </row>
    <row r="130" spans="1:366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  <c r="KY130" s="15">
        <f>Tabla2[[#This Row],[ROS_NUM_COR_COD_ROS_TG_NEG]]-Tabla2[[#This Row],[PAS_NUM_COR_COD_ROS_TG_NEG]]</f>
        <v>8.8888888888889017E-2</v>
      </c>
      <c r="KZ130" s="15">
        <f>Tabla2[[#This Row],[ROS_DUR_COR_COD_ROS_TG_NEG]]-Tabla2[[#This Row],[PAS_DUR_COR_COD_ROS_TG_NEG]]</f>
        <v>-40.991071428571331</v>
      </c>
      <c r="LA130" s="15">
        <f>Tabla2[[#This Row],[ROS_NUM_COR_COD_ROS_TG_NEU]]-Tabla2[[#This Row],[PAS_NUM_COR_COD_ROS_TG_NEU]]</f>
        <v>0.39999999999999991</v>
      </c>
      <c r="LB130" s="15">
        <f>Tabla2[[#This Row],[ROS_DUR_COR_COD_ROS_TG_NEU]]-Tabla2[[#This Row],[PAS_DUR_COR_COD_ROS_TG_NEU]]</f>
        <v>532.02380952380963</v>
      </c>
      <c r="LC130" s="15">
        <f>Tabla2[[#This Row],[ROS_NUM_COR_COD_ROS_TG_POS]]-Tabla2[[#This Row],[PAS_NUM_COR_COD_ROS_TG_POS]]</f>
        <v>1.5611111111111109</v>
      </c>
      <c r="LD130" s="15">
        <f>Tabla2[[#This Row],[ROS_DUR_COR_COD_ROS_TG_POS]]-Tabla2[[#This Row],[PAS_DUR_COR_COD_ROS_TG_POS]]</f>
        <v>331.99264705882342</v>
      </c>
      <c r="LE130" s="15">
        <f>Tabla2[[#This Row],[ROS_NUM_COR_COD_ROS_TG_TOT]]-Tabla2[[#This Row],[PAS_NUM_COR_COD_ROS_TG_TOT]]</f>
        <v>0.66904761904761889</v>
      </c>
      <c r="LF130" s="15">
        <f>Tabla2[[#This Row],[ROS_DUR_COR_COD_ROS_TG_TOT]]-Tabla2[[#This Row],[PAS_DUR_COR_COD_ROS_TG_TOT]]</f>
        <v>283.96613190730841</v>
      </c>
      <c r="LG130" s="15">
        <f>Tabla2[[#This Row],[ROS_NUM_COR_COD_ESC_TG_NEG]]-Tabla2[[#This Row],[PAS_NUM_COR_COD_ESC_TG_NEG]]</f>
        <v>-0.1333333333333333</v>
      </c>
      <c r="LH130" s="15">
        <f>Tabla2[[#This Row],[ROS_DUR_COR_COD_ESC_TG_NEG]]-Tabla2[[#This Row],[PAS_DUR_COR_COD_ESC_TG_NEG]]</f>
        <v>-100.85416666666663</v>
      </c>
      <c r="LI130" s="15">
        <f>Tabla2[[#This Row],[ROS_NUM_COR_COD_ESC_TG_NEU]]-Tabla2[[#This Row],[PAS_NUM_COR_COD_ESC_TG_NEU]]</f>
        <v>0.20000000000000018</v>
      </c>
      <c r="LJ130" s="15">
        <f>Tabla2[[#This Row],[ROS_NUM_COR_COD_ESC_TG_NEG]]-Tabla2[[#This Row],[PAS_NUM_COR_COD_ESC_TG_NEG]]</f>
        <v>-0.1333333333333333</v>
      </c>
      <c r="LK130" s="15">
        <f>Tabla2[[#This Row],[ROS_NUM_COR_COD_ESC_TG_POS]]-Tabla2[[#This Row],[PAS_NUM_COR_COD_ESC_TG_POS]]</f>
        <v>-0.29444444444444473</v>
      </c>
      <c r="LL130" s="15">
        <f>Tabla2[[#This Row],[ROS_DUR_COR_COD_ESC_TG_POS]]-Tabla2[[#This Row],[PAS_DUR_COR_COD_ESC_TG_POS]]</f>
        <v>713.91176470588232</v>
      </c>
      <c r="LM130" s="15">
        <f>Tabla2[[#This Row],[ROS_NUM_COR_COD_ESC_TG_TOT]]-Tabla2[[#This Row],[PAS_NUM_COR_COD_ESC_TG_TOT]]</f>
        <v>-6.6666666666666874E-2</v>
      </c>
      <c r="LN130" s="15">
        <f>Tabla2[[#This Row],[ROS_DUR_COR_COD_ESC_TG_TOT]]-Tabla2[[#This Row],[PAS_DUR_COR_COD_ESC_TG_TOT]]</f>
        <v>270.89750000000004</v>
      </c>
      <c r="LO130" s="15">
        <f>Tabla2[[#This Row],[PAS_NUM_COR_COD_ROS_TG_NEG]]-Tabla2[[#This Row],[ESC_NUM_COR_COD_ROS_TG_NEG]]</f>
        <v>1.5499999999999998</v>
      </c>
      <c r="LP130" s="15">
        <f>Tabla2[[#This Row],[PAS_DUR_COR_COD_ROS_TG_NEG]]-Tabla2[[#This Row],[ESC_DUR_COR_COD_ROS_TG_NEG]]</f>
        <v>508.5625</v>
      </c>
      <c r="LQ130" s="15">
        <f>Tabla2[[#This Row],[PAS_NUM_COR_COD_ROS_TG_NEU]]-Tabla2[[#This Row],[ESC_NUM_COR_COD_ROS_TG_NEU]]</f>
        <v>1.2000000000000002</v>
      </c>
      <c r="LR130" s="15">
        <f>Tabla2[[#This Row],[PAS_DUR_COR_COD_ROS_TG_NEU]]-Tabla2[[#This Row],[ESC_DUR_COR_COD_ROS_TG_NEU]]</f>
        <v>145.58333333333326</v>
      </c>
      <c r="LS130" s="15">
        <f>Tabla2[[#This Row],[PAS_NUM_COR_COD_ROS_TG_POS]]-Tabla2[[#This Row],[ESC_NUM_COR_COD_ROS_TG_POS]]</f>
        <v>0.75</v>
      </c>
      <c r="LT130" s="15">
        <f>Tabla2[[#This Row],[PAS_DUR_COR_COD_ROS_TG_POS]]-Tabla2[[#This Row],[ESC_DUR_COR_COD_ROS_TG_POS]]</f>
        <v>161.59663865546236</v>
      </c>
      <c r="LU130" s="15">
        <f>Tabla2[[#This Row],[PAS_NUM_COR_COD_ROS_TG_TOT]]-Tabla2[[#This Row],[ESC_NUM_COR_COD_ROS_TG_TOT]]</f>
        <v>1.1523809523809523</v>
      </c>
      <c r="LV130" s="15">
        <f>Tabla2[[#This Row],[PAS_DUR_COR_COD_ROS_TG_TOT]]-Tabla2[[#This Row],[ESC_DUR_COR_COD_ROS_TG_TOT]]</f>
        <v>260.16568627450988</v>
      </c>
      <c r="LW130" s="15">
        <f>Tabla2[[#This Row],[PAS_NUM_COR_COD_ESC_TG_NEG]]-Tabla2[[#This Row],[ESC_NUM_COR_COD_ESC_TG_NEG]]</f>
        <v>-1.8250000000000002</v>
      </c>
      <c r="LX130" s="15">
        <f>Tabla2[[#This Row],[PAS_DUR_COR_COD_ESC_TG_NEG]]-Tabla2[[#This Row],[ESC_DUR_COR_COD_ESC_TG_NEG]]</f>
        <v>-13.9375</v>
      </c>
      <c r="LY130" s="15">
        <f>Tabla2[[#This Row],[PAS_NUM_COR_COD_ESC_TG_NEU]]-Tabla2[[#This Row],[ESC_NUM_COR_COD_ESC_TG_NEU]]</f>
        <v>-0.30000000000000027</v>
      </c>
      <c r="LZ130" s="15">
        <f>Tabla2[[#This Row],[PAS_DUR_COR_COD_ESC_TG_NEU]]-Tabla2[[#This Row],[ESC_DUR_COR_COD_ESC_TG_NEU]]</f>
        <v>-33.562091503267879</v>
      </c>
      <c r="MA130" s="15">
        <f>Tabla2[[#This Row],[PAS_NUM_COR_COD_ESC_TG_POS]]-Tabla2[[#This Row],[ESC_NUM_COR_COD_ESC_TG_POS]]</f>
        <v>-0.75</v>
      </c>
      <c r="MB130" s="15">
        <f>Tabla2[[#This Row],[PAS_DUR_COR_COD_ESC_TG_POS]]-Tabla2[[#This Row],[ESC_DUR_COR_COD_ESC_TG_POS]]</f>
        <v>-125.41176470588232</v>
      </c>
      <c r="MC130" s="15">
        <f>Tabla2[[#This Row],[PAS_NUM_COR_COD_ESC_TG_TOT]]-Tabla2[[#This Row],[ESC_NUM_COR_COD_ESC_TG_TOT]]</f>
        <v>-0.89761904761904754</v>
      </c>
      <c r="MD130" s="15">
        <f>Tabla2[[#This Row],[PAS_DUR_COR_COD_ESC_TG_TOT]]-Tabla2[[#This Row],[ESC_DUR_COR_COD_ESC_TG_TOT]]</f>
        <v>-56.700000000000045</v>
      </c>
      <c r="ME130" s="42">
        <f>Tabla25[[#This Row],[PAS_NUM_COR_COD_ROS_TG_NEG]]-Tabla25[[#This Row],[PAS_NUM_COR_COD_ESC_TG_NEG]]</f>
        <v>1</v>
      </c>
      <c r="MF130" s="42">
        <f>Tabla25[[#This Row],[PAS_NUM_COR_COD_ROS_TG_NEU]]-Tabla25[[#This Row],[PAS_NUM_COR_COD_ESC_TG_NEU]]</f>
        <v>0.70000000000000018</v>
      </c>
      <c r="MG130" s="42">
        <f>Tabla25[[#This Row],[PAS_NUM_COR_COD_ROS_TG_POS]]-Tabla25[[#This Row],[PAS_NUM_COR_COD_ESC_TG_POS]]</f>
        <v>0.69999999999999973</v>
      </c>
      <c r="MH130" s="42">
        <f>Tabla25[[#This Row],[PAS_NUM_COR_COD_ROS_TG_TOT]]-Tabla25[[#This Row],[PAS_NUM_COR_COD_ESC_TG_TOT]]</f>
        <v>0.79999999999999982</v>
      </c>
      <c r="MI130" s="42">
        <f>Tabla25[[#This Row],[PAS_DUR_COR_COD_ROS_TG_NEG]]-Tabla25[[#This Row],[PAS_DUR_COR_COD_ESC_TG_NEG]]</f>
        <v>320.375</v>
      </c>
      <c r="MJ130" s="42">
        <f>Tabla25[[#This Row],[PAS_DUR_COR_COD_ROS_TG_NEU]]-Tabla25[[#This Row],[PAS_DUR_COR_COD_ESC_TG_NEU]]</f>
        <v>86.950980392156794</v>
      </c>
      <c r="MK130" s="42">
        <f>Tabla25[[#This Row],[PAS_DUR_COR_COD_ROS_TG_POS]]-Tabla25[[#This Row],[PAS_DUR_COR_COD_ESC_TG_POS]]</f>
        <v>270.2941176470589</v>
      </c>
      <c r="ML130" s="42">
        <f>Tabla25[[#This Row],[PAS_DUR_COR_COD_ROS_TG_TOT]]-Tabla25[[#This Row],[PAS_DUR_COR_COD_ESC_TG_TOT]]</f>
        <v>220.67568627450987</v>
      </c>
      <c r="MM130" s="44">
        <f>Tabla25[[#This Row],[ESC_NUM_COR_COD_ROS_TG_NEG]]-Tabla25[[#This Row],[ESC_NUM_COR_COD_ESC_TG_NEG]]</f>
        <v>-2.375</v>
      </c>
      <c r="MN130" s="44">
        <f>Tabla25[[#This Row],[ESC_NUM_COR_COD_ROS_TG_NEU]]-Tabla25[[#This Row],[ESC_NUM_COR_COD_ESC_TG_NEU]]</f>
        <v>-0.80000000000000027</v>
      </c>
      <c r="MO130" s="44">
        <f>Tabla25[[#This Row],[ESC_NUM_COR_COD_ROS_TG_POS]]-Tabla25[[#This Row],[ESC_NUM_COR_COD_ESC_TG_POS]]</f>
        <v>-0.80000000000000027</v>
      </c>
      <c r="MP130" s="44">
        <f>Tabla25[[#This Row],[ESC_NUM_COR_COD_ROS_TG_TOT]]-Tabla25[[#This Row],[ESC_NUM_COR_COD_ESC_TG_TOT]]</f>
        <v>-1.25</v>
      </c>
      <c r="MQ130" s="44">
        <f>Tabla25[[#This Row],[ESC_DUR_COR_COD_ROS_TG_NEG]]-Tabla25[[#This Row],[ESC_DUR_COR_COD_ESC_TG_NEG]]</f>
        <v>-202.125</v>
      </c>
      <c r="MR130" s="44">
        <f>Tabla25[[#This Row],[ESC_DUR_COR_COD_ROS_TG_NEU]]-Tabla25[[#This Row],[ESC_DUR_COR_COD_ESC_TG_NEU]]</f>
        <v>-92.194444444444343</v>
      </c>
      <c r="MS130" s="44">
        <f>Tabla25[[#This Row],[ESC_DUR_COR_COD_ROS_TG_POS]]-Tabla25[[#This Row],[ESC_DUR_COR_COD_ESC_TG_POS]]</f>
        <v>-16.714285714285779</v>
      </c>
      <c r="MT130" s="44">
        <f>Tabla25[[#This Row],[ESC_DUR_COR_COD_ROS_TG_TOT]]-Tabla25[[#This Row],[ESC_DUR_COR_COD_ESC_TG_TOT]]</f>
        <v>-96.190000000000055</v>
      </c>
      <c r="MU130" s="47">
        <f>Tabla25[[#This Row],[ROS_NUM_COR_COD_ROS_TG_NEG]]-Tabla25[[#This Row],[ROS_NUM_COR_COD_ESC_TG_NEG]]</f>
        <v>1.2222222222222223</v>
      </c>
      <c r="MV130" s="47">
        <f>Tabla25[[#This Row],[ROS_NUM_COR_COD_ROS_TG_NEU]]-Tabla25[[#This Row],[ROS_NUM_COR_COD_ESC_TG_NEU]]</f>
        <v>0.89999999999999991</v>
      </c>
      <c r="MW130" s="47">
        <f>Tabla25[[#This Row],[ROS_NUM_COR_COD_ROS_TG_POS]]-Tabla25[[#This Row],[ROS_NUM_COR_COD_ESC_TG_POS]]</f>
        <v>2.5555555555555554</v>
      </c>
      <c r="MX130" s="47">
        <f>Tabla25[[#This Row],[ROS_NUM_COR_COD_ROS_TG_TOT]]-Tabla25[[#This Row],[ROS_NUM_COR_COD_ESC_TG_TOT]]</f>
        <v>1.5357142857142856</v>
      </c>
      <c r="MY130" s="47">
        <f>Tabla25[[#This Row],[ROS_DUR_COR_COD_ROS_TG_NEG]]-Tabla25[[#This Row],[ROS_DUR_COR_COD_ESC_TG_NEG]]</f>
        <v>380.2380952380953</v>
      </c>
      <c r="MZ130" s="47">
        <f>Tabla25[[#This Row],[ROS_DUR_COR_COD_ROS_TG_NEU]]-Tabla25[[#This Row],[ROS_DUR_COR_COD_ESC_TG_NEU]]</f>
        <v>286.69047619047615</v>
      </c>
      <c r="NA130" s="47">
        <f>Tabla25[[#This Row],[ROS_DUR_COR_COD_ROS_TG_POS]]-Tabla25[[#This Row],[ROS_DUR_COR_COD_ESC_TG_POS]]</f>
        <v>-111.625</v>
      </c>
      <c r="NB130" s="47">
        <f>Tabla25[[#This Row],[ROS_DUR_COR_COD_ROS_TG_TOT]]-Tabla25[[#This Row],[ROS_DUR_COR_COD_ESC_TG_TOT]]</f>
        <v>233.74431818181824</v>
      </c>
    </row>
    <row r="131" spans="1:366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  <c r="KY131" s="15">
        <f>Tabla2[[#This Row],[ROS_NUM_COR_COD_ROS_TG_NEG]]-Tabla2[[#This Row],[PAS_NUM_COR_COD_ROS_TG_NEG]]</f>
        <v>3.6611111111111105</v>
      </c>
      <c r="KZ131" s="15">
        <f>Tabla2[[#This Row],[ROS_DUR_COR_COD_ROS_TG_NEG]]-Tabla2[[#This Row],[PAS_DUR_COR_COD_ROS_TG_NEG]]</f>
        <v>1113.3809523809523</v>
      </c>
      <c r="LA131" s="15">
        <f>Tabla2[[#This Row],[ROS_NUM_COR_COD_ROS_TG_NEU]]-Tabla2[[#This Row],[PAS_NUM_COR_COD_ROS_TG_NEU]]</f>
        <v>2</v>
      </c>
      <c r="LB131" s="15">
        <f>Tabla2[[#This Row],[ROS_DUR_COR_COD_ROS_TG_NEU]]-Tabla2[[#This Row],[PAS_DUR_COR_COD_ROS_TG_NEU]]</f>
        <v>2243.6666666666665</v>
      </c>
      <c r="LC131" s="15">
        <f>Tabla2[[#This Row],[ROS_NUM_COR_COD_ROS_TG_POS]]-Tabla2[[#This Row],[PAS_NUM_COR_COD_ROS_TG_POS]]</f>
        <v>2.9611111111111112</v>
      </c>
      <c r="LD131" s="15">
        <f>Tabla2[[#This Row],[ROS_DUR_COR_COD_ROS_TG_POS]]-Tabla2[[#This Row],[PAS_DUR_COR_COD_ROS_TG_POS]]</f>
        <v>1066</v>
      </c>
      <c r="LE131" s="15">
        <f>Tabla2[[#This Row],[ROS_NUM_COR_COD_ROS_TG_TOT]]-Tabla2[[#This Row],[PAS_NUM_COR_COD_ROS_TG_TOT]]</f>
        <v>2.8357142857142854</v>
      </c>
      <c r="LF131" s="15">
        <f>Tabla2[[#This Row],[ROS_DUR_COR_COD_ROS_TG_TOT]]-Tabla2[[#This Row],[PAS_DUR_COR_COD_ROS_TG_TOT]]</f>
        <v>1192.125</v>
      </c>
      <c r="LG131" s="15">
        <f>Tabla2[[#This Row],[ROS_NUM_COR_COD_ESC_TG_NEG]]-Tabla2[[#This Row],[PAS_NUM_COR_COD_ESC_TG_NEG]]</f>
        <v>1.8388888888888888</v>
      </c>
      <c r="LH131" s="15">
        <f>Tabla2[[#This Row],[ROS_DUR_COR_COD_ESC_TG_NEG]]-Tabla2[[#This Row],[PAS_DUR_COR_COD_ESC_TG_NEG]]</f>
        <v>1637.6666666666667</v>
      </c>
      <c r="LI131" s="15">
        <f>Tabla2[[#This Row],[ROS_NUM_COR_COD_ESC_TG_NEU]]-Tabla2[[#This Row],[PAS_NUM_COR_COD_ESC_TG_NEU]]</f>
        <v>1.7</v>
      </c>
      <c r="LJ131" s="15">
        <f>Tabla2[[#This Row],[ROS_NUM_COR_COD_ESC_TG_NEG]]-Tabla2[[#This Row],[PAS_NUM_COR_COD_ESC_TG_NEG]]</f>
        <v>1.8388888888888888</v>
      </c>
      <c r="LK131" s="15">
        <f>Tabla2[[#This Row],[ROS_NUM_COR_COD_ESC_TG_POS]]-Tabla2[[#This Row],[PAS_NUM_COR_COD_ESC_TG_POS]]</f>
        <v>2.7277777777777779</v>
      </c>
      <c r="LL131" s="15">
        <f>Tabla2[[#This Row],[ROS_DUR_COR_COD_ESC_TG_POS]]-Tabla2[[#This Row],[PAS_DUR_COR_COD_ESC_TG_POS]]</f>
        <v>1329.4</v>
      </c>
      <c r="LM131" s="15">
        <f>Tabla2[[#This Row],[ROS_NUM_COR_COD_ESC_TG_TOT]]-Tabla2[[#This Row],[PAS_NUM_COR_COD_ESC_TG_TOT]]</f>
        <v>2.0761904761904759</v>
      </c>
      <c r="LN131" s="15">
        <f>Tabla2[[#This Row],[ROS_DUR_COR_COD_ESC_TG_TOT]]-Tabla2[[#This Row],[PAS_DUR_COR_COD_ESC_TG_TOT]]</f>
        <v>1574.340909090909</v>
      </c>
      <c r="LO131" s="15">
        <f>Tabla2[[#This Row],[PAS_NUM_COR_COD_ROS_TG_NEG]]-Tabla2[[#This Row],[ESC_NUM_COR_COD_ROS_TG_NEG]]</f>
        <v>-4.9999999999999989E-2</v>
      </c>
      <c r="LP131" s="15">
        <f>Tabla2[[#This Row],[PAS_DUR_COR_COD_ROS_TG_NEG]]-Tabla2[[#This Row],[ESC_DUR_COR_COD_ROS_TG_NEG]]</f>
        <v>77.333333333333371</v>
      </c>
      <c r="LQ131" s="15">
        <f>Tabla2[[#This Row],[PAS_NUM_COR_COD_ROS_TG_NEU]]-Tabla2[[#This Row],[ESC_NUM_COR_COD_ROS_TG_NEU]]</f>
        <v>-0.7</v>
      </c>
      <c r="LR131" s="15">
        <f>Tabla2[[#This Row],[PAS_DUR_COR_COD_ROS_TG_NEU]]-Tabla2[[#This Row],[ESC_DUR_COR_COD_ROS_TG_NEU]]</f>
        <v>-666.33333333333337</v>
      </c>
      <c r="LS131" s="15">
        <f>Tabla2[[#This Row],[PAS_NUM_COR_COD_ROS_TG_POS]]-Tabla2[[#This Row],[ESC_NUM_COR_COD_ROS_TG_POS]]</f>
        <v>-2.95</v>
      </c>
      <c r="LT131" s="15">
        <f>Tabla2[[#This Row],[PAS_DUR_COR_COD_ROS_TG_POS]]-Tabla2[[#This Row],[ESC_DUR_COR_COD_ROS_TG_POS]]</f>
        <v>-1218.7</v>
      </c>
      <c r="LU131" s="15">
        <f>Tabla2[[#This Row],[PAS_NUM_COR_COD_ROS_TG_TOT]]-Tabla2[[#This Row],[ESC_NUM_COR_COD_ROS_TG_TOT]]</f>
        <v>-1.2333333333333334</v>
      </c>
      <c r="LV131" s="15">
        <f>Tabla2[[#This Row],[PAS_DUR_COR_COD_ROS_TG_TOT]]-Tabla2[[#This Row],[ESC_DUR_COR_COD_ROS_TG_TOT]]</f>
        <v>-574.70000000000005</v>
      </c>
      <c r="LW131" s="15">
        <f>Tabla2[[#This Row],[PAS_NUM_COR_COD_ESC_TG_NEG]]-Tabla2[[#This Row],[ESC_NUM_COR_COD_ESC_TG_NEG]]</f>
        <v>-1.95</v>
      </c>
      <c r="LX131" s="15">
        <f>Tabla2[[#This Row],[PAS_DUR_COR_COD_ESC_TG_NEG]]-Tabla2[[#This Row],[ESC_DUR_COR_COD_ESC_TG_NEG]]</f>
        <v>-1302.25</v>
      </c>
      <c r="LY131" s="15">
        <f>Tabla2[[#This Row],[PAS_NUM_COR_COD_ESC_TG_NEU]]-Tabla2[[#This Row],[ESC_NUM_COR_COD_ESC_TG_NEU]]</f>
        <v>-2.1999999999999997</v>
      </c>
      <c r="LZ131" s="15">
        <f>Tabla2[[#This Row],[PAS_DUR_COR_COD_ESC_TG_NEU]]-Tabla2[[#This Row],[ESC_DUR_COR_COD_ESC_TG_NEU]]</f>
        <v>-1265</v>
      </c>
      <c r="MA131" s="15">
        <f>Tabla2[[#This Row],[PAS_NUM_COR_COD_ESC_TG_POS]]-Tabla2[[#This Row],[ESC_NUM_COR_COD_ESC_TG_POS]]</f>
        <v>-1.1499999999999999</v>
      </c>
      <c r="MB131" s="15">
        <f>Tabla2[[#This Row],[PAS_DUR_COR_COD_ESC_TG_POS]]-Tabla2[[#This Row],[ESC_DUR_COR_COD_ESC_TG_POS]]</f>
        <v>-618</v>
      </c>
      <c r="MC131" s="15">
        <f>Tabla2[[#This Row],[PAS_NUM_COR_COD_ESC_TG_TOT]]-Tabla2[[#This Row],[ESC_NUM_COR_COD_ESC_TG_TOT]]</f>
        <v>-1.7666666666666666</v>
      </c>
      <c r="MD131" s="15">
        <f>Tabla2[[#This Row],[PAS_DUR_COR_COD_ESC_TG_TOT]]-Tabla2[[#This Row],[ESC_DUR_COR_COD_ESC_TG_TOT]]</f>
        <v>-1055</v>
      </c>
      <c r="ME131" s="42">
        <f>Tabla25[[#This Row],[PAS_NUM_COR_COD_ROS_TG_NEG]]-Tabla25[[#This Row],[PAS_NUM_COR_COD_ESC_TG_NEG]]</f>
        <v>0.4</v>
      </c>
      <c r="MF131" s="42">
        <f>Tabla25[[#This Row],[PAS_NUM_COR_COD_ROS_TG_NEU]]-Tabla25[[#This Row],[PAS_NUM_COR_COD_ESC_TG_NEU]]</f>
        <v>-0.1</v>
      </c>
      <c r="MG131" s="42">
        <f>Tabla25[[#This Row],[PAS_NUM_COR_COD_ROS_TG_POS]]-Tabla25[[#This Row],[PAS_NUM_COR_COD_ESC_TG_POS]]</f>
        <v>9.9999999999999992E-2</v>
      </c>
      <c r="MH131" s="42">
        <f>Tabla25[[#This Row],[PAS_NUM_COR_COD_ROS_TG_TOT]]-Tabla25[[#This Row],[PAS_NUM_COR_COD_ESC_TG_TOT]]</f>
        <v>0.13333333333333336</v>
      </c>
      <c r="MI131" s="42">
        <f>Tabla25[[#This Row],[PAS_DUR_COR_COD_ROS_TG_NEG]]-Tabla25[[#This Row],[PAS_DUR_COR_COD_ESC_TG_NEG]]</f>
        <v>400.33333333333337</v>
      </c>
      <c r="MJ131" s="42">
        <f>Tabla25[[#This Row],[PAS_DUR_COR_COD_ROS_TG_NEU]]-Tabla25[[#This Row],[PAS_DUR_COR_COD_ESC_TG_NEU]]</f>
        <v>-241</v>
      </c>
      <c r="MK131" s="42">
        <f>Tabla25[[#This Row],[PAS_DUR_COR_COD_ROS_TG_POS]]-Tabla25[[#This Row],[PAS_DUR_COR_COD_ESC_TG_POS]]</f>
        <v>249.5</v>
      </c>
      <c r="ML131" s="42">
        <f>Tabla25[[#This Row],[PAS_DUR_COR_COD_ROS_TG_TOT]]-Tabla25[[#This Row],[PAS_DUR_COR_COD_ESC_TG_TOT]]</f>
        <v>329.25</v>
      </c>
      <c r="MM131" s="44">
        <f>Tabla25[[#This Row],[ESC_NUM_COR_COD_ROS_TG_NEG]]-Tabla25[[#This Row],[ESC_NUM_COR_COD_ESC_TG_NEG]]</f>
        <v>-1.5</v>
      </c>
      <c r="MN131" s="44">
        <f>Tabla25[[#This Row],[ESC_NUM_COR_COD_ROS_TG_NEU]]-Tabla25[[#This Row],[ESC_NUM_COR_COD_ESC_TG_NEU]]</f>
        <v>-1.5999999999999999</v>
      </c>
      <c r="MO131" s="44">
        <f>Tabla25[[#This Row],[ESC_NUM_COR_COD_ROS_TG_POS]]-Tabla25[[#This Row],[ESC_NUM_COR_COD_ESC_TG_POS]]</f>
        <v>1.9000000000000001</v>
      </c>
      <c r="MP131" s="44">
        <f>Tabla25[[#This Row],[ESC_NUM_COR_COD_ROS_TG_TOT]]-Tabla25[[#This Row],[ESC_NUM_COR_COD_ESC_TG_TOT]]</f>
        <v>-0.39999999999999991</v>
      </c>
      <c r="MQ131" s="44">
        <f>Tabla25[[#This Row],[ESC_DUR_COR_COD_ROS_TG_NEG]]-Tabla25[[#This Row],[ESC_DUR_COR_COD_ESC_TG_NEG]]</f>
        <v>-979.25</v>
      </c>
      <c r="MR131" s="44">
        <f>Tabla25[[#This Row],[ESC_DUR_COR_COD_ROS_TG_NEU]]-Tabla25[[#This Row],[ESC_DUR_COR_COD_ESC_TG_NEU]]</f>
        <v>-839.66666666666663</v>
      </c>
      <c r="MS131" s="44">
        <f>Tabla25[[#This Row],[ESC_DUR_COR_COD_ROS_TG_POS]]-Tabla25[[#This Row],[ESC_DUR_COR_COD_ESC_TG_POS]]</f>
        <v>850.2</v>
      </c>
      <c r="MT131" s="44">
        <f>Tabla25[[#This Row],[ESC_DUR_COR_COD_ROS_TG_TOT]]-Tabla25[[#This Row],[ESC_DUR_COR_COD_ESC_TG_TOT]]</f>
        <v>-151.04999999999995</v>
      </c>
      <c r="MU131" s="47">
        <f>Tabla25[[#This Row],[ROS_NUM_COR_COD_ROS_TG_NEG]]-Tabla25[[#This Row],[ROS_NUM_COR_COD_ESC_TG_NEG]]</f>
        <v>2.2222222222222219</v>
      </c>
      <c r="MV131" s="47">
        <f>Tabla25[[#This Row],[ROS_NUM_COR_COD_ROS_TG_NEU]]-Tabla25[[#This Row],[ROS_NUM_COR_COD_ESC_TG_NEU]]</f>
        <v>0.19999999999999996</v>
      </c>
      <c r="MW131" s="47">
        <f>Tabla25[[#This Row],[ROS_NUM_COR_COD_ROS_TG_POS]]-Tabla25[[#This Row],[ROS_NUM_COR_COD_ESC_TG_POS]]</f>
        <v>0.33333333333333348</v>
      </c>
      <c r="MX131" s="47">
        <f>Tabla25[[#This Row],[ROS_NUM_COR_COD_ROS_TG_TOT]]-Tabla25[[#This Row],[ROS_NUM_COR_COD_ESC_TG_TOT]]</f>
        <v>0.89285714285714279</v>
      </c>
      <c r="MY131" s="47">
        <f>Tabla25[[#This Row],[ROS_DUR_COR_COD_ROS_TG_NEG]]-Tabla25[[#This Row],[ROS_DUR_COR_COD_ESC_TG_NEG]]</f>
        <v>-123.95238095238096</v>
      </c>
      <c r="MZ131" s="47">
        <f>Tabla25[[#This Row],[ROS_DUR_COR_COD_ROS_TG_NEU]]-Tabla25[[#This Row],[ROS_DUR_COR_COD_ESC_TG_NEU]]</f>
        <v>18</v>
      </c>
      <c r="NA131" s="47">
        <f>Tabla25[[#This Row],[ROS_DUR_COR_COD_ROS_TG_POS]]-Tabla25[[#This Row],[ROS_DUR_COR_COD_ESC_TG_POS]]</f>
        <v>-13.900000000000091</v>
      </c>
      <c r="NB131" s="47">
        <f>Tabla25[[#This Row],[ROS_DUR_COR_COD_ROS_TG_TOT]]-Tabla25[[#This Row],[ROS_DUR_COR_COD_ESC_TG_TOT]]</f>
        <v>-52.965909090909008</v>
      </c>
    </row>
    <row r="132" spans="1:366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  <c r="KY132" s="15">
        <f>Tabla2[[#This Row],[ROS_NUM_COR_COD_ROS_TG_NEG]]-Tabla2[[#This Row],[PAS_NUM_COR_COD_ROS_TG_NEG]]</f>
        <v>0</v>
      </c>
      <c r="KZ132" s="15">
        <f>Tabla2[[#This Row],[ROS_DUR_COR_COD_ROS_TG_NEG]]-Tabla2[[#This Row],[PAS_DUR_COR_COD_ROS_TG_NEG]]</f>
        <v>0</v>
      </c>
      <c r="LA132" s="15">
        <f>Tabla2[[#This Row],[ROS_NUM_COR_COD_ROS_TG_NEU]]-Tabla2[[#This Row],[PAS_NUM_COR_COD_ROS_TG_NEU]]</f>
        <v>0</v>
      </c>
      <c r="LB132" s="15">
        <f>Tabla2[[#This Row],[ROS_DUR_COR_COD_ROS_TG_NEU]]-Tabla2[[#This Row],[PAS_DUR_COR_COD_ROS_TG_NEU]]</f>
        <v>0</v>
      </c>
      <c r="LC132" s="15">
        <f>Tabla2[[#This Row],[ROS_NUM_COR_COD_ROS_TG_POS]]-Tabla2[[#This Row],[PAS_NUM_COR_COD_ROS_TG_POS]]</f>
        <v>0</v>
      </c>
      <c r="LD132" s="15">
        <f>Tabla2[[#This Row],[ROS_DUR_COR_COD_ROS_TG_POS]]-Tabla2[[#This Row],[PAS_DUR_COR_COD_ROS_TG_POS]]</f>
        <v>0</v>
      </c>
      <c r="LE132" s="15">
        <f>Tabla2[[#This Row],[ROS_NUM_COR_COD_ROS_TG_TOT]]-Tabla2[[#This Row],[PAS_NUM_COR_COD_ROS_TG_TOT]]</f>
        <v>0</v>
      </c>
      <c r="LF132" s="15">
        <f>Tabla2[[#This Row],[ROS_DUR_COR_COD_ROS_TG_TOT]]-Tabla2[[#This Row],[PAS_DUR_COR_COD_ROS_TG_TOT]]</f>
        <v>0</v>
      </c>
      <c r="LG132" s="15">
        <f>Tabla2[[#This Row],[ROS_NUM_COR_COD_ESC_TG_NEG]]-Tabla2[[#This Row],[PAS_NUM_COR_COD_ESC_TG_NEG]]</f>
        <v>0</v>
      </c>
      <c r="LH132" s="15">
        <f>Tabla2[[#This Row],[ROS_DUR_COR_COD_ESC_TG_NEG]]-Tabla2[[#This Row],[PAS_DUR_COR_COD_ESC_TG_NEG]]</f>
        <v>0</v>
      </c>
      <c r="LI132" s="15">
        <f>Tabla2[[#This Row],[ROS_NUM_COR_COD_ESC_TG_NEU]]-Tabla2[[#This Row],[PAS_NUM_COR_COD_ESC_TG_NEU]]</f>
        <v>0</v>
      </c>
      <c r="LJ132" s="15">
        <f>Tabla2[[#This Row],[ROS_NUM_COR_COD_ESC_TG_NEG]]-Tabla2[[#This Row],[PAS_NUM_COR_COD_ESC_TG_NEG]]</f>
        <v>0</v>
      </c>
      <c r="LK132" s="15">
        <f>Tabla2[[#This Row],[ROS_NUM_COR_COD_ESC_TG_POS]]-Tabla2[[#This Row],[PAS_NUM_COR_COD_ESC_TG_POS]]</f>
        <v>0</v>
      </c>
      <c r="LL132" s="15">
        <f>Tabla2[[#This Row],[ROS_DUR_COR_COD_ESC_TG_POS]]-Tabla2[[#This Row],[PAS_DUR_COR_COD_ESC_TG_POS]]</f>
        <v>0</v>
      </c>
      <c r="LM132" s="15">
        <f>Tabla2[[#This Row],[ROS_NUM_COR_COD_ESC_TG_TOT]]-Tabla2[[#This Row],[PAS_NUM_COR_COD_ESC_TG_TOT]]</f>
        <v>0</v>
      </c>
      <c r="LN132" s="15">
        <f>Tabla2[[#This Row],[ROS_DUR_COR_COD_ESC_TG_TOT]]-Tabla2[[#This Row],[PAS_DUR_COR_COD_ESC_TG_TOT]]</f>
        <v>0</v>
      </c>
      <c r="LO132" s="15">
        <f>Tabla2[[#This Row],[PAS_NUM_COR_COD_ROS_TG_NEG]]-Tabla2[[#This Row],[ESC_NUM_COR_COD_ROS_TG_NEG]]</f>
        <v>-3.4</v>
      </c>
      <c r="LP132" s="15">
        <f>Tabla2[[#This Row],[PAS_DUR_COR_COD_ROS_TG_NEG]]-Tabla2[[#This Row],[ESC_DUR_COR_COD_ROS_TG_NEG]]</f>
        <v>-882.55555555555554</v>
      </c>
      <c r="LQ132" s="15">
        <f>Tabla2[[#This Row],[PAS_NUM_COR_COD_ROS_TG_NEU]]-Tabla2[[#This Row],[ESC_NUM_COR_COD_ROS_TG_NEU]]</f>
        <v>-2.7</v>
      </c>
      <c r="LR132" s="15">
        <f>Tabla2[[#This Row],[PAS_DUR_COR_COD_ROS_TG_NEU]]-Tabla2[[#This Row],[ESC_DUR_COR_COD_ROS_TG_NEU]]</f>
        <v>-589.79999999999995</v>
      </c>
      <c r="LS132" s="15">
        <f>Tabla2[[#This Row],[PAS_NUM_COR_COD_ROS_TG_POS]]-Tabla2[[#This Row],[ESC_NUM_COR_COD_ROS_TG_POS]]</f>
        <v>-3.4444444444444446</v>
      </c>
      <c r="LT132" s="15">
        <f>Tabla2[[#This Row],[PAS_DUR_COR_COD_ROS_TG_POS]]-Tabla2[[#This Row],[ESC_DUR_COR_COD_ROS_TG_POS]]</f>
        <v>-1047.5</v>
      </c>
      <c r="LU132" s="15">
        <f>Tabla2[[#This Row],[PAS_NUM_COR_COD_ROS_TG_TOT]]-Tabla2[[#This Row],[ESC_NUM_COR_COD_ROS_TG_TOT]]</f>
        <v>-3.1724137931034484</v>
      </c>
      <c r="LV132" s="15">
        <f>Tabla2[[#This Row],[PAS_DUR_COR_COD_ROS_TG_TOT]]-Tabla2[[#This Row],[ESC_DUR_COR_COD_ROS_TG_TOT]]</f>
        <v>-823</v>
      </c>
      <c r="LW132" s="15">
        <f>Tabla2[[#This Row],[PAS_NUM_COR_COD_ESC_TG_NEG]]-Tabla2[[#This Row],[ESC_NUM_COR_COD_ESC_TG_NEG]]</f>
        <v>-5</v>
      </c>
      <c r="LX132" s="15">
        <f>Tabla2[[#This Row],[PAS_DUR_COR_COD_ESC_TG_NEG]]-Tabla2[[#This Row],[ESC_DUR_COR_COD_ESC_TG_NEG]]</f>
        <v>-1242.7</v>
      </c>
      <c r="LY132" s="15">
        <f>Tabla2[[#This Row],[PAS_NUM_COR_COD_ESC_TG_NEU]]-Tabla2[[#This Row],[ESC_NUM_COR_COD_ESC_TG_NEU]]</f>
        <v>-5</v>
      </c>
      <c r="LZ132" s="15">
        <f>Tabla2[[#This Row],[PAS_DUR_COR_COD_ESC_TG_NEU]]-Tabla2[[#This Row],[ESC_DUR_COR_COD_ESC_TG_NEU]]</f>
        <v>-1484.1</v>
      </c>
      <c r="MA132" s="15">
        <f>Tabla2[[#This Row],[PAS_NUM_COR_COD_ESC_TG_POS]]-Tabla2[[#This Row],[ESC_NUM_COR_COD_ESC_TG_POS]]</f>
        <v>-4.4444444444444446</v>
      </c>
      <c r="MB132" s="15">
        <f>Tabla2[[#This Row],[PAS_DUR_COR_COD_ESC_TG_POS]]-Tabla2[[#This Row],[ESC_DUR_COR_COD_ESC_TG_POS]]</f>
        <v>-1424.7142857142858</v>
      </c>
      <c r="MC132" s="15">
        <f>Tabla2[[#This Row],[PAS_NUM_COR_COD_ESC_TG_TOT]]-Tabla2[[#This Row],[ESC_NUM_COR_COD_ESC_TG_TOT]]</f>
        <v>-4.8275862068965516</v>
      </c>
      <c r="MD132" s="15">
        <f>Tabla2[[#This Row],[PAS_DUR_COR_COD_ESC_TG_TOT]]-Tabla2[[#This Row],[ESC_DUR_COR_COD_ESC_TG_TOT]]</f>
        <v>-1379.2962962962963</v>
      </c>
      <c r="ME132" s="42">
        <f>Tabla25[[#This Row],[PAS_NUM_COR_COD_ROS_TG_NEG]]-Tabla25[[#This Row],[PAS_NUM_COR_COD_ESC_TG_NEG]]</f>
        <v>0</v>
      </c>
      <c r="MF132" s="42">
        <f>Tabla25[[#This Row],[PAS_NUM_COR_COD_ROS_TG_NEU]]-Tabla25[[#This Row],[PAS_NUM_COR_COD_ESC_TG_NEU]]</f>
        <v>0</v>
      </c>
      <c r="MG132" s="42">
        <f>Tabla25[[#This Row],[PAS_NUM_COR_COD_ROS_TG_POS]]-Tabla25[[#This Row],[PAS_NUM_COR_COD_ESC_TG_POS]]</f>
        <v>0</v>
      </c>
      <c r="MH132" s="42">
        <f>Tabla25[[#This Row],[PAS_NUM_COR_COD_ROS_TG_TOT]]-Tabla25[[#This Row],[PAS_NUM_COR_COD_ESC_TG_TOT]]</f>
        <v>0</v>
      </c>
      <c r="MI132" s="42">
        <f>Tabla25[[#This Row],[PAS_DUR_COR_COD_ROS_TG_NEG]]-Tabla25[[#This Row],[PAS_DUR_COR_COD_ESC_TG_NEG]]</f>
        <v>0</v>
      </c>
      <c r="MJ132" s="42">
        <f>Tabla25[[#This Row],[PAS_DUR_COR_COD_ROS_TG_NEU]]-Tabla25[[#This Row],[PAS_DUR_COR_COD_ESC_TG_NEU]]</f>
        <v>0</v>
      </c>
      <c r="MK132" s="42">
        <f>Tabla25[[#This Row],[PAS_DUR_COR_COD_ROS_TG_POS]]-Tabla25[[#This Row],[PAS_DUR_COR_COD_ESC_TG_POS]]</f>
        <v>0</v>
      </c>
      <c r="ML132" s="42">
        <f>Tabla25[[#This Row],[PAS_DUR_COR_COD_ROS_TG_TOT]]-Tabla25[[#This Row],[PAS_DUR_COR_COD_ESC_TG_TOT]]</f>
        <v>0</v>
      </c>
      <c r="MM132" s="44">
        <f>Tabla25[[#This Row],[ESC_NUM_COR_COD_ROS_TG_NEG]]-Tabla25[[#This Row],[ESC_NUM_COR_COD_ESC_TG_NEG]]</f>
        <v>-1.6</v>
      </c>
      <c r="MN132" s="44">
        <f>Tabla25[[#This Row],[ESC_NUM_COR_COD_ROS_TG_NEU]]-Tabla25[[#This Row],[ESC_NUM_COR_COD_ESC_TG_NEU]]</f>
        <v>-2.2999999999999998</v>
      </c>
      <c r="MO132" s="44">
        <f>Tabla25[[#This Row],[ESC_NUM_COR_COD_ROS_TG_POS]]-Tabla25[[#This Row],[ESC_NUM_COR_COD_ESC_TG_POS]]</f>
        <v>-1</v>
      </c>
      <c r="MP132" s="44">
        <f>Tabla25[[#This Row],[ESC_NUM_COR_COD_ROS_TG_TOT]]-Tabla25[[#This Row],[ESC_NUM_COR_COD_ESC_TG_TOT]]</f>
        <v>-1.6551724137931032</v>
      </c>
      <c r="MQ132" s="44">
        <f>Tabla25[[#This Row],[ESC_DUR_COR_COD_ROS_TG_NEG]]-Tabla25[[#This Row],[ESC_DUR_COR_COD_ESC_TG_NEG]]</f>
        <v>-360.1444444444445</v>
      </c>
      <c r="MR132" s="44">
        <f>Tabla25[[#This Row],[ESC_DUR_COR_COD_ROS_TG_NEU]]-Tabla25[[#This Row],[ESC_DUR_COR_COD_ESC_TG_NEU]]</f>
        <v>-894.3</v>
      </c>
      <c r="MS132" s="44">
        <f>Tabla25[[#This Row],[ESC_DUR_COR_COD_ROS_TG_POS]]-Tabla25[[#This Row],[ESC_DUR_COR_COD_ESC_TG_POS]]</f>
        <v>-377.21428571428578</v>
      </c>
      <c r="MT132" s="44">
        <f>Tabla25[[#This Row],[ESC_DUR_COR_COD_ROS_TG_TOT]]-Tabla25[[#This Row],[ESC_DUR_COR_COD_ESC_TG_TOT]]</f>
        <v>-556.2962962962963</v>
      </c>
      <c r="MU132" s="47">
        <f>Tabla25[[#This Row],[ROS_NUM_COR_COD_ROS_TG_NEG]]-Tabla25[[#This Row],[ROS_NUM_COR_COD_ESC_TG_NEG]]</f>
        <v>0</v>
      </c>
      <c r="MV132" s="47">
        <f>Tabla25[[#This Row],[ROS_NUM_COR_COD_ROS_TG_NEU]]-Tabla25[[#This Row],[ROS_NUM_COR_COD_ESC_TG_NEU]]</f>
        <v>0</v>
      </c>
      <c r="MW132" s="47">
        <f>Tabla25[[#This Row],[ROS_NUM_COR_COD_ROS_TG_POS]]-Tabla25[[#This Row],[ROS_NUM_COR_COD_ESC_TG_POS]]</f>
        <v>0</v>
      </c>
      <c r="MX132" s="47">
        <f>Tabla25[[#This Row],[ROS_NUM_COR_COD_ROS_TG_TOT]]-Tabla25[[#This Row],[ROS_NUM_COR_COD_ESC_TG_TOT]]</f>
        <v>0</v>
      </c>
      <c r="MY132" s="47">
        <f>Tabla25[[#This Row],[ROS_DUR_COR_COD_ROS_TG_NEG]]-Tabla25[[#This Row],[ROS_DUR_COR_COD_ESC_TG_NEG]]</f>
        <v>0</v>
      </c>
      <c r="MZ132" s="47">
        <f>Tabla25[[#This Row],[ROS_DUR_COR_COD_ROS_TG_NEU]]-Tabla25[[#This Row],[ROS_DUR_COR_COD_ESC_TG_NEU]]</f>
        <v>0</v>
      </c>
      <c r="NA132" s="47">
        <f>Tabla25[[#This Row],[ROS_DUR_COR_COD_ROS_TG_POS]]-Tabla25[[#This Row],[ROS_DUR_COR_COD_ESC_TG_POS]]</f>
        <v>0</v>
      </c>
      <c r="NB132" s="47">
        <f>Tabla25[[#This Row],[ROS_DUR_COR_COD_ROS_TG_TOT]]-Tabla25[[#This Row],[ROS_DUR_COR_COD_ESC_TG_TOT]]</f>
        <v>0</v>
      </c>
    </row>
    <row r="133" spans="1:366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  <c r="KY133" s="15">
        <f>Tabla2[[#This Row],[ROS_NUM_COR_COD_ROS_TG_NEG]]-Tabla2[[#This Row],[PAS_NUM_COR_COD_ROS_TG_NEG]]</f>
        <v>-0.95555555555555527</v>
      </c>
      <c r="KZ133" s="15">
        <f>Tabla2[[#This Row],[ROS_DUR_COR_COD_ROS_TG_NEG]]-Tabla2[[#This Row],[PAS_DUR_COR_COD_ROS_TG_NEG]]</f>
        <v>-165.85714285714289</v>
      </c>
      <c r="LA133" s="15">
        <f>Tabla2[[#This Row],[ROS_NUM_COR_COD_ROS_TG_NEU]]-Tabla2[[#This Row],[PAS_NUM_COR_COD_ROS_TG_NEU]]</f>
        <v>-3.3421052631578947</v>
      </c>
      <c r="LB133" s="15">
        <f>Tabla2[[#This Row],[ROS_DUR_COR_COD_ROS_TG_NEU]]-Tabla2[[#This Row],[PAS_DUR_COR_COD_ROS_TG_NEU]]</f>
        <v>-860.97619047619037</v>
      </c>
      <c r="LC133" s="15">
        <f>Tabla2[[#This Row],[ROS_NUM_COR_COD_ROS_TG_POS]]-Tabla2[[#This Row],[PAS_NUM_COR_COD_ROS_TG_POS]]</f>
        <v>-1.5</v>
      </c>
      <c r="LD133" s="15">
        <f>Tabla2[[#This Row],[ROS_DUR_COR_COD_ROS_TG_POS]]-Tabla2[[#This Row],[PAS_DUR_COR_COD_ROS_TG_POS]]</f>
        <v>-306.52307692307681</v>
      </c>
      <c r="LE133" s="15">
        <f>Tabla2[[#This Row],[ROS_NUM_COR_COD_ROS_TG_TOT]]-Tabla2[[#This Row],[PAS_NUM_COR_COD_ROS_TG_TOT]]</f>
        <v>-1.9538281706604326</v>
      </c>
      <c r="LF133" s="15">
        <f>Tabla2[[#This Row],[ROS_DUR_COR_COD_ROS_TG_TOT]]-Tabla2[[#This Row],[PAS_DUR_COR_COD_ROS_TG_TOT]]</f>
        <v>-358.8693379790941</v>
      </c>
      <c r="LG133" s="15">
        <f>Tabla2[[#This Row],[ROS_NUM_COR_COD_ESC_TG_NEG]]-Tabla2[[#This Row],[PAS_NUM_COR_COD_ESC_TG_NEG]]</f>
        <v>-1.2999999999999998</v>
      </c>
      <c r="LH133" s="15">
        <f>Tabla2[[#This Row],[ROS_DUR_COR_COD_ESC_TG_NEG]]-Tabla2[[#This Row],[PAS_DUR_COR_COD_ESC_TG_NEG]]</f>
        <v>29.916666666666742</v>
      </c>
      <c r="LI133" s="15">
        <f>Tabla2[[#This Row],[ROS_NUM_COR_COD_ESC_TG_NEU]]-Tabla2[[#This Row],[PAS_NUM_COR_COD_ESC_TG_NEU]]</f>
        <v>-1.0684210526315789</v>
      </c>
      <c r="LJ133" s="15">
        <f>Tabla2[[#This Row],[ROS_NUM_COR_COD_ESC_TG_NEG]]-Tabla2[[#This Row],[PAS_NUM_COR_COD_ESC_TG_NEG]]</f>
        <v>-1.2999999999999998</v>
      </c>
      <c r="LK133" s="15">
        <f>Tabla2[[#This Row],[ROS_NUM_COR_COD_ESC_TG_POS]]-Tabla2[[#This Row],[PAS_NUM_COR_COD_ESC_TG_POS]]</f>
        <v>-1.1000000000000001</v>
      </c>
      <c r="LL133" s="15">
        <f>Tabla2[[#This Row],[ROS_DUR_COR_COD_ESC_TG_POS]]-Tabla2[[#This Row],[PAS_DUR_COR_COD_ESC_TG_POS]]</f>
        <v>-171.64285714285711</v>
      </c>
      <c r="LM133" s="15">
        <f>Tabla2[[#This Row],[ROS_NUM_COR_COD_ESC_TG_TOT]]-Tabla2[[#This Row],[PAS_NUM_COR_COD_ESC_TG_TOT]]</f>
        <v>-1.1502045587375807</v>
      </c>
      <c r="LN133" s="15">
        <f>Tabla2[[#This Row],[ROS_DUR_COR_COD_ESC_TG_TOT]]-Tabla2[[#This Row],[PAS_DUR_COR_COD_ESC_TG_TOT]]</f>
        <v>-65.921511627906966</v>
      </c>
      <c r="LO133" s="15">
        <f>Tabla2[[#This Row],[PAS_NUM_COR_COD_ROS_TG_NEG]]-Tabla2[[#This Row],[ESC_NUM_COR_COD_ROS_TG_NEG]]</f>
        <v>0.95555555555555527</v>
      </c>
      <c r="LP133" s="15">
        <f>Tabla2[[#This Row],[PAS_DUR_COR_COD_ROS_TG_NEG]]-Tabla2[[#This Row],[ESC_DUR_COR_COD_ROS_TG_NEG]]</f>
        <v>12.657142857142844</v>
      </c>
      <c r="LQ133" s="15">
        <f>Tabla2[[#This Row],[PAS_NUM_COR_COD_ROS_TG_NEU]]-Tabla2[[#This Row],[ESC_NUM_COR_COD_ROS_TG_NEU]]</f>
        <v>1.8421052631578947</v>
      </c>
      <c r="LR133" s="15">
        <f>Tabla2[[#This Row],[PAS_DUR_COR_COD_ROS_TG_NEU]]-Tabla2[[#This Row],[ESC_DUR_COR_COD_ROS_TG_NEU]]</f>
        <v>-265.60714285714289</v>
      </c>
      <c r="LS133" s="15">
        <f>Tabla2[[#This Row],[PAS_NUM_COR_COD_ROS_TG_POS]]-Tabla2[[#This Row],[ESC_NUM_COR_COD_ROS_TG_POS]]</f>
        <v>0.29999999999999982</v>
      </c>
      <c r="LT133" s="15">
        <f>Tabla2[[#This Row],[PAS_DUR_COR_COD_ROS_TG_POS]]-Tabla2[[#This Row],[ESC_DUR_COR_COD_ROS_TG_POS]]</f>
        <v>-41.410256410256352</v>
      </c>
      <c r="LU133" s="15">
        <f>Tabla2[[#This Row],[PAS_NUM_COR_COD_ROS_TG_TOT]]-Tabla2[[#This Row],[ESC_NUM_COR_COD_ROS_TG_TOT]]</f>
        <v>1.0227936879018116</v>
      </c>
      <c r="LV133" s="15">
        <f>Tabla2[[#This Row],[PAS_DUR_COR_COD_ROS_TG_TOT]]-Tabla2[[#This Row],[ESC_DUR_COR_COD_ROS_TG_TOT]]</f>
        <v>-100.82113821138205</v>
      </c>
      <c r="LW133" s="15">
        <f>Tabla2[[#This Row],[PAS_NUM_COR_COD_ESC_TG_NEG]]-Tabla2[[#This Row],[ESC_NUM_COR_COD_ESC_TG_NEG]]</f>
        <v>-1.5888888888888895</v>
      </c>
      <c r="LX133" s="15">
        <f>Tabla2[[#This Row],[PAS_DUR_COR_COD_ESC_TG_NEG]]-Tabla2[[#This Row],[ESC_DUR_COR_COD_ESC_TG_NEG]]</f>
        <v>-589.52380952380963</v>
      </c>
      <c r="LY133" s="15">
        <f>Tabla2[[#This Row],[PAS_NUM_COR_COD_ESC_TG_NEU]]-Tabla2[[#This Row],[ESC_NUM_COR_COD_ESC_TG_NEU]]</f>
        <v>-2.1315789473684212</v>
      </c>
      <c r="LZ133" s="15">
        <f>Tabla2[[#This Row],[PAS_DUR_COR_COD_ESC_TG_NEU]]-Tabla2[[#This Row],[ESC_DUR_COR_COD_ESC_TG_NEU]]</f>
        <v>-432.11111111111109</v>
      </c>
      <c r="MA133" s="15">
        <f>Tabla2[[#This Row],[PAS_NUM_COR_COD_ESC_TG_POS]]-Tabla2[[#This Row],[ESC_NUM_COR_COD_ESC_TG_POS]]</f>
        <v>-0.79999999999999982</v>
      </c>
      <c r="MB133" s="15">
        <f>Tabla2[[#This Row],[PAS_DUR_COR_COD_ESC_TG_POS]]-Tabla2[[#This Row],[ESC_DUR_COR_COD_ESC_TG_POS]]</f>
        <v>-467.21428571428578</v>
      </c>
      <c r="MC133" s="15">
        <f>Tabla2[[#This Row],[PAS_NUM_COR_COD_ESC_TG_TOT]]-Tabla2[[#This Row],[ESC_NUM_COR_COD_ESC_TG_TOT]]</f>
        <v>-1.504967855055523</v>
      </c>
      <c r="MD133" s="15">
        <f>Tabla2[[#This Row],[PAS_DUR_COR_COD_ESC_TG_TOT]]-Tabla2[[#This Row],[ESC_DUR_COR_COD_ESC_TG_TOT]]</f>
        <v>-491.60566228513653</v>
      </c>
      <c r="ME133" s="42">
        <f>Tabla25[[#This Row],[PAS_NUM_COR_COD_ROS_TG_NEG]]-Tabla25[[#This Row],[PAS_NUM_COR_COD_ESC_TG_NEG]]</f>
        <v>0.10000000000000009</v>
      </c>
      <c r="MF133" s="42">
        <f>Tabla25[[#This Row],[PAS_NUM_COR_COD_ROS_TG_NEU]]-Tabla25[[#This Row],[PAS_NUM_COR_COD_ESC_TG_NEU]]</f>
        <v>0.47368421052631593</v>
      </c>
      <c r="MG133" s="42">
        <f>Tabla25[[#This Row],[PAS_NUM_COR_COD_ROS_TG_POS]]-Tabla25[[#This Row],[PAS_NUM_COR_COD_ESC_TG_POS]]</f>
        <v>0.59999999999999964</v>
      </c>
      <c r="MH133" s="42">
        <f>Tabla25[[#This Row],[PAS_NUM_COR_COD_ROS_TG_TOT]]-Tabla25[[#This Row],[PAS_NUM_COR_COD_ESC_TG_TOT]]</f>
        <v>0.38983050847457612</v>
      </c>
      <c r="MI133" s="42">
        <f>Tabla25[[#This Row],[PAS_DUR_COR_COD_ROS_TG_NEG]]-Tabla25[[#This Row],[PAS_DUR_COR_COD_ESC_TG_NEG]]</f>
        <v>33.523809523809632</v>
      </c>
      <c r="MJ133" s="42">
        <f>Tabla25[[#This Row],[PAS_DUR_COR_COD_ROS_TG_NEU]]-Tabla25[[#This Row],[PAS_DUR_COR_COD_ESC_TG_NEU]]</f>
        <v>62.64285714285711</v>
      </c>
      <c r="MK133" s="42">
        <f>Tabla25[[#This Row],[PAS_DUR_COR_COD_ROS_TG_POS]]-Tabla25[[#This Row],[PAS_DUR_COR_COD_ESC_TG_POS]]</f>
        <v>322.42307692307691</v>
      </c>
      <c r="ML133" s="42">
        <f>Tabla25[[#This Row],[PAS_DUR_COR_COD_ROS_TG_TOT]]-Tabla25[[#This Row],[PAS_DUR_COR_COD_ESC_TG_TOT]]</f>
        <v>135.46568349404424</v>
      </c>
      <c r="MM133" s="44">
        <f>Tabla25[[#This Row],[ESC_NUM_COR_COD_ROS_TG_NEG]]-Tabla25[[#This Row],[ESC_NUM_COR_COD_ESC_TG_NEG]]</f>
        <v>-2.4444444444444446</v>
      </c>
      <c r="MN133" s="44">
        <f>Tabla25[[#This Row],[ESC_NUM_COR_COD_ROS_TG_NEU]]-Tabla25[[#This Row],[ESC_NUM_COR_COD_ESC_TG_NEU]]</f>
        <v>-3.5</v>
      </c>
      <c r="MO133" s="44">
        <f>Tabla25[[#This Row],[ESC_NUM_COR_COD_ROS_TG_POS]]-Tabla25[[#This Row],[ESC_NUM_COR_COD_ESC_TG_POS]]</f>
        <v>-0.5</v>
      </c>
      <c r="MP133" s="44">
        <f>Tabla25[[#This Row],[ESC_NUM_COR_COD_ROS_TG_TOT]]-Tabla25[[#This Row],[ESC_NUM_COR_COD_ESC_TG_TOT]]</f>
        <v>-2.1379310344827585</v>
      </c>
      <c r="MQ133" s="44">
        <f>Tabla25[[#This Row],[ESC_DUR_COR_COD_ROS_TG_NEG]]-Tabla25[[#This Row],[ESC_DUR_COR_COD_ESC_TG_NEG]]</f>
        <v>-568.65714285714284</v>
      </c>
      <c r="MR133" s="44">
        <f>Tabla25[[#This Row],[ESC_DUR_COR_COD_ROS_TG_NEU]]-Tabla25[[#This Row],[ESC_DUR_COR_COD_ESC_TG_NEU]]</f>
        <v>-103.86111111111109</v>
      </c>
      <c r="MS133" s="44">
        <f>Tabla25[[#This Row],[ESC_DUR_COR_COD_ROS_TG_POS]]-Tabla25[[#This Row],[ESC_DUR_COR_COD_ESC_TG_POS]]</f>
        <v>-103.38095238095252</v>
      </c>
      <c r="MT133" s="44">
        <f>Tabla25[[#This Row],[ESC_DUR_COR_COD_ROS_TG_TOT]]-Tabla25[[#This Row],[ESC_DUR_COR_COD_ESC_TG_TOT]]</f>
        <v>-255.31884057971024</v>
      </c>
      <c r="MU133" s="47">
        <f>Tabla25[[#This Row],[ROS_NUM_COR_COD_ROS_TG_NEG]]-Tabla25[[#This Row],[ROS_NUM_COR_COD_ESC_TG_NEG]]</f>
        <v>0.44444444444444464</v>
      </c>
      <c r="MV133" s="47">
        <f>Tabla25[[#This Row],[ROS_NUM_COR_COD_ROS_TG_NEU]]-Tabla25[[#This Row],[ROS_NUM_COR_COD_ESC_TG_NEU]]</f>
        <v>-1.7999999999999998</v>
      </c>
      <c r="MW133" s="47">
        <f>Tabla25[[#This Row],[ROS_NUM_COR_COD_ROS_TG_POS]]-Tabla25[[#This Row],[ROS_NUM_COR_COD_ESC_TG_POS]]</f>
        <v>0.19999999999999973</v>
      </c>
      <c r="MX133" s="47">
        <f>Tabla25[[#This Row],[ROS_NUM_COR_COD_ROS_TG_TOT]]-Tabla25[[#This Row],[ROS_NUM_COR_COD_ESC_TG_TOT]]</f>
        <v>-0.4137931034482758</v>
      </c>
      <c r="MY133" s="47">
        <f>Tabla25[[#This Row],[ROS_DUR_COR_COD_ROS_TG_NEG]]-Tabla25[[#This Row],[ROS_DUR_COR_COD_ESC_TG_NEG]]</f>
        <v>-162.25</v>
      </c>
      <c r="MZ133" s="47">
        <f>Tabla25[[#This Row],[ROS_DUR_COR_COD_ROS_TG_NEU]]-Tabla25[[#This Row],[ROS_DUR_COR_COD_ESC_TG_NEU]]</f>
        <v>-822.5333333333333</v>
      </c>
      <c r="NA133" s="47">
        <f>Tabla25[[#This Row],[ROS_DUR_COR_COD_ROS_TG_POS]]-Tabla25[[#This Row],[ROS_DUR_COR_COD_ESC_TG_POS]]</f>
        <v>187.5428571428572</v>
      </c>
      <c r="NB133" s="47">
        <f>Tabla25[[#This Row],[ROS_DUR_COR_COD_ROS_TG_TOT]]-Tabla25[[#This Row],[ROS_DUR_COR_COD_ESC_TG_TOT]]</f>
        <v>-157.48214285714289</v>
      </c>
    </row>
    <row r="134" spans="1:366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  <c r="KY134" s="15">
        <f>Tabla2[[#This Row],[ROS_NUM_COR_COD_ROS_TG_NEG]]-Tabla2[[#This Row],[PAS_NUM_COR_COD_ROS_TG_NEG]]</f>
        <v>1.5833333333333335</v>
      </c>
      <c r="KZ134" s="15">
        <f>Tabla2[[#This Row],[ROS_DUR_COR_COD_ROS_TG_NEG]]-Tabla2[[#This Row],[PAS_DUR_COR_COD_ROS_TG_NEG]]</f>
        <v>570.53684210526308</v>
      </c>
      <c r="LA134" s="15">
        <f>Tabla2[[#This Row],[ROS_NUM_COR_COD_ROS_TG_NEU]]-Tabla2[[#This Row],[PAS_NUM_COR_COD_ROS_TG_NEU]]</f>
        <v>0.51388888888888928</v>
      </c>
      <c r="LB134" s="15">
        <f>Tabla2[[#This Row],[ROS_DUR_COR_COD_ROS_TG_NEU]]-Tabla2[[#This Row],[PAS_DUR_COR_COD_ROS_TG_NEU]]</f>
        <v>257.90000000000009</v>
      </c>
      <c r="LC134" s="15">
        <f>Tabla2[[#This Row],[ROS_NUM_COR_COD_ROS_TG_POS]]-Tabla2[[#This Row],[PAS_NUM_COR_COD_ROS_TG_POS]]</f>
        <v>3.45</v>
      </c>
      <c r="LD134" s="15">
        <f>Tabla2[[#This Row],[ROS_DUR_COR_COD_ROS_TG_POS]]-Tabla2[[#This Row],[PAS_DUR_COR_COD_ROS_TG_POS]]</f>
        <v>883.65000000000009</v>
      </c>
      <c r="LE134" s="15">
        <f>Tabla2[[#This Row],[ROS_NUM_COR_COD_ROS_TG_TOT]]-Tabla2[[#This Row],[PAS_NUM_COR_COD_ROS_TG_TOT]]</f>
        <v>1.2844827586206895</v>
      </c>
      <c r="LF134" s="15">
        <f>Tabla2[[#This Row],[ROS_DUR_COR_COD_ROS_TG_TOT]]-Tabla2[[#This Row],[PAS_DUR_COR_COD_ROS_TG_TOT]]</f>
        <v>380.5840455840455</v>
      </c>
      <c r="LG134" s="15">
        <f>Tabla2[[#This Row],[ROS_NUM_COR_COD_ESC_TG_NEG]]-Tabla2[[#This Row],[PAS_NUM_COR_COD_ESC_TG_NEG]]</f>
        <v>0.26666666666666683</v>
      </c>
      <c r="LH134" s="15">
        <f>Tabla2[[#This Row],[ROS_DUR_COR_COD_ESC_TG_NEG]]-Tabla2[[#This Row],[PAS_DUR_COR_COD_ESC_TG_NEG]]</f>
        <v>290.77272727272725</v>
      </c>
      <c r="LI134" s="15">
        <f>Tabla2[[#This Row],[ROS_NUM_COR_COD_ESC_TG_NEU]]-Tabla2[[#This Row],[PAS_NUM_COR_COD_ESC_TG_NEU]]</f>
        <v>0.625</v>
      </c>
      <c r="LJ134" s="15">
        <f>Tabla2[[#This Row],[ROS_NUM_COR_COD_ESC_TG_NEG]]-Tabla2[[#This Row],[PAS_NUM_COR_COD_ESC_TG_NEG]]</f>
        <v>0.26666666666666683</v>
      </c>
      <c r="LK134" s="15">
        <f>Tabla2[[#This Row],[ROS_NUM_COR_COD_ESC_TG_POS]]-Tabla2[[#This Row],[PAS_NUM_COR_COD_ESC_TG_POS]]</f>
        <v>-3.55</v>
      </c>
      <c r="LL134" s="15">
        <f>Tabla2[[#This Row],[ROS_DUR_COR_COD_ESC_TG_POS]]-Tabla2[[#This Row],[PAS_DUR_COR_COD_ESC_TG_POS]]</f>
        <v>-531.57692307692309</v>
      </c>
      <c r="LM134" s="15">
        <f>Tabla2[[#This Row],[ROS_NUM_COR_COD_ESC_TG_TOT]]-Tabla2[[#This Row],[PAS_NUM_COR_COD_ESC_TG_TOT]]</f>
        <v>-3.0172413793103425E-2</v>
      </c>
      <c r="LN134" s="15">
        <f>Tabla2[[#This Row],[ROS_DUR_COR_COD_ESC_TG_TOT]]-Tabla2[[#This Row],[PAS_DUR_COR_COD_ESC_TG_TOT]]</f>
        <v>246.01131221719459</v>
      </c>
      <c r="LO134" s="15">
        <f>Tabla2[[#This Row],[PAS_NUM_COR_COD_ROS_TG_NEG]]-Tabla2[[#This Row],[ESC_NUM_COR_COD_ROS_TG_NEG]]</f>
        <v>3.1666666666666665</v>
      </c>
      <c r="LP134" s="15">
        <f>Tabla2[[#This Row],[PAS_DUR_COR_COD_ROS_TG_NEG]]-Tabla2[[#This Row],[ESC_DUR_COR_COD_ROS_TG_NEG]]</f>
        <v>897.2</v>
      </c>
      <c r="LQ134" s="15">
        <f>Tabla2[[#This Row],[PAS_NUM_COR_COD_ROS_TG_NEU]]-Tabla2[[#This Row],[ESC_NUM_COR_COD_ROS_TG_NEU]]</f>
        <v>3.875</v>
      </c>
      <c r="LR134" s="15">
        <f>Tabla2[[#This Row],[PAS_DUR_COR_COD_ROS_TG_NEU]]-Tabla2[[#This Row],[ESC_DUR_COR_COD_ROS_TG_NEU]]</f>
        <v>1364.5</v>
      </c>
      <c r="LS134" s="15">
        <f>Tabla2[[#This Row],[PAS_NUM_COR_COD_ROS_TG_POS]]-Tabla2[[#This Row],[ESC_NUM_COR_COD_ROS_TG_POS]]</f>
        <v>1</v>
      </c>
      <c r="LT134" s="15">
        <f>Tabla2[[#This Row],[PAS_DUR_COR_COD_ROS_TG_POS]]-Tabla2[[#This Row],[ESC_DUR_COR_COD_ROS_TG_POS]]</f>
        <v>282</v>
      </c>
      <c r="LU134" s="15">
        <f>Tabla2[[#This Row],[PAS_NUM_COR_COD_ROS_TG_TOT]]-Tabla2[[#This Row],[ESC_NUM_COR_COD_ROS_TG_TOT]]</f>
        <v>3.25</v>
      </c>
      <c r="LV134" s="15">
        <f>Tabla2[[#This Row],[PAS_DUR_COR_COD_ROS_TG_TOT]]-Tabla2[[#This Row],[ESC_DUR_COR_COD_ROS_TG_TOT]]</f>
        <v>1018.2307692307693</v>
      </c>
      <c r="LW134" s="15">
        <f>Tabla2[[#This Row],[PAS_NUM_COR_COD_ESC_TG_NEG]]-Tabla2[[#This Row],[ESC_NUM_COR_COD_ESC_TG_NEG]]</f>
        <v>1.3333333333333333</v>
      </c>
      <c r="LX134" s="15">
        <f>Tabla2[[#This Row],[PAS_DUR_COR_COD_ESC_TG_NEG]]-Tabla2[[#This Row],[ESC_DUR_COR_COD_ESC_TG_NEG]]</f>
        <v>465.5</v>
      </c>
      <c r="LY134" s="15">
        <f>Tabla2[[#This Row],[PAS_NUM_COR_COD_ESC_TG_NEU]]-Tabla2[[#This Row],[ESC_NUM_COR_COD_ESC_TG_NEU]]</f>
        <v>1.375</v>
      </c>
      <c r="LZ134" s="15">
        <f>Tabla2[[#This Row],[PAS_DUR_COR_COD_ESC_TG_NEU]]-Tabla2[[#This Row],[ESC_DUR_COR_COD_ESC_TG_NEU]]</f>
        <v>467.57142857142856</v>
      </c>
      <c r="MA134" s="15">
        <f>Tabla2[[#This Row],[PAS_NUM_COR_COD_ESC_TG_POS]]-Tabla2[[#This Row],[ESC_NUM_COR_COD_ESC_TG_POS]]</f>
        <v>5.5</v>
      </c>
      <c r="MB134" s="15">
        <f>Tabla2[[#This Row],[PAS_DUR_COR_COD_ESC_TG_POS]]-Tabla2[[#This Row],[ESC_DUR_COR_COD_ESC_TG_POS]]</f>
        <v>1339.5</v>
      </c>
      <c r="MC134" s="15">
        <f>Tabla2[[#This Row],[PAS_NUM_COR_COD_ESC_TG_TOT]]-Tabla2[[#This Row],[ESC_NUM_COR_COD_ESC_TG_TOT]]</f>
        <v>1.875</v>
      </c>
      <c r="MD134" s="15">
        <f>Tabla2[[#This Row],[PAS_DUR_COR_COD_ESC_TG_TOT]]-Tabla2[[#This Row],[ESC_DUR_COR_COD_ESC_TG_TOT]]</f>
        <v>601.07692307692309</v>
      </c>
      <c r="ME134" s="42">
        <f>Tabla25[[#This Row],[PAS_NUM_COR_COD_ROS_TG_NEG]]-Tabla25[[#This Row],[PAS_NUM_COR_COD_ESC_TG_NEG]]</f>
        <v>1.8333333333333333</v>
      </c>
      <c r="MF134" s="42">
        <f>Tabla25[[#This Row],[PAS_NUM_COR_COD_ROS_TG_NEU]]-Tabla25[[#This Row],[PAS_NUM_COR_COD_ESC_TG_NEU]]</f>
        <v>2.5</v>
      </c>
      <c r="MG134" s="42">
        <f>Tabla25[[#This Row],[PAS_NUM_COR_COD_ROS_TG_POS]]-Tabla25[[#This Row],[PAS_NUM_COR_COD_ESC_TG_POS]]</f>
        <v>-4.5</v>
      </c>
      <c r="MH134" s="42">
        <f>Tabla25[[#This Row],[PAS_NUM_COR_COD_ROS_TG_TOT]]-Tabla25[[#This Row],[PAS_NUM_COR_COD_ESC_TG_TOT]]</f>
        <v>1.375</v>
      </c>
      <c r="MI134" s="42">
        <f>Tabla25[[#This Row],[PAS_DUR_COR_COD_ROS_TG_NEG]]-Tabla25[[#This Row],[PAS_DUR_COR_COD_ESC_TG_NEG]]</f>
        <v>431.70000000000005</v>
      </c>
      <c r="MJ134" s="42">
        <f>Tabla25[[#This Row],[PAS_DUR_COR_COD_ROS_TG_NEU]]-Tabla25[[#This Row],[PAS_DUR_COR_COD_ESC_TG_NEU]]</f>
        <v>896.92857142857144</v>
      </c>
      <c r="MK134" s="42">
        <f>Tabla25[[#This Row],[PAS_DUR_COR_COD_ROS_TG_POS]]-Tabla25[[#This Row],[PAS_DUR_COR_COD_ESC_TG_POS]]</f>
        <v>-1057.5</v>
      </c>
      <c r="ML134" s="42">
        <f>Tabla25[[#This Row],[PAS_DUR_COR_COD_ROS_TG_TOT]]-Tabla25[[#This Row],[PAS_DUR_COR_COD_ESC_TG_TOT]]</f>
        <v>417.15384615384619</v>
      </c>
      <c r="MM134" s="44">
        <f>Tabla25[[#This Row],[ESC_NUM_COR_COD_ROS_TG_NEG]]-Tabla25[[#This Row],[ESC_NUM_COR_COD_ESC_TG_NEG]]</f>
        <v>0</v>
      </c>
      <c r="MN134" s="44">
        <f>Tabla25[[#This Row],[ESC_NUM_COR_COD_ROS_TG_NEU]]-Tabla25[[#This Row],[ESC_NUM_COR_COD_ESC_TG_NEU]]</f>
        <v>0</v>
      </c>
      <c r="MO134" s="44">
        <f>Tabla25[[#This Row],[ESC_NUM_COR_COD_ROS_TG_POS]]-Tabla25[[#This Row],[ESC_NUM_COR_COD_ESC_TG_POS]]</f>
        <v>0</v>
      </c>
      <c r="MP134" s="44">
        <f>Tabla25[[#This Row],[ESC_NUM_COR_COD_ROS_TG_TOT]]-Tabla25[[#This Row],[ESC_NUM_COR_COD_ESC_TG_TOT]]</f>
        <v>0</v>
      </c>
      <c r="MQ134" s="44">
        <f>Tabla25[[#This Row],[ESC_DUR_COR_COD_ROS_TG_NEG]]-Tabla25[[#This Row],[ESC_DUR_COR_COD_ESC_TG_NEG]]</f>
        <v>0</v>
      </c>
      <c r="MR134" s="44">
        <f>Tabla25[[#This Row],[ESC_DUR_COR_COD_ROS_TG_NEU]]-Tabla25[[#This Row],[ESC_DUR_COR_COD_ESC_TG_NEU]]</f>
        <v>0</v>
      </c>
      <c r="MS134" s="44">
        <f>Tabla25[[#This Row],[ESC_DUR_COR_COD_ROS_TG_POS]]-Tabla25[[#This Row],[ESC_DUR_COR_COD_ESC_TG_POS]]</f>
        <v>0</v>
      </c>
      <c r="MT134" s="44">
        <f>Tabla25[[#This Row],[ESC_DUR_COR_COD_ROS_TG_TOT]]-Tabla25[[#This Row],[ESC_DUR_COR_COD_ESC_TG_TOT]]</f>
        <v>0</v>
      </c>
      <c r="MU134" s="47">
        <f>Tabla25[[#This Row],[ROS_NUM_COR_COD_ROS_TG_NEG]]-Tabla25[[#This Row],[ROS_NUM_COR_COD_ESC_TG_NEG]]</f>
        <v>3.15</v>
      </c>
      <c r="MV134" s="47">
        <f>Tabla25[[#This Row],[ROS_NUM_COR_COD_ROS_TG_NEU]]-Tabla25[[#This Row],[ROS_NUM_COR_COD_ESC_TG_NEU]]</f>
        <v>2.3888888888888893</v>
      </c>
      <c r="MW134" s="47">
        <f>Tabla25[[#This Row],[ROS_NUM_COR_COD_ROS_TG_POS]]-Tabla25[[#This Row],[ROS_NUM_COR_COD_ESC_TG_POS]]</f>
        <v>2.5</v>
      </c>
      <c r="MX134" s="47">
        <f>Tabla25[[#This Row],[ROS_NUM_COR_COD_ROS_TG_TOT]]-Tabla25[[#This Row],[ROS_NUM_COR_COD_ESC_TG_TOT]]</f>
        <v>2.6896551724137927</v>
      </c>
      <c r="MY134" s="47">
        <f>Tabla25[[#This Row],[ROS_DUR_COR_COD_ROS_TG_NEG]]-Tabla25[[#This Row],[ROS_DUR_COR_COD_ESC_TG_NEG]]</f>
        <v>711.46411483253587</v>
      </c>
      <c r="MZ134" s="47">
        <f>Tabla25[[#This Row],[ROS_DUR_COR_COD_ROS_TG_NEU]]-Tabla25[[#This Row],[ROS_DUR_COR_COD_ESC_TG_NEU]]</f>
        <v>624.50000000000011</v>
      </c>
      <c r="NA134" s="47">
        <f>Tabla25[[#This Row],[ROS_DUR_COR_COD_ROS_TG_POS]]-Tabla25[[#This Row],[ROS_DUR_COR_COD_ESC_TG_POS]]</f>
        <v>357.72692307692319</v>
      </c>
      <c r="NB134" s="47">
        <f>Tabla25[[#This Row],[ROS_DUR_COR_COD_ROS_TG_TOT]]-Tabla25[[#This Row],[ROS_DUR_COR_COD_ESC_TG_TOT]]</f>
        <v>551.7265795206971</v>
      </c>
    </row>
    <row r="135" spans="1:366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  <c r="KY135" s="15">
        <f>Tabla2[[#This Row],[ROS_NUM_COR_COD_ROS_TG_NEG]]-Tabla2[[#This Row],[PAS_NUM_COR_COD_ROS_TG_NEG]]</f>
        <v>3.2222222222222223</v>
      </c>
      <c r="KZ135" s="15">
        <f>Tabla2[[#This Row],[ROS_DUR_COR_COD_ROS_TG_NEG]]-Tabla2[[#This Row],[PAS_DUR_COR_COD_ROS_TG_NEG]]</f>
        <v>689.33333333333337</v>
      </c>
      <c r="LA135" s="15">
        <f>Tabla2[[#This Row],[ROS_NUM_COR_COD_ROS_TG_NEU]]-Tabla2[[#This Row],[PAS_NUM_COR_COD_ROS_TG_NEU]]</f>
        <v>3.2222222222222223</v>
      </c>
      <c r="LB135" s="15">
        <f>Tabla2[[#This Row],[ROS_DUR_COR_COD_ROS_TG_NEU]]-Tabla2[[#This Row],[PAS_DUR_COR_COD_ROS_TG_NEU]]</f>
        <v>610</v>
      </c>
      <c r="LC135" s="15">
        <f>Tabla2[[#This Row],[ROS_NUM_COR_COD_ROS_TG_POS]]-Tabla2[[#This Row],[PAS_NUM_COR_COD_ROS_TG_POS]]</f>
        <v>4</v>
      </c>
      <c r="LD135" s="15">
        <f>Tabla2[[#This Row],[ROS_DUR_COR_COD_ROS_TG_POS]]-Tabla2[[#This Row],[PAS_DUR_COR_COD_ROS_TG_POS]]</f>
        <v>865</v>
      </c>
      <c r="LE135" s="15">
        <f>Tabla2[[#This Row],[ROS_NUM_COR_COD_ROS_TG_TOT]]-Tabla2[[#This Row],[PAS_NUM_COR_COD_ROS_TG_TOT]]</f>
        <v>3.5</v>
      </c>
      <c r="LF135" s="15">
        <f>Tabla2[[#This Row],[ROS_DUR_COR_COD_ROS_TG_TOT]]-Tabla2[[#This Row],[PAS_DUR_COR_COD_ROS_TG_TOT]]</f>
        <v>726.57142857142856</v>
      </c>
      <c r="LG135" s="15">
        <f>Tabla2[[#This Row],[ROS_NUM_COR_COD_ESC_TG_NEG]]-Tabla2[[#This Row],[PAS_NUM_COR_COD_ESC_TG_NEG]]</f>
        <v>1.7777777777777777</v>
      </c>
      <c r="LH135" s="15">
        <f>Tabla2[[#This Row],[ROS_DUR_COR_COD_ESC_TG_NEG]]-Tabla2[[#This Row],[PAS_DUR_COR_COD_ESC_TG_NEG]]</f>
        <v>399.5</v>
      </c>
      <c r="LI135" s="15">
        <f>Tabla2[[#This Row],[ROS_NUM_COR_COD_ESC_TG_NEU]]-Tabla2[[#This Row],[PAS_NUM_COR_COD_ESC_TG_NEU]]</f>
        <v>1.8888888888888888</v>
      </c>
      <c r="LJ135" s="15">
        <f>Tabla2[[#This Row],[ROS_NUM_COR_COD_ESC_TG_NEG]]-Tabla2[[#This Row],[PAS_NUM_COR_COD_ESC_TG_NEG]]</f>
        <v>1.7777777777777777</v>
      </c>
      <c r="LK135" s="15">
        <f>Tabla2[[#This Row],[ROS_NUM_COR_COD_ESC_TG_POS]]-Tabla2[[#This Row],[PAS_NUM_COR_COD_ESC_TG_POS]]</f>
        <v>1.6</v>
      </c>
      <c r="LL135" s="15">
        <f>Tabla2[[#This Row],[ROS_DUR_COR_COD_ESC_TG_POS]]-Tabla2[[#This Row],[PAS_DUR_COR_COD_ESC_TG_POS]]</f>
        <v>509.33333333333331</v>
      </c>
      <c r="LM135" s="15">
        <f>Tabla2[[#This Row],[ROS_NUM_COR_COD_ESC_TG_TOT]]-Tabla2[[#This Row],[PAS_NUM_COR_COD_ESC_TG_TOT]]</f>
        <v>1.75</v>
      </c>
      <c r="LN135" s="15">
        <f>Tabla2[[#This Row],[ROS_DUR_COR_COD_ESC_TG_TOT]]-Tabla2[[#This Row],[PAS_DUR_COR_COD_ESC_TG_TOT]]</f>
        <v>488.2</v>
      </c>
      <c r="LO135" s="15">
        <f>Tabla2[[#This Row],[PAS_NUM_COR_COD_ROS_TG_NEG]]-Tabla2[[#This Row],[ESC_NUM_COR_COD_ROS_TG_NEG]]</f>
        <v>-1.9</v>
      </c>
      <c r="LP135" s="15">
        <f>Tabla2[[#This Row],[PAS_DUR_COR_COD_ROS_TG_NEG]]-Tabla2[[#This Row],[ESC_DUR_COR_COD_ROS_TG_NEG]]</f>
        <v>-770.66666666666663</v>
      </c>
      <c r="LQ135" s="15">
        <f>Tabla2[[#This Row],[PAS_NUM_COR_COD_ROS_TG_NEU]]-Tabla2[[#This Row],[ESC_NUM_COR_COD_ROS_TG_NEU]]</f>
        <v>-2</v>
      </c>
      <c r="LR135" s="15">
        <f>Tabla2[[#This Row],[PAS_DUR_COR_COD_ROS_TG_NEU]]-Tabla2[[#This Row],[ESC_DUR_COR_COD_ROS_TG_NEU]]</f>
        <v>-592.66666666666663</v>
      </c>
      <c r="LS135" s="15">
        <f>Tabla2[[#This Row],[PAS_NUM_COR_COD_ROS_TG_POS]]-Tabla2[[#This Row],[ESC_NUM_COR_COD_ROS_TG_POS]]</f>
        <v>-1.1111111111111112</v>
      </c>
      <c r="LT135" s="15">
        <f>Tabla2[[#This Row],[PAS_DUR_COR_COD_ROS_TG_POS]]-Tabla2[[#This Row],[ESC_DUR_COR_COD_ROS_TG_POS]]</f>
        <v>-359.66666666666669</v>
      </c>
      <c r="LU135" s="15">
        <f>Tabla2[[#This Row],[PAS_NUM_COR_COD_ROS_TG_TOT]]-Tabla2[[#This Row],[ESC_NUM_COR_COD_ROS_TG_TOT]]</f>
        <v>-1.6666666666666667</v>
      </c>
      <c r="LV135" s="15">
        <f>Tabla2[[#This Row],[PAS_DUR_COR_COD_ROS_TG_TOT]]-Tabla2[[#This Row],[ESC_DUR_COR_COD_ROS_TG_TOT]]</f>
        <v>-574.33333333333337</v>
      </c>
      <c r="LW135" s="15">
        <f>Tabla2[[#This Row],[PAS_NUM_COR_COD_ESC_TG_NEG]]-Tabla2[[#This Row],[ESC_NUM_COR_COD_ESC_TG_NEG]]</f>
        <v>-1.9</v>
      </c>
      <c r="LX135" s="15">
        <f>Tabla2[[#This Row],[PAS_DUR_COR_COD_ESC_TG_NEG]]-Tabla2[[#This Row],[ESC_DUR_COR_COD_ESC_TG_NEG]]</f>
        <v>-824</v>
      </c>
      <c r="LY135" s="15">
        <f>Tabla2[[#This Row],[PAS_NUM_COR_COD_ESC_TG_NEU]]-Tabla2[[#This Row],[ESC_NUM_COR_COD_ESC_TG_NEU]]</f>
        <v>-2.625</v>
      </c>
      <c r="LZ135" s="15">
        <f>Tabla2[[#This Row],[PAS_DUR_COR_COD_ESC_TG_NEU]]-Tabla2[[#This Row],[ESC_DUR_COR_COD_ESC_TG_NEU]]</f>
        <v>-676.83333333333337</v>
      </c>
      <c r="MA135" s="15">
        <f>Tabla2[[#This Row],[PAS_NUM_COR_COD_ESC_TG_POS]]-Tabla2[[#This Row],[ESC_NUM_COR_COD_ESC_TG_POS]]</f>
        <v>-2.6666666666666665</v>
      </c>
      <c r="MB135" s="15">
        <f>Tabla2[[#This Row],[PAS_DUR_COR_COD_ESC_TG_POS]]-Tabla2[[#This Row],[ESC_DUR_COR_COD_ESC_TG_POS]]</f>
        <v>-653.5</v>
      </c>
      <c r="MC135" s="15">
        <f>Tabla2[[#This Row],[PAS_NUM_COR_COD_ESC_TG_TOT]]-Tabla2[[#This Row],[ESC_NUM_COR_COD_ESC_TG_TOT]]</f>
        <v>-2.3703703703703702</v>
      </c>
      <c r="MD135" s="15">
        <f>Tabla2[[#This Row],[PAS_DUR_COR_COD_ESC_TG_TOT]]-Tabla2[[#This Row],[ESC_DUR_COR_COD_ESC_TG_TOT]]</f>
        <v>-711.65</v>
      </c>
      <c r="ME135" s="42">
        <f>Tabla25[[#This Row],[PAS_NUM_COR_COD_ROS_TG_NEG]]-Tabla25[[#This Row],[PAS_NUM_COR_COD_ESC_TG_NEG]]</f>
        <v>0</v>
      </c>
      <c r="MF135" s="42">
        <f>Tabla25[[#This Row],[PAS_NUM_COR_COD_ROS_TG_NEU]]-Tabla25[[#This Row],[PAS_NUM_COR_COD_ESC_TG_NEU]]</f>
        <v>0</v>
      </c>
      <c r="MG135" s="42">
        <f>Tabla25[[#This Row],[PAS_NUM_COR_COD_ROS_TG_POS]]-Tabla25[[#This Row],[PAS_NUM_COR_COD_ESC_TG_POS]]</f>
        <v>0</v>
      </c>
      <c r="MH135" s="42">
        <f>Tabla25[[#This Row],[PAS_NUM_COR_COD_ROS_TG_TOT]]-Tabla25[[#This Row],[PAS_NUM_COR_COD_ESC_TG_TOT]]</f>
        <v>0</v>
      </c>
      <c r="MI135" s="42">
        <f>Tabla25[[#This Row],[PAS_DUR_COR_COD_ROS_TG_NEG]]-Tabla25[[#This Row],[PAS_DUR_COR_COD_ESC_TG_NEG]]</f>
        <v>0</v>
      </c>
      <c r="MJ135" s="42">
        <f>Tabla25[[#This Row],[PAS_DUR_COR_COD_ROS_TG_NEU]]-Tabla25[[#This Row],[PAS_DUR_COR_COD_ESC_TG_NEU]]</f>
        <v>0</v>
      </c>
      <c r="MK135" s="42">
        <f>Tabla25[[#This Row],[PAS_DUR_COR_COD_ROS_TG_POS]]-Tabla25[[#This Row],[PAS_DUR_COR_COD_ESC_TG_POS]]</f>
        <v>0</v>
      </c>
      <c r="ML135" s="42">
        <f>Tabla25[[#This Row],[PAS_DUR_COR_COD_ROS_TG_TOT]]-Tabla25[[#This Row],[PAS_DUR_COR_COD_ESC_TG_TOT]]</f>
        <v>0</v>
      </c>
      <c r="MM135" s="44">
        <f>Tabla25[[#This Row],[ESC_NUM_COR_COD_ROS_TG_NEG]]-Tabla25[[#This Row],[ESC_NUM_COR_COD_ESC_TG_NEG]]</f>
        <v>0</v>
      </c>
      <c r="MN135" s="44">
        <f>Tabla25[[#This Row],[ESC_NUM_COR_COD_ROS_TG_NEU]]-Tabla25[[#This Row],[ESC_NUM_COR_COD_ESC_TG_NEU]]</f>
        <v>-0.625</v>
      </c>
      <c r="MO135" s="44">
        <f>Tabla25[[#This Row],[ESC_NUM_COR_COD_ROS_TG_POS]]-Tabla25[[#This Row],[ESC_NUM_COR_COD_ESC_TG_POS]]</f>
        <v>-1.5555555555555554</v>
      </c>
      <c r="MP135" s="44">
        <f>Tabla25[[#This Row],[ESC_NUM_COR_COD_ROS_TG_TOT]]-Tabla25[[#This Row],[ESC_NUM_COR_COD_ESC_TG_TOT]]</f>
        <v>-0.7037037037037035</v>
      </c>
      <c r="MQ135" s="44">
        <f>Tabla25[[#This Row],[ESC_DUR_COR_COD_ROS_TG_NEG]]-Tabla25[[#This Row],[ESC_DUR_COR_COD_ESC_TG_NEG]]</f>
        <v>-53.333333333333371</v>
      </c>
      <c r="MR135" s="44">
        <f>Tabla25[[#This Row],[ESC_DUR_COR_COD_ROS_TG_NEU]]-Tabla25[[#This Row],[ESC_DUR_COR_COD_ESC_TG_NEU]]</f>
        <v>-84.166666666666742</v>
      </c>
      <c r="MS135" s="44">
        <f>Tabla25[[#This Row],[ESC_DUR_COR_COD_ROS_TG_POS]]-Tabla25[[#This Row],[ESC_DUR_COR_COD_ESC_TG_POS]]</f>
        <v>-293.83333333333331</v>
      </c>
      <c r="MT135" s="44">
        <f>Tabla25[[#This Row],[ESC_DUR_COR_COD_ROS_TG_TOT]]-Tabla25[[#This Row],[ESC_DUR_COR_COD_ESC_TG_TOT]]</f>
        <v>-137.31666666666661</v>
      </c>
      <c r="MU135" s="47">
        <f>Tabla25[[#This Row],[ROS_NUM_COR_COD_ROS_TG_NEG]]-Tabla25[[#This Row],[ROS_NUM_COR_COD_ESC_TG_NEG]]</f>
        <v>1.4444444444444446</v>
      </c>
      <c r="MV135" s="47">
        <f>Tabla25[[#This Row],[ROS_NUM_COR_COD_ROS_TG_NEU]]-Tabla25[[#This Row],[ROS_NUM_COR_COD_ESC_TG_NEU]]</f>
        <v>1.3333333333333335</v>
      </c>
      <c r="MW135" s="47">
        <f>Tabla25[[#This Row],[ROS_NUM_COR_COD_ROS_TG_POS]]-Tabla25[[#This Row],[ROS_NUM_COR_COD_ESC_TG_POS]]</f>
        <v>2.4</v>
      </c>
      <c r="MX135" s="47">
        <f>Tabla25[[#This Row],[ROS_NUM_COR_COD_ROS_TG_TOT]]-Tabla25[[#This Row],[ROS_NUM_COR_COD_ESC_TG_TOT]]</f>
        <v>1.75</v>
      </c>
      <c r="MY135" s="47">
        <f>Tabla25[[#This Row],[ROS_DUR_COR_COD_ROS_TG_NEG]]-Tabla25[[#This Row],[ROS_DUR_COR_COD_ESC_TG_NEG]]</f>
        <v>289.83333333333337</v>
      </c>
      <c r="MZ135" s="47">
        <f>Tabla25[[#This Row],[ROS_DUR_COR_COD_ROS_TG_NEU]]-Tabla25[[#This Row],[ROS_DUR_COR_COD_ESC_TG_NEU]]</f>
        <v>24.666666666666629</v>
      </c>
      <c r="NA135" s="47">
        <f>Tabla25[[#This Row],[ROS_DUR_COR_COD_ROS_TG_POS]]-Tabla25[[#This Row],[ROS_DUR_COR_COD_ESC_TG_POS]]</f>
        <v>355.66666666666669</v>
      </c>
      <c r="NB135" s="47">
        <f>Tabla25[[#This Row],[ROS_DUR_COR_COD_ROS_TG_TOT]]-Tabla25[[#This Row],[ROS_DUR_COR_COD_ESC_TG_TOT]]</f>
        <v>238.37142857142857</v>
      </c>
    </row>
    <row r="136" spans="1:366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  <c r="KY136" s="15">
        <f>Tabla2[[#This Row],[ROS_NUM_COR_COD_ROS_TG_NEG]]-Tabla2[[#This Row],[PAS_NUM_COR_COD_ROS_TG_NEG]]</f>
        <v>-4.3859649122807015E-2</v>
      </c>
      <c r="KZ136" s="15">
        <f>Tabla2[[#This Row],[ROS_DUR_COR_COD_ROS_TG_NEG]]-Tabla2[[#This Row],[PAS_DUR_COR_COD_ROS_TG_NEG]]</f>
        <v>129</v>
      </c>
      <c r="LA136" s="15">
        <f>Tabla2[[#This Row],[ROS_NUM_COR_COD_ROS_TG_NEU]]-Tabla2[[#This Row],[PAS_NUM_COR_COD_ROS_TG_NEU]]</f>
        <v>0.55000000000000004</v>
      </c>
      <c r="LB136" s="15">
        <f>Tabla2[[#This Row],[ROS_DUR_COR_COD_ROS_TG_NEU]]-Tabla2[[#This Row],[PAS_DUR_COR_COD_ROS_TG_NEU]]</f>
        <v>60</v>
      </c>
      <c r="LC136" s="15">
        <f>Tabla2[[#This Row],[ROS_NUM_COR_COD_ROS_TG_POS]]-Tabla2[[#This Row],[PAS_NUM_COR_COD_ROS_TG_POS]]</f>
        <v>0.12280701754385964</v>
      </c>
      <c r="LD136" s="15">
        <f>Tabla2[[#This Row],[ROS_DUR_COR_COD_ROS_TG_POS]]-Tabla2[[#This Row],[PAS_DUR_COR_COD_ROS_TG_POS]]</f>
        <v>63.5</v>
      </c>
      <c r="LE136" s="15">
        <f>Tabla2[[#This Row],[ROS_NUM_COR_COD_ROS_TG_TOT]]-Tabla2[[#This Row],[PAS_NUM_COR_COD_ROS_TG_TOT]]</f>
        <v>0.22788605697151423</v>
      </c>
      <c r="LF136" s="15">
        <f>Tabla2[[#This Row],[ROS_DUR_COR_COD_ROS_TG_TOT]]-Tabla2[[#This Row],[PAS_DUR_COR_COD_ROS_TG_TOT]]</f>
        <v>63.404761904761912</v>
      </c>
      <c r="LG136" s="15">
        <f>Tabla2[[#This Row],[ROS_NUM_COR_COD_ESC_TG_NEG]]-Tabla2[[#This Row],[PAS_NUM_COR_COD_ESC_TG_NEG]]</f>
        <v>-9.6491228070175433E-2</v>
      </c>
      <c r="LH136" s="15">
        <f>Tabla2[[#This Row],[ROS_DUR_COR_COD_ESC_TG_NEG]]-Tabla2[[#This Row],[PAS_DUR_COR_COD_ESC_TG_NEG]]</f>
        <v>-8</v>
      </c>
      <c r="LI136" s="15">
        <f>Tabla2[[#This Row],[ROS_NUM_COR_COD_ESC_TG_NEU]]-Tabla2[[#This Row],[PAS_NUM_COR_COD_ESC_TG_NEU]]</f>
        <v>0</v>
      </c>
      <c r="LJ136" s="15">
        <f>Tabla2[[#This Row],[ROS_NUM_COR_COD_ESC_TG_NEG]]-Tabla2[[#This Row],[PAS_NUM_COR_COD_ESC_TG_NEG]]</f>
        <v>-9.6491228070175433E-2</v>
      </c>
      <c r="LK136" s="15">
        <f>Tabla2[[#This Row],[ROS_NUM_COR_COD_ESC_TG_POS]]-Tabla2[[#This Row],[PAS_NUM_COR_COD_ESC_TG_POS]]</f>
        <v>0.2807017543859649</v>
      </c>
      <c r="LL136" s="15">
        <f>Tabla2[[#This Row],[ROS_DUR_COR_COD_ESC_TG_POS]]-Tabla2[[#This Row],[PAS_DUR_COR_COD_ESC_TG_POS]]</f>
        <v>-29</v>
      </c>
      <c r="LM136" s="15">
        <f>Tabla2[[#This Row],[ROS_NUM_COR_COD_ESC_TG_TOT]]-Tabla2[[#This Row],[PAS_NUM_COR_COD_ESC_TG_TOT]]</f>
        <v>7.1214392803598203E-2</v>
      </c>
      <c r="LN136" s="15">
        <f>Tabla2[[#This Row],[ROS_DUR_COR_COD_ESC_TG_TOT]]-Tabla2[[#This Row],[PAS_DUR_COR_COD_ESC_TG_TOT]]</f>
        <v>24.36363636363636</v>
      </c>
      <c r="LO136" s="15">
        <f>Tabla2[[#This Row],[PAS_NUM_COR_COD_ROS_TG_NEG]]-Tabla2[[#This Row],[ESC_NUM_COR_COD_ROS_TG_NEG]]</f>
        <v>0.21052631578947367</v>
      </c>
      <c r="LP136" s="15">
        <f>Tabla2[[#This Row],[PAS_DUR_COR_COD_ROS_TG_NEG]]-Tabla2[[#This Row],[ESC_DUR_COR_COD_ROS_TG_NEG]]</f>
        <v>144</v>
      </c>
      <c r="LQ136" s="15">
        <f>Tabla2[[#This Row],[PAS_NUM_COR_COD_ROS_TG_NEU]]-Tabla2[[#This Row],[ESC_NUM_COR_COD_ROS_TG_NEU]]</f>
        <v>-0.1333333333333333</v>
      </c>
      <c r="LR136" s="15">
        <f>Tabla2[[#This Row],[PAS_DUR_COR_COD_ROS_TG_NEU]]-Tabla2[[#This Row],[ESC_DUR_COR_COD_ROS_TG_NEU]]</f>
        <v>-2.5</v>
      </c>
      <c r="LS136" s="15">
        <f>Tabla2[[#This Row],[PAS_NUM_COR_COD_ROS_TG_POS]]-Tabla2[[#This Row],[ESC_NUM_COR_COD_ROS_TG_POS]]</f>
        <v>-0.78947368421052633</v>
      </c>
      <c r="LT136" s="15">
        <f>Tabla2[[#This Row],[PAS_DUR_COR_COD_ROS_TG_POS]]-Tabla2[[#This Row],[ESC_DUR_COR_COD_ROS_TG_POS]]</f>
        <v>-6</v>
      </c>
      <c r="LU136" s="15">
        <f>Tabla2[[#This Row],[PAS_NUM_COR_COD_ROS_TG_TOT]]-Tabla2[[#This Row],[ESC_NUM_COR_COD_ROS_TG_TOT]]</f>
        <v>-0.2931034482758621</v>
      </c>
      <c r="LV136" s="15">
        <f>Tabla2[[#This Row],[PAS_DUR_COR_COD_ROS_TG_TOT]]-Tabla2[[#This Row],[ESC_DUR_COR_COD_ROS_TG_TOT]]</f>
        <v>10.166666666666671</v>
      </c>
      <c r="LW136" s="15">
        <f>Tabla2[[#This Row],[PAS_NUM_COR_COD_ESC_TG_NEG]]-Tabla2[[#This Row],[ESC_NUM_COR_COD_ESC_TG_NEG]]</f>
        <v>0.26315789473684209</v>
      </c>
      <c r="LX136" s="15">
        <f>Tabla2[[#This Row],[PAS_DUR_COR_COD_ESC_TG_NEG]]-Tabla2[[#This Row],[ESC_DUR_COR_COD_ESC_TG_NEG]]</f>
        <v>103</v>
      </c>
      <c r="LY136" s="15">
        <f>Tabla2[[#This Row],[PAS_NUM_COR_COD_ESC_TG_NEU]]-Tabla2[[#This Row],[ESC_NUM_COR_COD_ESC_TG_NEU]]</f>
        <v>-1.75</v>
      </c>
      <c r="LZ136" s="15">
        <f>Tabla2[[#This Row],[PAS_DUR_COR_COD_ESC_TG_NEU]]-Tabla2[[#This Row],[ESC_DUR_COR_COD_ESC_TG_NEU]]</f>
        <v>-264.89999999999998</v>
      </c>
      <c r="MA136" s="15">
        <f>Tabla2[[#This Row],[PAS_NUM_COR_COD_ESC_TG_POS]]-Tabla2[[#This Row],[ESC_NUM_COR_COD_ESC_TG_POS]]</f>
        <v>-1.9473684210526316</v>
      </c>
      <c r="MB136" s="15">
        <f>Tabla2[[#This Row],[PAS_DUR_COR_COD_ESC_TG_POS]]-Tabla2[[#This Row],[ESC_DUR_COR_COD_ESC_TG_POS]]</f>
        <v>14</v>
      </c>
      <c r="MC136" s="15">
        <f>Tabla2[[#This Row],[PAS_NUM_COR_COD_ESC_TG_TOT]]-Tabla2[[#This Row],[ESC_NUM_COR_COD_ESC_TG_TOT]]</f>
        <v>-1.8103448275862069</v>
      </c>
      <c r="MD136" s="15">
        <f>Tabla2[[#This Row],[PAS_DUR_COR_COD_ESC_TG_TOT]]-Tabla2[[#This Row],[ESC_DUR_COR_COD_ESC_TG_TOT]]</f>
        <v>-199.69696969696969</v>
      </c>
      <c r="ME136" s="42">
        <f>Tabla25[[#This Row],[PAS_NUM_COR_COD_ROS_TG_NEG]]-Tabla25[[#This Row],[PAS_NUM_COR_COD_ESC_TG_NEG]]</f>
        <v>-5.2631578947368418E-2</v>
      </c>
      <c r="MF136" s="42">
        <f>Tabla25[[#This Row],[PAS_NUM_COR_COD_ROS_TG_NEU]]-Tabla25[[#This Row],[PAS_NUM_COR_COD_ESC_TG_NEU]]</f>
        <v>-4.9999999999999989E-2</v>
      </c>
      <c r="MG136" s="42">
        <f>Tabla25[[#This Row],[PAS_NUM_COR_COD_ROS_TG_POS]]-Tabla25[[#This Row],[PAS_NUM_COR_COD_ESC_TG_POS]]</f>
        <v>0.15789473684210525</v>
      </c>
      <c r="MH136" s="42">
        <f>Tabla25[[#This Row],[PAS_NUM_COR_COD_ROS_TG_TOT]]-Tabla25[[#This Row],[PAS_NUM_COR_COD_ESC_TG_TOT]]</f>
        <v>1.7241379310344834E-2</v>
      </c>
      <c r="MI136" s="42">
        <f>Tabla25[[#This Row],[PAS_DUR_COR_COD_ROS_TG_NEG]]-Tabla25[[#This Row],[PAS_DUR_COR_COD_ESC_TG_NEG]]</f>
        <v>41</v>
      </c>
      <c r="MJ136" s="42">
        <f>Tabla25[[#This Row],[PAS_DUR_COR_COD_ROS_TG_NEU]]-Tabla25[[#This Row],[PAS_DUR_COR_COD_ESC_TG_NEU]]</f>
        <v>-9.9999999999994316E-2</v>
      </c>
      <c r="MK136" s="42">
        <f>Tabla25[[#This Row],[PAS_DUR_COR_COD_ROS_TG_POS]]-Tabla25[[#This Row],[PAS_DUR_COR_COD_ESC_TG_POS]]</f>
        <v>-119</v>
      </c>
      <c r="ML136" s="42">
        <f>Tabla25[[#This Row],[PAS_DUR_COR_COD_ROS_TG_TOT]]-Tabla25[[#This Row],[PAS_DUR_COR_COD_ESC_TG_TOT]]</f>
        <v>1.5303030303030312</v>
      </c>
      <c r="MM136" s="44">
        <f>Tabla25[[#This Row],[ESC_NUM_COR_COD_ROS_TG_NEG]]-Tabla25[[#This Row],[ESC_NUM_COR_COD_ESC_TG_NEG]]</f>
        <v>0</v>
      </c>
      <c r="MN136" s="44">
        <f>Tabla25[[#This Row],[ESC_NUM_COR_COD_ROS_TG_NEU]]-Tabla25[[#This Row],[ESC_NUM_COR_COD_ESC_TG_NEU]]</f>
        <v>-1.6666666666666667</v>
      </c>
      <c r="MO136" s="44">
        <f>Tabla25[[#This Row],[ESC_NUM_COR_COD_ROS_TG_POS]]-Tabla25[[#This Row],[ESC_NUM_COR_COD_ESC_TG_POS]]</f>
        <v>-1</v>
      </c>
      <c r="MP136" s="44">
        <f>Tabla25[[#This Row],[ESC_NUM_COR_COD_ROS_TG_TOT]]-Tabla25[[#This Row],[ESC_NUM_COR_COD_ESC_TG_TOT]]</f>
        <v>-1.5</v>
      </c>
      <c r="MQ136" s="44">
        <f>Tabla25[[#This Row],[ESC_DUR_COR_COD_ROS_TG_NEG]]-Tabla25[[#This Row],[ESC_DUR_COR_COD_ESC_TG_NEG]]</f>
        <v>0</v>
      </c>
      <c r="MR136" s="44">
        <f>Tabla25[[#This Row],[ESC_DUR_COR_COD_ROS_TG_NEU]]-Tabla25[[#This Row],[ESC_DUR_COR_COD_ESC_TG_NEU]]</f>
        <v>-262.5</v>
      </c>
      <c r="MS136" s="44">
        <f>Tabla25[[#This Row],[ESC_DUR_COR_COD_ROS_TG_POS]]-Tabla25[[#This Row],[ESC_DUR_COR_COD_ESC_TG_POS]]</f>
        <v>-99</v>
      </c>
      <c r="MT136" s="44">
        <f>Tabla25[[#This Row],[ESC_DUR_COR_COD_ROS_TG_TOT]]-Tabla25[[#This Row],[ESC_DUR_COR_COD_ESC_TG_TOT]]</f>
        <v>-208.33333333333331</v>
      </c>
      <c r="MU136" s="47">
        <f>Tabla25[[#This Row],[ROS_NUM_COR_COD_ROS_TG_NEG]]-Tabla25[[#This Row],[ROS_NUM_COR_COD_ESC_TG_NEG]]</f>
        <v>0</v>
      </c>
      <c r="MV136" s="47">
        <f>Tabla25[[#This Row],[ROS_NUM_COR_COD_ROS_TG_NEU]]-Tabla25[[#This Row],[ROS_NUM_COR_COD_ESC_TG_NEU]]</f>
        <v>0.5</v>
      </c>
      <c r="MW136" s="47">
        <f>Tabla25[[#This Row],[ROS_NUM_COR_COD_ROS_TG_POS]]-Tabla25[[#This Row],[ROS_NUM_COR_COD_ESC_TG_POS]]</f>
        <v>0</v>
      </c>
      <c r="MX136" s="47">
        <f>Tabla25[[#This Row],[ROS_NUM_COR_COD_ROS_TG_TOT]]-Tabla25[[#This Row],[ROS_NUM_COR_COD_ESC_TG_TOT]]</f>
        <v>0.17391304347826086</v>
      </c>
      <c r="MY136" s="47">
        <f>Tabla25[[#This Row],[ROS_DUR_COR_COD_ROS_TG_NEG]]-Tabla25[[#This Row],[ROS_DUR_COR_COD_ESC_TG_NEG]]</f>
        <v>178</v>
      </c>
      <c r="MZ136" s="47">
        <f>Tabla25[[#This Row],[ROS_DUR_COR_COD_ROS_TG_NEU]]-Tabla25[[#This Row],[ROS_DUR_COR_COD_ESC_TG_NEU]]</f>
        <v>54</v>
      </c>
      <c r="NA136" s="47">
        <f>Tabla25[[#This Row],[ROS_DUR_COR_COD_ROS_TG_POS]]-Tabla25[[#This Row],[ROS_DUR_COR_COD_ESC_TG_POS]]</f>
        <v>-26.5</v>
      </c>
      <c r="NB136" s="47">
        <f>Tabla25[[#This Row],[ROS_DUR_COR_COD_ROS_TG_TOT]]-Tabla25[[#This Row],[ROS_DUR_COR_COD_ESC_TG_TOT]]</f>
        <v>40.571428571428584</v>
      </c>
    </row>
    <row r="137" spans="1:366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  <c r="KY137" s="15">
        <f>Tabla2[[#This Row],[ROS_NUM_COR_COD_ROS_TG_NEG]]-Tabla2[[#This Row],[PAS_NUM_COR_COD_ROS_TG_NEG]]</f>
        <v>0.55555555555555536</v>
      </c>
      <c r="KZ137" s="15">
        <f>Tabla2[[#This Row],[ROS_DUR_COR_COD_ROS_TG_NEG]]-Tabla2[[#This Row],[PAS_DUR_COR_COD_ROS_TG_NEG]]</f>
        <v>468.70000000000005</v>
      </c>
      <c r="LA137" s="15">
        <f>Tabla2[[#This Row],[ROS_NUM_COR_COD_ROS_TG_NEU]]-Tabla2[[#This Row],[PAS_NUM_COR_COD_ROS_TG_NEU]]</f>
        <v>1.2000000000000002</v>
      </c>
      <c r="LB137" s="15">
        <f>Tabla2[[#This Row],[ROS_DUR_COR_COD_ROS_TG_NEU]]-Tabla2[[#This Row],[PAS_DUR_COR_COD_ROS_TG_NEU]]</f>
        <v>399.09523809523796</v>
      </c>
      <c r="LC137" s="15">
        <f>Tabla2[[#This Row],[ROS_NUM_COR_COD_ROS_TG_POS]]-Tabla2[[#This Row],[PAS_NUM_COR_COD_ROS_TG_POS]]</f>
        <v>0.16842105263157903</v>
      </c>
      <c r="LD137" s="15">
        <f>Tabla2[[#This Row],[ROS_DUR_COR_COD_ROS_TG_POS]]-Tabla2[[#This Row],[PAS_DUR_COR_COD_ROS_TG_POS]]</f>
        <v>-20.5</v>
      </c>
      <c r="LE137" s="15">
        <f>Tabla2[[#This Row],[ROS_NUM_COR_COD_ROS_TG_TOT]]-Tabla2[[#This Row],[PAS_NUM_COR_COD_ROS_TG_TOT]]</f>
        <v>0.63793103448275845</v>
      </c>
      <c r="LF137" s="15">
        <f>Tabla2[[#This Row],[ROS_DUR_COR_COD_ROS_TG_TOT]]-Tabla2[[#This Row],[PAS_DUR_COR_COD_ROS_TG_TOT]]</f>
        <v>303.96732026143798</v>
      </c>
      <c r="LG137" s="15">
        <f>Tabla2[[#This Row],[ROS_NUM_COR_COD_ESC_TG_NEG]]-Tabla2[[#This Row],[PAS_NUM_COR_COD_ESC_TG_NEG]]</f>
        <v>2.4666666666666668</v>
      </c>
      <c r="LH137" s="15">
        <f>Tabla2[[#This Row],[ROS_DUR_COR_COD_ESC_TG_NEG]]-Tabla2[[#This Row],[PAS_DUR_COR_COD_ESC_TG_NEG]]</f>
        <v>1008.4523809523811</v>
      </c>
      <c r="LI137" s="15">
        <f>Tabla2[[#This Row],[ROS_NUM_COR_COD_ESC_TG_NEU]]-Tabla2[[#This Row],[PAS_NUM_COR_COD_ESC_TG_NEU]]</f>
        <v>1.2421052631578946</v>
      </c>
      <c r="LJ137" s="15">
        <f>Tabla2[[#This Row],[ROS_NUM_COR_COD_ESC_TG_NEG]]-Tabla2[[#This Row],[PAS_NUM_COR_COD_ESC_TG_NEG]]</f>
        <v>2.4666666666666668</v>
      </c>
      <c r="LK137" s="15">
        <f>Tabla2[[#This Row],[ROS_NUM_COR_COD_ESC_TG_POS]]-Tabla2[[#This Row],[PAS_NUM_COR_COD_ESC_TG_POS]]</f>
        <v>2.2999999999999998</v>
      </c>
      <c r="LL137" s="15">
        <f>Tabla2[[#This Row],[ROS_DUR_COR_COD_ESC_TG_POS]]-Tabla2[[#This Row],[PAS_DUR_COR_COD_ESC_TG_POS]]</f>
        <v>734.142857142857</v>
      </c>
      <c r="LM137" s="15">
        <f>Tabla2[[#This Row],[ROS_NUM_COR_COD_ESC_TG_TOT]]-Tabla2[[#This Row],[PAS_NUM_COR_COD_ESC_TG_TOT]]</f>
        <v>1.9827586206896552</v>
      </c>
      <c r="LN137" s="15">
        <f>Tabla2[[#This Row],[ROS_DUR_COR_COD_ESC_TG_TOT]]-Tabla2[[#This Row],[PAS_DUR_COR_COD_ESC_TG_TOT]]</f>
        <v>688.05263157894728</v>
      </c>
      <c r="LO137" s="15">
        <f>Tabla2[[#This Row],[PAS_NUM_COR_COD_ROS_TG_NEG]]-Tabla2[[#This Row],[ESC_NUM_COR_COD_ROS_TG_NEG]]</f>
        <v>-2.8</v>
      </c>
      <c r="LP137" s="15">
        <f>Tabla2[[#This Row],[PAS_DUR_COR_COD_ROS_TG_NEG]]-Tabla2[[#This Row],[ESC_DUR_COR_COD_ROS_TG_NEG]]</f>
        <v>-1030.55</v>
      </c>
      <c r="LQ137" s="15">
        <f>Tabla2[[#This Row],[PAS_NUM_COR_COD_ROS_TG_NEU]]-Tabla2[[#This Row],[ESC_NUM_COR_COD_ROS_TG_NEU]]</f>
        <v>-1.6</v>
      </c>
      <c r="LR137" s="15">
        <f>Tabla2[[#This Row],[PAS_DUR_COR_COD_ROS_TG_NEU]]-Tabla2[[#This Row],[ESC_DUR_COR_COD_ROS_TG_NEU]]</f>
        <v>-377.04166666666663</v>
      </c>
      <c r="LS137" s="15">
        <f>Tabla2[[#This Row],[PAS_NUM_COR_COD_ROS_TG_POS]]-Tabla2[[#This Row],[ESC_NUM_COR_COD_ROS_TG_POS]]</f>
        <v>-0.47953216374269014</v>
      </c>
      <c r="LT137" s="15">
        <f>Tabla2[[#This Row],[PAS_DUR_COR_COD_ROS_TG_POS]]-Tabla2[[#This Row],[ESC_DUR_COR_COD_ROS_TG_POS]]</f>
        <v>-460.75</v>
      </c>
      <c r="LU137" s="15">
        <f>Tabla2[[#This Row],[PAS_NUM_COR_COD_ROS_TG_TOT]]-Tabla2[[#This Row],[ESC_NUM_COR_COD_ROS_TG_TOT]]</f>
        <v>-1.6724137931034484</v>
      </c>
      <c r="LV137" s="15">
        <f>Tabla2[[#This Row],[PAS_DUR_COR_COD_ROS_TG_TOT]]-Tabla2[[#This Row],[ESC_DUR_COR_COD_ROS_TG_TOT]]</f>
        <v>-648.05555555555554</v>
      </c>
      <c r="LW137" s="15">
        <f>Tabla2[[#This Row],[PAS_NUM_COR_COD_ESC_TG_NEG]]-Tabla2[[#This Row],[ESC_NUM_COR_COD_ESC_TG_NEG]]</f>
        <v>-0.19999999999999996</v>
      </c>
      <c r="LX137" s="15">
        <f>Tabla2[[#This Row],[PAS_DUR_COR_COD_ESC_TG_NEG]]-Tabla2[[#This Row],[ESC_DUR_COR_COD_ESC_TG_NEG]]</f>
        <v>-369.78571428571433</v>
      </c>
      <c r="LY137" s="15">
        <f>Tabla2[[#This Row],[PAS_NUM_COR_COD_ESC_TG_NEU]]-Tabla2[[#This Row],[ESC_NUM_COR_COD_ESC_TG_NEU]]</f>
        <v>-1.7421052631578946</v>
      </c>
      <c r="LZ137" s="15">
        <f>Tabla2[[#This Row],[PAS_DUR_COR_COD_ESC_TG_NEU]]-Tabla2[[#This Row],[ESC_DUR_COR_COD_ESC_TG_NEU]]</f>
        <v>-223.57142857142867</v>
      </c>
      <c r="MA137" s="15">
        <f>Tabla2[[#This Row],[PAS_NUM_COR_COD_ESC_TG_POS]]-Tabla2[[#This Row],[ESC_NUM_COR_COD_ESC_TG_POS]]</f>
        <v>-3.1111111111111107</v>
      </c>
      <c r="MB137" s="15">
        <f>Tabla2[[#This Row],[PAS_DUR_COR_COD_ESC_TG_POS]]-Tabla2[[#This Row],[ESC_DUR_COR_COD_ESC_TG_POS]]</f>
        <v>-990.142857142857</v>
      </c>
      <c r="MC137" s="15">
        <f>Tabla2[[#This Row],[PAS_NUM_COR_COD_ESC_TG_TOT]]-Tabla2[[#This Row],[ESC_NUM_COR_COD_ESC_TG_TOT]]</f>
        <v>-1.6379310344827589</v>
      </c>
      <c r="MD137" s="15">
        <f>Tabla2[[#This Row],[PAS_DUR_COR_COD_ESC_TG_TOT]]-Tabla2[[#This Row],[ESC_DUR_COR_COD_ESC_TG_TOT]]</f>
        <v>-571.55555555555566</v>
      </c>
      <c r="ME137" s="42">
        <f>Tabla25[[#This Row],[PAS_NUM_COR_COD_ROS_TG_NEG]]-Tabla25[[#This Row],[PAS_NUM_COR_COD_ESC_TG_NEG]]</f>
        <v>0.8</v>
      </c>
      <c r="MF137" s="42">
        <f>Tabla25[[#This Row],[PAS_NUM_COR_COD_ROS_TG_NEU]]-Tabla25[[#This Row],[PAS_NUM_COR_COD_ESC_TG_NEU]]</f>
        <v>0.84210526315789469</v>
      </c>
      <c r="MG137" s="42">
        <f>Tabla25[[#This Row],[PAS_NUM_COR_COD_ROS_TG_POS]]-Tabla25[[#This Row],[PAS_NUM_COR_COD_ESC_TG_POS]]</f>
        <v>0.63157894736842102</v>
      </c>
      <c r="MH137" s="42">
        <f>Tabla25[[#This Row],[PAS_NUM_COR_COD_ROS_TG_TOT]]-Tabla25[[#This Row],[PAS_NUM_COR_COD_ESC_TG_TOT]]</f>
        <v>0.7586206896551726</v>
      </c>
      <c r="MI137" s="42">
        <f>Tabla25[[#This Row],[PAS_DUR_COR_COD_ROS_TG_NEG]]-Tabla25[[#This Row],[PAS_DUR_COR_COD_ESC_TG_NEG]]</f>
        <v>176.98571428571438</v>
      </c>
      <c r="MJ137" s="42">
        <f>Tabla25[[#This Row],[PAS_DUR_COR_COD_ROS_TG_NEU]]-Tabla25[[#This Row],[PAS_DUR_COR_COD_ESC_TG_NEU]]</f>
        <v>64.333333333333371</v>
      </c>
      <c r="MK137" s="42">
        <f>Tabla25[[#This Row],[PAS_DUR_COR_COD_ROS_TG_POS]]-Tabla25[[#This Row],[PAS_DUR_COR_COD_ESC_TG_POS]]</f>
        <v>370.21428571428567</v>
      </c>
      <c r="ML137" s="42">
        <f>Tabla25[[#This Row],[PAS_DUR_COR_COD_ROS_TG_TOT]]-Tabla25[[#This Row],[PAS_DUR_COR_COD_ESC_TG_TOT]]</f>
        <v>206.44444444444446</v>
      </c>
      <c r="MM137" s="44">
        <f>Tabla25[[#This Row],[ESC_NUM_COR_COD_ROS_TG_NEG]]-Tabla25[[#This Row],[ESC_NUM_COR_COD_ESC_TG_NEG]]</f>
        <v>3.4</v>
      </c>
      <c r="MN137" s="44">
        <f>Tabla25[[#This Row],[ESC_NUM_COR_COD_ROS_TG_NEU]]-Tabla25[[#This Row],[ESC_NUM_COR_COD_ESC_TG_NEU]]</f>
        <v>0.70000000000000018</v>
      </c>
      <c r="MO137" s="44">
        <f>Tabla25[[#This Row],[ESC_NUM_COR_COD_ROS_TG_POS]]-Tabla25[[#This Row],[ESC_NUM_COR_COD_ESC_TG_POS]]</f>
        <v>-1.9999999999999996</v>
      </c>
      <c r="MP137" s="44">
        <f>Tabla25[[#This Row],[ESC_NUM_COR_COD_ROS_TG_TOT]]-Tabla25[[#This Row],[ESC_NUM_COR_COD_ESC_TG_TOT]]</f>
        <v>0.7931034482758621</v>
      </c>
      <c r="MQ137" s="44">
        <f>Tabla25[[#This Row],[ESC_DUR_COR_COD_ROS_TG_NEG]]-Tabla25[[#This Row],[ESC_DUR_COR_COD_ESC_TG_NEG]]</f>
        <v>837.75</v>
      </c>
      <c r="MR137" s="44">
        <f>Tabla25[[#This Row],[ESC_DUR_COR_COD_ROS_TG_NEU]]-Tabla25[[#This Row],[ESC_DUR_COR_COD_ESC_TG_NEU]]</f>
        <v>217.80357142857133</v>
      </c>
      <c r="MS137" s="44">
        <f>Tabla25[[#This Row],[ESC_DUR_COR_COD_ROS_TG_POS]]-Tabla25[[#This Row],[ESC_DUR_COR_COD_ESC_TG_POS]]</f>
        <v>-159.17857142857133</v>
      </c>
      <c r="MT137" s="44">
        <f>Tabla25[[#This Row],[ESC_DUR_COR_COD_ROS_TG_TOT]]-Tabla25[[#This Row],[ESC_DUR_COR_COD_ESC_TG_TOT]]</f>
        <v>282.94444444444434</v>
      </c>
      <c r="MU137" s="47">
        <f>Tabla25[[#This Row],[ROS_NUM_COR_COD_ROS_TG_NEG]]-Tabla25[[#This Row],[ROS_NUM_COR_COD_ESC_TG_NEG]]</f>
        <v>-1.1111111111111112</v>
      </c>
      <c r="MV137" s="47">
        <f>Tabla25[[#This Row],[ROS_NUM_COR_COD_ROS_TG_NEU]]-Tabla25[[#This Row],[ROS_NUM_COR_COD_ESC_TG_NEU]]</f>
        <v>0.80000000000000027</v>
      </c>
      <c r="MW137" s="47">
        <f>Tabla25[[#This Row],[ROS_NUM_COR_COD_ROS_TG_POS]]-Tabla25[[#This Row],[ROS_NUM_COR_COD_ESC_TG_POS]]</f>
        <v>-1.4999999999999998</v>
      </c>
      <c r="MX137" s="47">
        <f>Tabla25[[#This Row],[ROS_NUM_COR_COD_ROS_TG_TOT]]-Tabla25[[#This Row],[ROS_NUM_COR_COD_ESC_TG_TOT]]</f>
        <v>-0.5862068965517242</v>
      </c>
      <c r="MY137" s="47">
        <f>Tabla25[[#This Row],[ROS_DUR_COR_COD_ROS_TG_NEG]]-Tabla25[[#This Row],[ROS_DUR_COR_COD_ESC_TG_NEG]]</f>
        <v>-362.76666666666665</v>
      </c>
      <c r="MZ137" s="47">
        <f>Tabla25[[#This Row],[ROS_DUR_COR_COD_ROS_TG_NEU]]-Tabla25[[#This Row],[ROS_DUR_COR_COD_ESC_TG_NEU]]</f>
        <v>157.59523809523807</v>
      </c>
      <c r="NA137" s="47">
        <f>Tabla25[[#This Row],[ROS_DUR_COR_COD_ROS_TG_POS]]-Tabla25[[#This Row],[ROS_DUR_COR_COD_ESC_TG_POS]]</f>
        <v>-384.42857142857133</v>
      </c>
      <c r="NB137" s="47">
        <f>Tabla25[[#This Row],[ROS_DUR_COR_COD_ROS_TG_TOT]]-Tabla25[[#This Row],[ROS_DUR_COR_COD_ESC_TG_TOT]]</f>
        <v>-177.64086687306485</v>
      </c>
    </row>
    <row r="138" spans="1:366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  <c r="KY138" s="15">
        <f>Tabla2[[#This Row],[ROS_NUM_COR_COD_ROS_TG_NEG]]-Tabla2[[#This Row],[PAS_NUM_COR_COD_ROS_TG_NEG]]</f>
        <v>1.9500000000000002</v>
      </c>
      <c r="KZ138" s="15">
        <f>Tabla2[[#This Row],[ROS_DUR_COR_COD_ROS_TG_NEG]]-Tabla2[[#This Row],[PAS_DUR_COR_COD_ROS_TG_NEG]]</f>
        <v>488.4</v>
      </c>
      <c r="LA138" s="15">
        <f>Tabla2[[#This Row],[ROS_NUM_COR_COD_ROS_TG_NEU]]-Tabla2[[#This Row],[PAS_NUM_COR_COD_ROS_TG_NEU]]</f>
        <v>2.8771929824561404</v>
      </c>
      <c r="LB138" s="15">
        <f>Tabla2[[#This Row],[ROS_DUR_COR_COD_ROS_TG_NEU]]-Tabla2[[#This Row],[PAS_DUR_COR_COD_ROS_TG_NEU]]</f>
        <v>1005.6111111111111</v>
      </c>
      <c r="LC138" s="15">
        <f>Tabla2[[#This Row],[ROS_NUM_COR_COD_ROS_TG_POS]]-Tabla2[[#This Row],[PAS_NUM_COR_COD_ROS_TG_POS]]</f>
        <v>1.7293233082706769</v>
      </c>
      <c r="LD138" s="15">
        <f>Tabla2[[#This Row],[ROS_DUR_COR_COD_ROS_TG_POS]]-Tabla2[[#This Row],[PAS_DUR_COR_COD_ROS_TG_POS]]</f>
        <v>453.66666666666663</v>
      </c>
      <c r="LE138" s="15">
        <f>Tabla2[[#This Row],[ROS_NUM_COR_COD_ROS_TG_TOT]]-Tabla2[[#This Row],[PAS_NUM_COR_COD_ROS_TG_TOT]]</f>
        <v>2.185823754789272</v>
      </c>
      <c r="LF138" s="15">
        <f>Tabla2[[#This Row],[ROS_DUR_COR_COD_ROS_TG_TOT]]-Tabla2[[#This Row],[PAS_DUR_COR_COD_ROS_TG_TOT]]</f>
        <v>684.7681818181818</v>
      </c>
      <c r="LG138" s="15">
        <f>Tabla2[[#This Row],[ROS_NUM_COR_COD_ESC_TG_NEG]]-Tabla2[[#This Row],[PAS_NUM_COR_COD_ESC_TG_NEG]]</f>
        <v>2.4500000000000002</v>
      </c>
      <c r="LH138" s="15">
        <f>Tabla2[[#This Row],[ROS_DUR_COR_COD_ESC_TG_NEG]]-Tabla2[[#This Row],[PAS_DUR_COR_COD_ESC_TG_NEG]]</f>
        <v>293.25</v>
      </c>
      <c r="LI138" s="15">
        <f>Tabla2[[#This Row],[ROS_NUM_COR_COD_ESC_TG_NEU]]-Tabla2[[#This Row],[PAS_NUM_COR_COD_ESC_TG_NEU]]</f>
        <v>0.66666666666666674</v>
      </c>
      <c r="LJ138" s="15">
        <f>Tabla2[[#This Row],[ROS_NUM_COR_COD_ESC_TG_NEG]]-Tabla2[[#This Row],[PAS_NUM_COR_COD_ESC_TG_NEG]]</f>
        <v>2.4500000000000002</v>
      </c>
      <c r="LK138" s="15">
        <f>Tabla2[[#This Row],[ROS_NUM_COR_COD_ESC_TG_POS]]-Tabla2[[#This Row],[PAS_NUM_COR_COD_ESC_TG_POS]]</f>
        <v>2.6240601503759402</v>
      </c>
      <c r="LL138" s="15">
        <f>Tabla2[[#This Row],[ROS_DUR_COR_COD_ESC_TG_POS]]-Tabla2[[#This Row],[PAS_DUR_COR_COD_ESC_TG_POS]]</f>
        <v>969.88888888888891</v>
      </c>
      <c r="LM138" s="15">
        <f>Tabla2[[#This Row],[ROS_NUM_COR_COD_ESC_TG_TOT]]-Tabla2[[#This Row],[PAS_NUM_COR_COD_ESC_TG_TOT]]</f>
        <v>1.9367816091954024</v>
      </c>
      <c r="LN138" s="15">
        <f>Tabla2[[#This Row],[ROS_DUR_COR_COD_ESC_TG_TOT]]-Tabla2[[#This Row],[PAS_DUR_COR_COD_ESC_TG_TOT]]</f>
        <v>797.96825396825386</v>
      </c>
      <c r="LO138" s="15">
        <f>Tabla2[[#This Row],[PAS_NUM_COR_COD_ROS_TG_NEG]]-Tabla2[[#This Row],[ESC_NUM_COR_COD_ROS_TG_NEG]]</f>
        <v>-0.68333333333333324</v>
      </c>
      <c r="LP138" s="15">
        <f>Tabla2[[#This Row],[PAS_DUR_COR_COD_ROS_TG_NEG]]-Tabla2[[#This Row],[ESC_DUR_COR_COD_ROS_TG_NEG]]</f>
        <v>344.6</v>
      </c>
      <c r="LQ138" s="15">
        <f>Tabla2[[#This Row],[PAS_NUM_COR_COD_ROS_TG_NEU]]-Tabla2[[#This Row],[ESC_NUM_COR_COD_ROS_TG_NEU]]</f>
        <v>-0.21052631578947367</v>
      </c>
      <c r="LR138" s="15">
        <f>Tabla2[[#This Row],[PAS_DUR_COR_COD_ROS_TG_NEU]]-Tabla2[[#This Row],[ESC_DUR_COR_COD_ROS_TG_NEU]]</f>
        <v>246.88888888888891</v>
      </c>
      <c r="LS138" s="15">
        <f>Tabla2[[#This Row],[PAS_NUM_COR_COD_ROS_TG_POS]]-Tabla2[[#This Row],[ESC_NUM_COR_COD_ROS_TG_POS]]</f>
        <v>-2.3578947368421055</v>
      </c>
      <c r="LT138" s="15">
        <f>Tabla2[[#This Row],[PAS_DUR_COR_COD_ROS_TG_POS]]-Tabla2[[#This Row],[ESC_DUR_COR_COD_ROS_TG_POS]]</f>
        <v>-41.166666666666629</v>
      </c>
      <c r="LU138" s="15">
        <f>Tabla2[[#This Row],[PAS_NUM_COR_COD_ROS_TG_TOT]]-Tabla2[[#This Row],[ESC_NUM_COR_COD_ROS_TG_TOT]]</f>
        <v>-1.4413793103448278</v>
      </c>
      <c r="LV138" s="15">
        <f>Tabla2[[#This Row],[PAS_DUR_COR_COD_ROS_TG_TOT]]-Tabla2[[#This Row],[ESC_DUR_COR_COD_ROS_TG_TOT]]</f>
        <v>69.649999999999977</v>
      </c>
      <c r="LW138" s="15">
        <f>Tabla2[[#This Row],[PAS_NUM_COR_COD_ESC_TG_NEG]]-Tabla2[[#This Row],[ESC_NUM_COR_COD_ESC_TG_NEG]]</f>
        <v>-4.583333333333333</v>
      </c>
      <c r="LX138" s="15">
        <f>Tabla2[[#This Row],[PAS_DUR_COR_COD_ESC_TG_NEG]]-Tabla2[[#This Row],[ESC_DUR_COR_COD_ESC_TG_NEG]]</f>
        <v>-601.91666666666674</v>
      </c>
      <c r="LY138" s="15">
        <f>Tabla2[[#This Row],[PAS_NUM_COR_COD_ESC_TG_NEU]]-Tabla2[[#This Row],[ESC_NUM_COR_COD_ESC_TG_NEU]]</f>
        <v>-5</v>
      </c>
      <c r="LZ138" s="15">
        <f>Tabla2[[#This Row],[PAS_DUR_COR_COD_ESC_TG_NEU]]-Tabla2[[#This Row],[ESC_DUR_COR_COD_ESC_TG_NEU]]</f>
        <v>-1405</v>
      </c>
      <c r="MA138" s="15">
        <f>Tabla2[[#This Row],[PAS_NUM_COR_COD_ESC_TG_POS]]-Tabla2[[#This Row],[ESC_NUM_COR_COD_ESC_TG_POS]]</f>
        <v>-3.8526315789473684</v>
      </c>
      <c r="MB138" s="15">
        <f>Tabla2[[#This Row],[PAS_DUR_COR_COD_ESC_TG_POS]]-Tabla2[[#This Row],[ESC_DUR_COR_COD_ESC_TG_POS]]</f>
        <v>-1426.6388888888889</v>
      </c>
      <c r="MC138" s="15">
        <f>Tabla2[[#This Row],[PAS_NUM_COR_COD_ESC_TG_TOT]]-Tabla2[[#This Row],[ESC_NUM_COR_COD_ESC_TG_TOT]]</f>
        <v>-4.3034482758620687</v>
      </c>
      <c r="MD138" s="15">
        <f>Tabla2[[#This Row],[PAS_DUR_COR_COD_ESC_TG_TOT]]-Tabla2[[#This Row],[ESC_DUR_COR_COD_ESC_TG_TOT]]</f>
        <v>-1198.1904761904761</v>
      </c>
      <c r="ME138" s="42">
        <f>Tabla25[[#This Row],[PAS_NUM_COR_COD_ROS_TG_NEG]]-Tabla25[[#This Row],[PAS_NUM_COR_COD_ESC_TG_NEG]]</f>
        <v>-9.9999999999999978E-2</v>
      </c>
      <c r="MF138" s="42">
        <f>Tabla25[[#This Row],[PAS_NUM_COR_COD_ROS_TG_NEU]]-Tabla25[[#This Row],[PAS_NUM_COR_COD_ESC_TG_NEU]]</f>
        <v>-0.21052631578947367</v>
      </c>
      <c r="MG138" s="42">
        <f>Tabla25[[#This Row],[PAS_NUM_COR_COD_ROS_TG_POS]]-Tabla25[[#This Row],[PAS_NUM_COR_COD_ESC_TG_POS]]</f>
        <v>-0.10526315789473684</v>
      </c>
      <c r="MH138" s="42">
        <f>Tabla25[[#This Row],[PAS_NUM_COR_COD_ROS_TG_TOT]]-Tabla25[[#This Row],[PAS_NUM_COR_COD_ESC_TG_TOT]]</f>
        <v>-0.13793103448275867</v>
      </c>
      <c r="MI138" s="42">
        <f>Tabla25[[#This Row],[PAS_DUR_COR_COD_ROS_TG_NEG]]-Tabla25[[#This Row],[PAS_DUR_COR_COD_ESC_TG_NEG]]</f>
        <v>-411.15</v>
      </c>
      <c r="MJ138" s="42">
        <f>Tabla25[[#This Row],[PAS_DUR_COR_COD_ROS_TG_NEU]]-Tabla25[[#This Row],[PAS_DUR_COR_COD_ESC_TG_NEU]]</f>
        <v>-172.61111111111109</v>
      </c>
      <c r="MK138" s="42">
        <f>Tabla25[[#This Row],[PAS_DUR_COR_COD_ROS_TG_POS]]-Tabla25[[#This Row],[PAS_DUR_COR_COD_ESC_TG_POS]]</f>
        <v>375.72222222222229</v>
      </c>
      <c r="ML138" s="42">
        <f>Tabla25[[#This Row],[PAS_DUR_COR_COD_ROS_TG_TOT]]-Tabla25[[#This Row],[PAS_DUR_COR_COD_ESC_TG_TOT]]</f>
        <v>-9.4261904761905271</v>
      </c>
      <c r="MM138" s="44">
        <f>Tabla25[[#This Row],[ESC_NUM_COR_COD_ROS_TG_NEG]]-Tabla25[[#This Row],[ESC_NUM_COR_COD_ESC_TG_NEG]]</f>
        <v>-4</v>
      </c>
      <c r="MN138" s="44">
        <f>Tabla25[[#This Row],[ESC_NUM_COR_COD_ROS_TG_NEU]]-Tabla25[[#This Row],[ESC_NUM_COR_COD_ESC_TG_NEU]]</f>
        <v>-5</v>
      </c>
      <c r="MO138" s="44">
        <f>Tabla25[[#This Row],[ESC_NUM_COR_COD_ROS_TG_POS]]-Tabla25[[#This Row],[ESC_NUM_COR_COD_ESC_TG_POS]]</f>
        <v>-1.5999999999999996</v>
      </c>
      <c r="MP138" s="44">
        <f>Tabla25[[#This Row],[ESC_NUM_COR_COD_ROS_TG_TOT]]-Tabla25[[#This Row],[ESC_NUM_COR_COD_ESC_TG_TOT]]</f>
        <v>-3</v>
      </c>
      <c r="MQ138" s="44">
        <f>Tabla25[[#This Row],[ESC_DUR_COR_COD_ROS_TG_NEG]]-Tabla25[[#This Row],[ESC_DUR_COR_COD_ESC_TG_NEG]]</f>
        <v>-1357.6666666666667</v>
      </c>
      <c r="MR138" s="44">
        <f>Tabla25[[#This Row],[ESC_DUR_COR_COD_ROS_TG_NEU]]-Tabla25[[#This Row],[ESC_DUR_COR_COD_ESC_TG_NEU]]</f>
        <v>-1824.5</v>
      </c>
      <c r="MS138" s="44">
        <f>Tabla25[[#This Row],[ESC_DUR_COR_COD_ROS_TG_POS]]-Tabla25[[#This Row],[ESC_DUR_COR_COD_ESC_TG_POS]]</f>
        <v>-1009.75</v>
      </c>
      <c r="MT138" s="44">
        <f>Tabla25[[#This Row],[ESC_DUR_COR_COD_ROS_TG_TOT]]-Tabla25[[#This Row],[ESC_DUR_COR_COD_ESC_TG_TOT]]</f>
        <v>-1277.2666666666669</v>
      </c>
      <c r="MU138" s="47">
        <f>Tabla25[[#This Row],[ROS_NUM_COR_COD_ROS_TG_NEG]]-Tabla25[[#This Row],[ROS_NUM_COR_COD_ESC_TG_NEG]]</f>
        <v>-0.60000000000000009</v>
      </c>
      <c r="MV138" s="47">
        <f>Tabla25[[#This Row],[ROS_NUM_COR_COD_ROS_TG_NEU]]-Tabla25[[#This Row],[ROS_NUM_COR_COD_ESC_TG_NEU]]</f>
        <v>1.9999999999999998</v>
      </c>
      <c r="MW138" s="47">
        <f>Tabla25[[#This Row],[ROS_NUM_COR_COD_ROS_TG_POS]]-Tabla25[[#This Row],[ROS_NUM_COR_COD_ESC_TG_POS]]</f>
        <v>-1</v>
      </c>
      <c r="MX138" s="47">
        <f>Tabla25[[#This Row],[ROS_NUM_COR_COD_ROS_TG_TOT]]-Tabla25[[#This Row],[ROS_NUM_COR_COD_ESC_TG_TOT]]</f>
        <v>0.11111111111111116</v>
      </c>
      <c r="MY138" s="47">
        <f>Tabla25[[#This Row],[ROS_DUR_COR_COD_ROS_TG_NEG]]-Tabla25[[#This Row],[ROS_DUR_COR_COD_ESC_TG_NEG]]</f>
        <v>-216</v>
      </c>
      <c r="MZ138" s="47">
        <f>Tabla25[[#This Row],[ROS_DUR_COR_COD_ROS_TG_NEU]]-Tabla25[[#This Row],[ROS_DUR_COR_COD_ESC_TG_NEU]]</f>
        <v>-431.5</v>
      </c>
      <c r="NA138" s="47">
        <f>Tabla25[[#This Row],[ROS_DUR_COR_COD_ROS_TG_POS]]-Tabla25[[#This Row],[ROS_DUR_COR_COD_ESC_TG_POS]]</f>
        <v>-140.5</v>
      </c>
      <c r="NB138" s="47">
        <f>Tabla25[[#This Row],[ROS_DUR_COR_COD_ROS_TG_TOT]]-Tabla25[[#This Row],[ROS_DUR_COR_COD_ESC_TG_TOT]]</f>
        <v>-122.62626262626259</v>
      </c>
    </row>
    <row r="139" spans="1:366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  <c r="KY139" s="15">
        <f>Tabla2[[#This Row],[ROS_NUM_COR_COD_ROS_TG_NEG]]-Tabla2[[#This Row],[PAS_NUM_COR_COD_ROS_TG_NEG]]</f>
        <v>-1.55</v>
      </c>
      <c r="KZ139" s="15">
        <f>Tabla2[[#This Row],[ROS_DUR_COR_COD_ROS_TG_NEG]]-Tabla2[[#This Row],[PAS_DUR_COR_COD_ROS_TG_NEG]]</f>
        <v>-573.9</v>
      </c>
      <c r="LA139" s="15">
        <f>Tabla2[[#This Row],[ROS_NUM_COR_COD_ROS_TG_NEU]]-Tabla2[[#This Row],[PAS_NUM_COR_COD_ROS_TG_NEU]]</f>
        <v>-0.70000000000000018</v>
      </c>
      <c r="LB139" s="15">
        <f>Tabla2[[#This Row],[ROS_DUR_COR_COD_ROS_TG_NEU]]-Tabla2[[#This Row],[PAS_DUR_COR_COD_ROS_TG_NEU]]</f>
        <v>-92.169230769230694</v>
      </c>
      <c r="LC139" s="15">
        <f>Tabla2[[#This Row],[ROS_NUM_COR_COD_ROS_TG_POS]]-Tabla2[[#This Row],[PAS_NUM_COR_COD_ROS_TG_POS]]</f>
        <v>-0.5888888888888888</v>
      </c>
      <c r="LD139" s="15">
        <f>Tabla2[[#This Row],[ROS_DUR_COR_COD_ROS_TG_POS]]-Tabla2[[#This Row],[PAS_DUR_COR_COD_ROS_TG_POS]]</f>
        <v>-277.89999999999998</v>
      </c>
      <c r="LE139" s="15">
        <f>Tabla2[[#This Row],[ROS_NUM_COR_COD_ROS_TG_TOT]]-Tabla2[[#This Row],[PAS_NUM_COR_COD_ROS_TG_TOT]]</f>
        <v>-0.89999999999999991</v>
      </c>
      <c r="LF139" s="15">
        <f>Tabla2[[#This Row],[ROS_DUR_COR_COD_ROS_TG_TOT]]-Tabla2[[#This Row],[PAS_DUR_COR_COD_ROS_TG_TOT]]</f>
        <v>-249.4848484848485</v>
      </c>
      <c r="LG139" s="15">
        <f>Tabla2[[#This Row],[ROS_NUM_COR_COD_ESC_TG_NEG]]-Tabla2[[#This Row],[PAS_NUM_COR_COD_ESC_TG_NEG]]</f>
        <v>-0.52499999999999991</v>
      </c>
      <c r="LH139" s="15">
        <f>Tabla2[[#This Row],[ROS_DUR_COR_COD_ESC_TG_NEG]]-Tabla2[[#This Row],[PAS_DUR_COR_COD_ESC_TG_NEG]]</f>
        <v>312.10000000000002</v>
      </c>
      <c r="LI139" s="15">
        <f>Tabla2[[#This Row],[ROS_NUM_COR_COD_ESC_TG_NEU]]-Tabla2[[#This Row],[PAS_NUM_COR_COD_ESC_TG_NEU]]</f>
        <v>0.30000000000000004</v>
      </c>
      <c r="LJ139" s="15">
        <f>Tabla2[[#This Row],[ROS_NUM_COR_COD_ESC_TG_NEG]]-Tabla2[[#This Row],[PAS_NUM_COR_COD_ESC_TG_NEG]]</f>
        <v>-0.52499999999999991</v>
      </c>
      <c r="LK139" s="15">
        <f>Tabla2[[#This Row],[ROS_NUM_COR_COD_ESC_TG_POS]]-Tabla2[[#This Row],[PAS_NUM_COR_COD_ESC_TG_POS]]</f>
        <v>-0.31111111111111112</v>
      </c>
      <c r="LL139" s="15">
        <f>Tabla2[[#This Row],[ROS_DUR_COR_COD_ESC_TG_POS]]-Tabla2[[#This Row],[PAS_DUR_COR_COD_ESC_TG_POS]]</f>
        <v>47.222222222222285</v>
      </c>
      <c r="LM139" s="15">
        <f>Tabla2[[#This Row],[ROS_NUM_COR_COD_ESC_TG_TOT]]-Tabla2[[#This Row],[PAS_NUM_COR_COD_ESC_TG_TOT]]</f>
        <v>-0.1425925925925926</v>
      </c>
      <c r="LN139" s="15">
        <f>Tabla2[[#This Row],[ROS_DUR_COR_COD_ESC_TG_TOT]]-Tabla2[[#This Row],[PAS_DUR_COR_COD_ESC_TG_TOT]]</f>
        <v>32.816091954023022</v>
      </c>
      <c r="LO139" s="15">
        <f>Tabla2[[#This Row],[PAS_NUM_COR_COD_ROS_TG_NEG]]-Tabla2[[#This Row],[ESC_NUM_COR_COD_ROS_TG_NEG]]</f>
        <v>0.19999999999999996</v>
      </c>
      <c r="LP139" s="15">
        <f>Tabla2[[#This Row],[PAS_DUR_COR_COD_ROS_TG_NEG]]-Tabla2[[#This Row],[ESC_DUR_COR_COD_ROS_TG_NEG]]</f>
        <v>64.699999999999932</v>
      </c>
      <c r="LQ139" s="15">
        <f>Tabla2[[#This Row],[PAS_NUM_COR_COD_ROS_TG_NEU]]-Tabla2[[#This Row],[ESC_NUM_COR_COD_ROS_TG_NEU]]</f>
        <v>0.20000000000000018</v>
      </c>
      <c r="LR139" s="15">
        <f>Tabla2[[#This Row],[PAS_DUR_COR_COD_ROS_TG_NEU]]-Tabla2[[#This Row],[ESC_DUR_COR_COD_ROS_TG_NEU]]</f>
        <v>18.769230769230717</v>
      </c>
      <c r="LS139" s="15">
        <f>Tabla2[[#This Row],[PAS_NUM_COR_COD_ROS_TG_POS]]-Tabla2[[#This Row],[ESC_NUM_COR_COD_ROS_TG_POS]]</f>
        <v>0.5</v>
      </c>
      <c r="LT139" s="15">
        <f>Tabla2[[#This Row],[PAS_DUR_COR_COD_ROS_TG_POS]]-Tabla2[[#This Row],[ESC_DUR_COR_COD_ROS_TG_POS]]</f>
        <v>159.69999999999993</v>
      </c>
      <c r="LU139" s="15">
        <f>Tabla2[[#This Row],[PAS_NUM_COR_COD_ROS_TG_TOT]]-Tabla2[[#This Row],[ESC_NUM_COR_COD_ROS_TG_TOT]]</f>
        <v>0.31379310344827571</v>
      </c>
      <c r="LV139" s="15">
        <f>Tabla2[[#This Row],[PAS_DUR_COR_COD_ROS_TG_TOT]]-Tabla2[[#This Row],[ESC_DUR_COR_COD_ROS_TG_TOT]]</f>
        <v>76.820075757575751</v>
      </c>
      <c r="LW139" s="15">
        <f>Tabla2[[#This Row],[PAS_NUM_COR_COD_ESC_TG_NEG]]-Tabla2[[#This Row],[ESC_NUM_COR_COD_ESC_TG_NEG]]</f>
        <v>-0.45000000000000018</v>
      </c>
      <c r="LX139" s="15">
        <f>Tabla2[[#This Row],[PAS_DUR_COR_COD_ESC_TG_NEG]]-Tabla2[[#This Row],[ESC_DUR_COR_COD_ESC_TG_NEG]]</f>
        <v>145.14999999999998</v>
      </c>
      <c r="LY139" s="15">
        <f>Tabla2[[#This Row],[PAS_NUM_COR_COD_ESC_TG_NEU]]-Tabla2[[#This Row],[ESC_NUM_COR_COD_ESC_TG_NEU]]</f>
        <v>-0.86666666666666647</v>
      </c>
      <c r="LZ139" s="15">
        <f>Tabla2[[#This Row],[PAS_DUR_COR_COD_ESC_TG_NEU]]-Tabla2[[#This Row],[ESC_DUR_COR_COD_ESC_TG_NEU]]</f>
        <v>4.2714285714286007</v>
      </c>
      <c r="MA139" s="15">
        <f>Tabla2[[#This Row],[PAS_NUM_COR_COD_ESC_TG_POS]]-Tabla2[[#This Row],[ESC_NUM_COR_COD_ESC_TG_POS]]</f>
        <v>-0.5</v>
      </c>
      <c r="MB139" s="15">
        <f>Tabla2[[#This Row],[PAS_DUR_COR_COD_ESC_TG_POS]]-Tabla2[[#This Row],[ESC_DUR_COR_COD_ESC_TG_POS]]</f>
        <v>43.236111111111086</v>
      </c>
      <c r="MC139" s="15">
        <f>Tabla2[[#This Row],[PAS_NUM_COR_COD_ESC_TG_TOT]]-Tabla2[[#This Row],[ESC_NUM_COR_COD_ESC_TG_TOT]]</f>
        <v>-0.58793103448275841</v>
      </c>
      <c r="MD139" s="15">
        <f>Tabla2[[#This Row],[PAS_DUR_COR_COD_ESC_TG_TOT]]-Tabla2[[#This Row],[ESC_DUR_COR_COD_ESC_TG_TOT]]</f>
        <v>75.647676161919094</v>
      </c>
      <c r="ME139" s="42">
        <f>Tabla25[[#This Row],[PAS_NUM_COR_COD_ROS_TG_NEG]]-Tabla25[[#This Row],[PAS_NUM_COR_COD_ESC_TG_NEG]]</f>
        <v>0.15000000000000013</v>
      </c>
      <c r="MF139" s="42">
        <f>Tabla25[[#This Row],[PAS_NUM_COR_COD_ROS_TG_NEU]]-Tabla25[[#This Row],[PAS_NUM_COR_COD_ESC_TG_NEU]]</f>
        <v>0.40000000000000013</v>
      </c>
      <c r="MG139" s="42">
        <f>Tabla25[[#This Row],[PAS_NUM_COR_COD_ROS_TG_POS]]-Tabla25[[#This Row],[PAS_NUM_COR_COD_ESC_TG_POS]]</f>
        <v>0.5</v>
      </c>
      <c r="MH139" s="42">
        <f>Tabla25[[#This Row],[PAS_NUM_COR_COD_ROS_TG_TOT]]-Tabla25[[#This Row],[PAS_NUM_COR_COD_ESC_TG_TOT]]</f>
        <v>0.34999999999999987</v>
      </c>
      <c r="MI139" s="42">
        <f>Tabla25[[#This Row],[PAS_DUR_COR_COD_ROS_TG_NEG]]-Tabla25[[#This Row],[PAS_DUR_COR_COD_ESC_TG_NEG]]</f>
        <v>146</v>
      </c>
      <c r="MJ139" s="42">
        <f>Tabla25[[#This Row],[PAS_DUR_COR_COD_ROS_TG_NEU]]-Tabla25[[#This Row],[PAS_DUR_COR_COD_ESC_TG_NEU]]</f>
        <v>-37.930769230769329</v>
      </c>
      <c r="MK139" s="42">
        <f>Tabla25[[#This Row],[PAS_DUR_COR_COD_ROS_TG_POS]]-Tabla25[[#This Row],[PAS_DUR_COR_COD_ESC_TG_POS]]</f>
        <v>196.78888888888889</v>
      </c>
      <c r="ML139" s="42">
        <f>Tabla25[[#This Row],[PAS_DUR_COR_COD_ROS_TG_TOT]]-Tabla25[[#This Row],[PAS_DUR_COR_COD_ESC_TG_TOT]]</f>
        <v>97.240334378265402</v>
      </c>
      <c r="MM139" s="44">
        <f>Tabla25[[#This Row],[ESC_NUM_COR_COD_ROS_TG_NEG]]-Tabla25[[#This Row],[ESC_NUM_COR_COD_ESC_TG_NEG]]</f>
        <v>-0.5</v>
      </c>
      <c r="MN139" s="44">
        <f>Tabla25[[#This Row],[ESC_NUM_COR_COD_ROS_TG_NEU]]-Tabla25[[#This Row],[ESC_NUM_COR_COD_ESC_TG_NEU]]</f>
        <v>-0.66666666666666652</v>
      </c>
      <c r="MO139" s="44">
        <f>Tabla25[[#This Row],[ESC_NUM_COR_COD_ROS_TG_POS]]-Tabla25[[#This Row],[ESC_NUM_COR_COD_ESC_TG_POS]]</f>
        <v>-0.5</v>
      </c>
      <c r="MP139" s="44">
        <f>Tabla25[[#This Row],[ESC_NUM_COR_COD_ROS_TG_TOT]]-Tabla25[[#This Row],[ESC_NUM_COR_COD_ESC_TG_TOT]]</f>
        <v>-0.55172413793103425</v>
      </c>
      <c r="MQ139" s="44">
        <f>Tabla25[[#This Row],[ESC_DUR_COR_COD_ROS_TG_NEG]]-Tabla25[[#This Row],[ESC_DUR_COR_COD_ESC_TG_NEG]]</f>
        <v>226.45000000000005</v>
      </c>
      <c r="MR139" s="44">
        <f>Tabla25[[#This Row],[ESC_DUR_COR_COD_ROS_TG_NEU]]-Tabla25[[#This Row],[ESC_DUR_COR_COD_ESC_TG_NEU]]</f>
        <v>-52.428571428571445</v>
      </c>
      <c r="MS139" s="44">
        <f>Tabla25[[#This Row],[ESC_DUR_COR_COD_ROS_TG_POS]]-Tabla25[[#This Row],[ESC_DUR_COR_COD_ESC_TG_POS]]</f>
        <v>80.325000000000045</v>
      </c>
      <c r="MT139" s="44">
        <f>Tabla25[[#This Row],[ESC_DUR_COR_COD_ROS_TG_TOT]]-Tabla25[[#This Row],[ESC_DUR_COR_COD_ESC_TG_TOT]]</f>
        <v>96.067934782608745</v>
      </c>
      <c r="MU139" s="47">
        <f>Tabla25[[#This Row],[ROS_NUM_COR_COD_ROS_TG_NEG]]-Tabla25[[#This Row],[ROS_NUM_COR_COD_ESC_TG_NEG]]</f>
        <v>-0.875</v>
      </c>
      <c r="MV139" s="47">
        <f>Tabla25[[#This Row],[ROS_NUM_COR_COD_ROS_TG_NEU]]-Tabla25[[#This Row],[ROS_NUM_COR_COD_ESC_TG_NEU]]</f>
        <v>-0.60000000000000009</v>
      </c>
      <c r="MW139" s="47">
        <f>Tabla25[[#This Row],[ROS_NUM_COR_COD_ROS_TG_POS]]-Tabla25[[#This Row],[ROS_NUM_COR_COD_ESC_TG_POS]]</f>
        <v>0.22222222222222232</v>
      </c>
      <c r="MX139" s="47">
        <f>Tabla25[[#This Row],[ROS_NUM_COR_COD_ROS_TG_TOT]]-Tabla25[[#This Row],[ROS_NUM_COR_COD_ESC_TG_TOT]]</f>
        <v>-0.40740740740740744</v>
      </c>
      <c r="MY139" s="47">
        <f>Tabla25[[#This Row],[ROS_DUR_COR_COD_ROS_TG_NEG]]-Tabla25[[#This Row],[ROS_DUR_COR_COD_ESC_TG_NEG]]</f>
        <v>-740</v>
      </c>
      <c r="MZ139" s="47">
        <f>Tabla25[[#This Row],[ROS_DUR_COR_COD_ROS_TG_NEU]]-Tabla25[[#This Row],[ROS_DUR_COR_COD_ESC_TG_NEU]]</f>
        <v>-5.1142857142856428</v>
      </c>
      <c r="NA139" s="47">
        <f>Tabla25[[#This Row],[ROS_DUR_COR_COD_ROS_TG_POS]]-Tabla25[[#This Row],[ROS_DUR_COR_COD_ESC_TG_POS]]</f>
        <v>-128.33333333333337</v>
      </c>
      <c r="NB139" s="47">
        <f>Tabla25[[#This Row],[ROS_DUR_COR_COD_ROS_TG_TOT]]-Tabla25[[#This Row],[ROS_DUR_COR_COD_ESC_TG_TOT]]</f>
        <v>-185.06060606060612</v>
      </c>
    </row>
    <row r="140" spans="1:366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  <c r="KY140" s="15">
        <f>Tabla2[[#This Row],[ROS_NUM_COR_COD_ROS_TG_NEG]]-Tabla2[[#This Row],[PAS_NUM_COR_COD_ROS_TG_NEG]]</f>
        <v>3.8777777777777778</v>
      </c>
      <c r="KZ140" s="15">
        <f>Tabla2[[#This Row],[ROS_DUR_COR_COD_ROS_TG_NEG]]-Tabla2[[#This Row],[PAS_DUR_COR_COD_ROS_TG_NEG]]</f>
        <v>494.60317460317458</v>
      </c>
      <c r="LA140" s="15">
        <f>Tabla2[[#This Row],[ROS_NUM_COR_COD_ROS_TG_NEU]]-Tabla2[[#This Row],[PAS_NUM_COR_COD_ROS_TG_NEU]]</f>
        <v>3.1999999999999997</v>
      </c>
      <c r="LB140" s="15">
        <f>Tabla2[[#This Row],[ROS_DUR_COR_COD_ROS_TG_NEU]]-Tabla2[[#This Row],[PAS_DUR_COR_COD_ROS_TG_NEU]]</f>
        <v>730.53409090909088</v>
      </c>
      <c r="LC140" s="15">
        <f>Tabla2[[#This Row],[ROS_NUM_COR_COD_ROS_TG_POS]]-Tabla2[[#This Row],[PAS_NUM_COR_COD_ROS_TG_POS]]</f>
        <v>1.5</v>
      </c>
      <c r="LD140" s="15">
        <f>Tabla2[[#This Row],[ROS_DUR_COR_COD_ROS_TG_POS]]-Tabla2[[#This Row],[PAS_DUR_COR_COD_ROS_TG_POS]]</f>
        <v>-1.2000000000000455</v>
      </c>
      <c r="LE140" s="15">
        <f>Tabla2[[#This Row],[ROS_NUM_COR_COD_ROS_TG_TOT]]-Tabla2[[#This Row],[PAS_NUM_COR_COD_ROS_TG_TOT]]</f>
        <v>2.8321839080459772</v>
      </c>
      <c r="LF140" s="15">
        <f>Tabla2[[#This Row],[ROS_DUR_COR_COD_ROS_TG_TOT]]-Tabla2[[#This Row],[PAS_DUR_COR_COD_ROS_TG_TOT]]</f>
        <v>410.19230769230762</v>
      </c>
      <c r="LG140" s="15">
        <f>Tabla2[[#This Row],[ROS_NUM_COR_COD_ESC_TG_NEG]]-Tabla2[[#This Row],[PAS_NUM_COR_COD_ESC_TG_NEG]]</f>
        <v>1.2833333333333334</v>
      </c>
      <c r="LH140" s="15">
        <f>Tabla2[[#This Row],[ROS_DUR_COR_COD_ESC_TG_NEG]]-Tabla2[[#This Row],[PAS_DUR_COR_COD_ESC_TG_NEG]]</f>
        <v>533.9666666666667</v>
      </c>
      <c r="LI140" s="15">
        <f>Tabla2[[#This Row],[ROS_NUM_COR_COD_ESC_TG_NEU]]-Tabla2[[#This Row],[PAS_NUM_COR_COD_ESC_TG_NEU]]</f>
        <v>2.15</v>
      </c>
      <c r="LJ140" s="15">
        <f>Tabla2[[#This Row],[ROS_NUM_COR_COD_ESC_TG_NEG]]-Tabla2[[#This Row],[PAS_NUM_COR_COD_ESC_TG_NEG]]</f>
        <v>1.2833333333333334</v>
      </c>
      <c r="LK140" s="15">
        <f>Tabla2[[#This Row],[ROS_NUM_COR_COD_ESC_TG_POS]]-Tabla2[[#This Row],[PAS_NUM_COR_COD_ESC_TG_POS]]</f>
        <v>1</v>
      </c>
      <c r="LL140" s="15">
        <f>Tabla2[[#This Row],[ROS_DUR_COR_COD_ESC_TG_POS]]-Tabla2[[#This Row],[PAS_DUR_COR_COD_ESC_TG_POS]]</f>
        <v>-5.363636363636374</v>
      </c>
      <c r="LM140" s="15">
        <f>Tabla2[[#This Row],[ROS_NUM_COR_COD_ESC_TG_TOT]]-Tabla2[[#This Row],[PAS_NUM_COR_COD_ESC_TG_TOT]]</f>
        <v>1.4873563218390804</v>
      </c>
      <c r="LN140" s="15">
        <f>Tabla2[[#This Row],[ROS_DUR_COR_COD_ESC_TG_TOT]]-Tabla2[[#This Row],[PAS_DUR_COR_COD_ESC_TG_TOT]]</f>
        <v>260.06410256410265</v>
      </c>
      <c r="LO140" s="15">
        <f>Tabla2[[#This Row],[PAS_NUM_COR_COD_ROS_TG_NEG]]-Tabla2[[#This Row],[ESC_NUM_COR_COD_ROS_TG_NEG]]</f>
        <v>-1.1555555555555554</v>
      </c>
      <c r="LP140" s="15">
        <f>Tabla2[[#This Row],[PAS_DUR_COR_COD_ROS_TG_NEG]]-Tabla2[[#This Row],[ESC_DUR_COR_COD_ROS_TG_NEG]]</f>
        <v>-80.14285714285711</v>
      </c>
      <c r="LQ140" s="15">
        <f>Tabla2[[#This Row],[PAS_NUM_COR_COD_ROS_TG_NEU]]-Tabla2[[#This Row],[ESC_NUM_COR_COD_ROS_TG_NEU]]</f>
        <v>-2.1222222222222222</v>
      </c>
      <c r="LR140" s="15">
        <f>Tabla2[[#This Row],[PAS_DUR_COR_COD_ROS_TG_NEU]]-Tabla2[[#This Row],[ESC_DUR_COR_COD_ROS_TG_NEU]]</f>
        <v>-707.26623376623377</v>
      </c>
      <c r="LS140" s="15">
        <f>Tabla2[[#This Row],[PAS_NUM_COR_COD_ROS_TG_POS]]-Tabla2[[#This Row],[ESC_NUM_COR_COD_ROS_TG_POS]]</f>
        <v>-0.91250000000000009</v>
      </c>
      <c r="LT140" s="15">
        <f>Tabla2[[#This Row],[PAS_DUR_COR_COD_ROS_TG_POS]]-Tabla2[[#This Row],[ESC_DUR_COR_COD_ROS_TG_POS]]</f>
        <v>-402.79999999999995</v>
      </c>
      <c r="LU140" s="15">
        <f>Tabla2[[#This Row],[PAS_NUM_COR_COD_ROS_TG_TOT]]-Tabla2[[#This Row],[ESC_NUM_COR_COD_ROS_TG_TOT]]</f>
        <v>-1.405128205128205</v>
      </c>
      <c r="LV140" s="15">
        <f>Tabla2[[#This Row],[PAS_DUR_COR_COD_ROS_TG_TOT]]-Tabla2[[#This Row],[ESC_DUR_COR_COD_ROS_TG_TOT]]</f>
        <v>-404.84210526315792</v>
      </c>
      <c r="LW140" s="15">
        <f>Tabla2[[#This Row],[PAS_NUM_COR_COD_ESC_TG_NEG]]-Tabla2[[#This Row],[ESC_NUM_COR_COD_ESC_TG_NEG]]</f>
        <v>-3.3944444444444448</v>
      </c>
      <c r="LX140" s="15">
        <f>Tabla2[[#This Row],[PAS_DUR_COR_COD_ESC_TG_NEG]]-Tabla2[[#This Row],[ESC_DUR_COR_COD_ESC_TG_NEG]]</f>
        <v>-996.53529411764703</v>
      </c>
      <c r="LY140" s="15">
        <f>Tabla2[[#This Row],[PAS_NUM_COR_COD_ESC_TG_NEU]]-Tabla2[[#This Row],[ESC_NUM_COR_COD_ESC_TG_NEU]]</f>
        <v>-3.161111111111111</v>
      </c>
      <c r="LZ140" s="15">
        <f>Tabla2[[#This Row],[PAS_DUR_COR_COD_ESC_TG_NEU]]-Tabla2[[#This Row],[ESC_DUR_COR_COD_ESC_TG_NEU]]</f>
        <v>-911.59999999999991</v>
      </c>
      <c r="MA140" s="15">
        <f>Tabla2[[#This Row],[PAS_NUM_COR_COD_ESC_TG_POS]]-Tabla2[[#This Row],[ESC_NUM_COR_COD_ESC_TG_POS]]</f>
        <v>-1.9125000000000001</v>
      </c>
      <c r="MB140" s="15">
        <f>Tabla2[[#This Row],[PAS_DUR_COR_COD_ESC_TG_POS]]-Tabla2[[#This Row],[ESC_DUR_COR_COD_ESC_TG_POS]]</f>
        <v>-427.63636363636363</v>
      </c>
      <c r="MC140" s="15">
        <f>Tabla2[[#This Row],[PAS_NUM_COR_COD_ESC_TG_TOT]]-Tabla2[[#This Row],[ESC_NUM_COR_COD_ESC_TG_TOT]]</f>
        <v>-2.8282051282051284</v>
      </c>
      <c r="MD140" s="15">
        <f>Tabla2[[#This Row],[PAS_DUR_COR_COD_ESC_TG_TOT]]-Tabla2[[#This Row],[ESC_DUR_COR_COD_ESC_TG_TOT]]</f>
        <v>-742.57859531772579</v>
      </c>
      <c r="ME140" s="42">
        <f>Tabla25[[#This Row],[PAS_NUM_COR_COD_ROS_TG_NEG]]-Tabla25[[#This Row],[PAS_NUM_COR_COD_ESC_TG_NEG]]</f>
        <v>-0.15000000000000002</v>
      </c>
      <c r="MF140" s="42">
        <f>Tabla25[[#This Row],[PAS_NUM_COR_COD_ROS_TG_NEU]]-Tabla25[[#This Row],[PAS_NUM_COR_COD_ESC_TG_NEU]]</f>
        <v>0.65000000000000013</v>
      </c>
      <c r="MG140" s="42">
        <f>Tabla25[[#This Row],[PAS_NUM_COR_COD_ROS_TG_POS]]-Tabla25[[#This Row],[PAS_NUM_COR_COD_ESC_TG_POS]]</f>
        <v>-0.5</v>
      </c>
      <c r="MH140" s="42">
        <f>Tabla25[[#This Row],[PAS_NUM_COR_COD_ROS_TG_TOT]]-Tabla25[[#This Row],[PAS_NUM_COR_COD_ESC_TG_TOT]]</f>
        <v>0</v>
      </c>
      <c r="MI140" s="42">
        <f>Tabla25[[#This Row],[PAS_DUR_COR_COD_ROS_TG_NEG]]-Tabla25[[#This Row],[PAS_DUR_COR_COD_ESC_TG_NEG]]</f>
        <v>261.58571428571435</v>
      </c>
      <c r="MJ140" s="42">
        <f>Tabla25[[#This Row],[PAS_DUR_COR_COD_ROS_TG_NEU]]-Tabla25[[#This Row],[PAS_DUR_COR_COD_ESC_TG_NEU]]</f>
        <v>57.090909090909122</v>
      </c>
      <c r="MK140" s="42">
        <f>Tabla25[[#This Row],[PAS_DUR_COR_COD_ROS_TG_POS]]-Tabla25[[#This Row],[PAS_DUR_COR_COD_ESC_TG_POS]]</f>
        <v>-280.16363636363633</v>
      </c>
      <c r="ML140" s="42">
        <f>Tabla25[[#This Row],[PAS_DUR_COR_COD_ROS_TG_TOT]]-Tabla25[[#This Row],[PAS_DUR_COR_COD_ESC_TG_TOT]]</f>
        <v>-36.769230769230717</v>
      </c>
      <c r="MM140" s="44">
        <f>Tabla25[[#This Row],[ESC_NUM_COR_COD_ROS_TG_NEG]]-Tabla25[[#This Row],[ESC_NUM_COR_COD_ESC_TG_NEG]]</f>
        <v>-2.3888888888888893</v>
      </c>
      <c r="MN140" s="44">
        <f>Tabla25[[#This Row],[ESC_NUM_COR_COD_ROS_TG_NEU]]-Tabla25[[#This Row],[ESC_NUM_COR_COD_ESC_TG_NEU]]</f>
        <v>-0.38888888888888884</v>
      </c>
      <c r="MO140" s="44">
        <f>Tabla25[[#This Row],[ESC_NUM_COR_COD_ROS_TG_POS]]-Tabla25[[#This Row],[ESC_NUM_COR_COD_ESC_TG_POS]]</f>
        <v>-1.5</v>
      </c>
      <c r="MP140" s="44">
        <f>Tabla25[[#This Row],[ESC_NUM_COR_COD_ROS_TG_TOT]]-Tabla25[[#This Row],[ESC_NUM_COR_COD_ESC_TG_TOT]]</f>
        <v>-1.4230769230769234</v>
      </c>
      <c r="MQ140" s="44">
        <f>Tabla25[[#This Row],[ESC_DUR_COR_COD_ROS_TG_NEG]]-Tabla25[[#This Row],[ESC_DUR_COR_COD_ESC_TG_NEG]]</f>
        <v>-654.80672268907563</v>
      </c>
      <c r="MR140" s="44">
        <f>Tabla25[[#This Row],[ESC_DUR_COR_COD_ROS_TG_NEU]]-Tabla25[[#This Row],[ESC_DUR_COR_COD_ESC_TG_NEU]]</f>
        <v>-147.24285714285702</v>
      </c>
      <c r="MS140" s="44">
        <f>Tabla25[[#This Row],[ESC_DUR_COR_COD_ROS_TG_POS]]-Tabla25[[#This Row],[ESC_DUR_COR_COD_ESC_TG_POS]]</f>
        <v>-305</v>
      </c>
      <c r="MT140" s="44">
        <f>Tabla25[[#This Row],[ESC_DUR_COR_COD_ROS_TG_TOT]]-Tabla25[[#This Row],[ESC_DUR_COR_COD_ESC_TG_TOT]]</f>
        <v>-374.50572082379858</v>
      </c>
      <c r="MU140" s="47">
        <f>Tabla25[[#This Row],[ROS_NUM_COR_COD_ROS_TG_NEG]]-Tabla25[[#This Row],[ROS_NUM_COR_COD_ESC_TG_NEG]]</f>
        <v>2.4444444444444442</v>
      </c>
      <c r="MV140" s="47">
        <f>Tabla25[[#This Row],[ROS_NUM_COR_COD_ROS_TG_NEU]]-Tabla25[[#This Row],[ROS_NUM_COR_COD_ESC_TG_NEU]]</f>
        <v>1.6999999999999997</v>
      </c>
      <c r="MW140" s="47">
        <f>Tabla25[[#This Row],[ROS_NUM_COR_COD_ROS_TG_POS]]-Tabla25[[#This Row],[ROS_NUM_COR_COD_ESC_TG_POS]]</f>
        <v>0</v>
      </c>
      <c r="MX140" s="47">
        <f>Tabla25[[#This Row],[ROS_NUM_COR_COD_ROS_TG_TOT]]-Tabla25[[#This Row],[ROS_NUM_COR_COD_ESC_TG_TOT]]</f>
        <v>1.3448275862068968</v>
      </c>
      <c r="MY140" s="47">
        <f>Tabla25[[#This Row],[ROS_DUR_COR_COD_ROS_TG_NEG]]-Tabla25[[#This Row],[ROS_DUR_COR_COD_ESC_TG_NEG]]</f>
        <v>222.22222222222229</v>
      </c>
      <c r="MZ140" s="47">
        <f>Tabla25[[#This Row],[ROS_DUR_COR_COD_ROS_TG_NEU]]-Tabla25[[#This Row],[ROS_DUR_COR_COD_ESC_TG_NEU]]</f>
        <v>404.375</v>
      </c>
      <c r="NA140" s="47">
        <f>Tabla25[[#This Row],[ROS_DUR_COR_COD_ROS_TG_POS]]-Tabla25[[#This Row],[ROS_DUR_COR_COD_ESC_TG_POS]]</f>
        <v>-276</v>
      </c>
      <c r="NB140" s="47">
        <f>Tabla25[[#This Row],[ROS_DUR_COR_COD_ROS_TG_TOT]]-Tabla25[[#This Row],[ROS_DUR_COR_COD_ESC_TG_TOT]]</f>
        <v>113.35897435897425</v>
      </c>
    </row>
    <row r="141" spans="1:366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  <c r="KY141" s="15">
        <f>Tabla2[[#This Row],[ROS_NUM_COR_COD_ROS_TG_NEG]]-Tabla2[[#This Row],[PAS_NUM_COR_COD_ROS_TG_NEG]]</f>
        <v>0.43055555555555536</v>
      </c>
      <c r="KZ141" s="15">
        <f>Tabla2[[#This Row],[ROS_DUR_COR_COD_ROS_TG_NEG]]-Tabla2[[#This Row],[PAS_DUR_COR_COD_ROS_TG_NEG]]</f>
        <v>352.23809523809518</v>
      </c>
      <c r="LA141" s="15">
        <f>Tabla2[[#This Row],[ROS_NUM_COR_COD_ROS_TG_NEU]]-Tabla2[[#This Row],[PAS_NUM_COR_COD_ROS_TG_NEU]]</f>
        <v>1.2706766917293235</v>
      </c>
      <c r="LB141" s="15">
        <f>Tabla2[[#This Row],[ROS_DUR_COR_COD_ROS_TG_NEU]]-Tabla2[[#This Row],[PAS_DUR_COR_COD_ROS_TG_NEU]]</f>
        <v>308.88888888888891</v>
      </c>
      <c r="LC141" s="15">
        <f>Tabla2[[#This Row],[ROS_NUM_COR_COD_ROS_TG_POS]]-Tabla2[[#This Row],[PAS_NUM_COR_COD_ROS_TG_POS]]</f>
        <v>1.7470588235294113</v>
      </c>
      <c r="LD141" s="15">
        <f>Tabla2[[#This Row],[ROS_DUR_COR_COD_ROS_TG_POS]]-Tabla2[[#This Row],[PAS_DUR_COR_COD_ROS_TG_POS]]</f>
        <v>147.36666666666667</v>
      </c>
      <c r="LE141" s="15">
        <f>Tabla2[[#This Row],[ROS_NUM_COR_COD_ROS_TG_TOT]]-Tabla2[[#This Row],[PAS_NUM_COR_COD_ROS_TG_TOT]]</f>
        <v>1.1333333333333333</v>
      </c>
      <c r="LF141" s="15">
        <f>Tabla2[[#This Row],[ROS_DUR_COR_COD_ROS_TG_TOT]]-Tabla2[[#This Row],[PAS_DUR_COR_COD_ROS_TG_TOT]]</f>
        <v>252.64229249011851</v>
      </c>
      <c r="LG141" s="15">
        <f>Tabla2[[#This Row],[ROS_NUM_COR_COD_ESC_TG_NEG]]-Tabla2[[#This Row],[PAS_NUM_COR_COD_ESC_TG_NEG]]</f>
        <v>-0.81944444444444464</v>
      </c>
      <c r="LH141" s="15">
        <f>Tabla2[[#This Row],[ROS_DUR_COR_COD_ESC_TG_NEG]]-Tabla2[[#This Row],[PAS_DUR_COR_COD_ESC_TG_NEG]]</f>
        <v>-188.72380952380956</v>
      </c>
      <c r="LI141" s="15">
        <f>Tabla2[[#This Row],[ROS_NUM_COR_COD_ESC_TG_NEU]]-Tabla2[[#This Row],[PAS_NUM_COR_COD_ESC_TG_NEU]]</f>
        <v>-1.496240601503759</v>
      </c>
      <c r="LJ141" s="15">
        <f>Tabla2[[#This Row],[ROS_NUM_COR_COD_ESC_TG_NEG]]-Tabla2[[#This Row],[PAS_NUM_COR_COD_ESC_TG_NEG]]</f>
        <v>-0.81944444444444464</v>
      </c>
      <c r="LK141" s="15">
        <f>Tabla2[[#This Row],[ROS_NUM_COR_COD_ESC_TG_POS]]-Tabla2[[#This Row],[PAS_NUM_COR_COD_ESC_TG_POS]]</f>
        <v>-1.2705882352941176</v>
      </c>
      <c r="LL141" s="15">
        <f>Tabla2[[#This Row],[ROS_DUR_COR_COD_ESC_TG_POS]]-Tabla2[[#This Row],[PAS_DUR_COR_COD_ESC_TG_POS]]</f>
        <v>-194.2833333333333</v>
      </c>
      <c r="LM141" s="15">
        <f>Tabla2[[#This Row],[ROS_NUM_COR_COD_ESC_TG_TOT]]-Tabla2[[#This Row],[PAS_NUM_COR_COD_ESC_TG_TOT]]</f>
        <v>-1.2355555555555555</v>
      </c>
      <c r="LN141" s="15">
        <f>Tabla2[[#This Row],[ROS_DUR_COR_COD_ESC_TG_TOT]]-Tabla2[[#This Row],[PAS_DUR_COR_COD_ESC_TG_TOT]]</f>
        <v>-109.41938775510209</v>
      </c>
      <c r="LO141" s="15">
        <f>Tabla2[[#This Row],[PAS_NUM_COR_COD_ROS_TG_NEG]]-Tabla2[[#This Row],[ESC_NUM_COR_COD_ROS_TG_NEG]]</f>
        <v>0.15873015873015905</v>
      </c>
      <c r="LP141" s="15">
        <f>Tabla2[[#This Row],[PAS_DUR_COR_COD_ROS_TG_NEG]]-Tabla2[[#This Row],[ESC_DUR_COR_COD_ROS_TG_NEG]]</f>
        <v>150.57142857142861</v>
      </c>
      <c r="LQ141" s="15">
        <f>Tabla2[[#This Row],[PAS_NUM_COR_COD_ROS_TG_NEU]]-Tabla2[[#This Row],[ESC_NUM_COR_COD_ROS_TG_NEU]]</f>
        <v>0.99122807017543879</v>
      </c>
      <c r="LR141" s="15">
        <f>Tabla2[[#This Row],[PAS_DUR_COR_COD_ROS_TG_NEU]]-Tabla2[[#This Row],[ESC_DUR_COR_COD_ROS_TG_NEU]]</f>
        <v>102.91111111111104</v>
      </c>
      <c r="LS141" s="15">
        <f>Tabla2[[#This Row],[PAS_NUM_COR_COD_ROS_TG_POS]]-Tabla2[[#This Row],[ESC_NUM_COR_COD_ROS_TG_POS]]</f>
        <v>0.47794117647058831</v>
      </c>
      <c r="LT141" s="15">
        <f>Tabla2[[#This Row],[PAS_DUR_COR_COD_ROS_TG_POS]]-Tabla2[[#This Row],[ESC_DUR_COR_COD_ROS_TG_POS]]</f>
        <v>-48.166666666666629</v>
      </c>
      <c r="LU141" s="15">
        <f>Tabla2[[#This Row],[PAS_NUM_COR_COD_ROS_TG_TOT]]-Tabla2[[#This Row],[ESC_NUM_COR_COD_ROS_TG_TOT]]</f>
        <v>0.57142857142857117</v>
      </c>
      <c r="LV141" s="15">
        <f>Tabla2[[#This Row],[PAS_DUR_COR_COD_ROS_TG_TOT]]-Tabla2[[#This Row],[ESC_DUR_COR_COD_ROS_TG_TOT]]</f>
        <v>101.99197860962568</v>
      </c>
      <c r="LW141" s="15">
        <f>Tabla2[[#This Row],[PAS_NUM_COR_COD_ESC_TG_NEG]]-Tabla2[[#This Row],[ESC_NUM_COR_COD_ESC_TG_NEG]]</f>
        <v>-2.6269841269841265</v>
      </c>
      <c r="LX141" s="15">
        <f>Tabla2[[#This Row],[PAS_DUR_COR_COD_ESC_TG_NEG]]-Tabla2[[#This Row],[ESC_DUR_COR_COD_ESC_TG_NEG]]</f>
        <v>-516.46666666666658</v>
      </c>
      <c r="LY141" s="15">
        <f>Tabla2[[#This Row],[PAS_NUM_COR_COD_ESC_TG_NEU]]-Tabla2[[#This Row],[ESC_NUM_COR_COD_ESC_TG_NEU]]</f>
        <v>0.54385964912280693</v>
      </c>
      <c r="LZ141" s="15">
        <f>Tabla2[[#This Row],[PAS_DUR_COR_COD_ESC_TG_NEU]]-Tabla2[[#This Row],[ESC_DUR_COR_COD_ESC_TG_NEU]]</f>
        <v>-330.39473684210532</v>
      </c>
      <c r="MA141" s="15">
        <f>Tabla2[[#This Row],[PAS_NUM_COR_COD_ESC_TG_POS]]-Tabla2[[#This Row],[ESC_NUM_COR_COD_ESC_TG_POS]]</f>
        <v>-1.0294117647058822</v>
      </c>
      <c r="MB141" s="15">
        <f>Tabla2[[#This Row],[PAS_DUR_COR_COD_ESC_TG_POS]]-Tabla2[[#This Row],[ESC_DUR_COR_COD_ESC_TG_POS]]</f>
        <v>-423.89523809523803</v>
      </c>
      <c r="MC141" s="15">
        <f>Tabla2[[#This Row],[PAS_NUM_COR_COD_ESC_TG_TOT]]-Tabla2[[#This Row],[ESC_NUM_COR_COD_ESC_TG_TOT]]</f>
        <v>-1.0634920634920633</v>
      </c>
      <c r="MD141" s="15">
        <f>Tabla2[[#This Row],[PAS_DUR_COR_COD_ESC_TG_TOT]]-Tabla2[[#This Row],[ESC_DUR_COR_COD_ESC_TG_TOT]]</f>
        <v>-434.47178871548624</v>
      </c>
      <c r="ME141" s="42">
        <f>Tabla25[[#This Row],[PAS_NUM_COR_COD_ROS_TG_NEG]]-Tabla25[[#This Row],[PAS_NUM_COR_COD_ESC_TG_NEG]]</f>
        <v>-0.5</v>
      </c>
      <c r="MF141" s="42">
        <f>Tabla25[[#This Row],[PAS_NUM_COR_COD_ROS_TG_NEU]]-Tabla25[[#This Row],[PAS_NUM_COR_COD_ESC_TG_NEU]]</f>
        <v>-1.0526315789473681</v>
      </c>
      <c r="MG141" s="42">
        <f>Tabla25[[#This Row],[PAS_NUM_COR_COD_ROS_TG_POS]]-Tabla25[[#This Row],[PAS_NUM_COR_COD_ESC_TG_POS]]</f>
        <v>-1.1176470588235294</v>
      </c>
      <c r="MH141" s="42">
        <f>Tabla25[[#This Row],[PAS_NUM_COR_COD_ROS_TG_TOT]]-Tabla25[[#This Row],[PAS_NUM_COR_COD_ESC_TG_TOT]]</f>
        <v>-0.88888888888888884</v>
      </c>
      <c r="MI141" s="42">
        <f>Tabla25[[#This Row],[PAS_DUR_COR_COD_ROS_TG_NEG]]-Tabla25[[#This Row],[PAS_DUR_COR_COD_ESC_TG_NEG]]</f>
        <v>-344.43809523809523</v>
      </c>
      <c r="MJ141" s="42">
        <f>Tabla25[[#This Row],[PAS_DUR_COR_COD_ROS_TG_NEU]]-Tabla25[[#This Row],[PAS_DUR_COR_COD_ESC_TG_NEU]]</f>
        <v>-100.9941520467836</v>
      </c>
      <c r="MK141" s="42">
        <f>Tabla25[[#This Row],[PAS_DUR_COR_COD_ROS_TG_POS]]-Tabla25[[#This Row],[PAS_DUR_COR_COD_ESC_TG_POS]]</f>
        <v>-166.69999999999993</v>
      </c>
      <c r="ML141" s="42">
        <f>Tabla25[[#This Row],[PAS_DUR_COR_COD_ROS_TG_TOT]]-Tabla25[[#This Row],[PAS_DUR_COR_COD_ESC_TG_TOT]]</f>
        <v>-196.2421150278293</v>
      </c>
      <c r="MM141" s="44">
        <f>Tabla25[[#This Row],[ESC_NUM_COR_COD_ROS_TG_NEG]]-Tabla25[[#This Row],[ESC_NUM_COR_COD_ESC_TG_NEG]]</f>
        <v>-3.2857142857142856</v>
      </c>
      <c r="MN141" s="44">
        <f>Tabla25[[#This Row],[ESC_NUM_COR_COD_ROS_TG_NEU]]-Tabla25[[#This Row],[ESC_NUM_COR_COD_ESC_TG_NEU]]</f>
        <v>-1.5</v>
      </c>
      <c r="MO141" s="44">
        <f>Tabla25[[#This Row],[ESC_NUM_COR_COD_ROS_TG_POS]]-Tabla25[[#This Row],[ESC_NUM_COR_COD_ESC_TG_POS]]</f>
        <v>-2.625</v>
      </c>
      <c r="MP141" s="44">
        <f>Tabla25[[#This Row],[ESC_NUM_COR_COD_ROS_TG_TOT]]-Tabla25[[#This Row],[ESC_NUM_COR_COD_ESC_TG_TOT]]</f>
        <v>-2.5238095238095233</v>
      </c>
      <c r="MQ141" s="44">
        <f>Tabla25[[#This Row],[ESC_DUR_COR_COD_ROS_TG_NEG]]-Tabla25[[#This Row],[ESC_DUR_COR_COD_ESC_TG_NEG]]</f>
        <v>-1011.4761904761904</v>
      </c>
      <c r="MR141" s="44">
        <f>Tabla25[[#This Row],[ESC_DUR_COR_COD_ROS_TG_NEU]]-Tabla25[[#This Row],[ESC_DUR_COR_COD_ESC_TG_NEU]]</f>
        <v>-534.29999999999995</v>
      </c>
      <c r="MS141" s="44">
        <f>Tabla25[[#This Row],[ESC_DUR_COR_COD_ROS_TG_POS]]-Tabla25[[#This Row],[ESC_DUR_COR_COD_ESC_TG_POS]]</f>
        <v>-542.42857142857133</v>
      </c>
      <c r="MT141" s="44">
        <f>Tabla25[[#This Row],[ESC_DUR_COR_COD_ROS_TG_TOT]]-Tabla25[[#This Row],[ESC_DUR_COR_COD_ESC_TG_TOT]]</f>
        <v>-732.70588235294122</v>
      </c>
      <c r="MU141" s="47">
        <f>Tabla25[[#This Row],[ROS_NUM_COR_COD_ROS_TG_NEG]]-Tabla25[[#This Row],[ROS_NUM_COR_COD_ESC_TG_NEG]]</f>
        <v>0.75</v>
      </c>
      <c r="MV141" s="47">
        <f>Tabla25[[#This Row],[ROS_NUM_COR_COD_ROS_TG_NEU]]-Tabla25[[#This Row],[ROS_NUM_COR_COD_ESC_TG_NEU]]</f>
        <v>1.7142857142857144</v>
      </c>
      <c r="MW141" s="47">
        <f>Tabla25[[#This Row],[ROS_NUM_COR_COD_ROS_TG_POS]]-Tabla25[[#This Row],[ROS_NUM_COR_COD_ESC_TG_POS]]</f>
        <v>1.8999999999999995</v>
      </c>
      <c r="MX141" s="47">
        <f>Tabla25[[#This Row],[ROS_NUM_COR_COD_ROS_TG_TOT]]-Tabla25[[#This Row],[ROS_NUM_COR_COD_ESC_TG_TOT]]</f>
        <v>1.48</v>
      </c>
      <c r="MY141" s="47">
        <f>Tabla25[[#This Row],[ROS_DUR_COR_COD_ROS_TG_NEG]]-Tabla25[[#This Row],[ROS_DUR_COR_COD_ESC_TG_NEG]]</f>
        <v>196.52380952380952</v>
      </c>
      <c r="MZ141" s="47">
        <f>Tabla25[[#This Row],[ROS_DUR_COR_COD_ROS_TG_NEU]]-Tabla25[[#This Row],[ROS_DUR_COR_COD_ESC_TG_NEU]]</f>
        <v>70.200000000000045</v>
      </c>
      <c r="NA141" s="47">
        <f>Tabla25[[#This Row],[ROS_DUR_COR_COD_ROS_TG_POS]]-Tabla25[[#This Row],[ROS_DUR_COR_COD_ESC_TG_POS]]</f>
        <v>174.95000000000005</v>
      </c>
      <c r="NB141" s="47">
        <f>Tabla25[[#This Row],[ROS_DUR_COR_COD_ROS_TG_TOT]]-Tabla25[[#This Row],[ROS_DUR_COR_COD_ESC_TG_TOT]]</f>
        <v>165.8195652173913</v>
      </c>
    </row>
    <row r="142" spans="1:366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  <c r="KY142" s="15">
        <f>Tabla2[[#This Row],[ROS_NUM_COR_COD_ROS_TG_NEG]]-Tabla2[[#This Row],[PAS_NUM_COR_COD_ROS_TG_NEG]]</f>
        <v>-0.3833333333333333</v>
      </c>
      <c r="KZ142" s="15">
        <f>Tabla2[[#This Row],[ROS_DUR_COR_COD_ROS_TG_NEG]]-Tabla2[[#This Row],[PAS_DUR_COR_COD_ROS_TG_NEG]]</f>
        <v>-270.6875</v>
      </c>
      <c r="LA142" s="15">
        <f>Tabla2[[#This Row],[ROS_NUM_COR_COD_ROS_TG_NEU]]-Tabla2[[#This Row],[PAS_NUM_COR_COD_ROS_TG_NEU]]</f>
        <v>0.89999999999999991</v>
      </c>
      <c r="LB142" s="15">
        <f>Tabla2[[#This Row],[ROS_DUR_COR_COD_ROS_TG_NEU]]-Tabla2[[#This Row],[PAS_DUR_COR_COD_ROS_TG_NEU]]</f>
        <v>-178.69841269841277</v>
      </c>
      <c r="LC142" s="15">
        <f>Tabla2[[#This Row],[ROS_NUM_COR_COD_ROS_TG_POS]]-Tabla2[[#This Row],[PAS_NUM_COR_COD_ROS_TG_POS]]</f>
        <v>1.1000000000000001</v>
      </c>
      <c r="LD142" s="15">
        <f>Tabla2[[#This Row],[ROS_DUR_COR_COD_ROS_TG_POS]]-Tabla2[[#This Row],[PAS_DUR_COR_COD_ROS_TG_POS]]</f>
        <v>152.67368421052629</v>
      </c>
      <c r="LE142" s="15">
        <f>Tabla2[[#This Row],[ROS_NUM_COR_COD_ROS_TG_TOT]]-Tabla2[[#This Row],[PAS_NUM_COR_COD_ROS_TG_TOT]]</f>
        <v>0.57873563218390833</v>
      </c>
      <c r="LF142" s="15">
        <f>Tabla2[[#This Row],[ROS_DUR_COR_COD_ROS_TG_TOT]]-Tabla2[[#This Row],[PAS_DUR_COR_COD_ROS_TG_TOT]]</f>
        <v>-67.789115646258551</v>
      </c>
      <c r="LG142" s="15">
        <f>Tabla2[[#This Row],[ROS_NUM_COR_COD_ESC_TG_NEG]]-Tabla2[[#This Row],[PAS_NUM_COR_COD_ESC_TG_NEG]]</f>
        <v>1.9555555555555553</v>
      </c>
      <c r="LH142" s="15">
        <f>Tabla2[[#This Row],[ROS_DUR_COR_COD_ESC_TG_NEG]]-Tabla2[[#This Row],[PAS_DUR_COR_COD_ESC_TG_NEG]]</f>
        <v>93.452991452991455</v>
      </c>
      <c r="LI142" s="15">
        <f>Tabla2[[#This Row],[ROS_NUM_COR_COD_ESC_TG_NEU]]-Tabla2[[#This Row],[PAS_NUM_COR_COD_ESC_TG_NEU]]</f>
        <v>0.14999999999999991</v>
      </c>
      <c r="LJ142" s="15">
        <f>Tabla2[[#This Row],[ROS_NUM_COR_COD_ESC_TG_NEG]]-Tabla2[[#This Row],[PAS_NUM_COR_COD_ESC_TG_NEG]]</f>
        <v>1.9555555555555553</v>
      </c>
      <c r="LK142" s="15">
        <f>Tabla2[[#This Row],[ROS_NUM_COR_COD_ESC_TG_POS]]-Tabla2[[#This Row],[PAS_NUM_COR_COD_ESC_TG_POS]]</f>
        <v>-0.10000000000000009</v>
      </c>
      <c r="LL142" s="15">
        <f>Tabla2[[#This Row],[ROS_DUR_COR_COD_ESC_TG_POS]]-Tabla2[[#This Row],[PAS_DUR_COR_COD_ESC_TG_POS]]</f>
        <v>-758.34545454545446</v>
      </c>
      <c r="LM142" s="15">
        <f>Tabla2[[#This Row],[ROS_NUM_COR_COD_ESC_TG_TOT]]-Tabla2[[#This Row],[PAS_NUM_COR_COD_ESC_TG_TOT]]</f>
        <v>0.63275862068965516</v>
      </c>
      <c r="LN142" s="15">
        <f>Tabla2[[#This Row],[ROS_DUR_COR_COD_ESC_TG_TOT]]-Tabla2[[#This Row],[PAS_DUR_COR_COD_ESC_TG_TOT]]</f>
        <v>-279.5500420521447</v>
      </c>
      <c r="LO142" s="15">
        <f>Tabla2[[#This Row],[PAS_NUM_COR_COD_ROS_TG_NEG]]-Tabla2[[#This Row],[ESC_NUM_COR_COD_ROS_TG_NEG]]</f>
        <v>1.0499999999999998</v>
      </c>
      <c r="LP142" s="15">
        <f>Tabla2[[#This Row],[PAS_DUR_COR_COD_ROS_TG_NEG]]-Tabla2[[#This Row],[ESC_DUR_COR_COD_ROS_TG_NEG]]</f>
        <v>-7.7291666666666288</v>
      </c>
      <c r="LQ142" s="15">
        <f>Tabla2[[#This Row],[PAS_NUM_COR_COD_ROS_TG_NEU]]-Tabla2[[#This Row],[ESC_NUM_COR_COD_ROS_TG_NEU]]</f>
        <v>-0.80000000000000027</v>
      </c>
      <c r="LR142" s="15">
        <f>Tabla2[[#This Row],[PAS_DUR_COR_COD_ROS_TG_NEU]]-Tabla2[[#This Row],[ESC_DUR_COR_COD_ROS_TG_NEU]]</f>
        <v>164.58730158730145</v>
      </c>
      <c r="LS142" s="15">
        <f>Tabla2[[#This Row],[PAS_NUM_COR_COD_ROS_TG_POS]]-Tabla2[[#This Row],[ESC_NUM_COR_COD_ROS_TG_POS]]</f>
        <v>1.5</v>
      </c>
      <c r="LT142" s="15">
        <f>Tabla2[[#This Row],[PAS_DUR_COR_COD_ROS_TG_POS]]-Tabla2[[#This Row],[ESC_DUR_COR_COD_ROS_TG_POS]]</f>
        <v>365.69298245614038</v>
      </c>
      <c r="LU142" s="15">
        <f>Tabla2[[#This Row],[PAS_NUM_COR_COD_ROS_TG_TOT]]-Tabla2[[#This Row],[ESC_NUM_COR_COD_ROS_TG_TOT]]</f>
        <v>0.50555555555555554</v>
      </c>
      <c r="LV142" s="15">
        <f>Tabla2[[#This Row],[PAS_DUR_COR_COD_ROS_TG_TOT]]-Tabla2[[#This Row],[ESC_DUR_COR_COD_ROS_TG_TOT]]</f>
        <v>129.78911564625844</v>
      </c>
      <c r="LW142" s="15">
        <f>Tabla2[[#This Row],[PAS_NUM_COR_COD_ESC_TG_NEG]]-Tabla2[[#This Row],[ESC_NUM_COR_COD_ESC_TG_NEG]]</f>
        <v>-2.4</v>
      </c>
      <c r="LX142" s="15">
        <f>Tabla2[[#This Row],[PAS_DUR_COR_COD_ESC_TG_NEG]]-Tabla2[[#This Row],[ESC_DUR_COR_COD_ESC_TG_NEG]]</f>
        <v>-401.73076923076928</v>
      </c>
      <c r="LY142" s="15">
        <f>Tabla2[[#This Row],[PAS_NUM_COR_COD_ESC_TG_NEU]]-Tabla2[[#This Row],[ESC_NUM_COR_COD_ESC_TG_NEU]]</f>
        <v>0.54999999999999982</v>
      </c>
      <c r="LZ142" s="15">
        <f>Tabla2[[#This Row],[PAS_DUR_COR_COD_ESC_TG_NEU]]-Tabla2[[#This Row],[ESC_DUR_COR_COD_ESC_TG_NEU]]</f>
        <v>369.04411764705878</v>
      </c>
      <c r="MA142" s="15">
        <f>Tabla2[[#This Row],[PAS_NUM_COR_COD_ESC_TG_POS]]-Tabla2[[#This Row],[ESC_NUM_COR_COD_ESC_TG_POS]]</f>
        <v>-1.7999999999999998</v>
      </c>
      <c r="MB142" s="15">
        <f>Tabla2[[#This Row],[PAS_DUR_COR_COD_ESC_TG_POS]]-Tabla2[[#This Row],[ESC_DUR_COR_COD_ESC_TG_POS]]</f>
        <v>-48.121212121212238</v>
      </c>
      <c r="MC142" s="15">
        <f>Tabla2[[#This Row],[PAS_NUM_COR_COD_ESC_TG_TOT]]-Tabla2[[#This Row],[ESC_NUM_COR_COD_ESC_TG_TOT]]</f>
        <v>-1.1129629629629627</v>
      </c>
      <c r="MD142" s="15">
        <f>Tabla2[[#This Row],[PAS_DUR_COR_COD_ESC_TG_TOT]]-Tabla2[[#This Row],[ESC_DUR_COR_COD_ESC_TG_TOT]]</f>
        <v>-27.9597030752916</v>
      </c>
      <c r="ME142" s="42">
        <f>Tabla25[[#This Row],[PAS_NUM_COR_COD_ROS_TG_NEG]]-Tabla25[[#This Row],[PAS_NUM_COR_COD_ESC_TG_NEG]]</f>
        <v>0.44999999999999973</v>
      </c>
      <c r="MF142" s="42">
        <f>Tabla25[[#This Row],[PAS_NUM_COR_COD_ROS_TG_NEU]]-Tabla25[[#This Row],[PAS_NUM_COR_COD_ESC_TG_NEU]]</f>
        <v>0.14999999999999991</v>
      </c>
      <c r="MG142" s="42">
        <f>Tabla25[[#This Row],[PAS_NUM_COR_COD_ROS_TG_POS]]-Tabla25[[#This Row],[PAS_NUM_COR_COD_ESC_TG_POS]]</f>
        <v>0.69999999999999973</v>
      </c>
      <c r="MH142" s="42">
        <f>Tabla25[[#This Row],[PAS_NUM_COR_COD_ROS_TG_TOT]]-Tabla25[[#This Row],[PAS_NUM_COR_COD_ESC_TG_TOT]]</f>
        <v>0.43333333333333313</v>
      </c>
      <c r="MI142" s="42">
        <f>Tabla25[[#This Row],[PAS_DUR_COR_COD_ROS_TG_NEG]]-Tabla25[[#This Row],[PAS_DUR_COR_COD_ESC_TG_NEG]]</f>
        <v>-80.831730769230717</v>
      </c>
      <c r="MJ142" s="42">
        <f>Tabla25[[#This Row],[PAS_DUR_COR_COD_ROS_TG_NEU]]-Tabla25[[#This Row],[PAS_DUR_COR_COD_ESC_TG_NEU]]</f>
        <v>293.84873949579833</v>
      </c>
      <c r="MK142" s="42">
        <f>Tabla25[[#This Row],[PAS_DUR_COR_COD_ROS_TG_POS]]-Tabla25[[#This Row],[PAS_DUR_COR_COD_ESC_TG_POS]]</f>
        <v>-196.01913875598075</v>
      </c>
      <c r="ML142" s="42">
        <f>Tabla25[[#This Row],[PAS_DUR_COR_COD_ROS_TG_TOT]]-Tabla25[[#This Row],[PAS_DUR_COR_COD_ESC_TG_TOT]]</f>
        <v>12.951717272274664</v>
      </c>
      <c r="MM142" s="44">
        <f>Tabla25[[#This Row],[ESC_NUM_COR_COD_ROS_TG_NEG]]-Tabla25[[#This Row],[ESC_NUM_COR_COD_ESC_TG_NEG]]</f>
        <v>-3</v>
      </c>
      <c r="MN142" s="44">
        <f>Tabla25[[#This Row],[ESC_NUM_COR_COD_ROS_TG_NEU]]-Tabla25[[#This Row],[ESC_NUM_COR_COD_ESC_TG_NEU]]</f>
        <v>1.5</v>
      </c>
      <c r="MO142" s="44">
        <f>Tabla25[[#This Row],[ESC_NUM_COR_COD_ROS_TG_POS]]-Tabla25[[#This Row],[ESC_NUM_COR_COD_ESC_TG_POS]]</f>
        <v>-2.6</v>
      </c>
      <c r="MP142" s="44">
        <f>Tabla25[[#This Row],[ESC_NUM_COR_COD_ROS_TG_TOT]]-Tabla25[[#This Row],[ESC_NUM_COR_COD_ESC_TG_TOT]]</f>
        <v>-1.1851851851851851</v>
      </c>
      <c r="MQ142" s="44">
        <f>Tabla25[[#This Row],[ESC_DUR_COR_COD_ROS_TG_NEG]]-Tabla25[[#This Row],[ESC_DUR_COR_COD_ESC_TG_NEG]]</f>
        <v>-474.83333333333337</v>
      </c>
      <c r="MR142" s="44">
        <f>Tabla25[[#This Row],[ESC_DUR_COR_COD_ROS_TG_NEU]]-Tabla25[[#This Row],[ESC_DUR_COR_COD_ESC_TG_NEU]]</f>
        <v>498.30555555555566</v>
      </c>
      <c r="MS142" s="44">
        <f>Tabla25[[#This Row],[ESC_DUR_COR_COD_ROS_TG_POS]]-Tabla25[[#This Row],[ESC_DUR_COR_COD_ESC_TG_POS]]</f>
        <v>-609.83333333333337</v>
      </c>
      <c r="MT142" s="44">
        <f>Tabla25[[#This Row],[ESC_DUR_COR_COD_ROS_TG_TOT]]-Tabla25[[#This Row],[ESC_DUR_COR_COD_ESC_TG_TOT]]</f>
        <v>-144.79710144927537</v>
      </c>
      <c r="MU142" s="47">
        <f>Tabla25[[#This Row],[ROS_NUM_COR_COD_ROS_TG_NEG]]-Tabla25[[#This Row],[ROS_NUM_COR_COD_ESC_TG_NEG]]</f>
        <v>-1.8888888888888888</v>
      </c>
      <c r="MV142" s="47">
        <f>Tabla25[[#This Row],[ROS_NUM_COR_COD_ROS_TG_NEU]]-Tabla25[[#This Row],[ROS_NUM_COR_COD_ESC_TG_NEU]]</f>
        <v>0.89999999999999991</v>
      </c>
      <c r="MW142" s="47">
        <f>Tabla25[[#This Row],[ROS_NUM_COR_COD_ROS_TG_POS]]-Tabla25[[#This Row],[ROS_NUM_COR_COD_ESC_TG_POS]]</f>
        <v>1.9</v>
      </c>
      <c r="MX142" s="47">
        <f>Tabla25[[#This Row],[ROS_NUM_COR_COD_ROS_TG_TOT]]-Tabla25[[#This Row],[ROS_NUM_COR_COD_ESC_TG_TOT]]</f>
        <v>0.3793103448275863</v>
      </c>
      <c r="MY142" s="47">
        <f>Tabla25[[#This Row],[ROS_DUR_COR_COD_ROS_TG_NEG]]-Tabla25[[#This Row],[ROS_DUR_COR_COD_ESC_TG_NEG]]</f>
        <v>-444.97222222222217</v>
      </c>
      <c r="MZ142" s="47">
        <f>Tabla25[[#This Row],[ROS_DUR_COR_COD_ROS_TG_NEU]]-Tabla25[[#This Row],[ROS_DUR_COR_COD_ESC_TG_NEU]]</f>
        <v>310.14444444444439</v>
      </c>
      <c r="NA142" s="47">
        <f>Tabla25[[#This Row],[ROS_DUR_COR_COD_ROS_TG_POS]]-Tabla25[[#This Row],[ROS_DUR_COR_COD_ESC_TG_POS]]</f>
        <v>715</v>
      </c>
      <c r="NB142" s="47">
        <f>Tabla25[[#This Row],[ROS_DUR_COR_COD_ROS_TG_TOT]]-Tabla25[[#This Row],[ROS_DUR_COR_COD_ESC_TG_TOT]]</f>
        <v>224.71264367816082</v>
      </c>
    </row>
    <row r="143" spans="1:366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  <c r="KY143" s="15">
        <f>Tabla2[[#This Row],[ROS_NUM_COR_COD_ROS_TG_NEG]]-Tabla2[[#This Row],[PAS_NUM_COR_COD_ROS_TG_NEG]]</f>
        <v>0.5</v>
      </c>
      <c r="KZ143" s="15">
        <f>Tabla2[[#This Row],[ROS_DUR_COR_COD_ROS_TG_NEG]]-Tabla2[[#This Row],[PAS_DUR_COR_COD_ROS_TG_NEG]]</f>
        <v>-115.61904761904771</v>
      </c>
      <c r="LA143" s="15">
        <f>Tabla2[[#This Row],[ROS_NUM_COR_COD_ROS_TG_NEU]]-Tabla2[[#This Row],[PAS_NUM_COR_COD_ROS_TG_NEU]]</f>
        <v>0.64999999999999991</v>
      </c>
      <c r="LB143" s="15">
        <f>Tabla2[[#This Row],[ROS_DUR_COR_COD_ROS_TG_NEU]]-Tabla2[[#This Row],[PAS_DUR_COR_COD_ROS_TG_NEU]]</f>
        <v>-26.178571428571331</v>
      </c>
      <c r="LC143" s="15">
        <f>Tabla2[[#This Row],[ROS_NUM_COR_COD_ROS_TG_POS]]-Tabla2[[#This Row],[PAS_NUM_COR_COD_ROS_TG_POS]]</f>
        <v>0.70000000000000018</v>
      </c>
      <c r="LD143" s="15">
        <f>Tabla2[[#This Row],[ROS_DUR_COR_COD_ROS_TG_POS]]-Tabla2[[#This Row],[PAS_DUR_COR_COD_ROS_TG_POS]]</f>
        <v>24.599999999999909</v>
      </c>
      <c r="LE143" s="15">
        <f>Tabla2[[#This Row],[ROS_NUM_COR_COD_ROS_TG_TOT]]-Tabla2[[#This Row],[PAS_NUM_COR_COD_ROS_TG_TOT]]</f>
        <v>0.6333333333333333</v>
      </c>
      <c r="LF143" s="15">
        <f>Tabla2[[#This Row],[ROS_DUR_COR_COD_ROS_TG_TOT]]-Tabla2[[#This Row],[PAS_DUR_COR_COD_ROS_TG_TOT]]</f>
        <v>-30.75</v>
      </c>
      <c r="LG143" s="15">
        <f>Tabla2[[#This Row],[ROS_NUM_COR_COD_ESC_TG_NEG]]-Tabla2[[#This Row],[PAS_NUM_COR_COD_ESC_TG_NEG]]</f>
        <v>-2.65</v>
      </c>
      <c r="LH143" s="15">
        <f>Tabla2[[#This Row],[ROS_DUR_COR_COD_ESC_TG_NEG]]-Tabla2[[#This Row],[PAS_DUR_COR_COD_ESC_TG_NEG]]</f>
        <v>-823.5333333333333</v>
      </c>
      <c r="LI143" s="15">
        <f>Tabla2[[#This Row],[ROS_NUM_COR_COD_ESC_TG_NEU]]-Tabla2[[#This Row],[PAS_NUM_COR_COD_ESC_TG_NEU]]</f>
        <v>-1.8499999999999999</v>
      </c>
      <c r="LJ143" s="15">
        <f>Tabla2[[#This Row],[ROS_NUM_COR_COD_ESC_TG_NEG]]-Tabla2[[#This Row],[PAS_NUM_COR_COD_ESC_TG_NEG]]</f>
        <v>-2.65</v>
      </c>
      <c r="LK143" s="15">
        <f>Tabla2[[#This Row],[ROS_NUM_COR_COD_ESC_TG_POS]]-Tabla2[[#This Row],[PAS_NUM_COR_COD_ESC_TG_POS]]</f>
        <v>-1.1999999999999997</v>
      </c>
      <c r="LL143" s="15">
        <f>Tabla2[[#This Row],[ROS_DUR_COR_COD_ESC_TG_POS]]-Tabla2[[#This Row],[PAS_DUR_COR_COD_ESC_TG_POS]]</f>
        <v>-81.1875</v>
      </c>
      <c r="LM143" s="15">
        <f>Tabla2[[#This Row],[ROS_NUM_COR_COD_ESC_TG_TOT]]-Tabla2[[#This Row],[PAS_NUM_COR_COD_ESC_TG_TOT]]</f>
        <v>-1.8809523809523807</v>
      </c>
      <c r="LN143" s="15">
        <f>Tabla2[[#This Row],[ROS_DUR_COR_COD_ESC_TG_TOT]]-Tabla2[[#This Row],[PAS_DUR_COR_COD_ESC_TG_TOT]]</f>
        <v>-402.17575757575753</v>
      </c>
      <c r="LO143" s="15">
        <f>Tabla2[[#This Row],[PAS_NUM_COR_COD_ROS_TG_NEG]]-Tabla2[[#This Row],[ESC_NUM_COR_COD_ROS_TG_NEG]]</f>
        <v>5.5555555555555358E-2</v>
      </c>
      <c r="LP143" s="15">
        <f>Tabla2[[#This Row],[PAS_DUR_COR_COD_ROS_TG_NEG]]-Tabla2[[#This Row],[ESC_DUR_COR_COD_ROS_TG_NEG]]</f>
        <v>-446.86666666666667</v>
      </c>
      <c r="LQ143" s="15">
        <f>Tabla2[[#This Row],[PAS_NUM_COR_COD_ROS_TG_NEU]]-Tabla2[[#This Row],[ESC_NUM_COR_COD_ROS_TG_NEU]]</f>
        <v>0.64999999999999991</v>
      </c>
      <c r="LR143" s="15">
        <f>Tabla2[[#This Row],[PAS_DUR_COR_COD_ROS_TG_NEU]]-Tabla2[[#This Row],[ESC_DUR_COR_COD_ROS_TG_NEU]]</f>
        <v>-111.27142857142871</v>
      </c>
      <c r="LS143" s="15">
        <f>Tabla2[[#This Row],[PAS_NUM_COR_COD_ROS_TG_POS]]-Tabla2[[#This Row],[ESC_NUM_COR_COD_ROS_TG_POS]]</f>
        <v>0.89999999999999991</v>
      </c>
      <c r="LT143" s="15">
        <f>Tabla2[[#This Row],[PAS_DUR_COR_COD_ROS_TG_POS]]-Tabla2[[#This Row],[ESC_DUR_COR_COD_ROS_TG_POS]]</f>
        <v>-378.93333333333328</v>
      </c>
      <c r="LU143" s="15">
        <f>Tabla2[[#This Row],[PAS_NUM_COR_COD_ROS_TG_TOT]]-Tabla2[[#This Row],[ESC_NUM_COR_COD_ROS_TG_TOT]]</f>
        <v>0.54770114942528725</v>
      </c>
      <c r="LV143" s="15">
        <f>Tabla2[[#This Row],[PAS_DUR_COR_COD_ROS_TG_TOT]]-Tabla2[[#This Row],[ESC_DUR_COR_COD_ROS_TG_TOT]]</f>
        <v>-313.85714285714289</v>
      </c>
      <c r="LW143" s="15">
        <f>Tabla2[[#This Row],[PAS_NUM_COR_COD_ESC_TG_NEG]]-Tabla2[[#This Row],[ESC_NUM_COR_COD_ESC_TG_NEG]]</f>
        <v>2.7611111111111111</v>
      </c>
      <c r="LX143" s="15">
        <f>Tabla2[[#This Row],[PAS_DUR_COR_COD_ESC_TG_NEG]]-Tabla2[[#This Row],[ESC_DUR_COR_COD_ESC_TG_NEG]]</f>
        <v>179.0333333333333</v>
      </c>
      <c r="LY143" s="15">
        <f>Tabla2[[#This Row],[PAS_NUM_COR_COD_ESC_TG_NEU]]-Tabla2[[#This Row],[ESC_NUM_COR_COD_ESC_TG_NEU]]</f>
        <v>2.5499999999999998</v>
      </c>
      <c r="LZ143" s="15">
        <f>Tabla2[[#This Row],[PAS_DUR_COR_COD_ESC_TG_NEU]]-Tabla2[[#This Row],[ESC_DUR_COR_COD_ESC_TG_NEU]]</f>
        <v>524.07142857142867</v>
      </c>
      <c r="MA143" s="15">
        <f>Tabla2[[#This Row],[PAS_NUM_COR_COD_ESC_TG_POS]]-Tabla2[[#This Row],[ESC_NUM_COR_COD_ESC_TG_POS]]</f>
        <v>2.4</v>
      </c>
      <c r="MB143" s="15">
        <f>Tabla2[[#This Row],[PAS_DUR_COR_COD_ESC_TG_POS]]-Tabla2[[#This Row],[ESC_DUR_COR_COD_ESC_TG_POS]]</f>
        <v>821.4375</v>
      </c>
      <c r="MC143" s="15">
        <f>Tabla2[[#This Row],[PAS_NUM_COR_COD_ESC_TG_TOT]]-Tabla2[[#This Row],[ESC_NUM_COR_COD_ESC_TG_TOT]]</f>
        <v>2.5804597701149423</v>
      </c>
      <c r="MD143" s="15">
        <f>Tabla2[[#This Row],[PAS_DUR_COR_COD_ESC_TG_TOT]]-Tabla2[[#This Row],[ESC_DUR_COR_COD_ESC_TG_TOT]]</f>
        <v>620.39166666666665</v>
      </c>
      <c r="ME143" s="42">
        <f>Tabla25[[#This Row],[PAS_NUM_COR_COD_ROS_TG_NEG]]-Tabla25[[#This Row],[PAS_NUM_COR_COD_ESC_TG_NEG]]</f>
        <v>-1.1499999999999999</v>
      </c>
      <c r="MF143" s="42">
        <f>Tabla25[[#This Row],[PAS_NUM_COR_COD_ROS_TG_NEU]]-Tabla25[[#This Row],[PAS_NUM_COR_COD_ESC_TG_NEU]]</f>
        <v>-0.19999999999999973</v>
      </c>
      <c r="MG143" s="42">
        <f>Tabla25[[#This Row],[PAS_NUM_COR_COD_ROS_TG_POS]]-Tabla25[[#This Row],[PAS_NUM_COR_COD_ESC_TG_POS]]</f>
        <v>-0.29999999999999982</v>
      </c>
      <c r="MH143" s="42">
        <f>Tabla25[[#This Row],[PAS_NUM_COR_COD_ROS_TG_TOT]]-Tabla25[[#This Row],[PAS_NUM_COR_COD_ESC_TG_TOT]]</f>
        <v>-0.54999999999999982</v>
      </c>
      <c r="MI143" s="42">
        <f>Tabla25[[#This Row],[PAS_DUR_COR_COD_ROS_TG_NEG]]-Tabla25[[#This Row],[PAS_DUR_COR_COD_ESC_TG_NEG]]</f>
        <v>-446.19999999999993</v>
      </c>
      <c r="MJ143" s="42">
        <f>Tabla25[[#This Row],[PAS_DUR_COR_COD_ROS_TG_NEU]]-Tabla25[[#This Row],[PAS_DUR_COR_COD_ESC_TG_NEU]]</f>
        <v>-105.14285714285734</v>
      </c>
      <c r="MK143" s="42">
        <f>Tabla25[[#This Row],[PAS_DUR_COR_COD_ROS_TG_POS]]-Tabla25[[#This Row],[PAS_DUR_COR_COD_ESC_TG_POS]]</f>
        <v>-134.87083333333328</v>
      </c>
      <c r="ML143" s="42">
        <f>Tabla25[[#This Row],[PAS_DUR_COR_COD_ROS_TG_TOT]]-Tabla25[[#This Row],[PAS_DUR_COR_COD_ESC_TG_TOT]]</f>
        <v>-228.26666666666665</v>
      </c>
      <c r="MM143" s="44">
        <f>Tabla25[[#This Row],[ESC_NUM_COR_COD_ROS_TG_NEG]]-Tabla25[[#This Row],[ESC_NUM_COR_COD_ESC_TG_NEG]]</f>
        <v>1.5555555555555558</v>
      </c>
      <c r="MN143" s="44">
        <f>Tabla25[[#This Row],[ESC_NUM_COR_COD_ROS_TG_NEU]]-Tabla25[[#This Row],[ESC_NUM_COR_COD_ESC_TG_NEU]]</f>
        <v>1.7000000000000002</v>
      </c>
      <c r="MO143" s="44">
        <f>Tabla25[[#This Row],[ESC_NUM_COR_COD_ROS_TG_POS]]-Tabla25[[#This Row],[ESC_NUM_COR_COD_ESC_TG_POS]]</f>
        <v>1.2000000000000002</v>
      </c>
      <c r="MP143" s="44">
        <f>Tabla25[[#This Row],[ESC_NUM_COR_COD_ROS_TG_TOT]]-Tabla25[[#This Row],[ESC_NUM_COR_COD_ESC_TG_TOT]]</f>
        <v>1.4827586206896552</v>
      </c>
      <c r="MQ143" s="44">
        <f>Tabla25[[#This Row],[ESC_DUR_COR_COD_ROS_TG_NEG]]-Tabla25[[#This Row],[ESC_DUR_COR_COD_ESC_TG_NEG]]</f>
        <v>179.70000000000005</v>
      </c>
      <c r="MR143" s="44">
        <f>Tabla25[[#This Row],[ESC_DUR_COR_COD_ROS_TG_NEU]]-Tabla25[[#This Row],[ESC_DUR_COR_COD_ESC_TG_NEU]]</f>
        <v>530.20000000000005</v>
      </c>
      <c r="MS143" s="44">
        <f>Tabla25[[#This Row],[ESC_DUR_COR_COD_ROS_TG_POS]]-Tabla25[[#This Row],[ESC_DUR_COR_COD_ESC_TG_POS]]</f>
        <v>1065.5</v>
      </c>
      <c r="MT143" s="44">
        <f>Tabla25[[#This Row],[ESC_DUR_COR_COD_ROS_TG_TOT]]-Tabla25[[#This Row],[ESC_DUR_COR_COD_ESC_TG_TOT]]</f>
        <v>705.98214285714289</v>
      </c>
      <c r="MU143" s="47">
        <f>Tabla25[[#This Row],[ROS_NUM_COR_COD_ROS_TG_NEG]]-Tabla25[[#This Row],[ROS_NUM_COR_COD_ESC_TG_NEG]]</f>
        <v>2</v>
      </c>
      <c r="MV143" s="47">
        <f>Tabla25[[#This Row],[ROS_NUM_COR_COD_ROS_TG_NEU]]-Tabla25[[#This Row],[ROS_NUM_COR_COD_ESC_TG_NEU]]</f>
        <v>2.2999999999999998</v>
      </c>
      <c r="MW143" s="47">
        <f>Tabla25[[#This Row],[ROS_NUM_COR_COD_ROS_TG_POS]]-Tabla25[[#This Row],[ROS_NUM_COR_COD_ESC_TG_POS]]</f>
        <v>1.6</v>
      </c>
      <c r="MX143" s="47">
        <f>Tabla25[[#This Row],[ROS_NUM_COR_COD_ROS_TG_TOT]]-Tabla25[[#This Row],[ROS_NUM_COR_COD_ESC_TG_TOT]]</f>
        <v>1.9642857142857142</v>
      </c>
      <c r="MY143" s="47">
        <f>Tabla25[[#This Row],[ROS_DUR_COR_COD_ROS_TG_NEG]]-Tabla25[[#This Row],[ROS_DUR_COR_COD_ESC_TG_NEG]]</f>
        <v>261.71428571428567</v>
      </c>
      <c r="MZ143" s="47">
        <f>Tabla25[[#This Row],[ROS_DUR_COR_COD_ROS_TG_NEU]]-Tabla25[[#This Row],[ROS_DUR_COR_COD_ESC_TG_NEU]]</f>
        <v>153.08333333333337</v>
      </c>
      <c r="NA143" s="47">
        <f>Tabla25[[#This Row],[ROS_DUR_COR_COD_ROS_TG_POS]]-Tabla25[[#This Row],[ROS_DUR_COR_COD_ESC_TG_POS]]</f>
        <v>-29.083333333333371</v>
      </c>
      <c r="NB143" s="47">
        <f>Tabla25[[#This Row],[ROS_DUR_COR_COD_ROS_TG_TOT]]-Tabla25[[#This Row],[ROS_DUR_COR_COD_ESC_TG_TOT]]</f>
        <v>143.15909090909088</v>
      </c>
    </row>
    <row r="144" spans="1:366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  <c r="KY144" s="15">
        <f>Tabla2[[#This Row],[ROS_NUM_COR_COD_ROS_TG_NEG]]-Tabla2[[#This Row],[PAS_NUM_COR_COD_ROS_TG_NEG]]</f>
        <v>1.4750000000000001</v>
      </c>
      <c r="KZ144" s="15">
        <f>Tabla2[[#This Row],[ROS_DUR_COR_COD_ROS_TG_NEG]]-Tabla2[[#This Row],[PAS_DUR_COR_COD_ROS_TG_NEG]]</f>
        <v>525.68571428571431</v>
      </c>
      <c r="LA144" s="15">
        <f>Tabla2[[#This Row],[ROS_NUM_COR_COD_ROS_TG_NEU]]-Tabla2[[#This Row],[PAS_NUM_COR_COD_ROS_TG_NEU]]</f>
        <v>1.3611111111111112</v>
      </c>
      <c r="LB144" s="15">
        <f>Tabla2[[#This Row],[ROS_DUR_COR_COD_ROS_TG_NEU]]-Tabla2[[#This Row],[PAS_DUR_COR_COD_ROS_TG_NEU]]</f>
        <v>315.12987012987014</v>
      </c>
      <c r="LC144" s="15">
        <f>Tabla2[[#This Row],[ROS_NUM_COR_COD_ROS_TG_POS]]-Tabla2[[#This Row],[PAS_NUM_COR_COD_ROS_TG_POS]]</f>
        <v>1.763157894736842</v>
      </c>
      <c r="LD144" s="15">
        <f>Tabla2[[#This Row],[ROS_DUR_COR_COD_ROS_TG_POS]]-Tabla2[[#This Row],[PAS_DUR_COR_COD_ROS_TG_POS]]</f>
        <v>566.03571428571433</v>
      </c>
      <c r="LE144" s="15">
        <f>Tabla2[[#This Row],[ROS_NUM_COR_COD_ROS_TG_TOT]]-Tabla2[[#This Row],[PAS_NUM_COR_COD_ROS_TG_TOT]]</f>
        <v>1.5417451349654738</v>
      </c>
      <c r="LF144" s="15">
        <f>Tabla2[[#This Row],[ROS_DUR_COR_COD_ROS_TG_TOT]]-Tabla2[[#This Row],[PAS_DUR_COR_COD_ROS_TG_TOT]]</f>
        <v>436.587044534413</v>
      </c>
      <c r="LG144" s="15">
        <f>Tabla2[[#This Row],[ROS_NUM_COR_COD_ESC_TG_NEG]]-Tabla2[[#This Row],[PAS_NUM_COR_COD_ESC_TG_NEG]]</f>
        <v>-0.22500000000000009</v>
      </c>
      <c r="LH144" s="15">
        <f>Tabla2[[#This Row],[ROS_DUR_COR_COD_ESC_TG_NEG]]-Tabla2[[#This Row],[PAS_DUR_COR_COD_ESC_TG_NEG]]</f>
        <v>-391.20000000000005</v>
      </c>
      <c r="LI144" s="15">
        <f>Tabla2[[#This Row],[ROS_NUM_COR_COD_ESC_TG_NEU]]-Tabla2[[#This Row],[PAS_NUM_COR_COD_ESC_TG_NEU]]</f>
        <v>-0.62222222222222212</v>
      </c>
      <c r="LJ144" s="15">
        <f>Tabla2[[#This Row],[ROS_NUM_COR_COD_ESC_TG_NEG]]-Tabla2[[#This Row],[PAS_NUM_COR_COD_ESC_TG_NEG]]</f>
        <v>-0.22500000000000009</v>
      </c>
      <c r="LK144" s="15">
        <f>Tabla2[[#This Row],[ROS_NUM_COR_COD_ESC_TG_POS]]-Tabla2[[#This Row],[PAS_NUM_COR_COD_ESC_TG_POS]]</f>
        <v>0.22105263157894739</v>
      </c>
      <c r="LL144" s="15">
        <f>Tabla2[[#This Row],[ROS_DUR_COR_COD_ESC_TG_POS]]-Tabla2[[#This Row],[PAS_DUR_COR_COD_ESC_TG_POS]]</f>
        <v>189.81818181818187</v>
      </c>
      <c r="LM144" s="15">
        <f>Tabla2[[#This Row],[ROS_NUM_COR_COD_ESC_TG_TOT]]-Tabla2[[#This Row],[PAS_NUM_COR_COD_ESC_TG_TOT]]</f>
        <v>-0.19209039548022599</v>
      </c>
      <c r="LN144" s="15">
        <f>Tabla2[[#This Row],[ROS_DUR_COR_COD_ESC_TG_TOT]]-Tabla2[[#This Row],[PAS_DUR_COR_COD_ESC_TG_TOT]]</f>
        <v>-45.466200466200462</v>
      </c>
      <c r="LO144" s="15">
        <f>Tabla2[[#This Row],[PAS_NUM_COR_COD_ROS_TG_NEG]]-Tabla2[[#This Row],[ESC_NUM_COR_COD_ROS_TG_NEG]]</f>
        <v>-2.75</v>
      </c>
      <c r="LP144" s="15">
        <f>Tabla2[[#This Row],[PAS_DUR_COR_COD_ROS_TG_NEG]]-Tabla2[[#This Row],[ESC_DUR_COR_COD_ROS_TG_NEG]]</f>
        <v>-872.28571428571422</v>
      </c>
      <c r="LQ144" s="15">
        <f>Tabla2[[#This Row],[PAS_NUM_COR_COD_ROS_TG_NEU]]-Tabla2[[#This Row],[ESC_NUM_COR_COD_ROS_TG_NEU]]</f>
        <v>-1.75</v>
      </c>
      <c r="LR144" s="15">
        <f>Tabla2[[#This Row],[PAS_DUR_COR_COD_ROS_TG_NEU]]-Tabla2[[#This Row],[ESC_DUR_COR_COD_ROS_TG_NEU]]</f>
        <v>-977.07272727272721</v>
      </c>
      <c r="LS144" s="15">
        <f>Tabla2[[#This Row],[PAS_NUM_COR_COD_ROS_TG_POS]]-Tabla2[[#This Row],[ESC_NUM_COR_COD_ROS_TG_POS]]</f>
        <v>-1.8187134502923974</v>
      </c>
      <c r="LT144" s="15">
        <f>Tabla2[[#This Row],[PAS_DUR_COR_COD_ROS_TG_POS]]-Tabla2[[#This Row],[ESC_DUR_COR_COD_ROS_TG_POS]]</f>
        <v>-937.95</v>
      </c>
      <c r="LU144" s="15">
        <f>Tabla2[[#This Row],[PAS_NUM_COR_COD_ROS_TG_TOT]]-Tabla2[[#This Row],[ESC_NUM_COR_COD_ROS_TG_TOT]]</f>
        <v>-2.0973006905210294</v>
      </c>
      <c r="LV144" s="15">
        <f>Tabla2[[#This Row],[PAS_DUR_COR_COD_ROS_TG_TOT]]-Tabla2[[#This Row],[ESC_DUR_COR_COD_ROS_TG_TOT]]</f>
        <v>-874.80995475113104</v>
      </c>
      <c r="LW144" s="15">
        <f>Tabla2[[#This Row],[PAS_NUM_COR_COD_ESC_TG_NEG]]-Tabla2[[#This Row],[ESC_NUM_COR_COD_ESC_TG_NEG]]</f>
        <v>-1.5</v>
      </c>
      <c r="LX144" s="15">
        <f>Tabla2[[#This Row],[PAS_DUR_COR_COD_ESC_TG_NEG]]-Tabla2[[#This Row],[ESC_DUR_COR_COD_ESC_TG_NEG]]</f>
        <v>-48.549999999999955</v>
      </c>
      <c r="LY144" s="15">
        <f>Tabla2[[#This Row],[PAS_NUM_COR_COD_ESC_TG_NEU]]-Tabla2[[#This Row],[ESC_NUM_COR_COD_ESC_TG_NEU]]</f>
        <v>-2.35</v>
      </c>
      <c r="LZ144" s="15">
        <f>Tabla2[[#This Row],[PAS_DUR_COR_COD_ESC_TG_NEU]]-Tabla2[[#This Row],[ESC_DUR_COR_COD_ESC_TG_NEU]]</f>
        <v>-764.25000000000011</v>
      </c>
      <c r="MA144" s="15">
        <f>Tabla2[[#This Row],[PAS_NUM_COR_COD_ESC_TG_POS]]-Tabla2[[#This Row],[ESC_NUM_COR_COD_ESC_TG_POS]]</f>
        <v>-1.9766081871345027</v>
      </c>
      <c r="MB144" s="15">
        <f>Tabla2[[#This Row],[PAS_DUR_COR_COD_ESC_TG_POS]]-Tabla2[[#This Row],[ESC_DUR_COR_COD_ESC_TG_POS]]</f>
        <v>-671.38961038961054</v>
      </c>
      <c r="MC144" s="15">
        <f>Tabla2[[#This Row],[PAS_NUM_COR_COD_ESC_TG_TOT]]-Tabla2[[#This Row],[ESC_NUM_COR_COD_ESC_TG_TOT]]</f>
        <v>-1.9190207156308854</v>
      </c>
      <c r="MD144" s="15">
        <f>Tabla2[[#This Row],[PAS_DUR_COR_COD_ESC_TG_TOT]]-Tabla2[[#This Row],[ESC_DUR_COR_COD_ESC_TG_TOT]]</f>
        <v>-484.82683982683989</v>
      </c>
      <c r="ME144" s="42">
        <f>Tabla25[[#This Row],[PAS_NUM_COR_COD_ROS_TG_NEG]]-Tabla25[[#This Row],[PAS_NUM_COR_COD_ESC_TG_NEG]]</f>
        <v>-0.95000000000000007</v>
      </c>
      <c r="MF144" s="42">
        <f>Tabla25[[#This Row],[PAS_NUM_COR_COD_ROS_TG_NEU]]-Tabla25[[#This Row],[PAS_NUM_COR_COD_ESC_TG_NEU]]</f>
        <v>0.35000000000000009</v>
      </c>
      <c r="MG144" s="42">
        <f>Tabla25[[#This Row],[PAS_NUM_COR_COD_ROS_TG_POS]]-Tabla25[[#This Row],[PAS_NUM_COR_COD_ESC_TG_POS]]</f>
        <v>-0.8421052631578948</v>
      </c>
      <c r="MH144" s="42">
        <f>Tabla25[[#This Row],[PAS_NUM_COR_COD_ROS_TG_TOT]]-Tabla25[[#This Row],[PAS_NUM_COR_COD_ESC_TG_TOT]]</f>
        <v>-0.47457627118644052</v>
      </c>
      <c r="MI144" s="42">
        <f>Tabla25[[#This Row],[PAS_DUR_COR_COD_ROS_TG_NEG]]-Tabla25[[#This Row],[PAS_DUR_COR_COD_ESC_TG_NEG]]</f>
        <v>-461.98571428571432</v>
      </c>
      <c r="MJ144" s="42">
        <f>Tabla25[[#This Row],[PAS_DUR_COR_COD_ROS_TG_NEU]]-Tabla25[[#This Row],[PAS_DUR_COR_COD_ESC_TG_NEU]]</f>
        <v>227.31060606060612</v>
      </c>
      <c r="MK144" s="42">
        <f>Tabla25[[#This Row],[PAS_DUR_COR_COD_ROS_TG_POS]]-Tabla25[[#This Row],[PAS_DUR_COR_COD_ESC_TG_POS]]</f>
        <v>-293.93181818181813</v>
      </c>
      <c r="ML144" s="42">
        <f>Tabla25[[#This Row],[PAS_DUR_COR_COD_ROS_TG_TOT]]-Tabla25[[#This Row],[PAS_DUR_COR_COD_ESC_TG_TOT]]</f>
        <v>-130.38927738927742</v>
      </c>
      <c r="MM144" s="44">
        <f>Tabla25[[#This Row],[ESC_NUM_COR_COD_ROS_TG_NEG]]-Tabla25[[#This Row],[ESC_NUM_COR_COD_ESC_TG_NEG]]</f>
        <v>0.29999999999999982</v>
      </c>
      <c r="MN144" s="44">
        <f>Tabla25[[#This Row],[ESC_NUM_COR_COD_ROS_TG_NEU]]-Tabla25[[#This Row],[ESC_NUM_COR_COD_ESC_TG_NEU]]</f>
        <v>-0.25</v>
      </c>
      <c r="MO144" s="44">
        <f>Tabla25[[#This Row],[ESC_NUM_COR_COD_ROS_TG_POS]]-Tabla25[[#This Row],[ESC_NUM_COR_COD_ESC_TG_POS]]</f>
        <v>-1</v>
      </c>
      <c r="MP144" s="44">
        <f>Tabla25[[#This Row],[ESC_NUM_COR_COD_ROS_TG_TOT]]-Tabla25[[#This Row],[ESC_NUM_COR_COD_ESC_TG_TOT]]</f>
        <v>-0.29629629629629628</v>
      </c>
      <c r="MQ144" s="44">
        <f>Tabla25[[#This Row],[ESC_DUR_COR_COD_ROS_TG_NEG]]-Tabla25[[#This Row],[ESC_DUR_COR_COD_ESC_TG_NEG]]</f>
        <v>361.75</v>
      </c>
      <c r="MR144" s="44">
        <f>Tabla25[[#This Row],[ESC_DUR_COR_COD_ROS_TG_NEU]]-Tabla25[[#This Row],[ESC_DUR_COR_COD_ESC_TG_NEU]]</f>
        <v>440.13333333333321</v>
      </c>
      <c r="MS144" s="44">
        <f>Tabla25[[#This Row],[ESC_DUR_COR_COD_ROS_TG_POS]]-Tabla25[[#This Row],[ESC_DUR_COR_COD_ESC_TG_POS]]</f>
        <v>-27.371428571428623</v>
      </c>
      <c r="MT144" s="44">
        <f>Tabla25[[#This Row],[ESC_DUR_COR_COD_ROS_TG_TOT]]-Tabla25[[#This Row],[ESC_DUR_COR_COD_ESC_TG_TOT]]</f>
        <v>259.59383753501379</v>
      </c>
      <c r="MU144" s="47">
        <f>Tabla25[[#This Row],[ROS_NUM_COR_COD_ROS_TG_NEG]]-Tabla25[[#This Row],[ROS_NUM_COR_COD_ESC_TG_NEG]]</f>
        <v>0.75</v>
      </c>
      <c r="MV144" s="47">
        <f>Tabla25[[#This Row],[ROS_NUM_COR_COD_ROS_TG_NEU]]-Tabla25[[#This Row],[ROS_NUM_COR_COD_ESC_TG_NEU]]</f>
        <v>2.3333333333333335</v>
      </c>
      <c r="MW144" s="47">
        <f>Tabla25[[#This Row],[ROS_NUM_COR_COD_ROS_TG_POS]]-Tabla25[[#This Row],[ROS_NUM_COR_COD_ESC_TG_POS]]</f>
        <v>0.7</v>
      </c>
      <c r="MX144" s="47">
        <f>Tabla25[[#This Row],[ROS_NUM_COR_COD_ROS_TG_TOT]]-Tabla25[[#This Row],[ROS_NUM_COR_COD_ESC_TG_TOT]]</f>
        <v>1.2592592592592593</v>
      </c>
      <c r="MY144" s="47">
        <f>Tabla25[[#This Row],[ROS_DUR_COR_COD_ROS_TG_NEG]]-Tabla25[[#This Row],[ROS_DUR_COR_COD_ESC_TG_NEG]]</f>
        <v>454.9</v>
      </c>
      <c r="MZ144" s="47">
        <f>Tabla25[[#This Row],[ROS_DUR_COR_COD_ROS_TG_NEU]]-Tabla25[[#This Row],[ROS_DUR_COR_COD_ESC_TG_NEU]]</f>
        <v>549.10714285714289</v>
      </c>
      <c r="NA144" s="47">
        <f>Tabla25[[#This Row],[ROS_DUR_COR_COD_ROS_TG_POS]]-Tabla25[[#This Row],[ROS_DUR_COR_COD_ESC_TG_POS]]</f>
        <v>82.285714285714334</v>
      </c>
      <c r="NB144" s="47">
        <f>Tabla25[[#This Row],[ROS_DUR_COR_COD_ROS_TG_TOT]]-Tabla25[[#This Row],[ROS_DUR_COR_COD_ESC_TG_TOT]]</f>
        <v>351.66396761133603</v>
      </c>
    </row>
    <row r="145" spans="1:366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  <c r="KY145" s="15">
        <f>Tabla2[[#This Row],[ROS_NUM_COR_COD_ROS_TG_NEG]]-Tabla2[[#This Row],[PAS_NUM_COR_COD_ROS_TG_NEG]]</f>
        <v>1.3666666666666671</v>
      </c>
      <c r="KZ145" s="15">
        <f>Tabla2[[#This Row],[ROS_DUR_COR_COD_ROS_TG_NEG]]-Tabla2[[#This Row],[PAS_DUR_COR_COD_ROS_TG_NEG]]</f>
        <v>417.26373626373629</v>
      </c>
      <c r="LA145" s="15">
        <f>Tabla2[[#This Row],[ROS_NUM_COR_COD_ROS_TG_NEU]]-Tabla2[[#This Row],[PAS_NUM_COR_COD_ROS_TG_NEU]]</f>
        <v>1.5999999999999996</v>
      </c>
      <c r="LB145" s="15">
        <f>Tabla2[[#This Row],[ROS_DUR_COR_COD_ROS_TG_NEU]]-Tabla2[[#This Row],[PAS_DUR_COR_COD_ROS_TG_NEU]]</f>
        <v>-233.79090909090905</v>
      </c>
      <c r="LC145" s="15">
        <f>Tabla2[[#This Row],[ROS_NUM_COR_COD_ROS_TG_POS]]-Tabla2[[#This Row],[PAS_NUM_COR_COD_ROS_TG_POS]]</f>
        <v>1.9500000000000002</v>
      </c>
      <c r="LD145" s="15">
        <f>Tabla2[[#This Row],[ROS_DUR_COR_COD_ROS_TG_POS]]-Tabla2[[#This Row],[PAS_DUR_COR_COD_ROS_TG_POS]]</f>
        <v>-204.11818181818171</v>
      </c>
      <c r="LE145" s="15">
        <f>Tabla2[[#This Row],[ROS_NUM_COR_COD_ROS_TG_TOT]]-Tabla2[[#This Row],[PAS_NUM_COR_COD_ROS_TG_TOT]]</f>
        <v>1.6465517241379306</v>
      </c>
      <c r="LF145" s="15">
        <f>Tabla2[[#This Row],[ROS_DUR_COR_COD_ROS_TG_TOT]]-Tabla2[[#This Row],[PAS_DUR_COR_COD_ROS_TG_TOT]]</f>
        <v>-24.492063492063608</v>
      </c>
      <c r="LG145" s="15">
        <f>Tabla2[[#This Row],[ROS_NUM_COR_COD_ESC_TG_NEG]]-Tabla2[[#This Row],[PAS_NUM_COR_COD_ESC_TG_NEG]]</f>
        <v>-1.1555555555555557</v>
      </c>
      <c r="LH145" s="15">
        <f>Tabla2[[#This Row],[ROS_DUR_COR_COD_ESC_TG_NEG]]-Tabla2[[#This Row],[PAS_DUR_COR_COD_ESC_TG_NEG]]</f>
        <v>-463.07692307692309</v>
      </c>
      <c r="LI145" s="15">
        <f>Tabla2[[#This Row],[ROS_NUM_COR_COD_ESC_TG_NEU]]-Tabla2[[#This Row],[PAS_NUM_COR_COD_ESC_TG_NEU]]</f>
        <v>-1.4499999999999997</v>
      </c>
      <c r="LJ145" s="15">
        <f>Tabla2[[#This Row],[ROS_NUM_COR_COD_ESC_TG_NEG]]-Tabla2[[#This Row],[PAS_NUM_COR_COD_ESC_TG_NEG]]</f>
        <v>-1.1555555555555557</v>
      </c>
      <c r="LK145" s="15">
        <f>Tabla2[[#This Row],[ROS_NUM_COR_COD_ESC_TG_POS]]-Tabla2[[#This Row],[PAS_NUM_COR_COD_ESC_TG_POS]]</f>
        <v>-2.1500000000000004</v>
      </c>
      <c r="LL145" s="15">
        <f>Tabla2[[#This Row],[ROS_DUR_COR_COD_ESC_TG_POS]]-Tabla2[[#This Row],[PAS_DUR_COR_COD_ESC_TG_POS]]</f>
        <v>-1254.0666666666666</v>
      </c>
      <c r="LM145" s="15">
        <f>Tabla2[[#This Row],[ROS_NUM_COR_COD_ESC_TG_TOT]]-Tabla2[[#This Row],[PAS_NUM_COR_COD_ESC_TG_TOT]]</f>
        <v>-1.5862068965517242</v>
      </c>
      <c r="LN145" s="15">
        <f>Tabla2[[#This Row],[ROS_DUR_COR_COD_ESC_TG_TOT]]-Tabla2[[#This Row],[PAS_DUR_COR_COD_ESC_TG_TOT]]</f>
        <v>-802.45559845559853</v>
      </c>
      <c r="LO145" s="15">
        <f>Tabla2[[#This Row],[PAS_NUM_COR_COD_ROS_TG_NEG]]-Tabla2[[#This Row],[ESC_NUM_COR_COD_ROS_TG_NEG]]</f>
        <v>-0.20000000000000018</v>
      </c>
      <c r="LP145" s="15">
        <f>Tabla2[[#This Row],[PAS_DUR_COR_COD_ROS_TG_NEG]]-Tabla2[[#This Row],[ESC_DUR_COR_COD_ROS_TG_NEG]]</f>
        <v>-641.4923076923078</v>
      </c>
      <c r="LQ145" s="15">
        <f>Tabla2[[#This Row],[PAS_NUM_COR_COD_ROS_TG_NEU]]-Tabla2[[#This Row],[ESC_NUM_COR_COD_ROS_TG_NEU]]</f>
        <v>0.39999999999999991</v>
      </c>
      <c r="LR145" s="15">
        <f>Tabla2[[#This Row],[PAS_DUR_COR_COD_ROS_TG_NEU]]-Tabla2[[#This Row],[ESC_DUR_COR_COD_ROS_TG_NEU]]</f>
        <v>131.29090909090905</v>
      </c>
      <c r="LS145" s="15">
        <f>Tabla2[[#This Row],[PAS_NUM_COR_COD_ROS_TG_POS]]-Tabla2[[#This Row],[ESC_NUM_COR_COD_ROS_TG_POS]]</f>
        <v>-0.25</v>
      </c>
      <c r="LT145" s="15">
        <f>Tabla2[[#This Row],[PAS_DUR_COR_COD_ROS_TG_POS]]-Tabla2[[#This Row],[ESC_DUR_COR_COD_ROS_TG_POS]]</f>
        <v>-497.38181818181806</v>
      </c>
      <c r="LU145" s="15">
        <f>Tabla2[[#This Row],[PAS_NUM_COR_COD_ROS_TG_TOT]]-Tabla2[[#This Row],[ESC_NUM_COR_COD_ROS_TG_TOT]]</f>
        <v>-1.6666666666666607E-2</v>
      </c>
      <c r="LV145" s="15">
        <f>Tabla2[[#This Row],[PAS_DUR_COR_COD_ROS_TG_TOT]]-Tabla2[[#This Row],[ESC_DUR_COR_COD_ROS_TG_TOT]]</f>
        <v>-345.88571428571413</v>
      </c>
      <c r="LW145" s="15">
        <f>Tabla2[[#This Row],[PAS_NUM_COR_COD_ESC_TG_NEG]]-Tabla2[[#This Row],[ESC_NUM_COR_COD_ESC_TG_NEG]]</f>
        <v>0.20000000000000018</v>
      </c>
      <c r="LX145" s="15">
        <f>Tabla2[[#This Row],[PAS_DUR_COR_COD_ESC_TG_NEG]]-Tabla2[[#This Row],[ESC_DUR_COR_COD_ESC_TG_NEG]]</f>
        <v>-143.323076923077</v>
      </c>
      <c r="LY145" s="15">
        <f>Tabla2[[#This Row],[PAS_NUM_COR_COD_ESC_TG_NEU]]-Tabla2[[#This Row],[ESC_NUM_COR_COD_ESC_TG_NEU]]</f>
        <v>0.44999999999999973</v>
      </c>
      <c r="LZ145" s="15">
        <f>Tabla2[[#This Row],[PAS_DUR_COR_COD_ESC_TG_NEU]]-Tabla2[[#This Row],[ESC_DUR_COR_COD_ESC_TG_NEU]]</f>
        <v>529.40476190476193</v>
      </c>
      <c r="MA145" s="15">
        <f>Tabla2[[#This Row],[PAS_NUM_COR_COD_ESC_TG_POS]]-Tabla2[[#This Row],[ESC_NUM_COR_COD_ESC_TG_POS]]</f>
        <v>0.25</v>
      </c>
      <c r="MB145" s="15">
        <f>Tabla2[[#This Row],[PAS_DUR_COR_COD_ESC_TG_POS]]-Tabla2[[#This Row],[ESC_DUR_COR_COD_ESC_TG_POS]]</f>
        <v>502.95238095238096</v>
      </c>
      <c r="MC145" s="15">
        <f>Tabla2[[#This Row],[PAS_NUM_COR_COD_ESC_TG_TOT]]-Tabla2[[#This Row],[ESC_NUM_COR_COD_ESC_TG_TOT]]</f>
        <v>0.29999999999999982</v>
      </c>
      <c r="MD145" s="15">
        <f>Tabla2[[#This Row],[PAS_DUR_COR_COD_ESC_TG_TOT]]-Tabla2[[#This Row],[ESC_DUR_COR_COD_ESC_TG_TOT]]</f>
        <v>301.02702702702709</v>
      </c>
      <c r="ME145" s="42">
        <f>Tabla25[[#This Row],[PAS_NUM_COR_COD_ROS_TG_NEG]]-Tabla25[[#This Row],[PAS_NUM_COR_COD_ESC_TG_NEG]]</f>
        <v>0.69999999999999973</v>
      </c>
      <c r="MF145" s="42">
        <f>Tabla25[[#This Row],[PAS_NUM_COR_COD_ROS_TG_NEU]]-Tabla25[[#This Row],[PAS_NUM_COR_COD_ESC_TG_NEU]]</f>
        <v>0.45000000000000018</v>
      </c>
      <c r="MG145" s="42">
        <f>Tabla25[[#This Row],[PAS_NUM_COR_COD_ROS_TG_POS]]-Tabla25[[#This Row],[PAS_NUM_COR_COD_ESC_TG_POS]]</f>
        <v>-0.39999999999999991</v>
      </c>
      <c r="MH145" s="42">
        <f>Tabla25[[#This Row],[PAS_NUM_COR_COD_ROS_TG_TOT]]-Tabla25[[#This Row],[PAS_NUM_COR_COD_ESC_TG_TOT]]</f>
        <v>0.25</v>
      </c>
      <c r="MI145" s="42">
        <f>Tabla25[[#This Row],[PAS_DUR_COR_COD_ROS_TG_NEG]]-Tabla25[[#This Row],[PAS_DUR_COR_COD_ESC_TG_NEG]]</f>
        <v>291.23076923076928</v>
      </c>
      <c r="MJ145" s="42">
        <f>Tabla25[[#This Row],[PAS_DUR_COR_COD_ROS_TG_NEU]]-Tabla25[[#This Row],[PAS_DUR_COR_COD_ESC_TG_NEU]]</f>
        <v>296.25757575757575</v>
      </c>
      <c r="MK145" s="42">
        <f>Tabla25[[#This Row],[PAS_DUR_COR_COD_ROS_TG_POS]]-Tabla25[[#This Row],[PAS_DUR_COR_COD_ESC_TG_POS]]</f>
        <v>-130.84848484848499</v>
      </c>
      <c r="ML145" s="42">
        <f>Tabla25[[#This Row],[PAS_DUR_COR_COD_ROS_TG_TOT]]-Tabla25[[#This Row],[PAS_DUR_COR_COD_ESC_TG_TOT]]</f>
        <v>150.68725868725869</v>
      </c>
      <c r="MM145" s="44">
        <f>Tabla25[[#This Row],[ESC_NUM_COR_COD_ROS_TG_NEG]]-Tabla25[[#This Row],[ESC_NUM_COR_COD_ESC_TG_NEG]]</f>
        <v>1.1000000000000001</v>
      </c>
      <c r="MN145" s="44">
        <f>Tabla25[[#This Row],[ESC_NUM_COR_COD_ROS_TG_NEU]]-Tabla25[[#This Row],[ESC_NUM_COR_COD_ESC_TG_NEU]]</f>
        <v>0.5</v>
      </c>
      <c r="MO145" s="44">
        <f>Tabla25[[#This Row],[ESC_NUM_COR_COD_ROS_TG_POS]]-Tabla25[[#This Row],[ESC_NUM_COR_COD_ESC_TG_POS]]</f>
        <v>0.10000000000000009</v>
      </c>
      <c r="MP145" s="44">
        <f>Tabla25[[#This Row],[ESC_NUM_COR_COD_ROS_TG_TOT]]-Tabla25[[#This Row],[ESC_NUM_COR_COD_ESC_TG_TOT]]</f>
        <v>0.56666666666666643</v>
      </c>
      <c r="MQ145" s="44">
        <f>Tabla25[[#This Row],[ESC_DUR_COR_COD_ROS_TG_NEG]]-Tabla25[[#This Row],[ESC_DUR_COR_COD_ESC_TG_NEG]]</f>
        <v>789.40000000000009</v>
      </c>
      <c r="MR145" s="44">
        <f>Tabla25[[#This Row],[ESC_DUR_COR_COD_ROS_TG_NEU]]-Tabla25[[#This Row],[ESC_DUR_COR_COD_ESC_TG_NEU]]</f>
        <v>694.37142857142862</v>
      </c>
      <c r="MS145" s="44">
        <f>Tabla25[[#This Row],[ESC_DUR_COR_COD_ROS_TG_POS]]-Tabla25[[#This Row],[ESC_DUR_COR_COD_ESC_TG_POS]]</f>
        <v>869.48571428571404</v>
      </c>
      <c r="MT145" s="44">
        <f>Tabla25[[#This Row],[ESC_DUR_COR_COD_ROS_TG_TOT]]-Tabla25[[#This Row],[ESC_DUR_COR_COD_ESC_TG_TOT]]</f>
        <v>797.59999999999991</v>
      </c>
      <c r="MU145" s="47">
        <f>Tabla25[[#This Row],[ROS_NUM_COR_COD_ROS_TG_NEG]]-Tabla25[[#This Row],[ROS_NUM_COR_COD_ESC_TG_NEG]]</f>
        <v>3.2222222222222223</v>
      </c>
      <c r="MV145" s="47">
        <f>Tabla25[[#This Row],[ROS_NUM_COR_COD_ROS_TG_NEU]]-Tabla25[[#This Row],[ROS_NUM_COR_COD_ESC_TG_NEU]]</f>
        <v>3.4999999999999996</v>
      </c>
      <c r="MW145" s="47">
        <f>Tabla25[[#This Row],[ROS_NUM_COR_COD_ROS_TG_POS]]-Tabla25[[#This Row],[ROS_NUM_COR_COD_ESC_TG_POS]]</f>
        <v>3.7</v>
      </c>
      <c r="MX145" s="47">
        <f>Tabla25[[#This Row],[ROS_NUM_COR_COD_ROS_TG_TOT]]-Tabla25[[#This Row],[ROS_NUM_COR_COD_ESC_TG_TOT]]</f>
        <v>3.4827586206896548</v>
      </c>
      <c r="MY145" s="47">
        <f>Tabla25[[#This Row],[ROS_DUR_COR_COD_ROS_TG_NEG]]-Tabla25[[#This Row],[ROS_DUR_COR_COD_ESC_TG_NEG]]</f>
        <v>1171.5714285714287</v>
      </c>
      <c r="MZ145" s="47">
        <f>Tabla25[[#This Row],[ROS_DUR_COR_COD_ROS_TG_NEU]]-Tabla25[[#This Row],[ROS_DUR_COR_COD_ESC_TG_NEU]]</f>
        <v>771.5</v>
      </c>
      <c r="NA145" s="47">
        <f>Tabla25[[#This Row],[ROS_DUR_COR_COD_ROS_TG_POS]]-Tabla25[[#This Row],[ROS_DUR_COR_COD_ESC_TG_POS]]</f>
        <v>919.1</v>
      </c>
      <c r="NB145" s="47">
        <f>Tabla25[[#This Row],[ROS_DUR_COR_COD_ROS_TG_TOT]]-Tabla25[[#This Row],[ROS_DUR_COR_COD_ESC_TG_TOT]]</f>
        <v>928.65079365079362</v>
      </c>
    </row>
    <row r="146" spans="1:366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  <c r="KY146" s="15">
        <f>Tabla2[[#This Row],[ROS_NUM_COR_COD_ROS_TG_NEG]]-Tabla2[[#This Row],[PAS_NUM_COR_COD_ROS_TG_NEG]]</f>
        <v>5.5555555555555802E-2</v>
      </c>
      <c r="KZ146" s="15">
        <f>Tabla2[[#This Row],[ROS_DUR_COR_COD_ROS_TG_NEG]]-Tabla2[[#This Row],[PAS_DUR_COR_COD_ROS_TG_NEG]]</f>
        <v>-60.444444444444457</v>
      </c>
      <c r="LA146" s="15">
        <f>Tabla2[[#This Row],[ROS_NUM_COR_COD_ROS_TG_NEU]]-Tabla2[[#This Row],[PAS_NUM_COR_COD_ROS_TG_NEU]]</f>
        <v>-0.51578947368421058</v>
      </c>
      <c r="LB146" s="15">
        <f>Tabla2[[#This Row],[ROS_DUR_COR_COD_ROS_TG_NEU]]-Tabla2[[#This Row],[PAS_DUR_COR_COD_ROS_TG_NEU]]</f>
        <v>-14.861111111111086</v>
      </c>
      <c r="LC146" s="15">
        <f>Tabla2[[#This Row],[ROS_NUM_COR_COD_ROS_TG_POS]]-Tabla2[[#This Row],[PAS_NUM_COR_COD_ROS_TG_POS]]</f>
        <v>9.4736842105263452E-2</v>
      </c>
      <c r="LD146" s="15">
        <f>Tabla2[[#This Row],[ROS_DUR_COR_COD_ROS_TG_POS]]-Tabla2[[#This Row],[PAS_DUR_COR_COD_ROS_TG_POS]]</f>
        <v>-149.97222222222223</v>
      </c>
      <c r="LE146" s="15">
        <f>Tabla2[[#This Row],[ROS_NUM_COR_COD_ROS_TG_TOT]]-Tabla2[[#This Row],[PAS_NUM_COR_COD_ROS_TG_TOT]]</f>
        <v>-0.12869458128078826</v>
      </c>
      <c r="LF146" s="15">
        <f>Tabla2[[#This Row],[ROS_DUR_COR_COD_ROS_TG_TOT]]-Tabla2[[#This Row],[PAS_DUR_COR_COD_ROS_TG_TOT]]</f>
        <v>-74.966742252456527</v>
      </c>
      <c r="LG146" s="15">
        <f>Tabla2[[#This Row],[ROS_NUM_COR_COD_ESC_TG_NEG]]-Tabla2[[#This Row],[PAS_NUM_COR_COD_ESC_TG_NEG]]</f>
        <v>0.38888888888888928</v>
      </c>
      <c r="LH146" s="15">
        <f>Tabla2[[#This Row],[ROS_DUR_COR_COD_ESC_TG_NEG]]-Tabla2[[#This Row],[PAS_DUR_COR_COD_ESC_TG_NEG]]</f>
        <v>31.389705882352928</v>
      </c>
      <c r="LI146" s="15">
        <f>Tabla2[[#This Row],[ROS_NUM_COR_COD_ESC_TG_NEU]]-Tabla2[[#This Row],[PAS_NUM_COR_COD_ESC_TG_NEU]]</f>
        <v>-0.48421052631578942</v>
      </c>
      <c r="LJ146" s="15">
        <f>Tabla2[[#This Row],[ROS_NUM_COR_COD_ESC_TG_NEG]]-Tabla2[[#This Row],[PAS_NUM_COR_COD_ESC_TG_NEG]]</f>
        <v>0.38888888888888928</v>
      </c>
      <c r="LK146" s="15">
        <f>Tabla2[[#This Row],[ROS_NUM_COR_COD_ESC_TG_POS]]-Tabla2[[#This Row],[PAS_NUM_COR_COD_ESC_TG_POS]]</f>
        <v>-0.72631578947368403</v>
      </c>
      <c r="LL146" s="15">
        <f>Tabla2[[#This Row],[ROS_DUR_COR_COD_ESC_TG_POS]]-Tabla2[[#This Row],[PAS_DUR_COR_COD_ESC_TG_POS]]</f>
        <v>-84.781512605042053</v>
      </c>
      <c r="LM146" s="15">
        <f>Tabla2[[#This Row],[ROS_NUM_COR_COD_ESC_TG_TOT]]-Tabla2[[#This Row],[PAS_NUM_COR_COD_ESC_TG_TOT]]</f>
        <v>-0.29618226600985231</v>
      </c>
      <c r="LN146" s="15">
        <f>Tabla2[[#This Row],[ROS_DUR_COR_COD_ESC_TG_TOT]]-Tabla2[[#This Row],[PAS_DUR_COR_COD_ESC_TG_TOT]]</f>
        <v>-19.204081632653072</v>
      </c>
      <c r="LO146" s="15">
        <f>Tabla2[[#This Row],[PAS_NUM_COR_COD_ROS_TG_NEG]]-Tabla2[[#This Row],[ESC_NUM_COR_COD_ROS_TG_NEG]]</f>
        <v>-0.16666666666666696</v>
      </c>
      <c r="LP146" s="15">
        <f>Tabla2[[#This Row],[PAS_DUR_COR_COD_ROS_TG_NEG]]-Tabla2[[#This Row],[ESC_DUR_COR_COD_ROS_TG_NEG]]</f>
        <v>-227.5</v>
      </c>
      <c r="LQ146" s="15">
        <f>Tabla2[[#This Row],[PAS_NUM_COR_COD_ROS_TG_NEU]]-Tabla2[[#This Row],[ESC_NUM_COR_COD_ROS_TG_NEU]]</f>
        <v>0.41578947368421071</v>
      </c>
      <c r="LR146" s="15">
        <f>Tabla2[[#This Row],[PAS_DUR_COR_COD_ROS_TG_NEU]]-Tabla2[[#This Row],[ESC_DUR_COR_COD_ROS_TG_NEU]]</f>
        <v>-113.96428571428567</v>
      </c>
      <c r="LS146" s="15">
        <f>Tabla2[[#This Row],[PAS_NUM_COR_COD_ROS_TG_POS]]-Tabla2[[#This Row],[ESC_NUM_COR_COD_ROS_TG_POS]]</f>
        <v>0.40526315789473677</v>
      </c>
      <c r="LT146" s="15">
        <f>Tabla2[[#This Row],[PAS_DUR_COR_COD_ROS_TG_POS]]-Tabla2[[#This Row],[ESC_DUR_COR_COD_ROS_TG_POS]]</f>
        <v>13.25</v>
      </c>
      <c r="LU146" s="15">
        <f>Tabla2[[#This Row],[PAS_NUM_COR_COD_ROS_TG_TOT]]-Tabla2[[#This Row],[ESC_NUM_COR_COD_ROS_TG_TOT]]</f>
        <v>0.23214285714285721</v>
      </c>
      <c r="LV146" s="15">
        <f>Tabla2[[#This Row],[PAS_DUR_COR_COD_ROS_TG_TOT]]-Tabla2[[#This Row],[ESC_DUR_COR_COD_ROS_TG_TOT]]</f>
        <v>-111.08961845607814</v>
      </c>
      <c r="LW146" s="15">
        <f>Tabla2[[#This Row],[PAS_NUM_COR_COD_ESC_TG_NEG]]-Tabla2[[#This Row],[ESC_NUM_COR_COD_ESC_TG_NEG]]</f>
        <v>-1.166666666666667</v>
      </c>
      <c r="LX146" s="15">
        <f>Tabla2[[#This Row],[PAS_DUR_COR_COD_ESC_TG_NEG]]-Tabla2[[#This Row],[ESC_DUR_COR_COD_ESC_TG_NEG]]</f>
        <v>-530.38970588235293</v>
      </c>
      <c r="LY146" s="15">
        <f>Tabla2[[#This Row],[PAS_NUM_COR_COD_ESC_TG_NEU]]-Tabla2[[#This Row],[ESC_NUM_COR_COD_ESC_TG_NEU]]</f>
        <v>-2.4157894736842103</v>
      </c>
      <c r="LZ146" s="15">
        <f>Tabla2[[#This Row],[PAS_DUR_COR_COD_ESC_TG_NEU]]-Tabla2[[#This Row],[ESC_DUR_COR_COD_ESC_TG_NEU]]</f>
        <v>-772.8</v>
      </c>
      <c r="MA146" s="15">
        <f>Tabla2[[#This Row],[PAS_NUM_COR_COD_ESC_TG_POS]]-Tabla2[[#This Row],[ESC_NUM_COR_COD_ESC_TG_POS]]</f>
        <v>-1.3736842105263158</v>
      </c>
      <c r="MB146" s="15">
        <f>Tabla2[[#This Row],[PAS_DUR_COR_COD_ESC_TG_POS]]-Tabla2[[#This Row],[ESC_DUR_COR_COD_ESC_TG_POS]]</f>
        <v>-555.84705882352944</v>
      </c>
      <c r="MC146" s="15">
        <f>Tabla2[[#This Row],[PAS_NUM_COR_COD_ESC_TG_TOT]]-Tabla2[[#This Row],[ESC_NUM_COR_COD_ESC_TG_TOT]]</f>
        <v>-1.6693349753694582</v>
      </c>
      <c r="MD146" s="15">
        <f>Tabla2[[#This Row],[PAS_DUR_COR_COD_ESC_TG_TOT]]-Tabla2[[#This Row],[ESC_DUR_COR_COD_ESC_TG_TOT]]</f>
        <v>-623.04591836734687</v>
      </c>
      <c r="ME146" s="42">
        <f>Tabla25[[#This Row],[PAS_NUM_COR_COD_ROS_TG_NEG]]-Tabla25[[#This Row],[PAS_NUM_COR_COD_ESC_TG_NEG]]</f>
        <v>0.22222222222222232</v>
      </c>
      <c r="MF146" s="42">
        <f>Tabla25[[#This Row],[PAS_NUM_COR_COD_ROS_TG_NEU]]-Tabla25[[#This Row],[PAS_NUM_COR_COD_ESC_TG_NEU]]</f>
        <v>0.63157894736842124</v>
      </c>
      <c r="MG146" s="42">
        <f>Tabla25[[#This Row],[PAS_NUM_COR_COD_ROS_TG_POS]]-Tabla25[[#This Row],[PAS_NUM_COR_COD_ESC_TG_POS]]</f>
        <v>-0.42105263157894735</v>
      </c>
      <c r="MH146" s="42">
        <f>Tabla25[[#This Row],[PAS_NUM_COR_COD_ROS_TG_TOT]]-Tabla25[[#This Row],[PAS_NUM_COR_COD_ESC_TG_TOT]]</f>
        <v>0.14285714285714279</v>
      </c>
      <c r="MI146" s="42">
        <f>Tabla25[[#This Row],[PAS_DUR_COR_COD_ROS_TG_NEG]]-Tabla25[[#This Row],[PAS_DUR_COR_COD_ESC_TG_NEG]]</f>
        <v>57.764705882352928</v>
      </c>
      <c r="MJ146" s="42">
        <f>Tabla25[[#This Row],[PAS_DUR_COR_COD_ROS_TG_NEU]]-Tabla25[[#This Row],[PAS_DUR_COR_COD_ESC_TG_NEU]]</f>
        <v>99.550000000000011</v>
      </c>
      <c r="MK146" s="42">
        <f>Tabla25[[#This Row],[PAS_DUR_COR_COD_ROS_TG_POS]]-Tabla25[[#This Row],[PAS_DUR_COR_COD_ESC_TG_POS]]</f>
        <v>25.397058823529392</v>
      </c>
      <c r="ML146" s="42">
        <f>Tabla25[[#This Row],[PAS_DUR_COR_COD_ROS_TG_TOT]]-Tabla25[[#This Row],[PAS_DUR_COR_COD_ESC_TG_TOT]]</f>
        <v>57.551020408163254</v>
      </c>
      <c r="MM146" s="44">
        <f>Tabla25[[#This Row],[ESC_NUM_COR_COD_ROS_TG_NEG]]-Tabla25[[#This Row],[ESC_NUM_COR_COD_ESC_TG_NEG]]</f>
        <v>-0.77777777777777768</v>
      </c>
      <c r="MN146" s="44">
        <f>Tabla25[[#This Row],[ESC_NUM_COR_COD_ROS_TG_NEU]]-Tabla25[[#This Row],[ESC_NUM_COR_COD_ESC_TG_NEU]]</f>
        <v>-2.1999999999999997</v>
      </c>
      <c r="MO146" s="44">
        <f>Tabla25[[#This Row],[ESC_NUM_COR_COD_ROS_TG_POS]]-Tabla25[[#This Row],[ESC_NUM_COR_COD_ESC_TG_POS]]</f>
        <v>-2.2000000000000002</v>
      </c>
      <c r="MP146" s="44">
        <f>Tabla25[[#This Row],[ESC_NUM_COR_COD_ROS_TG_TOT]]-Tabla25[[#This Row],[ESC_NUM_COR_COD_ESC_TG_TOT]]</f>
        <v>-1.7586206896551726</v>
      </c>
      <c r="MQ146" s="44">
        <f>Tabla25[[#This Row],[ESC_DUR_COR_COD_ROS_TG_NEG]]-Tabla25[[#This Row],[ESC_DUR_COR_COD_ESC_TG_NEG]]</f>
        <v>-245.125</v>
      </c>
      <c r="MR146" s="44">
        <f>Tabla25[[#This Row],[ESC_DUR_COR_COD_ROS_TG_NEU]]-Tabla25[[#This Row],[ESC_DUR_COR_COD_ESC_TG_NEU]]</f>
        <v>-559.28571428571433</v>
      </c>
      <c r="MS146" s="44">
        <f>Tabla25[[#This Row],[ESC_DUR_COR_COD_ROS_TG_POS]]-Tabla25[[#This Row],[ESC_DUR_COR_COD_ESC_TG_POS]]</f>
        <v>-543.70000000000005</v>
      </c>
      <c r="MT146" s="44">
        <f>Tabla25[[#This Row],[ESC_DUR_COR_COD_ROS_TG_TOT]]-Tabla25[[#This Row],[ESC_DUR_COR_COD_ESC_TG_TOT]]</f>
        <v>-454.40527950310548</v>
      </c>
      <c r="MU146" s="47">
        <f>Tabla25[[#This Row],[ROS_NUM_COR_COD_ROS_TG_NEG]]-Tabla25[[#This Row],[ROS_NUM_COR_COD_ESC_TG_NEG]]</f>
        <v>-0.11111111111111116</v>
      </c>
      <c r="MV146" s="47">
        <f>Tabla25[[#This Row],[ROS_NUM_COR_COD_ROS_TG_NEU]]-Tabla25[[#This Row],[ROS_NUM_COR_COD_ESC_TG_NEU]]</f>
        <v>0.60000000000000009</v>
      </c>
      <c r="MW146" s="47">
        <f>Tabla25[[#This Row],[ROS_NUM_COR_COD_ROS_TG_POS]]-Tabla25[[#This Row],[ROS_NUM_COR_COD_ESC_TG_POS]]</f>
        <v>0.40000000000000013</v>
      </c>
      <c r="MX146" s="47">
        <f>Tabla25[[#This Row],[ROS_NUM_COR_COD_ROS_TG_TOT]]-Tabla25[[#This Row],[ROS_NUM_COR_COD_ESC_TG_TOT]]</f>
        <v>0.31034482758620685</v>
      </c>
      <c r="MY146" s="47">
        <f>Tabla25[[#This Row],[ROS_DUR_COR_COD_ROS_TG_NEG]]-Tabla25[[#This Row],[ROS_DUR_COR_COD_ESC_TG_NEG]]</f>
        <v>-34.069444444444457</v>
      </c>
      <c r="MZ146" s="47">
        <f>Tabla25[[#This Row],[ROS_DUR_COR_COD_ROS_TG_NEU]]-Tabla25[[#This Row],[ROS_DUR_COR_COD_ESC_TG_NEU]]</f>
        <v>96.222222222222229</v>
      </c>
      <c r="NA146" s="47">
        <f>Tabla25[[#This Row],[ROS_DUR_COR_COD_ROS_TG_POS]]-Tabla25[[#This Row],[ROS_DUR_COR_COD_ESC_TG_POS]]</f>
        <v>-39.793650793650784</v>
      </c>
      <c r="NB146" s="47">
        <f>Tabla25[[#This Row],[ROS_DUR_COR_COD_ROS_TG_TOT]]-Tabla25[[#This Row],[ROS_DUR_COR_COD_ESC_TG_TOT]]</f>
        <v>1.7883597883597986</v>
      </c>
    </row>
    <row r="147" spans="1:366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  <c r="KY147" s="15">
        <f>Tabla2[[#This Row],[ROS_NUM_COR_COD_ROS_TG_NEG]]-Tabla2[[#This Row],[PAS_NUM_COR_COD_ROS_TG_NEG]]</f>
        <v>4.2750000000000004</v>
      </c>
      <c r="KZ147" s="15">
        <f>Tabla2[[#This Row],[ROS_DUR_COR_COD_ROS_TG_NEG]]-Tabla2[[#This Row],[PAS_DUR_COR_COD_ROS_TG_NEG]]</f>
        <v>1511.1666666666667</v>
      </c>
      <c r="LA147" s="15">
        <f>Tabla2[[#This Row],[ROS_NUM_COR_COD_ROS_TG_NEU]]-Tabla2[[#This Row],[PAS_NUM_COR_COD_ROS_TG_NEU]]</f>
        <v>4.8388888888888895</v>
      </c>
      <c r="LB147" s="15">
        <f>Tabla2[[#This Row],[ROS_DUR_COR_COD_ROS_TG_NEU]]-Tabla2[[#This Row],[PAS_DUR_COR_COD_ROS_TG_NEU]]</f>
        <v>1068.2222222222222</v>
      </c>
      <c r="LC147" s="15">
        <f>Tabla2[[#This Row],[ROS_NUM_COR_COD_ROS_TG_POS]]-Tabla2[[#This Row],[PAS_NUM_COR_COD_ROS_TG_POS]]</f>
        <v>3.8500000000000005</v>
      </c>
      <c r="LD147" s="15">
        <f>Tabla2[[#This Row],[ROS_DUR_COR_COD_ROS_TG_POS]]-Tabla2[[#This Row],[PAS_DUR_COR_COD_ROS_TG_POS]]</f>
        <v>672.22222222222217</v>
      </c>
      <c r="LE147" s="15">
        <f>Tabla2[[#This Row],[ROS_NUM_COR_COD_ROS_TG_TOT]]-Tabla2[[#This Row],[PAS_NUM_COR_COD_ROS_TG_TOT]]</f>
        <v>4.322222222222222</v>
      </c>
      <c r="LF147" s="15">
        <f>Tabla2[[#This Row],[ROS_DUR_COR_COD_ROS_TG_TOT]]-Tabla2[[#This Row],[PAS_DUR_COR_COD_ROS_TG_TOT]]</f>
        <v>984</v>
      </c>
      <c r="LG147" s="15">
        <f>Tabla2[[#This Row],[ROS_NUM_COR_COD_ESC_TG_NEG]]-Tabla2[[#This Row],[PAS_NUM_COR_COD_ESC_TG_NEG]]</f>
        <v>2.0499999999999998</v>
      </c>
      <c r="LH147" s="15">
        <f>Tabla2[[#This Row],[ROS_DUR_COR_COD_ESC_TG_NEG]]-Tabla2[[#This Row],[PAS_DUR_COR_COD_ESC_TG_NEG]]</f>
        <v>935</v>
      </c>
      <c r="LI147" s="15">
        <f>Tabla2[[#This Row],[ROS_NUM_COR_COD_ESC_TG_NEU]]-Tabla2[[#This Row],[PAS_NUM_COR_COD_ESC_TG_NEU]]</f>
        <v>2.1444444444444448</v>
      </c>
      <c r="LJ147" s="15">
        <f>Tabla2[[#This Row],[ROS_NUM_COR_COD_ESC_TG_NEG]]-Tabla2[[#This Row],[PAS_NUM_COR_COD_ESC_TG_NEG]]</f>
        <v>2.0499999999999998</v>
      </c>
      <c r="LK147" s="15">
        <f>Tabla2[[#This Row],[ROS_NUM_COR_COD_ESC_TG_POS]]-Tabla2[[#This Row],[PAS_NUM_COR_COD_ESC_TG_POS]]</f>
        <v>2.35</v>
      </c>
      <c r="LL147" s="15">
        <f>Tabla2[[#This Row],[ROS_DUR_COR_COD_ESC_TG_POS]]-Tabla2[[#This Row],[PAS_DUR_COR_COD_ESC_TG_POS]]</f>
        <v>238.83333333333326</v>
      </c>
      <c r="LM147" s="15">
        <f>Tabla2[[#This Row],[ROS_NUM_COR_COD_ESC_TG_TOT]]-Tabla2[[#This Row],[PAS_NUM_COR_COD_ESC_TG_TOT]]</f>
        <v>2.1944444444444446</v>
      </c>
      <c r="LN147" s="15">
        <f>Tabla2[[#This Row],[ROS_DUR_COR_COD_ESC_TG_TOT]]-Tabla2[[#This Row],[PAS_DUR_COR_COD_ESC_TG_TOT]]</f>
        <v>590</v>
      </c>
      <c r="LO147" s="15">
        <f>Tabla2[[#This Row],[PAS_NUM_COR_COD_ROS_TG_NEG]]-Tabla2[[#This Row],[ESC_NUM_COR_COD_ROS_TG_NEG]]</f>
        <v>-3.1222222222222222</v>
      </c>
      <c r="LP147" s="15">
        <f>Tabla2[[#This Row],[PAS_DUR_COR_COD_ROS_TG_NEG]]-Tabla2[[#This Row],[ESC_DUR_COR_COD_ROS_TG_NEG]]</f>
        <v>-1384.5</v>
      </c>
      <c r="LQ147" s="15">
        <f>Tabla2[[#This Row],[PAS_NUM_COR_COD_ROS_TG_NEU]]-Tabla2[[#This Row],[ESC_NUM_COR_COD_ROS_TG_NEU]]</f>
        <v>-3.0750000000000002</v>
      </c>
      <c r="LR147" s="15">
        <f>Tabla2[[#This Row],[PAS_DUR_COR_COD_ROS_TG_NEU]]-Tabla2[[#This Row],[ESC_DUR_COR_COD_ROS_TG_NEU]]</f>
        <v>-1059.8333333333333</v>
      </c>
      <c r="LS147" s="15">
        <f>Tabla2[[#This Row],[PAS_NUM_COR_COD_ROS_TG_POS]]-Tabla2[[#This Row],[ESC_NUM_COR_COD_ROS_TG_POS]]</f>
        <v>-0.75</v>
      </c>
      <c r="LT147" s="15">
        <f>Tabla2[[#This Row],[PAS_DUR_COR_COD_ROS_TG_POS]]-Tabla2[[#This Row],[ESC_DUR_COR_COD_ROS_TG_POS]]</f>
        <v>201.39999999999998</v>
      </c>
      <c r="LU147" s="15">
        <f>Tabla2[[#This Row],[PAS_NUM_COR_COD_ROS_TG_TOT]]-Tabla2[[#This Row],[ESC_NUM_COR_COD_ROS_TG_TOT]]</f>
        <v>-2.248148148148148</v>
      </c>
      <c r="LV147" s="15">
        <f>Tabla2[[#This Row],[PAS_DUR_COR_COD_ROS_TG_TOT]]-Tabla2[[#This Row],[ESC_DUR_COR_COD_ROS_TG_TOT]]</f>
        <v>-706.16666666666674</v>
      </c>
      <c r="LW147" s="15">
        <f>Tabla2[[#This Row],[PAS_NUM_COR_COD_ESC_TG_NEG]]-Tabla2[[#This Row],[ESC_NUM_COR_COD_ESC_TG_NEG]]</f>
        <v>-2.6888888888888887</v>
      </c>
      <c r="LX147" s="15">
        <f>Tabla2[[#This Row],[PAS_DUR_COR_COD_ESC_TG_NEG]]-Tabla2[[#This Row],[ESC_DUR_COR_COD_ESC_TG_NEG]]</f>
        <v>-920.66666666666674</v>
      </c>
      <c r="LY147" s="15">
        <f>Tabla2[[#This Row],[PAS_NUM_COR_COD_ESC_TG_NEU]]-Tabla2[[#This Row],[ESC_NUM_COR_COD_ESC_TG_NEU]]</f>
        <v>-2.2000000000000002</v>
      </c>
      <c r="LZ147" s="15">
        <f>Tabla2[[#This Row],[PAS_DUR_COR_COD_ESC_TG_NEU]]-Tabla2[[#This Row],[ESC_DUR_COR_COD_ESC_TG_NEU]]</f>
        <v>-337.21428571428567</v>
      </c>
      <c r="MA147" s="15">
        <f>Tabla2[[#This Row],[PAS_NUM_COR_COD_ESC_TG_POS]]-Tabla2[[#This Row],[ESC_NUM_COR_COD_ESC_TG_POS]]</f>
        <v>-4.8499999999999996</v>
      </c>
      <c r="MB147" s="15">
        <f>Tabla2[[#This Row],[PAS_DUR_COR_COD_ESC_TG_POS]]-Tabla2[[#This Row],[ESC_DUR_COR_COD_ESC_TG_POS]]</f>
        <v>-370.40000000000009</v>
      </c>
      <c r="MC147" s="15">
        <f>Tabla2[[#This Row],[PAS_NUM_COR_COD_ESC_TG_TOT]]-Tabla2[[#This Row],[ESC_NUM_COR_COD_ESC_TG_TOT]]</f>
        <v>-3.3425925925925926</v>
      </c>
      <c r="MD147" s="15">
        <f>Tabla2[[#This Row],[PAS_DUR_COR_COD_ESC_TG_TOT]]-Tabla2[[#This Row],[ESC_DUR_COR_COD_ESC_TG_TOT]]</f>
        <v>-632.52173913043475</v>
      </c>
      <c r="ME147" s="42">
        <f>Tabla25[[#This Row],[PAS_NUM_COR_COD_ROS_TG_NEG]]-Tabla25[[#This Row],[PAS_NUM_COR_COD_ESC_TG_NEG]]</f>
        <v>-0.1</v>
      </c>
      <c r="MF147" s="42">
        <f>Tabla25[[#This Row],[PAS_NUM_COR_COD_ROS_TG_NEU]]-Tabla25[[#This Row],[PAS_NUM_COR_COD_ESC_TG_NEU]]</f>
        <v>-0.25</v>
      </c>
      <c r="MG147" s="42">
        <f>Tabla25[[#This Row],[PAS_NUM_COR_COD_ROS_TG_POS]]-Tabla25[[#This Row],[PAS_NUM_COR_COD_ESC_TG_POS]]</f>
        <v>0.30000000000000004</v>
      </c>
      <c r="MH147" s="42">
        <f>Tabla25[[#This Row],[PAS_NUM_COR_COD_ROS_TG_TOT]]-Tabla25[[#This Row],[PAS_NUM_COR_COD_ESC_TG_TOT]]</f>
        <v>-1.6666666666666663E-2</v>
      </c>
      <c r="MI147" s="42">
        <f>Tabla25[[#This Row],[PAS_DUR_COR_COD_ROS_TG_NEG]]-Tabla25[[#This Row],[PAS_DUR_COR_COD_ESC_TG_NEG]]</f>
        <v>-238</v>
      </c>
      <c r="MJ147" s="42">
        <f>Tabla25[[#This Row],[PAS_DUR_COR_COD_ROS_TG_NEU]]-Tabla25[[#This Row],[PAS_DUR_COR_COD_ESC_TG_NEU]]</f>
        <v>-354.5</v>
      </c>
      <c r="MK147" s="42">
        <f>Tabla25[[#This Row],[PAS_DUR_COR_COD_ROS_TG_POS]]-Tabla25[[#This Row],[PAS_DUR_COR_COD_ESC_TG_POS]]</f>
        <v>-295</v>
      </c>
      <c r="ML147" s="42">
        <f>Tabla25[[#This Row],[PAS_DUR_COR_COD_ROS_TG_TOT]]-Tabla25[[#This Row],[PAS_DUR_COR_COD_ESC_TG_TOT]]</f>
        <v>-149.16666666666669</v>
      </c>
      <c r="MM147" s="44">
        <f>Tabla25[[#This Row],[ESC_NUM_COR_COD_ROS_TG_NEG]]-Tabla25[[#This Row],[ESC_NUM_COR_COD_ESC_TG_NEG]]</f>
        <v>0.33333333333333348</v>
      </c>
      <c r="MN147" s="44">
        <f>Tabla25[[#This Row],[ESC_NUM_COR_COD_ROS_TG_NEU]]-Tabla25[[#This Row],[ESC_NUM_COR_COD_ESC_TG_NEU]]</f>
        <v>0.625</v>
      </c>
      <c r="MO147" s="44">
        <f>Tabla25[[#This Row],[ESC_NUM_COR_COD_ROS_TG_POS]]-Tabla25[[#This Row],[ESC_NUM_COR_COD_ESC_TG_POS]]</f>
        <v>-3.8</v>
      </c>
      <c r="MP147" s="44">
        <f>Tabla25[[#This Row],[ESC_NUM_COR_COD_ROS_TG_TOT]]-Tabla25[[#This Row],[ESC_NUM_COR_COD_ESC_TG_TOT]]</f>
        <v>-1.1111111111111112</v>
      </c>
      <c r="MQ147" s="44">
        <f>Tabla25[[#This Row],[ESC_DUR_COR_COD_ROS_TG_NEG]]-Tabla25[[#This Row],[ESC_DUR_COR_COD_ESC_TG_NEG]]</f>
        <v>225.83333333333326</v>
      </c>
      <c r="MR147" s="44">
        <f>Tabla25[[#This Row],[ESC_DUR_COR_COD_ROS_TG_NEU]]-Tabla25[[#This Row],[ESC_DUR_COR_COD_ESC_TG_NEU]]</f>
        <v>368.11904761904759</v>
      </c>
      <c r="MS147" s="44">
        <f>Tabla25[[#This Row],[ESC_DUR_COR_COD_ROS_TG_POS]]-Tabla25[[#This Row],[ESC_DUR_COR_COD_ESC_TG_POS]]</f>
        <v>-866.80000000000007</v>
      </c>
      <c r="MT147" s="44">
        <f>Tabla25[[#This Row],[ESC_DUR_COR_COD_ROS_TG_TOT]]-Tabla25[[#This Row],[ESC_DUR_COR_COD_ESC_TG_TOT]]</f>
        <v>-75.521739130434753</v>
      </c>
      <c r="MU147" s="47">
        <f>Tabla25[[#This Row],[ROS_NUM_COR_COD_ROS_TG_NEG]]-Tabla25[[#This Row],[ROS_NUM_COR_COD_ESC_TG_NEG]]</f>
        <v>2.125</v>
      </c>
      <c r="MV147" s="47">
        <f>Tabla25[[#This Row],[ROS_NUM_COR_COD_ROS_TG_NEU]]-Tabla25[[#This Row],[ROS_NUM_COR_COD_ESC_TG_NEU]]</f>
        <v>2.4444444444444446</v>
      </c>
      <c r="MW147" s="47">
        <f>Tabla25[[#This Row],[ROS_NUM_COR_COD_ROS_TG_POS]]-Tabla25[[#This Row],[ROS_NUM_COR_COD_ESC_TG_POS]]</f>
        <v>1.8000000000000003</v>
      </c>
      <c r="MX147" s="47">
        <f>Tabla25[[#This Row],[ROS_NUM_COR_COD_ROS_TG_TOT]]-Tabla25[[#This Row],[ROS_NUM_COR_COD_ESC_TG_TOT]]</f>
        <v>2.1111111111111107</v>
      </c>
      <c r="MY147" s="47">
        <f>Tabla25[[#This Row],[ROS_DUR_COR_COD_ROS_TG_NEG]]-Tabla25[[#This Row],[ROS_DUR_COR_COD_ESC_TG_NEG]]</f>
        <v>338.16666666666674</v>
      </c>
      <c r="MZ147" s="47">
        <f>Tabla25[[#This Row],[ROS_DUR_COR_COD_ROS_TG_NEU]]-Tabla25[[#This Row],[ROS_DUR_COR_COD_ESC_TG_NEU]]</f>
        <v>289.05555555555554</v>
      </c>
      <c r="NA147" s="47">
        <f>Tabla25[[#This Row],[ROS_DUR_COR_COD_ROS_TG_POS]]-Tabla25[[#This Row],[ROS_DUR_COR_COD_ESC_TG_POS]]</f>
        <v>138.38888888888891</v>
      </c>
      <c r="NB147" s="47">
        <f>Tabla25[[#This Row],[ROS_DUR_COR_COD_ROS_TG_TOT]]-Tabla25[[#This Row],[ROS_DUR_COR_COD_ESC_TG_TOT]]</f>
        <v>244.83333333333326</v>
      </c>
    </row>
    <row r="148" spans="1:366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  <c r="KY148" s="15">
        <f>Tabla2[[#This Row],[ROS_NUM_COR_COD_ROS_TG_NEG]]-Tabla2[[#This Row],[PAS_NUM_COR_COD_ROS_TG_NEG]]</f>
        <v>0</v>
      </c>
      <c r="KZ148" s="15">
        <f>Tabla2[[#This Row],[ROS_DUR_COR_COD_ROS_TG_NEG]]-Tabla2[[#This Row],[PAS_DUR_COR_COD_ROS_TG_NEG]]</f>
        <v>0</v>
      </c>
      <c r="LA148" s="15">
        <f>Tabla2[[#This Row],[ROS_NUM_COR_COD_ROS_TG_NEU]]-Tabla2[[#This Row],[PAS_NUM_COR_COD_ROS_TG_NEU]]</f>
        <v>0</v>
      </c>
      <c r="LB148" s="15">
        <f>Tabla2[[#This Row],[ROS_DUR_COR_COD_ROS_TG_NEU]]-Tabla2[[#This Row],[PAS_DUR_COR_COD_ROS_TG_NEU]]</f>
        <v>0</v>
      </c>
      <c r="LC148" s="15">
        <f>Tabla2[[#This Row],[ROS_NUM_COR_COD_ROS_TG_POS]]-Tabla2[[#This Row],[PAS_NUM_COR_COD_ROS_TG_POS]]</f>
        <v>0</v>
      </c>
      <c r="LD148" s="15">
        <f>Tabla2[[#This Row],[ROS_DUR_COR_COD_ROS_TG_POS]]-Tabla2[[#This Row],[PAS_DUR_COR_COD_ROS_TG_POS]]</f>
        <v>0</v>
      </c>
      <c r="LE148" s="15">
        <f>Tabla2[[#This Row],[ROS_NUM_COR_COD_ROS_TG_TOT]]-Tabla2[[#This Row],[PAS_NUM_COR_COD_ROS_TG_TOT]]</f>
        <v>0</v>
      </c>
      <c r="LF148" s="15">
        <f>Tabla2[[#This Row],[ROS_DUR_COR_COD_ROS_TG_TOT]]-Tabla2[[#This Row],[PAS_DUR_COR_COD_ROS_TG_TOT]]</f>
        <v>0</v>
      </c>
      <c r="LG148" s="15">
        <f>Tabla2[[#This Row],[ROS_NUM_COR_COD_ESC_TG_NEG]]-Tabla2[[#This Row],[PAS_NUM_COR_COD_ESC_TG_NEG]]</f>
        <v>0</v>
      </c>
      <c r="LH148" s="15">
        <f>Tabla2[[#This Row],[ROS_DUR_COR_COD_ESC_TG_NEG]]-Tabla2[[#This Row],[PAS_DUR_COR_COD_ESC_TG_NEG]]</f>
        <v>0</v>
      </c>
      <c r="LI148" s="15">
        <f>Tabla2[[#This Row],[ROS_NUM_COR_COD_ESC_TG_NEU]]-Tabla2[[#This Row],[PAS_NUM_COR_COD_ESC_TG_NEU]]</f>
        <v>0</v>
      </c>
      <c r="LJ148" s="15">
        <f>Tabla2[[#This Row],[ROS_NUM_COR_COD_ESC_TG_NEG]]-Tabla2[[#This Row],[PAS_NUM_COR_COD_ESC_TG_NEG]]</f>
        <v>0</v>
      </c>
      <c r="LK148" s="15">
        <f>Tabla2[[#This Row],[ROS_NUM_COR_COD_ESC_TG_POS]]-Tabla2[[#This Row],[PAS_NUM_COR_COD_ESC_TG_POS]]</f>
        <v>0</v>
      </c>
      <c r="LL148" s="15">
        <f>Tabla2[[#This Row],[ROS_DUR_COR_COD_ESC_TG_POS]]-Tabla2[[#This Row],[PAS_DUR_COR_COD_ESC_TG_POS]]</f>
        <v>0</v>
      </c>
      <c r="LM148" s="15">
        <f>Tabla2[[#This Row],[ROS_NUM_COR_COD_ESC_TG_TOT]]-Tabla2[[#This Row],[PAS_NUM_COR_COD_ESC_TG_TOT]]</f>
        <v>0</v>
      </c>
      <c r="LN148" s="15">
        <f>Tabla2[[#This Row],[ROS_DUR_COR_COD_ESC_TG_TOT]]-Tabla2[[#This Row],[PAS_DUR_COR_COD_ESC_TG_TOT]]</f>
        <v>0</v>
      </c>
      <c r="LO148" s="15">
        <f>Tabla2[[#This Row],[PAS_NUM_COR_COD_ROS_TG_NEG]]-Tabla2[[#This Row],[ESC_NUM_COR_COD_ROS_TG_NEG]]</f>
        <v>0</v>
      </c>
      <c r="LP148" s="15">
        <f>Tabla2[[#This Row],[PAS_DUR_COR_COD_ROS_TG_NEG]]-Tabla2[[#This Row],[ESC_DUR_COR_COD_ROS_TG_NEG]]</f>
        <v>0</v>
      </c>
      <c r="LQ148" s="15">
        <f>Tabla2[[#This Row],[PAS_NUM_COR_COD_ROS_TG_NEU]]-Tabla2[[#This Row],[ESC_NUM_COR_COD_ROS_TG_NEU]]</f>
        <v>0</v>
      </c>
      <c r="LR148" s="15">
        <f>Tabla2[[#This Row],[PAS_DUR_COR_COD_ROS_TG_NEU]]-Tabla2[[#This Row],[ESC_DUR_COR_COD_ROS_TG_NEU]]</f>
        <v>0</v>
      </c>
      <c r="LS148" s="15">
        <f>Tabla2[[#This Row],[PAS_NUM_COR_COD_ROS_TG_POS]]-Tabla2[[#This Row],[ESC_NUM_COR_COD_ROS_TG_POS]]</f>
        <v>0</v>
      </c>
      <c r="LT148" s="15">
        <f>Tabla2[[#This Row],[PAS_DUR_COR_COD_ROS_TG_POS]]-Tabla2[[#This Row],[ESC_DUR_COR_COD_ROS_TG_POS]]</f>
        <v>0</v>
      </c>
      <c r="LU148" s="15">
        <f>Tabla2[[#This Row],[PAS_NUM_COR_COD_ROS_TG_TOT]]-Tabla2[[#This Row],[ESC_NUM_COR_COD_ROS_TG_TOT]]</f>
        <v>0</v>
      </c>
      <c r="LV148" s="15">
        <f>Tabla2[[#This Row],[PAS_DUR_COR_COD_ROS_TG_TOT]]-Tabla2[[#This Row],[ESC_DUR_COR_COD_ROS_TG_TOT]]</f>
        <v>0</v>
      </c>
      <c r="LW148" s="15">
        <f>Tabla2[[#This Row],[PAS_NUM_COR_COD_ESC_TG_NEG]]-Tabla2[[#This Row],[ESC_NUM_COR_COD_ESC_TG_NEG]]</f>
        <v>0</v>
      </c>
      <c r="LX148" s="15">
        <f>Tabla2[[#This Row],[PAS_DUR_COR_COD_ESC_TG_NEG]]-Tabla2[[#This Row],[ESC_DUR_COR_COD_ESC_TG_NEG]]</f>
        <v>0</v>
      </c>
      <c r="LY148" s="15">
        <f>Tabla2[[#This Row],[PAS_NUM_COR_COD_ESC_TG_NEU]]-Tabla2[[#This Row],[ESC_NUM_COR_COD_ESC_TG_NEU]]</f>
        <v>0</v>
      </c>
      <c r="LZ148" s="15">
        <f>Tabla2[[#This Row],[PAS_DUR_COR_COD_ESC_TG_NEU]]-Tabla2[[#This Row],[ESC_DUR_COR_COD_ESC_TG_NEU]]</f>
        <v>0</v>
      </c>
      <c r="MA148" s="15">
        <f>Tabla2[[#This Row],[PAS_NUM_COR_COD_ESC_TG_POS]]-Tabla2[[#This Row],[ESC_NUM_COR_COD_ESC_TG_POS]]</f>
        <v>0</v>
      </c>
      <c r="MB148" s="15">
        <f>Tabla2[[#This Row],[PAS_DUR_COR_COD_ESC_TG_POS]]-Tabla2[[#This Row],[ESC_DUR_COR_COD_ESC_TG_POS]]</f>
        <v>0</v>
      </c>
      <c r="MC148" s="15">
        <f>Tabla2[[#This Row],[PAS_NUM_COR_COD_ESC_TG_TOT]]-Tabla2[[#This Row],[ESC_NUM_COR_COD_ESC_TG_TOT]]</f>
        <v>0</v>
      </c>
      <c r="MD148" s="15">
        <f>Tabla2[[#This Row],[PAS_DUR_COR_COD_ESC_TG_TOT]]-Tabla2[[#This Row],[ESC_DUR_COR_COD_ESC_TG_TOT]]</f>
        <v>0</v>
      </c>
      <c r="ME148" s="42">
        <f>Tabla25[[#This Row],[PAS_NUM_COR_COD_ROS_TG_NEG]]-Tabla25[[#This Row],[PAS_NUM_COR_COD_ESC_TG_NEG]]</f>
        <v>0</v>
      </c>
      <c r="MF148" s="42">
        <f>Tabla25[[#This Row],[PAS_NUM_COR_COD_ROS_TG_NEU]]-Tabla25[[#This Row],[PAS_NUM_COR_COD_ESC_TG_NEU]]</f>
        <v>0</v>
      </c>
      <c r="MG148" s="42">
        <f>Tabla25[[#This Row],[PAS_NUM_COR_COD_ROS_TG_POS]]-Tabla25[[#This Row],[PAS_NUM_COR_COD_ESC_TG_POS]]</f>
        <v>0</v>
      </c>
      <c r="MH148" s="42">
        <f>Tabla25[[#This Row],[PAS_NUM_COR_COD_ROS_TG_TOT]]-Tabla25[[#This Row],[PAS_NUM_COR_COD_ESC_TG_TOT]]</f>
        <v>0</v>
      </c>
      <c r="MI148" s="42">
        <f>Tabla25[[#This Row],[PAS_DUR_COR_COD_ROS_TG_NEG]]-Tabla25[[#This Row],[PAS_DUR_COR_COD_ESC_TG_NEG]]</f>
        <v>0</v>
      </c>
      <c r="MJ148" s="42">
        <f>Tabla25[[#This Row],[PAS_DUR_COR_COD_ROS_TG_NEU]]-Tabla25[[#This Row],[PAS_DUR_COR_COD_ESC_TG_NEU]]</f>
        <v>0</v>
      </c>
      <c r="MK148" s="42">
        <f>Tabla25[[#This Row],[PAS_DUR_COR_COD_ROS_TG_POS]]-Tabla25[[#This Row],[PAS_DUR_COR_COD_ESC_TG_POS]]</f>
        <v>0</v>
      </c>
      <c r="ML148" s="42">
        <f>Tabla25[[#This Row],[PAS_DUR_COR_COD_ROS_TG_TOT]]-Tabla25[[#This Row],[PAS_DUR_COR_COD_ESC_TG_TOT]]</f>
        <v>0</v>
      </c>
      <c r="MM148" s="44">
        <f>Tabla25[[#This Row],[ESC_NUM_COR_COD_ROS_TG_NEG]]-Tabla25[[#This Row],[ESC_NUM_COR_COD_ESC_TG_NEG]]</f>
        <v>0</v>
      </c>
      <c r="MN148" s="44">
        <f>Tabla25[[#This Row],[ESC_NUM_COR_COD_ROS_TG_NEU]]-Tabla25[[#This Row],[ESC_NUM_COR_COD_ESC_TG_NEU]]</f>
        <v>0</v>
      </c>
      <c r="MO148" s="44">
        <f>Tabla25[[#This Row],[ESC_NUM_COR_COD_ROS_TG_POS]]-Tabla25[[#This Row],[ESC_NUM_COR_COD_ESC_TG_POS]]</f>
        <v>0</v>
      </c>
      <c r="MP148" s="44">
        <f>Tabla25[[#This Row],[ESC_NUM_COR_COD_ROS_TG_TOT]]-Tabla25[[#This Row],[ESC_NUM_COR_COD_ESC_TG_TOT]]</f>
        <v>0</v>
      </c>
      <c r="MQ148" s="44">
        <f>Tabla25[[#This Row],[ESC_DUR_COR_COD_ROS_TG_NEG]]-Tabla25[[#This Row],[ESC_DUR_COR_COD_ESC_TG_NEG]]</f>
        <v>0</v>
      </c>
      <c r="MR148" s="44">
        <f>Tabla25[[#This Row],[ESC_DUR_COR_COD_ROS_TG_NEU]]-Tabla25[[#This Row],[ESC_DUR_COR_COD_ESC_TG_NEU]]</f>
        <v>0</v>
      </c>
      <c r="MS148" s="44">
        <f>Tabla25[[#This Row],[ESC_DUR_COR_COD_ROS_TG_POS]]-Tabla25[[#This Row],[ESC_DUR_COR_COD_ESC_TG_POS]]</f>
        <v>0</v>
      </c>
      <c r="MT148" s="44">
        <f>Tabla25[[#This Row],[ESC_DUR_COR_COD_ROS_TG_TOT]]-Tabla25[[#This Row],[ESC_DUR_COR_COD_ESC_TG_TOT]]</f>
        <v>0</v>
      </c>
      <c r="MU148" s="47">
        <f>Tabla25[[#This Row],[ROS_NUM_COR_COD_ROS_TG_NEG]]-Tabla25[[#This Row],[ROS_NUM_COR_COD_ESC_TG_NEG]]</f>
        <v>0</v>
      </c>
      <c r="MV148" s="47">
        <f>Tabla25[[#This Row],[ROS_NUM_COR_COD_ROS_TG_NEU]]-Tabla25[[#This Row],[ROS_NUM_COR_COD_ESC_TG_NEU]]</f>
        <v>0</v>
      </c>
      <c r="MW148" s="47">
        <f>Tabla25[[#This Row],[ROS_NUM_COR_COD_ROS_TG_POS]]-Tabla25[[#This Row],[ROS_NUM_COR_COD_ESC_TG_POS]]</f>
        <v>0</v>
      </c>
      <c r="MX148" s="47">
        <f>Tabla25[[#This Row],[ROS_NUM_COR_COD_ROS_TG_TOT]]-Tabla25[[#This Row],[ROS_NUM_COR_COD_ESC_TG_TOT]]</f>
        <v>0</v>
      </c>
      <c r="MY148" s="47">
        <f>Tabla25[[#This Row],[ROS_DUR_COR_COD_ROS_TG_NEG]]-Tabla25[[#This Row],[ROS_DUR_COR_COD_ESC_TG_NEG]]</f>
        <v>0</v>
      </c>
      <c r="MZ148" s="47">
        <f>Tabla25[[#This Row],[ROS_DUR_COR_COD_ROS_TG_NEU]]-Tabla25[[#This Row],[ROS_DUR_COR_COD_ESC_TG_NEU]]</f>
        <v>0</v>
      </c>
      <c r="NA148" s="47">
        <f>Tabla25[[#This Row],[ROS_DUR_COR_COD_ROS_TG_POS]]-Tabla25[[#This Row],[ROS_DUR_COR_COD_ESC_TG_POS]]</f>
        <v>0</v>
      </c>
      <c r="NB148" s="47">
        <f>Tabla25[[#This Row],[ROS_DUR_COR_COD_ROS_TG_TOT]]-Tabla25[[#This Row],[ROS_DUR_COR_COD_ESC_TG_TOT]]</f>
        <v>0</v>
      </c>
    </row>
    <row r="149" spans="1:366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  <c r="KY149" s="15">
        <f>Tabla2[[#This Row],[ROS_NUM_COR_COD_ROS_TG_NEG]]-Tabla2[[#This Row],[PAS_NUM_COR_COD_ROS_TG_NEG]]</f>
        <v>-2.631578947368407E-2</v>
      </c>
      <c r="KZ149" s="15">
        <f>Tabla2[[#This Row],[ROS_DUR_COR_COD_ROS_TG_NEG]]-Tabla2[[#This Row],[PAS_DUR_COR_COD_ROS_TG_NEG]]</f>
        <v>-35.388888888888914</v>
      </c>
      <c r="LA149" s="15">
        <f>Tabla2[[#This Row],[ROS_NUM_COR_COD_ROS_TG_NEU]]-Tabla2[[#This Row],[PAS_NUM_COR_COD_ROS_TG_NEU]]</f>
        <v>-2.4000000000000004</v>
      </c>
      <c r="LB149" s="15">
        <f>Tabla2[[#This Row],[ROS_DUR_COR_COD_ROS_TG_NEU]]-Tabla2[[#This Row],[PAS_DUR_COR_COD_ROS_TG_NEU]]</f>
        <v>-308.36111111111109</v>
      </c>
      <c r="LC149" s="15">
        <f>Tabla2[[#This Row],[ROS_NUM_COR_COD_ROS_TG_POS]]-Tabla2[[#This Row],[PAS_NUM_COR_COD_ROS_TG_POS]]</f>
        <v>-0.86111111111111116</v>
      </c>
      <c r="LD149" s="15">
        <f>Tabla2[[#This Row],[ROS_DUR_COR_COD_ROS_TG_POS]]-Tabla2[[#This Row],[PAS_DUR_COR_COD_ROS_TG_POS]]</f>
        <v>-0.35338345864659004</v>
      </c>
      <c r="LE149" s="15">
        <f>Tabla2[[#This Row],[ROS_NUM_COR_COD_ROS_TG_TOT]]-Tabla2[[#This Row],[PAS_NUM_COR_COD_ROS_TG_TOT]]</f>
        <v>-1.1613854089904203</v>
      </c>
      <c r="LF149" s="15">
        <f>Tabla2[[#This Row],[ROS_DUR_COR_COD_ROS_TG_TOT]]-Tabla2[[#This Row],[PAS_DUR_COR_COD_ROS_TG_TOT]]</f>
        <v>-100.04318181818178</v>
      </c>
      <c r="LG149" s="15">
        <f>Tabla2[[#This Row],[ROS_NUM_COR_COD_ESC_TG_NEG]]-Tabla2[[#This Row],[PAS_NUM_COR_COD_ESC_TG_NEG]]</f>
        <v>-1.3508771929824559</v>
      </c>
      <c r="LH149" s="15">
        <f>Tabla2[[#This Row],[ROS_DUR_COR_COD_ESC_TG_NEG]]-Tabla2[[#This Row],[PAS_DUR_COR_COD_ESC_TG_NEG]]</f>
        <v>-462.74117647058824</v>
      </c>
      <c r="LI149" s="15">
        <f>Tabla2[[#This Row],[ROS_NUM_COR_COD_ESC_TG_NEU]]-Tabla2[[#This Row],[PAS_NUM_COR_COD_ESC_TG_NEU]]</f>
        <v>0.35000000000000009</v>
      </c>
      <c r="LJ149" s="15">
        <f>Tabla2[[#This Row],[ROS_NUM_COR_COD_ESC_TG_NEG]]-Tabla2[[#This Row],[PAS_NUM_COR_COD_ESC_TG_NEG]]</f>
        <v>-1.3508771929824559</v>
      </c>
      <c r="LK149" s="15">
        <f>Tabla2[[#This Row],[ROS_NUM_COR_COD_ESC_TG_POS]]-Tabla2[[#This Row],[PAS_NUM_COR_COD_ESC_TG_POS]]</f>
        <v>-0.45000000000000018</v>
      </c>
      <c r="LL149" s="15">
        <f>Tabla2[[#This Row],[ROS_DUR_COR_COD_ESC_TG_POS]]-Tabla2[[#This Row],[PAS_DUR_COR_COD_ESC_TG_POS]]</f>
        <v>-50.825396825396751</v>
      </c>
      <c r="LM149" s="15">
        <f>Tabla2[[#This Row],[ROS_NUM_COR_COD_ESC_TG_TOT]]-Tabla2[[#This Row],[PAS_NUM_COR_COD_ESC_TG_TOT]]</f>
        <v>-0.42593957258658799</v>
      </c>
      <c r="LN149" s="15">
        <f>Tabla2[[#This Row],[ROS_DUR_COR_COD_ESC_TG_TOT]]-Tabla2[[#This Row],[PAS_DUR_COR_COD_ESC_TG_TOT]]</f>
        <v>-37.407407407407391</v>
      </c>
      <c r="LO149" s="15">
        <f>Tabla2[[#This Row],[PAS_NUM_COR_COD_ROS_TG_NEG]]-Tabla2[[#This Row],[ESC_NUM_COR_COD_ROS_TG_NEG]]</f>
        <v>0.32631578947368389</v>
      </c>
      <c r="LP149" s="15">
        <f>Tabla2[[#This Row],[PAS_DUR_COR_COD_ROS_TG_NEG]]-Tabla2[[#This Row],[ESC_DUR_COR_COD_ROS_TG_NEG]]</f>
        <v>51.688888888888869</v>
      </c>
      <c r="LQ149" s="15">
        <f>Tabla2[[#This Row],[PAS_NUM_COR_COD_ROS_TG_NEU]]-Tabla2[[#This Row],[ESC_NUM_COR_COD_ROS_TG_NEU]]</f>
        <v>2.2750000000000004</v>
      </c>
      <c r="LR149" s="15">
        <f>Tabla2[[#This Row],[PAS_DUR_COR_COD_ROS_TG_NEU]]-Tabla2[[#This Row],[ESC_DUR_COR_COD_ROS_TG_NEU]]</f>
        <v>670.61111111111109</v>
      </c>
      <c r="LS149" s="15">
        <f>Tabla2[[#This Row],[PAS_NUM_COR_COD_ROS_TG_POS]]-Tabla2[[#This Row],[ESC_NUM_COR_COD_ROS_TG_POS]]</f>
        <v>1.1499999999999999</v>
      </c>
      <c r="LT149" s="15">
        <f>Tabla2[[#This Row],[PAS_DUR_COR_COD_ROS_TG_POS]]-Tabla2[[#This Row],[ESC_DUR_COR_COD_ROS_TG_POS]]</f>
        <v>90.46052631578948</v>
      </c>
      <c r="LU149" s="15">
        <f>Tabla2[[#This Row],[PAS_NUM_COR_COD_ROS_TG_TOT]]-Tabla2[[#This Row],[ESC_NUM_COR_COD_ROS_TG_TOT]]</f>
        <v>1.2064164648910412</v>
      </c>
      <c r="LV149" s="15">
        <f>Tabla2[[#This Row],[PAS_DUR_COR_COD_ROS_TG_TOT]]-Tabla2[[#This Row],[ESC_DUR_COR_COD_ROS_TG_TOT]]</f>
        <v>249.05818181818177</v>
      </c>
      <c r="LW149" s="15">
        <f>Tabla2[[#This Row],[PAS_NUM_COR_COD_ESC_TG_NEG]]-Tabla2[[#This Row],[ESC_NUM_COR_COD_ESC_TG_NEG]]</f>
        <v>-0.5157894736842108</v>
      </c>
      <c r="LX149" s="15">
        <f>Tabla2[[#This Row],[PAS_DUR_COR_COD_ESC_TG_NEG]]-Tabla2[[#This Row],[ESC_DUR_COR_COD_ESC_TG_NEG]]</f>
        <v>-53.958823529411802</v>
      </c>
      <c r="LY149" s="15">
        <f>Tabla2[[#This Row],[PAS_NUM_COR_COD_ESC_TG_NEU]]-Tabla2[[#This Row],[ESC_NUM_COR_COD_ESC_TG_NEU]]</f>
        <v>-2.7250000000000001</v>
      </c>
      <c r="LZ149" s="15">
        <f>Tabla2[[#This Row],[PAS_DUR_COR_COD_ESC_TG_NEU]]-Tabla2[[#This Row],[ESC_DUR_COR_COD_ESC_TG_NEU]]</f>
        <v>-877.73026315789468</v>
      </c>
      <c r="MA149" s="15">
        <f>Tabla2[[#This Row],[PAS_NUM_COR_COD_ESC_TG_POS]]-Tabla2[[#This Row],[ESC_NUM_COR_COD_ESC_TG_POS]]</f>
        <v>-1.4500000000000002</v>
      </c>
      <c r="MB149" s="15">
        <f>Tabla2[[#This Row],[PAS_DUR_COR_COD_ESC_TG_POS]]-Tabla2[[#This Row],[ESC_DUR_COR_COD_ESC_TG_POS]]</f>
        <v>-263.58888888888896</v>
      </c>
      <c r="MC149" s="15">
        <f>Tabla2[[#This Row],[PAS_NUM_COR_COD_ESC_TG_TOT]]-Tabla2[[#This Row],[ESC_NUM_COR_COD_ESC_TG_TOT]]</f>
        <v>-1.5181598062953992</v>
      </c>
      <c r="MD149" s="15">
        <f>Tabla2[[#This Row],[PAS_DUR_COR_COD_ESC_TG_TOT]]-Tabla2[[#This Row],[ESC_DUR_COR_COD_ESC_TG_TOT]]</f>
        <v>-376.93783068783057</v>
      </c>
      <c r="ME149" s="42">
        <f>Tabla25[[#This Row],[PAS_NUM_COR_COD_ROS_TG_NEG]]-Tabla25[[#This Row],[PAS_NUM_COR_COD_ESC_TG_NEG]]</f>
        <v>-0.15789473684210531</v>
      </c>
      <c r="MF149" s="42">
        <f>Tabla25[[#This Row],[PAS_NUM_COR_COD_ROS_TG_NEU]]-Tabla25[[#This Row],[PAS_NUM_COR_COD_ESC_TG_NEU]]</f>
        <v>1.2500000000000004</v>
      </c>
      <c r="MG149" s="42">
        <f>Tabla25[[#This Row],[PAS_NUM_COR_COD_ROS_TG_POS]]-Tabla25[[#This Row],[PAS_NUM_COR_COD_ESC_TG_POS]]</f>
        <v>0.29999999999999982</v>
      </c>
      <c r="MH149" s="42">
        <f>Tabla25[[#This Row],[PAS_NUM_COR_COD_ROS_TG_TOT]]-Tabla25[[#This Row],[PAS_NUM_COR_COD_ESC_TG_TOT]]</f>
        <v>0.47457627118644075</v>
      </c>
      <c r="MI149" s="42">
        <f>Tabla25[[#This Row],[PAS_DUR_COR_COD_ROS_TG_NEG]]-Tabla25[[#This Row],[PAS_DUR_COR_COD_ESC_TG_NEG]]</f>
        <v>-108.55228758169937</v>
      </c>
      <c r="MJ149" s="42">
        <f>Tabla25[[#This Row],[PAS_DUR_COR_COD_ROS_TG_NEU]]-Tabla25[[#This Row],[PAS_DUR_COR_COD_ESC_TG_NEU]]</f>
        <v>328.71637426900577</v>
      </c>
      <c r="MK149" s="42">
        <f>Tabla25[[#This Row],[PAS_DUR_COR_COD_ROS_TG_POS]]-Tabla25[[#This Row],[PAS_DUR_COR_COD_ESC_TG_POS]]</f>
        <v>22.099415204678394</v>
      </c>
      <c r="ML149" s="42">
        <f>Tabla25[[#This Row],[PAS_DUR_COR_COD_ROS_TG_TOT]]-Tabla25[[#This Row],[PAS_DUR_COR_COD_ESC_TG_TOT]]</f>
        <v>84.177441077441017</v>
      </c>
      <c r="MM149" s="44">
        <f>Tabla25[[#This Row],[ESC_NUM_COR_COD_ROS_TG_NEG]]-Tabla25[[#This Row],[ESC_NUM_COR_COD_ESC_TG_NEG]]</f>
        <v>-1</v>
      </c>
      <c r="MN149" s="44">
        <f>Tabla25[[#This Row],[ESC_NUM_COR_COD_ROS_TG_NEU]]-Tabla25[[#This Row],[ESC_NUM_COR_COD_ESC_TG_NEU]]</f>
        <v>-3.75</v>
      </c>
      <c r="MO149" s="44">
        <f>Tabla25[[#This Row],[ESC_NUM_COR_COD_ROS_TG_POS]]-Tabla25[[#This Row],[ESC_NUM_COR_COD_ESC_TG_POS]]</f>
        <v>-2.3000000000000003</v>
      </c>
      <c r="MP149" s="44">
        <f>Tabla25[[#This Row],[ESC_NUM_COR_COD_ROS_TG_TOT]]-Tabla25[[#This Row],[ESC_NUM_COR_COD_ESC_TG_TOT]]</f>
        <v>-2.2499999999999996</v>
      </c>
      <c r="MQ149" s="44">
        <f>Tabla25[[#This Row],[ESC_DUR_COR_COD_ROS_TG_NEG]]-Tabla25[[#This Row],[ESC_DUR_COR_COD_ESC_TG_NEG]]</f>
        <v>-214.20000000000005</v>
      </c>
      <c r="MR149" s="44">
        <f>Tabla25[[#This Row],[ESC_DUR_COR_COD_ROS_TG_NEU]]-Tabla25[[#This Row],[ESC_DUR_COR_COD_ESC_TG_NEU]]</f>
        <v>-1219.625</v>
      </c>
      <c r="MS149" s="44">
        <f>Tabla25[[#This Row],[ESC_DUR_COR_COD_ROS_TG_POS]]-Tabla25[[#This Row],[ESC_DUR_COR_COD_ESC_TG_POS]]</f>
        <v>-331.95000000000005</v>
      </c>
      <c r="MT149" s="44">
        <f>Tabla25[[#This Row],[ESC_DUR_COR_COD_ROS_TG_TOT]]-Tabla25[[#This Row],[ESC_DUR_COR_COD_ESC_TG_TOT]]</f>
        <v>-541.81857142857132</v>
      </c>
      <c r="MU149" s="47">
        <f>Tabla25[[#This Row],[ROS_NUM_COR_COD_ROS_TG_NEG]]-Tabla25[[#This Row],[ROS_NUM_COR_COD_ESC_TG_NEG]]</f>
        <v>1.1666666666666665</v>
      </c>
      <c r="MV149" s="47">
        <f>Tabla25[[#This Row],[ROS_NUM_COR_COD_ROS_TG_NEU]]-Tabla25[[#This Row],[ROS_NUM_COR_COD_ESC_TG_NEU]]</f>
        <v>-1.5</v>
      </c>
      <c r="MW149" s="47">
        <f>Tabla25[[#This Row],[ROS_NUM_COR_COD_ROS_TG_POS]]-Tabla25[[#This Row],[ROS_NUM_COR_COD_ESC_TG_POS]]</f>
        <v>-0.11111111111111116</v>
      </c>
      <c r="MX149" s="47">
        <f>Tabla25[[#This Row],[ROS_NUM_COR_COD_ROS_TG_TOT]]-Tabla25[[#This Row],[ROS_NUM_COR_COD_ESC_TG_TOT]]</f>
        <v>-0.26086956521739157</v>
      </c>
      <c r="MY149" s="47">
        <f>Tabla25[[#This Row],[ROS_DUR_COR_COD_ROS_TG_NEG]]-Tabla25[[#This Row],[ROS_DUR_COR_COD_ESC_TG_NEG]]</f>
        <v>318.79999999999995</v>
      </c>
      <c r="MZ149" s="47">
        <f>Tabla25[[#This Row],[ROS_DUR_COR_COD_ROS_TG_NEU]]-Tabla25[[#This Row],[ROS_DUR_COR_COD_ESC_TG_NEU]]</f>
        <v>-312.75</v>
      </c>
      <c r="NA149" s="47">
        <f>Tabla25[[#This Row],[ROS_DUR_COR_COD_ROS_TG_POS]]-Tabla25[[#This Row],[ROS_DUR_COR_COD_ESC_TG_POS]]</f>
        <v>72.571428571428555</v>
      </c>
      <c r="NB149" s="47">
        <f>Tabla25[[#This Row],[ROS_DUR_COR_COD_ROS_TG_TOT]]-Tabla25[[#This Row],[ROS_DUR_COR_COD_ESC_TG_TOT]]</f>
        <v>21.541666666666629</v>
      </c>
    </row>
    <row r="150" spans="1:366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  <c r="KY150" s="15">
        <f>Tabla2[[#This Row],[ROS_NUM_COR_COD_ROS_TG_NEG]]-Tabla2[[#This Row],[PAS_NUM_COR_COD_ROS_TG_NEG]]</f>
        <v>0.78947368421052611</v>
      </c>
      <c r="KZ150" s="15">
        <f>Tabla2[[#This Row],[ROS_DUR_COR_COD_ROS_TG_NEG]]-Tabla2[[#This Row],[PAS_DUR_COR_COD_ROS_TG_NEG]]</f>
        <v>297.46666666666658</v>
      </c>
      <c r="LA150" s="15">
        <f>Tabla2[[#This Row],[ROS_NUM_COR_COD_ROS_TG_NEU]]-Tabla2[[#This Row],[PAS_NUM_COR_COD_ROS_TG_NEU]]</f>
        <v>-0.51973684210526305</v>
      </c>
      <c r="LB150" s="15">
        <f>Tabla2[[#This Row],[ROS_DUR_COR_COD_ROS_TG_NEU]]-Tabla2[[#This Row],[PAS_DUR_COR_COD_ROS_TG_NEU]]</f>
        <v>199.39999999999998</v>
      </c>
      <c r="LC150" s="15">
        <f>Tabla2[[#This Row],[ROS_NUM_COR_COD_ROS_TG_POS]]-Tabla2[[#This Row],[PAS_NUM_COR_COD_ROS_TG_POS]]</f>
        <v>1.625</v>
      </c>
      <c r="LD150" s="15">
        <f>Tabla2[[#This Row],[ROS_DUR_COR_COD_ROS_TG_POS]]-Tabla2[[#This Row],[PAS_DUR_COR_COD_ROS_TG_POS]]</f>
        <v>783.91666666666663</v>
      </c>
      <c r="LE150" s="15">
        <f>Tabla2[[#This Row],[ROS_NUM_COR_COD_ROS_TG_TOT]]-Tabla2[[#This Row],[PAS_NUM_COR_COD_ROS_TG_TOT]]</f>
        <v>0.65793103448275869</v>
      </c>
      <c r="LF150" s="15">
        <f>Tabla2[[#This Row],[ROS_DUR_COR_COD_ROS_TG_TOT]]-Tabla2[[#This Row],[PAS_DUR_COR_COD_ROS_TG_TOT]]</f>
        <v>441.79072681704247</v>
      </c>
      <c r="LG150" s="15">
        <f>Tabla2[[#This Row],[ROS_NUM_COR_COD_ESC_TG_NEG]]-Tabla2[[#This Row],[PAS_NUM_COR_COD_ESC_TG_NEG]]</f>
        <v>-0.14035087719298245</v>
      </c>
      <c r="LH150" s="15">
        <f>Tabla2[[#This Row],[ROS_DUR_COR_COD_ESC_TG_NEG]]-Tabla2[[#This Row],[PAS_DUR_COR_COD_ESC_TG_NEG]]</f>
        <v>232.21794871794873</v>
      </c>
      <c r="LI150" s="15">
        <f>Tabla2[[#This Row],[ROS_NUM_COR_COD_ESC_TG_NEU]]-Tabla2[[#This Row],[PAS_NUM_COR_COD_ESC_TG_NEU]]</f>
        <v>0.55921052631578938</v>
      </c>
      <c r="LJ150" s="15">
        <f>Tabla2[[#This Row],[ROS_NUM_COR_COD_ESC_TG_NEG]]-Tabla2[[#This Row],[PAS_NUM_COR_COD_ESC_TG_NEG]]</f>
        <v>-0.14035087719298245</v>
      </c>
      <c r="LK150" s="15">
        <f>Tabla2[[#This Row],[ROS_NUM_COR_COD_ESC_TG_POS]]-Tabla2[[#This Row],[PAS_NUM_COR_COD_ESC_TG_POS]]</f>
        <v>-0.77499999999999991</v>
      </c>
      <c r="LL150" s="15">
        <f>Tabla2[[#This Row],[ROS_DUR_COR_COD_ESC_TG_POS]]-Tabla2[[#This Row],[PAS_DUR_COR_COD_ESC_TG_POS]]</f>
        <v>-67.950000000000045</v>
      </c>
      <c r="LM150" s="15">
        <f>Tabla2[[#This Row],[ROS_NUM_COR_COD_ESC_TG_TOT]]-Tabla2[[#This Row],[PAS_NUM_COR_COD_ESC_TG_TOT]]</f>
        <v>-0.11655172413793125</v>
      </c>
      <c r="LN150" s="15">
        <f>Tabla2[[#This Row],[ROS_DUR_COR_COD_ESC_TG_TOT]]-Tabla2[[#This Row],[PAS_DUR_COR_COD_ESC_TG_TOT]]</f>
        <v>150.92732558139539</v>
      </c>
      <c r="LO150" s="15">
        <f>Tabla2[[#This Row],[PAS_NUM_COR_COD_ROS_TG_NEG]]-Tabla2[[#This Row],[ESC_NUM_COR_COD_ROS_TG_NEG]]</f>
        <v>-1.5394736842105261</v>
      </c>
      <c r="LP150" s="15">
        <f>Tabla2[[#This Row],[PAS_DUR_COR_COD_ROS_TG_NEG]]-Tabla2[[#This Row],[ESC_DUR_COR_COD_ROS_TG_NEG]]</f>
        <v>-688.8</v>
      </c>
      <c r="LQ150" s="15">
        <f>Tabla2[[#This Row],[PAS_NUM_COR_COD_ROS_TG_NEU]]-Tabla2[[#This Row],[ESC_NUM_COR_COD_ROS_TG_NEU]]</f>
        <v>-0.10526315789473695</v>
      </c>
      <c r="LR150" s="15">
        <f>Tabla2[[#This Row],[PAS_DUR_COR_COD_ROS_TG_NEU]]-Tabla2[[#This Row],[ESC_DUR_COR_COD_ROS_TG_NEU]]</f>
        <v>88.100000000000023</v>
      </c>
      <c r="LS150" s="15">
        <f>Tabla2[[#This Row],[PAS_NUM_COR_COD_ROS_TG_POS]]-Tabla2[[#This Row],[ESC_NUM_COR_COD_ROS_TG_POS]]</f>
        <v>1.5</v>
      </c>
      <c r="LT150" s="15">
        <f>Tabla2[[#This Row],[PAS_DUR_COR_COD_ROS_TG_POS]]-Tabla2[[#This Row],[ESC_DUR_COR_COD_ROS_TG_POS]]</f>
        <v>523.91666666666663</v>
      </c>
      <c r="LU150" s="15">
        <f>Tabla2[[#This Row],[PAS_NUM_COR_COD_ROS_TG_TOT]]-Tabla2[[#This Row],[ESC_NUM_COR_COD_ROS_TG_TOT]]</f>
        <v>-0.51293103448275867</v>
      </c>
      <c r="LV150" s="15">
        <f>Tabla2[[#This Row],[PAS_DUR_COR_COD_ROS_TG_TOT]]-Tabla2[[#This Row],[ESC_DUR_COR_COD_ROS_TG_TOT]]</f>
        <v>-412.73809523809518</v>
      </c>
      <c r="LW150" s="15">
        <f>Tabla2[[#This Row],[PAS_NUM_COR_COD_ESC_TG_NEG]]-Tabla2[[#This Row],[ESC_NUM_COR_COD_ESC_TG_NEG]]</f>
        <v>0.47368421052631593</v>
      </c>
      <c r="LX150" s="15">
        <f>Tabla2[[#This Row],[PAS_DUR_COR_COD_ESC_TG_NEG]]-Tabla2[[#This Row],[ESC_DUR_COR_COD_ESC_TG_NEG]]</f>
        <v>-133.71794871794873</v>
      </c>
      <c r="LY150" s="15">
        <f>Tabla2[[#This Row],[PAS_NUM_COR_COD_ESC_TG_NEU]]-Tabla2[[#This Row],[ESC_NUM_COR_COD_ESC_TG_NEU]]</f>
        <v>-3.1842105263157894</v>
      </c>
      <c r="LZ150" s="15">
        <f>Tabla2[[#This Row],[PAS_DUR_COR_COD_ESC_TG_NEU]]-Tabla2[[#This Row],[ESC_DUR_COR_COD_ESC_TG_NEU]]</f>
        <v>-1025.8571428571429</v>
      </c>
      <c r="MA150" s="15">
        <f>Tabla2[[#This Row],[PAS_NUM_COR_COD_ESC_TG_POS]]-Tabla2[[#This Row],[ESC_NUM_COR_COD_ESC_TG_POS]]</f>
        <v>-3.1</v>
      </c>
      <c r="MB150" s="15">
        <f>Tabla2[[#This Row],[PAS_DUR_COR_COD_ESC_TG_POS]]-Tabla2[[#This Row],[ESC_DUR_COR_COD_ESC_TG_POS]]</f>
        <v>-1357.25</v>
      </c>
      <c r="MC150" s="15">
        <f>Tabla2[[#This Row],[PAS_NUM_COR_COD_ESC_TG_TOT]]-Tabla2[[#This Row],[ESC_NUM_COR_COD_ESC_TG_TOT]]</f>
        <v>-1.353448275862069</v>
      </c>
      <c r="MD150" s="15">
        <f>Tabla2[[#This Row],[PAS_DUR_COR_COD_ESC_TG_TOT]]-Tabla2[[#This Row],[ESC_DUR_COR_COD_ESC_TG_TOT]]</f>
        <v>-754.01661129568117</v>
      </c>
      <c r="ME150" s="42">
        <f>Tabla25[[#This Row],[PAS_NUM_COR_COD_ROS_TG_NEG]]-Tabla25[[#This Row],[PAS_NUM_COR_COD_ESC_TG_NEG]]</f>
        <v>-0.26315789473684204</v>
      </c>
      <c r="MF150" s="42">
        <f>Tabla25[[#This Row],[PAS_NUM_COR_COD_ROS_TG_NEU]]-Tabla25[[#This Row],[PAS_NUM_COR_COD_ESC_TG_NEU]]</f>
        <v>-0.42105263157894757</v>
      </c>
      <c r="MG150" s="42">
        <f>Tabla25[[#This Row],[PAS_NUM_COR_COD_ROS_TG_POS]]-Tabla25[[#This Row],[PAS_NUM_COR_COD_ESC_TG_POS]]</f>
        <v>-0.89999999999999991</v>
      </c>
      <c r="MH150" s="42">
        <f>Tabla25[[#This Row],[PAS_NUM_COR_COD_ROS_TG_TOT]]-Tabla25[[#This Row],[PAS_NUM_COR_COD_ESC_TG_TOT]]</f>
        <v>-0.53448275862068972</v>
      </c>
      <c r="MI150" s="42">
        <f>Tabla25[[#This Row],[PAS_DUR_COR_COD_ROS_TG_NEG]]-Tabla25[[#This Row],[PAS_DUR_COR_COD_ESC_TG_NEG]]</f>
        <v>-110.4153846153846</v>
      </c>
      <c r="MJ150" s="42">
        <f>Tabla25[[#This Row],[PAS_DUR_COR_COD_ROS_TG_NEU]]-Tabla25[[#This Row],[PAS_DUR_COR_COD_ESC_TG_NEU]]</f>
        <v>-165.54285714285709</v>
      </c>
      <c r="MK150" s="42">
        <f>Tabla25[[#This Row],[PAS_DUR_COR_COD_ROS_TG_POS]]-Tabla25[[#This Row],[PAS_DUR_COR_COD_ESC_TG_POS]]</f>
        <v>-87.833333333333371</v>
      </c>
      <c r="ML150" s="42">
        <f>Tabla25[[#This Row],[PAS_DUR_COR_COD_ROS_TG_TOT]]-Tabla25[[#This Row],[PAS_DUR_COR_COD_ESC_TG_TOT]]</f>
        <v>-111.43576965669979</v>
      </c>
      <c r="MM150" s="44">
        <f>Tabla25[[#This Row],[ESC_NUM_COR_COD_ROS_TG_NEG]]-Tabla25[[#This Row],[ESC_NUM_COR_COD_ESC_TG_NEG]]</f>
        <v>1.75</v>
      </c>
      <c r="MN150" s="44">
        <f>Tabla25[[#This Row],[ESC_NUM_COR_COD_ROS_TG_NEU]]-Tabla25[[#This Row],[ESC_NUM_COR_COD_ESC_TG_NEU]]</f>
        <v>-3.5</v>
      </c>
      <c r="MO150" s="44">
        <f>Tabla25[[#This Row],[ESC_NUM_COR_COD_ROS_TG_POS]]-Tabla25[[#This Row],[ESC_NUM_COR_COD_ESC_TG_POS]]</f>
        <v>-5.5</v>
      </c>
      <c r="MP150" s="44">
        <f>Tabla25[[#This Row],[ESC_NUM_COR_COD_ROS_TG_TOT]]-Tabla25[[#This Row],[ESC_NUM_COR_COD_ESC_TG_TOT]]</f>
        <v>-1.375</v>
      </c>
      <c r="MQ150" s="44">
        <f>Tabla25[[#This Row],[ESC_DUR_COR_COD_ROS_TG_NEG]]-Tabla25[[#This Row],[ESC_DUR_COR_COD_ESC_TG_NEG]]</f>
        <v>444.66666666666663</v>
      </c>
      <c r="MR150" s="44">
        <f>Tabla25[[#This Row],[ESC_DUR_COR_COD_ROS_TG_NEU]]-Tabla25[[#This Row],[ESC_DUR_COR_COD_ESC_TG_NEU]]</f>
        <v>-1279.5</v>
      </c>
      <c r="MS150" s="44">
        <f>Tabla25[[#This Row],[ESC_DUR_COR_COD_ROS_TG_POS]]-Tabla25[[#This Row],[ESC_DUR_COR_COD_ESC_TG_POS]]</f>
        <v>-1969</v>
      </c>
      <c r="MT150" s="44">
        <f>Tabla25[[#This Row],[ESC_DUR_COR_COD_ROS_TG_TOT]]-Tabla25[[#This Row],[ESC_DUR_COR_COD_ESC_TG_TOT]]</f>
        <v>-452.71428571428578</v>
      </c>
      <c r="MU150" s="47">
        <f>Tabla25[[#This Row],[ROS_NUM_COR_COD_ROS_TG_NEG]]-Tabla25[[#This Row],[ROS_NUM_COR_COD_ESC_TG_NEG]]</f>
        <v>0.66666666666666652</v>
      </c>
      <c r="MV150" s="47">
        <f>Tabla25[[#This Row],[ROS_NUM_COR_COD_ROS_TG_NEU]]-Tabla25[[#This Row],[ROS_NUM_COR_COD_ESC_TG_NEU]]</f>
        <v>-1.5</v>
      </c>
      <c r="MW150" s="47">
        <f>Tabla25[[#This Row],[ROS_NUM_COR_COD_ROS_TG_POS]]-Tabla25[[#This Row],[ROS_NUM_COR_COD_ESC_TG_POS]]</f>
        <v>1.5</v>
      </c>
      <c r="MX150" s="47">
        <f>Tabla25[[#This Row],[ROS_NUM_COR_COD_ROS_TG_TOT]]-Tabla25[[#This Row],[ROS_NUM_COR_COD_ESC_TG_TOT]]</f>
        <v>0.24000000000000021</v>
      </c>
      <c r="MY150" s="47">
        <f>Tabla25[[#This Row],[ROS_DUR_COR_COD_ROS_TG_NEG]]-Tabla25[[#This Row],[ROS_DUR_COR_COD_ESC_TG_NEG]]</f>
        <v>-45.166666666666742</v>
      </c>
      <c r="MZ150" s="47">
        <f>Tabla25[[#This Row],[ROS_DUR_COR_COD_ROS_TG_NEU]]-Tabla25[[#This Row],[ROS_DUR_COR_COD_ESC_TG_NEU]]</f>
        <v>-205.79999999999995</v>
      </c>
      <c r="NA150" s="47">
        <f>Tabla25[[#This Row],[ROS_DUR_COR_COD_ROS_TG_POS]]-Tabla25[[#This Row],[ROS_DUR_COR_COD_ESC_TG_POS]]</f>
        <v>764.0333333333333</v>
      </c>
      <c r="NB150" s="47">
        <f>Tabla25[[#This Row],[ROS_DUR_COR_COD_ROS_TG_TOT]]-Tabla25[[#This Row],[ROS_DUR_COR_COD_ESC_TG_TOT]]</f>
        <v>179.42763157894728</v>
      </c>
    </row>
    <row r="151" spans="1:366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  <c r="KY151" s="15">
        <f>Tabla2[[#This Row],[ROS_NUM_COR_COD_ROS_TG_NEG]]-Tabla2[[#This Row],[PAS_NUM_COR_COD_ROS_TG_NEG]]</f>
        <v>2.7</v>
      </c>
      <c r="KZ151" s="15">
        <f>Tabla2[[#This Row],[ROS_DUR_COR_COD_ROS_TG_NEG]]-Tabla2[[#This Row],[PAS_DUR_COR_COD_ROS_TG_NEG]]</f>
        <v>177.66666666666674</v>
      </c>
      <c r="LA151" s="15">
        <f>Tabla2[[#This Row],[ROS_NUM_COR_COD_ROS_TG_NEU]]-Tabla2[[#This Row],[PAS_NUM_COR_COD_ROS_TG_NEU]]</f>
        <v>1.131578947368421</v>
      </c>
      <c r="LB151" s="15">
        <f>Tabla2[[#This Row],[ROS_DUR_COR_COD_ROS_TG_NEU]]-Tabla2[[#This Row],[PAS_DUR_COR_COD_ROS_TG_NEU]]</f>
        <v>120.20000000000005</v>
      </c>
      <c r="LC151" s="15">
        <f>Tabla2[[#This Row],[ROS_NUM_COR_COD_ROS_TG_POS]]-Tabla2[[#This Row],[PAS_NUM_COR_COD_ROS_TG_POS]]</f>
        <v>2.8</v>
      </c>
      <c r="LD151" s="15">
        <f>Tabla2[[#This Row],[ROS_DUR_COR_COD_ROS_TG_POS]]-Tabla2[[#This Row],[PAS_DUR_COR_COD_ROS_TG_POS]]</f>
        <v>237.84444444444443</v>
      </c>
      <c r="LE151" s="15">
        <f>Tabla2[[#This Row],[ROS_NUM_COR_COD_ROS_TG_TOT]]-Tabla2[[#This Row],[PAS_NUM_COR_COD_ROS_TG_TOT]]</f>
        <v>2.1836945304437565</v>
      </c>
      <c r="LF151" s="15">
        <f>Tabla2[[#This Row],[ROS_DUR_COR_COD_ROS_TG_TOT]]-Tabla2[[#This Row],[PAS_DUR_COR_COD_ROS_TG_TOT]]</f>
        <v>182.04464285714283</v>
      </c>
      <c r="LG151" s="15">
        <f>Tabla2[[#This Row],[ROS_NUM_COR_COD_ESC_TG_NEG]]-Tabla2[[#This Row],[PAS_NUM_COR_COD_ESC_TG_NEG]]</f>
        <v>1.05</v>
      </c>
      <c r="LH151" s="15">
        <f>Tabla2[[#This Row],[ROS_DUR_COR_COD_ESC_TG_NEG]]-Tabla2[[#This Row],[PAS_DUR_COR_COD_ESC_TG_NEG]]</f>
        <v>-89.541666666666686</v>
      </c>
      <c r="LI151" s="15">
        <f>Tabla2[[#This Row],[ROS_NUM_COR_COD_ESC_TG_NEU]]-Tabla2[[#This Row],[PAS_NUM_COR_COD_ESC_TG_NEU]]</f>
        <v>1.9473684210526316</v>
      </c>
      <c r="LJ151" s="15">
        <f>Tabla2[[#This Row],[ROS_NUM_COR_COD_ESC_TG_NEG]]-Tabla2[[#This Row],[PAS_NUM_COR_COD_ESC_TG_NEG]]</f>
        <v>1.05</v>
      </c>
      <c r="LK151" s="15">
        <f>Tabla2[[#This Row],[ROS_NUM_COR_COD_ESC_TG_POS]]-Tabla2[[#This Row],[PAS_NUM_COR_COD_ESC_TG_POS]]</f>
        <v>2.2999999999999998</v>
      </c>
      <c r="LL151" s="15">
        <f>Tabla2[[#This Row],[ROS_DUR_COR_COD_ESC_TG_POS]]-Tabla2[[#This Row],[PAS_DUR_COR_COD_ESC_TG_POS]]</f>
        <v>-35.199999999999989</v>
      </c>
      <c r="LM151" s="15">
        <f>Tabla2[[#This Row],[ROS_NUM_COR_COD_ESC_TG_TOT]]-Tabla2[[#This Row],[PAS_NUM_COR_COD_ESC_TG_TOT]]</f>
        <v>1.7461300309597525</v>
      </c>
      <c r="LN151" s="15">
        <f>Tabla2[[#This Row],[ROS_DUR_COR_COD_ESC_TG_TOT]]-Tabla2[[#This Row],[PAS_DUR_COR_COD_ESC_TG_TOT]]</f>
        <v>-2.5235294117646845</v>
      </c>
      <c r="LO151" s="15">
        <f>Tabla2[[#This Row],[PAS_NUM_COR_COD_ROS_TG_NEG]]-Tabla2[[#This Row],[ESC_NUM_COR_COD_ROS_TG_NEG]]</f>
        <v>1.3</v>
      </c>
      <c r="LP151" s="15">
        <f>Tabla2[[#This Row],[PAS_DUR_COR_COD_ROS_TG_NEG]]-Tabla2[[#This Row],[ESC_DUR_COR_COD_ROS_TG_NEG]]</f>
        <v>529.66666666666663</v>
      </c>
      <c r="LQ151" s="15">
        <f>Tabla2[[#This Row],[PAS_NUM_COR_COD_ROS_TG_NEU]]-Tabla2[[#This Row],[ESC_NUM_COR_COD_ROS_TG_NEU]]</f>
        <v>1.368421052631579</v>
      </c>
      <c r="LR151" s="15">
        <f>Tabla2[[#This Row],[PAS_DUR_COR_COD_ROS_TG_NEU]]-Tabla2[[#This Row],[ESC_DUR_COR_COD_ROS_TG_NEU]]</f>
        <v>483</v>
      </c>
      <c r="LS151" s="15">
        <f>Tabla2[[#This Row],[PAS_NUM_COR_COD_ROS_TG_POS]]-Tabla2[[#This Row],[ESC_NUM_COR_COD_ROS_TG_POS]]</f>
        <v>1</v>
      </c>
      <c r="LT151" s="15">
        <f>Tabla2[[#This Row],[PAS_DUR_COR_COD_ROS_TG_POS]]-Tabla2[[#This Row],[ESC_DUR_COR_COD_ROS_TG_POS]]</f>
        <v>367.55555555555554</v>
      </c>
      <c r="LU151" s="15">
        <f>Tabla2[[#This Row],[PAS_NUM_COR_COD_ROS_TG_TOT]]-Tabla2[[#This Row],[ESC_NUM_COR_COD_ROS_TG_TOT]]</f>
        <v>1.2280701754385965</v>
      </c>
      <c r="LV151" s="15">
        <f>Tabla2[[#This Row],[PAS_DUR_COR_COD_ROS_TG_TOT]]-Tabla2[[#This Row],[ESC_DUR_COR_COD_ROS_TG_TOT]]</f>
        <v>460.89285714285717</v>
      </c>
      <c r="LW151" s="15">
        <f>Tabla2[[#This Row],[PAS_NUM_COR_COD_ESC_TG_NEG]]-Tabla2[[#This Row],[ESC_NUM_COR_COD_ESC_TG_NEG]]</f>
        <v>0.95</v>
      </c>
      <c r="LX151" s="15">
        <f>Tabla2[[#This Row],[PAS_DUR_COR_COD_ESC_TG_NEG]]-Tabla2[[#This Row],[ESC_DUR_COR_COD_ESC_TG_NEG]]</f>
        <v>465.875</v>
      </c>
      <c r="LY151" s="15">
        <f>Tabla2[[#This Row],[PAS_NUM_COR_COD_ESC_TG_NEU]]-Tabla2[[#This Row],[ESC_NUM_COR_COD_ESC_TG_NEU]]</f>
        <v>1.0526315789473684</v>
      </c>
      <c r="LZ151" s="15">
        <f>Tabla2[[#This Row],[PAS_DUR_COR_COD_ESC_TG_NEU]]-Tabla2[[#This Row],[ESC_DUR_COR_COD_ESC_TG_NEU]]</f>
        <v>453.875</v>
      </c>
      <c r="MA151" s="15">
        <f>Tabla2[[#This Row],[PAS_NUM_COR_COD_ESC_TG_POS]]-Tabla2[[#This Row],[ESC_NUM_COR_COD_ESC_TG_POS]]</f>
        <v>0.5</v>
      </c>
      <c r="MB151" s="15">
        <f>Tabla2[[#This Row],[PAS_DUR_COR_COD_ESC_TG_POS]]-Tabla2[[#This Row],[ESC_DUR_COR_COD_ESC_TG_POS]]</f>
        <v>434</v>
      </c>
      <c r="MC151" s="15">
        <f>Tabla2[[#This Row],[PAS_NUM_COR_COD_ESC_TG_TOT]]-Tabla2[[#This Row],[ESC_NUM_COR_COD_ESC_TG_TOT]]</f>
        <v>0.84210526315789469</v>
      </c>
      <c r="MD151" s="15">
        <f>Tabla2[[#This Row],[PAS_DUR_COR_COD_ESC_TG_TOT]]-Tabla2[[#This Row],[ESC_DUR_COR_COD_ESC_TG_TOT]]</f>
        <v>454.7</v>
      </c>
      <c r="ME151" s="42">
        <f>Tabla25[[#This Row],[PAS_NUM_COR_COD_ROS_TG_NEG]]-Tabla25[[#This Row],[PAS_NUM_COR_COD_ESC_TG_NEG]]</f>
        <v>0.35000000000000009</v>
      </c>
      <c r="MF151" s="42">
        <f>Tabla25[[#This Row],[PAS_NUM_COR_COD_ROS_TG_NEU]]-Tabla25[[#This Row],[PAS_NUM_COR_COD_ESC_TG_NEU]]</f>
        <v>0.31578947368421062</v>
      </c>
      <c r="MG151" s="42">
        <f>Tabla25[[#This Row],[PAS_NUM_COR_COD_ROS_TG_POS]]-Tabla25[[#This Row],[PAS_NUM_COR_COD_ESC_TG_POS]]</f>
        <v>0.5</v>
      </c>
      <c r="MH151" s="42">
        <f>Tabla25[[#This Row],[PAS_NUM_COR_COD_ROS_TG_TOT]]-Tabla25[[#This Row],[PAS_NUM_COR_COD_ESC_TG_TOT]]</f>
        <v>0.38596491228070184</v>
      </c>
      <c r="MI151" s="42">
        <f>Tabla25[[#This Row],[PAS_DUR_COR_COD_ROS_TG_NEG]]-Tabla25[[#This Row],[PAS_DUR_COR_COD_ESC_TG_NEG]]</f>
        <v>63.791666666666629</v>
      </c>
      <c r="MJ151" s="42">
        <f>Tabla25[[#This Row],[PAS_DUR_COR_COD_ROS_TG_NEU]]-Tabla25[[#This Row],[PAS_DUR_COR_COD_ESC_TG_NEU]]</f>
        <v>29.125</v>
      </c>
      <c r="MK151" s="42">
        <f>Tabla25[[#This Row],[PAS_DUR_COR_COD_ROS_TG_POS]]-Tabla25[[#This Row],[PAS_DUR_COR_COD_ESC_TG_POS]]</f>
        <v>-66.444444444444457</v>
      </c>
      <c r="ML151" s="42">
        <f>Tabla25[[#This Row],[PAS_DUR_COR_COD_ROS_TG_TOT]]-Tabla25[[#This Row],[PAS_DUR_COR_COD_ESC_TG_TOT]]</f>
        <v>6.1928571428571786</v>
      </c>
      <c r="MM151" s="44">
        <f>Tabla25[[#This Row],[ESC_NUM_COR_COD_ROS_TG_NEG]]-Tabla25[[#This Row],[ESC_NUM_COR_COD_ESC_TG_NEG]]</f>
        <v>0</v>
      </c>
      <c r="MN151" s="44">
        <f>Tabla25[[#This Row],[ESC_NUM_COR_COD_ROS_TG_NEU]]-Tabla25[[#This Row],[ESC_NUM_COR_COD_ESC_TG_NEU]]</f>
        <v>0</v>
      </c>
      <c r="MO151" s="44">
        <f>Tabla25[[#This Row],[ESC_NUM_COR_COD_ROS_TG_POS]]-Tabla25[[#This Row],[ESC_NUM_COR_COD_ESC_TG_POS]]</f>
        <v>0</v>
      </c>
      <c r="MP151" s="44">
        <f>Tabla25[[#This Row],[ESC_NUM_COR_COD_ROS_TG_TOT]]-Tabla25[[#This Row],[ESC_NUM_COR_COD_ESC_TG_TOT]]</f>
        <v>0</v>
      </c>
      <c r="MQ151" s="44">
        <f>Tabla25[[#This Row],[ESC_DUR_COR_COD_ROS_TG_NEG]]-Tabla25[[#This Row],[ESC_DUR_COR_COD_ESC_TG_NEG]]</f>
        <v>0</v>
      </c>
      <c r="MR151" s="44">
        <f>Tabla25[[#This Row],[ESC_DUR_COR_COD_ROS_TG_NEU]]-Tabla25[[#This Row],[ESC_DUR_COR_COD_ESC_TG_NEU]]</f>
        <v>0</v>
      </c>
      <c r="MS151" s="44">
        <f>Tabla25[[#This Row],[ESC_DUR_COR_COD_ROS_TG_POS]]-Tabla25[[#This Row],[ESC_DUR_COR_COD_ESC_TG_POS]]</f>
        <v>0</v>
      </c>
      <c r="MT151" s="44">
        <f>Tabla25[[#This Row],[ESC_DUR_COR_COD_ROS_TG_TOT]]-Tabla25[[#This Row],[ESC_DUR_COR_COD_ESC_TG_TOT]]</f>
        <v>0</v>
      </c>
      <c r="MU151" s="47">
        <f>Tabla25[[#This Row],[ROS_NUM_COR_COD_ROS_TG_NEG]]-Tabla25[[#This Row],[ROS_NUM_COR_COD_ESC_TG_NEG]]</f>
        <v>2</v>
      </c>
      <c r="MV151" s="47">
        <f>Tabla25[[#This Row],[ROS_NUM_COR_COD_ROS_TG_NEU]]-Tabla25[[#This Row],[ROS_NUM_COR_COD_ESC_TG_NEU]]</f>
        <v>-0.5</v>
      </c>
      <c r="MW151" s="47">
        <f>Tabla25[[#This Row],[ROS_NUM_COR_COD_ROS_TG_POS]]-Tabla25[[#This Row],[ROS_NUM_COR_COD_ESC_TG_POS]]</f>
        <v>1</v>
      </c>
      <c r="MX151" s="47">
        <f>Tabla25[[#This Row],[ROS_NUM_COR_COD_ROS_TG_TOT]]-Tabla25[[#This Row],[ROS_NUM_COR_COD_ESC_TG_TOT]]</f>
        <v>0.82352941176470562</v>
      </c>
      <c r="MY151" s="47">
        <f>Tabla25[[#This Row],[ROS_DUR_COR_COD_ROS_TG_NEG]]-Tabla25[[#This Row],[ROS_DUR_COR_COD_ESC_TG_NEG]]</f>
        <v>331.00000000000006</v>
      </c>
      <c r="MZ151" s="47">
        <f>Tabla25[[#This Row],[ROS_DUR_COR_COD_ROS_TG_NEU]]-Tabla25[[#This Row],[ROS_DUR_COR_COD_ESC_TG_NEU]]</f>
        <v>30.700000000000045</v>
      </c>
      <c r="NA151" s="47">
        <f>Tabla25[[#This Row],[ROS_DUR_COR_COD_ROS_TG_POS]]-Tabla25[[#This Row],[ROS_DUR_COR_COD_ESC_TG_POS]]</f>
        <v>206.59999999999997</v>
      </c>
      <c r="NB151" s="47">
        <f>Tabla25[[#This Row],[ROS_DUR_COR_COD_ROS_TG_TOT]]-Tabla25[[#This Row],[ROS_DUR_COR_COD_ESC_TG_TOT]]</f>
        <v>190.7610294117647</v>
      </c>
    </row>
    <row r="152" spans="1:366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  <c r="KY152" s="15">
        <f>Tabla2[[#This Row],[ROS_NUM_COR_COD_ROS_TG_NEG]]-Tabla2[[#This Row],[PAS_NUM_COR_COD_ROS_TG_NEG]]</f>
        <v>0.70555555555555527</v>
      </c>
      <c r="KZ152" s="15">
        <f>Tabla2[[#This Row],[ROS_DUR_COR_COD_ROS_TG_NEG]]-Tabla2[[#This Row],[PAS_DUR_COR_COD_ROS_TG_NEG]]</f>
        <v>207.61111111111109</v>
      </c>
      <c r="LA152" s="15">
        <f>Tabla2[[#This Row],[ROS_NUM_COR_COD_ROS_TG_NEU]]-Tabla2[[#This Row],[PAS_NUM_COR_COD_ROS_TG_NEU]]</f>
        <v>1</v>
      </c>
      <c r="LB152" s="15">
        <f>Tabla2[[#This Row],[ROS_DUR_COR_COD_ROS_TG_NEU]]-Tabla2[[#This Row],[PAS_DUR_COR_COD_ROS_TG_NEU]]</f>
        <v>627.73684210526312</v>
      </c>
      <c r="LC152" s="15">
        <f>Tabla2[[#This Row],[ROS_NUM_COR_COD_ROS_TG_POS]]-Tabla2[[#This Row],[PAS_NUM_COR_COD_ROS_TG_POS]]</f>
        <v>1.2000000000000002</v>
      </c>
      <c r="LD152" s="15">
        <f>Tabla2[[#This Row],[ROS_DUR_COR_COD_ROS_TG_POS]]-Tabla2[[#This Row],[PAS_DUR_COR_COD_ROS_TG_POS]]</f>
        <v>618.05555555555543</v>
      </c>
      <c r="LE152" s="15">
        <f>Tabla2[[#This Row],[ROS_NUM_COR_COD_ROS_TG_TOT]]-Tabla2[[#This Row],[PAS_NUM_COR_COD_ROS_TG_TOT]]</f>
        <v>0.97528735632183938</v>
      </c>
      <c r="LF152" s="15">
        <f>Tabla2[[#This Row],[ROS_DUR_COR_COD_ROS_TG_TOT]]-Tabla2[[#This Row],[PAS_DUR_COR_COD_ROS_TG_TOT]]</f>
        <v>483.36700336700346</v>
      </c>
      <c r="LG152" s="15">
        <f>Tabla2[[#This Row],[ROS_NUM_COR_COD_ESC_TG_NEG]]-Tabla2[[#This Row],[PAS_NUM_COR_COD_ESC_TG_NEG]]</f>
        <v>-0.24444444444444446</v>
      </c>
      <c r="LH152" s="15">
        <f>Tabla2[[#This Row],[ROS_DUR_COR_COD_ESC_TG_NEG]]-Tabla2[[#This Row],[PAS_DUR_COR_COD_ESC_TG_NEG]]</f>
        <v>-7.9384615384615245</v>
      </c>
      <c r="LI152" s="15">
        <f>Tabla2[[#This Row],[ROS_NUM_COR_COD_ESC_TG_NEU]]-Tabla2[[#This Row],[PAS_NUM_COR_COD_ESC_TG_NEU]]</f>
        <v>-1.0500000000000003</v>
      </c>
      <c r="LJ152" s="15">
        <f>Tabla2[[#This Row],[ROS_NUM_COR_COD_ESC_TG_NEG]]-Tabla2[[#This Row],[PAS_NUM_COR_COD_ESC_TG_NEG]]</f>
        <v>-0.24444444444444446</v>
      </c>
      <c r="LK152" s="15">
        <f>Tabla2[[#This Row],[ROS_NUM_COR_COD_ESC_TG_POS]]-Tabla2[[#This Row],[PAS_NUM_COR_COD_ESC_TG_POS]]</f>
        <v>-1.5500000000000003</v>
      </c>
      <c r="LL152" s="15">
        <f>Tabla2[[#This Row],[ROS_DUR_COR_COD_ESC_TG_POS]]-Tabla2[[#This Row],[PAS_DUR_COR_COD_ESC_TG_POS]]</f>
        <v>189.23157894736846</v>
      </c>
      <c r="LM152" s="15">
        <f>Tabla2[[#This Row],[ROS_NUM_COR_COD_ESC_TG_TOT]]-Tabla2[[#This Row],[PAS_NUM_COR_COD_ESC_TG_TOT]]</f>
        <v>-0.95172413793103439</v>
      </c>
      <c r="LN152" s="15">
        <f>Tabla2[[#This Row],[ROS_DUR_COR_COD_ESC_TG_TOT]]-Tabla2[[#This Row],[PAS_DUR_COR_COD_ESC_TG_TOT]]</f>
        <v>21.489795918367349</v>
      </c>
      <c r="LO152" s="15">
        <f>Tabla2[[#This Row],[PAS_NUM_COR_COD_ROS_TG_NEG]]-Tabla2[[#This Row],[ESC_NUM_COR_COD_ROS_TG_NEG]]</f>
        <v>1.6277777777777778</v>
      </c>
      <c r="LP152" s="15">
        <f>Tabla2[[#This Row],[PAS_DUR_COR_COD_ROS_TG_NEG]]-Tabla2[[#This Row],[ESC_DUR_COR_COD_ROS_TG_NEG]]</f>
        <v>391.33333333333326</v>
      </c>
      <c r="LQ152" s="15">
        <f>Tabla2[[#This Row],[PAS_NUM_COR_COD_ROS_TG_NEU]]-Tabla2[[#This Row],[ESC_NUM_COR_COD_ROS_TG_NEU]]</f>
        <v>2</v>
      </c>
      <c r="LR152" s="15">
        <f>Tabla2[[#This Row],[PAS_DUR_COR_COD_ROS_TG_NEU]]-Tabla2[[#This Row],[ESC_DUR_COR_COD_ROS_TG_NEU]]</f>
        <v>643.76315789473688</v>
      </c>
      <c r="LS152" s="15">
        <f>Tabla2[[#This Row],[PAS_NUM_COR_COD_ROS_TG_POS]]-Tabla2[[#This Row],[ESC_NUM_COR_COD_ROS_TG_POS]]</f>
        <v>2.2777777777777777</v>
      </c>
      <c r="LT152" s="15">
        <f>Tabla2[[#This Row],[PAS_DUR_COR_COD_ROS_TG_POS]]-Tabla2[[#This Row],[ESC_DUR_COR_COD_ROS_TG_POS]]</f>
        <v>662.7222222222224</v>
      </c>
      <c r="LU152" s="15">
        <f>Tabla2[[#This Row],[PAS_NUM_COR_COD_ROS_TG_TOT]]-Tabla2[[#This Row],[ESC_NUM_COR_COD_ROS_TG_TOT]]</f>
        <v>1.9619047619047618</v>
      </c>
      <c r="LV152" s="15">
        <f>Tabla2[[#This Row],[PAS_DUR_COR_COD_ROS_TG_TOT]]-Tabla2[[#This Row],[ESC_DUR_COR_COD_ROS_TG_TOT]]</f>
        <v>568.7681818181818</v>
      </c>
      <c r="LW152" s="15">
        <f>Tabla2[[#This Row],[PAS_NUM_COR_COD_ESC_TG_NEG]]-Tabla2[[#This Row],[ESC_NUM_COR_COD_ESC_TG_NEG]]</f>
        <v>-3.3111111111111109</v>
      </c>
      <c r="LX152" s="15">
        <f>Tabla2[[#This Row],[PAS_DUR_COR_COD_ESC_TG_NEG]]-Tabla2[[#This Row],[ESC_DUR_COR_COD_ESC_TG_NEG]]</f>
        <v>-520.79487179487171</v>
      </c>
      <c r="LY152" s="15">
        <f>Tabla2[[#This Row],[PAS_NUM_COR_COD_ESC_TG_NEU]]-Tabla2[[#This Row],[ESC_NUM_COR_COD_ESC_TG_NEU]]</f>
        <v>-2.25</v>
      </c>
      <c r="LZ152" s="15">
        <f>Tabla2[[#This Row],[PAS_DUR_COR_COD_ESC_TG_NEU]]-Tabla2[[#This Row],[ESC_DUR_COR_COD_ESC_TG_NEU]]</f>
        <v>-832.45098039215679</v>
      </c>
      <c r="MA152" s="15">
        <f>Tabla2[[#This Row],[PAS_NUM_COR_COD_ESC_TG_POS]]-Tabla2[[#This Row],[ESC_NUM_COR_COD_ESC_TG_POS]]</f>
        <v>-2.6055555555555552</v>
      </c>
      <c r="MB152" s="15">
        <f>Tabla2[[#This Row],[PAS_DUR_COR_COD_ESC_TG_POS]]-Tabla2[[#This Row],[ESC_DUR_COR_COD_ESC_TG_POS]]</f>
        <v>-999.52046783625735</v>
      </c>
      <c r="MC152" s="15">
        <f>Tabla2[[#This Row],[PAS_NUM_COR_COD_ESC_TG_TOT]]-Tabla2[[#This Row],[ESC_NUM_COR_COD_ESC_TG_TOT]]</f>
        <v>-2.7071428571428569</v>
      </c>
      <c r="MD152" s="15">
        <f>Tabla2[[#This Row],[PAS_DUR_COR_COD_ESC_TG_TOT]]-Tabla2[[#This Row],[ESC_DUR_COR_COD_ESC_TG_TOT]]</f>
        <v>-795.00831443688583</v>
      </c>
      <c r="ME152" s="42">
        <f>Tabla25[[#This Row],[PAS_NUM_COR_COD_ROS_TG_NEG]]-Tabla25[[#This Row],[PAS_NUM_COR_COD_ESC_TG_NEG]]</f>
        <v>2.0499999999999998</v>
      </c>
      <c r="MF152" s="42">
        <f>Tabla25[[#This Row],[PAS_NUM_COR_COD_ROS_TG_NEU]]-Tabla25[[#This Row],[PAS_NUM_COR_COD_ESC_TG_NEU]]</f>
        <v>1.5499999999999998</v>
      </c>
      <c r="MG152" s="42">
        <f>Tabla25[[#This Row],[PAS_NUM_COR_COD_ROS_TG_POS]]-Tabla25[[#This Row],[PAS_NUM_COR_COD_ESC_TG_POS]]</f>
        <v>0.54999999999999982</v>
      </c>
      <c r="MH152" s="42">
        <f>Tabla25[[#This Row],[PAS_NUM_COR_COD_ROS_TG_TOT]]-Tabla25[[#This Row],[PAS_NUM_COR_COD_ESC_TG_TOT]]</f>
        <v>1.3833333333333333</v>
      </c>
      <c r="MI152" s="42">
        <f>Tabla25[[#This Row],[PAS_DUR_COR_COD_ROS_TG_NEG]]-Tabla25[[#This Row],[PAS_DUR_COR_COD_ESC_TG_NEG]]</f>
        <v>419.29487179487171</v>
      </c>
      <c r="MJ152" s="42">
        <f>Tabla25[[#This Row],[PAS_DUR_COR_COD_ROS_TG_NEU]]-Tabla25[[#This Row],[PAS_DUR_COR_COD_ESC_TG_NEU]]</f>
        <v>497.38080495356041</v>
      </c>
      <c r="MK152" s="42">
        <f>Tabla25[[#This Row],[PAS_DUR_COR_COD_ROS_TG_POS]]-Tabla25[[#This Row],[PAS_DUR_COR_COD_ESC_TG_POS]]</f>
        <v>371.6871345029241</v>
      </c>
      <c r="ML152" s="42">
        <f>Tabla25[[#This Row],[PAS_DUR_COR_COD_ROS_TG_TOT]]-Tabla25[[#This Row],[PAS_DUR_COR_COD_ESC_TG_TOT]]</f>
        <v>441.30797773654911</v>
      </c>
      <c r="MM152" s="44">
        <f>Tabla25[[#This Row],[ESC_NUM_COR_COD_ROS_TG_NEG]]-Tabla25[[#This Row],[ESC_NUM_COR_COD_ESC_TG_NEG]]</f>
        <v>-2.8888888888888884</v>
      </c>
      <c r="MN152" s="44">
        <f>Tabla25[[#This Row],[ESC_NUM_COR_COD_ROS_TG_NEU]]-Tabla25[[#This Row],[ESC_NUM_COR_COD_ESC_TG_NEU]]</f>
        <v>-2.7</v>
      </c>
      <c r="MO152" s="44">
        <f>Tabla25[[#This Row],[ESC_NUM_COR_COD_ROS_TG_POS]]-Tabla25[[#This Row],[ESC_NUM_COR_COD_ESC_TG_POS]]</f>
        <v>-4.333333333333333</v>
      </c>
      <c r="MP152" s="44">
        <f>Tabla25[[#This Row],[ESC_NUM_COR_COD_ROS_TG_TOT]]-Tabla25[[#This Row],[ESC_NUM_COR_COD_ESC_TG_TOT]]</f>
        <v>-3.2857142857142856</v>
      </c>
      <c r="MQ152" s="44">
        <f>Tabla25[[#This Row],[ESC_DUR_COR_COD_ROS_TG_NEG]]-Tabla25[[#This Row],[ESC_DUR_COR_COD_ESC_TG_NEG]]</f>
        <v>-492.83333333333326</v>
      </c>
      <c r="MR152" s="44">
        <f>Tabla25[[#This Row],[ESC_DUR_COR_COD_ROS_TG_NEU]]-Tabla25[[#This Row],[ESC_DUR_COR_COD_ESC_TG_NEU]]</f>
        <v>-978.83333333333326</v>
      </c>
      <c r="MS152" s="44">
        <f>Tabla25[[#This Row],[ESC_DUR_COR_COD_ROS_TG_POS]]-Tabla25[[#This Row],[ESC_DUR_COR_COD_ESC_TG_POS]]</f>
        <v>-1290.5555555555557</v>
      </c>
      <c r="MT152" s="44">
        <f>Tabla25[[#This Row],[ESC_DUR_COR_COD_ROS_TG_TOT]]-Tabla25[[#This Row],[ESC_DUR_COR_COD_ESC_TG_TOT]]</f>
        <v>-922.46851851851852</v>
      </c>
      <c r="MU152" s="47">
        <f>Tabla25[[#This Row],[ROS_NUM_COR_COD_ROS_TG_NEG]]-Tabla25[[#This Row],[ROS_NUM_COR_COD_ESC_TG_NEG]]</f>
        <v>3</v>
      </c>
      <c r="MV152" s="47">
        <f>Tabla25[[#This Row],[ROS_NUM_COR_COD_ROS_TG_NEU]]-Tabla25[[#This Row],[ROS_NUM_COR_COD_ESC_TG_NEU]]</f>
        <v>3.6</v>
      </c>
      <c r="MW152" s="47">
        <f>Tabla25[[#This Row],[ROS_NUM_COR_COD_ROS_TG_POS]]-Tabla25[[#This Row],[ROS_NUM_COR_COD_ESC_TG_POS]]</f>
        <v>3.3000000000000003</v>
      </c>
      <c r="MX152" s="47">
        <f>Tabla25[[#This Row],[ROS_NUM_COR_COD_ROS_TG_TOT]]-Tabla25[[#This Row],[ROS_NUM_COR_COD_ESC_TG_TOT]]</f>
        <v>3.3103448275862073</v>
      </c>
      <c r="MY152" s="47">
        <f>Tabla25[[#This Row],[ROS_DUR_COR_COD_ROS_TG_NEG]]-Tabla25[[#This Row],[ROS_DUR_COR_COD_ESC_TG_NEG]]</f>
        <v>634.84444444444432</v>
      </c>
      <c r="MZ152" s="47">
        <f>Tabla25[[#This Row],[ROS_DUR_COR_COD_ROS_TG_NEU]]-Tabla25[[#This Row],[ROS_DUR_COR_COD_ESC_TG_NEU]]</f>
        <v>1226.4285714285716</v>
      </c>
      <c r="NA152" s="47">
        <f>Tabla25[[#This Row],[ROS_DUR_COR_COD_ROS_TG_POS]]-Tabla25[[#This Row],[ROS_DUR_COR_COD_ESC_TG_POS]]</f>
        <v>800.51111111111106</v>
      </c>
      <c r="NB152" s="47">
        <f>Tabla25[[#This Row],[ROS_DUR_COR_COD_ROS_TG_TOT]]-Tabla25[[#This Row],[ROS_DUR_COR_COD_ESC_TG_TOT]]</f>
        <v>903.18518518518522</v>
      </c>
    </row>
    <row r="153" spans="1:366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  <c r="KY153" s="15">
        <f>Tabla2[[#This Row],[ROS_NUM_COR_COD_ROS_TG_NEG]]-Tabla2[[#This Row],[PAS_NUM_COR_COD_ROS_TG_NEG]]</f>
        <v>0.78362573099415211</v>
      </c>
      <c r="KZ153" s="15">
        <f>Tabla2[[#This Row],[ROS_DUR_COR_COD_ROS_TG_NEG]]-Tabla2[[#This Row],[PAS_DUR_COR_COD_ROS_TG_NEG]]</f>
        <v>454.43697478991589</v>
      </c>
      <c r="LA153" s="15">
        <f>Tabla2[[#This Row],[ROS_NUM_COR_COD_ROS_TG_NEU]]-Tabla2[[#This Row],[PAS_NUM_COR_COD_ROS_TG_NEU]]</f>
        <v>1.1631578947368419</v>
      </c>
      <c r="LB153" s="15">
        <f>Tabla2[[#This Row],[ROS_DUR_COR_COD_ROS_TG_NEU]]-Tabla2[[#This Row],[PAS_DUR_COR_COD_ROS_TG_NEU]]</f>
        <v>-64.057142857142935</v>
      </c>
      <c r="LC153" s="15">
        <f>Tabla2[[#This Row],[ROS_NUM_COR_COD_ROS_TG_POS]]-Tabla2[[#This Row],[PAS_NUM_COR_COD_ROS_TG_POS]]</f>
        <v>1.583333333333333</v>
      </c>
      <c r="LD153" s="15">
        <f>Tabla2[[#This Row],[ROS_DUR_COR_COD_ROS_TG_POS]]-Tabla2[[#This Row],[PAS_DUR_COR_COD_ROS_TG_POS]]</f>
        <v>142.97619047619037</v>
      </c>
      <c r="LE153" s="15">
        <f>Tabla2[[#This Row],[ROS_NUM_COR_COD_ROS_TG_TOT]]-Tabla2[[#This Row],[PAS_NUM_COR_COD_ROS_TG_TOT]]</f>
        <v>1.173645320197044</v>
      </c>
      <c r="LF153" s="15">
        <f>Tabla2[[#This Row],[ROS_DUR_COR_COD_ROS_TG_TOT]]-Tabla2[[#This Row],[PAS_DUR_COR_COD_ROS_TG_TOT]]</f>
        <v>151.07435897435903</v>
      </c>
      <c r="LG153" s="15">
        <f>Tabla2[[#This Row],[ROS_NUM_COR_COD_ESC_TG_NEG]]-Tabla2[[#This Row],[PAS_NUM_COR_COD_ESC_TG_NEG]]</f>
        <v>-0.81286549707602318</v>
      </c>
      <c r="LH153" s="15">
        <f>Tabla2[[#This Row],[ROS_DUR_COR_COD_ESC_TG_NEG]]-Tabla2[[#This Row],[PAS_DUR_COR_COD_ESC_TG_NEG]]</f>
        <v>-183.70769230769224</v>
      </c>
      <c r="LI153" s="15">
        <f>Tabla2[[#This Row],[ROS_NUM_COR_COD_ESC_TG_NEU]]-Tabla2[[#This Row],[PAS_NUM_COR_COD_ESC_TG_NEU]]</f>
        <v>-2.0421052631578949</v>
      </c>
      <c r="LJ153" s="15">
        <f>Tabla2[[#This Row],[ROS_NUM_COR_COD_ESC_TG_NEG]]-Tabla2[[#This Row],[PAS_NUM_COR_COD_ESC_TG_NEG]]</f>
        <v>-0.81286549707602318</v>
      </c>
      <c r="LK153" s="15">
        <f>Tabla2[[#This Row],[ROS_NUM_COR_COD_ESC_TG_POS]]-Tabla2[[#This Row],[PAS_NUM_COR_COD_ESC_TG_POS]]</f>
        <v>-1.4611111111111112</v>
      </c>
      <c r="LL153" s="15">
        <f>Tabla2[[#This Row],[ROS_DUR_COR_COD_ESC_TG_POS]]-Tabla2[[#This Row],[PAS_DUR_COR_COD_ESC_TG_POS]]</f>
        <v>-821.36363636363626</v>
      </c>
      <c r="LM153" s="15">
        <f>Tabla2[[#This Row],[ROS_NUM_COR_COD_ESC_TG_TOT]]-Tabla2[[#This Row],[PAS_NUM_COR_COD_ESC_TG_TOT]]</f>
        <v>-1.4458128078817734</v>
      </c>
      <c r="LN153" s="15">
        <f>Tabla2[[#This Row],[ROS_DUR_COR_COD_ESC_TG_TOT]]-Tabla2[[#This Row],[PAS_DUR_COR_COD_ESC_TG_TOT]]</f>
        <v>-610.36679536679537</v>
      </c>
      <c r="LO153" s="15">
        <f>Tabla2[[#This Row],[PAS_NUM_COR_COD_ROS_TG_NEG]]-Tabla2[[#This Row],[ESC_NUM_COR_COD_ROS_TG_NEG]]</f>
        <v>0.43859649122807021</v>
      </c>
      <c r="LP153" s="15">
        <f>Tabla2[[#This Row],[PAS_DUR_COR_COD_ROS_TG_NEG]]-Tabla2[[#This Row],[ESC_DUR_COR_COD_ROS_TG_NEG]]</f>
        <v>79.277310924369885</v>
      </c>
      <c r="LQ153" s="15">
        <f>Tabla2[[#This Row],[PAS_NUM_COR_COD_ROS_TG_NEU]]-Tabla2[[#This Row],[ESC_NUM_COR_COD_ROS_TG_NEU]]</f>
        <v>0.40350877192982448</v>
      </c>
      <c r="LR153" s="15">
        <f>Tabla2[[#This Row],[PAS_DUR_COR_COD_ROS_TG_NEU]]-Tabla2[[#This Row],[ESC_DUR_COR_COD_ROS_TG_NEU]]</f>
        <v>230.69047619047626</v>
      </c>
      <c r="LS153" s="15">
        <f>Tabla2[[#This Row],[PAS_NUM_COR_COD_ROS_TG_POS]]-Tabla2[[#This Row],[ESC_NUM_COR_COD_ROS_TG_POS]]</f>
        <v>1.55</v>
      </c>
      <c r="LT153" s="15">
        <f>Tabla2[[#This Row],[PAS_DUR_COR_COD_ROS_TG_POS]]-Tabla2[[#This Row],[ESC_DUR_COR_COD_ROS_TG_POS]]</f>
        <v>657.02380952380963</v>
      </c>
      <c r="LU153" s="15">
        <f>Tabla2[[#This Row],[PAS_NUM_COR_COD_ROS_TG_TOT]]-Tabla2[[#This Row],[ESC_NUM_COR_COD_ROS_TG_TOT]]</f>
        <v>0.82635467980295596</v>
      </c>
      <c r="LV153" s="15">
        <f>Tabla2[[#This Row],[PAS_DUR_COR_COD_ROS_TG_TOT]]-Tabla2[[#This Row],[ESC_DUR_COR_COD_ROS_TG_TOT]]</f>
        <v>309.31228070175439</v>
      </c>
      <c r="LW153" s="15">
        <f>Tabla2[[#This Row],[PAS_NUM_COR_COD_ESC_TG_NEG]]-Tabla2[[#This Row],[ESC_NUM_COR_COD_ESC_TG_NEG]]</f>
        <v>-0.1871345029239766</v>
      </c>
      <c r="LX153" s="15">
        <f>Tabla2[[#This Row],[PAS_DUR_COR_COD_ESC_TG_NEG]]-Tabla2[[#This Row],[ESC_DUR_COR_COD_ESC_TG_NEG]]</f>
        <v>43.593406593406598</v>
      </c>
      <c r="LY153" s="15">
        <f>Tabla2[[#This Row],[PAS_NUM_COR_COD_ESC_TG_NEU]]-Tabla2[[#This Row],[ESC_NUM_COR_COD_ESC_TG_NEU]]</f>
        <v>0.39766081871345005</v>
      </c>
      <c r="LZ153" s="15">
        <f>Tabla2[[#This Row],[PAS_DUR_COR_COD_ESC_TG_NEU]]-Tabla2[[#This Row],[ESC_DUR_COR_COD_ESC_TG_NEU]]</f>
        <v>185.34615384615381</v>
      </c>
      <c r="MA153" s="15">
        <f>Tabla2[[#This Row],[PAS_NUM_COR_COD_ESC_TG_POS]]-Tabla2[[#This Row],[ESC_NUM_COR_COD_ESC_TG_POS]]</f>
        <v>-1.1499999999999999</v>
      </c>
      <c r="MB153" s="15">
        <f>Tabla2[[#This Row],[PAS_DUR_COR_COD_ESC_TG_POS]]-Tabla2[[#This Row],[ESC_DUR_COR_COD_ESC_TG_POS]]</f>
        <v>264.66363636363621</v>
      </c>
      <c r="MC153" s="15">
        <f>Tabla2[[#This Row],[PAS_NUM_COR_COD_ESC_TG_TOT]]-Tabla2[[#This Row],[ESC_NUM_COR_COD_ESC_TG_TOT]]</f>
        <v>-0.33990147783251246</v>
      </c>
      <c r="MD153" s="15">
        <f>Tabla2[[#This Row],[PAS_DUR_COR_COD_ESC_TG_TOT]]-Tabla2[[#This Row],[ESC_DUR_COR_COD_ESC_TG_TOT]]</f>
        <v>149.34195064629853</v>
      </c>
      <c r="ME153" s="42">
        <f>Tabla25[[#This Row],[PAS_NUM_COR_COD_ROS_TG_NEG]]-Tabla25[[#This Row],[PAS_NUM_COR_COD_ESC_TG_NEG]]</f>
        <v>0.73684210526315796</v>
      </c>
      <c r="MF153" s="42">
        <f>Tabla25[[#This Row],[PAS_NUM_COR_COD_ROS_TG_NEU]]-Tabla25[[#This Row],[PAS_NUM_COR_COD_ESC_TG_NEU]]</f>
        <v>-0.10526315789473673</v>
      </c>
      <c r="MG153" s="42">
        <f>Tabla25[[#This Row],[PAS_NUM_COR_COD_ROS_TG_POS]]-Tabla25[[#This Row],[PAS_NUM_COR_COD_ESC_TG_POS]]</f>
        <v>0.39999999999999991</v>
      </c>
      <c r="MH153" s="42">
        <f>Tabla25[[#This Row],[PAS_NUM_COR_COD_ROS_TG_TOT]]-Tabla25[[#This Row],[PAS_NUM_COR_COD_ESC_TG_TOT]]</f>
        <v>0.3448275862068968</v>
      </c>
      <c r="MI153" s="42">
        <f>Tabla25[[#This Row],[PAS_DUR_COR_COD_ROS_TG_NEG]]-Tabla25[[#This Row],[PAS_DUR_COR_COD_ESC_TG_NEG]]</f>
        <v>179.39819004524895</v>
      </c>
      <c r="MJ153" s="42">
        <f>Tabla25[[#This Row],[PAS_DUR_COR_COD_ROS_TG_NEU]]-Tabla25[[#This Row],[PAS_DUR_COR_COD_ESC_TG_NEU]]</f>
        <v>-101.48901098901092</v>
      </c>
      <c r="MK153" s="42">
        <f>Tabla25[[#This Row],[PAS_DUR_COR_COD_ROS_TG_POS]]-Tabla25[[#This Row],[PAS_DUR_COR_COD_ESC_TG_POS]]</f>
        <v>-250.00649350649337</v>
      </c>
      <c r="ML153" s="42">
        <f>Tabla25[[#This Row],[PAS_DUR_COR_COD_ROS_TG_TOT]]-Tabla25[[#This Row],[PAS_DUR_COR_COD_ESC_TG_TOT]]</f>
        <v>-49.34774774774769</v>
      </c>
      <c r="MM153" s="44">
        <f>Tabla25[[#This Row],[ESC_NUM_COR_COD_ROS_TG_NEG]]-Tabla25[[#This Row],[ESC_NUM_COR_COD_ESC_TG_NEG]]</f>
        <v>0.11111111111111116</v>
      </c>
      <c r="MN153" s="44">
        <f>Tabla25[[#This Row],[ESC_NUM_COR_COD_ROS_TG_NEU]]-Tabla25[[#This Row],[ESC_NUM_COR_COD_ESC_TG_NEU]]</f>
        <v>-0.11111111111111116</v>
      </c>
      <c r="MO153" s="44">
        <f>Tabla25[[#This Row],[ESC_NUM_COR_COD_ROS_TG_POS]]-Tabla25[[#This Row],[ESC_NUM_COR_COD_ESC_TG_POS]]</f>
        <v>-2.2999999999999998</v>
      </c>
      <c r="MP153" s="44">
        <f>Tabla25[[#This Row],[ESC_NUM_COR_COD_ROS_TG_TOT]]-Tabla25[[#This Row],[ESC_NUM_COR_COD_ESC_TG_TOT]]</f>
        <v>-0.82142857142857162</v>
      </c>
      <c r="MQ153" s="44">
        <f>Tabla25[[#This Row],[ESC_DUR_COR_COD_ROS_TG_NEG]]-Tabla25[[#This Row],[ESC_DUR_COR_COD_ESC_TG_NEG]]</f>
        <v>143.71428571428567</v>
      </c>
      <c r="MR153" s="44">
        <f>Tabla25[[#This Row],[ESC_DUR_COR_COD_ROS_TG_NEU]]-Tabla25[[#This Row],[ESC_DUR_COR_COD_ESC_TG_NEU]]</f>
        <v>-146.83333333333337</v>
      </c>
      <c r="MS153" s="44">
        <f>Tabla25[[#This Row],[ESC_DUR_COR_COD_ROS_TG_POS]]-Tabla25[[#This Row],[ESC_DUR_COR_COD_ESC_TG_POS]]</f>
        <v>-642.36666666666679</v>
      </c>
      <c r="MT153" s="44">
        <f>Tabla25[[#This Row],[ESC_DUR_COR_COD_ROS_TG_TOT]]-Tabla25[[#This Row],[ESC_DUR_COR_COD_ESC_TG_TOT]]</f>
        <v>-209.31807780320355</v>
      </c>
      <c r="MU153" s="47">
        <f>Tabla25[[#This Row],[ROS_NUM_COR_COD_ROS_TG_NEG]]-Tabla25[[#This Row],[ROS_NUM_COR_COD_ESC_TG_NEG]]</f>
        <v>2.333333333333333</v>
      </c>
      <c r="MV153" s="47">
        <f>Tabla25[[#This Row],[ROS_NUM_COR_COD_ROS_TG_NEU]]-Tabla25[[#This Row],[ROS_NUM_COR_COD_ESC_TG_NEU]]</f>
        <v>3.0999999999999996</v>
      </c>
      <c r="MW153" s="47">
        <f>Tabla25[[#This Row],[ROS_NUM_COR_COD_ROS_TG_POS]]-Tabla25[[#This Row],[ROS_NUM_COR_COD_ESC_TG_POS]]</f>
        <v>3.4444444444444442</v>
      </c>
      <c r="MX153" s="47">
        <f>Tabla25[[#This Row],[ROS_NUM_COR_COD_ROS_TG_TOT]]-Tabla25[[#This Row],[ROS_NUM_COR_COD_ESC_TG_TOT]]</f>
        <v>2.9642857142857144</v>
      </c>
      <c r="MY153" s="47">
        <f>Tabla25[[#This Row],[ROS_DUR_COR_COD_ROS_TG_NEG]]-Tabla25[[#This Row],[ROS_DUR_COR_COD_ESC_TG_NEG]]</f>
        <v>817.54285714285709</v>
      </c>
      <c r="MZ153" s="47">
        <f>Tabla25[[#This Row],[ROS_DUR_COR_COD_ROS_TG_NEU]]-Tabla25[[#This Row],[ROS_DUR_COR_COD_ESC_TG_NEU]]</f>
        <v>694.5</v>
      </c>
      <c r="NA153" s="47">
        <f>Tabla25[[#This Row],[ROS_DUR_COR_COD_ROS_TG_POS]]-Tabla25[[#This Row],[ROS_DUR_COR_COD_ESC_TG_POS]]</f>
        <v>714.33333333333326</v>
      </c>
      <c r="NB153" s="47">
        <f>Tabla25[[#This Row],[ROS_DUR_COR_COD_ROS_TG_TOT]]-Tabla25[[#This Row],[ROS_DUR_COR_COD_ESC_TG_TOT]]</f>
        <v>712.09340659340671</v>
      </c>
    </row>
    <row r="154" spans="1:366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  <c r="KY154" s="15">
        <f>Tabla2[[#This Row],[ROS_NUM_COR_COD_ROS_TG_NEG]]-Tabla2[[#This Row],[PAS_NUM_COR_COD_ROS_TG_NEG]]</f>
        <v>0.49444444444444469</v>
      </c>
      <c r="KZ154" s="15">
        <f>Tabla2[[#This Row],[ROS_DUR_COR_COD_ROS_TG_NEG]]-Tabla2[[#This Row],[PAS_DUR_COR_COD_ROS_TG_NEG]]</f>
        <v>-143.21428571428567</v>
      </c>
      <c r="LA154" s="15">
        <f>Tabla2[[#This Row],[ROS_NUM_COR_COD_ROS_TG_NEU]]-Tabla2[[#This Row],[PAS_NUM_COR_COD_ROS_TG_NEU]]</f>
        <v>1.1500000000000001</v>
      </c>
      <c r="LB154" s="15">
        <f>Tabla2[[#This Row],[ROS_DUR_COR_COD_ROS_TG_NEU]]-Tabla2[[#This Row],[PAS_DUR_COR_COD_ROS_TG_NEU]]</f>
        <v>79.67521367521374</v>
      </c>
      <c r="LC154" s="15">
        <f>Tabla2[[#This Row],[ROS_NUM_COR_COD_ROS_TG_POS]]-Tabla2[[#This Row],[PAS_NUM_COR_COD_ROS_TG_POS]]</f>
        <v>-1.5499999999999998</v>
      </c>
      <c r="LD154" s="15">
        <f>Tabla2[[#This Row],[ROS_DUR_COR_COD_ROS_TG_POS]]-Tabla2[[#This Row],[PAS_DUR_COR_COD_ROS_TG_POS]]</f>
        <v>-299.86666666666667</v>
      </c>
      <c r="LE154" s="15">
        <f>Tabla2[[#This Row],[ROS_NUM_COR_COD_ROS_TG_TOT]]-Tabla2[[#This Row],[PAS_NUM_COR_COD_ROS_TG_TOT]]</f>
        <v>2.2413793103448487E-2</v>
      </c>
      <c r="LF154" s="15">
        <f>Tabla2[[#This Row],[ROS_DUR_COR_COD_ROS_TG_TOT]]-Tabla2[[#This Row],[PAS_DUR_COR_COD_ROS_TG_TOT]]</f>
        <v>-103.04761904761904</v>
      </c>
      <c r="LG154" s="15">
        <f>Tabla2[[#This Row],[ROS_NUM_COR_COD_ESC_TG_NEG]]-Tabla2[[#This Row],[PAS_NUM_COR_COD_ESC_TG_NEG]]</f>
        <v>0.12222222222222223</v>
      </c>
      <c r="LH154" s="15">
        <f>Tabla2[[#This Row],[ROS_DUR_COR_COD_ESC_TG_NEG]]-Tabla2[[#This Row],[PAS_DUR_COR_COD_ESC_TG_NEG]]</f>
        <v>-163.25</v>
      </c>
      <c r="LI154" s="15">
        <f>Tabla2[[#This Row],[ROS_NUM_COR_COD_ESC_TG_NEU]]-Tabla2[[#This Row],[PAS_NUM_COR_COD_ESC_TG_NEU]]</f>
        <v>-0.90000000000000013</v>
      </c>
      <c r="LJ154" s="15">
        <f>Tabla2[[#This Row],[ROS_NUM_COR_COD_ESC_TG_NEG]]-Tabla2[[#This Row],[PAS_NUM_COR_COD_ESC_TG_NEG]]</f>
        <v>0.12222222222222223</v>
      </c>
      <c r="LK154" s="15">
        <f>Tabla2[[#This Row],[ROS_NUM_COR_COD_ESC_TG_POS]]-Tabla2[[#This Row],[PAS_NUM_COR_COD_ESC_TG_POS]]</f>
        <v>-0.59999999999999987</v>
      </c>
      <c r="LL154" s="15">
        <f>Tabla2[[#This Row],[ROS_DUR_COR_COD_ESC_TG_POS]]-Tabla2[[#This Row],[PAS_DUR_COR_COD_ESC_TG_POS]]</f>
        <v>-99.299999999999955</v>
      </c>
      <c r="LM154" s="15">
        <f>Tabla2[[#This Row],[ROS_NUM_COR_COD_ESC_TG_TOT]]-Tabla2[[#This Row],[PAS_NUM_COR_COD_ESC_TG_TOT]]</f>
        <v>-0.4528735632183909</v>
      </c>
      <c r="LN154" s="15">
        <f>Tabla2[[#This Row],[ROS_DUR_COR_COD_ESC_TG_TOT]]-Tabla2[[#This Row],[PAS_DUR_COR_COD_ESC_TG_TOT]]</f>
        <v>-214.03947368421052</v>
      </c>
      <c r="LO154" s="15">
        <f>Tabla2[[#This Row],[PAS_NUM_COR_COD_ROS_TG_NEG]]-Tabla2[[#This Row],[ESC_NUM_COR_COD_ROS_TG_NEG]]</f>
        <v>0.55000000000000004</v>
      </c>
      <c r="LP154" s="15">
        <f>Tabla2[[#This Row],[PAS_DUR_COR_COD_ROS_TG_NEG]]-Tabla2[[#This Row],[ESC_DUR_COR_COD_ROS_TG_NEG]]</f>
        <v>319.85714285714283</v>
      </c>
      <c r="LQ154" s="15">
        <f>Tabla2[[#This Row],[PAS_NUM_COR_COD_ROS_TG_NEU]]-Tabla2[[#This Row],[ESC_NUM_COR_COD_ROS_TG_NEU]]</f>
        <v>0.25</v>
      </c>
      <c r="LR154" s="15">
        <f>Tabla2[[#This Row],[PAS_DUR_COR_COD_ROS_TG_NEU]]-Tabla2[[#This Row],[ESC_DUR_COR_COD_ROS_TG_NEU]]</f>
        <v>-57.730769230769283</v>
      </c>
      <c r="LS154" s="15">
        <f>Tabla2[[#This Row],[PAS_NUM_COR_COD_ROS_TG_POS]]-Tabla2[[#This Row],[ESC_NUM_COR_COD_ROS_TG_POS]]</f>
        <v>1.65</v>
      </c>
      <c r="LT154" s="15">
        <f>Tabla2[[#This Row],[PAS_DUR_COR_COD_ROS_TG_POS]]-Tabla2[[#This Row],[ESC_DUR_COR_COD_ROS_TG_POS]]</f>
        <v>433.36666666666667</v>
      </c>
      <c r="LU154" s="15">
        <f>Tabla2[[#This Row],[PAS_NUM_COR_COD_ROS_TG_TOT]]-Tabla2[[#This Row],[ESC_NUM_COR_COD_ROS_TG_TOT]]</f>
        <v>0.81666666666666665</v>
      </c>
      <c r="LV154" s="15">
        <f>Tabla2[[#This Row],[PAS_DUR_COR_COD_ROS_TG_TOT]]-Tabla2[[#This Row],[ESC_DUR_COR_COD_ROS_TG_TOT]]</f>
        <v>239.36340852130326</v>
      </c>
      <c r="LW154" s="15">
        <f>Tabla2[[#This Row],[PAS_NUM_COR_COD_ESC_TG_NEG]]-Tabla2[[#This Row],[ESC_NUM_COR_COD_ESC_TG_NEG]]</f>
        <v>-0.89999999999999991</v>
      </c>
      <c r="LX154" s="15">
        <f>Tabla2[[#This Row],[PAS_DUR_COR_COD_ESC_TG_NEG]]-Tabla2[[#This Row],[ESC_DUR_COR_COD_ESC_TG_NEG]]</f>
        <v>208.25</v>
      </c>
      <c r="LY154" s="15">
        <f>Tabla2[[#This Row],[PAS_NUM_COR_COD_ESC_TG_NEU]]-Tabla2[[#This Row],[ESC_NUM_COR_COD_ESC_TG_NEU]]</f>
        <v>0.90000000000000013</v>
      </c>
      <c r="LZ154" s="15">
        <f>Tabla2[[#This Row],[PAS_DUR_COR_COD_ESC_TG_NEU]]-Tabla2[[#This Row],[ESC_DUR_COR_COD_ESC_TG_NEU]]</f>
        <v>192.27678571428567</v>
      </c>
      <c r="MA154" s="15">
        <f>Tabla2[[#This Row],[PAS_NUM_COR_COD_ESC_TG_POS]]-Tabla2[[#This Row],[ESC_NUM_COR_COD_ESC_TG_POS]]</f>
        <v>-0.10000000000000009</v>
      </c>
      <c r="MB154" s="15">
        <f>Tabla2[[#This Row],[PAS_DUR_COR_COD_ESC_TG_POS]]-Tabla2[[#This Row],[ESC_DUR_COR_COD_ESC_TG_POS]]</f>
        <v>-293.16666666666663</v>
      </c>
      <c r="MC154" s="15">
        <f>Tabla2[[#This Row],[PAS_NUM_COR_COD_ESC_TG_TOT]]-Tabla2[[#This Row],[ESC_NUM_COR_COD_ESC_TG_TOT]]</f>
        <v>-3.3333333333333215E-2</v>
      </c>
      <c r="MD154" s="15">
        <f>Tabla2[[#This Row],[PAS_DUR_COR_COD_ESC_TG_TOT]]-Tabla2[[#This Row],[ESC_DUR_COR_COD_ESC_TG_TOT]]</f>
        <v>50.122807017543892</v>
      </c>
      <c r="ME154" s="42">
        <f>Tabla25[[#This Row],[PAS_NUM_COR_COD_ROS_TG_NEG]]-Tabla25[[#This Row],[PAS_NUM_COR_COD_ESC_TG_NEG]]</f>
        <v>0.84999999999999987</v>
      </c>
      <c r="MF154" s="42">
        <f>Tabla25[[#This Row],[PAS_NUM_COR_COD_ROS_TG_NEU]]-Tabla25[[#This Row],[PAS_NUM_COR_COD_ESC_TG_NEU]]</f>
        <v>-0.65000000000000013</v>
      </c>
      <c r="MG154" s="42">
        <f>Tabla25[[#This Row],[PAS_NUM_COR_COD_ROS_TG_POS]]-Tabla25[[#This Row],[PAS_NUM_COR_COD_ESC_TG_POS]]</f>
        <v>0.64999999999999991</v>
      </c>
      <c r="MH154" s="42">
        <f>Tabla25[[#This Row],[PAS_NUM_COR_COD_ROS_TG_TOT]]-Tabla25[[#This Row],[PAS_NUM_COR_COD_ESC_TG_TOT]]</f>
        <v>0.28333333333333321</v>
      </c>
      <c r="MI154" s="42">
        <f>Tabla25[[#This Row],[PAS_DUR_COR_COD_ROS_TG_NEG]]-Tabla25[[#This Row],[PAS_DUR_COR_COD_ESC_TG_NEG]]</f>
        <v>-19.535714285714334</v>
      </c>
      <c r="MJ154" s="42">
        <f>Tabla25[[#This Row],[PAS_DUR_COR_COD_ROS_TG_NEU]]-Tabla25[[#This Row],[PAS_DUR_COR_COD_ESC_TG_NEU]]</f>
        <v>-99.793269230769283</v>
      </c>
      <c r="MK154" s="42">
        <f>Tabla25[[#This Row],[PAS_DUR_COR_COD_ROS_TG_POS]]-Tabla25[[#This Row],[PAS_DUR_COR_COD_ESC_TG_POS]]</f>
        <v>155.36666666666667</v>
      </c>
      <c r="ML154" s="42">
        <f>Tabla25[[#This Row],[PAS_DUR_COR_COD_ROS_TG_TOT]]-Tabla25[[#This Row],[PAS_DUR_COR_COD_ESC_TG_TOT]]</f>
        <v>19.258145363408516</v>
      </c>
      <c r="MM154" s="44">
        <f>Tabla25[[#This Row],[ESC_NUM_COR_COD_ROS_TG_NEG]]-Tabla25[[#This Row],[ESC_NUM_COR_COD_ESC_TG_NEG]]</f>
        <v>-0.60000000000000009</v>
      </c>
      <c r="MN154" s="44">
        <f>Tabla25[[#This Row],[ESC_NUM_COR_COD_ROS_TG_NEU]]-Tabla25[[#This Row],[ESC_NUM_COR_COD_ESC_TG_NEU]]</f>
        <v>0</v>
      </c>
      <c r="MO154" s="44">
        <f>Tabla25[[#This Row],[ESC_NUM_COR_COD_ROS_TG_POS]]-Tabla25[[#This Row],[ESC_NUM_COR_COD_ESC_TG_POS]]</f>
        <v>-1.1000000000000001</v>
      </c>
      <c r="MP154" s="44">
        <f>Tabla25[[#This Row],[ESC_NUM_COR_COD_ROS_TG_TOT]]-Tabla25[[#This Row],[ESC_NUM_COR_COD_ESC_TG_TOT]]</f>
        <v>-0.56666666666666665</v>
      </c>
      <c r="MQ154" s="44">
        <f>Tabla25[[#This Row],[ESC_DUR_COR_COD_ROS_TG_NEG]]-Tabla25[[#This Row],[ESC_DUR_COR_COD_ESC_TG_NEG]]</f>
        <v>-131.14285714285717</v>
      </c>
      <c r="MR154" s="44">
        <f>Tabla25[[#This Row],[ESC_DUR_COR_COD_ROS_TG_NEU]]-Tabla25[[#This Row],[ESC_DUR_COR_COD_ESC_TG_NEU]]</f>
        <v>150.21428571428567</v>
      </c>
      <c r="MS154" s="44">
        <f>Tabla25[[#This Row],[ESC_DUR_COR_COD_ROS_TG_POS]]-Tabla25[[#This Row],[ESC_DUR_COR_COD_ESC_TG_POS]]</f>
        <v>-571.16666666666663</v>
      </c>
      <c r="MT154" s="44">
        <f>Tabla25[[#This Row],[ESC_DUR_COR_COD_ROS_TG_TOT]]-Tabla25[[#This Row],[ESC_DUR_COR_COD_ESC_TG_TOT]]</f>
        <v>-169.98245614035085</v>
      </c>
      <c r="MU154" s="47">
        <f>Tabla25[[#This Row],[ROS_NUM_COR_COD_ROS_TG_NEG]]-Tabla25[[#This Row],[ROS_NUM_COR_COD_ESC_TG_NEG]]</f>
        <v>1.2222222222222223</v>
      </c>
      <c r="MV154" s="47">
        <f>Tabla25[[#This Row],[ROS_NUM_COR_COD_ROS_TG_NEU]]-Tabla25[[#This Row],[ROS_NUM_COR_COD_ESC_TG_NEU]]</f>
        <v>1.4000000000000001</v>
      </c>
      <c r="MW154" s="47">
        <f>Tabla25[[#This Row],[ROS_NUM_COR_COD_ROS_TG_POS]]-Tabla25[[#This Row],[ROS_NUM_COR_COD_ESC_TG_POS]]</f>
        <v>-0.30000000000000004</v>
      </c>
      <c r="MX154" s="47">
        <f>Tabla25[[#This Row],[ROS_NUM_COR_COD_ROS_TG_TOT]]-Tabla25[[#This Row],[ROS_NUM_COR_COD_ESC_TG_TOT]]</f>
        <v>0.7586206896551726</v>
      </c>
      <c r="MY154" s="47">
        <f>Tabla25[[#This Row],[ROS_DUR_COR_COD_ROS_TG_NEG]]-Tabla25[[#This Row],[ROS_DUR_COR_COD_ESC_TG_NEG]]</f>
        <v>0.5</v>
      </c>
      <c r="MZ154" s="47">
        <f>Tabla25[[#This Row],[ROS_DUR_COR_COD_ROS_TG_NEU]]-Tabla25[[#This Row],[ROS_DUR_COR_COD_ESC_TG_NEU]]</f>
        <v>319.8730158730159</v>
      </c>
      <c r="NA154" s="47">
        <f>Tabla25[[#This Row],[ROS_DUR_COR_COD_ROS_TG_POS]]-Tabla25[[#This Row],[ROS_DUR_COR_COD_ESC_TG_POS]]</f>
        <v>-45.200000000000045</v>
      </c>
      <c r="NB154" s="47">
        <f>Tabla25[[#This Row],[ROS_DUR_COR_COD_ROS_TG_TOT]]-Tabla25[[#This Row],[ROS_DUR_COR_COD_ESC_TG_TOT]]</f>
        <v>130.25</v>
      </c>
    </row>
    <row r="155" spans="1:366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  <c r="KY155" s="15">
        <f>Tabla2[[#This Row],[ROS_NUM_COR_COD_ROS_TG_NEG]]-Tabla2[[#This Row],[PAS_NUM_COR_COD_ROS_TG_NEG]]</f>
        <v>0</v>
      </c>
      <c r="KZ155" s="15">
        <f>Tabla2[[#This Row],[ROS_DUR_COR_COD_ROS_TG_NEG]]-Tabla2[[#This Row],[PAS_DUR_COR_COD_ROS_TG_NEG]]</f>
        <v>0</v>
      </c>
      <c r="LA155" s="15">
        <f>Tabla2[[#This Row],[ROS_NUM_COR_COD_ROS_TG_NEU]]-Tabla2[[#This Row],[PAS_NUM_COR_COD_ROS_TG_NEU]]</f>
        <v>0</v>
      </c>
      <c r="LB155" s="15">
        <f>Tabla2[[#This Row],[ROS_DUR_COR_COD_ROS_TG_NEU]]-Tabla2[[#This Row],[PAS_DUR_COR_COD_ROS_TG_NEU]]</f>
        <v>0</v>
      </c>
      <c r="LC155" s="15">
        <f>Tabla2[[#This Row],[ROS_NUM_COR_COD_ROS_TG_POS]]-Tabla2[[#This Row],[PAS_NUM_COR_COD_ROS_TG_POS]]</f>
        <v>0</v>
      </c>
      <c r="LD155" s="15">
        <f>Tabla2[[#This Row],[ROS_DUR_COR_COD_ROS_TG_POS]]-Tabla2[[#This Row],[PAS_DUR_COR_COD_ROS_TG_POS]]</f>
        <v>0</v>
      </c>
      <c r="LE155" s="15">
        <f>Tabla2[[#This Row],[ROS_NUM_COR_COD_ROS_TG_TOT]]-Tabla2[[#This Row],[PAS_NUM_COR_COD_ROS_TG_TOT]]</f>
        <v>0</v>
      </c>
      <c r="LF155" s="15">
        <f>Tabla2[[#This Row],[ROS_DUR_COR_COD_ROS_TG_TOT]]-Tabla2[[#This Row],[PAS_DUR_COR_COD_ROS_TG_TOT]]</f>
        <v>0</v>
      </c>
      <c r="LG155" s="15">
        <f>Tabla2[[#This Row],[ROS_NUM_COR_COD_ESC_TG_NEG]]-Tabla2[[#This Row],[PAS_NUM_COR_COD_ESC_TG_NEG]]</f>
        <v>0</v>
      </c>
      <c r="LH155" s="15">
        <f>Tabla2[[#This Row],[ROS_DUR_COR_COD_ESC_TG_NEG]]-Tabla2[[#This Row],[PAS_DUR_COR_COD_ESC_TG_NEG]]</f>
        <v>0</v>
      </c>
      <c r="LI155" s="15">
        <f>Tabla2[[#This Row],[ROS_NUM_COR_COD_ESC_TG_NEU]]-Tabla2[[#This Row],[PAS_NUM_COR_COD_ESC_TG_NEU]]</f>
        <v>0</v>
      </c>
      <c r="LJ155" s="15">
        <f>Tabla2[[#This Row],[ROS_NUM_COR_COD_ESC_TG_NEG]]-Tabla2[[#This Row],[PAS_NUM_COR_COD_ESC_TG_NEG]]</f>
        <v>0</v>
      </c>
      <c r="LK155" s="15">
        <f>Tabla2[[#This Row],[ROS_NUM_COR_COD_ESC_TG_POS]]-Tabla2[[#This Row],[PAS_NUM_COR_COD_ESC_TG_POS]]</f>
        <v>0</v>
      </c>
      <c r="LL155" s="15">
        <f>Tabla2[[#This Row],[ROS_DUR_COR_COD_ESC_TG_POS]]-Tabla2[[#This Row],[PAS_DUR_COR_COD_ESC_TG_POS]]</f>
        <v>0</v>
      </c>
      <c r="LM155" s="15">
        <f>Tabla2[[#This Row],[ROS_NUM_COR_COD_ESC_TG_TOT]]-Tabla2[[#This Row],[PAS_NUM_COR_COD_ESC_TG_TOT]]</f>
        <v>0</v>
      </c>
      <c r="LN155" s="15">
        <f>Tabla2[[#This Row],[ROS_DUR_COR_COD_ESC_TG_TOT]]-Tabla2[[#This Row],[PAS_DUR_COR_COD_ESC_TG_TOT]]</f>
        <v>0</v>
      </c>
      <c r="LO155" s="15">
        <f>Tabla2[[#This Row],[PAS_NUM_COR_COD_ROS_TG_NEG]]-Tabla2[[#This Row],[ESC_NUM_COR_COD_ROS_TG_NEG]]</f>
        <v>-2.7</v>
      </c>
      <c r="LP155" s="15">
        <f>Tabla2[[#This Row],[PAS_DUR_COR_COD_ROS_TG_NEG]]-Tabla2[[#This Row],[ESC_DUR_COR_COD_ROS_TG_NEG]]</f>
        <v>-758.28571428571433</v>
      </c>
      <c r="LQ155" s="15">
        <f>Tabla2[[#This Row],[PAS_NUM_COR_COD_ROS_TG_NEU]]-Tabla2[[#This Row],[ESC_NUM_COR_COD_ROS_TG_NEU]]</f>
        <v>-4.3</v>
      </c>
      <c r="LR155" s="15">
        <f>Tabla2[[#This Row],[PAS_DUR_COR_COD_ROS_TG_NEU]]-Tabla2[[#This Row],[ESC_DUR_COR_COD_ROS_TG_NEU]]</f>
        <v>-1352.5</v>
      </c>
      <c r="LS155" s="15">
        <f>Tabla2[[#This Row],[PAS_NUM_COR_COD_ROS_TG_POS]]-Tabla2[[#This Row],[ESC_NUM_COR_COD_ROS_TG_POS]]</f>
        <v>-3.4</v>
      </c>
      <c r="LT155" s="15">
        <f>Tabla2[[#This Row],[PAS_DUR_COR_COD_ROS_TG_POS]]-Tabla2[[#This Row],[ESC_DUR_COR_COD_ROS_TG_POS]]</f>
        <v>-1065.125</v>
      </c>
      <c r="LU155" s="15">
        <f>Tabla2[[#This Row],[PAS_NUM_COR_COD_ROS_TG_TOT]]-Tabla2[[#This Row],[ESC_NUM_COR_COD_ROS_TG_TOT]]</f>
        <v>-3.4666666666666668</v>
      </c>
      <c r="LV155" s="15">
        <f>Tabla2[[#This Row],[PAS_DUR_COR_COD_ROS_TG_TOT]]-Tabla2[[#This Row],[ESC_DUR_COR_COD_ROS_TG_TOT]]</f>
        <v>-1071.695652173913</v>
      </c>
      <c r="LW155" s="15">
        <f>Tabla2[[#This Row],[PAS_NUM_COR_COD_ESC_TG_NEG]]-Tabla2[[#This Row],[ESC_NUM_COR_COD_ESC_TG_NEG]]</f>
        <v>-4.4000000000000004</v>
      </c>
      <c r="LX155" s="15">
        <f>Tabla2[[#This Row],[PAS_DUR_COR_COD_ESC_TG_NEG]]-Tabla2[[#This Row],[ESC_DUR_COR_COD_ESC_TG_NEG]]</f>
        <v>-1260.7777777777778</v>
      </c>
      <c r="LY155" s="15">
        <f>Tabla2[[#This Row],[PAS_NUM_COR_COD_ESC_TG_NEU]]-Tabla2[[#This Row],[ESC_NUM_COR_COD_ESC_TG_NEU]]</f>
        <v>-3</v>
      </c>
      <c r="LZ155" s="15">
        <f>Tabla2[[#This Row],[PAS_DUR_COR_COD_ESC_TG_NEU]]-Tabla2[[#This Row],[ESC_DUR_COR_COD_ESC_TG_NEU]]</f>
        <v>-871.875</v>
      </c>
      <c r="MA155" s="15">
        <f>Tabla2[[#This Row],[PAS_NUM_COR_COD_ESC_TG_POS]]-Tabla2[[#This Row],[ESC_NUM_COR_COD_ESC_TG_POS]]</f>
        <v>-4.2</v>
      </c>
      <c r="MB155" s="15">
        <f>Tabla2[[#This Row],[PAS_DUR_COR_COD_ESC_TG_POS]]-Tabla2[[#This Row],[ESC_DUR_COR_COD_ESC_TG_POS]]</f>
        <v>-1184.7777777777778</v>
      </c>
      <c r="MC155" s="15">
        <f>Tabla2[[#This Row],[PAS_NUM_COR_COD_ESC_TG_TOT]]-Tabla2[[#This Row],[ESC_NUM_COR_COD_ESC_TG_TOT]]</f>
        <v>-3.8666666666666667</v>
      </c>
      <c r="MD155" s="15">
        <f>Tabla2[[#This Row],[PAS_DUR_COR_COD_ESC_TG_TOT]]-Tabla2[[#This Row],[ESC_DUR_COR_COD_ESC_TG_TOT]]</f>
        <v>-1114.8076923076924</v>
      </c>
      <c r="ME155" s="42">
        <f>Tabla25[[#This Row],[PAS_NUM_COR_COD_ROS_TG_NEG]]-Tabla25[[#This Row],[PAS_NUM_COR_COD_ESC_TG_NEG]]</f>
        <v>0</v>
      </c>
      <c r="MF155" s="42">
        <f>Tabla25[[#This Row],[PAS_NUM_COR_COD_ROS_TG_NEU]]-Tabla25[[#This Row],[PAS_NUM_COR_COD_ESC_TG_NEU]]</f>
        <v>0</v>
      </c>
      <c r="MG155" s="42">
        <f>Tabla25[[#This Row],[PAS_NUM_COR_COD_ROS_TG_POS]]-Tabla25[[#This Row],[PAS_NUM_COR_COD_ESC_TG_POS]]</f>
        <v>0</v>
      </c>
      <c r="MH155" s="42">
        <f>Tabla25[[#This Row],[PAS_NUM_COR_COD_ROS_TG_TOT]]-Tabla25[[#This Row],[PAS_NUM_COR_COD_ESC_TG_TOT]]</f>
        <v>0</v>
      </c>
      <c r="MI155" s="42">
        <f>Tabla25[[#This Row],[PAS_DUR_COR_COD_ROS_TG_NEG]]-Tabla25[[#This Row],[PAS_DUR_COR_COD_ESC_TG_NEG]]</f>
        <v>0</v>
      </c>
      <c r="MJ155" s="42">
        <f>Tabla25[[#This Row],[PAS_DUR_COR_COD_ROS_TG_NEU]]-Tabla25[[#This Row],[PAS_DUR_COR_COD_ESC_TG_NEU]]</f>
        <v>0</v>
      </c>
      <c r="MK155" s="42">
        <f>Tabla25[[#This Row],[PAS_DUR_COR_COD_ROS_TG_POS]]-Tabla25[[#This Row],[PAS_DUR_COR_COD_ESC_TG_POS]]</f>
        <v>0</v>
      </c>
      <c r="ML155" s="42">
        <f>Tabla25[[#This Row],[PAS_DUR_COR_COD_ROS_TG_TOT]]-Tabla25[[#This Row],[PAS_DUR_COR_COD_ESC_TG_TOT]]</f>
        <v>0</v>
      </c>
      <c r="MM155" s="44">
        <f>Tabla25[[#This Row],[ESC_NUM_COR_COD_ROS_TG_NEG]]-Tabla25[[#This Row],[ESC_NUM_COR_COD_ESC_TG_NEG]]</f>
        <v>-1.7000000000000002</v>
      </c>
      <c r="MN155" s="44">
        <f>Tabla25[[#This Row],[ESC_NUM_COR_COD_ROS_TG_NEU]]-Tabla25[[#This Row],[ESC_NUM_COR_COD_ESC_TG_NEU]]</f>
        <v>1.2999999999999998</v>
      </c>
      <c r="MO155" s="44">
        <f>Tabla25[[#This Row],[ESC_NUM_COR_COD_ROS_TG_POS]]-Tabla25[[#This Row],[ESC_NUM_COR_COD_ESC_TG_POS]]</f>
        <v>-0.80000000000000027</v>
      </c>
      <c r="MP155" s="44">
        <f>Tabla25[[#This Row],[ESC_NUM_COR_COD_ROS_TG_TOT]]-Tabla25[[#This Row],[ESC_NUM_COR_COD_ESC_TG_TOT]]</f>
        <v>-0.39999999999999991</v>
      </c>
      <c r="MQ155" s="44">
        <f>Tabla25[[#This Row],[ESC_DUR_COR_COD_ROS_TG_NEG]]-Tabla25[[#This Row],[ESC_DUR_COR_COD_ESC_TG_NEG]]</f>
        <v>-502.49206349206349</v>
      </c>
      <c r="MR155" s="44">
        <f>Tabla25[[#This Row],[ESC_DUR_COR_COD_ROS_TG_NEU]]-Tabla25[[#This Row],[ESC_DUR_COR_COD_ESC_TG_NEU]]</f>
        <v>480.625</v>
      </c>
      <c r="MS155" s="44">
        <f>Tabla25[[#This Row],[ESC_DUR_COR_COD_ROS_TG_POS]]-Tabla25[[#This Row],[ESC_DUR_COR_COD_ESC_TG_POS]]</f>
        <v>-119.65277777777783</v>
      </c>
      <c r="MT155" s="44">
        <f>Tabla25[[#This Row],[ESC_DUR_COR_COD_ROS_TG_TOT]]-Tabla25[[#This Row],[ESC_DUR_COR_COD_ESC_TG_TOT]]</f>
        <v>-43.112040133779374</v>
      </c>
      <c r="MU155" s="47">
        <f>Tabla25[[#This Row],[ROS_NUM_COR_COD_ROS_TG_NEG]]-Tabla25[[#This Row],[ROS_NUM_COR_COD_ESC_TG_NEG]]</f>
        <v>0</v>
      </c>
      <c r="MV155" s="47">
        <f>Tabla25[[#This Row],[ROS_NUM_COR_COD_ROS_TG_NEU]]-Tabla25[[#This Row],[ROS_NUM_COR_COD_ESC_TG_NEU]]</f>
        <v>0</v>
      </c>
      <c r="MW155" s="47">
        <f>Tabla25[[#This Row],[ROS_NUM_COR_COD_ROS_TG_POS]]-Tabla25[[#This Row],[ROS_NUM_COR_COD_ESC_TG_POS]]</f>
        <v>0</v>
      </c>
      <c r="MX155" s="47">
        <f>Tabla25[[#This Row],[ROS_NUM_COR_COD_ROS_TG_TOT]]-Tabla25[[#This Row],[ROS_NUM_COR_COD_ESC_TG_TOT]]</f>
        <v>0</v>
      </c>
      <c r="MY155" s="47">
        <f>Tabla25[[#This Row],[ROS_DUR_COR_COD_ROS_TG_NEG]]-Tabla25[[#This Row],[ROS_DUR_COR_COD_ESC_TG_NEG]]</f>
        <v>0</v>
      </c>
      <c r="MZ155" s="47">
        <f>Tabla25[[#This Row],[ROS_DUR_COR_COD_ROS_TG_NEU]]-Tabla25[[#This Row],[ROS_DUR_COR_COD_ESC_TG_NEU]]</f>
        <v>0</v>
      </c>
      <c r="NA155" s="47">
        <f>Tabla25[[#This Row],[ROS_DUR_COR_COD_ROS_TG_POS]]-Tabla25[[#This Row],[ROS_DUR_COR_COD_ESC_TG_POS]]</f>
        <v>0</v>
      </c>
      <c r="NB155" s="47">
        <f>Tabla25[[#This Row],[ROS_DUR_COR_COD_ROS_TG_TOT]]-Tabla25[[#This Row],[ROS_DUR_COR_COD_ESC_TG_TOT]]</f>
        <v>0</v>
      </c>
    </row>
    <row r="156" spans="1:366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  <c r="KY156" s="15">
        <f>Tabla2[[#This Row],[ROS_NUM_COR_COD_ROS_TG_NEG]]-Tabla2[[#This Row],[PAS_NUM_COR_COD_ROS_TG_NEG]]</f>
        <v>1.5972222222222223</v>
      </c>
      <c r="KZ156" s="15">
        <f>Tabla2[[#This Row],[ROS_DUR_COR_COD_ROS_TG_NEG]]-Tabla2[[#This Row],[PAS_DUR_COR_COD_ROS_TG_NEG]]</f>
        <v>688.49722222222215</v>
      </c>
      <c r="LA156" s="15">
        <f>Tabla2[[#This Row],[ROS_NUM_COR_COD_ROS_TG_NEU]]-Tabla2[[#This Row],[PAS_NUM_COR_COD_ROS_TG_NEU]]</f>
        <v>2.2500000000000004</v>
      </c>
      <c r="LB156" s="15">
        <f>Tabla2[[#This Row],[ROS_DUR_COR_COD_ROS_TG_NEU]]-Tabla2[[#This Row],[PAS_DUR_COR_COD_ROS_TG_NEU]]</f>
        <v>864.95897435897427</v>
      </c>
      <c r="LC156" s="15">
        <f>Tabla2[[#This Row],[ROS_NUM_COR_COD_ROS_TG_POS]]-Tabla2[[#This Row],[PAS_NUM_COR_COD_ROS_TG_POS]]</f>
        <v>2.4999999999999911E-2</v>
      </c>
      <c r="LD156" s="15">
        <f>Tabla2[[#This Row],[ROS_DUR_COR_COD_ROS_TG_POS]]-Tabla2[[#This Row],[PAS_DUR_COR_COD_ROS_TG_POS]]</f>
        <v>690.8315018315019</v>
      </c>
      <c r="LE156" s="15">
        <f>Tabla2[[#This Row],[ROS_NUM_COR_COD_ROS_TG_TOT]]-Tabla2[[#This Row],[PAS_NUM_COR_COD_ROS_TG_TOT]]</f>
        <v>1.2729885057471262</v>
      </c>
      <c r="LF156" s="15">
        <f>Tabla2[[#This Row],[ROS_DUR_COR_COD_ROS_TG_TOT]]-Tabla2[[#This Row],[PAS_DUR_COR_COD_ROS_TG_TOT]]</f>
        <v>750.08279009126466</v>
      </c>
      <c r="LG156" s="15">
        <f>Tabla2[[#This Row],[ROS_NUM_COR_COD_ESC_TG_NEG]]-Tabla2[[#This Row],[PAS_NUM_COR_COD_ESC_TG_NEG]]</f>
        <v>-0.74444444444444424</v>
      </c>
      <c r="LH156" s="15">
        <f>Tabla2[[#This Row],[ROS_DUR_COR_COD_ESC_TG_NEG]]-Tabla2[[#This Row],[PAS_DUR_COR_COD_ESC_TG_NEG]]</f>
        <v>153.41052631578953</v>
      </c>
      <c r="LI156" s="15">
        <f>Tabla2[[#This Row],[ROS_NUM_COR_COD_ESC_TG_NEU]]-Tabla2[[#This Row],[PAS_NUM_COR_COD_ESC_TG_NEU]]</f>
        <v>-1.4000000000000001</v>
      </c>
      <c r="LJ156" s="15">
        <f>Tabla2[[#This Row],[ROS_NUM_COR_COD_ESC_TG_NEG]]-Tabla2[[#This Row],[PAS_NUM_COR_COD_ESC_TG_NEG]]</f>
        <v>-0.74444444444444424</v>
      </c>
      <c r="LK156" s="15">
        <f>Tabla2[[#This Row],[ROS_NUM_COR_COD_ESC_TG_POS]]-Tabla2[[#This Row],[PAS_NUM_COR_COD_ESC_TG_POS]]</f>
        <v>0.72500000000000009</v>
      </c>
      <c r="LL156" s="15">
        <f>Tabla2[[#This Row],[ROS_DUR_COR_COD_ESC_TG_POS]]-Tabla2[[#This Row],[PAS_DUR_COR_COD_ESC_TG_POS]]</f>
        <v>457.780303030303</v>
      </c>
      <c r="LM156" s="15">
        <f>Tabla2[[#This Row],[ROS_NUM_COR_COD_ESC_TG_TOT]]-Tabla2[[#This Row],[PAS_NUM_COR_COD_ESC_TG_TOT]]</f>
        <v>-0.46178160919540234</v>
      </c>
      <c r="LN156" s="15">
        <f>Tabla2[[#This Row],[ROS_DUR_COR_COD_ESC_TG_TOT]]-Tabla2[[#This Row],[PAS_DUR_COR_COD_ESC_TG_TOT]]</f>
        <v>196.65094339622647</v>
      </c>
      <c r="LO156" s="15">
        <f>Tabla2[[#This Row],[PAS_NUM_COR_COD_ROS_TG_NEG]]-Tabla2[[#This Row],[ESC_NUM_COR_COD_ROS_TG_NEG]]</f>
        <v>1.925</v>
      </c>
      <c r="LP156" s="15">
        <f>Tabla2[[#This Row],[PAS_DUR_COR_COD_ROS_TG_NEG]]-Tabla2[[#This Row],[ESC_DUR_COR_COD_ROS_TG_NEG]]</f>
        <v>408.15357142857147</v>
      </c>
      <c r="LQ156" s="15">
        <f>Tabla2[[#This Row],[PAS_NUM_COR_COD_ROS_TG_NEU]]-Tabla2[[#This Row],[ESC_NUM_COR_COD_ROS_TG_NEU]]</f>
        <v>1.5499999999999998</v>
      </c>
      <c r="LR156" s="15">
        <f>Tabla2[[#This Row],[PAS_DUR_COR_COD_ROS_TG_NEU]]-Tabla2[[#This Row],[ESC_DUR_COR_COD_ROS_TG_NEU]]</f>
        <v>-191.60897435897436</v>
      </c>
      <c r="LS156" s="15">
        <f>Tabla2[[#This Row],[PAS_NUM_COR_COD_ROS_TG_POS]]-Tabla2[[#This Row],[ESC_NUM_COR_COD_ROS_TG_POS]]</f>
        <v>0.375</v>
      </c>
      <c r="LT156" s="15">
        <f>Tabla2[[#This Row],[PAS_DUR_COR_COD_ROS_TG_POS]]-Tabla2[[#This Row],[ESC_DUR_COR_COD_ROS_TG_POS]]</f>
        <v>90.692307692307622</v>
      </c>
      <c r="LU156" s="15">
        <f>Tabla2[[#This Row],[PAS_NUM_COR_COD_ROS_TG_TOT]]-Tabla2[[#This Row],[ESC_NUM_COR_COD_ROS_TG_TOT]]</f>
        <v>1.2833333333333332</v>
      </c>
      <c r="LV156" s="15">
        <f>Tabla2[[#This Row],[PAS_DUR_COR_COD_ROS_TG_TOT]]-Tabla2[[#This Row],[ESC_DUR_COR_COD_ROS_TG_TOT]]</f>
        <v>128.53644067796608</v>
      </c>
      <c r="LW156" s="15">
        <f>Tabla2[[#This Row],[PAS_NUM_COR_COD_ESC_TG_NEG]]-Tabla2[[#This Row],[ESC_NUM_COR_COD_ESC_TG_NEG]]</f>
        <v>-3.6000000000000005</v>
      </c>
      <c r="LX156" s="15">
        <f>Tabla2[[#This Row],[PAS_DUR_COR_COD_ESC_TG_NEG]]-Tabla2[[#This Row],[ESC_DUR_COR_COD_ESC_TG_NEG]]</f>
        <v>-993.71052631578948</v>
      </c>
      <c r="LY156" s="15">
        <f>Tabla2[[#This Row],[PAS_NUM_COR_COD_ESC_TG_NEU]]-Tabla2[[#This Row],[ESC_NUM_COR_COD_ESC_TG_NEU]]</f>
        <v>-1.9999999999999996</v>
      </c>
      <c r="LZ156" s="15">
        <f>Tabla2[[#This Row],[PAS_DUR_COR_COD_ESC_TG_NEU]]-Tabla2[[#This Row],[ESC_DUR_COR_COD_ESC_TG_NEU]]</f>
        <v>-783.93214285714282</v>
      </c>
      <c r="MA156" s="15">
        <f>Tabla2[[#This Row],[PAS_NUM_COR_COD_ESC_TG_POS]]-Tabla2[[#This Row],[ESC_NUM_COR_COD_ESC_TG_POS]]</f>
        <v>-0.92500000000000027</v>
      </c>
      <c r="MB156" s="15">
        <f>Tabla2[[#This Row],[PAS_DUR_COR_COD_ESC_TG_POS]]-Tabla2[[#This Row],[ESC_DUR_COR_COD_ESC_TG_POS]]</f>
        <v>-672.31601731601722</v>
      </c>
      <c r="MC156" s="15">
        <f>Tabla2[[#This Row],[PAS_NUM_COR_COD_ESC_TG_TOT]]-Tabla2[[#This Row],[ESC_NUM_COR_COD_ESC_TG_TOT]]</f>
        <v>-2.1749999999999998</v>
      </c>
      <c r="MD156" s="15">
        <f>Tabla2[[#This Row],[PAS_DUR_COR_COD_ESC_TG_TOT]]-Tabla2[[#This Row],[ESC_DUR_COR_COD_ESC_TG_TOT]]</f>
        <v>-832.83094339622653</v>
      </c>
      <c r="ME156" s="42">
        <f>Tabla25[[#This Row],[PAS_NUM_COR_COD_ROS_TG_NEG]]-Tabla25[[#This Row],[PAS_NUM_COR_COD_ESC_TG_NEG]]</f>
        <v>1.3250000000000002</v>
      </c>
      <c r="MF156" s="42">
        <f>Tabla25[[#This Row],[PAS_NUM_COR_COD_ROS_TG_NEU]]-Tabla25[[#This Row],[PAS_NUM_COR_COD_ESC_TG_NEU]]</f>
        <v>0.54999999999999982</v>
      </c>
      <c r="MG156" s="42">
        <f>Tabla25[[#This Row],[PAS_NUM_COR_COD_ROS_TG_POS]]-Tabla25[[#This Row],[PAS_NUM_COR_COD_ESC_TG_POS]]</f>
        <v>1.3000000000000003</v>
      </c>
      <c r="MH156" s="42">
        <f>Tabla25[[#This Row],[PAS_NUM_COR_COD_ROS_TG_TOT]]-Tabla25[[#This Row],[PAS_NUM_COR_COD_ESC_TG_TOT]]</f>
        <v>1.0583333333333331</v>
      </c>
      <c r="MI156" s="42">
        <f>Tabla25[[#This Row],[PAS_DUR_COR_COD_ROS_TG_NEG]]-Tabla25[[#This Row],[PAS_DUR_COR_COD_ESC_TG_NEG]]</f>
        <v>353.9355263157895</v>
      </c>
      <c r="MJ156" s="42">
        <f>Tabla25[[#This Row],[PAS_DUR_COR_COD_ROS_TG_NEU]]-Tabla25[[#This Row],[PAS_DUR_COR_COD_ESC_TG_NEU]]</f>
        <v>-9.3018315018315434</v>
      </c>
      <c r="MK156" s="42">
        <f>Tabla25[[#This Row],[PAS_DUR_COR_COD_ROS_TG_POS]]-Tabla25[[#This Row],[PAS_DUR_COR_COD_ESC_TG_POS]]</f>
        <v>304.055944055944</v>
      </c>
      <c r="ML156" s="42">
        <f>Tabla25[[#This Row],[PAS_DUR_COR_COD_ROS_TG_TOT]]-Tabla25[[#This Row],[PAS_DUR_COR_COD_ESC_TG_TOT]]</f>
        <v>218.33738407419253</v>
      </c>
      <c r="MM156" s="44">
        <f>Tabla25[[#This Row],[ESC_NUM_COR_COD_ROS_TG_NEG]]-Tabla25[[#This Row],[ESC_NUM_COR_COD_ESC_TG_NEG]]</f>
        <v>-4.2</v>
      </c>
      <c r="MN156" s="44">
        <f>Tabla25[[#This Row],[ESC_NUM_COR_COD_ROS_TG_NEU]]-Tabla25[[#This Row],[ESC_NUM_COR_COD_ESC_TG_NEU]]</f>
        <v>-2.9999999999999996</v>
      </c>
      <c r="MO156" s="44">
        <f>Tabla25[[#This Row],[ESC_NUM_COR_COD_ROS_TG_POS]]-Tabla25[[#This Row],[ESC_NUM_COR_COD_ESC_TG_POS]]</f>
        <v>0</v>
      </c>
      <c r="MP156" s="44">
        <f>Tabla25[[#This Row],[ESC_NUM_COR_COD_ROS_TG_TOT]]-Tabla25[[#This Row],[ESC_NUM_COR_COD_ESC_TG_TOT]]</f>
        <v>-2.4</v>
      </c>
      <c r="MQ156" s="44">
        <f>Tabla25[[#This Row],[ESC_DUR_COR_COD_ROS_TG_NEG]]-Tabla25[[#This Row],[ESC_DUR_COR_COD_ESC_TG_NEG]]</f>
        <v>-1047.9285714285716</v>
      </c>
      <c r="MR156" s="44">
        <f>Tabla25[[#This Row],[ESC_DUR_COR_COD_ROS_TG_NEU]]-Tabla25[[#This Row],[ESC_DUR_COR_COD_ESC_TG_NEU]]</f>
        <v>-601.625</v>
      </c>
      <c r="MS156" s="44">
        <f>Tabla25[[#This Row],[ESC_DUR_COR_COD_ROS_TG_POS]]-Tabla25[[#This Row],[ESC_DUR_COR_COD_ESC_TG_POS]]</f>
        <v>-458.95238095238085</v>
      </c>
      <c r="MT156" s="44">
        <f>Tabla25[[#This Row],[ESC_DUR_COR_COD_ROS_TG_TOT]]-Tabla25[[#This Row],[ESC_DUR_COR_COD_ESC_TG_TOT]]</f>
        <v>-743.03000000000009</v>
      </c>
      <c r="MU156" s="47">
        <f>Tabla25[[#This Row],[ROS_NUM_COR_COD_ROS_TG_NEG]]-Tabla25[[#This Row],[ROS_NUM_COR_COD_ESC_TG_NEG]]</f>
        <v>3.666666666666667</v>
      </c>
      <c r="MV156" s="47">
        <f>Tabla25[[#This Row],[ROS_NUM_COR_COD_ROS_TG_NEU]]-Tabla25[[#This Row],[ROS_NUM_COR_COD_ESC_TG_NEU]]</f>
        <v>4.2</v>
      </c>
      <c r="MW156" s="47">
        <f>Tabla25[[#This Row],[ROS_NUM_COR_COD_ROS_TG_POS]]-Tabla25[[#This Row],[ROS_NUM_COR_COD_ESC_TG_POS]]</f>
        <v>0.60000000000000009</v>
      </c>
      <c r="MX156" s="47">
        <f>Tabla25[[#This Row],[ROS_NUM_COR_COD_ROS_TG_TOT]]-Tabla25[[#This Row],[ROS_NUM_COR_COD_ESC_TG_TOT]]</f>
        <v>2.7931034482758617</v>
      </c>
      <c r="MY156" s="47">
        <f>Tabla25[[#This Row],[ROS_DUR_COR_COD_ROS_TG_NEG]]-Tabla25[[#This Row],[ROS_DUR_COR_COD_ESC_TG_NEG]]</f>
        <v>889.02222222222213</v>
      </c>
      <c r="MZ156" s="47">
        <f>Tabla25[[#This Row],[ROS_DUR_COR_COD_ROS_TG_NEU]]-Tabla25[[#This Row],[ROS_DUR_COR_COD_ESC_TG_NEU]]</f>
        <v>1011.8</v>
      </c>
      <c r="NA156" s="47">
        <f>Tabla25[[#This Row],[ROS_DUR_COR_COD_ROS_TG_POS]]-Tabla25[[#This Row],[ROS_DUR_COR_COD_ESC_TG_POS]]</f>
        <v>537.10714285714289</v>
      </c>
      <c r="NB156" s="47">
        <f>Tabla25[[#This Row],[ROS_DUR_COR_COD_ROS_TG_TOT]]-Tabla25[[#This Row],[ROS_DUR_COR_COD_ESC_TG_TOT]]</f>
        <v>771.76923076923072</v>
      </c>
    </row>
    <row r="157" spans="1:366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  <c r="KY157" s="15">
        <f>Tabla2[[#This Row],[ROS_NUM_COR_COD_ROS_TG_NEG]]-Tabla2[[#This Row],[PAS_NUM_COR_COD_ROS_TG_NEG]]</f>
        <v>1.9500000000000002</v>
      </c>
      <c r="KZ157" s="15">
        <f>Tabla2[[#This Row],[ROS_DUR_COR_COD_ROS_TG_NEG]]-Tabla2[[#This Row],[PAS_DUR_COR_COD_ROS_TG_NEG]]</f>
        <v>-465.91666666666663</v>
      </c>
      <c r="LA157" s="15">
        <f>Tabla2[[#This Row],[ROS_NUM_COR_COD_ROS_TG_NEU]]-Tabla2[[#This Row],[PAS_NUM_COR_COD_ROS_TG_NEU]]</f>
        <v>4.0555555555555554</v>
      </c>
      <c r="LB157" s="15">
        <f>Tabla2[[#This Row],[ROS_DUR_COR_COD_ROS_TG_NEU]]-Tabla2[[#This Row],[PAS_DUR_COR_COD_ROS_TG_NEU]]</f>
        <v>276.31944444444434</v>
      </c>
      <c r="LC157" s="15">
        <f>Tabla2[[#This Row],[ROS_NUM_COR_COD_ROS_TG_POS]]-Tabla2[[#This Row],[PAS_NUM_COR_COD_ROS_TG_POS]]</f>
        <v>1.8947368421052633</v>
      </c>
      <c r="LD157" s="15">
        <f>Tabla2[[#This Row],[ROS_DUR_COR_COD_ROS_TG_POS]]-Tabla2[[#This Row],[PAS_DUR_COR_COD_ROS_TG_POS]]</f>
        <v>-75.222222222222172</v>
      </c>
      <c r="LE157" s="15">
        <f>Tabla2[[#This Row],[ROS_NUM_COR_COD_ROS_TG_TOT]]-Tabla2[[#This Row],[PAS_NUM_COR_COD_ROS_TG_TOT]]</f>
        <v>2.7056530214424948</v>
      </c>
      <c r="LF157" s="15">
        <f>Tabla2[[#This Row],[ROS_DUR_COR_COD_ROS_TG_TOT]]-Tabla2[[#This Row],[PAS_DUR_COR_COD_ROS_TG_TOT]]</f>
        <v>-50.681666666666843</v>
      </c>
      <c r="LG157" s="15">
        <f>Tabla2[[#This Row],[ROS_NUM_COR_COD_ESC_TG_NEG]]-Tabla2[[#This Row],[PAS_NUM_COR_COD_ESC_TG_NEG]]</f>
        <v>3.8357142857142854</v>
      </c>
      <c r="LH157" s="15">
        <f>Tabla2[[#This Row],[ROS_DUR_COR_COD_ESC_TG_NEG]]-Tabla2[[#This Row],[PAS_DUR_COR_COD_ESC_TG_NEG]]</f>
        <v>402.82500000000005</v>
      </c>
      <c r="LI157" s="15">
        <f>Tabla2[[#This Row],[ROS_NUM_COR_COD_ESC_TG_NEU]]-Tabla2[[#This Row],[PAS_NUM_COR_COD_ESC_TG_NEU]]</f>
        <v>-6.6666666666666652E-2</v>
      </c>
      <c r="LJ157" s="15">
        <f>Tabla2[[#This Row],[ROS_NUM_COR_COD_ESC_TG_NEG]]-Tabla2[[#This Row],[PAS_NUM_COR_COD_ESC_TG_NEG]]</f>
        <v>3.8357142857142854</v>
      </c>
      <c r="LK157" s="15">
        <f>Tabla2[[#This Row],[ROS_NUM_COR_COD_ESC_TG_POS]]-Tabla2[[#This Row],[PAS_NUM_COR_COD_ESC_TG_POS]]</f>
        <v>1.7473684210526312</v>
      </c>
      <c r="LL157" s="15">
        <f>Tabla2[[#This Row],[ROS_DUR_COR_COD_ESC_TG_POS]]-Tabla2[[#This Row],[PAS_DUR_COR_COD_ESC_TG_POS]]</f>
        <v>159.67142857142869</v>
      </c>
      <c r="LM157" s="15">
        <f>Tabla2[[#This Row],[ROS_NUM_COR_COD_ESC_TG_TOT]]-Tabla2[[#This Row],[PAS_NUM_COR_COD_ESC_TG_TOT]]</f>
        <v>1.6510721247563351</v>
      </c>
      <c r="LN157" s="15">
        <f>Tabla2[[#This Row],[ROS_DUR_COR_COD_ESC_TG_TOT]]-Tabla2[[#This Row],[PAS_DUR_COR_COD_ESC_TG_TOT]]</f>
        <v>311.28148148148159</v>
      </c>
      <c r="LO157" s="15">
        <f>Tabla2[[#This Row],[PAS_NUM_COR_COD_ROS_TG_NEG]]-Tabla2[[#This Row],[ESC_NUM_COR_COD_ROS_TG_NEG]]</f>
        <v>0.54999999999999982</v>
      </c>
      <c r="LP157" s="15">
        <f>Tabla2[[#This Row],[PAS_DUR_COR_COD_ROS_TG_NEG]]-Tabla2[[#This Row],[ESC_DUR_COR_COD_ROS_TG_NEG]]</f>
        <v>583.25</v>
      </c>
      <c r="LQ157" s="15">
        <f>Tabla2[[#This Row],[PAS_NUM_COR_COD_ROS_TG_NEU]]-Tabla2[[#This Row],[ESC_NUM_COR_COD_ROS_TG_NEU]]</f>
        <v>0.44444444444444442</v>
      </c>
      <c r="LR157" s="15">
        <f>Tabla2[[#This Row],[PAS_DUR_COR_COD_ROS_TG_NEU]]-Tabla2[[#This Row],[ESC_DUR_COR_COD_ROS_TG_NEU]]</f>
        <v>76.125</v>
      </c>
      <c r="LS157" s="15">
        <f>Tabla2[[#This Row],[PAS_NUM_COR_COD_ROS_TG_POS]]-Tabla2[[#This Row],[ESC_NUM_COR_COD_ROS_TG_POS]]</f>
        <v>1.6052631578947367</v>
      </c>
      <c r="LT157" s="15">
        <f>Tabla2[[#This Row],[PAS_DUR_COR_COD_ROS_TG_POS]]-Tabla2[[#This Row],[ESC_DUR_COR_COD_ROS_TG_POS]]</f>
        <v>870.77777777777783</v>
      </c>
      <c r="LU157" s="15">
        <f>Tabla2[[#This Row],[PAS_NUM_COR_COD_ROS_TG_TOT]]-Tabla2[[#This Row],[ESC_NUM_COR_COD_ROS_TG_TOT]]</f>
        <v>0.84278002699055343</v>
      </c>
      <c r="LV157" s="15">
        <f>Tabla2[[#This Row],[PAS_DUR_COR_COD_ROS_TG_TOT]]-Tabla2[[#This Row],[ESC_DUR_COR_COD_ROS_TG_TOT]]</f>
        <v>500.84000000000015</v>
      </c>
      <c r="LW157" s="15">
        <f>Tabla2[[#This Row],[PAS_NUM_COR_COD_ESC_TG_NEG]]-Tabla2[[#This Row],[ESC_NUM_COR_COD_ESC_TG_NEG]]</f>
        <v>0.32499999999999996</v>
      </c>
      <c r="LX157" s="15">
        <f>Tabla2[[#This Row],[PAS_DUR_COR_COD_ESC_TG_NEG]]-Tabla2[[#This Row],[ESC_DUR_COR_COD_ESC_TG_NEG]]</f>
        <v>-209.125</v>
      </c>
      <c r="LY157" s="15">
        <f>Tabla2[[#This Row],[PAS_NUM_COR_COD_ESC_TG_NEU]]-Tabla2[[#This Row],[ESC_NUM_COR_COD_ESC_TG_NEU]]</f>
        <v>1.2666666666666666</v>
      </c>
      <c r="LZ157" s="15">
        <f>Tabla2[[#This Row],[PAS_DUR_COR_COD_ESC_TG_NEU]]-Tabla2[[#This Row],[ESC_DUR_COR_COD_ESC_TG_NEU]]</f>
        <v>667.11111111111109</v>
      </c>
      <c r="MA157" s="15">
        <f>Tabla2[[#This Row],[PAS_NUM_COR_COD_ESC_TG_POS]]-Tabla2[[#This Row],[ESC_NUM_COR_COD_ESC_TG_POS]]</f>
        <v>1.0526315789473686</v>
      </c>
      <c r="MB157" s="15">
        <f>Tabla2[[#This Row],[PAS_DUR_COR_COD_ESC_TG_POS]]-Tabla2[[#This Row],[ESC_DUR_COR_COD_ESC_TG_POS]]</f>
        <v>122.56666666666661</v>
      </c>
      <c r="MC157" s="15">
        <f>Tabla2[[#This Row],[PAS_NUM_COR_COD_ESC_TG_TOT]]-Tabla2[[#This Row],[ESC_NUM_COR_COD_ESC_TG_TOT]]</f>
        <v>0.91160593792172739</v>
      </c>
      <c r="MD157" s="15">
        <f>Tabla2[[#This Row],[PAS_DUR_COR_COD_ESC_TG_TOT]]-Tabla2[[#This Row],[ESC_DUR_COR_COD_ESC_TG_TOT]]</f>
        <v>250.60185185185185</v>
      </c>
      <c r="ME157" s="42">
        <f>Tabla25[[#This Row],[PAS_NUM_COR_COD_ROS_TG_NEG]]-Tabla25[[#This Row],[PAS_NUM_COR_COD_ESC_TG_NEG]]</f>
        <v>0.59999999999999987</v>
      </c>
      <c r="MF157" s="42">
        <f>Tabla25[[#This Row],[PAS_NUM_COR_COD_ROS_TG_NEU]]-Tabla25[[#This Row],[PAS_NUM_COR_COD_ESC_TG_NEU]]</f>
        <v>0.27777777777777768</v>
      </c>
      <c r="MG157" s="42">
        <f>Tabla25[[#This Row],[PAS_NUM_COR_COD_ROS_TG_POS]]-Tabla25[[#This Row],[PAS_NUM_COR_COD_ESC_TG_POS]]</f>
        <v>5.2631578947368141E-2</v>
      </c>
      <c r="MH157" s="42">
        <f>Tabla25[[#This Row],[PAS_NUM_COR_COD_ROS_TG_TOT]]-Tabla25[[#This Row],[PAS_NUM_COR_COD_ESC_TG_TOT]]</f>
        <v>0.31578947368421062</v>
      </c>
      <c r="MI157" s="42">
        <f>Tabla25[[#This Row],[PAS_DUR_COR_COD_ROS_TG_NEG]]-Tabla25[[#This Row],[PAS_DUR_COR_COD_ESC_TG_NEG]]</f>
        <v>272.375</v>
      </c>
      <c r="MJ157" s="42">
        <f>Tabla25[[#This Row],[PAS_DUR_COR_COD_ROS_TG_NEU]]-Tabla25[[#This Row],[PAS_DUR_COR_COD_ESC_TG_NEU]]</f>
        <v>310.34722222222217</v>
      </c>
      <c r="MK157" s="42">
        <f>Tabla25[[#This Row],[PAS_DUR_COR_COD_ROS_TG_POS]]-Tabla25[[#This Row],[PAS_DUR_COR_COD_ESC_TG_POS]]</f>
        <v>163.87777777777785</v>
      </c>
      <c r="ML157" s="42">
        <f>Tabla25[[#This Row],[PAS_DUR_COR_COD_ROS_TG_TOT]]-Tabla25[[#This Row],[PAS_DUR_COR_COD_ESC_TG_TOT]]</f>
        <v>248.78814814814825</v>
      </c>
      <c r="MM157" s="44">
        <f>Tabla25[[#This Row],[ESC_NUM_COR_COD_ROS_TG_NEG]]-Tabla25[[#This Row],[ESC_NUM_COR_COD_ESC_TG_NEG]]</f>
        <v>0.375</v>
      </c>
      <c r="MN157" s="44">
        <f>Tabla25[[#This Row],[ESC_NUM_COR_COD_ROS_TG_NEU]]-Tabla25[[#This Row],[ESC_NUM_COR_COD_ESC_TG_NEU]]</f>
        <v>1.1000000000000001</v>
      </c>
      <c r="MO157" s="44">
        <f>Tabla25[[#This Row],[ESC_NUM_COR_COD_ROS_TG_POS]]-Tabla25[[#This Row],[ESC_NUM_COR_COD_ESC_TG_POS]]</f>
        <v>-0.5</v>
      </c>
      <c r="MP157" s="44">
        <f>Tabla25[[#This Row],[ESC_NUM_COR_COD_ROS_TG_TOT]]-Tabla25[[#This Row],[ESC_NUM_COR_COD_ESC_TG_TOT]]</f>
        <v>0.38461538461538458</v>
      </c>
      <c r="MQ157" s="44">
        <f>Tabla25[[#This Row],[ESC_DUR_COR_COD_ROS_TG_NEG]]-Tabla25[[#This Row],[ESC_DUR_COR_COD_ESC_TG_NEG]]</f>
        <v>-520</v>
      </c>
      <c r="MR157" s="44">
        <f>Tabla25[[#This Row],[ESC_DUR_COR_COD_ROS_TG_NEU]]-Tabla25[[#This Row],[ESC_DUR_COR_COD_ESC_TG_NEU]]</f>
        <v>901.33333333333326</v>
      </c>
      <c r="MS157" s="44">
        <f>Tabla25[[#This Row],[ESC_DUR_COR_COD_ROS_TG_POS]]-Tabla25[[#This Row],[ESC_DUR_COR_COD_ESC_TG_POS]]</f>
        <v>-584.33333333333337</v>
      </c>
      <c r="MT157" s="44">
        <f>Tabla25[[#This Row],[ESC_DUR_COR_COD_ROS_TG_TOT]]-Tabla25[[#This Row],[ESC_DUR_COR_COD_ESC_TG_TOT]]</f>
        <v>-1.4500000000000455</v>
      </c>
      <c r="MU157" s="47">
        <f>Tabla25[[#This Row],[ROS_NUM_COR_COD_ROS_TG_NEG]]-Tabla25[[#This Row],[ROS_NUM_COR_COD_ESC_TG_NEG]]</f>
        <v>-1.2857142857142856</v>
      </c>
      <c r="MV157" s="47">
        <f>Tabla25[[#This Row],[ROS_NUM_COR_COD_ROS_TG_NEU]]-Tabla25[[#This Row],[ROS_NUM_COR_COD_ESC_TG_NEU]]</f>
        <v>4.4000000000000004</v>
      </c>
      <c r="MW157" s="47">
        <f>Tabla25[[#This Row],[ROS_NUM_COR_COD_ROS_TG_POS]]-Tabla25[[#This Row],[ROS_NUM_COR_COD_ESC_TG_POS]]</f>
        <v>0.20000000000000018</v>
      </c>
      <c r="MX157" s="47">
        <f>Tabla25[[#This Row],[ROS_NUM_COR_COD_ROS_TG_TOT]]-Tabla25[[#This Row],[ROS_NUM_COR_COD_ESC_TG_TOT]]</f>
        <v>1.3703703703703702</v>
      </c>
      <c r="MY157" s="47">
        <f>Tabla25[[#This Row],[ROS_DUR_COR_COD_ROS_TG_NEG]]-Tabla25[[#This Row],[ROS_DUR_COR_COD_ESC_TG_NEG]]</f>
        <v>-596.36666666666667</v>
      </c>
      <c r="MZ157" s="47">
        <f>Tabla25[[#This Row],[ROS_DUR_COR_COD_ROS_TG_NEU]]-Tabla25[[#This Row],[ROS_DUR_COR_COD_ESC_TG_NEU]]</f>
        <v>109.7777777777776</v>
      </c>
      <c r="NA157" s="47">
        <f>Tabla25[[#This Row],[ROS_DUR_COR_COD_ROS_TG_POS]]-Tabla25[[#This Row],[ROS_DUR_COR_COD_ESC_TG_POS]]</f>
        <v>-71.015873015873012</v>
      </c>
      <c r="NB157" s="47">
        <f>Tabla25[[#This Row],[ROS_DUR_COR_COD_ROS_TG_TOT]]-Tabla25[[#This Row],[ROS_DUR_COR_COD_ESC_TG_TOT]]</f>
        <v>-113.17500000000018</v>
      </c>
    </row>
    <row r="158" spans="1:366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  <c r="KY158" s="15">
        <f>Tabla2[[#This Row],[ROS_NUM_COR_COD_ROS_TG_NEG]]-Tabla2[[#This Row],[PAS_NUM_COR_COD_ROS_TG_NEG]]</f>
        <v>-1.1944444444444446</v>
      </c>
      <c r="KZ158" s="15">
        <f>Tabla2[[#This Row],[ROS_DUR_COR_COD_ROS_TG_NEG]]-Tabla2[[#This Row],[PAS_DUR_COR_COD_ROS_TG_NEG]]</f>
        <v>157.375</v>
      </c>
      <c r="LA158" s="15">
        <f>Tabla2[[#This Row],[ROS_NUM_COR_COD_ROS_TG_NEU]]-Tabla2[[#This Row],[PAS_NUM_COR_COD_ROS_TG_NEU]]</f>
        <v>-0.25</v>
      </c>
      <c r="LB158" s="15">
        <f>Tabla2[[#This Row],[ROS_DUR_COR_COD_ROS_TG_NEU]]-Tabla2[[#This Row],[PAS_DUR_COR_COD_ROS_TG_NEU]]</f>
        <v>157.69924812030081</v>
      </c>
      <c r="LC158" s="15">
        <f>Tabla2[[#This Row],[ROS_NUM_COR_COD_ROS_TG_POS]]-Tabla2[[#This Row],[PAS_NUM_COR_COD_ROS_TG_POS]]</f>
        <v>-0.94444444444444464</v>
      </c>
      <c r="LD158" s="15">
        <f>Tabla2[[#This Row],[ROS_DUR_COR_COD_ROS_TG_POS]]-Tabla2[[#This Row],[PAS_DUR_COR_COD_ROS_TG_POS]]</f>
        <v>-39.986111111111086</v>
      </c>
      <c r="LE158" s="15">
        <f>Tabla2[[#This Row],[ROS_NUM_COR_COD_ROS_TG_TOT]]-Tabla2[[#This Row],[PAS_NUM_COR_COD_ROS_TG_TOT]]</f>
        <v>-0.73214285714285721</v>
      </c>
      <c r="LF158" s="15">
        <f>Tabla2[[#This Row],[ROS_DUR_COR_COD_ROS_TG_TOT]]-Tabla2[[#This Row],[PAS_DUR_COR_COD_ROS_TG_TOT]]</f>
        <v>82.301886792452819</v>
      </c>
      <c r="LG158" s="15">
        <f>Tabla2[[#This Row],[ROS_NUM_COR_COD_ESC_TG_NEG]]-Tabla2[[#This Row],[PAS_NUM_COR_COD_ESC_TG_NEG]]</f>
        <v>-0.80555555555555536</v>
      </c>
      <c r="LH158" s="15">
        <f>Tabla2[[#This Row],[ROS_DUR_COR_COD_ESC_TG_NEG]]-Tabla2[[#This Row],[PAS_DUR_COR_COD_ESC_TG_NEG]]</f>
        <v>135.52499999999998</v>
      </c>
      <c r="LI158" s="15">
        <f>Tabla2[[#This Row],[ROS_NUM_COR_COD_ESC_TG_NEU]]-Tabla2[[#This Row],[PAS_NUM_COR_COD_ESC_TG_NEU]]</f>
        <v>-0.80000000000000027</v>
      </c>
      <c r="LJ158" s="15">
        <f>Tabla2[[#This Row],[ROS_NUM_COR_COD_ESC_TG_NEG]]-Tabla2[[#This Row],[PAS_NUM_COR_COD_ESC_TG_NEG]]</f>
        <v>-0.80555555555555536</v>
      </c>
      <c r="LK158" s="15">
        <f>Tabla2[[#This Row],[ROS_NUM_COR_COD_ESC_TG_POS]]-Tabla2[[#This Row],[PAS_NUM_COR_COD_ESC_TG_POS]]</f>
        <v>1.5999999999999996</v>
      </c>
      <c r="LL158" s="15">
        <f>Tabla2[[#This Row],[ROS_DUR_COR_COD_ESC_TG_POS]]-Tabla2[[#This Row],[PAS_DUR_COR_COD_ESC_TG_POS]]</f>
        <v>330.07142857142856</v>
      </c>
      <c r="LM158" s="15">
        <f>Tabla2[[#This Row],[ROS_NUM_COR_COD_ESC_TG_TOT]]-Tabla2[[#This Row],[PAS_NUM_COR_COD_ESC_TG_TOT]]</f>
        <v>1.7857142857142794E-2</v>
      </c>
      <c r="LN158" s="15">
        <f>Tabla2[[#This Row],[ROS_DUR_COR_COD_ESC_TG_TOT]]-Tabla2[[#This Row],[PAS_DUR_COR_COD_ESC_TG_TOT]]</f>
        <v>263.48936170212767</v>
      </c>
      <c r="LO158" s="15">
        <f>Tabla2[[#This Row],[PAS_NUM_COR_COD_ROS_TG_NEG]]-Tabla2[[#This Row],[ESC_NUM_COR_COD_ROS_TG_NEG]]</f>
        <v>-0.38888888888888884</v>
      </c>
      <c r="LP158" s="15">
        <f>Tabla2[[#This Row],[PAS_DUR_COR_COD_ROS_TG_NEG]]-Tabla2[[#This Row],[ESC_DUR_COR_COD_ROS_TG_NEG]]</f>
        <v>-210.375</v>
      </c>
      <c r="LQ158" s="15">
        <f>Tabla2[[#This Row],[PAS_NUM_COR_COD_ROS_TG_NEU]]-Tabla2[[#This Row],[ESC_NUM_COR_COD_ROS_TG_NEU]]</f>
        <v>0.66111111111111098</v>
      </c>
      <c r="LR158" s="15">
        <f>Tabla2[[#This Row],[PAS_DUR_COR_COD_ROS_TG_NEU]]-Tabla2[[#This Row],[ESC_DUR_COR_COD_ROS_TG_NEU]]</f>
        <v>87.157894736842081</v>
      </c>
      <c r="LS158" s="15">
        <f>Tabla2[[#This Row],[PAS_NUM_COR_COD_ROS_TG_POS]]-Tabla2[[#This Row],[ESC_NUM_COR_COD_ROS_TG_POS]]</f>
        <v>2.4444444444444446</v>
      </c>
      <c r="LT158" s="15">
        <f>Tabla2[[#This Row],[PAS_DUR_COR_COD_ROS_TG_POS]]-Tabla2[[#This Row],[ESC_DUR_COR_COD_ROS_TG_POS]]</f>
        <v>140.51111111111106</v>
      </c>
      <c r="LU158" s="15">
        <f>Tabla2[[#This Row],[PAS_NUM_COR_COD_ROS_TG_TOT]]-Tabla2[[#This Row],[ESC_NUM_COR_COD_ROS_TG_TOT]]</f>
        <v>0.91071428571428559</v>
      </c>
      <c r="LV158" s="15">
        <f>Tabla2[[#This Row],[PAS_DUR_COR_COD_ROS_TG_TOT]]-Tabla2[[#This Row],[ESC_DUR_COR_COD_ROS_TG_TOT]]</f>
        <v>0.12668463611862535</v>
      </c>
      <c r="LW158" s="15">
        <f>Tabla2[[#This Row],[PAS_NUM_COR_COD_ESC_TG_NEG]]-Tabla2[[#This Row],[ESC_NUM_COR_COD_ESC_TG_NEG]]</f>
        <v>0</v>
      </c>
      <c r="LX158" s="15">
        <f>Tabla2[[#This Row],[PAS_DUR_COR_COD_ESC_TG_NEG]]-Tabla2[[#This Row],[ESC_DUR_COR_COD_ESC_TG_NEG]]</f>
        <v>-268.625</v>
      </c>
      <c r="LY158" s="15">
        <f>Tabla2[[#This Row],[PAS_NUM_COR_COD_ESC_TG_NEU]]-Tabla2[[#This Row],[ESC_NUM_COR_COD_ESC_TG_NEU]]</f>
        <v>-0.52222222222222214</v>
      </c>
      <c r="LZ158" s="15">
        <f>Tabla2[[#This Row],[PAS_DUR_COR_COD_ESC_TG_NEU]]-Tabla2[[#This Row],[ESC_DUR_COR_COD_ESC_TG_NEU]]</f>
        <v>-244.94117647058823</v>
      </c>
      <c r="MA158" s="15">
        <f>Tabla2[[#This Row],[PAS_NUM_COR_COD_ESC_TG_POS]]-Tabla2[[#This Row],[ESC_NUM_COR_COD_ESC_TG_POS]]</f>
        <v>-2.9000000000000004</v>
      </c>
      <c r="MB158" s="15">
        <f>Tabla2[[#This Row],[PAS_DUR_COR_COD_ESC_TG_POS]]-Tabla2[[#This Row],[ESC_DUR_COR_COD_ESC_TG_POS]]</f>
        <v>-413.71428571428567</v>
      </c>
      <c r="MC158" s="15">
        <f>Tabla2[[#This Row],[PAS_NUM_COR_COD_ESC_TG_TOT]]-Tabla2[[#This Row],[ESC_NUM_COR_COD_ESC_TG_TOT]]</f>
        <v>-1.1964285714285712</v>
      </c>
      <c r="MD158" s="15">
        <f>Tabla2[[#This Row],[PAS_DUR_COR_COD_ESC_TG_TOT]]-Tabla2[[#This Row],[ESC_DUR_COR_COD_ESC_TG_TOT]]</f>
        <v>-316.57269503546104</v>
      </c>
      <c r="ME158" s="42">
        <f>Tabla25[[#This Row],[PAS_NUM_COR_COD_ROS_TG_NEG]]-Tabla25[[#This Row],[PAS_NUM_COR_COD_ESC_TG_NEG]]</f>
        <v>-0.61111111111111072</v>
      </c>
      <c r="MF158" s="42">
        <f>Tabla25[[#This Row],[PAS_NUM_COR_COD_ROS_TG_NEU]]-Tabla25[[#This Row],[PAS_NUM_COR_COD_ESC_TG_NEU]]</f>
        <v>-0.15000000000000036</v>
      </c>
      <c r="MG158" s="42">
        <f>Tabla25[[#This Row],[PAS_NUM_COR_COD_ROS_TG_POS]]-Tabla25[[#This Row],[PAS_NUM_COR_COD_ESC_TG_POS]]</f>
        <v>1.4444444444444446</v>
      </c>
      <c r="MH158" s="42">
        <f>Tabla25[[#This Row],[PAS_NUM_COR_COD_ROS_TG_TOT]]-Tabla25[[#This Row],[PAS_NUM_COR_COD_ESC_TG_TOT]]</f>
        <v>0.21428571428571441</v>
      </c>
      <c r="MI158" s="42">
        <f>Tabla25[[#This Row],[PAS_DUR_COR_COD_ROS_TG_NEG]]-Tabla25[[#This Row],[PAS_DUR_COR_COD_ESC_TG_NEG]]</f>
        <v>-76</v>
      </c>
      <c r="MJ158" s="42">
        <f>Tabla25[[#This Row],[PAS_DUR_COR_COD_ROS_TG_NEU]]-Tabla25[[#This Row],[PAS_DUR_COR_COD_ESC_TG_NEU]]</f>
        <v>-10.900928792569687</v>
      </c>
      <c r="MK158" s="42">
        <f>Tabla25[[#This Row],[PAS_DUR_COR_COD_ROS_TG_POS]]-Tabla25[[#This Row],[PAS_DUR_COR_COD_ESC_TG_POS]]</f>
        <v>114.32539682539675</v>
      </c>
      <c r="ML158" s="42">
        <f>Tabla25[[#This Row],[PAS_DUR_COR_COD_ROS_TG_TOT]]-Tabla25[[#This Row],[PAS_DUR_COR_COD_ESC_TG_TOT]]</f>
        <v>9.1874749096748474</v>
      </c>
      <c r="MM158" s="44">
        <f>Tabla25[[#This Row],[ESC_NUM_COR_COD_ROS_TG_NEG]]-Tabla25[[#This Row],[ESC_NUM_COR_COD_ESC_TG_NEG]]</f>
        <v>-0.22222222222222188</v>
      </c>
      <c r="MN158" s="44">
        <f>Tabla25[[#This Row],[ESC_NUM_COR_COD_ROS_TG_NEU]]-Tabla25[[#This Row],[ESC_NUM_COR_COD_ESC_TG_NEU]]</f>
        <v>-1.3333333333333335</v>
      </c>
      <c r="MO158" s="44">
        <f>Tabla25[[#This Row],[ESC_NUM_COR_COD_ROS_TG_POS]]-Tabla25[[#This Row],[ESC_NUM_COR_COD_ESC_TG_POS]]</f>
        <v>-3.9000000000000004</v>
      </c>
      <c r="MP158" s="44">
        <f>Tabla25[[#This Row],[ESC_NUM_COR_COD_ROS_TG_TOT]]-Tabla25[[#This Row],[ESC_NUM_COR_COD_ESC_TG_TOT]]</f>
        <v>-1.8928571428571423</v>
      </c>
      <c r="MQ158" s="44">
        <f>Tabla25[[#This Row],[ESC_DUR_COR_COD_ROS_TG_NEG]]-Tabla25[[#This Row],[ESC_DUR_COR_COD_ESC_TG_NEG]]</f>
        <v>-134.25</v>
      </c>
      <c r="MR158" s="44">
        <f>Tabla25[[#This Row],[ESC_DUR_COR_COD_ROS_TG_NEU]]-Tabla25[[#This Row],[ESC_DUR_COR_COD_ESC_TG_NEU]]</f>
        <v>-343</v>
      </c>
      <c r="MS158" s="44">
        <f>Tabla25[[#This Row],[ESC_DUR_COR_COD_ROS_TG_POS]]-Tabla25[[#This Row],[ESC_DUR_COR_COD_ESC_TG_POS]]</f>
        <v>-439.9</v>
      </c>
      <c r="MT158" s="44">
        <f>Tabla25[[#This Row],[ESC_DUR_COR_COD_ROS_TG_TOT]]-Tabla25[[#This Row],[ESC_DUR_COR_COD_ESC_TG_TOT]]</f>
        <v>-307.51190476190482</v>
      </c>
      <c r="MU158" s="47">
        <f>Tabla25[[#This Row],[ROS_NUM_COR_COD_ROS_TG_NEG]]-Tabla25[[#This Row],[ROS_NUM_COR_COD_ESC_TG_NEG]]</f>
        <v>-1</v>
      </c>
      <c r="MV158" s="47">
        <f>Tabla25[[#This Row],[ROS_NUM_COR_COD_ROS_TG_NEU]]-Tabla25[[#This Row],[ROS_NUM_COR_COD_ESC_TG_NEU]]</f>
        <v>0.39999999999999991</v>
      </c>
      <c r="MW158" s="47">
        <f>Tabla25[[#This Row],[ROS_NUM_COR_COD_ROS_TG_POS]]-Tabla25[[#This Row],[ROS_NUM_COR_COD_ESC_TG_POS]]</f>
        <v>-1.0999999999999996</v>
      </c>
      <c r="MX158" s="47">
        <f>Tabla25[[#This Row],[ROS_NUM_COR_COD_ROS_TG_TOT]]-Tabla25[[#This Row],[ROS_NUM_COR_COD_ESC_TG_TOT]]</f>
        <v>-0.53571428571428559</v>
      </c>
      <c r="MY158" s="47">
        <f>Tabla25[[#This Row],[ROS_DUR_COR_COD_ROS_TG_NEG]]-Tabla25[[#This Row],[ROS_DUR_COR_COD_ESC_TG_NEG]]</f>
        <v>-54.149999999999977</v>
      </c>
      <c r="MZ158" s="47">
        <f>Tabla25[[#This Row],[ROS_DUR_COR_COD_ROS_TG_NEU]]-Tabla25[[#This Row],[ROS_DUR_COR_COD_ESC_TG_NEU]]</f>
        <v>-142.74285714285713</v>
      </c>
      <c r="NA158" s="47">
        <f>Tabla25[[#This Row],[ROS_DUR_COR_COD_ROS_TG_POS]]-Tabla25[[#This Row],[ROS_DUR_COR_COD_ESC_TG_POS]]</f>
        <v>-255.73214285714289</v>
      </c>
      <c r="NB158" s="47">
        <f>Tabla25[[#This Row],[ROS_DUR_COR_COD_ROS_TG_TOT]]-Tabla25[[#This Row],[ROS_DUR_COR_COD_ESC_TG_TOT]]</f>
        <v>-172</v>
      </c>
    </row>
    <row r="159" spans="1:366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 s="15">
        <f>Tabla2[[#This Row],[ROS_NUM_COR_COD_ROS_TG_NEG]]-Tabla2[[#This Row],[PAS_NUM_COR_COD_ROS_TG_NEG]]</f>
        <v>-2.15</v>
      </c>
      <c r="KZ159" s="15">
        <f>Tabla2[[#This Row],[ROS_DUR_COR_COD_ROS_TG_NEG]]-Tabla2[[#This Row],[PAS_DUR_COR_COD_ROS_TG_NEG]]</f>
        <v>-820.66666666666663</v>
      </c>
      <c r="LA159" s="15">
        <f>Tabla2[[#This Row],[ROS_NUM_COR_COD_ROS_TG_NEU]]-Tabla2[[#This Row],[PAS_NUM_COR_COD_ROS_TG_NEU]]</f>
        <v>-1.55</v>
      </c>
      <c r="LB159" s="15">
        <f>Tabla2[[#This Row],[ROS_DUR_COR_COD_ROS_TG_NEU]]-Tabla2[[#This Row],[PAS_DUR_COR_COD_ROS_TG_NEU]]</f>
        <v>-494.07692307692309</v>
      </c>
      <c r="LC159" s="15">
        <f>Tabla2[[#This Row],[ROS_NUM_COR_COD_ROS_TG_POS]]-Tabla2[[#This Row],[PAS_NUM_COR_COD_ROS_TG_POS]]</f>
        <v>-2.263157894736842</v>
      </c>
      <c r="LD159" s="15">
        <f>Tabla2[[#This Row],[ROS_DUR_COR_COD_ROS_TG_POS]]-Tabla2[[#This Row],[PAS_DUR_COR_COD_ROS_TG_POS]]</f>
        <v>-616</v>
      </c>
      <c r="LE159" s="15">
        <f>Tabla2[[#This Row],[ROS_NUM_COR_COD_ROS_TG_TOT]]-Tabla2[[#This Row],[PAS_NUM_COR_COD_ROS_TG_TOT]]</f>
        <v>-1.9830508474576272</v>
      </c>
      <c r="LF159" s="15">
        <f>Tabla2[[#This Row],[ROS_DUR_COR_COD_ROS_TG_TOT]]-Tabla2[[#This Row],[PAS_DUR_COR_COD_ROS_TG_TOT]]</f>
        <v>-637.77499999999998</v>
      </c>
      <c r="LG159" s="15">
        <f>Tabla2[[#This Row],[ROS_NUM_COR_COD_ESC_TG_NEG]]-Tabla2[[#This Row],[PAS_NUM_COR_COD_ESC_TG_NEG]]</f>
        <v>-1.8</v>
      </c>
      <c r="LH159" s="15">
        <f>Tabla2[[#This Row],[ROS_DUR_COR_COD_ESC_TG_NEG]]-Tabla2[[#This Row],[PAS_DUR_COR_COD_ESC_TG_NEG]]</f>
        <v>-530.5</v>
      </c>
      <c r="LI159" s="15">
        <f>Tabla2[[#This Row],[ROS_NUM_COR_COD_ESC_TG_NEU]]-Tabla2[[#This Row],[PAS_NUM_COR_COD_ESC_TG_NEU]]</f>
        <v>-2.0499999999999998</v>
      </c>
      <c r="LJ159" s="15">
        <f>Tabla2[[#This Row],[ROS_NUM_COR_COD_ESC_TG_NEG]]-Tabla2[[#This Row],[PAS_NUM_COR_COD_ESC_TG_NEG]]</f>
        <v>-1.8</v>
      </c>
      <c r="LK159" s="15">
        <f>Tabla2[[#This Row],[ROS_NUM_COR_COD_ESC_TG_POS]]-Tabla2[[#This Row],[PAS_NUM_COR_COD_ESC_TG_POS]]</f>
        <v>-1.8947368421052631</v>
      </c>
      <c r="LL159" s="15">
        <f>Tabla2[[#This Row],[ROS_DUR_COR_COD_ESC_TG_POS]]-Tabla2[[#This Row],[PAS_DUR_COR_COD_ESC_TG_POS]]</f>
        <v>-513.57142857142856</v>
      </c>
      <c r="LM159" s="15">
        <f>Tabla2[[#This Row],[ROS_NUM_COR_COD_ESC_TG_TOT]]-Tabla2[[#This Row],[PAS_NUM_COR_COD_ESC_TG_TOT]]</f>
        <v>-1.9152542372881356</v>
      </c>
      <c r="LN159" s="15">
        <f>Tabla2[[#This Row],[ROS_DUR_COR_COD_ESC_TG_TOT]]-Tabla2[[#This Row],[PAS_DUR_COR_COD_ESC_TG_TOT]]</f>
        <v>-556.57142857142856</v>
      </c>
      <c r="LO159" s="15">
        <f>Tabla2[[#This Row],[PAS_NUM_COR_COD_ROS_TG_NEG]]-Tabla2[[#This Row],[ESC_NUM_COR_COD_ROS_TG_NEG]]</f>
        <v>2.15</v>
      </c>
      <c r="LP159" s="15">
        <f>Tabla2[[#This Row],[PAS_DUR_COR_COD_ROS_TG_NEG]]-Tabla2[[#This Row],[ESC_DUR_COR_COD_ROS_TG_NEG]]</f>
        <v>820.66666666666663</v>
      </c>
      <c r="LQ159" s="15">
        <f>Tabla2[[#This Row],[PAS_NUM_COR_COD_ROS_TG_NEU]]-Tabla2[[#This Row],[ESC_NUM_COR_COD_ROS_TG_NEU]]</f>
        <v>1.55</v>
      </c>
      <c r="LR159" s="15">
        <f>Tabla2[[#This Row],[PAS_DUR_COR_COD_ROS_TG_NEU]]-Tabla2[[#This Row],[ESC_DUR_COR_COD_ROS_TG_NEU]]</f>
        <v>494.07692307692309</v>
      </c>
      <c r="LS159" s="15">
        <f>Tabla2[[#This Row],[PAS_NUM_COR_COD_ROS_TG_POS]]-Tabla2[[#This Row],[ESC_NUM_COR_COD_ROS_TG_POS]]</f>
        <v>2.263157894736842</v>
      </c>
      <c r="LT159" s="15">
        <f>Tabla2[[#This Row],[PAS_DUR_COR_COD_ROS_TG_POS]]-Tabla2[[#This Row],[ESC_DUR_COR_COD_ROS_TG_POS]]</f>
        <v>616</v>
      </c>
      <c r="LU159" s="15">
        <f>Tabla2[[#This Row],[PAS_NUM_COR_COD_ROS_TG_TOT]]-Tabla2[[#This Row],[ESC_NUM_COR_COD_ROS_TG_TOT]]</f>
        <v>1.9830508474576272</v>
      </c>
      <c r="LV159" s="15">
        <f>Tabla2[[#This Row],[PAS_DUR_COR_COD_ROS_TG_TOT]]-Tabla2[[#This Row],[ESC_DUR_COR_COD_ROS_TG_TOT]]</f>
        <v>637.77499999999998</v>
      </c>
      <c r="LW159" s="15">
        <f>Tabla2[[#This Row],[PAS_NUM_COR_COD_ESC_TG_NEG]]-Tabla2[[#This Row],[ESC_NUM_COR_COD_ESC_TG_NEG]]</f>
        <v>1.8</v>
      </c>
      <c r="LX159" s="15">
        <f>Tabla2[[#This Row],[PAS_DUR_COR_COD_ESC_TG_NEG]]-Tabla2[[#This Row],[ESC_DUR_COR_COD_ESC_TG_NEG]]</f>
        <v>530.5</v>
      </c>
      <c r="LY159" s="15">
        <f>Tabla2[[#This Row],[PAS_NUM_COR_COD_ESC_TG_NEU]]-Tabla2[[#This Row],[ESC_NUM_COR_COD_ESC_TG_NEU]]</f>
        <v>2.0499999999999998</v>
      </c>
      <c r="LZ159" s="15">
        <f>Tabla2[[#This Row],[PAS_DUR_COR_COD_ESC_TG_NEU]]-Tabla2[[#This Row],[ESC_DUR_COR_COD_ESC_TG_NEU]]</f>
        <v>625.64285714285711</v>
      </c>
      <c r="MA159" s="15">
        <f>Tabla2[[#This Row],[PAS_NUM_COR_COD_ESC_TG_POS]]-Tabla2[[#This Row],[ESC_NUM_COR_COD_ESC_TG_POS]]</f>
        <v>1.8947368421052631</v>
      </c>
      <c r="MB159" s="15">
        <f>Tabla2[[#This Row],[PAS_DUR_COR_COD_ESC_TG_POS]]-Tabla2[[#This Row],[ESC_DUR_COR_COD_ESC_TG_POS]]</f>
        <v>513.57142857142856</v>
      </c>
      <c r="MC159" s="15">
        <f>Tabla2[[#This Row],[PAS_NUM_COR_COD_ESC_TG_TOT]]-Tabla2[[#This Row],[ESC_NUM_COR_COD_ESC_TG_TOT]]</f>
        <v>1.9152542372881356</v>
      </c>
      <c r="MD159" s="15">
        <f>Tabla2[[#This Row],[PAS_DUR_COR_COD_ESC_TG_TOT]]-Tabla2[[#This Row],[ESC_DUR_COR_COD_ESC_TG_TOT]]</f>
        <v>556.57142857142856</v>
      </c>
      <c r="ME159" s="42">
        <f>Tabla25[[#This Row],[PAS_NUM_COR_COD_ROS_TG_NEG]]-Tabla25[[#This Row],[PAS_NUM_COR_COD_ESC_TG_NEG]]</f>
        <v>0.34999999999999987</v>
      </c>
      <c r="MF159" s="42">
        <f>Tabla25[[#This Row],[PAS_NUM_COR_COD_ROS_TG_NEU]]-Tabla25[[#This Row],[PAS_NUM_COR_COD_ESC_TG_NEU]]</f>
        <v>-0.49999999999999978</v>
      </c>
      <c r="MG159" s="42">
        <f>Tabla25[[#This Row],[PAS_NUM_COR_COD_ROS_TG_POS]]-Tabla25[[#This Row],[PAS_NUM_COR_COD_ESC_TG_POS]]</f>
        <v>0.36842105263157898</v>
      </c>
      <c r="MH159" s="42">
        <f>Tabla25[[#This Row],[PAS_NUM_COR_COD_ROS_TG_TOT]]-Tabla25[[#This Row],[PAS_NUM_COR_COD_ESC_TG_TOT]]</f>
        <v>6.7796610169491567E-2</v>
      </c>
      <c r="MI159" s="42">
        <f>Tabla25[[#This Row],[PAS_DUR_COR_COD_ROS_TG_NEG]]-Tabla25[[#This Row],[PAS_DUR_COR_COD_ESC_TG_NEG]]</f>
        <v>290.16666666666663</v>
      </c>
      <c r="MJ159" s="42">
        <f>Tabla25[[#This Row],[PAS_DUR_COR_COD_ROS_TG_NEU]]-Tabla25[[#This Row],[PAS_DUR_COR_COD_ESC_TG_NEU]]</f>
        <v>-131.56593406593402</v>
      </c>
      <c r="MK159" s="42">
        <f>Tabla25[[#This Row],[PAS_DUR_COR_COD_ROS_TG_POS]]-Tabla25[[#This Row],[PAS_DUR_COR_COD_ESC_TG_POS]]</f>
        <v>102.42857142857144</v>
      </c>
      <c r="ML159" s="42">
        <f>Tabla25[[#This Row],[PAS_DUR_COR_COD_ROS_TG_TOT]]-Tabla25[[#This Row],[PAS_DUR_COR_COD_ESC_TG_TOT]]</f>
        <v>81.203571428571422</v>
      </c>
      <c r="MM159" s="44">
        <f>Tabla25[[#This Row],[ESC_NUM_COR_COD_ROS_TG_NEG]]-Tabla25[[#This Row],[ESC_NUM_COR_COD_ESC_TG_NEG]]</f>
        <v>0</v>
      </c>
      <c r="MN159" s="44">
        <f>Tabla25[[#This Row],[ESC_NUM_COR_COD_ROS_TG_NEU]]-Tabla25[[#This Row],[ESC_NUM_COR_COD_ESC_TG_NEU]]</f>
        <v>0</v>
      </c>
      <c r="MO159" s="44">
        <f>Tabla25[[#This Row],[ESC_NUM_COR_COD_ROS_TG_POS]]-Tabla25[[#This Row],[ESC_NUM_COR_COD_ESC_TG_POS]]</f>
        <v>0</v>
      </c>
      <c r="MP159" s="44">
        <f>Tabla25[[#This Row],[ESC_NUM_COR_COD_ROS_TG_TOT]]-Tabla25[[#This Row],[ESC_NUM_COR_COD_ESC_TG_TOT]]</f>
        <v>0</v>
      </c>
      <c r="MQ159" s="44">
        <f>Tabla25[[#This Row],[ESC_DUR_COR_COD_ROS_TG_NEG]]-Tabla25[[#This Row],[ESC_DUR_COR_COD_ESC_TG_NEG]]</f>
        <v>0</v>
      </c>
      <c r="MR159" s="44">
        <f>Tabla25[[#This Row],[ESC_DUR_COR_COD_ROS_TG_NEU]]-Tabla25[[#This Row],[ESC_DUR_COR_COD_ESC_TG_NEU]]</f>
        <v>0</v>
      </c>
      <c r="MS159" s="44">
        <f>Tabla25[[#This Row],[ESC_DUR_COR_COD_ROS_TG_POS]]-Tabla25[[#This Row],[ESC_DUR_COR_COD_ESC_TG_POS]]</f>
        <v>0</v>
      </c>
      <c r="MT159" s="44">
        <f>Tabla25[[#This Row],[ESC_DUR_COR_COD_ROS_TG_TOT]]-Tabla25[[#This Row],[ESC_DUR_COR_COD_ESC_TG_TOT]]</f>
        <v>0</v>
      </c>
      <c r="MU159" s="47">
        <f>Tabla25[[#This Row],[ROS_NUM_COR_COD_ROS_TG_NEG]]-Tabla25[[#This Row],[ROS_NUM_COR_COD_ESC_TG_NEG]]</f>
        <v>0</v>
      </c>
      <c r="MV159" s="47">
        <f>Tabla25[[#This Row],[ROS_NUM_COR_COD_ROS_TG_NEU]]-Tabla25[[#This Row],[ROS_NUM_COR_COD_ESC_TG_NEU]]</f>
        <v>0</v>
      </c>
      <c r="MW159" s="47">
        <f>Tabla25[[#This Row],[ROS_NUM_COR_COD_ROS_TG_POS]]-Tabla25[[#This Row],[ROS_NUM_COR_COD_ESC_TG_POS]]</f>
        <v>0</v>
      </c>
      <c r="MX159" s="47">
        <f>Tabla25[[#This Row],[ROS_NUM_COR_COD_ROS_TG_TOT]]-Tabla25[[#This Row],[ROS_NUM_COR_COD_ESC_TG_TOT]]</f>
        <v>0</v>
      </c>
      <c r="MY159" s="47">
        <f>Tabla25[[#This Row],[ROS_DUR_COR_COD_ROS_TG_NEG]]-Tabla25[[#This Row],[ROS_DUR_COR_COD_ESC_TG_NEG]]</f>
        <v>0</v>
      </c>
      <c r="MZ159" s="47">
        <f>Tabla25[[#This Row],[ROS_DUR_COR_COD_ROS_TG_NEU]]-Tabla25[[#This Row],[ROS_DUR_COR_COD_ESC_TG_NEU]]</f>
        <v>0</v>
      </c>
      <c r="NA159" s="47">
        <f>Tabla25[[#This Row],[ROS_DUR_COR_COD_ROS_TG_POS]]-Tabla25[[#This Row],[ROS_DUR_COR_COD_ESC_TG_POS]]</f>
        <v>0</v>
      </c>
      <c r="NB159" s="47">
        <f>Tabla25[[#This Row],[ROS_DUR_COR_COD_ROS_TG_TOT]]-Tabla25[[#This Row],[ROS_DUR_COR_COD_ESC_TG_TOT]]</f>
        <v>0</v>
      </c>
    </row>
    <row r="160" spans="1:366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  <c r="KY160" s="15">
        <f>Tabla2[[#This Row],[ROS_NUM_COR_COD_ROS_TG_NEG]]-Tabla2[[#This Row],[PAS_NUM_COR_COD_ROS_TG_NEG]]</f>
        <v>2.0375939849624061</v>
      </c>
      <c r="KZ160" s="15">
        <f>Tabla2[[#This Row],[ROS_DUR_COR_COD_ROS_TG_NEG]]-Tabla2[[#This Row],[PAS_DUR_COR_COD_ROS_TG_NEG]]</f>
        <v>628.55238095238087</v>
      </c>
      <c r="LA160" s="15">
        <f>Tabla2[[#This Row],[ROS_NUM_COR_COD_ROS_TG_NEU]]-Tabla2[[#This Row],[PAS_NUM_COR_COD_ROS_TG_NEU]]</f>
        <v>1.0857142857142854</v>
      </c>
      <c r="LB160" s="15">
        <f>Tabla2[[#This Row],[ROS_DUR_COR_COD_ROS_TG_NEU]]-Tabla2[[#This Row],[PAS_DUR_COR_COD_ROS_TG_NEU]]</f>
        <v>396.13392857142867</v>
      </c>
      <c r="LC160" s="15">
        <f>Tabla2[[#This Row],[ROS_NUM_COR_COD_ROS_TG_POS]]-Tabla2[[#This Row],[PAS_NUM_COR_COD_ROS_TG_POS]]</f>
        <v>1.1277777777777773</v>
      </c>
      <c r="LD160" s="15">
        <f>Tabla2[[#This Row],[ROS_DUR_COR_COD_ROS_TG_POS]]-Tabla2[[#This Row],[PAS_DUR_COR_COD_ROS_TG_POS]]</f>
        <v>180.45238095238096</v>
      </c>
      <c r="LE160" s="15">
        <f>Tabla2[[#This Row],[ROS_NUM_COR_COD_ROS_TG_TOT]]-Tabla2[[#This Row],[PAS_NUM_COR_COD_ROS_TG_TOT]]</f>
        <v>1.4170965364775236</v>
      </c>
      <c r="LF160" s="15">
        <f>Tabla2[[#This Row],[ROS_DUR_COR_COD_ROS_TG_TOT]]-Tabla2[[#This Row],[PAS_DUR_COR_COD_ROS_TG_TOT]]</f>
        <v>391.94975845410636</v>
      </c>
      <c r="LG160" s="15">
        <f>Tabla2[[#This Row],[ROS_NUM_COR_COD_ESC_TG_NEG]]-Tabla2[[#This Row],[PAS_NUM_COR_COD_ESC_TG_NEG]]</f>
        <v>-1.8270676691729322</v>
      </c>
      <c r="LH160" s="15">
        <f>Tabla2[[#This Row],[ROS_DUR_COR_COD_ESC_TG_NEG]]-Tabla2[[#This Row],[PAS_DUR_COR_COD_ESC_TG_NEG]]</f>
        <v>-460.5</v>
      </c>
      <c r="LI160" s="15">
        <f>Tabla2[[#This Row],[ROS_NUM_COR_COD_ESC_TG_NEU]]-Tabla2[[#This Row],[PAS_NUM_COR_COD_ESC_TG_NEU]]</f>
        <v>-1.7571428571428571</v>
      </c>
      <c r="LJ160" s="15">
        <f>Tabla2[[#This Row],[ROS_NUM_COR_COD_ESC_TG_NEG]]-Tabla2[[#This Row],[PAS_NUM_COR_COD_ESC_TG_NEG]]</f>
        <v>-1.8270676691729322</v>
      </c>
      <c r="LK160" s="15">
        <f>Tabla2[[#This Row],[ROS_NUM_COR_COD_ESC_TG_POS]]-Tabla2[[#This Row],[PAS_NUM_COR_COD_ESC_TG_POS]]</f>
        <v>-1.1111111111111112</v>
      </c>
      <c r="LL160" s="15">
        <f>Tabla2[[#This Row],[ROS_DUR_COR_COD_ESC_TG_POS]]-Tabla2[[#This Row],[PAS_DUR_COR_COD_ESC_TG_POS]]</f>
        <v>-634.5</v>
      </c>
      <c r="LM160" s="15">
        <f>Tabla2[[#This Row],[ROS_NUM_COR_COD_ESC_TG_TOT]]-Tabla2[[#This Row],[PAS_NUM_COR_COD_ESC_TG_TOT]]</f>
        <v>-1.5165806927044949</v>
      </c>
      <c r="LN160" s="15">
        <f>Tabla2[[#This Row],[ROS_DUR_COR_COD_ESC_TG_TOT]]-Tabla2[[#This Row],[PAS_DUR_COR_COD_ESC_TG_TOT]]</f>
        <v>-481.03770739064862</v>
      </c>
      <c r="LO160" s="15">
        <f>Tabla2[[#This Row],[PAS_NUM_COR_COD_ROS_TG_NEG]]-Tabla2[[#This Row],[ESC_NUM_COR_COD_ROS_TG_NEG]]</f>
        <v>1.6766917293233088</v>
      </c>
      <c r="LP160" s="15">
        <f>Tabla2[[#This Row],[PAS_DUR_COR_COD_ROS_TG_NEG]]-Tabla2[[#This Row],[ESC_DUR_COR_COD_ROS_TG_NEG]]</f>
        <v>485.73333333333335</v>
      </c>
      <c r="LQ160" s="15">
        <f>Tabla2[[#This Row],[PAS_NUM_COR_COD_ROS_TG_NEU]]-Tabla2[[#This Row],[ESC_NUM_COR_COD_ROS_TG_NEU]]</f>
        <v>2.5333333333333332</v>
      </c>
      <c r="LR160" s="15">
        <f>Tabla2[[#This Row],[PAS_DUR_COR_COD_ROS_TG_NEU]]-Tabla2[[#This Row],[ESC_DUR_COR_COD_ROS_TG_NEU]]</f>
        <v>486.83749999999998</v>
      </c>
      <c r="LS160" s="15">
        <f>Tabla2[[#This Row],[PAS_NUM_COR_COD_ROS_TG_POS]]-Tabla2[[#This Row],[ESC_NUM_COR_COD_ROS_TG_POS]]</f>
        <v>3.7500000000000004</v>
      </c>
      <c r="LT160" s="15">
        <f>Tabla2[[#This Row],[PAS_DUR_COR_COD_ROS_TG_POS]]-Tabla2[[#This Row],[ESC_DUR_COR_COD_ROS_TG_POS]]</f>
        <v>769.04761904761904</v>
      </c>
      <c r="LU160" s="15">
        <f>Tabla2[[#This Row],[PAS_NUM_COR_COD_ROS_TG_TOT]]-Tabla2[[#This Row],[ESC_NUM_COR_COD_ROS_TG_TOT]]</f>
        <v>2.7451108213820081</v>
      </c>
      <c r="LV160" s="15">
        <f>Tabla2[[#This Row],[PAS_DUR_COR_COD_ROS_TG_TOT]]-Tabla2[[#This Row],[ESC_DUR_COR_COD_ROS_TG_TOT]]</f>
        <v>578.97777777777776</v>
      </c>
      <c r="LW160" s="15">
        <f>Tabla2[[#This Row],[PAS_NUM_COR_COD_ESC_TG_NEG]]-Tabla2[[#This Row],[ESC_NUM_COR_COD_ESC_TG_NEG]]</f>
        <v>-1.8872180451127818</v>
      </c>
      <c r="LX160" s="15">
        <f>Tabla2[[#This Row],[PAS_DUR_COR_COD_ESC_TG_NEG]]-Tabla2[[#This Row],[ESC_DUR_COR_COD_ESC_TG_NEG]]</f>
        <v>-421.85714285714289</v>
      </c>
      <c r="LY160" s="15">
        <f>Tabla2[[#This Row],[PAS_NUM_COR_COD_ESC_TG_NEU]]-Tabla2[[#This Row],[ESC_NUM_COR_COD_ESC_TG_NEU]]</f>
        <v>-1.6555555555555554</v>
      </c>
      <c r="LZ160" s="15">
        <f>Tabla2[[#This Row],[PAS_DUR_COR_COD_ESC_TG_NEU]]-Tabla2[[#This Row],[ESC_DUR_COR_COD_ESC_TG_NEU]]</f>
        <v>-221.91269841269855</v>
      </c>
      <c r="MA160" s="15">
        <f>Tabla2[[#This Row],[PAS_NUM_COR_COD_ESC_TG_POS]]-Tabla2[[#This Row],[ESC_NUM_COR_COD_ESC_TG_POS]]</f>
        <v>-2.2999999999999998</v>
      </c>
      <c r="MB160" s="15">
        <f>Tabla2[[#This Row],[PAS_DUR_COR_COD_ESC_TG_POS]]-Tabla2[[#This Row],[ESC_DUR_COR_COD_ESC_TG_POS]]</f>
        <v>-273.65000000000009</v>
      </c>
      <c r="MC160" s="15">
        <f>Tabla2[[#This Row],[PAS_NUM_COR_COD_ESC_TG_TOT]]-Tabla2[[#This Row],[ESC_NUM_COR_COD_ESC_TG_TOT]]</f>
        <v>-1.9817470664928289</v>
      </c>
      <c r="MD160" s="15">
        <f>Tabla2[[#This Row],[PAS_DUR_COR_COD_ESC_TG_TOT]]-Tabla2[[#This Row],[ESC_DUR_COR_COD_ESC_TG_TOT]]</f>
        <v>-316.7948717948716</v>
      </c>
      <c r="ME160" s="42">
        <f>Tabla25[[#This Row],[PAS_NUM_COR_COD_ROS_TG_NEG]]-Tabla25[[#This Row],[PAS_NUM_COR_COD_ESC_TG_NEG]]</f>
        <v>0.42105263157894779</v>
      </c>
      <c r="MF160" s="42">
        <f>Tabla25[[#This Row],[PAS_NUM_COR_COD_ROS_TG_NEU]]-Tabla25[[#This Row],[PAS_NUM_COR_COD_ESC_TG_NEU]]</f>
        <v>0.30000000000000027</v>
      </c>
      <c r="MG160" s="42">
        <f>Tabla25[[#This Row],[PAS_NUM_COR_COD_ROS_TG_POS]]-Tabla25[[#This Row],[PAS_NUM_COR_COD_ESC_TG_POS]]</f>
        <v>0.65000000000000036</v>
      </c>
      <c r="MH160" s="42">
        <f>Tabla25[[#This Row],[PAS_NUM_COR_COD_ROS_TG_TOT]]-Tabla25[[#This Row],[PAS_NUM_COR_COD_ESC_TG_TOT]]</f>
        <v>0.45762711864406791</v>
      </c>
      <c r="MI160" s="42">
        <f>Tabla25[[#This Row],[PAS_DUR_COR_COD_ROS_TG_NEG]]-Tabla25[[#This Row],[PAS_DUR_COR_COD_ESC_TG_NEG]]</f>
        <v>-16.266666666666652</v>
      </c>
      <c r="MJ160" s="42">
        <f>Tabla25[[#This Row],[PAS_DUR_COR_COD_ROS_TG_NEU]]-Tabla25[[#This Row],[PAS_DUR_COR_COD_ESC_TG_NEU]]</f>
        <v>-45.20535714285711</v>
      </c>
      <c r="MK160" s="42">
        <f>Tabla25[[#This Row],[PAS_DUR_COR_COD_ROS_TG_POS]]-Tabla25[[#This Row],[PAS_DUR_COR_COD_ESC_TG_POS]]</f>
        <v>-169.53571428571422</v>
      </c>
      <c r="ML160" s="42">
        <f>Tabla25[[#This Row],[PAS_DUR_COR_COD_ROS_TG_TOT]]-Tabla25[[#This Row],[PAS_DUR_COR_COD_ESC_TG_TOT]]</f>
        <v>-73.432478632478706</v>
      </c>
      <c r="MM160" s="44">
        <f>Tabla25[[#This Row],[ESC_NUM_COR_COD_ROS_TG_NEG]]-Tabla25[[#This Row],[ESC_NUM_COR_COD_ESC_TG_NEG]]</f>
        <v>-3.1428571428571428</v>
      </c>
      <c r="MN160" s="44">
        <f>Tabla25[[#This Row],[ESC_NUM_COR_COD_ROS_TG_NEU]]-Tabla25[[#This Row],[ESC_NUM_COR_COD_ESC_TG_NEU]]</f>
        <v>-3.8888888888888884</v>
      </c>
      <c r="MO160" s="44">
        <f>Tabla25[[#This Row],[ESC_NUM_COR_COD_ROS_TG_POS]]-Tabla25[[#This Row],[ESC_NUM_COR_COD_ESC_TG_POS]]</f>
        <v>-5.3999999999999995</v>
      </c>
      <c r="MP160" s="44">
        <f>Tabla25[[#This Row],[ESC_NUM_COR_COD_ROS_TG_TOT]]-Tabla25[[#This Row],[ESC_NUM_COR_COD_ESC_TG_TOT]]</f>
        <v>-4.2692307692307692</v>
      </c>
      <c r="MQ160" s="44">
        <f>Tabla25[[#This Row],[ESC_DUR_COR_COD_ROS_TG_NEG]]-Tabla25[[#This Row],[ESC_DUR_COR_COD_ESC_TG_NEG]]</f>
        <v>-923.85714285714289</v>
      </c>
      <c r="MR160" s="44">
        <f>Tabla25[[#This Row],[ESC_DUR_COR_COD_ROS_TG_NEU]]-Tabla25[[#This Row],[ESC_DUR_COR_COD_ESC_TG_NEU]]</f>
        <v>-753.95555555555563</v>
      </c>
      <c r="MS160" s="44">
        <f>Tabla25[[#This Row],[ESC_DUR_COR_COD_ROS_TG_POS]]-Tabla25[[#This Row],[ESC_DUR_COR_COD_ESC_TG_POS]]</f>
        <v>-1212.2333333333333</v>
      </c>
      <c r="MT160" s="44">
        <f>Tabla25[[#This Row],[ESC_DUR_COR_COD_ROS_TG_TOT]]-Tabla25[[#This Row],[ESC_DUR_COR_COD_ESC_TG_TOT]]</f>
        <v>-969.20512820512806</v>
      </c>
      <c r="MU160" s="47">
        <f>Tabla25[[#This Row],[ROS_NUM_COR_COD_ROS_TG_NEG]]-Tabla25[[#This Row],[ROS_NUM_COR_COD_ESC_TG_NEG]]</f>
        <v>4.2857142857142865</v>
      </c>
      <c r="MV160" s="47">
        <f>Tabla25[[#This Row],[ROS_NUM_COR_COD_ROS_TG_NEU]]-Tabla25[[#This Row],[ROS_NUM_COR_COD_ESC_TG_NEU]]</f>
        <v>3.1428571428571428</v>
      </c>
      <c r="MW160" s="47">
        <f>Tabla25[[#This Row],[ROS_NUM_COR_COD_ROS_TG_POS]]-Tabla25[[#This Row],[ROS_NUM_COR_COD_ESC_TG_POS]]</f>
        <v>2.8888888888888888</v>
      </c>
      <c r="MX160" s="47">
        <f>Tabla25[[#This Row],[ROS_NUM_COR_COD_ROS_TG_TOT]]-Tabla25[[#This Row],[ROS_NUM_COR_COD_ESC_TG_TOT]]</f>
        <v>3.3913043478260865</v>
      </c>
      <c r="MY160" s="47">
        <f>Tabla25[[#This Row],[ROS_DUR_COR_COD_ROS_TG_NEG]]-Tabla25[[#This Row],[ROS_DUR_COR_COD_ESC_TG_NEG]]</f>
        <v>1072.7857142857142</v>
      </c>
      <c r="MZ160" s="47">
        <f>Tabla25[[#This Row],[ROS_DUR_COR_COD_ROS_TG_NEU]]-Tabla25[[#This Row],[ROS_DUR_COR_COD_ESC_TG_NEU]]</f>
        <v>749.17142857142869</v>
      </c>
      <c r="NA160" s="47">
        <f>Tabla25[[#This Row],[ROS_DUR_COR_COD_ROS_TG_POS]]-Tabla25[[#This Row],[ROS_DUR_COR_COD_ESC_TG_POS]]</f>
        <v>645.41666666666674</v>
      </c>
      <c r="NB160" s="47">
        <f>Tabla25[[#This Row],[ROS_DUR_COR_COD_ROS_TG_TOT]]-Tabla25[[#This Row],[ROS_DUR_COR_COD_ESC_TG_TOT]]</f>
        <v>799.55498721227627</v>
      </c>
    </row>
    <row r="161" spans="1:366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  <c r="KY161" s="15">
        <f>Tabla2[[#This Row],[ROS_NUM_COR_COD_ROS_TG_NEG]]-Tabla2[[#This Row],[PAS_NUM_COR_COD_ROS_TG_NEG]]</f>
        <v>-0.54999999999999982</v>
      </c>
      <c r="KZ161" s="15">
        <f>Tabla2[[#This Row],[ROS_DUR_COR_COD_ROS_TG_NEG]]-Tabla2[[#This Row],[PAS_DUR_COR_COD_ROS_TG_NEG]]</f>
        <v>341.46428571428567</v>
      </c>
      <c r="LA161" s="15">
        <f>Tabla2[[#This Row],[ROS_NUM_COR_COD_ROS_TG_NEU]]-Tabla2[[#This Row],[PAS_NUM_COR_COD_ROS_TG_NEU]]</f>
        <v>-0.39999999999999991</v>
      </c>
      <c r="LB161" s="15">
        <f>Tabla2[[#This Row],[ROS_DUR_COR_COD_ROS_TG_NEU]]-Tabla2[[#This Row],[PAS_DUR_COR_COD_ROS_TG_NEU]]</f>
        <v>-10.729166666666742</v>
      </c>
      <c r="LC161" s="15">
        <f>Tabla2[[#This Row],[ROS_NUM_COR_COD_ROS_TG_POS]]-Tabla2[[#This Row],[PAS_NUM_COR_COD_ROS_TG_POS]]</f>
        <v>-2.3315789473684214</v>
      </c>
      <c r="LD161" s="15">
        <f>Tabla2[[#This Row],[ROS_DUR_COR_COD_ROS_TG_POS]]-Tabla2[[#This Row],[PAS_DUR_COR_COD_ROS_TG_POS]]</f>
        <v>-529.93333333333328</v>
      </c>
      <c r="LE161" s="15">
        <f>Tabla2[[#This Row],[ROS_NUM_COR_COD_ROS_TG_TOT]]-Tabla2[[#This Row],[PAS_NUM_COR_COD_ROS_TG_TOT]]</f>
        <v>-1.1387319522912744</v>
      </c>
      <c r="LF161" s="15">
        <f>Tabla2[[#This Row],[ROS_DUR_COR_COD_ROS_TG_TOT]]-Tabla2[[#This Row],[PAS_DUR_COR_COD_ROS_TG_TOT]]</f>
        <v>-81.777777777777601</v>
      </c>
      <c r="LG161" s="15">
        <f>Tabla2[[#This Row],[ROS_NUM_COR_COD_ESC_TG_NEG]]-Tabla2[[#This Row],[PAS_NUM_COR_COD_ESC_TG_NEG]]</f>
        <v>0.6333333333333333</v>
      </c>
      <c r="LH161" s="15">
        <f>Tabla2[[#This Row],[ROS_DUR_COR_COD_ESC_TG_NEG]]-Tabla2[[#This Row],[PAS_DUR_COR_COD_ESC_TG_NEG]]</f>
        <v>217.09090909090901</v>
      </c>
      <c r="LI161" s="15">
        <f>Tabla2[[#This Row],[ROS_NUM_COR_COD_ESC_TG_NEU]]-Tabla2[[#This Row],[PAS_NUM_COR_COD_ESC_TG_NEU]]</f>
        <v>-0.25</v>
      </c>
      <c r="LJ161" s="15">
        <f>Tabla2[[#This Row],[ROS_NUM_COR_COD_ESC_TG_NEG]]-Tabla2[[#This Row],[PAS_NUM_COR_COD_ESC_TG_NEG]]</f>
        <v>0.6333333333333333</v>
      </c>
      <c r="LK161" s="15">
        <f>Tabla2[[#This Row],[ROS_NUM_COR_COD_ESC_TG_POS]]-Tabla2[[#This Row],[PAS_NUM_COR_COD_ESC_TG_POS]]</f>
        <v>0.72105263157894717</v>
      </c>
      <c r="LL161" s="15">
        <f>Tabla2[[#This Row],[ROS_DUR_COR_COD_ESC_TG_POS]]-Tabla2[[#This Row],[PAS_DUR_COR_COD_ESC_TG_POS]]</f>
        <v>394.25</v>
      </c>
      <c r="LM161" s="15">
        <f>Tabla2[[#This Row],[ROS_NUM_COR_COD_ESC_TG_TOT]]-Tabla2[[#This Row],[PAS_NUM_COR_COD_ESC_TG_TOT]]</f>
        <v>0.39610797237915873</v>
      </c>
      <c r="LN161" s="15">
        <f>Tabla2[[#This Row],[ROS_DUR_COR_COD_ESC_TG_TOT]]-Tabla2[[#This Row],[PAS_DUR_COR_COD_ESC_TG_TOT]]</f>
        <v>439.18092105263167</v>
      </c>
      <c r="LO161" s="15">
        <f>Tabla2[[#This Row],[PAS_NUM_COR_COD_ROS_TG_NEG]]-Tabla2[[#This Row],[ESC_NUM_COR_COD_ROS_TG_NEG]]</f>
        <v>-0.70000000000000018</v>
      </c>
      <c r="LP161" s="15">
        <f>Tabla2[[#This Row],[PAS_DUR_COR_COD_ROS_TG_NEG]]-Tabla2[[#This Row],[ESC_DUR_COR_COD_ROS_TG_NEG]]</f>
        <v>-433.71428571428567</v>
      </c>
      <c r="LQ161" s="15">
        <f>Tabla2[[#This Row],[PAS_NUM_COR_COD_ROS_TG_NEU]]-Tabla2[[#This Row],[ESC_NUM_COR_COD_ROS_TG_NEU]]</f>
        <v>0.14999999999999991</v>
      </c>
      <c r="LR161" s="15">
        <f>Tabla2[[#This Row],[PAS_DUR_COR_COD_ROS_TG_NEU]]-Tabla2[[#This Row],[ESC_DUR_COR_COD_ROS_TG_NEU]]</f>
        <v>-202.13750000000005</v>
      </c>
      <c r="LS161" s="15">
        <f>Tabla2[[#This Row],[PAS_NUM_COR_COD_ROS_TG_POS]]-Tabla2[[#This Row],[ESC_NUM_COR_COD_ROS_TG_POS]]</f>
        <v>0.29824561403508776</v>
      </c>
      <c r="LT161" s="15">
        <f>Tabla2[[#This Row],[PAS_DUR_COR_COD_ROS_TG_POS]]-Tabla2[[#This Row],[ESC_DUR_COR_COD_ROS_TG_POS]]</f>
        <v>-49.833333333333485</v>
      </c>
      <c r="LU161" s="15">
        <f>Tabla2[[#This Row],[PAS_NUM_COR_COD_ROS_TG_TOT]]-Tabla2[[#This Row],[ESC_NUM_COR_COD_ROS_TG_TOT]]</f>
        <v>-9.0612777053455051E-2</v>
      </c>
      <c r="LV161" s="15">
        <f>Tabla2[[#This Row],[PAS_DUR_COR_COD_ROS_TG_TOT]]-Tabla2[[#This Row],[ESC_DUR_COR_COD_ROS_TG_TOT]]</f>
        <v>-222.28888888888901</v>
      </c>
      <c r="LW161" s="15">
        <f>Tabla2[[#This Row],[PAS_NUM_COR_COD_ESC_TG_NEG]]-Tabla2[[#This Row],[ESC_NUM_COR_COD_ESC_TG_NEG]]</f>
        <v>0.70000000000000018</v>
      </c>
      <c r="LX161" s="15">
        <f>Tabla2[[#This Row],[PAS_DUR_COR_COD_ESC_TG_NEG]]-Tabla2[[#This Row],[ESC_DUR_COR_COD_ESC_TG_NEG]]</f>
        <v>560.10909090909104</v>
      </c>
      <c r="LY161" s="15">
        <f>Tabla2[[#This Row],[PAS_NUM_COR_COD_ESC_TG_NEU]]-Tabla2[[#This Row],[ESC_NUM_COR_COD_ESC_TG_NEU]]</f>
        <v>-0.69444444444444464</v>
      </c>
      <c r="LZ161" s="15">
        <f>Tabla2[[#This Row],[PAS_DUR_COR_COD_ESC_TG_NEU]]-Tabla2[[#This Row],[ESC_DUR_COR_COD_ESC_TG_NEU]]</f>
        <v>-460.1</v>
      </c>
      <c r="MA161" s="15">
        <f>Tabla2[[#This Row],[PAS_NUM_COR_COD_ESC_TG_POS]]-Tabla2[[#This Row],[ESC_NUM_COR_COD_ESC_TG_POS]]</f>
        <v>1.4678362573099415</v>
      </c>
      <c r="MB161" s="15">
        <f>Tabla2[[#This Row],[PAS_DUR_COR_COD_ESC_TG_POS]]-Tabla2[[#This Row],[ESC_DUR_COR_COD_ESC_TG_POS]]</f>
        <v>852.91666666666652</v>
      </c>
      <c r="MC161" s="15">
        <f>Tabla2[[#This Row],[PAS_NUM_COR_COD_ESC_TG_TOT]]-Tabla2[[#This Row],[ESC_NUM_COR_COD_ESC_TG_TOT]]</f>
        <v>0.48565840938722271</v>
      </c>
      <c r="MD161" s="15">
        <f>Tabla2[[#This Row],[PAS_DUR_COR_COD_ESC_TG_TOT]]-Tabla2[[#This Row],[ESC_DUR_COR_COD_ESC_TG_TOT]]</f>
        <v>293.80804953560357</v>
      </c>
      <c r="ME161" s="42">
        <f>Tabla25[[#This Row],[PAS_NUM_COR_COD_ROS_TG_NEG]]-Tabla25[[#This Row],[PAS_NUM_COR_COD_ESC_TG_NEG]]</f>
        <v>-0.15000000000000036</v>
      </c>
      <c r="MF161" s="42">
        <f>Tabla25[[#This Row],[PAS_NUM_COR_COD_ROS_TG_NEU]]-Tabla25[[#This Row],[PAS_NUM_COR_COD_ESC_TG_NEU]]</f>
        <v>0.39999999999999991</v>
      </c>
      <c r="MG161" s="42">
        <f>Tabla25[[#This Row],[PAS_NUM_COR_COD_ROS_TG_POS]]-Tabla25[[#This Row],[PAS_NUM_COR_COD_ESC_TG_POS]]</f>
        <v>1.0526315789473686</v>
      </c>
      <c r="MH161" s="42">
        <f>Tabla25[[#This Row],[PAS_NUM_COR_COD_ROS_TG_TOT]]-Tabla25[[#This Row],[PAS_NUM_COR_COD_ESC_TG_TOT]]</f>
        <v>0.42372881355932224</v>
      </c>
      <c r="MI161" s="42">
        <f>Tabla25[[#This Row],[PAS_DUR_COR_COD_ROS_TG_NEG]]-Tabla25[[#This Row],[PAS_DUR_COR_COD_ESC_TG_NEG]]</f>
        <v>-360.12337662337666</v>
      </c>
      <c r="MJ161" s="42">
        <f>Tabla25[[#This Row],[PAS_DUR_COR_COD_ROS_TG_NEU]]-Tabla25[[#This Row],[PAS_DUR_COR_COD_ESC_TG_NEU]]</f>
        <v>170.99583333333328</v>
      </c>
      <c r="MK161" s="42">
        <f>Tabla25[[#This Row],[PAS_DUR_COR_COD_ROS_TG_POS]]-Tabla25[[#This Row],[PAS_DUR_COR_COD_ESC_TG_POS]]</f>
        <v>125.25</v>
      </c>
      <c r="ML161" s="42">
        <f>Tabla25[[#This Row],[PAS_DUR_COR_COD_ROS_TG_TOT]]-Tabla25[[#This Row],[PAS_DUR_COR_COD_ESC_TG_TOT]]</f>
        <v>1.8128654970760181</v>
      </c>
      <c r="MM161" s="44">
        <f>Tabla25[[#This Row],[ESC_NUM_COR_COD_ROS_TG_NEG]]-Tabla25[[#This Row],[ESC_NUM_COR_COD_ESC_TG_NEG]]</f>
        <v>1.25</v>
      </c>
      <c r="MN161" s="44">
        <f>Tabla25[[#This Row],[ESC_NUM_COR_COD_ROS_TG_NEU]]-Tabla25[[#This Row],[ESC_NUM_COR_COD_ESC_TG_NEU]]</f>
        <v>-0.44444444444444464</v>
      </c>
      <c r="MO161" s="44">
        <f>Tabla25[[#This Row],[ESC_NUM_COR_COD_ROS_TG_POS]]-Tabla25[[#This Row],[ESC_NUM_COR_COD_ESC_TG_POS]]</f>
        <v>2.2222222222222223</v>
      </c>
      <c r="MP161" s="44">
        <f>Tabla25[[#This Row],[ESC_NUM_COR_COD_ROS_TG_TOT]]-Tabla25[[#This Row],[ESC_NUM_COR_COD_ESC_TG_TOT]]</f>
        <v>1</v>
      </c>
      <c r="MQ161" s="44">
        <f>Tabla25[[#This Row],[ESC_DUR_COR_COD_ROS_TG_NEG]]-Tabla25[[#This Row],[ESC_DUR_COR_COD_ESC_TG_NEG]]</f>
        <v>633.70000000000005</v>
      </c>
      <c r="MR161" s="44">
        <f>Tabla25[[#This Row],[ESC_DUR_COR_COD_ROS_TG_NEU]]-Tabla25[[#This Row],[ESC_DUR_COR_COD_ESC_TG_NEU]]</f>
        <v>-86.966666666666697</v>
      </c>
      <c r="MS161" s="44">
        <f>Tabla25[[#This Row],[ESC_DUR_COR_COD_ROS_TG_POS]]-Tabla25[[#This Row],[ESC_DUR_COR_COD_ESC_TG_POS]]</f>
        <v>1028</v>
      </c>
      <c r="MT161" s="44">
        <f>Tabla25[[#This Row],[ESC_DUR_COR_COD_ROS_TG_TOT]]-Tabla25[[#This Row],[ESC_DUR_COR_COD_ESC_TG_TOT]]</f>
        <v>517.9098039215686</v>
      </c>
      <c r="MU161" s="47">
        <f>Tabla25[[#This Row],[ROS_NUM_COR_COD_ROS_TG_NEG]]-Tabla25[[#This Row],[ROS_NUM_COR_COD_ESC_TG_NEG]]</f>
        <v>-1.3333333333333335</v>
      </c>
      <c r="MV161" s="47">
        <f>Tabla25[[#This Row],[ROS_NUM_COR_COD_ROS_TG_NEU]]-Tabla25[[#This Row],[ROS_NUM_COR_COD_ESC_TG_NEU]]</f>
        <v>0.25</v>
      </c>
      <c r="MW161" s="47">
        <f>Tabla25[[#This Row],[ROS_NUM_COR_COD_ROS_TG_POS]]-Tabla25[[#This Row],[ROS_NUM_COR_COD_ESC_TG_POS]]</f>
        <v>-1.9999999999999998</v>
      </c>
      <c r="MX161" s="47">
        <f>Tabla25[[#This Row],[ROS_NUM_COR_COD_ROS_TG_TOT]]-Tabla25[[#This Row],[ROS_NUM_COR_COD_ESC_TG_TOT]]</f>
        <v>-1.1111111111111109</v>
      </c>
      <c r="MY161" s="47">
        <f>Tabla25[[#This Row],[ROS_DUR_COR_COD_ROS_TG_NEG]]-Tabla25[[#This Row],[ROS_DUR_COR_COD_ESC_TG_NEG]]</f>
        <v>-235.75</v>
      </c>
      <c r="MZ161" s="47">
        <f>Tabla25[[#This Row],[ROS_DUR_COR_COD_ROS_TG_NEU]]-Tabla25[[#This Row],[ROS_DUR_COR_COD_ESC_TG_NEU]]</f>
        <v>-509.41666666666674</v>
      </c>
      <c r="NA161" s="47">
        <f>Tabla25[[#This Row],[ROS_DUR_COR_COD_ROS_TG_POS]]-Tabla25[[#This Row],[ROS_DUR_COR_COD_ESC_TG_POS]]</f>
        <v>-798.93333333333328</v>
      </c>
      <c r="NB161" s="47">
        <f>Tabla25[[#This Row],[ROS_DUR_COR_COD_ROS_TG_TOT]]-Tabla25[[#This Row],[ROS_DUR_COR_COD_ESC_TG_TOT]]</f>
        <v>-519.14583333333326</v>
      </c>
    </row>
    <row r="162" spans="1:366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  <c r="KY162" s="15">
        <f>Tabla2[[#This Row],[ROS_NUM_COR_COD_ROS_TG_NEG]]-Tabla2[[#This Row],[PAS_NUM_COR_COD_ROS_TG_NEG]]</f>
        <v>1.5785714285714287</v>
      </c>
      <c r="KZ162" s="15">
        <f>Tabla2[[#This Row],[ROS_DUR_COR_COD_ROS_TG_NEG]]-Tabla2[[#This Row],[PAS_DUR_COR_COD_ROS_TG_NEG]]</f>
        <v>863.40000000000009</v>
      </c>
      <c r="LA162" s="15">
        <f>Tabla2[[#This Row],[ROS_NUM_COR_COD_ROS_TG_NEU]]-Tabla2[[#This Row],[PAS_NUM_COR_COD_ROS_TG_NEU]]</f>
        <v>1.4</v>
      </c>
      <c r="LB162" s="15">
        <f>Tabla2[[#This Row],[ROS_DUR_COR_COD_ROS_TG_NEU]]-Tabla2[[#This Row],[PAS_DUR_COR_COD_ROS_TG_NEU]]</f>
        <v>414.11695906432749</v>
      </c>
      <c r="LC162" s="15">
        <f>Tabla2[[#This Row],[ROS_NUM_COR_COD_ROS_TG_POS]]-Tabla2[[#This Row],[PAS_NUM_COR_COD_ROS_TG_POS]]</f>
        <v>1.8500000000000005</v>
      </c>
      <c r="LD162" s="15">
        <f>Tabla2[[#This Row],[ROS_DUR_COR_COD_ROS_TG_POS]]-Tabla2[[#This Row],[PAS_DUR_COR_COD_ROS_TG_POS]]</f>
        <v>369.50694444444446</v>
      </c>
      <c r="LE162" s="15">
        <f>Tabla2[[#This Row],[ROS_NUM_COR_COD_ROS_TG_TOT]]-Tabla2[[#This Row],[PAS_NUM_COR_COD_ROS_TG_TOT]]</f>
        <v>1.6037037037037036</v>
      </c>
      <c r="LF162" s="15">
        <f>Tabla2[[#This Row],[ROS_DUR_COR_COD_ROS_TG_TOT]]-Tabla2[[#This Row],[PAS_DUR_COR_COD_ROS_TG_TOT]]</f>
        <v>505.12094861660069</v>
      </c>
      <c r="LG162" s="15">
        <f>Tabla2[[#This Row],[ROS_NUM_COR_COD_ESC_TG_NEG]]-Tabla2[[#This Row],[PAS_NUM_COR_COD_ESC_TG_NEG]]</f>
        <v>1.0499999999999998</v>
      </c>
      <c r="LH162" s="15">
        <f>Tabla2[[#This Row],[ROS_DUR_COR_COD_ESC_TG_NEG]]-Tabla2[[#This Row],[PAS_DUR_COR_COD_ESC_TG_NEG]]</f>
        <v>403.27777777777783</v>
      </c>
      <c r="LI162" s="15">
        <f>Tabla2[[#This Row],[ROS_NUM_COR_COD_ESC_TG_NEU]]-Tabla2[[#This Row],[PAS_NUM_COR_COD_ESC_TG_NEU]]</f>
        <v>0.89999999999999947</v>
      </c>
      <c r="LJ162" s="15">
        <f>Tabla2[[#This Row],[ROS_NUM_COR_COD_ESC_TG_NEG]]-Tabla2[[#This Row],[PAS_NUM_COR_COD_ESC_TG_NEG]]</f>
        <v>1.0499999999999998</v>
      </c>
      <c r="LK162" s="15">
        <f>Tabla2[[#This Row],[ROS_NUM_COR_COD_ESC_TG_POS]]-Tabla2[[#This Row],[PAS_NUM_COR_COD_ESC_TG_POS]]</f>
        <v>0.94999999999999973</v>
      </c>
      <c r="LL162" s="15">
        <f>Tabla2[[#This Row],[ROS_DUR_COR_COD_ESC_TG_POS]]-Tabla2[[#This Row],[PAS_DUR_COR_COD_ESC_TG_POS]]</f>
        <v>212.99411764705883</v>
      </c>
      <c r="LM162" s="15">
        <f>Tabla2[[#This Row],[ROS_NUM_COR_COD_ESC_TG_TOT]]-Tabla2[[#This Row],[PAS_NUM_COR_COD_ESC_TG_TOT]]</f>
        <v>0.99259259259259291</v>
      </c>
      <c r="LN162" s="15">
        <f>Tabla2[[#This Row],[ROS_DUR_COR_COD_ESC_TG_TOT]]-Tabla2[[#This Row],[PAS_DUR_COR_COD_ESC_TG_TOT]]</f>
        <v>325.53240740740739</v>
      </c>
      <c r="LO162" s="15">
        <f>Tabla2[[#This Row],[PAS_NUM_COR_COD_ROS_TG_NEG]]-Tabla2[[#This Row],[ESC_NUM_COR_COD_ROS_TG_NEG]]</f>
        <v>0.85000000000000009</v>
      </c>
      <c r="LP162" s="15">
        <f>Tabla2[[#This Row],[PAS_DUR_COR_COD_ROS_TG_NEG]]-Tabla2[[#This Row],[ESC_DUR_COR_COD_ROS_TG_NEG]]</f>
        <v>-122.83333333333337</v>
      </c>
      <c r="LQ162" s="15">
        <f>Tabla2[[#This Row],[PAS_NUM_COR_COD_ROS_TG_NEU]]-Tabla2[[#This Row],[ESC_NUM_COR_COD_ROS_TG_NEU]]</f>
        <v>1.2999999999999998</v>
      </c>
      <c r="LR162" s="15">
        <f>Tabla2[[#This Row],[PAS_DUR_COR_COD_ROS_TG_NEU]]-Tabla2[[#This Row],[ESC_DUR_COR_COD_ROS_TG_NEU]]</f>
        <v>-22.094736842105362</v>
      </c>
      <c r="LS162" s="15">
        <f>Tabla2[[#This Row],[PAS_NUM_COR_COD_ROS_TG_POS]]-Tabla2[[#This Row],[ESC_NUM_COR_COD_ROS_TG_POS]]</f>
        <v>1.6749999999999998</v>
      </c>
      <c r="LT162" s="15">
        <f>Tabla2[[#This Row],[PAS_DUR_COR_COD_ROS_TG_POS]]-Tabla2[[#This Row],[ESC_DUR_COR_COD_ROS_TG_POS]]</f>
        <v>169.60416666666669</v>
      </c>
      <c r="LU162" s="15">
        <f>Tabla2[[#This Row],[PAS_NUM_COR_COD_ROS_TG_TOT]]-Tabla2[[#This Row],[ESC_NUM_COR_COD_ROS_TG_TOT]]</f>
        <v>1.2309523809523808</v>
      </c>
      <c r="LV162" s="15">
        <f>Tabla2[[#This Row],[PAS_DUR_COR_COD_ROS_TG_TOT]]-Tabla2[[#This Row],[ESC_DUR_COR_COD_ROS_TG_TOT]]</f>
        <v>-18.66753246753251</v>
      </c>
      <c r="LW162" s="15">
        <f>Tabla2[[#This Row],[PAS_NUM_COR_COD_ESC_TG_NEG]]-Tabla2[[#This Row],[ESC_NUM_COR_COD_ESC_TG_NEG]]</f>
        <v>1.0500000000000003</v>
      </c>
      <c r="LX162" s="15">
        <f>Tabla2[[#This Row],[PAS_DUR_COR_COD_ESC_TG_NEG]]-Tabla2[[#This Row],[ESC_DUR_COR_COD_ESC_TG_NEG]]</f>
        <v>-24.944444444444457</v>
      </c>
      <c r="LY162" s="15">
        <f>Tabla2[[#This Row],[PAS_NUM_COR_COD_ESC_TG_NEU]]-Tabla2[[#This Row],[ESC_NUM_COR_COD_ESC_TG_NEU]]</f>
        <v>2.6</v>
      </c>
      <c r="LZ162" s="15">
        <f>Tabla2[[#This Row],[PAS_DUR_COR_COD_ESC_TG_NEU]]-Tabla2[[#This Row],[ESC_DUR_COR_COD_ESC_TG_NEU]]</f>
        <v>289.07368421052638</v>
      </c>
      <c r="MA162" s="15">
        <f>Tabla2[[#This Row],[PAS_NUM_COR_COD_ESC_TG_POS]]-Tabla2[[#This Row],[ESC_NUM_COR_COD_ESC_TG_POS]]</f>
        <v>1.5249999999999999</v>
      </c>
      <c r="MB162" s="15">
        <f>Tabla2[[#This Row],[PAS_DUR_COR_COD_ESC_TG_POS]]-Tabla2[[#This Row],[ESC_DUR_COR_COD_ESC_TG_POS]]</f>
        <v>-51.294117647058783</v>
      </c>
      <c r="MC162" s="15">
        <f>Tabla2[[#This Row],[PAS_NUM_COR_COD_ESC_TG_TOT]]-Tabla2[[#This Row],[ESC_NUM_COR_COD_ESC_TG_TOT]]</f>
        <v>1.7309523809523808</v>
      </c>
      <c r="MD162" s="15">
        <f>Tabla2[[#This Row],[PAS_DUR_COR_COD_ESC_TG_TOT]]-Tabla2[[#This Row],[ESC_DUR_COR_COD_ESC_TG_TOT]]</f>
        <v>81.330687830687793</v>
      </c>
      <c r="ME162" s="42">
        <f>Tabla25[[#This Row],[PAS_NUM_COR_COD_ROS_TG_NEG]]-Tabla25[[#This Row],[PAS_NUM_COR_COD_ESC_TG_NEG]]</f>
        <v>-0.10000000000000009</v>
      </c>
      <c r="MF162" s="42">
        <f>Tabla25[[#This Row],[PAS_NUM_COR_COD_ROS_TG_NEU]]-Tabla25[[#This Row],[PAS_NUM_COR_COD_ESC_TG_NEU]]</f>
        <v>-0.80000000000000027</v>
      </c>
      <c r="MG162" s="42">
        <f>Tabla25[[#This Row],[PAS_NUM_COR_COD_ROS_TG_POS]]-Tabla25[[#This Row],[PAS_NUM_COR_COD_ESC_TG_POS]]</f>
        <v>-0.60000000000000009</v>
      </c>
      <c r="MH162" s="42">
        <f>Tabla25[[#This Row],[PAS_NUM_COR_COD_ROS_TG_TOT]]-Tabla25[[#This Row],[PAS_NUM_COR_COD_ESC_TG_TOT]]</f>
        <v>-0.5</v>
      </c>
      <c r="MI162" s="42">
        <f>Tabla25[[#This Row],[PAS_DUR_COR_COD_ROS_TG_NEG]]-Tabla25[[#This Row],[PAS_DUR_COR_COD_ESC_TG_NEG]]</f>
        <v>-81.055555555555543</v>
      </c>
      <c r="MJ162" s="42">
        <f>Tabla25[[#This Row],[PAS_DUR_COR_COD_ROS_TG_NEU]]-Tabla25[[#This Row],[PAS_DUR_COR_COD_ESC_TG_NEU]]</f>
        <v>-137.36842105263167</v>
      </c>
      <c r="MK162" s="42">
        <f>Tabla25[[#This Row],[PAS_DUR_COR_COD_ROS_TG_POS]]-Tabla25[[#This Row],[PAS_DUR_COR_COD_ESC_TG_POS]]</f>
        <v>-77.768382352941217</v>
      </c>
      <c r="ML162" s="42">
        <f>Tabla25[[#This Row],[PAS_DUR_COR_COD_ROS_TG_TOT]]-Tabla25[[#This Row],[PAS_DUR_COR_COD_ESC_TG_TOT]]</f>
        <v>-102.14107744107741</v>
      </c>
      <c r="MM162" s="44">
        <f>Tabla25[[#This Row],[ESC_NUM_COR_COD_ROS_TG_NEG]]-Tabla25[[#This Row],[ESC_NUM_COR_COD_ESC_TG_NEG]]</f>
        <v>0.10000000000000009</v>
      </c>
      <c r="MN162" s="44">
        <f>Tabla25[[#This Row],[ESC_NUM_COR_COD_ROS_TG_NEU]]-Tabla25[[#This Row],[ESC_NUM_COR_COD_ESC_TG_NEU]]</f>
        <v>0.5</v>
      </c>
      <c r="MO162" s="44">
        <f>Tabla25[[#This Row],[ESC_NUM_COR_COD_ROS_TG_POS]]-Tabla25[[#This Row],[ESC_NUM_COR_COD_ESC_TG_POS]]</f>
        <v>-0.75</v>
      </c>
      <c r="MP162" s="44">
        <f>Tabla25[[#This Row],[ESC_NUM_COR_COD_ROS_TG_TOT]]-Tabla25[[#This Row],[ESC_NUM_COR_COD_ESC_TG_TOT]]</f>
        <v>0</v>
      </c>
      <c r="MQ162" s="44">
        <f>Tabla25[[#This Row],[ESC_DUR_COR_COD_ROS_TG_NEG]]-Tabla25[[#This Row],[ESC_DUR_COR_COD_ESC_TG_NEG]]</f>
        <v>16.833333333333371</v>
      </c>
      <c r="MR162" s="44">
        <f>Tabla25[[#This Row],[ESC_DUR_COR_COD_ROS_TG_NEU]]-Tabla25[[#This Row],[ESC_DUR_COR_COD_ESC_TG_NEU]]</f>
        <v>173.80000000000007</v>
      </c>
      <c r="MS162" s="44">
        <f>Tabla25[[#This Row],[ESC_DUR_COR_COD_ROS_TG_POS]]-Tabla25[[#This Row],[ESC_DUR_COR_COD_ESC_TG_POS]]</f>
        <v>-298.66666666666669</v>
      </c>
      <c r="MT162" s="44">
        <f>Tabla25[[#This Row],[ESC_DUR_COR_COD_ROS_TG_TOT]]-Tabla25[[#This Row],[ESC_DUR_COR_COD_ESC_TG_TOT]]</f>
        <v>-2.1428571428571104</v>
      </c>
      <c r="MU162" s="47">
        <f>Tabla25[[#This Row],[ROS_NUM_COR_COD_ROS_TG_NEG]]-Tabla25[[#This Row],[ROS_NUM_COR_COD_ESC_TG_NEG]]</f>
        <v>0.42857142857142883</v>
      </c>
      <c r="MV162" s="47">
        <f>Tabla25[[#This Row],[ROS_NUM_COR_COD_ROS_TG_NEU]]-Tabla25[[#This Row],[ROS_NUM_COR_COD_ESC_TG_NEU]]</f>
        <v>-0.29999999999999982</v>
      </c>
      <c r="MW162" s="47">
        <f>Tabla25[[#This Row],[ROS_NUM_COR_COD_ROS_TG_POS]]-Tabla25[[#This Row],[ROS_NUM_COR_COD_ESC_TG_POS]]</f>
        <v>0.30000000000000071</v>
      </c>
      <c r="MX162" s="47">
        <f>Tabla25[[#This Row],[ROS_NUM_COR_COD_ROS_TG_TOT]]-Tabla25[[#This Row],[ROS_NUM_COR_COD_ESC_TG_TOT]]</f>
        <v>0.11111111111111072</v>
      </c>
      <c r="MY162" s="47">
        <f>Tabla25[[#This Row],[ROS_DUR_COR_COD_ROS_TG_NEG]]-Tabla25[[#This Row],[ROS_DUR_COR_COD_ESC_TG_NEG]]</f>
        <v>379.06666666666672</v>
      </c>
      <c r="MZ162" s="47">
        <f>Tabla25[[#This Row],[ROS_DUR_COR_COD_ROS_TG_NEU]]-Tabla25[[#This Row],[ROS_DUR_COR_COD_ESC_TG_NEU]]</f>
        <v>-113.77777777777783</v>
      </c>
      <c r="NA162" s="47">
        <f>Tabla25[[#This Row],[ROS_DUR_COR_COD_ROS_TG_POS]]-Tabla25[[#This Row],[ROS_DUR_COR_COD_ESC_TG_POS]]</f>
        <v>78.744444444444412</v>
      </c>
      <c r="NB162" s="47">
        <f>Tabla25[[#This Row],[ROS_DUR_COR_COD_ROS_TG_TOT]]-Tabla25[[#This Row],[ROS_DUR_COR_COD_ESC_TG_TOT]]</f>
        <v>77.447463768115881</v>
      </c>
    </row>
    <row r="163" spans="1:366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  <c r="KY163" s="15">
        <f>Tabla2[[#This Row],[ROS_NUM_COR_COD_ROS_TG_NEG]]-Tabla2[[#This Row],[PAS_NUM_COR_COD_ROS_TG_NEG]]</f>
        <v>-0.58333333333333348</v>
      </c>
      <c r="KZ163" s="15">
        <f>Tabla2[[#This Row],[ROS_DUR_COR_COD_ROS_TG_NEG]]-Tabla2[[#This Row],[PAS_DUR_COR_COD_ROS_TG_NEG]]</f>
        <v>-564.16666666666652</v>
      </c>
      <c r="LA163" s="15">
        <f>Tabla2[[#This Row],[ROS_NUM_COR_COD_ROS_TG_NEU]]-Tabla2[[#This Row],[PAS_NUM_COR_COD_ROS_TG_NEU]]</f>
        <v>4.9999999999999822E-2</v>
      </c>
      <c r="LB163" s="15">
        <f>Tabla2[[#This Row],[ROS_DUR_COR_COD_ROS_TG_NEU]]-Tabla2[[#This Row],[PAS_DUR_COR_COD_ROS_TG_NEU]]</f>
        <v>-220.1868131868132</v>
      </c>
      <c r="LC163" s="15">
        <f>Tabla2[[#This Row],[ROS_NUM_COR_COD_ROS_TG_POS]]-Tabla2[[#This Row],[PAS_NUM_COR_COD_ROS_TG_POS]]</f>
        <v>0.94999999999999973</v>
      </c>
      <c r="LD163" s="15">
        <f>Tabla2[[#This Row],[ROS_DUR_COR_COD_ROS_TG_POS]]-Tabla2[[#This Row],[PAS_DUR_COR_COD_ROS_TG_POS]]</f>
        <v>60.023809523809632</v>
      </c>
      <c r="LE163" s="15">
        <f>Tabla2[[#This Row],[ROS_NUM_COR_COD_ROS_TG_TOT]]-Tabla2[[#This Row],[PAS_NUM_COR_COD_ROS_TG_TOT]]</f>
        <v>0.16494252873563209</v>
      </c>
      <c r="LF163" s="15">
        <f>Tabla2[[#This Row],[ROS_DUR_COR_COD_ROS_TG_TOT]]-Tabla2[[#This Row],[PAS_DUR_COR_COD_ROS_TG_TOT]]</f>
        <v>-230.66081081081074</v>
      </c>
      <c r="LG163" s="15">
        <f>Tabla2[[#This Row],[ROS_NUM_COR_COD_ESC_TG_NEG]]-Tabla2[[#This Row],[PAS_NUM_COR_COD_ESC_TG_NEG]]</f>
        <v>-0.54999999999999982</v>
      </c>
      <c r="LH163" s="15">
        <f>Tabla2[[#This Row],[ROS_DUR_COR_COD_ESC_TG_NEG]]-Tabla2[[#This Row],[PAS_DUR_COR_COD_ESC_TG_NEG]]</f>
        <v>79.584615384615518</v>
      </c>
      <c r="LI163" s="15">
        <f>Tabla2[[#This Row],[ROS_NUM_COR_COD_ESC_TG_NEU]]-Tabla2[[#This Row],[PAS_NUM_COR_COD_ESC_TG_NEU]]</f>
        <v>0.34999999999999964</v>
      </c>
      <c r="LJ163" s="15">
        <f>Tabla2[[#This Row],[ROS_NUM_COR_COD_ESC_TG_NEG]]-Tabla2[[#This Row],[PAS_NUM_COR_COD_ESC_TG_NEG]]</f>
        <v>-0.54999999999999982</v>
      </c>
      <c r="LK163" s="15">
        <f>Tabla2[[#This Row],[ROS_NUM_COR_COD_ESC_TG_POS]]-Tabla2[[#This Row],[PAS_NUM_COR_COD_ESC_TG_POS]]</f>
        <v>-0.39999999999999991</v>
      </c>
      <c r="LL163" s="15">
        <f>Tabla2[[#This Row],[ROS_DUR_COR_COD_ESC_TG_POS]]-Tabla2[[#This Row],[PAS_DUR_COR_COD_ESC_TG_POS]]</f>
        <v>-260.8131868131868</v>
      </c>
      <c r="LM163" s="15">
        <f>Tabla2[[#This Row],[ROS_NUM_COR_COD_ESC_TG_TOT]]-Tabla2[[#This Row],[PAS_NUM_COR_COD_ESC_TG_TOT]]</f>
        <v>-0.19655172413793087</v>
      </c>
      <c r="LN163" s="15">
        <f>Tabla2[[#This Row],[ROS_DUR_COR_COD_ESC_TG_TOT]]-Tabla2[[#This Row],[PAS_DUR_COR_COD_ESC_TG_TOT]]</f>
        <v>-169.31863442389749</v>
      </c>
      <c r="LO163" s="15">
        <f>Tabla2[[#This Row],[PAS_NUM_COR_COD_ROS_TG_NEG]]-Tabla2[[#This Row],[ESC_NUM_COR_COD_ROS_TG_NEG]]</f>
        <v>0.25</v>
      </c>
      <c r="LP163" s="15">
        <f>Tabla2[[#This Row],[PAS_DUR_COR_COD_ROS_TG_NEG]]-Tabla2[[#This Row],[ESC_DUR_COR_COD_ROS_TG_NEG]]</f>
        <v>555.83333333333326</v>
      </c>
      <c r="LQ163" s="15">
        <f>Tabla2[[#This Row],[PAS_NUM_COR_COD_ROS_TG_NEU]]-Tabla2[[#This Row],[ESC_NUM_COR_COD_ROS_TG_NEU]]</f>
        <v>0.32500000000000018</v>
      </c>
      <c r="LR163" s="15">
        <f>Tabla2[[#This Row],[PAS_DUR_COR_COD_ROS_TG_NEU]]-Tabla2[[#This Row],[ESC_DUR_COR_COD_ROS_TG_NEU]]</f>
        <v>633.04395604395586</v>
      </c>
      <c r="LS163" s="15">
        <f>Tabla2[[#This Row],[PAS_NUM_COR_COD_ROS_TG_POS]]-Tabla2[[#This Row],[ESC_NUM_COR_COD_ROS_TG_POS]]</f>
        <v>-0.40555555555555545</v>
      </c>
      <c r="LT163" s="15">
        <f>Tabla2[[#This Row],[PAS_DUR_COR_COD_ROS_TG_POS]]-Tabla2[[#This Row],[ESC_DUR_COR_COD_ROS_TG_POS]]</f>
        <v>445.83333333333326</v>
      </c>
      <c r="LU163" s="15">
        <f>Tabla2[[#This Row],[PAS_NUM_COR_COD_ROS_TG_TOT]]-Tabla2[[#This Row],[ESC_NUM_COR_COD_ROS_TG_TOT]]</f>
        <v>6.1111111111110894E-2</v>
      </c>
      <c r="LV163" s="15">
        <f>Tabla2[[#This Row],[PAS_DUR_COR_COD_ROS_TG_TOT]]-Tabla2[[#This Row],[ESC_DUR_COR_COD_ROS_TG_TOT]]</f>
        <v>544.76535626535633</v>
      </c>
      <c r="LW163" s="15">
        <f>Tabla2[[#This Row],[PAS_NUM_COR_COD_ESC_TG_NEG]]-Tabla2[[#This Row],[ESC_NUM_COR_COD_ESC_TG_NEG]]</f>
        <v>-0.25</v>
      </c>
      <c r="LX163" s="15">
        <f>Tabla2[[#This Row],[PAS_DUR_COR_COD_ESC_TG_NEG]]-Tabla2[[#This Row],[ESC_DUR_COR_COD_ESC_TG_NEG]]</f>
        <v>389.81538461538457</v>
      </c>
      <c r="LY163" s="15">
        <f>Tabla2[[#This Row],[PAS_NUM_COR_COD_ESC_TG_NEU]]-Tabla2[[#This Row],[ESC_NUM_COR_COD_ESC_TG_NEU]]</f>
        <v>-0.67499999999999982</v>
      </c>
      <c r="LZ163" s="15">
        <f>Tabla2[[#This Row],[PAS_DUR_COR_COD_ESC_TG_NEU]]-Tabla2[[#This Row],[ESC_DUR_COR_COD_ESC_TG_NEU]]</f>
        <v>561.20779220779241</v>
      </c>
      <c r="MA163" s="15">
        <f>Tabla2[[#This Row],[PAS_NUM_COR_COD_ESC_TG_POS]]-Tabla2[[#This Row],[ESC_NUM_COR_COD_ESC_TG_POS]]</f>
        <v>0.51111111111111107</v>
      </c>
      <c r="MB163" s="15">
        <f>Tabla2[[#This Row],[PAS_DUR_COR_COD_ESC_TG_POS]]-Tabla2[[#This Row],[ESC_DUR_COR_COD_ESC_TG_POS]]</f>
        <v>783.60683760683764</v>
      </c>
      <c r="MC163" s="15">
        <f>Tabla2[[#This Row],[PAS_NUM_COR_COD_ESC_TG_TOT]]-Tabla2[[#This Row],[ESC_NUM_COR_COD_ESC_TG_TOT]]</f>
        <v>-0.14444444444444482</v>
      </c>
      <c r="MD163" s="15">
        <f>Tabla2[[#This Row],[PAS_DUR_COR_COD_ESC_TG_TOT]]-Tabla2[[#This Row],[ESC_DUR_COR_COD_ESC_TG_TOT]]</f>
        <v>576.26195426195432</v>
      </c>
      <c r="ME163" s="42">
        <f>Tabla25[[#This Row],[PAS_NUM_COR_COD_ROS_TG_NEG]]-Tabla25[[#This Row],[PAS_NUM_COR_COD_ESC_TG_NEG]]</f>
        <v>-0.29999999999999982</v>
      </c>
      <c r="MF163" s="42">
        <f>Tabla25[[#This Row],[PAS_NUM_COR_COD_ROS_TG_NEU]]-Tabla25[[#This Row],[PAS_NUM_COR_COD_ESC_TG_NEU]]</f>
        <v>0.5</v>
      </c>
      <c r="MG163" s="42">
        <f>Tabla25[[#This Row],[PAS_NUM_COR_COD_ROS_TG_POS]]-Tabla25[[#This Row],[PAS_NUM_COR_COD_ESC_TG_POS]]</f>
        <v>-0.25</v>
      </c>
      <c r="MH163" s="42">
        <f>Tabla25[[#This Row],[PAS_NUM_COR_COD_ROS_TG_TOT]]-Tabla25[[#This Row],[PAS_NUM_COR_COD_ESC_TG_TOT]]</f>
        <v>-1.6666666666666607E-2</v>
      </c>
      <c r="MI163" s="42">
        <f>Tabla25[[#This Row],[PAS_DUR_COR_COD_ROS_TG_NEG]]-Tabla25[[#This Row],[PAS_DUR_COR_COD_ESC_TG_NEG]]</f>
        <v>215.21794871794873</v>
      </c>
      <c r="MJ163" s="42">
        <f>Tabla25[[#This Row],[PAS_DUR_COR_COD_ROS_TG_NEU]]-Tabla25[[#This Row],[PAS_DUR_COR_COD_ESC_TG_NEU]]</f>
        <v>-45.020979020979212</v>
      </c>
      <c r="MK163" s="42">
        <f>Tabla25[[#This Row],[PAS_DUR_COR_COD_ROS_TG_POS]]-Tabla25[[#This Row],[PAS_DUR_COR_COD_ESC_TG_POS]]</f>
        <v>-27.551282051282215</v>
      </c>
      <c r="ML163" s="42">
        <f>Tabla25[[#This Row],[PAS_DUR_COR_COD_ROS_TG_TOT]]-Tabla25[[#This Row],[PAS_DUR_COR_COD_ESC_TG_TOT]]</f>
        <v>51.702702702702709</v>
      </c>
      <c r="MM163" s="44">
        <f>Tabla25[[#This Row],[ESC_NUM_COR_COD_ROS_TG_NEG]]-Tabla25[[#This Row],[ESC_NUM_COR_COD_ESC_TG_NEG]]</f>
        <v>-0.79999999999999982</v>
      </c>
      <c r="MN163" s="44">
        <f>Tabla25[[#This Row],[ESC_NUM_COR_COD_ROS_TG_NEU]]-Tabla25[[#This Row],[ESC_NUM_COR_COD_ESC_TG_NEU]]</f>
        <v>-0.5</v>
      </c>
      <c r="MO163" s="44">
        <f>Tabla25[[#This Row],[ESC_NUM_COR_COD_ROS_TG_POS]]-Tabla25[[#This Row],[ESC_NUM_COR_COD_ESC_TG_POS]]</f>
        <v>0.66666666666666652</v>
      </c>
      <c r="MP163" s="44">
        <f>Tabla25[[#This Row],[ESC_NUM_COR_COD_ROS_TG_TOT]]-Tabla25[[#This Row],[ESC_NUM_COR_COD_ESC_TG_TOT]]</f>
        <v>-0.22222222222222232</v>
      </c>
      <c r="MQ163" s="44">
        <f>Tabla25[[#This Row],[ESC_DUR_COR_COD_ROS_TG_NEG]]-Tabla25[[#This Row],[ESC_DUR_COR_COD_ESC_TG_NEG]]</f>
        <v>49.200000000000045</v>
      </c>
      <c r="MR163" s="44">
        <f>Tabla25[[#This Row],[ESC_DUR_COR_COD_ROS_TG_NEU]]-Tabla25[[#This Row],[ESC_DUR_COR_COD_ESC_TG_NEU]]</f>
        <v>-116.85714285714266</v>
      </c>
      <c r="MS163" s="44">
        <f>Tabla25[[#This Row],[ESC_DUR_COR_COD_ROS_TG_POS]]-Tabla25[[#This Row],[ESC_DUR_COR_COD_ESC_TG_POS]]</f>
        <v>310.22222222222217</v>
      </c>
      <c r="MT163" s="44">
        <f>Tabla25[[#This Row],[ESC_DUR_COR_COD_ROS_TG_TOT]]-Tabla25[[#This Row],[ESC_DUR_COR_COD_ESC_TG_TOT]]</f>
        <v>83.199300699300693</v>
      </c>
      <c r="MU163" s="47">
        <f>Tabla25[[#This Row],[ROS_NUM_COR_COD_ROS_TG_NEG]]-Tabla25[[#This Row],[ROS_NUM_COR_COD_ESC_TG_NEG]]</f>
        <v>-0.33333333333333348</v>
      </c>
      <c r="MV163" s="47">
        <f>Tabla25[[#This Row],[ROS_NUM_COR_COD_ROS_TG_NEU]]-Tabla25[[#This Row],[ROS_NUM_COR_COD_ESC_TG_NEU]]</f>
        <v>0.20000000000000018</v>
      </c>
      <c r="MW163" s="47">
        <f>Tabla25[[#This Row],[ROS_NUM_COR_COD_ROS_TG_POS]]-Tabla25[[#This Row],[ROS_NUM_COR_COD_ESC_TG_POS]]</f>
        <v>1.0999999999999996</v>
      </c>
      <c r="MX163" s="47">
        <f>Tabla25[[#This Row],[ROS_NUM_COR_COD_ROS_TG_TOT]]-Tabla25[[#This Row],[ROS_NUM_COR_COD_ESC_TG_TOT]]</f>
        <v>0.34482758620689635</v>
      </c>
      <c r="MY163" s="47">
        <f>Tabla25[[#This Row],[ROS_DUR_COR_COD_ROS_TG_NEG]]-Tabla25[[#This Row],[ROS_DUR_COR_COD_ESC_TG_NEG]]</f>
        <v>-428.5333333333333</v>
      </c>
      <c r="MZ163" s="47">
        <f>Tabla25[[#This Row],[ROS_DUR_COR_COD_ROS_TG_NEU]]-Tabla25[[#This Row],[ROS_DUR_COR_COD_ESC_TG_NEU]]</f>
        <v>18.14285714285711</v>
      </c>
      <c r="NA163" s="47">
        <f>Tabla25[[#This Row],[ROS_DUR_COR_COD_ROS_TG_POS]]-Tabla25[[#This Row],[ROS_DUR_COR_COD_ESC_TG_POS]]</f>
        <v>293.28571428571422</v>
      </c>
      <c r="NB163" s="47">
        <f>Tabla25[[#This Row],[ROS_DUR_COR_COD_ROS_TG_TOT]]-Tabla25[[#This Row],[ROS_DUR_COR_COD_ESC_TG_TOT]]</f>
        <v>-9.6394736842105431</v>
      </c>
    </row>
    <row r="164" spans="1:366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  <c r="KY164" s="15">
        <f>Tabla2[[#This Row],[ROS_NUM_COR_COD_ROS_TG_NEG]]-Tabla2[[#This Row],[PAS_NUM_COR_COD_ROS_TG_NEG]]</f>
        <v>1.2722222222222221</v>
      </c>
      <c r="KZ164" s="15">
        <f>Tabla2[[#This Row],[ROS_DUR_COR_COD_ROS_TG_NEG]]-Tabla2[[#This Row],[PAS_DUR_COR_COD_ROS_TG_NEG]]</f>
        <v>-22.222222222222285</v>
      </c>
      <c r="LA164" s="15">
        <f>Tabla2[[#This Row],[ROS_NUM_COR_COD_ROS_TG_NEU]]-Tabla2[[#This Row],[PAS_NUM_COR_COD_ROS_TG_NEU]]</f>
        <v>0.20000000000000018</v>
      </c>
      <c r="LB164" s="15">
        <f>Tabla2[[#This Row],[ROS_DUR_COR_COD_ROS_TG_NEU]]-Tabla2[[#This Row],[PAS_DUR_COR_COD_ROS_TG_NEU]]</f>
        <v>-81.744444444444412</v>
      </c>
      <c r="LC164" s="15">
        <f>Tabla2[[#This Row],[ROS_NUM_COR_COD_ROS_TG_POS]]-Tabla2[[#This Row],[PAS_NUM_COR_COD_ROS_TG_POS]]</f>
        <v>-9.9999999999999645E-2</v>
      </c>
      <c r="LD164" s="15">
        <f>Tabla2[[#This Row],[ROS_DUR_COR_COD_ROS_TG_POS]]-Tabla2[[#This Row],[PAS_DUR_COR_COD_ROS_TG_POS]]</f>
        <v>-129.35672514619887</v>
      </c>
      <c r="LE164" s="15">
        <f>Tabla2[[#This Row],[ROS_NUM_COR_COD_ROS_TG_TOT]]-Tabla2[[#This Row],[PAS_NUM_COR_COD_ROS_TG_TOT]]</f>
        <v>0.44885057471264389</v>
      </c>
      <c r="LF164" s="15">
        <f>Tabla2[[#This Row],[ROS_DUR_COR_COD_ROS_TG_TOT]]-Tabla2[[#This Row],[PAS_DUR_COR_COD_ROS_TG_TOT]]</f>
        <v>-78.297402597402538</v>
      </c>
      <c r="LG164" s="15">
        <f>Tabla2[[#This Row],[ROS_NUM_COR_COD_ESC_TG_NEG]]-Tabla2[[#This Row],[PAS_NUM_COR_COD_ESC_TG_NEG]]</f>
        <v>-0.87222222222222223</v>
      </c>
      <c r="LH164" s="15">
        <f>Tabla2[[#This Row],[ROS_DUR_COR_COD_ESC_TG_NEG]]-Tabla2[[#This Row],[PAS_DUR_COR_COD_ESC_TG_NEG]]</f>
        <v>-163.75</v>
      </c>
      <c r="LI164" s="15">
        <f>Tabla2[[#This Row],[ROS_NUM_COR_COD_ESC_TG_NEU]]-Tabla2[[#This Row],[PAS_NUM_COR_COD_ESC_TG_NEU]]</f>
        <v>0.35000000000000009</v>
      </c>
      <c r="LJ164" s="15">
        <f>Tabla2[[#This Row],[ROS_NUM_COR_COD_ESC_TG_NEG]]-Tabla2[[#This Row],[PAS_NUM_COR_COD_ESC_TG_NEG]]</f>
        <v>-0.87222222222222223</v>
      </c>
      <c r="LK164" s="15">
        <f>Tabla2[[#This Row],[ROS_NUM_COR_COD_ESC_TG_POS]]-Tabla2[[#This Row],[PAS_NUM_COR_COD_ESC_TG_POS]]</f>
        <v>0.54999999999999982</v>
      </c>
      <c r="LL164" s="15">
        <f>Tabla2[[#This Row],[ROS_DUR_COR_COD_ESC_TG_POS]]-Tabla2[[#This Row],[PAS_DUR_COR_COD_ESC_TG_POS]]</f>
        <v>-109.71249999999998</v>
      </c>
      <c r="LM164" s="15">
        <f>Tabla2[[#This Row],[ROS_NUM_COR_COD_ESC_TG_TOT]]-Tabla2[[#This Row],[PAS_NUM_COR_COD_ESC_TG_TOT]]</f>
        <v>3.735632183908022E-2</v>
      </c>
      <c r="LN164" s="15">
        <f>Tabla2[[#This Row],[ROS_DUR_COR_COD_ESC_TG_TOT]]-Tabla2[[#This Row],[PAS_DUR_COR_COD_ESC_TG_TOT]]</f>
        <v>-96.161220043572939</v>
      </c>
      <c r="LO164" s="15">
        <f>Tabla2[[#This Row],[PAS_NUM_COR_COD_ROS_TG_NEG]]-Tabla2[[#This Row],[ESC_NUM_COR_COD_ROS_TG_NEG]]</f>
        <v>0.95000000000000018</v>
      </c>
      <c r="LP164" s="15">
        <f>Tabla2[[#This Row],[PAS_DUR_COR_COD_ROS_TG_NEG]]-Tabla2[[#This Row],[ESC_DUR_COR_COD_ROS_TG_NEG]]</f>
        <v>322.51388888888891</v>
      </c>
      <c r="LQ164" s="15">
        <f>Tabla2[[#This Row],[PAS_NUM_COR_COD_ROS_TG_NEU]]-Tabla2[[#This Row],[ESC_NUM_COR_COD_ROS_TG_NEU]]</f>
        <v>1.4249999999999998</v>
      </c>
      <c r="LR164" s="15">
        <f>Tabla2[[#This Row],[PAS_DUR_COR_COD_ROS_TG_NEU]]-Tabla2[[#This Row],[ESC_DUR_COR_COD_ROS_TG_NEU]]</f>
        <v>361.94444444444446</v>
      </c>
      <c r="LS164" s="15">
        <f>Tabla2[[#This Row],[PAS_NUM_COR_COD_ROS_TG_POS]]-Tabla2[[#This Row],[ESC_NUM_COR_COD_ROS_TG_POS]]</f>
        <v>0.69999999999999973</v>
      </c>
      <c r="LT164" s="15">
        <f>Tabla2[[#This Row],[PAS_DUR_COR_COD_ROS_TG_POS]]-Tabla2[[#This Row],[ESC_DUR_COR_COD_ROS_TG_POS]]</f>
        <v>144.70394736842104</v>
      </c>
      <c r="LU164" s="15">
        <f>Tabla2[[#This Row],[PAS_NUM_COR_COD_ROS_TG_TOT]]-Tabla2[[#This Row],[ESC_NUM_COR_COD_ROS_TG_TOT]]</f>
        <v>0.99814814814814801</v>
      </c>
      <c r="LV164" s="15">
        <f>Tabla2[[#This Row],[PAS_DUR_COR_COD_ROS_TG_TOT]]-Tabla2[[#This Row],[ESC_DUR_COR_COD_ROS_TG_TOT]]</f>
        <v>273.35019762845849</v>
      </c>
      <c r="LW164" s="15">
        <f>Tabla2[[#This Row],[PAS_NUM_COR_COD_ESC_TG_NEG]]-Tabla2[[#This Row],[ESC_NUM_COR_COD_ESC_TG_NEG]]</f>
        <v>-0.23888888888888893</v>
      </c>
      <c r="LX164" s="15">
        <f>Tabla2[[#This Row],[PAS_DUR_COR_COD_ESC_TG_NEG]]-Tabla2[[#This Row],[ESC_DUR_COR_COD_ESC_TG_NEG]]</f>
        <v>150.61111111111109</v>
      </c>
      <c r="LY164" s="15">
        <f>Tabla2[[#This Row],[PAS_NUM_COR_COD_ESC_TG_NEU]]-Tabla2[[#This Row],[ESC_NUM_COR_COD_ESC_TG_NEU]]</f>
        <v>-0.64999999999999991</v>
      </c>
      <c r="LZ164" s="15">
        <f>Tabla2[[#This Row],[PAS_DUR_COR_COD_ESC_TG_NEU]]-Tabla2[[#This Row],[ESC_DUR_COR_COD_ESC_TG_NEU]]</f>
        <v>218.51470588235293</v>
      </c>
      <c r="MA164" s="15">
        <f>Tabla2[[#This Row],[PAS_NUM_COR_COD_ESC_TG_POS]]-Tabla2[[#This Row],[ESC_NUM_COR_COD_ESC_TG_POS]]</f>
        <v>0.54999999999999982</v>
      </c>
      <c r="MB164" s="15">
        <f>Tabla2[[#This Row],[PAS_DUR_COR_COD_ESC_TG_POS]]-Tabla2[[#This Row],[ESC_DUR_COR_COD_ESC_TG_POS]]</f>
        <v>278.1875</v>
      </c>
      <c r="MC164" s="15">
        <f>Tabla2[[#This Row],[PAS_NUM_COR_COD_ESC_TG_TOT]]-Tabla2[[#This Row],[ESC_NUM_COR_COD_ESC_TG_TOT]]</f>
        <v>-8.3333333333333037E-2</v>
      </c>
      <c r="MD164" s="15">
        <f>Tabla2[[#This Row],[PAS_DUR_COR_COD_ESC_TG_TOT]]-Tabla2[[#This Row],[ESC_DUR_COR_COD_ESC_TG_TOT]]</f>
        <v>212.7819607843137</v>
      </c>
      <c r="ME164" s="42">
        <f>Tabla25[[#This Row],[PAS_NUM_COR_COD_ROS_TG_NEG]]-Tabla25[[#This Row],[PAS_NUM_COR_COD_ESC_TG_NEG]]</f>
        <v>-0.69999999999999973</v>
      </c>
      <c r="MF164" s="42">
        <f>Tabla25[[#This Row],[PAS_NUM_COR_COD_ROS_TG_NEU]]-Tabla25[[#This Row],[PAS_NUM_COR_COD_ESC_TG_NEU]]</f>
        <v>0.44999999999999973</v>
      </c>
      <c r="MG164" s="42">
        <f>Tabla25[[#This Row],[PAS_NUM_COR_COD_ROS_TG_POS]]-Tabla25[[#This Row],[PAS_NUM_COR_COD_ESC_TG_POS]]</f>
        <v>4.9999999999999822E-2</v>
      </c>
      <c r="MH164" s="42">
        <f>Tabla25[[#This Row],[PAS_NUM_COR_COD_ROS_TG_TOT]]-Tabla25[[#This Row],[PAS_NUM_COR_COD_ESC_TG_TOT]]</f>
        <v>-6.6666666666666874E-2</v>
      </c>
      <c r="MI164" s="42">
        <f>Tabla25[[#This Row],[PAS_DUR_COR_COD_ROS_TG_NEG]]-Tabla25[[#This Row],[PAS_DUR_COR_COD_ESC_TG_NEG]]</f>
        <v>9.3888888888889142</v>
      </c>
      <c r="MJ164" s="42">
        <f>Tabla25[[#This Row],[PAS_DUR_COR_COD_ROS_TG_NEU]]-Tabla25[[#This Row],[PAS_DUR_COR_COD_ESC_TG_NEU]]</f>
        <v>19.179738562091529</v>
      </c>
      <c r="MK164" s="42">
        <f>Tabla25[[#This Row],[PAS_DUR_COR_COD_ROS_TG_POS]]-Tabla25[[#This Row],[PAS_DUR_COR_COD_ESC_TG_POS]]</f>
        <v>-46.733552631578959</v>
      </c>
      <c r="ML164" s="42">
        <f>Tabla25[[#This Row],[PAS_DUR_COR_COD_ROS_TG_TOT]]-Tabla25[[#This Row],[PAS_DUR_COR_COD_ESC_TG_TOT]]</f>
        <v>-3.2474153297682733</v>
      </c>
      <c r="MM164" s="44">
        <f>Tabla25[[#This Row],[ESC_NUM_COR_COD_ROS_TG_NEG]]-Tabla25[[#This Row],[ESC_NUM_COR_COD_ESC_TG_NEG]]</f>
        <v>-1.8888888888888888</v>
      </c>
      <c r="MN164" s="44">
        <f>Tabla25[[#This Row],[ESC_NUM_COR_COD_ROS_TG_NEU]]-Tabla25[[#This Row],[ESC_NUM_COR_COD_ESC_TG_NEU]]</f>
        <v>-1.625</v>
      </c>
      <c r="MO164" s="44">
        <f>Tabla25[[#This Row],[ESC_NUM_COR_COD_ROS_TG_POS]]-Tabla25[[#This Row],[ESC_NUM_COR_COD_ESC_TG_POS]]</f>
        <v>-0.10000000000000009</v>
      </c>
      <c r="MP164" s="44">
        <f>Tabla25[[#This Row],[ESC_NUM_COR_COD_ROS_TG_TOT]]-Tabla25[[#This Row],[ESC_NUM_COR_COD_ESC_TG_TOT]]</f>
        <v>-1.1481481481481479</v>
      </c>
      <c r="MQ164" s="44">
        <f>Tabla25[[#This Row],[ESC_DUR_COR_COD_ROS_TG_NEG]]-Tabla25[[#This Row],[ESC_DUR_COR_COD_ESC_TG_NEG]]</f>
        <v>-162.51388888888891</v>
      </c>
      <c r="MR164" s="44">
        <f>Tabla25[[#This Row],[ESC_DUR_COR_COD_ROS_TG_NEU]]-Tabla25[[#This Row],[ESC_DUR_COR_COD_ESC_TG_NEU]]</f>
        <v>-124.25</v>
      </c>
      <c r="MS164" s="44">
        <f>Tabla25[[#This Row],[ESC_DUR_COR_COD_ROS_TG_POS]]-Tabla25[[#This Row],[ESC_DUR_COR_COD_ESC_TG_POS]]</f>
        <v>86.75</v>
      </c>
      <c r="MT164" s="44">
        <f>Tabla25[[#This Row],[ESC_DUR_COR_COD_ROS_TG_TOT]]-Tabla25[[#This Row],[ESC_DUR_COR_COD_ESC_TG_TOT]]</f>
        <v>-63.815652173913065</v>
      </c>
      <c r="MU164" s="47">
        <f>Tabla25[[#This Row],[ROS_NUM_COR_COD_ROS_TG_NEG]]-Tabla25[[#This Row],[ROS_NUM_COR_COD_ESC_TG_NEG]]</f>
        <v>1.4444444444444446</v>
      </c>
      <c r="MV164" s="47">
        <f>Tabla25[[#This Row],[ROS_NUM_COR_COD_ROS_TG_NEU]]-Tabla25[[#This Row],[ROS_NUM_COR_COD_ESC_TG_NEU]]</f>
        <v>0.29999999999999982</v>
      </c>
      <c r="MW164" s="47">
        <f>Tabla25[[#This Row],[ROS_NUM_COR_COD_ROS_TG_POS]]-Tabla25[[#This Row],[ROS_NUM_COR_COD_ESC_TG_POS]]</f>
        <v>-0.59999999999999964</v>
      </c>
      <c r="MX164" s="47">
        <f>Tabla25[[#This Row],[ROS_NUM_COR_COD_ROS_TG_TOT]]-Tabla25[[#This Row],[ROS_NUM_COR_COD_ESC_TG_TOT]]</f>
        <v>0.3448275862068968</v>
      </c>
      <c r="MY164" s="47">
        <f>Tabla25[[#This Row],[ROS_DUR_COR_COD_ROS_TG_NEG]]-Tabla25[[#This Row],[ROS_DUR_COR_COD_ESC_TG_NEG]]</f>
        <v>150.91666666666663</v>
      </c>
      <c r="MZ164" s="47">
        <f>Tabla25[[#This Row],[ROS_DUR_COR_COD_ROS_TG_NEU]]-Tabla25[[#This Row],[ROS_DUR_COR_COD_ESC_TG_NEU]]</f>
        <v>-21.688888888888869</v>
      </c>
      <c r="NA164" s="47">
        <f>Tabla25[[#This Row],[ROS_DUR_COR_COD_ROS_TG_POS]]-Tabla25[[#This Row],[ROS_DUR_COR_COD_ESC_TG_POS]]</f>
        <v>-66.377777777777851</v>
      </c>
      <c r="NB164" s="47">
        <f>Tabla25[[#This Row],[ROS_DUR_COR_COD_ROS_TG_TOT]]-Tabla25[[#This Row],[ROS_DUR_COR_COD_ESC_TG_TOT]]</f>
        <v>14.616402116402128</v>
      </c>
    </row>
    <row r="165" spans="1:366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 s="15">
        <f>Tabla2[[#This Row],[ROS_NUM_COR_COD_ROS_TG_NEG]]-Tabla2[[#This Row],[PAS_NUM_COR_COD_ROS_TG_NEG]]</f>
        <v>0</v>
      </c>
      <c r="KZ165" s="15">
        <f>Tabla2[[#This Row],[ROS_DUR_COR_COD_ROS_TG_NEG]]-Tabla2[[#This Row],[PAS_DUR_COR_COD_ROS_TG_NEG]]</f>
        <v>0</v>
      </c>
      <c r="LA165" s="15">
        <f>Tabla2[[#This Row],[ROS_NUM_COR_COD_ROS_TG_NEU]]-Tabla2[[#This Row],[PAS_NUM_COR_COD_ROS_TG_NEU]]</f>
        <v>0</v>
      </c>
      <c r="LB165" s="15">
        <f>Tabla2[[#This Row],[ROS_DUR_COR_COD_ROS_TG_NEU]]-Tabla2[[#This Row],[PAS_DUR_COR_COD_ROS_TG_NEU]]</f>
        <v>0</v>
      </c>
      <c r="LC165" s="15">
        <f>Tabla2[[#This Row],[ROS_NUM_COR_COD_ROS_TG_POS]]-Tabla2[[#This Row],[PAS_NUM_COR_COD_ROS_TG_POS]]</f>
        <v>0</v>
      </c>
      <c r="LD165" s="15">
        <f>Tabla2[[#This Row],[ROS_DUR_COR_COD_ROS_TG_POS]]-Tabla2[[#This Row],[PAS_DUR_COR_COD_ROS_TG_POS]]</f>
        <v>0</v>
      </c>
      <c r="LE165" s="15">
        <f>Tabla2[[#This Row],[ROS_NUM_COR_COD_ROS_TG_TOT]]-Tabla2[[#This Row],[PAS_NUM_COR_COD_ROS_TG_TOT]]</f>
        <v>0</v>
      </c>
      <c r="LF165" s="15">
        <f>Tabla2[[#This Row],[ROS_DUR_COR_COD_ROS_TG_TOT]]-Tabla2[[#This Row],[PAS_DUR_COR_COD_ROS_TG_TOT]]</f>
        <v>0</v>
      </c>
      <c r="LG165" s="15">
        <f>Tabla2[[#This Row],[ROS_NUM_COR_COD_ESC_TG_NEG]]-Tabla2[[#This Row],[PAS_NUM_COR_COD_ESC_TG_NEG]]</f>
        <v>0</v>
      </c>
      <c r="LH165" s="15">
        <f>Tabla2[[#This Row],[ROS_DUR_COR_COD_ESC_TG_NEG]]-Tabla2[[#This Row],[PAS_DUR_COR_COD_ESC_TG_NEG]]</f>
        <v>0</v>
      </c>
      <c r="LI165" s="15">
        <f>Tabla2[[#This Row],[ROS_NUM_COR_COD_ESC_TG_NEU]]-Tabla2[[#This Row],[PAS_NUM_COR_COD_ESC_TG_NEU]]</f>
        <v>0</v>
      </c>
      <c r="LJ165" s="15">
        <f>Tabla2[[#This Row],[ROS_NUM_COR_COD_ESC_TG_NEG]]-Tabla2[[#This Row],[PAS_NUM_COR_COD_ESC_TG_NEG]]</f>
        <v>0</v>
      </c>
      <c r="LK165" s="15">
        <f>Tabla2[[#This Row],[ROS_NUM_COR_COD_ESC_TG_POS]]-Tabla2[[#This Row],[PAS_NUM_COR_COD_ESC_TG_POS]]</f>
        <v>0</v>
      </c>
      <c r="LL165" s="15">
        <f>Tabla2[[#This Row],[ROS_DUR_COR_COD_ESC_TG_POS]]-Tabla2[[#This Row],[PAS_DUR_COR_COD_ESC_TG_POS]]</f>
        <v>0</v>
      </c>
      <c r="LM165" s="15">
        <f>Tabla2[[#This Row],[ROS_NUM_COR_COD_ESC_TG_TOT]]-Tabla2[[#This Row],[PAS_NUM_COR_COD_ESC_TG_TOT]]</f>
        <v>0</v>
      </c>
      <c r="LN165" s="15">
        <f>Tabla2[[#This Row],[ROS_DUR_COR_COD_ESC_TG_TOT]]-Tabla2[[#This Row],[PAS_DUR_COR_COD_ESC_TG_TOT]]</f>
        <v>0</v>
      </c>
      <c r="LO165" s="15">
        <f>Tabla2[[#This Row],[PAS_NUM_COR_COD_ROS_TG_NEG]]-Tabla2[[#This Row],[ESC_NUM_COR_COD_ROS_TG_NEG]]</f>
        <v>-4.2222222222222223</v>
      </c>
      <c r="LP165" s="15">
        <f>Tabla2[[#This Row],[PAS_DUR_COR_COD_ROS_TG_NEG]]-Tabla2[[#This Row],[ESC_DUR_COR_COD_ROS_TG_NEG]]</f>
        <v>-1282.5</v>
      </c>
      <c r="LQ165" s="15">
        <f>Tabla2[[#This Row],[PAS_NUM_COR_COD_ROS_TG_NEU]]-Tabla2[[#This Row],[ESC_NUM_COR_COD_ROS_TG_NEU]]</f>
        <v>-3.3</v>
      </c>
      <c r="LR165" s="15">
        <f>Tabla2[[#This Row],[PAS_DUR_COR_COD_ROS_TG_NEU]]-Tabla2[[#This Row],[ESC_DUR_COR_COD_ROS_TG_NEU]]</f>
        <v>-1129.7142857142858</v>
      </c>
      <c r="LS165" s="15">
        <f>Tabla2[[#This Row],[PAS_NUM_COR_COD_ROS_TG_POS]]-Tabla2[[#This Row],[ESC_NUM_COR_COD_ROS_TG_POS]]</f>
        <v>-2.2999999999999998</v>
      </c>
      <c r="LT165" s="15">
        <f>Tabla2[[#This Row],[PAS_DUR_COR_COD_ROS_TG_POS]]-Tabla2[[#This Row],[ESC_DUR_COR_COD_ROS_TG_POS]]</f>
        <v>-1393.4</v>
      </c>
      <c r="LU165" s="15">
        <f>Tabla2[[#This Row],[PAS_NUM_COR_COD_ROS_TG_TOT]]-Tabla2[[#This Row],[ESC_NUM_COR_COD_ROS_TG_TOT]]</f>
        <v>-3.2413793103448274</v>
      </c>
      <c r="LV165" s="15">
        <f>Tabla2[[#This Row],[PAS_DUR_COR_COD_ROS_TG_TOT]]-Tabla2[[#This Row],[ESC_DUR_COR_COD_ROS_TG_TOT]]</f>
        <v>-1256.75</v>
      </c>
      <c r="LW165" s="15">
        <f>Tabla2[[#This Row],[PAS_NUM_COR_COD_ESC_TG_NEG]]-Tabla2[[#This Row],[ESC_NUM_COR_COD_ESC_TG_NEG]]</f>
        <v>-3.2222222222222223</v>
      </c>
      <c r="LX165" s="15">
        <f>Tabla2[[#This Row],[PAS_DUR_COR_COD_ESC_TG_NEG]]-Tabla2[[#This Row],[ESC_DUR_COR_COD_ESC_TG_NEG]]</f>
        <v>-1477</v>
      </c>
      <c r="LY165" s="15">
        <f>Tabla2[[#This Row],[PAS_NUM_COR_COD_ESC_TG_NEU]]-Tabla2[[#This Row],[ESC_NUM_COR_COD_ESC_TG_NEU]]</f>
        <v>-2.5</v>
      </c>
      <c r="LZ165" s="15">
        <f>Tabla2[[#This Row],[PAS_DUR_COR_COD_ESC_TG_NEU]]-Tabla2[[#This Row],[ESC_DUR_COR_COD_ESC_TG_NEU]]</f>
        <v>-1066.5</v>
      </c>
      <c r="MA165" s="15">
        <f>Tabla2[[#This Row],[PAS_NUM_COR_COD_ESC_TG_POS]]-Tabla2[[#This Row],[ESC_NUM_COR_COD_ESC_TG_POS]]</f>
        <v>-3.2</v>
      </c>
      <c r="MB165" s="15">
        <f>Tabla2[[#This Row],[PAS_DUR_COR_COD_ESC_TG_POS]]-Tabla2[[#This Row],[ESC_DUR_COR_COD_ESC_TG_POS]]</f>
        <v>-1801.4</v>
      </c>
      <c r="MC165" s="15">
        <f>Tabla2[[#This Row],[PAS_NUM_COR_COD_ESC_TG_TOT]]-Tabla2[[#This Row],[ESC_NUM_COR_COD_ESC_TG_TOT]]</f>
        <v>-2.9655172413793105</v>
      </c>
      <c r="MD165" s="15">
        <f>Tabla2[[#This Row],[PAS_DUR_COR_COD_ESC_TG_TOT]]-Tabla2[[#This Row],[ESC_DUR_COR_COD_ESC_TG_TOT]]</f>
        <v>-1424.4375</v>
      </c>
      <c r="ME165" s="42">
        <f>Tabla25[[#This Row],[PAS_NUM_COR_COD_ROS_TG_NEG]]-Tabla25[[#This Row],[PAS_NUM_COR_COD_ESC_TG_NEG]]</f>
        <v>0</v>
      </c>
      <c r="MF165" s="42">
        <f>Tabla25[[#This Row],[PAS_NUM_COR_COD_ROS_TG_NEU]]-Tabla25[[#This Row],[PAS_NUM_COR_COD_ESC_TG_NEU]]</f>
        <v>0</v>
      </c>
      <c r="MG165" s="42">
        <f>Tabla25[[#This Row],[PAS_NUM_COR_COD_ROS_TG_POS]]-Tabla25[[#This Row],[PAS_NUM_COR_COD_ESC_TG_POS]]</f>
        <v>0</v>
      </c>
      <c r="MH165" s="42">
        <f>Tabla25[[#This Row],[PAS_NUM_COR_COD_ROS_TG_TOT]]-Tabla25[[#This Row],[PAS_NUM_COR_COD_ESC_TG_TOT]]</f>
        <v>0</v>
      </c>
      <c r="MI165" s="42">
        <f>Tabla25[[#This Row],[PAS_DUR_COR_COD_ROS_TG_NEG]]-Tabla25[[#This Row],[PAS_DUR_COR_COD_ESC_TG_NEG]]</f>
        <v>0</v>
      </c>
      <c r="MJ165" s="42">
        <f>Tabla25[[#This Row],[PAS_DUR_COR_COD_ROS_TG_NEU]]-Tabla25[[#This Row],[PAS_DUR_COR_COD_ESC_TG_NEU]]</f>
        <v>0</v>
      </c>
      <c r="MK165" s="42">
        <f>Tabla25[[#This Row],[PAS_DUR_COR_COD_ROS_TG_POS]]-Tabla25[[#This Row],[PAS_DUR_COR_COD_ESC_TG_POS]]</f>
        <v>0</v>
      </c>
      <c r="ML165" s="42">
        <f>Tabla25[[#This Row],[PAS_DUR_COR_COD_ROS_TG_TOT]]-Tabla25[[#This Row],[PAS_DUR_COR_COD_ESC_TG_TOT]]</f>
        <v>0</v>
      </c>
      <c r="MM165" s="44">
        <f>Tabla25[[#This Row],[ESC_NUM_COR_COD_ROS_TG_NEG]]-Tabla25[[#This Row],[ESC_NUM_COR_COD_ESC_TG_NEG]]</f>
        <v>1</v>
      </c>
      <c r="MN165" s="44">
        <f>Tabla25[[#This Row],[ESC_NUM_COR_COD_ROS_TG_NEU]]-Tabla25[[#This Row],[ESC_NUM_COR_COD_ESC_TG_NEU]]</f>
        <v>0.79999999999999982</v>
      </c>
      <c r="MO165" s="44">
        <f>Tabla25[[#This Row],[ESC_NUM_COR_COD_ROS_TG_POS]]-Tabla25[[#This Row],[ESC_NUM_COR_COD_ESC_TG_POS]]</f>
        <v>-0.90000000000000036</v>
      </c>
      <c r="MP165" s="44">
        <f>Tabla25[[#This Row],[ESC_NUM_COR_COD_ROS_TG_TOT]]-Tabla25[[#This Row],[ESC_NUM_COR_COD_ESC_TG_TOT]]</f>
        <v>0.2758620689655169</v>
      </c>
      <c r="MQ165" s="44">
        <f>Tabla25[[#This Row],[ESC_DUR_COR_COD_ROS_TG_NEG]]-Tabla25[[#This Row],[ESC_DUR_COR_COD_ESC_TG_NEG]]</f>
        <v>-194.5</v>
      </c>
      <c r="MR165" s="44">
        <f>Tabla25[[#This Row],[ESC_DUR_COR_COD_ROS_TG_NEU]]-Tabla25[[#This Row],[ESC_DUR_COR_COD_ESC_TG_NEU]]</f>
        <v>63.214285714285779</v>
      </c>
      <c r="MS165" s="44">
        <f>Tabla25[[#This Row],[ESC_DUR_COR_COD_ROS_TG_POS]]-Tabla25[[#This Row],[ESC_DUR_COR_COD_ESC_TG_POS]]</f>
        <v>-408</v>
      </c>
      <c r="MT165" s="44">
        <f>Tabla25[[#This Row],[ESC_DUR_COR_COD_ROS_TG_TOT]]-Tabla25[[#This Row],[ESC_DUR_COR_COD_ESC_TG_TOT]]</f>
        <v>-167.6875</v>
      </c>
      <c r="MU165" s="47">
        <f>Tabla25[[#This Row],[ROS_NUM_COR_COD_ROS_TG_NEG]]-Tabla25[[#This Row],[ROS_NUM_COR_COD_ESC_TG_NEG]]</f>
        <v>0</v>
      </c>
      <c r="MV165" s="47">
        <f>Tabla25[[#This Row],[ROS_NUM_COR_COD_ROS_TG_NEU]]-Tabla25[[#This Row],[ROS_NUM_COR_COD_ESC_TG_NEU]]</f>
        <v>0</v>
      </c>
      <c r="MW165" s="47">
        <f>Tabla25[[#This Row],[ROS_NUM_COR_COD_ROS_TG_POS]]-Tabla25[[#This Row],[ROS_NUM_COR_COD_ESC_TG_POS]]</f>
        <v>0</v>
      </c>
      <c r="MX165" s="47">
        <f>Tabla25[[#This Row],[ROS_NUM_COR_COD_ROS_TG_TOT]]-Tabla25[[#This Row],[ROS_NUM_COR_COD_ESC_TG_TOT]]</f>
        <v>0</v>
      </c>
      <c r="MY165" s="47">
        <f>Tabla25[[#This Row],[ROS_DUR_COR_COD_ROS_TG_NEG]]-Tabla25[[#This Row],[ROS_DUR_COR_COD_ESC_TG_NEG]]</f>
        <v>0</v>
      </c>
      <c r="MZ165" s="47">
        <f>Tabla25[[#This Row],[ROS_DUR_COR_COD_ROS_TG_NEU]]-Tabla25[[#This Row],[ROS_DUR_COR_COD_ESC_TG_NEU]]</f>
        <v>0</v>
      </c>
      <c r="NA165" s="47">
        <f>Tabla25[[#This Row],[ROS_DUR_COR_COD_ROS_TG_POS]]-Tabla25[[#This Row],[ROS_DUR_COR_COD_ESC_TG_POS]]</f>
        <v>0</v>
      </c>
      <c r="NB165" s="47">
        <f>Tabla25[[#This Row],[ROS_DUR_COR_COD_ROS_TG_TOT]]-Tabla25[[#This Row],[ROS_DUR_COR_COD_ESC_TG_TOT]]</f>
        <v>0</v>
      </c>
    </row>
    <row r="166" spans="1:366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 s="15">
        <f>Tabla2[[#This Row],[ROS_NUM_COR_COD_ROS_TG_NEG]]-Tabla2[[#This Row],[PAS_NUM_COR_COD_ROS_TG_NEG]]</f>
        <v>0</v>
      </c>
      <c r="KZ166" s="15">
        <f>Tabla2[[#This Row],[ROS_DUR_COR_COD_ROS_TG_NEG]]-Tabla2[[#This Row],[PAS_DUR_COR_COD_ROS_TG_NEG]]</f>
        <v>0</v>
      </c>
      <c r="LA166" s="15">
        <f>Tabla2[[#This Row],[ROS_NUM_COR_COD_ROS_TG_NEU]]-Tabla2[[#This Row],[PAS_NUM_COR_COD_ROS_TG_NEU]]</f>
        <v>-0.2</v>
      </c>
      <c r="LB166" s="15">
        <f>Tabla2[[#This Row],[ROS_DUR_COR_COD_ROS_TG_NEU]]-Tabla2[[#This Row],[PAS_DUR_COR_COD_ROS_TG_NEU]]</f>
        <v>-131.66666666666666</v>
      </c>
      <c r="LC166" s="15">
        <f>Tabla2[[#This Row],[ROS_NUM_COR_COD_ROS_TG_POS]]-Tabla2[[#This Row],[PAS_NUM_COR_COD_ROS_TG_POS]]</f>
        <v>-0.05</v>
      </c>
      <c r="LD166" s="15">
        <f>Tabla2[[#This Row],[ROS_DUR_COR_COD_ROS_TG_POS]]-Tabla2[[#This Row],[PAS_DUR_COR_COD_ROS_TG_POS]]</f>
        <v>-113</v>
      </c>
      <c r="LE166" s="15">
        <f>Tabla2[[#This Row],[ROS_NUM_COR_COD_ROS_TG_TOT]]-Tabla2[[#This Row],[PAS_NUM_COR_COD_ROS_TG_TOT]]</f>
        <v>-8.3333333333333329E-2</v>
      </c>
      <c r="LF166" s="15">
        <f>Tabla2[[#This Row],[ROS_DUR_COR_COD_ROS_TG_TOT]]-Tabla2[[#This Row],[PAS_DUR_COR_COD_ROS_TG_TOT]]</f>
        <v>-127</v>
      </c>
      <c r="LG166" s="15">
        <f>Tabla2[[#This Row],[ROS_NUM_COR_COD_ESC_TG_NEG]]-Tabla2[[#This Row],[PAS_NUM_COR_COD_ESC_TG_NEG]]</f>
        <v>0</v>
      </c>
      <c r="LH166" s="15">
        <f>Tabla2[[#This Row],[ROS_DUR_COR_COD_ESC_TG_NEG]]-Tabla2[[#This Row],[PAS_DUR_COR_COD_ESC_TG_NEG]]</f>
        <v>0</v>
      </c>
      <c r="LI166" s="15">
        <f>Tabla2[[#This Row],[ROS_NUM_COR_COD_ESC_TG_NEU]]-Tabla2[[#This Row],[PAS_NUM_COR_COD_ESC_TG_NEU]]</f>
        <v>-0.05</v>
      </c>
      <c r="LJ166" s="15">
        <f>Tabla2[[#This Row],[ROS_NUM_COR_COD_ESC_TG_NEG]]-Tabla2[[#This Row],[PAS_NUM_COR_COD_ESC_TG_NEG]]</f>
        <v>0</v>
      </c>
      <c r="LK166" s="15">
        <f>Tabla2[[#This Row],[ROS_NUM_COR_COD_ESC_TG_POS]]-Tabla2[[#This Row],[PAS_NUM_COR_COD_ESC_TG_POS]]</f>
        <v>0</v>
      </c>
      <c r="LL166" s="15">
        <f>Tabla2[[#This Row],[ROS_DUR_COR_COD_ESC_TG_POS]]-Tabla2[[#This Row],[PAS_DUR_COR_COD_ESC_TG_POS]]</f>
        <v>0</v>
      </c>
      <c r="LM166" s="15">
        <f>Tabla2[[#This Row],[ROS_NUM_COR_COD_ESC_TG_TOT]]-Tabla2[[#This Row],[PAS_NUM_COR_COD_ESC_TG_TOT]]</f>
        <v>-1.6666666666666666E-2</v>
      </c>
      <c r="LN166" s="15">
        <f>Tabla2[[#This Row],[ROS_DUR_COR_COD_ESC_TG_TOT]]-Tabla2[[#This Row],[PAS_DUR_COR_COD_ESC_TG_TOT]]</f>
        <v>-93</v>
      </c>
      <c r="LO166" s="15">
        <f>Tabla2[[#This Row],[PAS_NUM_COR_COD_ROS_TG_NEG]]-Tabla2[[#This Row],[ESC_NUM_COR_COD_ROS_TG_NEG]]</f>
        <v>0</v>
      </c>
      <c r="LP166" s="15">
        <f>Tabla2[[#This Row],[PAS_DUR_COR_COD_ROS_TG_NEG]]-Tabla2[[#This Row],[ESC_DUR_COR_COD_ROS_TG_NEG]]</f>
        <v>0</v>
      </c>
      <c r="LQ166" s="15">
        <f>Tabla2[[#This Row],[PAS_NUM_COR_COD_ROS_TG_NEU]]-Tabla2[[#This Row],[ESC_NUM_COR_COD_ROS_TG_NEU]]</f>
        <v>0.2</v>
      </c>
      <c r="LR166" s="15">
        <f>Tabla2[[#This Row],[PAS_DUR_COR_COD_ROS_TG_NEU]]-Tabla2[[#This Row],[ESC_DUR_COR_COD_ROS_TG_NEU]]</f>
        <v>131.66666666666666</v>
      </c>
      <c r="LS166" s="15">
        <f>Tabla2[[#This Row],[PAS_NUM_COR_COD_ROS_TG_POS]]-Tabla2[[#This Row],[ESC_NUM_COR_COD_ROS_TG_POS]]</f>
        <v>0.05</v>
      </c>
      <c r="LT166" s="15">
        <f>Tabla2[[#This Row],[PAS_DUR_COR_COD_ROS_TG_POS]]-Tabla2[[#This Row],[ESC_DUR_COR_COD_ROS_TG_POS]]</f>
        <v>113</v>
      </c>
      <c r="LU166" s="15">
        <f>Tabla2[[#This Row],[PAS_NUM_COR_COD_ROS_TG_TOT]]-Tabla2[[#This Row],[ESC_NUM_COR_COD_ROS_TG_TOT]]</f>
        <v>8.3333333333333329E-2</v>
      </c>
      <c r="LV166" s="15">
        <f>Tabla2[[#This Row],[PAS_DUR_COR_COD_ROS_TG_TOT]]-Tabla2[[#This Row],[ESC_DUR_COR_COD_ROS_TG_TOT]]</f>
        <v>127</v>
      </c>
      <c r="LW166" s="15">
        <f>Tabla2[[#This Row],[PAS_NUM_COR_COD_ESC_TG_NEG]]-Tabla2[[#This Row],[ESC_NUM_COR_COD_ESC_TG_NEG]]</f>
        <v>0</v>
      </c>
      <c r="LX166" s="15">
        <f>Tabla2[[#This Row],[PAS_DUR_COR_COD_ESC_TG_NEG]]-Tabla2[[#This Row],[ESC_DUR_COR_COD_ESC_TG_NEG]]</f>
        <v>0</v>
      </c>
      <c r="LY166" s="15">
        <f>Tabla2[[#This Row],[PAS_NUM_COR_COD_ESC_TG_NEU]]-Tabla2[[#This Row],[ESC_NUM_COR_COD_ESC_TG_NEU]]</f>
        <v>0.05</v>
      </c>
      <c r="LZ166" s="15">
        <f>Tabla2[[#This Row],[PAS_DUR_COR_COD_ESC_TG_NEU]]-Tabla2[[#This Row],[ESC_DUR_COR_COD_ESC_TG_NEU]]</f>
        <v>93</v>
      </c>
      <c r="MA166" s="15">
        <f>Tabla2[[#This Row],[PAS_NUM_COR_COD_ESC_TG_POS]]-Tabla2[[#This Row],[ESC_NUM_COR_COD_ESC_TG_POS]]</f>
        <v>0</v>
      </c>
      <c r="MB166" s="15">
        <f>Tabla2[[#This Row],[PAS_DUR_COR_COD_ESC_TG_POS]]-Tabla2[[#This Row],[ESC_DUR_COR_COD_ESC_TG_POS]]</f>
        <v>0</v>
      </c>
      <c r="MC166" s="15">
        <f>Tabla2[[#This Row],[PAS_NUM_COR_COD_ESC_TG_TOT]]-Tabla2[[#This Row],[ESC_NUM_COR_COD_ESC_TG_TOT]]</f>
        <v>1.6666666666666666E-2</v>
      </c>
      <c r="MD166" s="15">
        <f>Tabla2[[#This Row],[PAS_DUR_COR_COD_ESC_TG_TOT]]-Tabla2[[#This Row],[ESC_DUR_COR_COD_ESC_TG_TOT]]</f>
        <v>93</v>
      </c>
      <c r="ME166" s="42">
        <f>Tabla25[[#This Row],[PAS_NUM_COR_COD_ROS_TG_NEG]]-Tabla25[[#This Row],[PAS_NUM_COR_COD_ESC_TG_NEG]]</f>
        <v>0</v>
      </c>
      <c r="MF166" s="42">
        <f>Tabla25[[#This Row],[PAS_NUM_COR_COD_ROS_TG_NEU]]-Tabla25[[#This Row],[PAS_NUM_COR_COD_ESC_TG_NEU]]</f>
        <v>0.15000000000000002</v>
      </c>
      <c r="MG166" s="42">
        <f>Tabla25[[#This Row],[PAS_NUM_COR_COD_ROS_TG_POS]]-Tabla25[[#This Row],[PAS_NUM_COR_COD_ESC_TG_POS]]</f>
        <v>0.05</v>
      </c>
      <c r="MH166" s="42">
        <f>Tabla25[[#This Row],[PAS_NUM_COR_COD_ROS_TG_TOT]]-Tabla25[[#This Row],[PAS_NUM_COR_COD_ESC_TG_TOT]]</f>
        <v>6.6666666666666666E-2</v>
      </c>
      <c r="MI166" s="42">
        <f>Tabla25[[#This Row],[PAS_DUR_COR_COD_ROS_TG_NEG]]-Tabla25[[#This Row],[PAS_DUR_COR_COD_ESC_TG_NEG]]</f>
        <v>0</v>
      </c>
      <c r="MJ166" s="42">
        <f>Tabla25[[#This Row],[PAS_DUR_COR_COD_ROS_TG_NEU]]-Tabla25[[#This Row],[PAS_DUR_COR_COD_ESC_TG_NEU]]</f>
        <v>38.666666666666657</v>
      </c>
      <c r="MK166" s="42">
        <f>Tabla25[[#This Row],[PAS_DUR_COR_COD_ROS_TG_POS]]-Tabla25[[#This Row],[PAS_DUR_COR_COD_ESC_TG_POS]]</f>
        <v>113</v>
      </c>
      <c r="ML166" s="42">
        <f>Tabla25[[#This Row],[PAS_DUR_COR_COD_ROS_TG_TOT]]-Tabla25[[#This Row],[PAS_DUR_COR_COD_ESC_TG_TOT]]</f>
        <v>34</v>
      </c>
      <c r="MM166" s="44">
        <f>Tabla25[[#This Row],[ESC_NUM_COR_COD_ROS_TG_NEG]]-Tabla25[[#This Row],[ESC_NUM_COR_COD_ESC_TG_NEG]]</f>
        <v>0</v>
      </c>
      <c r="MN166" s="44">
        <f>Tabla25[[#This Row],[ESC_NUM_COR_COD_ROS_TG_NEU]]-Tabla25[[#This Row],[ESC_NUM_COR_COD_ESC_TG_NEU]]</f>
        <v>0</v>
      </c>
      <c r="MO166" s="44">
        <f>Tabla25[[#This Row],[ESC_NUM_COR_COD_ROS_TG_POS]]-Tabla25[[#This Row],[ESC_NUM_COR_COD_ESC_TG_POS]]</f>
        <v>0</v>
      </c>
      <c r="MP166" s="44">
        <f>Tabla25[[#This Row],[ESC_NUM_COR_COD_ROS_TG_TOT]]-Tabla25[[#This Row],[ESC_NUM_COR_COD_ESC_TG_TOT]]</f>
        <v>0</v>
      </c>
      <c r="MQ166" s="44">
        <f>Tabla25[[#This Row],[ESC_DUR_COR_COD_ROS_TG_NEG]]-Tabla25[[#This Row],[ESC_DUR_COR_COD_ESC_TG_NEG]]</f>
        <v>0</v>
      </c>
      <c r="MR166" s="44">
        <f>Tabla25[[#This Row],[ESC_DUR_COR_COD_ROS_TG_NEU]]-Tabla25[[#This Row],[ESC_DUR_COR_COD_ESC_TG_NEU]]</f>
        <v>0</v>
      </c>
      <c r="MS166" s="44">
        <f>Tabla25[[#This Row],[ESC_DUR_COR_COD_ROS_TG_POS]]-Tabla25[[#This Row],[ESC_DUR_COR_COD_ESC_TG_POS]]</f>
        <v>0</v>
      </c>
      <c r="MT166" s="44">
        <f>Tabla25[[#This Row],[ESC_DUR_COR_COD_ROS_TG_TOT]]-Tabla25[[#This Row],[ESC_DUR_COR_COD_ESC_TG_TOT]]</f>
        <v>0</v>
      </c>
      <c r="MU166" s="47">
        <f>Tabla25[[#This Row],[ROS_NUM_COR_COD_ROS_TG_NEG]]-Tabla25[[#This Row],[ROS_NUM_COR_COD_ESC_TG_NEG]]</f>
        <v>0</v>
      </c>
      <c r="MV166" s="47">
        <f>Tabla25[[#This Row],[ROS_NUM_COR_COD_ROS_TG_NEU]]-Tabla25[[#This Row],[ROS_NUM_COR_COD_ESC_TG_NEU]]</f>
        <v>0</v>
      </c>
      <c r="MW166" s="47">
        <f>Tabla25[[#This Row],[ROS_NUM_COR_COD_ROS_TG_POS]]-Tabla25[[#This Row],[ROS_NUM_COR_COD_ESC_TG_POS]]</f>
        <v>0</v>
      </c>
      <c r="MX166" s="47">
        <f>Tabla25[[#This Row],[ROS_NUM_COR_COD_ROS_TG_TOT]]-Tabla25[[#This Row],[ROS_NUM_COR_COD_ESC_TG_TOT]]</f>
        <v>0</v>
      </c>
      <c r="MY166" s="47">
        <f>Tabla25[[#This Row],[ROS_DUR_COR_COD_ROS_TG_NEG]]-Tabla25[[#This Row],[ROS_DUR_COR_COD_ESC_TG_NEG]]</f>
        <v>0</v>
      </c>
      <c r="MZ166" s="47">
        <f>Tabla25[[#This Row],[ROS_DUR_COR_COD_ROS_TG_NEU]]-Tabla25[[#This Row],[ROS_DUR_COR_COD_ESC_TG_NEU]]</f>
        <v>0</v>
      </c>
      <c r="NA166" s="47">
        <f>Tabla25[[#This Row],[ROS_DUR_COR_COD_ROS_TG_POS]]-Tabla25[[#This Row],[ROS_DUR_COR_COD_ESC_TG_POS]]</f>
        <v>0</v>
      </c>
      <c r="NB166" s="47">
        <f>Tabla25[[#This Row],[ROS_DUR_COR_COD_ROS_TG_TOT]]-Tabla25[[#This Row],[ROS_DUR_COR_COD_ESC_TG_TOT]]</f>
        <v>0</v>
      </c>
    </row>
    <row r="167" spans="1:366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  <c r="KY167" s="15">
        <f>Tabla2[[#This Row],[ROS_NUM_COR_COD_ROS_TG_NEG]]-Tabla2[[#This Row],[PAS_NUM_COR_COD_ROS_TG_NEG]]</f>
        <v>0.3666666666666667</v>
      </c>
      <c r="KZ167" s="15">
        <f>Tabla2[[#This Row],[ROS_DUR_COR_COD_ROS_TG_NEG]]-Tabla2[[#This Row],[PAS_DUR_COR_COD_ROS_TG_NEG]]</f>
        <v>-37.935064935064929</v>
      </c>
      <c r="LA167" s="15">
        <f>Tabla2[[#This Row],[ROS_NUM_COR_COD_ROS_TG_NEU]]-Tabla2[[#This Row],[PAS_NUM_COR_COD_ROS_TG_NEU]]</f>
        <v>-0.94999999999999973</v>
      </c>
      <c r="LB167" s="15">
        <f>Tabla2[[#This Row],[ROS_DUR_COR_COD_ROS_TG_NEU]]-Tabla2[[#This Row],[PAS_DUR_COR_COD_ROS_TG_NEU]]</f>
        <v>-40.308823529411711</v>
      </c>
      <c r="LC167" s="15">
        <f>Tabla2[[#This Row],[ROS_NUM_COR_COD_ROS_TG_POS]]-Tabla2[[#This Row],[PAS_NUM_COR_COD_ROS_TG_POS]]</f>
        <v>-0.34999999999999987</v>
      </c>
      <c r="LD167" s="15">
        <f>Tabla2[[#This Row],[ROS_DUR_COR_COD_ROS_TG_POS]]-Tabla2[[#This Row],[PAS_DUR_COR_COD_ROS_TG_POS]]</f>
        <v>-141.35897435897436</v>
      </c>
      <c r="LE167" s="15">
        <f>Tabla2[[#This Row],[ROS_NUM_COR_COD_ROS_TG_TOT]]-Tabla2[[#This Row],[PAS_NUM_COR_COD_ROS_TG_TOT]]</f>
        <v>-0.32183908045977017</v>
      </c>
      <c r="LF167" s="15">
        <f>Tabla2[[#This Row],[ROS_DUR_COR_COD_ROS_TG_TOT]]-Tabla2[[#This Row],[PAS_DUR_COR_COD_ROS_TG_TOT]]</f>
        <v>-77.010043041606878</v>
      </c>
      <c r="LG167" s="15">
        <f>Tabla2[[#This Row],[ROS_NUM_COR_COD_ESC_TG_NEG]]-Tabla2[[#This Row],[PAS_NUM_COR_COD_ESC_TG_NEG]]</f>
        <v>-0.63333333333333308</v>
      </c>
      <c r="LH167" s="15">
        <f>Tabla2[[#This Row],[ROS_DUR_COR_COD_ESC_TG_NEG]]-Tabla2[[#This Row],[PAS_DUR_COR_COD_ESC_TG_NEG]]</f>
        <v>-174.40000000000009</v>
      </c>
      <c r="LI167" s="15">
        <f>Tabla2[[#This Row],[ROS_NUM_COR_COD_ESC_TG_NEU]]-Tabla2[[#This Row],[PAS_NUM_COR_COD_ESC_TG_NEU]]</f>
        <v>1.2999999999999998</v>
      </c>
      <c r="LJ167" s="15">
        <f>Tabla2[[#This Row],[ROS_NUM_COR_COD_ESC_TG_NEG]]-Tabla2[[#This Row],[PAS_NUM_COR_COD_ESC_TG_NEG]]</f>
        <v>-0.63333333333333308</v>
      </c>
      <c r="LK167" s="15">
        <f>Tabla2[[#This Row],[ROS_NUM_COR_COD_ESC_TG_POS]]-Tabla2[[#This Row],[PAS_NUM_COR_COD_ESC_TG_POS]]</f>
        <v>-0.25</v>
      </c>
      <c r="LL167" s="15">
        <f>Tabla2[[#This Row],[ROS_DUR_COR_COD_ESC_TG_POS]]-Tabla2[[#This Row],[PAS_DUR_COR_COD_ESC_TG_POS]]</f>
        <v>259.25</v>
      </c>
      <c r="LM167" s="15">
        <f>Tabla2[[#This Row],[ROS_NUM_COR_COD_ESC_TG_TOT]]-Tabla2[[#This Row],[PAS_NUM_COR_COD_ESC_TG_TOT]]</f>
        <v>0.1511494252873562</v>
      </c>
      <c r="LN167" s="15">
        <f>Tabla2[[#This Row],[ROS_DUR_COR_COD_ESC_TG_TOT]]-Tabla2[[#This Row],[PAS_DUR_COR_COD_ESC_TG_TOT]]</f>
        <v>235.52678571428578</v>
      </c>
      <c r="LO167" s="15">
        <f>Tabla2[[#This Row],[PAS_NUM_COR_COD_ROS_TG_NEG]]-Tabla2[[#This Row],[ESC_NUM_COR_COD_ROS_TG_NEG]]</f>
        <v>-0.14444444444444438</v>
      </c>
      <c r="LP167" s="15">
        <f>Tabla2[[#This Row],[PAS_DUR_COR_COD_ROS_TG_NEG]]-Tabla2[[#This Row],[ESC_DUR_COR_COD_ROS_TG_NEG]]</f>
        <v>58.530303030303003</v>
      </c>
      <c r="LQ167" s="15">
        <f>Tabla2[[#This Row],[PAS_NUM_COR_COD_ROS_TG_NEU]]-Tabla2[[#This Row],[ESC_NUM_COR_COD_ROS_TG_NEU]]</f>
        <v>-0.45000000000000018</v>
      </c>
      <c r="LR167" s="15">
        <f>Tabla2[[#This Row],[PAS_DUR_COR_COD_ROS_TG_NEU]]-Tabla2[[#This Row],[ESC_DUR_COR_COD_ROS_TG_NEU]]</f>
        <v>-737.5411764705882</v>
      </c>
      <c r="LS167" s="15">
        <f>Tabla2[[#This Row],[PAS_NUM_COR_COD_ROS_TG_POS]]-Tabla2[[#This Row],[ESC_NUM_COR_COD_ROS_TG_POS]]</f>
        <v>-0.90555555555555545</v>
      </c>
      <c r="LT167" s="15">
        <f>Tabla2[[#This Row],[PAS_DUR_COR_COD_ROS_TG_POS]]-Tabla2[[#This Row],[ESC_DUR_COR_COD_ROS_TG_POS]]</f>
        <v>-489.10769230769222</v>
      </c>
      <c r="LU167" s="15">
        <f>Tabla2[[#This Row],[PAS_NUM_COR_COD_ROS_TG_TOT]]-Tabla2[[#This Row],[ESC_NUM_COR_COD_ROS_TG_TOT]]</f>
        <v>-0.51190476190476164</v>
      </c>
      <c r="LV167" s="15">
        <f>Tabla2[[#This Row],[PAS_DUR_COR_COD_ROS_TG_TOT]]-Tabla2[[#This Row],[ESC_DUR_COR_COD_ROS_TG_TOT]]</f>
        <v>-359.04878048780483</v>
      </c>
      <c r="LW167" s="15">
        <f>Tabla2[[#This Row],[PAS_NUM_COR_COD_ESC_TG_NEG]]-Tabla2[[#This Row],[ESC_NUM_COR_COD_ESC_TG_NEG]]</f>
        <v>0.52222222222222214</v>
      </c>
      <c r="LX167" s="15">
        <f>Tabla2[[#This Row],[PAS_DUR_COR_COD_ESC_TG_NEG]]-Tabla2[[#This Row],[ESC_DUR_COR_COD_ESC_TG_NEG]]</f>
        <v>318.40000000000009</v>
      </c>
      <c r="LY167" s="15">
        <f>Tabla2[[#This Row],[PAS_NUM_COR_COD_ESC_TG_NEU]]-Tabla2[[#This Row],[ESC_NUM_COR_COD_ESC_TG_NEU]]</f>
        <v>-1.2999999999999998</v>
      </c>
      <c r="LZ167" s="15">
        <f>Tabla2[[#This Row],[PAS_DUR_COR_COD_ESC_TG_NEU]]-Tabla2[[#This Row],[ESC_DUR_COR_COD_ESC_TG_NEU]]</f>
        <v>-408.1857142857142</v>
      </c>
      <c r="MA167" s="15">
        <f>Tabla2[[#This Row],[PAS_NUM_COR_COD_ESC_TG_POS]]-Tabla2[[#This Row],[ESC_NUM_COR_COD_ESC_TG_POS]]</f>
        <v>-0.37222222222222223</v>
      </c>
      <c r="MB167" s="15">
        <f>Tabla2[[#This Row],[PAS_DUR_COR_COD_ESC_TG_POS]]-Tabla2[[#This Row],[ESC_DUR_COR_COD_ESC_TG_POS]]</f>
        <v>-344.65000000000009</v>
      </c>
      <c r="MC167" s="15">
        <f>Tabla2[[#This Row],[PAS_NUM_COR_COD_ESC_TG_TOT]]-Tabla2[[#This Row],[ESC_NUM_COR_COD_ESC_TG_TOT]]</f>
        <v>-0.40238095238095228</v>
      </c>
      <c r="MD167" s="15">
        <f>Tabla2[[#This Row],[PAS_DUR_COR_COD_ESC_TG_TOT]]-Tabla2[[#This Row],[ESC_DUR_COR_COD_ESC_TG_TOT]]</f>
        <v>-165.51838235294122</v>
      </c>
      <c r="ME167" s="42">
        <f>Tabla25[[#This Row],[PAS_NUM_COR_COD_ROS_TG_NEG]]-Tabla25[[#This Row],[PAS_NUM_COR_COD_ESC_TG_NEG]]</f>
        <v>-0.99999999999999978</v>
      </c>
      <c r="MF167" s="42">
        <f>Tabla25[[#This Row],[PAS_NUM_COR_COD_ROS_TG_NEU]]-Tabla25[[#This Row],[PAS_NUM_COR_COD_ESC_TG_NEU]]</f>
        <v>0.54999999999999982</v>
      </c>
      <c r="MG167" s="42">
        <f>Tabla25[[#This Row],[PAS_NUM_COR_COD_ROS_TG_POS]]-Tabla25[[#This Row],[PAS_NUM_COR_COD_ESC_TG_POS]]</f>
        <v>-0.20000000000000018</v>
      </c>
      <c r="MH167" s="42">
        <f>Tabla25[[#This Row],[PAS_NUM_COR_COD_ROS_TG_TOT]]-Tabla25[[#This Row],[PAS_NUM_COR_COD_ESC_TG_TOT]]</f>
        <v>-0.21666666666666656</v>
      </c>
      <c r="MI167" s="42">
        <f>Tabla25[[#This Row],[PAS_DUR_COR_COD_ROS_TG_NEG]]-Tabla25[[#This Row],[PAS_DUR_COR_COD_ESC_TG_NEG]]</f>
        <v>-610.03636363636372</v>
      </c>
      <c r="MJ167" s="42">
        <f>Tabla25[[#This Row],[PAS_DUR_COR_COD_ROS_TG_NEU]]-Tabla25[[#This Row],[PAS_DUR_COR_COD_ESC_TG_NEU]]</f>
        <v>-121.04117647058831</v>
      </c>
      <c r="MK167" s="42">
        <f>Tabla25[[#This Row],[PAS_DUR_COR_COD_ROS_TG_POS]]-Tabla25[[#This Row],[PAS_DUR_COR_COD_ESC_TG_POS]]</f>
        <v>-115.05769230769226</v>
      </c>
      <c r="ML167" s="42">
        <f>Tabla25[[#This Row],[PAS_DUR_COR_COD_ROS_TG_TOT]]-Tabla25[[#This Row],[PAS_DUR_COR_COD_ESC_TG_TOT]]</f>
        <v>-272.23628048780483</v>
      </c>
      <c r="MM167" s="44">
        <f>Tabla25[[#This Row],[ESC_NUM_COR_COD_ROS_TG_NEG]]-Tabla25[[#This Row],[ESC_NUM_COR_COD_ESC_TG_NEG]]</f>
        <v>-0.33333333333333326</v>
      </c>
      <c r="MN167" s="44">
        <f>Tabla25[[#This Row],[ESC_NUM_COR_COD_ROS_TG_NEU]]-Tabla25[[#This Row],[ESC_NUM_COR_COD_ESC_TG_NEU]]</f>
        <v>-0.29999999999999982</v>
      </c>
      <c r="MO167" s="44">
        <f>Tabla25[[#This Row],[ESC_NUM_COR_COD_ROS_TG_POS]]-Tabla25[[#This Row],[ESC_NUM_COR_COD_ESC_TG_POS]]</f>
        <v>0.33333333333333304</v>
      </c>
      <c r="MP167" s="44">
        <f>Tabla25[[#This Row],[ESC_NUM_COR_COD_ROS_TG_TOT]]-Tabla25[[#This Row],[ESC_NUM_COR_COD_ESC_TG_TOT]]</f>
        <v>-0.10714285714285721</v>
      </c>
      <c r="MQ167" s="44">
        <f>Tabla25[[#This Row],[ESC_DUR_COR_COD_ROS_TG_NEG]]-Tabla25[[#This Row],[ESC_DUR_COR_COD_ESC_TG_NEG]]</f>
        <v>-350.16666666666663</v>
      </c>
      <c r="MR167" s="44">
        <f>Tabla25[[#This Row],[ESC_DUR_COR_COD_ROS_TG_NEU]]-Tabla25[[#This Row],[ESC_DUR_COR_COD_ESC_TG_NEU]]</f>
        <v>208.31428571428569</v>
      </c>
      <c r="MS167" s="44">
        <f>Tabla25[[#This Row],[ESC_DUR_COR_COD_ROS_TG_POS]]-Tabla25[[#This Row],[ESC_DUR_COR_COD_ESC_TG_POS]]</f>
        <v>29.399999999999864</v>
      </c>
      <c r="MT167" s="44">
        <f>Tabla25[[#This Row],[ESC_DUR_COR_COD_ROS_TG_TOT]]-Tabla25[[#This Row],[ESC_DUR_COR_COD_ESC_TG_TOT]]</f>
        <v>-78.705882352941217</v>
      </c>
      <c r="MU167" s="47">
        <f>Tabla25[[#This Row],[ROS_NUM_COR_COD_ROS_TG_NEG]]-Tabla25[[#This Row],[ROS_NUM_COR_COD_ESC_TG_NEG]]</f>
        <v>0</v>
      </c>
      <c r="MV167" s="47">
        <f>Tabla25[[#This Row],[ROS_NUM_COR_COD_ROS_TG_NEU]]-Tabla25[[#This Row],[ROS_NUM_COR_COD_ESC_TG_NEU]]</f>
        <v>-1.6999999999999997</v>
      </c>
      <c r="MW167" s="47">
        <f>Tabla25[[#This Row],[ROS_NUM_COR_COD_ROS_TG_POS]]-Tabla25[[#This Row],[ROS_NUM_COR_COD_ESC_TG_POS]]</f>
        <v>-0.30000000000000004</v>
      </c>
      <c r="MX167" s="47">
        <f>Tabla25[[#This Row],[ROS_NUM_COR_COD_ROS_TG_TOT]]-Tabla25[[#This Row],[ROS_NUM_COR_COD_ESC_TG_TOT]]</f>
        <v>-0.68965517241379293</v>
      </c>
      <c r="MY167" s="47">
        <f>Tabla25[[#This Row],[ROS_DUR_COR_COD_ROS_TG_NEG]]-Tabla25[[#This Row],[ROS_DUR_COR_COD_ESC_TG_NEG]]</f>
        <v>-473.57142857142856</v>
      </c>
      <c r="MZ167" s="47">
        <f>Tabla25[[#This Row],[ROS_DUR_COR_COD_ROS_TG_NEU]]-Tabla25[[#This Row],[ROS_DUR_COR_COD_ESC_TG_NEU]]</f>
        <v>-687.91666666666674</v>
      </c>
      <c r="NA167" s="47">
        <f>Tabla25[[#This Row],[ROS_DUR_COR_COD_ROS_TG_POS]]-Tabla25[[#This Row],[ROS_DUR_COR_COD_ESC_TG_POS]]</f>
        <v>-515.66666666666663</v>
      </c>
      <c r="NB167" s="47">
        <f>Tabla25[[#This Row],[ROS_DUR_COR_COD_ROS_TG_TOT]]-Tabla25[[#This Row],[ROS_DUR_COR_COD_ESC_TG_TOT]]</f>
        <v>-584.77310924369749</v>
      </c>
    </row>
    <row r="168" spans="1:366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  <c r="KY168" s="15">
        <f>Tabla2[[#This Row],[ROS_NUM_COR_COD_ROS_TG_NEG]]-Tabla2[[#This Row],[PAS_NUM_COR_COD_ROS_TG_NEG]]</f>
        <v>0.55555555555555536</v>
      </c>
      <c r="KZ168" s="15">
        <f>Tabla2[[#This Row],[ROS_DUR_COR_COD_ROS_TG_NEG]]-Tabla2[[#This Row],[PAS_DUR_COR_COD_ROS_TG_NEG]]</f>
        <v>171.92307692307691</v>
      </c>
      <c r="LA168" s="15">
        <f>Tabla2[[#This Row],[ROS_NUM_COR_COD_ROS_TG_NEU]]-Tabla2[[#This Row],[PAS_NUM_COR_COD_ROS_TG_NEU]]</f>
        <v>1.25</v>
      </c>
      <c r="LB168" s="15">
        <f>Tabla2[[#This Row],[ROS_DUR_COR_COD_ROS_TG_NEU]]-Tabla2[[#This Row],[PAS_DUR_COR_COD_ROS_TG_NEU]]</f>
        <v>469.16071428571433</v>
      </c>
      <c r="LC168" s="15">
        <f>Tabla2[[#This Row],[ROS_NUM_COR_COD_ROS_TG_POS]]-Tabla2[[#This Row],[PAS_NUM_COR_COD_ROS_TG_POS]]</f>
        <v>0.64999999999999991</v>
      </c>
      <c r="LD168" s="15">
        <f>Tabla2[[#This Row],[ROS_DUR_COR_COD_ROS_TG_POS]]-Tabla2[[#This Row],[PAS_DUR_COR_COD_ROS_TG_POS]]</f>
        <v>227.73333333333335</v>
      </c>
      <c r="LE168" s="15">
        <f>Tabla2[[#This Row],[ROS_NUM_COR_COD_ROS_TG_TOT]]-Tabla2[[#This Row],[PAS_NUM_COR_COD_ROS_TG_TOT]]</f>
        <v>0.83448275862068932</v>
      </c>
      <c r="LF168" s="15">
        <f>Tabla2[[#This Row],[ROS_DUR_COR_COD_ROS_TG_TOT]]-Tabla2[[#This Row],[PAS_DUR_COR_COD_ROS_TG_TOT]]</f>
        <v>294.81262939958594</v>
      </c>
      <c r="LG168" s="15">
        <f>Tabla2[[#This Row],[ROS_NUM_COR_COD_ESC_TG_NEG]]-Tabla2[[#This Row],[PAS_NUM_COR_COD_ESC_TG_NEG]]</f>
        <v>1.8166666666666664</v>
      </c>
      <c r="LH168" s="15">
        <f>Tabla2[[#This Row],[ROS_DUR_COR_COD_ESC_TG_NEG]]-Tabla2[[#This Row],[PAS_DUR_COR_COD_ESC_TG_NEG]]</f>
        <v>259.70707070707078</v>
      </c>
      <c r="LI168" s="15">
        <f>Tabla2[[#This Row],[ROS_NUM_COR_COD_ESC_TG_NEU]]-Tabla2[[#This Row],[PAS_NUM_COR_COD_ESC_TG_NEU]]</f>
        <v>1.5499999999999998</v>
      </c>
      <c r="LJ168" s="15">
        <f>Tabla2[[#This Row],[ROS_NUM_COR_COD_ESC_TG_NEG]]-Tabla2[[#This Row],[PAS_NUM_COR_COD_ESC_TG_NEG]]</f>
        <v>1.8166666666666664</v>
      </c>
      <c r="LK168" s="15">
        <f>Tabla2[[#This Row],[ROS_NUM_COR_COD_ESC_TG_POS]]-Tabla2[[#This Row],[PAS_NUM_COR_COD_ESC_TG_POS]]</f>
        <v>1</v>
      </c>
      <c r="LL168" s="15">
        <f>Tabla2[[#This Row],[ROS_DUR_COR_COD_ESC_TG_POS]]-Tabla2[[#This Row],[PAS_DUR_COR_COD_ESC_TG_POS]]</f>
        <v>321.02597402597399</v>
      </c>
      <c r="LM168" s="15">
        <f>Tabla2[[#This Row],[ROS_NUM_COR_COD_ESC_TG_TOT]]-Tabla2[[#This Row],[PAS_NUM_COR_COD_ESC_TG_TOT]]</f>
        <v>1.4379310344827585</v>
      </c>
      <c r="LN168" s="15">
        <f>Tabla2[[#This Row],[ROS_DUR_COR_COD_ESC_TG_TOT]]-Tabla2[[#This Row],[PAS_DUR_COR_COD_ESC_TG_TOT]]</f>
        <v>279.61111111111109</v>
      </c>
      <c r="LO168" s="15">
        <f>Tabla2[[#This Row],[PAS_NUM_COR_COD_ROS_TG_NEG]]-Tabla2[[#This Row],[ESC_NUM_COR_COD_ROS_TG_NEG]]</f>
        <v>-1</v>
      </c>
      <c r="LP168" s="15">
        <f>Tabla2[[#This Row],[PAS_DUR_COR_COD_ROS_TG_NEG]]-Tabla2[[#This Row],[ESC_DUR_COR_COD_ROS_TG_NEG]]</f>
        <v>-632.52307692307681</v>
      </c>
      <c r="LQ168" s="15">
        <f>Tabla2[[#This Row],[PAS_NUM_COR_COD_ROS_TG_NEU]]-Tabla2[[#This Row],[ESC_NUM_COR_COD_ROS_TG_NEU]]</f>
        <v>-0.51666666666666661</v>
      </c>
      <c r="LR168" s="15">
        <f>Tabla2[[#This Row],[PAS_DUR_COR_COD_ROS_TG_NEU]]-Tabla2[[#This Row],[ESC_DUR_COR_COD_ROS_TG_NEU]]</f>
        <v>-580.38571428571424</v>
      </c>
      <c r="LS168" s="15">
        <f>Tabla2[[#This Row],[PAS_NUM_COR_COD_ROS_TG_POS]]-Tabla2[[#This Row],[ESC_NUM_COR_COD_ROS_TG_POS]]</f>
        <v>0.70000000000000018</v>
      </c>
      <c r="LT168" s="15">
        <f>Tabla2[[#This Row],[PAS_DUR_COR_COD_ROS_TG_POS]]-Tabla2[[#This Row],[ESC_DUR_COR_COD_ROS_TG_POS]]</f>
        <v>-249.48333333333335</v>
      </c>
      <c r="LU168" s="15">
        <f>Tabla2[[#This Row],[PAS_NUM_COR_COD_ROS_TG_TOT]]-Tabla2[[#This Row],[ESC_NUM_COR_COD_ROS_TG_TOT]]</f>
        <v>-0.29999999999999982</v>
      </c>
      <c r="LV168" s="15">
        <f>Tabla2[[#This Row],[PAS_DUR_COR_COD_ROS_TG_TOT]]-Tabla2[[#This Row],[ESC_DUR_COR_COD_ROS_TG_TOT]]</f>
        <v>-505.66666666666674</v>
      </c>
      <c r="LW168" s="15">
        <f>Tabla2[[#This Row],[PAS_NUM_COR_COD_ESC_TG_NEG]]-Tabla2[[#This Row],[ESC_NUM_COR_COD_ESC_TG_NEG]]</f>
        <v>0.40555555555555567</v>
      </c>
      <c r="LX168" s="15">
        <f>Tabla2[[#This Row],[PAS_DUR_COR_COD_ESC_TG_NEG]]-Tabla2[[#This Row],[ESC_DUR_COR_COD_ESC_TG_NEG]]</f>
        <v>-356.06818181818187</v>
      </c>
      <c r="LY168" s="15">
        <f>Tabla2[[#This Row],[PAS_NUM_COR_COD_ESC_TG_NEU]]-Tabla2[[#This Row],[ESC_NUM_COR_COD_ESC_TG_NEU]]</f>
        <v>8.3333333333333259E-2</v>
      </c>
      <c r="LZ168" s="15">
        <f>Tabla2[[#This Row],[PAS_DUR_COR_COD_ESC_TG_NEU]]-Tabla2[[#This Row],[ESC_DUR_COR_COD_ESC_TG_NEU]]</f>
        <v>-334.07142857142856</v>
      </c>
      <c r="MA168" s="15">
        <f>Tabla2[[#This Row],[PAS_NUM_COR_COD_ESC_TG_POS]]-Tabla2[[#This Row],[ESC_NUM_COR_COD_ESC_TG_POS]]</f>
        <v>-0.75</v>
      </c>
      <c r="MB168" s="15">
        <f>Tabla2[[#This Row],[PAS_DUR_COR_COD_ESC_TG_POS]]-Tabla2[[#This Row],[ESC_DUR_COR_COD_ESC_TG_POS]]</f>
        <v>-596.9545454545455</v>
      </c>
      <c r="MC168" s="15">
        <f>Tabla2[[#This Row],[PAS_NUM_COR_COD_ESC_TG_TOT]]-Tabla2[[#This Row],[ESC_NUM_COR_COD_ESC_TG_TOT]]</f>
        <v>-6.9230769230769207E-2</v>
      </c>
      <c r="MD168" s="15">
        <f>Tabla2[[#This Row],[PAS_DUR_COR_COD_ESC_TG_TOT]]-Tabla2[[#This Row],[ESC_DUR_COR_COD_ESC_TG_TOT]]</f>
        <v>-422.07264957264954</v>
      </c>
      <c r="ME168" s="42">
        <f>Tabla25[[#This Row],[PAS_NUM_COR_COD_ROS_TG_NEG]]-Tabla25[[#This Row],[PAS_NUM_COR_COD_ESC_TG_NEG]]</f>
        <v>0.14999999999999991</v>
      </c>
      <c r="MF168" s="42">
        <f>Tabla25[[#This Row],[PAS_NUM_COR_COD_ROS_TG_NEU]]-Tabla25[[#This Row],[PAS_NUM_COR_COD_ESC_TG_NEU]]</f>
        <v>0.39999999999999991</v>
      </c>
      <c r="MG168" s="42">
        <f>Tabla25[[#This Row],[PAS_NUM_COR_COD_ROS_TG_POS]]-Tabla25[[#This Row],[PAS_NUM_COR_COD_ESC_TG_POS]]</f>
        <v>0.95000000000000018</v>
      </c>
      <c r="MH168" s="42">
        <f>Tabla25[[#This Row],[PAS_NUM_COR_COD_ROS_TG_TOT]]-Tabla25[[#This Row],[PAS_NUM_COR_COD_ESC_TG_TOT]]</f>
        <v>0.50000000000000022</v>
      </c>
      <c r="MI168" s="42">
        <f>Tabla25[[#This Row],[PAS_DUR_COR_COD_ROS_TG_NEG]]-Tabla25[[#This Row],[PAS_DUR_COR_COD_ESC_TG_NEG]]</f>
        <v>41.895104895104964</v>
      </c>
      <c r="MJ168" s="42">
        <f>Tabla25[[#This Row],[PAS_DUR_COR_COD_ROS_TG_NEU]]-Tabla25[[#This Row],[PAS_DUR_COR_COD_ESC_TG_NEU]]</f>
        <v>141.28571428571422</v>
      </c>
      <c r="MK168" s="42">
        <f>Tabla25[[#This Row],[PAS_DUR_COR_COD_ROS_TG_POS]]-Tabla25[[#This Row],[PAS_DUR_COR_COD_ESC_TG_POS]]</f>
        <v>71.721212121212091</v>
      </c>
      <c r="ML168" s="42">
        <f>Tabla25[[#This Row],[PAS_DUR_COR_COD_ROS_TG_TOT]]-Tabla25[[#This Row],[PAS_DUR_COR_COD_ESC_TG_TOT]]</f>
        <v>89.015873015873012</v>
      </c>
      <c r="MM168" s="44">
        <f>Tabla25[[#This Row],[ESC_NUM_COR_COD_ROS_TG_NEG]]-Tabla25[[#This Row],[ESC_NUM_COR_COD_ESC_TG_NEG]]</f>
        <v>1.5555555555555556</v>
      </c>
      <c r="MN168" s="44">
        <f>Tabla25[[#This Row],[ESC_NUM_COR_COD_ROS_TG_NEU]]-Tabla25[[#This Row],[ESC_NUM_COR_COD_ESC_TG_NEU]]</f>
        <v>0.99999999999999978</v>
      </c>
      <c r="MO168" s="44">
        <f>Tabla25[[#This Row],[ESC_NUM_COR_COD_ROS_TG_POS]]-Tabla25[[#This Row],[ESC_NUM_COR_COD_ESC_TG_POS]]</f>
        <v>-0.5</v>
      </c>
      <c r="MP168" s="44">
        <f>Tabla25[[#This Row],[ESC_NUM_COR_COD_ROS_TG_TOT]]-Tabla25[[#This Row],[ESC_NUM_COR_COD_ESC_TG_TOT]]</f>
        <v>0.73076923076923084</v>
      </c>
      <c r="MQ168" s="44">
        <f>Tabla25[[#This Row],[ESC_DUR_COR_COD_ROS_TG_NEG]]-Tabla25[[#This Row],[ESC_DUR_COR_COD_ESC_TG_NEG]]</f>
        <v>318.34999999999991</v>
      </c>
      <c r="MR168" s="44">
        <f>Tabla25[[#This Row],[ESC_DUR_COR_COD_ROS_TG_NEU]]-Tabla25[[#This Row],[ESC_DUR_COR_COD_ESC_TG_NEU]]</f>
        <v>387.59999999999991</v>
      </c>
      <c r="MS168" s="44">
        <f>Tabla25[[#This Row],[ESC_DUR_COR_COD_ROS_TG_POS]]-Tabla25[[#This Row],[ESC_DUR_COR_COD_ESC_TG_POS]]</f>
        <v>-275.75</v>
      </c>
      <c r="MT168" s="44">
        <f>Tabla25[[#This Row],[ESC_DUR_COR_COD_ROS_TG_TOT]]-Tabla25[[#This Row],[ESC_DUR_COR_COD_ESC_TG_TOT]]</f>
        <v>172.60989010989022</v>
      </c>
      <c r="MU168" s="47">
        <f>Tabla25[[#This Row],[ROS_NUM_COR_COD_ROS_TG_NEG]]-Tabla25[[#This Row],[ROS_NUM_COR_COD_ESC_TG_NEG]]</f>
        <v>-1.1111111111111112</v>
      </c>
      <c r="MV168" s="47">
        <f>Tabla25[[#This Row],[ROS_NUM_COR_COD_ROS_TG_NEU]]-Tabla25[[#This Row],[ROS_NUM_COR_COD_ESC_TG_NEU]]</f>
        <v>0.10000000000000009</v>
      </c>
      <c r="MW168" s="47">
        <f>Tabla25[[#This Row],[ROS_NUM_COR_COD_ROS_TG_POS]]-Tabla25[[#This Row],[ROS_NUM_COR_COD_ESC_TG_POS]]</f>
        <v>0.60000000000000009</v>
      </c>
      <c r="MX168" s="47">
        <f>Tabla25[[#This Row],[ROS_NUM_COR_COD_ROS_TG_TOT]]-Tabla25[[#This Row],[ROS_NUM_COR_COD_ESC_TG_TOT]]</f>
        <v>-0.10344827586206895</v>
      </c>
      <c r="MY168" s="47">
        <f>Tabla25[[#This Row],[ROS_DUR_COR_COD_ROS_TG_NEG]]-Tabla25[[#This Row],[ROS_DUR_COR_COD_ESC_TG_NEG]]</f>
        <v>-45.888888888888914</v>
      </c>
      <c r="MZ168" s="47">
        <f>Tabla25[[#This Row],[ROS_DUR_COR_COD_ROS_TG_NEU]]-Tabla25[[#This Row],[ROS_DUR_COR_COD_ESC_TG_NEU]]</f>
        <v>347.67499999999995</v>
      </c>
      <c r="NA168" s="47">
        <f>Tabla25[[#This Row],[ROS_DUR_COR_COD_ROS_TG_POS]]-Tabla25[[#This Row],[ROS_DUR_COR_COD_ESC_TG_POS]]</f>
        <v>-21.571428571428555</v>
      </c>
      <c r="NB168" s="47">
        <f>Tabla25[[#This Row],[ROS_DUR_COR_COD_ROS_TG_TOT]]-Tabla25[[#This Row],[ROS_DUR_COR_COD_ESC_TG_TOT]]</f>
        <v>104.21739130434787</v>
      </c>
    </row>
    <row r="169" spans="1:366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  <c r="KY169" s="15">
        <f>Tabla2[[#This Row],[ROS_NUM_COR_COD_ROS_TG_NEG]]-Tabla2[[#This Row],[PAS_NUM_COR_COD_ROS_TG_NEG]]</f>
        <v>-1.2250000000000001</v>
      </c>
      <c r="KZ169" s="15">
        <f>Tabla2[[#This Row],[ROS_DUR_COR_COD_ROS_TG_NEG]]-Tabla2[[#This Row],[PAS_DUR_COR_COD_ROS_TG_NEG]]</f>
        <v>-238.9666666666667</v>
      </c>
      <c r="LA169" s="15">
        <f>Tabla2[[#This Row],[ROS_NUM_COR_COD_ROS_TG_NEU]]-Tabla2[[#This Row],[PAS_NUM_COR_COD_ROS_TG_NEU]]</f>
        <v>0.54999999999999982</v>
      </c>
      <c r="LB169" s="15">
        <f>Tabla2[[#This Row],[ROS_DUR_COR_COD_ROS_TG_NEU]]-Tabla2[[#This Row],[PAS_DUR_COR_COD_ROS_TG_NEU]]</f>
        <v>7.1507936507935028</v>
      </c>
      <c r="LC169" s="15">
        <f>Tabla2[[#This Row],[ROS_NUM_COR_COD_ROS_TG_POS]]-Tabla2[[#This Row],[PAS_NUM_COR_COD_ROS_TG_POS]]</f>
        <v>-0.60000000000000009</v>
      </c>
      <c r="LD169" s="15">
        <f>Tabla2[[#This Row],[ROS_DUR_COR_COD_ROS_TG_POS]]-Tabla2[[#This Row],[PAS_DUR_COR_COD_ROS_TG_POS]]</f>
        <v>-327.52941176470586</v>
      </c>
      <c r="LE169" s="15">
        <f>Tabla2[[#This Row],[ROS_NUM_COR_COD_ROS_TG_TOT]]-Tabla2[[#This Row],[PAS_NUM_COR_COD_ROS_TG_TOT]]</f>
        <v>-0.35256410256410264</v>
      </c>
      <c r="LF169" s="15">
        <f>Tabla2[[#This Row],[ROS_DUR_COR_COD_ROS_TG_TOT]]-Tabla2[[#This Row],[PAS_DUR_COR_COD_ROS_TG_TOT]]</f>
        <v>-151.67984189723325</v>
      </c>
      <c r="LG169" s="15">
        <f>Tabla2[[#This Row],[ROS_NUM_COR_COD_ESC_TG_NEG]]-Tabla2[[#This Row],[PAS_NUM_COR_COD_ESC_TG_NEG]]</f>
        <v>-2.25</v>
      </c>
      <c r="LH169" s="15">
        <f>Tabla2[[#This Row],[ROS_DUR_COR_COD_ESC_TG_NEG]]-Tabla2[[#This Row],[PAS_DUR_COR_COD_ESC_TG_NEG]]</f>
        <v>-280.05882352941171</v>
      </c>
      <c r="LI169" s="15">
        <f>Tabla2[[#This Row],[ROS_NUM_COR_COD_ESC_TG_NEU]]-Tabla2[[#This Row],[PAS_NUM_COR_COD_ESC_TG_NEU]]</f>
        <v>-2.8499999999999996</v>
      </c>
      <c r="LJ169" s="15">
        <f>Tabla2[[#This Row],[ROS_NUM_COR_COD_ESC_TG_NEG]]-Tabla2[[#This Row],[PAS_NUM_COR_COD_ESC_TG_NEG]]</f>
        <v>-2.25</v>
      </c>
      <c r="LK169" s="15">
        <f>Tabla2[[#This Row],[ROS_NUM_COR_COD_ESC_TG_POS]]-Tabla2[[#This Row],[PAS_NUM_COR_COD_ESC_TG_POS]]</f>
        <v>-2.1500000000000004</v>
      </c>
      <c r="LL169" s="15">
        <f>Tabla2[[#This Row],[ROS_DUR_COR_COD_ESC_TG_POS]]-Tabla2[[#This Row],[PAS_DUR_COR_COD_ESC_TG_POS]]</f>
        <v>-369.91228070175441</v>
      </c>
      <c r="LM169" s="15">
        <f>Tabla2[[#This Row],[ROS_NUM_COR_COD_ESC_TG_TOT]]-Tabla2[[#This Row],[PAS_NUM_COR_COD_ESC_TG_TOT]]</f>
        <v>-2.476923076923077</v>
      </c>
      <c r="LN169" s="15">
        <f>Tabla2[[#This Row],[ROS_DUR_COR_COD_ESC_TG_TOT]]-Tabla2[[#This Row],[PAS_DUR_COR_COD_ESC_TG_TOT]]</f>
        <v>-530.3201357466063</v>
      </c>
      <c r="LO169" s="15">
        <f>Tabla2[[#This Row],[PAS_NUM_COR_COD_ROS_TG_NEG]]-Tabla2[[#This Row],[ESC_NUM_COR_COD_ROS_TG_NEG]]</f>
        <v>2.25</v>
      </c>
      <c r="LP169" s="15">
        <f>Tabla2[[#This Row],[PAS_DUR_COR_COD_ROS_TG_NEG]]-Tabla2[[#This Row],[ESC_DUR_COR_COD_ROS_TG_NEG]]</f>
        <v>579.9666666666667</v>
      </c>
      <c r="LQ169" s="15">
        <f>Tabla2[[#This Row],[PAS_NUM_COR_COD_ROS_TG_NEU]]-Tabla2[[#This Row],[ESC_NUM_COR_COD_ROS_TG_NEU]]</f>
        <v>2.8499999999999996</v>
      </c>
      <c r="LR169" s="15">
        <f>Tabla2[[#This Row],[PAS_DUR_COR_COD_ROS_TG_NEU]]-Tabla2[[#This Row],[ESC_DUR_COR_COD_ROS_TG_NEU]]</f>
        <v>356.57142857142867</v>
      </c>
      <c r="LS169" s="15">
        <f>Tabla2[[#This Row],[PAS_NUM_COR_COD_ROS_TG_POS]]-Tabla2[[#This Row],[ESC_NUM_COR_COD_ROS_TG_POS]]</f>
        <v>0.75</v>
      </c>
      <c r="LT169" s="15">
        <f>Tabla2[[#This Row],[PAS_DUR_COR_COD_ROS_TG_POS]]-Tabla2[[#This Row],[ESC_DUR_COR_COD_ROS_TG_POS]]</f>
        <v>1.3865546218487452</v>
      </c>
      <c r="LU169" s="15">
        <f>Tabla2[[#This Row],[PAS_NUM_COR_COD_ROS_TG_TOT]]-Tabla2[[#This Row],[ESC_NUM_COR_COD_ROS_TG_TOT]]</f>
        <v>1.9500000000000002</v>
      </c>
      <c r="LV169" s="15">
        <f>Tabla2[[#This Row],[PAS_DUR_COR_COD_ROS_TG_TOT]]-Tabla2[[#This Row],[ESC_DUR_COR_COD_ROS_TG_TOT]]</f>
        <v>306.34347826086946</v>
      </c>
      <c r="LW169" s="15">
        <f>Tabla2[[#This Row],[PAS_NUM_COR_COD_ESC_TG_NEG]]-Tabla2[[#This Row],[ESC_NUM_COR_COD_ESC_TG_NEG]]</f>
        <v>0.60000000000000009</v>
      </c>
      <c r="LX169" s="15">
        <f>Tabla2[[#This Row],[PAS_DUR_COR_COD_ESC_TG_NEG]]-Tabla2[[#This Row],[ESC_DUR_COR_COD_ESC_TG_NEG]]</f>
        <v>-25.191176470588289</v>
      </c>
      <c r="LY169" s="15">
        <f>Tabla2[[#This Row],[PAS_NUM_COR_COD_ESC_TG_NEU]]-Tabla2[[#This Row],[ESC_NUM_COR_COD_ESC_TG_NEU]]</f>
        <v>-0.25</v>
      </c>
      <c r="LZ169" s="15">
        <f>Tabla2[[#This Row],[PAS_DUR_COR_COD_ESC_TG_NEU]]-Tabla2[[#This Row],[ESC_DUR_COR_COD_ESC_TG_NEU]]</f>
        <v>-61.784722222222172</v>
      </c>
      <c r="MA169" s="15">
        <f>Tabla2[[#This Row],[PAS_NUM_COR_COD_ESC_TG_POS]]-Tabla2[[#This Row],[ESC_NUM_COR_COD_ESC_TG_POS]]</f>
        <v>1.6500000000000004</v>
      </c>
      <c r="MB169" s="15">
        <f>Tabla2[[#This Row],[PAS_DUR_COR_COD_ESC_TG_POS]]-Tabla2[[#This Row],[ESC_DUR_COR_COD_ESC_TG_POS]]</f>
        <v>200.82894736842104</v>
      </c>
      <c r="MC169" s="15">
        <f>Tabla2[[#This Row],[PAS_NUM_COR_COD_ESC_TG_TOT]]-Tabla2[[#This Row],[ESC_NUM_COR_COD_ESC_TG_TOT]]</f>
        <v>0.66666666666666696</v>
      </c>
      <c r="MD169" s="15">
        <f>Tabla2[[#This Row],[PAS_DUR_COR_COD_ESC_TG_TOT]]-Tabla2[[#This Row],[ESC_DUR_COR_COD_ESC_TG_TOT]]</f>
        <v>27.153076923076924</v>
      </c>
      <c r="ME169" s="42">
        <f>Tabla25[[#This Row],[PAS_NUM_COR_COD_ROS_TG_NEG]]-Tabla25[[#This Row],[PAS_NUM_COR_COD_ESC_TG_NEG]]</f>
        <v>-0.64999999999999991</v>
      </c>
      <c r="MF169" s="42">
        <f>Tabla25[[#This Row],[PAS_NUM_COR_COD_ROS_TG_NEU]]-Tabla25[[#This Row],[PAS_NUM_COR_COD_ESC_TG_NEU]]</f>
        <v>-0.5</v>
      </c>
      <c r="MG169" s="42">
        <f>Tabla25[[#This Row],[PAS_NUM_COR_COD_ROS_TG_POS]]-Tabla25[[#This Row],[PAS_NUM_COR_COD_ESC_TG_POS]]</f>
        <v>-1.3000000000000003</v>
      </c>
      <c r="MH169" s="42">
        <f>Tabla25[[#This Row],[PAS_NUM_COR_COD_ROS_TG_TOT]]-Tabla25[[#This Row],[PAS_NUM_COR_COD_ESC_TG_TOT]]</f>
        <v>-0.81666666666666687</v>
      </c>
      <c r="MI169" s="42">
        <f>Tabla25[[#This Row],[PAS_DUR_COR_COD_ROS_TG_NEG]]-Tabla25[[#This Row],[PAS_DUR_COR_COD_ESC_TG_NEG]]</f>
        <v>-8.5921568627450142</v>
      </c>
      <c r="MJ169" s="42">
        <f>Tabla25[[#This Row],[PAS_DUR_COR_COD_ROS_TG_NEU]]-Tabla25[[#This Row],[PAS_DUR_COR_COD_ESC_TG_NEU]]</f>
        <v>-101.36607142857133</v>
      </c>
      <c r="MK169" s="42">
        <f>Tabla25[[#This Row],[PAS_DUR_COR_COD_ROS_TG_POS]]-Tabla25[[#This Row],[PAS_DUR_COR_COD_ESC_TG_POS]]</f>
        <v>-195.04953560371519</v>
      </c>
      <c r="ML169" s="42">
        <f>Tabla25[[#This Row],[PAS_DUR_COR_COD_ROS_TG_TOT]]-Tabla25[[#This Row],[PAS_DUR_COR_COD_ESC_TG_TOT]]</f>
        <v>-106.1295986622074</v>
      </c>
      <c r="MM169" s="44">
        <f>Tabla25[[#This Row],[ESC_NUM_COR_COD_ROS_TG_NEG]]-Tabla25[[#This Row],[ESC_NUM_COR_COD_ESC_TG_NEG]]</f>
        <v>-2.2999999999999998</v>
      </c>
      <c r="MN169" s="44">
        <f>Tabla25[[#This Row],[ESC_NUM_COR_COD_ROS_TG_NEU]]-Tabla25[[#This Row],[ESC_NUM_COR_COD_ESC_TG_NEU]]</f>
        <v>-3.5999999999999996</v>
      </c>
      <c r="MO169" s="44">
        <f>Tabla25[[#This Row],[ESC_NUM_COR_COD_ROS_TG_POS]]-Tabla25[[#This Row],[ESC_NUM_COR_COD_ESC_TG_POS]]</f>
        <v>-0.39999999999999991</v>
      </c>
      <c r="MP169" s="44">
        <f>Tabla25[[#This Row],[ESC_NUM_COR_COD_ROS_TG_TOT]]-Tabla25[[#This Row],[ESC_NUM_COR_COD_ESC_TG_TOT]]</f>
        <v>-2.1</v>
      </c>
      <c r="MQ169" s="44">
        <f>Tabla25[[#This Row],[ESC_DUR_COR_COD_ROS_TG_NEG]]-Tabla25[[#This Row],[ESC_DUR_COR_COD_ESC_TG_NEG]]</f>
        <v>-613.75</v>
      </c>
      <c r="MR169" s="44">
        <f>Tabla25[[#This Row],[ESC_DUR_COR_COD_ROS_TG_NEU]]-Tabla25[[#This Row],[ESC_DUR_COR_COD_ESC_TG_NEU]]</f>
        <v>-519.72222222222217</v>
      </c>
      <c r="MS169" s="44">
        <f>Tabla25[[#This Row],[ESC_DUR_COR_COD_ROS_TG_POS]]-Tabla25[[#This Row],[ESC_DUR_COR_COD_ESC_TG_POS]]</f>
        <v>4.3928571428571104</v>
      </c>
      <c r="MT169" s="44">
        <f>Tabla25[[#This Row],[ESC_DUR_COR_COD_ROS_TG_TOT]]-Tabla25[[#This Row],[ESC_DUR_COR_COD_ESC_TG_TOT]]</f>
        <v>-385.31999999999994</v>
      </c>
      <c r="MU169" s="47">
        <f>Tabla25[[#This Row],[ROS_NUM_COR_COD_ROS_TG_NEG]]-Tabla25[[#This Row],[ROS_NUM_COR_COD_ESC_TG_NEG]]</f>
        <v>0.375</v>
      </c>
      <c r="MV169" s="47">
        <f>Tabla25[[#This Row],[ROS_NUM_COR_COD_ROS_TG_NEU]]-Tabla25[[#This Row],[ROS_NUM_COR_COD_ESC_TG_NEU]]</f>
        <v>2.8999999999999995</v>
      </c>
      <c r="MW169" s="47">
        <f>Tabla25[[#This Row],[ROS_NUM_COR_COD_ROS_TG_POS]]-Tabla25[[#This Row],[ROS_NUM_COR_COD_ESC_TG_POS]]</f>
        <v>0.25</v>
      </c>
      <c r="MX169" s="47">
        <f>Tabla25[[#This Row],[ROS_NUM_COR_COD_ROS_TG_TOT]]-Tabla25[[#This Row],[ROS_NUM_COR_COD_ESC_TG_TOT]]</f>
        <v>1.3076923076923077</v>
      </c>
      <c r="MY169" s="47">
        <f>Tabla25[[#This Row],[ROS_DUR_COR_COD_ROS_TG_NEG]]-Tabla25[[#This Row],[ROS_DUR_COR_COD_ESC_TG_NEG]]</f>
        <v>32.5</v>
      </c>
      <c r="MZ169" s="47">
        <f>Tabla25[[#This Row],[ROS_DUR_COR_COD_ROS_TG_NEU]]-Tabla25[[#This Row],[ROS_DUR_COR_COD_ESC_TG_NEU]]</f>
        <v>824.22222222222217</v>
      </c>
      <c r="NA169" s="47">
        <f>Tabla25[[#This Row],[ROS_DUR_COR_COD_ROS_TG_POS]]-Tabla25[[#This Row],[ROS_DUR_COR_COD_ESC_TG_POS]]</f>
        <v>-152.66666666666663</v>
      </c>
      <c r="NB169" s="47">
        <f>Tabla25[[#This Row],[ROS_DUR_COR_COD_ROS_TG_TOT]]-Tabla25[[#This Row],[ROS_DUR_COR_COD_ESC_TG_TOT]]</f>
        <v>272.51069518716565</v>
      </c>
    </row>
    <row r="170" spans="1:366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  <c r="KY170" s="15">
        <f>Tabla2[[#This Row],[ROS_NUM_COR_COD_ROS_TG_NEG]]-Tabla2[[#This Row],[PAS_NUM_COR_COD_ROS_TG_NEG]]</f>
        <v>0</v>
      </c>
      <c r="KZ170" s="15">
        <f>Tabla2[[#This Row],[ROS_DUR_COR_COD_ROS_TG_NEG]]-Tabla2[[#This Row],[PAS_DUR_COR_COD_ROS_TG_NEG]]</f>
        <v>0</v>
      </c>
      <c r="LA170" s="15">
        <f>Tabla2[[#This Row],[ROS_NUM_COR_COD_ROS_TG_NEU]]-Tabla2[[#This Row],[PAS_NUM_COR_COD_ROS_TG_NEU]]</f>
        <v>0</v>
      </c>
      <c r="LB170" s="15">
        <f>Tabla2[[#This Row],[ROS_DUR_COR_COD_ROS_TG_NEU]]-Tabla2[[#This Row],[PAS_DUR_COR_COD_ROS_TG_NEU]]</f>
        <v>0</v>
      </c>
      <c r="LC170" s="15">
        <f>Tabla2[[#This Row],[ROS_NUM_COR_COD_ROS_TG_POS]]-Tabla2[[#This Row],[PAS_NUM_COR_COD_ROS_TG_POS]]</f>
        <v>0</v>
      </c>
      <c r="LD170" s="15">
        <f>Tabla2[[#This Row],[ROS_DUR_COR_COD_ROS_TG_POS]]-Tabla2[[#This Row],[PAS_DUR_COR_COD_ROS_TG_POS]]</f>
        <v>0</v>
      </c>
      <c r="LE170" s="15">
        <f>Tabla2[[#This Row],[ROS_NUM_COR_COD_ROS_TG_TOT]]-Tabla2[[#This Row],[PAS_NUM_COR_COD_ROS_TG_TOT]]</f>
        <v>0</v>
      </c>
      <c r="LF170" s="15">
        <f>Tabla2[[#This Row],[ROS_DUR_COR_COD_ROS_TG_TOT]]-Tabla2[[#This Row],[PAS_DUR_COR_COD_ROS_TG_TOT]]</f>
        <v>0</v>
      </c>
      <c r="LG170" s="15">
        <f>Tabla2[[#This Row],[ROS_NUM_COR_COD_ESC_TG_NEG]]-Tabla2[[#This Row],[PAS_NUM_COR_COD_ESC_TG_NEG]]</f>
        <v>0</v>
      </c>
      <c r="LH170" s="15">
        <f>Tabla2[[#This Row],[ROS_DUR_COR_COD_ESC_TG_NEG]]-Tabla2[[#This Row],[PAS_DUR_COR_COD_ESC_TG_NEG]]</f>
        <v>0</v>
      </c>
      <c r="LI170" s="15">
        <f>Tabla2[[#This Row],[ROS_NUM_COR_COD_ESC_TG_NEU]]-Tabla2[[#This Row],[PAS_NUM_COR_COD_ESC_TG_NEU]]</f>
        <v>0</v>
      </c>
      <c r="LJ170" s="15">
        <f>Tabla2[[#This Row],[ROS_NUM_COR_COD_ESC_TG_NEG]]-Tabla2[[#This Row],[PAS_NUM_COR_COD_ESC_TG_NEG]]</f>
        <v>0</v>
      </c>
      <c r="LK170" s="15">
        <f>Tabla2[[#This Row],[ROS_NUM_COR_COD_ESC_TG_POS]]-Tabla2[[#This Row],[PAS_NUM_COR_COD_ESC_TG_POS]]</f>
        <v>0</v>
      </c>
      <c r="LL170" s="15">
        <f>Tabla2[[#This Row],[ROS_DUR_COR_COD_ESC_TG_POS]]-Tabla2[[#This Row],[PAS_DUR_COR_COD_ESC_TG_POS]]</f>
        <v>0</v>
      </c>
      <c r="LM170" s="15">
        <f>Tabla2[[#This Row],[ROS_NUM_COR_COD_ESC_TG_TOT]]-Tabla2[[#This Row],[PAS_NUM_COR_COD_ESC_TG_TOT]]</f>
        <v>0</v>
      </c>
      <c r="LN170" s="15">
        <f>Tabla2[[#This Row],[ROS_DUR_COR_COD_ESC_TG_TOT]]-Tabla2[[#This Row],[PAS_DUR_COR_COD_ESC_TG_TOT]]</f>
        <v>0</v>
      </c>
      <c r="LO170" s="15">
        <f>Tabla2[[#This Row],[PAS_NUM_COR_COD_ROS_TG_NEG]]-Tabla2[[#This Row],[ESC_NUM_COR_COD_ROS_TG_NEG]]</f>
        <v>0</v>
      </c>
      <c r="LP170" s="15">
        <f>Tabla2[[#This Row],[PAS_DUR_COR_COD_ROS_TG_NEG]]-Tabla2[[#This Row],[ESC_DUR_COR_COD_ROS_TG_NEG]]</f>
        <v>0</v>
      </c>
      <c r="LQ170" s="15">
        <f>Tabla2[[#This Row],[PAS_NUM_COR_COD_ROS_TG_NEU]]-Tabla2[[#This Row],[ESC_NUM_COR_COD_ROS_TG_NEU]]</f>
        <v>0</v>
      </c>
      <c r="LR170" s="15">
        <f>Tabla2[[#This Row],[PAS_DUR_COR_COD_ROS_TG_NEU]]-Tabla2[[#This Row],[ESC_DUR_COR_COD_ROS_TG_NEU]]</f>
        <v>0</v>
      </c>
      <c r="LS170" s="15">
        <f>Tabla2[[#This Row],[PAS_NUM_COR_COD_ROS_TG_POS]]-Tabla2[[#This Row],[ESC_NUM_COR_COD_ROS_TG_POS]]</f>
        <v>0</v>
      </c>
      <c r="LT170" s="15">
        <f>Tabla2[[#This Row],[PAS_DUR_COR_COD_ROS_TG_POS]]-Tabla2[[#This Row],[ESC_DUR_COR_COD_ROS_TG_POS]]</f>
        <v>0</v>
      </c>
      <c r="LU170" s="15">
        <f>Tabla2[[#This Row],[PAS_NUM_COR_COD_ROS_TG_TOT]]-Tabla2[[#This Row],[ESC_NUM_COR_COD_ROS_TG_TOT]]</f>
        <v>0</v>
      </c>
      <c r="LV170" s="15">
        <f>Tabla2[[#This Row],[PAS_DUR_COR_COD_ROS_TG_TOT]]-Tabla2[[#This Row],[ESC_DUR_COR_COD_ROS_TG_TOT]]</f>
        <v>0</v>
      </c>
      <c r="LW170" s="15">
        <f>Tabla2[[#This Row],[PAS_NUM_COR_COD_ESC_TG_NEG]]-Tabla2[[#This Row],[ESC_NUM_COR_COD_ESC_TG_NEG]]</f>
        <v>0</v>
      </c>
      <c r="LX170" s="15">
        <f>Tabla2[[#This Row],[PAS_DUR_COR_COD_ESC_TG_NEG]]-Tabla2[[#This Row],[ESC_DUR_COR_COD_ESC_TG_NEG]]</f>
        <v>0</v>
      </c>
      <c r="LY170" s="15">
        <f>Tabla2[[#This Row],[PAS_NUM_COR_COD_ESC_TG_NEU]]-Tabla2[[#This Row],[ESC_NUM_COR_COD_ESC_TG_NEU]]</f>
        <v>0</v>
      </c>
      <c r="LZ170" s="15">
        <f>Tabla2[[#This Row],[PAS_DUR_COR_COD_ESC_TG_NEU]]-Tabla2[[#This Row],[ESC_DUR_COR_COD_ESC_TG_NEU]]</f>
        <v>0</v>
      </c>
      <c r="MA170" s="15">
        <f>Tabla2[[#This Row],[PAS_NUM_COR_COD_ESC_TG_POS]]-Tabla2[[#This Row],[ESC_NUM_COR_COD_ESC_TG_POS]]</f>
        <v>0</v>
      </c>
      <c r="MB170" s="15">
        <f>Tabla2[[#This Row],[PAS_DUR_COR_COD_ESC_TG_POS]]-Tabla2[[#This Row],[ESC_DUR_COR_COD_ESC_TG_POS]]</f>
        <v>0</v>
      </c>
      <c r="MC170" s="15">
        <f>Tabla2[[#This Row],[PAS_NUM_COR_COD_ESC_TG_TOT]]-Tabla2[[#This Row],[ESC_NUM_COR_COD_ESC_TG_TOT]]</f>
        <v>0</v>
      </c>
      <c r="MD170" s="15">
        <f>Tabla2[[#This Row],[PAS_DUR_COR_COD_ESC_TG_TOT]]-Tabla2[[#This Row],[ESC_DUR_COR_COD_ESC_TG_TOT]]</f>
        <v>0</v>
      </c>
      <c r="ME170" s="42">
        <f>Tabla25[[#This Row],[PAS_NUM_COR_COD_ROS_TG_NEG]]-Tabla25[[#This Row],[PAS_NUM_COR_COD_ESC_TG_NEG]]</f>
        <v>0</v>
      </c>
      <c r="MF170" s="42">
        <f>Tabla25[[#This Row],[PAS_NUM_COR_COD_ROS_TG_NEU]]-Tabla25[[#This Row],[PAS_NUM_COR_COD_ESC_TG_NEU]]</f>
        <v>0</v>
      </c>
      <c r="MG170" s="42">
        <f>Tabla25[[#This Row],[PAS_NUM_COR_COD_ROS_TG_POS]]-Tabla25[[#This Row],[PAS_NUM_COR_COD_ESC_TG_POS]]</f>
        <v>0</v>
      </c>
      <c r="MH170" s="42">
        <f>Tabla25[[#This Row],[PAS_NUM_COR_COD_ROS_TG_TOT]]-Tabla25[[#This Row],[PAS_NUM_COR_COD_ESC_TG_TOT]]</f>
        <v>0</v>
      </c>
      <c r="MI170" s="42">
        <f>Tabla25[[#This Row],[PAS_DUR_COR_COD_ROS_TG_NEG]]-Tabla25[[#This Row],[PAS_DUR_COR_COD_ESC_TG_NEG]]</f>
        <v>0</v>
      </c>
      <c r="MJ170" s="42">
        <f>Tabla25[[#This Row],[PAS_DUR_COR_COD_ROS_TG_NEU]]-Tabla25[[#This Row],[PAS_DUR_COR_COD_ESC_TG_NEU]]</f>
        <v>0</v>
      </c>
      <c r="MK170" s="42">
        <f>Tabla25[[#This Row],[PAS_DUR_COR_COD_ROS_TG_POS]]-Tabla25[[#This Row],[PAS_DUR_COR_COD_ESC_TG_POS]]</f>
        <v>0</v>
      </c>
      <c r="ML170" s="42">
        <f>Tabla25[[#This Row],[PAS_DUR_COR_COD_ROS_TG_TOT]]-Tabla25[[#This Row],[PAS_DUR_COR_COD_ESC_TG_TOT]]</f>
        <v>0</v>
      </c>
      <c r="MM170" s="44">
        <f>Tabla25[[#This Row],[ESC_NUM_COR_COD_ROS_TG_NEG]]-Tabla25[[#This Row],[ESC_NUM_COR_COD_ESC_TG_NEG]]</f>
        <v>0</v>
      </c>
      <c r="MN170" s="44">
        <f>Tabla25[[#This Row],[ESC_NUM_COR_COD_ROS_TG_NEU]]-Tabla25[[#This Row],[ESC_NUM_COR_COD_ESC_TG_NEU]]</f>
        <v>0</v>
      </c>
      <c r="MO170" s="44">
        <f>Tabla25[[#This Row],[ESC_NUM_COR_COD_ROS_TG_POS]]-Tabla25[[#This Row],[ESC_NUM_COR_COD_ESC_TG_POS]]</f>
        <v>0</v>
      </c>
      <c r="MP170" s="44">
        <f>Tabla25[[#This Row],[ESC_NUM_COR_COD_ROS_TG_TOT]]-Tabla25[[#This Row],[ESC_NUM_COR_COD_ESC_TG_TOT]]</f>
        <v>0</v>
      </c>
      <c r="MQ170" s="44">
        <f>Tabla25[[#This Row],[ESC_DUR_COR_COD_ROS_TG_NEG]]-Tabla25[[#This Row],[ESC_DUR_COR_COD_ESC_TG_NEG]]</f>
        <v>0</v>
      </c>
      <c r="MR170" s="44">
        <f>Tabla25[[#This Row],[ESC_DUR_COR_COD_ROS_TG_NEU]]-Tabla25[[#This Row],[ESC_DUR_COR_COD_ESC_TG_NEU]]</f>
        <v>0</v>
      </c>
      <c r="MS170" s="44">
        <f>Tabla25[[#This Row],[ESC_DUR_COR_COD_ROS_TG_POS]]-Tabla25[[#This Row],[ESC_DUR_COR_COD_ESC_TG_POS]]</f>
        <v>0</v>
      </c>
      <c r="MT170" s="44">
        <f>Tabla25[[#This Row],[ESC_DUR_COR_COD_ROS_TG_TOT]]-Tabla25[[#This Row],[ESC_DUR_COR_COD_ESC_TG_TOT]]</f>
        <v>0</v>
      </c>
      <c r="MU170" s="47">
        <f>Tabla25[[#This Row],[ROS_NUM_COR_COD_ROS_TG_NEG]]-Tabla25[[#This Row],[ROS_NUM_COR_COD_ESC_TG_NEG]]</f>
        <v>0</v>
      </c>
      <c r="MV170" s="47">
        <f>Tabla25[[#This Row],[ROS_NUM_COR_COD_ROS_TG_NEU]]-Tabla25[[#This Row],[ROS_NUM_COR_COD_ESC_TG_NEU]]</f>
        <v>0</v>
      </c>
      <c r="MW170" s="47">
        <f>Tabla25[[#This Row],[ROS_NUM_COR_COD_ROS_TG_POS]]-Tabla25[[#This Row],[ROS_NUM_COR_COD_ESC_TG_POS]]</f>
        <v>0</v>
      </c>
      <c r="MX170" s="47">
        <f>Tabla25[[#This Row],[ROS_NUM_COR_COD_ROS_TG_TOT]]-Tabla25[[#This Row],[ROS_NUM_COR_COD_ESC_TG_TOT]]</f>
        <v>0</v>
      </c>
      <c r="MY170" s="47">
        <f>Tabla25[[#This Row],[ROS_DUR_COR_COD_ROS_TG_NEG]]-Tabla25[[#This Row],[ROS_DUR_COR_COD_ESC_TG_NEG]]</f>
        <v>0</v>
      </c>
      <c r="MZ170" s="47">
        <f>Tabla25[[#This Row],[ROS_DUR_COR_COD_ROS_TG_NEU]]-Tabla25[[#This Row],[ROS_DUR_COR_COD_ESC_TG_NEU]]</f>
        <v>0</v>
      </c>
      <c r="NA170" s="47">
        <f>Tabla25[[#This Row],[ROS_DUR_COR_COD_ROS_TG_POS]]-Tabla25[[#This Row],[ROS_DUR_COR_COD_ESC_TG_POS]]</f>
        <v>0</v>
      </c>
      <c r="NB170" s="47">
        <f>Tabla25[[#This Row],[ROS_DUR_COR_COD_ROS_TG_TOT]]-Tabla25[[#This Row],[ROS_DUR_COR_COD_ESC_TG_TOT]]</f>
        <v>0</v>
      </c>
    </row>
    <row r="171" spans="1:366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  <c r="KY171" s="15">
        <f>Tabla2[[#This Row],[ROS_NUM_COR_COD_ROS_TG_NEG]]-Tabla2[[#This Row],[PAS_NUM_COR_COD_ROS_TG_NEG]]</f>
        <v>1.3055555555555554</v>
      </c>
      <c r="KZ171" s="15">
        <f>Tabla2[[#This Row],[ROS_DUR_COR_COD_ROS_TG_NEG]]-Tabla2[[#This Row],[PAS_DUR_COR_COD_ROS_TG_NEG]]</f>
        <v>411.15000000000009</v>
      </c>
      <c r="LA171" s="15">
        <f>Tabla2[[#This Row],[ROS_NUM_COR_COD_ROS_TG_NEU]]-Tabla2[[#This Row],[PAS_NUM_COR_COD_ROS_TG_NEU]]</f>
        <v>-0.40714285714285703</v>
      </c>
      <c r="LB171" s="15">
        <f>Tabla2[[#This Row],[ROS_DUR_COR_COD_ROS_TG_NEU]]-Tabla2[[#This Row],[PAS_DUR_COR_COD_ROS_TG_NEU]]</f>
        <v>261.23749999999995</v>
      </c>
      <c r="LC171" s="15">
        <f>Tabla2[[#This Row],[ROS_NUM_COR_COD_ROS_TG_POS]]-Tabla2[[#This Row],[PAS_NUM_COR_COD_ROS_TG_POS]]</f>
        <v>0.29824561403508776</v>
      </c>
      <c r="LD171" s="15">
        <f>Tabla2[[#This Row],[ROS_DUR_COR_COD_ROS_TG_POS]]-Tabla2[[#This Row],[PAS_DUR_COR_COD_ROS_TG_POS]]</f>
        <v>599.69642857142867</v>
      </c>
      <c r="LE171" s="15">
        <f>Tabla2[[#This Row],[ROS_NUM_COR_COD_ROS_TG_TOT]]-Tabla2[[#This Row],[PAS_NUM_COR_COD_ROS_TG_TOT]]</f>
        <v>0.45016949152542374</v>
      </c>
      <c r="LF171" s="15">
        <f>Tabla2[[#This Row],[ROS_DUR_COR_COD_ROS_TG_TOT]]-Tabla2[[#This Row],[PAS_DUR_COR_COD_ROS_TG_TOT]]</f>
        <v>423.81914893617022</v>
      </c>
      <c r="LG171" s="15">
        <f>Tabla2[[#This Row],[ROS_NUM_COR_COD_ESC_TG_NEG]]-Tabla2[[#This Row],[PAS_NUM_COR_COD_ESC_TG_NEG]]</f>
        <v>-0.1722222222222225</v>
      </c>
      <c r="LH171" s="15">
        <f>Tabla2[[#This Row],[ROS_DUR_COR_COD_ESC_TG_NEG]]-Tabla2[[#This Row],[PAS_DUR_COR_COD_ESC_TG_NEG]]</f>
        <v>61.35714285714289</v>
      </c>
      <c r="LI171" s="15">
        <f>Tabla2[[#This Row],[ROS_NUM_COR_COD_ESC_TG_NEU]]-Tabla2[[#This Row],[PAS_NUM_COR_COD_ESC_TG_NEU]]</f>
        <v>0.33571428571428541</v>
      </c>
      <c r="LJ171" s="15">
        <f>Tabla2[[#This Row],[ROS_NUM_COR_COD_ESC_TG_NEG]]-Tabla2[[#This Row],[PAS_NUM_COR_COD_ESC_TG_NEG]]</f>
        <v>-0.1722222222222225</v>
      </c>
      <c r="LK171" s="15">
        <f>Tabla2[[#This Row],[ROS_NUM_COR_COD_ESC_TG_POS]]-Tabla2[[#This Row],[PAS_NUM_COR_COD_ESC_TG_POS]]</f>
        <v>-0.22807017543859676</v>
      </c>
      <c r="LL171" s="15">
        <f>Tabla2[[#This Row],[ROS_DUR_COR_COD_ESC_TG_POS]]-Tabla2[[#This Row],[PAS_DUR_COR_COD_ESC_TG_POS]]</f>
        <v>105.85714285714289</v>
      </c>
      <c r="LM171" s="15">
        <f>Tabla2[[#This Row],[ROS_NUM_COR_COD_ESC_TG_TOT]]-Tabla2[[#This Row],[PAS_NUM_COR_COD_ESC_TG_TOT]]</f>
        <v>-5.2203389830508762E-2</v>
      </c>
      <c r="LN171" s="15">
        <f>Tabla2[[#This Row],[ROS_DUR_COR_COD_ESC_TG_TOT]]-Tabla2[[#This Row],[PAS_DUR_COR_COD_ESC_TG_TOT]]</f>
        <v>165.9419191919194</v>
      </c>
      <c r="LO171" s="15">
        <f>Tabla2[[#This Row],[PAS_NUM_COR_COD_ROS_TG_NEG]]-Tabla2[[#This Row],[ESC_NUM_COR_COD_ROS_TG_NEG]]</f>
        <v>-0.125</v>
      </c>
      <c r="LP171" s="15">
        <f>Tabla2[[#This Row],[PAS_DUR_COR_COD_ROS_TG_NEG]]-Tabla2[[#This Row],[ESC_DUR_COR_COD_ROS_TG_NEG]]</f>
        <v>-34.828571428571422</v>
      </c>
      <c r="LQ171" s="15">
        <f>Tabla2[[#This Row],[PAS_NUM_COR_COD_ROS_TG_NEU]]-Tabla2[[#This Row],[ESC_NUM_COR_COD_ROS_TG_NEU]]</f>
        <v>1.5499999999999998</v>
      </c>
      <c r="LR171" s="15">
        <f>Tabla2[[#This Row],[PAS_DUR_COR_COD_ROS_TG_NEU]]-Tabla2[[#This Row],[ESC_DUR_COR_COD_ROS_TG_NEU]]</f>
        <v>586.84821428571433</v>
      </c>
      <c r="LS171" s="15">
        <f>Tabla2[[#This Row],[PAS_NUM_COR_COD_ROS_TG_POS]]-Tabla2[[#This Row],[ESC_NUM_COR_COD_ROS_TG_POS]]</f>
        <v>1.5906432748538011</v>
      </c>
      <c r="LT171" s="15">
        <f>Tabla2[[#This Row],[PAS_DUR_COR_COD_ROS_TG_POS]]-Tabla2[[#This Row],[ESC_DUR_COR_COD_ROS_TG_POS]]</f>
        <v>378.5</v>
      </c>
      <c r="LU171" s="15">
        <f>Tabla2[[#This Row],[PAS_NUM_COR_COD_ROS_TG_TOT]]-Tabla2[[#This Row],[ESC_NUM_COR_COD_ROS_TG_TOT]]</f>
        <v>1.0298305084745762</v>
      </c>
      <c r="LV171" s="15">
        <f>Tabla2[[#This Row],[PAS_DUR_COR_COD_ROS_TG_TOT]]-Tabla2[[#This Row],[ESC_DUR_COR_COD_ROS_TG_TOT]]</f>
        <v>319.58994197292066</v>
      </c>
      <c r="LW171" s="15">
        <f>Tabla2[[#This Row],[PAS_NUM_COR_COD_ESC_TG_NEG]]-Tabla2[[#This Row],[ESC_NUM_COR_COD_ESC_TG_NEG]]</f>
        <v>0.32500000000000018</v>
      </c>
      <c r="LX171" s="15">
        <f>Tabla2[[#This Row],[PAS_DUR_COR_COD_ESC_TG_NEG]]-Tabla2[[#This Row],[ESC_DUR_COR_COD_ESC_TG_NEG]]</f>
        <v>386.76785714285711</v>
      </c>
      <c r="LY171" s="15">
        <f>Tabla2[[#This Row],[PAS_NUM_COR_COD_ESC_TG_NEU]]-Tabla2[[#This Row],[ESC_NUM_COR_COD_ESC_TG_NEU]]</f>
        <v>0.32500000000000018</v>
      </c>
      <c r="LZ171" s="15">
        <f>Tabla2[[#This Row],[PAS_DUR_COR_COD_ESC_TG_NEU]]-Tabla2[[#This Row],[ESC_DUR_COR_COD_ESC_TG_NEU]]</f>
        <v>248</v>
      </c>
      <c r="MA171" s="15">
        <f>Tabla2[[#This Row],[PAS_NUM_COR_COD_ESC_TG_POS]]-Tabla2[[#This Row],[ESC_NUM_COR_COD_ESC_TG_POS]]</f>
        <v>-0.32748538011695905</v>
      </c>
      <c r="MB171" s="15">
        <f>Tabla2[[#This Row],[PAS_DUR_COR_COD_ESC_TG_POS]]-Tabla2[[#This Row],[ESC_DUR_COR_COD_ESC_TG_POS]]</f>
        <v>184.49206349206361</v>
      </c>
      <c r="MC171" s="15">
        <f>Tabla2[[#This Row],[PAS_NUM_COR_COD_ESC_TG_TOT]]-Tabla2[[#This Row],[ESC_NUM_COR_COD_ESC_TG_TOT]]</f>
        <v>9.2203389830508797E-2</v>
      </c>
      <c r="MD171" s="15">
        <f>Tabla2[[#This Row],[PAS_DUR_COR_COD_ESC_TG_TOT]]-Tabla2[[#This Row],[ESC_DUR_COR_COD_ESC_TG_TOT]]</f>
        <v>266.17363636363621</v>
      </c>
      <c r="ME171" s="42">
        <f>Tabla25[[#This Row],[PAS_NUM_COR_COD_ROS_TG_NEG]]-Tabla25[[#This Row],[PAS_NUM_COR_COD_ESC_TG_NEG]]</f>
        <v>0.29999999999999982</v>
      </c>
      <c r="MF171" s="42">
        <f>Tabla25[[#This Row],[PAS_NUM_COR_COD_ROS_TG_NEU]]-Tabla25[[#This Row],[PAS_NUM_COR_COD_ESC_TG_NEU]]</f>
        <v>0.59999999999999964</v>
      </c>
      <c r="MG171" s="42">
        <f>Tabla25[[#This Row],[PAS_NUM_COR_COD_ROS_TG_POS]]-Tabla25[[#This Row],[PAS_NUM_COR_COD_ESC_TG_POS]]</f>
        <v>0.47368421052631549</v>
      </c>
      <c r="MH171" s="42">
        <f>Tabla25[[#This Row],[PAS_NUM_COR_COD_ROS_TG_TOT]]-Tabla25[[#This Row],[PAS_NUM_COR_COD_ESC_TG_TOT]]</f>
        <v>0.45762711864406747</v>
      </c>
      <c r="MI171" s="42">
        <f>Tabla25[[#This Row],[PAS_DUR_COR_COD_ROS_TG_NEG]]-Tabla25[[#This Row],[PAS_DUR_COR_COD_ESC_TG_NEG]]</f>
        <v>-43.042857142857201</v>
      </c>
      <c r="MJ171" s="42">
        <f>Tabla25[[#This Row],[PAS_DUR_COR_COD_ROS_TG_NEU]]-Tabla25[[#This Row],[PAS_DUR_COR_COD_ESC_TG_NEU]]</f>
        <v>240.1875</v>
      </c>
      <c r="MK171" s="42">
        <f>Tabla25[[#This Row],[PAS_DUR_COR_COD_ROS_TG_POS]]-Tabla25[[#This Row],[PAS_DUR_COR_COD_ESC_TG_POS]]</f>
        <v>-113.83928571428578</v>
      </c>
      <c r="ML171" s="42">
        <f>Tabla25[[#This Row],[PAS_DUR_COR_COD_ROS_TG_TOT]]-Tabla25[[#This Row],[PAS_DUR_COR_COD_ESC_TG_TOT]]</f>
        <v>31.067214700193517</v>
      </c>
      <c r="MM171" s="44">
        <f>Tabla25[[#This Row],[ESC_NUM_COR_COD_ROS_TG_NEG]]-Tabla25[[#This Row],[ESC_NUM_COR_COD_ESC_TG_NEG]]</f>
        <v>0.75</v>
      </c>
      <c r="MN171" s="44">
        <f>Tabla25[[#This Row],[ESC_NUM_COR_COD_ROS_TG_NEU]]-Tabla25[[#This Row],[ESC_NUM_COR_COD_ESC_TG_NEU]]</f>
        <v>-0.625</v>
      </c>
      <c r="MO171" s="44">
        <f>Tabla25[[#This Row],[ESC_NUM_COR_COD_ROS_TG_POS]]-Tabla25[[#This Row],[ESC_NUM_COR_COD_ESC_TG_POS]]</f>
        <v>-1.4444444444444446</v>
      </c>
      <c r="MP171" s="44">
        <f>Tabla25[[#This Row],[ESC_NUM_COR_COD_ROS_TG_TOT]]-Tabla25[[#This Row],[ESC_NUM_COR_COD_ESC_TG_TOT]]</f>
        <v>-0.48</v>
      </c>
      <c r="MQ171" s="44">
        <f>Tabla25[[#This Row],[ESC_DUR_COR_COD_ROS_TG_NEG]]-Tabla25[[#This Row],[ESC_DUR_COR_COD_ESC_TG_NEG]]</f>
        <v>378.55357142857133</v>
      </c>
      <c r="MR171" s="44">
        <f>Tabla25[[#This Row],[ESC_DUR_COR_COD_ROS_TG_NEU]]-Tabla25[[#This Row],[ESC_DUR_COR_COD_ESC_TG_NEU]]</f>
        <v>-98.660714285714334</v>
      </c>
      <c r="MS171" s="44">
        <f>Tabla25[[#This Row],[ESC_DUR_COR_COD_ROS_TG_POS]]-Tabla25[[#This Row],[ESC_DUR_COR_COD_ESC_TG_POS]]</f>
        <v>-307.84722222222217</v>
      </c>
      <c r="MT171" s="44">
        <f>Tabla25[[#This Row],[ESC_DUR_COR_COD_ROS_TG_TOT]]-Tabla25[[#This Row],[ESC_DUR_COR_COD_ESC_TG_TOT]]</f>
        <v>-22.349090909090933</v>
      </c>
      <c r="MU171" s="47">
        <f>Tabla25[[#This Row],[ROS_NUM_COR_COD_ROS_TG_NEG]]-Tabla25[[#This Row],[ROS_NUM_COR_COD_ESC_TG_NEG]]</f>
        <v>1.7777777777777777</v>
      </c>
      <c r="MV171" s="47">
        <f>Tabla25[[#This Row],[ROS_NUM_COR_COD_ROS_TG_NEU]]-Tabla25[[#This Row],[ROS_NUM_COR_COD_ESC_TG_NEU]]</f>
        <v>-0.14285714285714279</v>
      </c>
      <c r="MW171" s="47">
        <f>Tabla25[[#This Row],[ROS_NUM_COR_COD_ROS_TG_POS]]-Tabla25[[#This Row],[ROS_NUM_COR_COD_ESC_TG_POS]]</f>
        <v>1</v>
      </c>
      <c r="MX171" s="47">
        <f>Tabla25[[#This Row],[ROS_NUM_COR_COD_ROS_TG_TOT]]-Tabla25[[#This Row],[ROS_NUM_COR_COD_ESC_TG_TOT]]</f>
        <v>0.96</v>
      </c>
      <c r="MY171" s="47">
        <f>Tabla25[[#This Row],[ROS_DUR_COR_COD_ROS_TG_NEG]]-Tabla25[[#This Row],[ROS_DUR_COR_COD_ESC_TG_NEG]]</f>
        <v>306.75</v>
      </c>
      <c r="MZ171" s="47">
        <f>Tabla25[[#This Row],[ROS_DUR_COR_COD_ROS_TG_NEU]]-Tabla25[[#This Row],[ROS_DUR_COR_COD_ESC_TG_NEU]]</f>
        <v>151.59999999999991</v>
      </c>
      <c r="NA171" s="47">
        <f>Tabla25[[#This Row],[ROS_DUR_COR_COD_ROS_TG_POS]]-Tabla25[[#This Row],[ROS_DUR_COR_COD_ESC_TG_POS]]</f>
        <v>380</v>
      </c>
      <c r="NB171" s="47">
        <f>Tabla25[[#This Row],[ROS_DUR_COR_COD_ROS_TG_TOT]]-Tabla25[[#This Row],[ROS_DUR_COR_COD_ESC_TG_TOT]]</f>
        <v>288.94444444444434</v>
      </c>
    </row>
    <row r="172" spans="1:366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  <c r="KY172" s="15">
        <f>Tabla2[[#This Row],[ROS_NUM_COR_COD_ROS_TG_NEG]]-Tabla2[[#This Row],[PAS_NUM_COR_COD_ROS_TG_NEG]]</f>
        <v>0</v>
      </c>
      <c r="KZ172" s="15">
        <f>Tabla2[[#This Row],[ROS_DUR_COR_COD_ROS_TG_NEG]]-Tabla2[[#This Row],[PAS_DUR_COR_COD_ROS_TG_NEG]]</f>
        <v>0</v>
      </c>
      <c r="LA172" s="15">
        <f>Tabla2[[#This Row],[ROS_NUM_COR_COD_ROS_TG_NEU]]-Tabla2[[#This Row],[PAS_NUM_COR_COD_ROS_TG_NEU]]</f>
        <v>0</v>
      </c>
      <c r="LB172" s="15">
        <f>Tabla2[[#This Row],[ROS_DUR_COR_COD_ROS_TG_NEU]]-Tabla2[[#This Row],[PAS_DUR_COR_COD_ROS_TG_NEU]]</f>
        <v>0</v>
      </c>
      <c r="LC172" s="15">
        <f>Tabla2[[#This Row],[ROS_NUM_COR_COD_ROS_TG_POS]]-Tabla2[[#This Row],[PAS_NUM_COR_COD_ROS_TG_POS]]</f>
        <v>0</v>
      </c>
      <c r="LD172" s="15">
        <f>Tabla2[[#This Row],[ROS_DUR_COR_COD_ROS_TG_POS]]-Tabla2[[#This Row],[PAS_DUR_COR_COD_ROS_TG_POS]]</f>
        <v>0</v>
      </c>
      <c r="LE172" s="15">
        <f>Tabla2[[#This Row],[ROS_NUM_COR_COD_ROS_TG_TOT]]-Tabla2[[#This Row],[PAS_NUM_COR_COD_ROS_TG_TOT]]</f>
        <v>0</v>
      </c>
      <c r="LF172" s="15">
        <f>Tabla2[[#This Row],[ROS_DUR_COR_COD_ROS_TG_TOT]]-Tabla2[[#This Row],[PAS_DUR_COR_COD_ROS_TG_TOT]]</f>
        <v>0</v>
      </c>
      <c r="LG172" s="15">
        <f>Tabla2[[#This Row],[ROS_NUM_COR_COD_ESC_TG_NEG]]-Tabla2[[#This Row],[PAS_NUM_COR_COD_ESC_TG_NEG]]</f>
        <v>0</v>
      </c>
      <c r="LH172" s="15">
        <f>Tabla2[[#This Row],[ROS_DUR_COR_COD_ESC_TG_NEG]]-Tabla2[[#This Row],[PAS_DUR_COR_COD_ESC_TG_NEG]]</f>
        <v>0</v>
      </c>
      <c r="LI172" s="15">
        <f>Tabla2[[#This Row],[ROS_NUM_COR_COD_ESC_TG_NEU]]-Tabla2[[#This Row],[PAS_NUM_COR_COD_ESC_TG_NEU]]</f>
        <v>0</v>
      </c>
      <c r="LJ172" s="15">
        <f>Tabla2[[#This Row],[ROS_NUM_COR_COD_ESC_TG_NEG]]-Tabla2[[#This Row],[PAS_NUM_COR_COD_ESC_TG_NEG]]</f>
        <v>0</v>
      </c>
      <c r="LK172" s="15">
        <f>Tabla2[[#This Row],[ROS_NUM_COR_COD_ESC_TG_POS]]-Tabla2[[#This Row],[PAS_NUM_COR_COD_ESC_TG_POS]]</f>
        <v>0</v>
      </c>
      <c r="LL172" s="15">
        <f>Tabla2[[#This Row],[ROS_DUR_COR_COD_ESC_TG_POS]]-Tabla2[[#This Row],[PAS_DUR_COR_COD_ESC_TG_POS]]</f>
        <v>0</v>
      </c>
      <c r="LM172" s="15">
        <f>Tabla2[[#This Row],[ROS_NUM_COR_COD_ESC_TG_TOT]]-Tabla2[[#This Row],[PAS_NUM_COR_COD_ESC_TG_TOT]]</f>
        <v>0</v>
      </c>
      <c r="LN172" s="15">
        <f>Tabla2[[#This Row],[ROS_DUR_COR_COD_ESC_TG_TOT]]-Tabla2[[#This Row],[PAS_DUR_COR_COD_ESC_TG_TOT]]</f>
        <v>0</v>
      </c>
      <c r="LO172" s="15">
        <f>Tabla2[[#This Row],[PAS_NUM_COR_COD_ROS_TG_NEG]]-Tabla2[[#This Row],[ESC_NUM_COR_COD_ROS_TG_NEG]]</f>
        <v>0</v>
      </c>
      <c r="LP172" s="15">
        <f>Tabla2[[#This Row],[PAS_DUR_COR_COD_ROS_TG_NEG]]-Tabla2[[#This Row],[ESC_DUR_COR_COD_ROS_TG_NEG]]</f>
        <v>0</v>
      </c>
      <c r="LQ172" s="15">
        <f>Tabla2[[#This Row],[PAS_NUM_COR_COD_ROS_TG_NEU]]-Tabla2[[#This Row],[ESC_NUM_COR_COD_ROS_TG_NEU]]</f>
        <v>0</v>
      </c>
      <c r="LR172" s="15">
        <f>Tabla2[[#This Row],[PAS_DUR_COR_COD_ROS_TG_NEU]]-Tabla2[[#This Row],[ESC_DUR_COR_COD_ROS_TG_NEU]]</f>
        <v>0</v>
      </c>
      <c r="LS172" s="15">
        <f>Tabla2[[#This Row],[PAS_NUM_COR_COD_ROS_TG_POS]]-Tabla2[[#This Row],[ESC_NUM_COR_COD_ROS_TG_POS]]</f>
        <v>0</v>
      </c>
      <c r="LT172" s="15">
        <f>Tabla2[[#This Row],[PAS_DUR_COR_COD_ROS_TG_POS]]-Tabla2[[#This Row],[ESC_DUR_COR_COD_ROS_TG_POS]]</f>
        <v>0</v>
      </c>
      <c r="LU172" s="15">
        <f>Tabla2[[#This Row],[PAS_NUM_COR_COD_ROS_TG_TOT]]-Tabla2[[#This Row],[ESC_NUM_COR_COD_ROS_TG_TOT]]</f>
        <v>0</v>
      </c>
      <c r="LV172" s="15">
        <f>Tabla2[[#This Row],[PAS_DUR_COR_COD_ROS_TG_TOT]]-Tabla2[[#This Row],[ESC_DUR_COR_COD_ROS_TG_TOT]]</f>
        <v>0</v>
      </c>
      <c r="LW172" s="15">
        <f>Tabla2[[#This Row],[PAS_NUM_COR_COD_ESC_TG_NEG]]-Tabla2[[#This Row],[ESC_NUM_COR_COD_ESC_TG_NEG]]</f>
        <v>0</v>
      </c>
      <c r="LX172" s="15">
        <f>Tabla2[[#This Row],[PAS_DUR_COR_COD_ESC_TG_NEG]]-Tabla2[[#This Row],[ESC_DUR_COR_COD_ESC_TG_NEG]]</f>
        <v>0</v>
      </c>
      <c r="LY172" s="15">
        <f>Tabla2[[#This Row],[PAS_NUM_COR_COD_ESC_TG_NEU]]-Tabla2[[#This Row],[ESC_NUM_COR_COD_ESC_TG_NEU]]</f>
        <v>0</v>
      </c>
      <c r="LZ172" s="15">
        <f>Tabla2[[#This Row],[PAS_DUR_COR_COD_ESC_TG_NEU]]-Tabla2[[#This Row],[ESC_DUR_COR_COD_ESC_TG_NEU]]</f>
        <v>0</v>
      </c>
      <c r="MA172" s="15">
        <f>Tabla2[[#This Row],[PAS_NUM_COR_COD_ESC_TG_POS]]-Tabla2[[#This Row],[ESC_NUM_COR_COD_ESC_TG_POS]]</f>
        <v>0</v>
      </c>
      <c r="MB172" s="15">
        <f>Tabla2[[#This Row],[PAS_DUR_COR_COD_ESC_TG_POS]]-Tabla2[[#This Row],[ESC_DUR_COR_COD_ESC_TG_POS]]</f>
        <v>0</v>
      </c>
      <c r="MC172" s="15">
        <f>Tabla2[[#This Row],[PAS_NUM_COR_COD_ESC_TG_TOT]]-Tabla2[[#This Row],[ESC_NUM_COR_COD_ESC_TG_TOT]]</f>
        <v>0</v>
      </c>
      <c r="MD172" s="15">
        <f>Tabla2[[#This Row],[PAS_DUR_COR_COD_ESC_TG_TOT]]-Tabla2[[#This Row],[ESC_DUR_COR_COD_ESC_TG_TOT]]</f>
        <v>0</v>
      </c>
      <c r="ME172" s="42">
        <f>Tabla25[[#This Row],[PAS_NUM_COR_COD_ROS_TG_NEG]]-Tabla25[[#This Row],[PAS_NUM_COR_COD_ESC_TG_NEG]]</f>
        <v>0</v>
      </c>
      <c r="MF172" s="42">
        <f>Tabla25[[#This Row],[PAS_NUM_COR_COD_ROS_TG_NEU]]-Tabla25[[#This Row],[PAS_NUM_COR_COD_ESC_TG_NEU]]</f>
        <v>0</v>
      </c>
      <c r="MG172" s="42">
        <f>Tabla25[[#This Row],[PAS_NUM_COR_COD_ROS_TG_POS]]-Tabla25[[#This Row],[PAS_NUM_COR_COD_ESC_TG_POS]]</f>
        <v>0</v>
      </c>
      <c r="MH172" s="42">
        <f>Tabla25[[#This Row],[PAS_NUM_COR_COD_ROS_TG_TOT]]-Tabla25[[#This Row],[PAS_NUM_COR_COD_ESC_TG_TOT]]</f>
        <v>0</v>
      </c>
      <c r="MI172" s="42">
        <f>Tabla25[[#This Row],[PAS_DUR_COR_COD_ROS_TG_NEG]]-Tabla25[[#This Row],[PAS_DUR_COR_COD_ESC_TG_NEG]]</f>
        <v>0</v>
      </c>
      <c r="MJ172" s="42">
        <f>Tabla25[[#This Row],[PAS_DUR_COR_COD_ROS_TG_NEU]]-Tabla25[[#This Row],[PAS_DUR_COR_COD_ESC_TG_NEU]]</f>
        <v>0</v>
      </c>
      <c r="MK172" s="42">
        <f>Tabla25[[#This Row],[PAS_DUR_COR_COD_ROS_TG_POS]]-Tabla25[[#This Row],[PAS_DUR_COR_COD_ESC_TG_POS]]</f>
        <v>0</v>
      </c>
      <c r="ML172" s="42">
        <f>Tabla25[[#This Row],[PAS_DUR_COR_COD_ROS_TG_TOT]]-Tabla25[[#This Row],[PAS_DUR_COR_COD_ESC_TG_TOT]]</f>
        <v>0</v>
      </c>
      <c r="MM172" s="44">
        <f>Tabla25[[#This Row],[ESC_NUM_COR_COD_ROS_TG_NEG]]-Tabla25[[#This Row],[ESC_NUM_COR_COD_ESC_TG_NEG]]</f>
        <v>0</v>
      </c>
      <c r="MN172" s="44">
        <f>Tabla25[[#This Row],[ESC_NUM_COR_COD_ROS_TG_NEU]]-Tabla25[[#This Row],[ESC_NUM_COR_COD_ESC_TG_NEU]]</f>
        <v>0</v>
      </c>
      <c r="MO172" s="44">
        <f>Tabla25[[#This Row],[ESC_NUM_COR_COD_ROS_TG_POS]]-Tabla25[[#This Row],[ESC_NUM_COR_COD_ESC_TG_POS]]</f>
        <v>0</v>
      </c>
      <c r="MP172" s="44">
        <f>Tabla25[[#This Row],[ESC_NUM_COR_COD_ROS_TG_TOT]]-Tabla25[[#This Row],[ESC_NUM_COR_COD_ESC_TG_TOT]]</f>
        <v>0</v>
      </c>
      <c r="MQ172" s="44">
        <f>Tabla25[[#This Row],[ESC_DUR_COR_COD_ROS_TG_NEG]]-Tabla25[[#This Row],[ESC_DUR_COR_COD_ESC_TG_NEG]]</f>
        <v>0</v>
      </c>
      <c r="MR172" s="44">
        <f>Tabla25[[#This Row],[ESC_DUR_COR_COD_ROS_TG_NEU]]-Tabla25[[#This Row],[ESC_DUR_COR_COD_ESC_TG_NEU]]</f>
        <v>0</v>
      </c>
      <c r="MS172" s="44">
        <f>Tabla25[[#This Row],[ESC_DUR_COR_COD_ROS_TG_POS]]-Tabla25[[#This Row],[ESC_DUR_COR_COD_ESC_TG_POS]]</f>
        <v>0</v>
      </c>
      <c r="MT172" s="44">
        <f>Tabla25[[#This Row],[ESC_DUR_COR_COD_ROS_TG_TOT]]-Tabla25[[#This Row],[ESC_DUR_COR_COD_ESC_TG_TOT]]</f>
        <v>0</v>
      </c>
      <c r="MU172" s="47">
        <f>Tabla25[[#This Row],[ROS_NUM_COR_COD_ROS_TG_NEG]]-Tabla25[[#This Row],[ROS_NUM_COR_COD_ESC_TG_NEG]]</f>
        <v>0</v>
      </c>
      <c r="MV172" s="47">
        <f>Tabla25[[#This Row],[ROS_NUM_COR_COD_ROS_TG_NEU]]-Tabla25[[#This Row],[ROS_NUM_COR_COD_ESC_TG_NEU]]</f>
        <v>0</v>
      </c>
      <c r="MW172" s="47">
        <f>Tabla25[[#This Row],[ROS_NUM_COR_COD_ROS_TG_POS]]-Tabla25[[#This Row],[ROS_NUM_COR_COD_ESC_TG_POS]]</f>
        <v>0</v>
      </c>
      <c r="MX172" s="47">
        <f>Tabla25[[#This Row],[ROS_NUM_COR_COD_ROS_TG_TOT]]-Tabla25[[#This Row],[ROS_NUM_COR_COD_ESC_TG_TOT]]</f>
        <v>0</v>
      </c>
      <c r="MY172" s="47">
        <f>Tabla25[[#This Row],[ROS_DUR_COR_COD_ROS_TG_NEG]]-Tabla25[[#This Row],[ROS_DUR_COR_COD_ESC_TG_NEG]]</f>
        <v>0</v>
      </c>
      <c r="MZ172" s="47">
        <f>Tabla25[[#This Row],[ROS_DUR_COR_COD_ROS_TG_NEU]]-Tabla25[[#This Row],[ROS_DUR_COR_COD_ESC_TG_NEU]]</f>
        <v>0</v>
      </c>
      <c r="NA172" s="47">
        <f>Tabla25[[#This Row],[ROS_DUR_COR_COD_ROS_TG_POS]]-Tabla25[[#This Row],[ROS_DUR_COR_COD_ESC_TG_POS]]</f>
        <v>0</v>
      </c>
      <c r="NB172" s="47">
        <f>Tabla25[[#This Row],[ROS_DUR_COR_COD_ROS_TG_TOT]]-Tabla25[[#This Row],[ROS_DUR_COR_COD_ESC_TG_TOT]]</f>
        <v>0</v>
      </c>
    </row>
    <row r="173" spans="1:366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  <c r="KY173" s="15">
        <f>Tabla2[[#This Row],[ROS_NUM_COR_COD_ROS_TG_NEG]]-Tabla2[[#This Row],[PAS_NUM_COR_COD_ROS_TG_NEG]]</f>
        <v>0.12222222222222223</v>
      </c>
      <c r="KZ173" s="15">
        <f>Tabla2[[#This Row],[ROS_DUR_COR_COD_ROS_TG_NEG]]-Tabla2[[#This Row],[PAS_DUR_COR_COD_ROS_TG_NEG]]</f>
        <v>53.980392156862763</v>
      </c>
      <c r="LA173" s="15">
        <f>Tabla2[[#This Row],[ROS_NUM_COR_COD_ROS_TG_NEU]]-Tabla2[[#This Row],[PAS_NUM_COR_COD_ROS_TG_NEU]]</f>
        <v>-0.10000000000000009</v>
      </c>
      <c r="LB173" s="15">
        <f>Tabla2[[#This Row],[ROS_DUR_COR_COD_ROS_TG_NEU]]-Tabla2[[#This Row],[PAS_DUR_COR_COD_ROS_TG_NEU]]</f>
        <v>-46.617647058823422</v>
      </c>
      <c r="LC173" s="15">
        <f>Tabla2[[#This Row],[ROS_NUM_COR_COD_ROS_TG_POS]]-Tabla2[[#This Row],[PAS_NUM_COR_COD_ROS_TG_POS]]</f>
        <v>1</v>
      </c>
      <c r="LD173" s="15">
        <f>Tabla2[[#This Row],[ROS_DUR_COR_COD_ROS_TG_POS]]-Tabla2[[#This Row],[PAS_DUR_COR_COD_ROS_TG_POS]]</f>
        <v>-4</v>
      </c>
      <c r="LE173" s="15">
        <f>Tabla2[[#This Row],[ROS_NUM_COR_COD_ROS_TG_TOT]]-Tabla2[[#This Row],[PAS_NUM_COR_COD_ROS_TG_TOT]]</f>
        <v>0.35287356321839081</v>
      </c>
      <c r="LF173" s="15">
        <f>Tabla2[[#This Row],[ROS_DUR_COR_COD_ROS_TG_TOT]]-Tabla2[[#This Row],[PAS_DUR_COR_COD_ROS_TG_TOT]]</f>
        <v>-5.8500443655723302</v>
      </c>
      <c r="LG173" s="15">
        <f>Tabla2[[#This Row],[ROS_NUM_COR_COD_ESC_TG_NEG]]-Tabla2[[#This Row],[PAS_NUM_COR_COD_ESC_TG_NEG]]</f>
        <v>-0.96111111111111125</v>
      </c>
      <c r="LH173" s="15">
        <f>Tabla2[[#This Row],[ROS_DUR_COR_COD_ESC_TG_NEG]]-Tabla2[[#This Row],[PAS_DUR_COR_COD_ESC_TG_NEG]]</f>
        <v>253.81176470588252</v>
      </c>
      <c r="LI173" s="15">
        <f>Tabla2[[#This Row],[ROS_NUM_COR_COD_ESC_TG_NEU]]-Tabla2[[#This Row],[PAS_NUM_COR_COD_ESC_TG_NEU]]</f>
        <v>-0.79999999999999982</v>
      </c>
      <c r="LJ173" s="15">
        <f>Tabla2[[#This Row],[ROS_NUM_COR_COD_ESC_TG_NEG]]-Tabla2[[#This Row],[PAS_NUM_COR_COD_ESC_TG_NEG]]</f>
        <v>-0.96111111111111125</v>
      </c>
      <c r="LK173" s="15">
        <f>Tabla2[[#This Row],[ROS_NUM_COR_COD_ESC_TG_POS]]-Tabla2[[#This Row],[PAS_NUM_COR_COD_ESC_TG_POS]]</f>
        <v>-0.35000000000000009</v>
      </c>
      <c r="LL173" s="15">
        <f>Tabla2[[#This Row],[ROS_DUR_COR_COD_ESC_TG_POS]]-Tabla2[[#This Row],[PAS_DUR_COR_COD_ESC_TG_POS]]</f>
        <v>-155.49166666666656</v>
      </c>
      <c r="LM173" s="15">
        <f>Tabla2[[#This Row],[ROS_NUM_COR_COD_ESC_TG_TOT]]-Tabla2[[#This Row],[PAS_NUM_COR_COD_ESC_TG_TOT]]</f>
        <v>-0.70919540229885047</v>
      </c>
      <c r="LN173" s="15">
        <f>Tabla2[[#This Row],[ROS_DUR_COR_COD_ESC_TG_TOT]]-Tabla2[[#This Row],[PAS_DUR_COR_COD_ESC_TG_TOT]]</f>
        <v>59.892583120204563</v>
      </c>
      <c r="LO173" s="15">
        <f>Tabla2[[#This Row],[PAS_NUM_COR_COD_ROS_TG_NEG]]-Tabla2[[#This Row],[ESC_NUM_COR_COD_ROS_TG_NEG]]</f>
        <v>-0.39999999999999991</v>
      </c>
      <c r="LP173" s="15">
        <f>Tabla2[[#This Row],[PAS_DUR_COR_COD_ROS_TG_NEG]]-Tabla2[[#This Row],[ESC_DUR_COR_COD_ROS_TG_NEG]]</f>
        <v>-315.64705882352939</v>
      </c>
      <c r="LQ173" s="15">
        <f>Tabla2[[#This Row],[PAS_NUM_COR_COD_ROS_TG_NEU]]-Tabla2[[#This Row],[ESC_NUM_COR_COD_ROS_TG_NEU]]</f>
        <v>1.1000000000000001</v>
      </c>
      <c r="LR173" s="15">
        <f>Tabla2[[#This Row],[PAS_DUR_COR_COD_ROS_TG_NEU]]-Tabla2[[#This Row],[ESC_DUR_COR_COD_ROS_TG_NEU]]</f>
        <v>205.49264705882342</v>
      </c>
      <c r="LS173" s="15">
        <f>Tabla2[[#This Row],[PAS_NUM_COR_COD_ROS_TG_POS]]-Tabla2[[#This Row],[ESC_NUM_COR_COD_ROS_TG_POS]]</f>
        <v>-9.9999999999999645E-2</v>
      </c>
      <c r="LT173" s="15">
        <f>Tabla2[[#This Row],[PAS_DUR_COR_COD_ROS_TG_POS]]-Tabla2[[#This Row],[ESC_DUR_COR_COD_ROS_TG_POS]]</f>
        <v>-147.66666666666674</v>
      </c>
      <c r="LU173" s="15">
        <f>Tabla2[[#This Row],[PAS_NUM_COR_COD_ROS_TG_TOT]]-Tabla2[[#This Row],[ESC_NUM_COR_COD_ROS_TG_TOT]]</f>
        <v>0.20000000000000018</v>
      </c>
      <c r="LV173" s="15">
        <f>Tabla2[[#This Row],[PAS_DUR_COR_COD_ROS_TG_TOT]]-Tabla2[[#This Row],[ESC_DUR_COR_COD_ROS_TG_TOT]]</f>
        <v>-76.510204081632651</v>
      </c>
      <c r="LW173" s="15">
        <f>Tabla2[[#This Row],[PAS_NUM_COR_COD_ESC_TG_NEG]]-Tabla2[[#This Row],[ESC_NUM_COR_COD_ESC_TG_NEG]]</f>
        <v>0.14999999999999991</v>
      </c>
      <c r="LX173" s="15">
        <f>Tabla2[[#This Row],[PAS_DUR_COR_COD_ESC_TG_NEG]]-Tabla2[[#This Row],[ESC_DUR_COR_COD_ESC_TG_NEG]]</f>
        <v>-407.66176470588243</v>
      </c>
      <c r="LY173" s="15">
        <f>Tabla2[[#This Row],[PAS_NUM_COR_COD_ESC_TG_NEU]]-Tabla2[[#This Row],[ESC_NUM_COR_COD_ESC_TG_NEU]]</f>
        <v>-1.9000000000000004</v>
      </c>
      <c r="LZ173" s="15">
        <f>Tabla2[[#This Row],[PAS_DUR_COR_COD_ESC_TG_NEU]]-Tabla2[[#This Row],[ESC_DUR_COR_COD_ESC_TG_NEU]]</f>
        <v>-485.60714285714289</v>
      </c>
      <c r="MA173" s="15">
        <f>Tabla2[[#This Row],[PAS_NUM_COR_COD_ESC_TG_POS]]-Tabla2[[#This Row],[ESC_NUM_COR_COD_ESC_TG_POS]]</f>
        <v>-1.3499999999999996</v>
      </c>
      <c r="MB173" s="15">
        <f>Tabla2[[#This Row],[PAS_DUR_COR_COD_ESC_TG_POS]]-Tabla2[[#This Row],[ESC_DUR_COR_COD_ESC_TG_POS]]</f>
        <v>-348.6888888888891</v>
      </c>
      <c r="MC173" s="15">
        <f>Tabla2[[#This Row],[PAS_NUM_COR_COD_ESC_TG_TOT]]-Tabla2[[#This Row],[ESC_NUM_COR_COD_ESC_TG_TOT]]</f>
        <v>-1.0333333333333337</v>
      </c>
      <c r="MD173" s="15">
        <f>Tabla2[[#This Row],[PAS_DUR_COR_COD_ESC_TG_TOT]]-Tabla2[[#This Row],[ESC_DUR_COR_COD_ESC_TG_TOT]]</f>
        <v>-414.86434782608694</v>
      </c>
      <c r="ME173" s="42">
        <f>Tabla25[[#This Row],[PAS_NUM_COR_COD_ROS_TG_NEG]]-Tabla25[[#This Row],[PAS_NUM_COR_COD_ESC_TG_NEG]]</f>
        <v>-0.75</v>
      </c>
      <c r="MF173" s="42">
        <f>Tabla25[[#This Row],[PAS_NUM_COR_COD_ROS_TG_NEU]]-Tabla25[[#This Row],[PAS_NUM_COR_COD_ESC_TG_NEU]]</f>
        <v>0.89999999999999991</v>
      </c>
      <c r="MG173" s="42">
        <f>Tabla25[[#This Row],[PAS_NUM_COR_COD_ROS_TG_POS]]-Tabla25[[#This Row],[PAS_NUM_COR_COD_ESC_TG_POS]]</f>
        <v>-0.75</v>
      </c>
      <c r="MH173" s="42">
        <f>Tabla25[[#This Row],[PAS_NUM_COR_COD_ROS_TG_TOT]]-Tabla25[[#This Row],[PAS_NUM_COR_COD_ESC_TG_TOT]]</f>
        <v>-0.19999999999999973</v>
      </c>
      <c r="MI173" s="42">
        <f>Tabla25[[#This Row],[PAS_DUR_COR_COD_ROS_TG_NEG]]-Tabla25[[#This Row],[PAS_DUR_COR_COD_ESC_TG_NEG]]</f>
        <v>-112.23529411764696</v>
      </c>
      <c r="MJ173" s="42">
        <f>Tabla25[[#This Row],[PAS_DUR_COR_COD_ROS_TG_NEU]]-Tabla25[[#This Row],[PAS_DUR_COR_COD_ESC_TG_NEU]]</f>
        <v>78.474789915966312</v>
      </c>
      <c r="MK173" s="42">
        <f>Tabla25[[#This Row],[PAS_DUR_COR_COD_ROS_TG_POS]]-Tabla25[[#This Row],[PAS_DUR_COR_COD_ESC_TG_POS]]</f>
        <v>-237.86666666666656</v>
      </c>
      <c r="ML173" s="42">
        <f>Tabla25[[#This Row],[PAS_DUR_COR_COD_ROS_TG_TOT]]-Tabla25[[#This Row],[PAS_DUR_COR_COD_ESC_TG_TOT]]</f>
        <v>-86.062999112688544</v>
      </c>
      <c r="MM173" s="44">
        <f>Tabla25[[#This Row],[ESC_NUM_COR_COD_ROS_TG_NEG]]-Tabla25[[#This Row],[ESC_NUM_COR_COD_ESC_TG_NEG]]</f>
        <v>-0.20000000000000018</v>
      </c>
      <c r="MN173" s="44">
        <f>Tabla25[[#This Row],[ESC_NUM_COR_COD_ROS_TG_NEU]]-Tabla25[[#This Row],[ESC_NUM_COR_COD_ESC_TG_NEU]]</f>
        <v>-2.1000000000000005</v>
      </c>
      <c r="MO173" s="44">
        <f>Tabla25[[#This Row],[ESC_NUM_COR_COD_ROS_TG_POS]]-Tabla25[[#This Row],[ESC_NUM_COR_COD_ESC_TG_POS]]</f>
        <v>-2</v>
      </c>
      <c r="MP173" s="44">
        <f>Tabla25[[#This Row],[ESC_NUM_COR_COD_ROS_TG_TOT]]-Tabla25[[#This Row],[ESC_NUM_COR_COD_ESC_TG_TOT]]</f>
        <v>-1.4333333333333336</v>
      </c>
      <c r="MQ173" s="44">
        <f>Tabla25[[#This Row],[ESC_DUR_COR_COD_ROS_TG_NEG]]-Tabla25[[#This Row],[ESC_DUR_COR_COD_ESC_TG_NEG]]</f>
        <v>-204.25</v>
      </c>
      <c r="MR173" s="44">
        <f>Tabla25[[#This Row],[ESC_DUR_COR_COD_ROS_TG_NEU]]-Tabla25[[#This Row],[ESC_DUR_COR_COD_ESC_TG_NEU]]</f>
        <v>-612.625</v>
      </c>
      <c r="MS173" s="44">
        <f>Tabla25[[#This Row],[ESC_DUR_COR_COD_ROS_TG_POS]]-Tabla25[[#This Row],[ESC_DUR_COR_COD_ESC_TG_POS]]</f>
        <v>-438.88888888888891</v>
      </c>
      <c r="MT173" s="44">
        <f>Tabla25[[#This Row],[ESC_DUR_COR_COD_ROS_TG_TOT]]-Tabla25[[#This Row],[ESC_DUR_COR_COD_ESC_TG_TOT]]</f>
        <v>-424.41714285714284</v>
      </c>
      <c r="MU173" s="47">
        <f>Tabla25[[#This Row],[ROS_NUM_COR_COD_ROS_TG_NEG]]-Tabla25[[#This Row],[ROS_NUM_COR_COD_ESC_TG_NEG]]</f>
        <v>0.33333333333333348</v>
      </c>
      <c r="MV173" s="47">
        <f>Tabla25[[#This Row],[ROS_NUM_COR_COD_ROS_TG_NEU]]-Tabla25[[#This Row],[ROS_NUM_COR_COD_ESC_TG_NEU]]</f>
        <v>1.5999999999999996</v>
      </c>
      <c r="MW173" s="47">
        <f>Tabla25[[#This Row],[ROS_NUM_COR_COD_ROS_TG_POS]]-Tabla25[[#This Row],[ROS_NUM_COR_COD_ESC_TG_POS]]</f>
        <v>0.60000000000000009</v>
      </c>
      <c r="MX173" s="47">
        <f>Tabla25[[#This Row],[ROS_NUM_COR_COD_ROS_TG_TOT]]-Tabla25[[#This Row],[ROS_NUM_COR_COD_ESC_TG_TOT]]</f>
        <v>0.86206896551724155</v>
      </c>
      <c r="MY173" s="47">
        <f>Tabla25[[#This Row],[ROS_DUR_COR_COD_ROS_TG_NEG]]-Tabla25[[#This Row],[ROS_DUR_COR_COD_ESC_TG_NEG]]</f>
        <v>-312.06666666666672</v>
      </c>
      <c r="MZ173" s="47">
        <f>Tabla25[[#This Row],[ROS_DUR_COR_COD_ROS_TG_NEU]]-Tabla25[[#This Row],[ROS_DUR_COR_COD_ESC_TG_NEU]]</f>
        <v>-159</v>
      </c>
      <c r="NA173" s="47">
        <f>Tabla25[[#This Row],[ROS_DUR_COR_COD_ROS_TG_POS]]-Tabla25[[#This Row],[ROS_DUR_COR_COD_ESC_TG_POS]]</f>
        <v>-86.375</v>
      </c>
      <c r="NB173" s="47">
        <f>Tabla25[[#This Row],[ROS_DUR_COR_COD_ROS_TG_TOT]]-Tabla25[[#This Row],[ROS_DUR_COR_COD_ESC_TG_TOT]]</f>
        <v>-151.80562659846544</v>
      </c>
    </row>
    <row r="174" spans="1:366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  <c r="KY174" s="15">
        <f>Tabla2[[#This Row],[ROS_NUM_COR_COD_ROS_TG_NEG]]-Tabla2[[#This Row],[PAS_NUM_COR_COD_ROS_TG_NEG]]</f>
        <v>2.3642857142857143</v>
      </c>
      <c r="KZ174" s="15">
        <f>Tabla2[[#This Row],[ROS_DUR_COR_COD_ROS_TG_NEG]]-Tabla2[[#This Row],[PAS_DUR_COR_COD_ROS_TG_NEG]]</f>
        <v>78.666666666666742</v>
      </c>
      <c r="LA174" s="15">
        <f>Tabla2[[#This Row],[ROS_NUM_COR_COD_ROS_TG_NEU]]-Tabla2[[#This Row],[PAS_NUM_COR_COD_ROS_TG_NEU]]</f>
        <v>2.4111111111111105</v>
      </c>
      <c r="LB174" s="15">
        <f>Tabla2[[#This Row],[ROS_DUR_COR_COD_ROS_TG_NEU]]-Tabla2[[#This Row],[PAS_DUR_COR_COD_ROS_TG_NEU]]</f>
        <v>98.969696969696997</v>
      </c>
      <c r="LC174" s="15">
        <f>Tabla2[[#This Row],[ROS_NUM_COR_COD_ROS_TG_POS]]-Tabla2[[#This Row],[PAS_NUM_COR_COD_ROS_TG_POS]]</f>
        <v>1.4555555555555553</v>
      </c>
      <c r="LD174" s="15">
        <f>Tabla2[[#This Row],[ROS_DUR_COR_COD_ROS_TG_POS]]-Tabla2[[#This Row],[PAS_DUR_COR_COD_ROS_TG_POS]]</f>
        <v>-193.8803418803418</v>
      </c>
      <c r="LE174" s="15">
        <f>Tabla2[[#This Row],[ROS_NUM_COR_COD_ROS_TG_TOT]]-Tabla2[[#This Row],[PAS_NUM_COR_COD_ROS_TG_TOT]]</f>
        <v>2.0300000000000002</v>
      </c>
      <c r="LF174" s="15">
        <f>Tabla2[[#This Row],[ROS_DUR_COR_COD_ROS_TG_TOT]]-Tabla2[[#This Row],[PAS_DUR_COR_COD_ROS_TG_TOT]]</f>
        <v>-22.137777777777728</v>
      </c>
      <c r="LG174" s="15">
        <f>Tabla2[[#This Row],[ROS_NUM_COR_COD_ESC_TG_NEG]]-Tabla2[[#This Row],[PAS_NUM_COR_COD_ESC_TG_NEG]]</f>
        <v>-1.7999999999999998</v>
      </c>
      <c r="LH174" s="15">
        <f>Tabla2[[#This Row],[ROS_DUR_COR_COD_ESC_TG_NEG]]-Tabla2[[#This Row],[PAS_DUR_COR_COD_ESC_TG_NEG]]</f>
        <v>-1102.3181818181818</v>
      </c>
      <c r="LI174" s="15">
        <f>Tabla2[[#This Row],[ROS_NUM_COR_COD_ESC_TG_NEU]]-Tabla2[[#This Row],[PAS_NUM_COR_COD_ESC_TG_NEU]]</f>
        <v>-1.7055555555555555</v>
      </c>
      <c r="LJ174" s="15">
        <f>Tabla2[[#This Row],[ROS_NUM_COR_COD_ESC_TG_NEG]]-Tabla2[[#This Row],[PAS_NUM_COR_COD_ESC_TG_NEG]]</f>
        <v>-1.7999999999999998</v>
      </c>
      <c r="LK174" s="15">
        <f>Tabla2[[#This Row],[ROS_NUM_COR_COD_ESC_TG_POS]]-Tabla2[[#This Row],[PAS_NUM_COR_COD_ESC_TG_POS]]</f>
        <v>-0.39444444444444482</v>
      </c>
      <c r="LL174" s="15">
        <f>Tabla2[[#This Row],[ROS_DUR_COR_COD_ESC_TG_POS]]-Tabla2[[#This Row],[PAS_DUR_COR_COD_ESC_TG_POS]]</f>
        <v>-542.09523809523819</v>
      </c>
      <c r="LM174" s="15">
        <f>Tabla2[[#This Row],[ROS_NUM_COR_COD_ESC_TG_TOT]]-Tabla2[[#This Row],[PAS_NUM_COR_COD_ESC_TG_TOT]]</f>
        <v>-1.2466666666666668</v>
      </c>
      <c r="LN174" s="15">
        <f>Tabla2[[#This Row],[ROS_DUR_COR_COD_ESC_TG_TOT]]-Tabla2[[#This Row],[PAS_DUR_COR_COD_ESC_TG_TOT]]</f>
        <v>-734.66666666666674</v>
      </c>
      <c r="LO174" s="15">
        <f>Tabla2[[#This Row],[PAS_NUM_COR_COD_ROS_TG_NEG]]-Tabla2[[#This Row],[ESC_NUM_COR_COD_ROS_TG_NEG]]</f>
        <v>1.35</v>
      </c>
      <c r="LP174" s="15">
        <f>Tabla2[[#This Row],[PAS_DUR_COR_COD_ROS_TG_NEG]]-Tabla2[[#This Row],[ESC_DUR_COR_COD_ROS_TG_NEG]]</f>
        <v>1155.2666666666664</v>
      </c>
      <c r="LQ174" s="15">
        <f>Tabla2[[#This Row],[PAS_NUM_COR_COD_ROS_TG_NEU]]-Tabla2[[#This Row],[ESC_NUM_COR_COD_ROS_TG_NEU]]</f>
        <v>-8.571428571428541E-2</v>
      </c>
      <c r="LR174" s="15">
        <f>Tabla2[[#This Row],[PAS_DUR_COR_COD_ROS_TG_NEU]]-Tabla2[[#This Row],[ESC_DUR_COR_COD_ROS_TG_NEU]]</f>
        <v>494.5454545454545</v>
      </c>
      <c r="LS174" s="15">
        <f>Tabla2[[#This Row],[PAS_NUM_COR_COD_ROS_TG_POS]]-Tabla2[[#This Row],[ESC_NUM_COR_COD_ROS_TG_POS]]</f>
        <v>1.0375000000000001</v>
      </c>
      <c r="LT174" s="15">
        <f>Tabla2[[#This Row],[PAS_DUR_COR_COD_ROS_TG_POS]]-Tabla2[[#This Row],[ESC_DUR_COR_COD_ROS_TG_POS]]</f>
        <v>723.13286713286709</v>
      </c>
      <c r="LU174" s="15">
        <f>Tabla2[[#This Row],[PAS_NUM_COR_COD_ROS_TG_TOT]]-Tabla2[[#This Row],[ESC_NUM_COR_COD_ROS_TG_TOT]]</f>
        <v>0.79999999999999982</v>
      </c>
      <c r="LV174" s="15">
        <f>Tabla2[[#This Row],[PAS_DUR_COR_COD_ROS_TG_TOT]]-Tabla2[[#This Row],[ESC_DUR_COR_COD_ROS_TG_TOT]]</f>
        <v>815.18318318318325</v>
      </c>
      <c r="LW174" s="15">
        <f>Tabla2[[#This Row],[PAS_NUM_COR_COD_ESC_TG_NEG]]-Tabla2[[#This Row],[ESC_NUM_COR_COD_ESC_TG_NEG]]</f>
        <v>-1.7555555555555555</v>
      </c>
      <c r="LX174" s="15">
        <f>Tabla2[[#This Row],[PAS_DUR_COR_COD_ESC_TG_NEG]]-Tabla2[[#This Row],[ESC_DUR_COR_COD_ESC_TG_NEG]]</f>
        <v>10.818181818181756</v>
      </c>
      <c r="LY174" s="15">
        <f>Tabla2[[#This Row],[PAS_NUM_COR_COD_ESC_TG_NEU]]-Tabla2[[#This Row],[ESC_NUM_COR_COD_ESC_TG_NEU]]</f>
        <v>-0.13571428571428568</v>
      </c>
      <c r="LZ174" s="15">
        <f>Tabla2[[#This Row],[PAS_DUR_COR_COD_ESC_TG_NEU]]-Tabla2[[#This Row],[ESC_DUR_COR_COD_ESC_TG_NEU]]</f>
        <v>395.41666666666674</v>
      </c>
      <c r="MA174" s="15">
        <f>Tabla2[[#This Row],[PAS_NUM_COR_COD_ESC_TG_POS]]-Tabla2[[#This Row],[ESC_NUM_COR_COD_ESC_TG_POS]]</f>
        <v>-0.92499999999999982</v>
      </c>
      <c r="MB174" s="15">
        <f>Tabla2[[#This Row],[PAS_DUR_COR_COD_ESC_TG_POS]]-Tabla2[[#This Row],[ESC_DUR_COR_COD_ESC_TG_POS]]</f>
        <v>284.26666666666665</v>
      </c>
      <c r="MC174" s="15">
        <f>Tabla2[[#This Row],[PAS_NUM_COR_COD_ESC_TG_TOT]]-Tabla2[[#This Row],[ESC_NUM_COR_COD_ESC_TG_TOT]]</f>
        <v>-0.9916666666666667</v>
      </c>
      <c r="MD174" s="15">
        <f>Tabla2[[#This Row],[PAS_DUR_COR_COD_ESC_TG_TOT]]-Tabla2[[#This Row],[ESC_DUR_COR_COD_ESC_TG_TOT]]</f>
        <v>219.79090909090905</v>
      </c>
      <c r="ME174" s="42">
        <f>Tabla25[[#This Row],[PAS_NUM_COR_COD_ROS_TG_NEG]]-Tabla25[[#This Row],[PAS_NUM_COR_COD_ESC_TG_NEG]]</f>
        <v>0.55000000000000027</v>
      </c>
      <c r="MF174" s="42">
        <f>Tabla25[[#This Row],[PAS_NUM_COR_COD_ROS_TG_NEU]]-Tabla25[[#This Row],[PAS_NUM_COR_COD_ESC_TG_NEU]]</f>
        <v>-0.44999999999999973</v>
      </c>
      <c r="MG174" s="42">
        <f>Tabla25[[#This Row],[PAS_NUM_COR_COD_ROS_TG_POS]]-Tabla25[[#This Row],[PAS_NUM_COR_COD_ESC_TG_POS]]</f>
        <v>0.14999999999999991</v>
      </c>
      <c r="MH174" s="42">
        <f>Tabla25[[#This Row],[PAS_NUM_COR_COD_ROS_TG_TOT]]-Tabla25[[#This Row],[PAS_NUM_COR_COD_ESC_TG_TOT]]</f>
        <v>8.3333333333333037E-2</v>
      </c>
      <c r="MI174" s="42">
        <f>Tabla25[[#This Row],[PAS_DUR_COR_COD_ROS_TG_NEG]]-Tabla25[[#This Row],[PAS_DUR_COR_COD_ESC_TG_NEG]]</f>
        <v>214.5151515151515</v>
      </c>
      <c r="MJ174" s="42">
        <f>Tabla25[[#This Row],[PAS_DUR_COR_COD_ROS_TG_NEU]]-Tabla25[[#This Row],[PAS_DUR_COR_COD_ESC_TG_NEU]]</f>
        <v>-129.05303030303048</v>
      </c>
      <c r="MK174" s="42">
        <f>Tabla25[[#This Row],[PAS_DUR_COR_COD_ROS_TG_POS]]-Tabla25[[#This Row],[PAS_DUR_COR_COD_ESC_TG_POS]]</f>
        <v>27.102564102563974</v>
      </c>
      <c r="ML174" s="42">
        <f>Tabla25[[#This Row],[PAS_DUR_COR_COD_ROS_TG_TOT]]-Tabla25[[#This Row],[PAS_DUR_COR_COD_ESC_TG_TOT]]</f>
        <v>35.577777777777783</v>
      </c>
      <c r="MM174" s="44">
        <f>Tabla25[[#This Row],[ESC_NUM_COR_COD_ROS_TG_NEG]]-Tabla25[[#This Row],[ESC_NUM_COR_COD_ESC_TG_NEG]]</f>
        <v>-2.5555555555555554</v>
      </c>
      <c r="MN174" s="44">
        <f>Tabla25[[#This Row],[ESC_NUM_COR_COD_ROS_TG_NEU]]-Tabla25[[#This Row],[ESC_NUM_COR_COD_ESC_TG_NEU]]</f>
        <v>-0.5</v>
      </c>
      <c r="MO174" s="44">
        <f>Tabla25[[#This Row],[ESC_NUM_COR_COD_ROS_TG_POS]]-Tabla25[[#This Row],[ESC_NUM_COR_COD_ESC_TG_POS]]</f>
        <v>-1.8125</v>
      </c>
      <c r="MP174" s="44">
        <f>Tabla25[[#This Row],[ESC_NUM_COR_COD_ROS_TG_TOT]]-Tabla25[[#This Row],[ESC_NUM_COR_COD_ESC_TG_TOT]]</f>
        <v>-1.7083333333333335</v>
      </c>
      <c r="MQ174" s="44">
        <f>Tabla25[[#This Row],[ESC_DUR_COR_COD_ROS_TG_NEG]]-Tabla25[[#This Row],[ESC_DUR_COR_COD_ESC_TG_NEG]]</f>
        <v>-929.93333333333328</v>
      </c>
      <c r="MR174" s="44">
        <f>Tabla25[[#This Row],[ESC_DUR_COR_COD_ROS_TG_NEU]]-Tabla25[[#This Row],[ESC_DUR_COR_COD_ESC_TG_NEU]]</f>
        <v>-228.18181818181824</v>
      </c>
      <c r="MS174" s="44">
        <f>Tabla25[[#This Row],[ESC_DUR_COR_COD_ROS_TG_POS]]-Tabla25[[#This Row],[ESC_DUR_COR_COD_ESC_TG_POS]]</f>
        <v>-411.76363636363646</v>
      </c>
      <c r="MT174" s="44">
        <f>Tabla25[[#This Row],[ESC_DUR_COR_COD_ROS_TG_TOT]]-Tabla25[[#This Row],[ESC_DUR_COR_COD_ESC_TG_TOT]]</f>
        <v>-559.81449631449641</v>
      </c>
      <c r="MU174" s="47">
        <f>Tabla25[[#This Row],[ROS_NUM_COR_COD_ROS_TG_NEG]]-Tabla25[[#This Row],[ROS_NUM_COR_COD_ESC_TG_NEG]]</f>
        <v>4.7142857142857144</v>
      </c>
      <c r="MV174" s="47">
        <f>Tabla25[[#This Row],[ROS_NUM_COR_COD_ROS_TG_NEU]]-Tabla25[[#This Row],[ROS_NUM_COR_COD_ESC_TG_NEU]]</f>
        <v>3.6666666666666661</v>
      </c>
      <c r="MW174" s="47">
        <f>Tabla25[[#This Row],[ROS_NUM_COR_COD_ROS_TG_POS]]-Tabla25[[#This Row],[ROS_NUM_COR_COD_ESC_TG_POS]]</f>
        <v>2</v>
      </c>
      <c r="MX174" s="47">
        <f>Tabla25[[#This Row],[ROS_NUM_COR_COD_ROS_TG_TOT]]-Tabla25[[#This Row],[ROS_NUM_COR_COD_ESC_TG_TOT]]</f>
        <v>3.3600000000000003</v>
      </c>
      <c r="MY174" s="47">
        <f>Tabla25[[#This Row],[ROS_DUR_COR_COD_ROS_TG_NEG]]-Tabla25[[#This Row],[ROS_DUR_COR_COD_ESC_TG_NEG]]</f>
        <v>1395.5</v>
      </c>
      <c r="MZ174" s="47">
        <f>Tabla25[[#This Row],[ROS_DUR_COR_COD_ROS_TG_NEU]]-Tabla25[[#This Row],[ROS_DUR_COR_COD_ESC_TG_NEU]]</f>
        <v>617.33333333333326</v>
      </c>
      <c r="NA174" s="47">
        <f>Tabla25[[#This Row],[ROS_DUR_COR_COD_ROS_TG_POS]]-Tabla25[[#This Row],[ROS_DUR_COR_COD_ESC_TG_POS]]</f>
        <v>375.31746031746036</v>
      </c>
      <c r="NB174" s="47">
        <f>Tabla25[[#This Row],[ROS_DUR_COR_COD_ROS_TG_TOT]]-Tabla25[[#This Row],[ROS_DUR_COR_COD_ESC_TG_TOT]]</f>
        <v>748.1066666666668</v>
      </c>
    </row>
    <row r="175" spans="1:366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  <c r="KY175" s="15">
        <f>Tabla2[[#This Row],[ROS_NUM_COR_COD_ROS_TG_NEG]]-Tabla2[[#This Row],[PAS_NUM_COR_COD_ROS_TG_NEG]]</f>
        <v>-0.77222222222222214</v>
      </c>
      <c r="KZ175" s="15">
        <f>Tabla2[[#This Row],[ROS_DUR_COR_COD_ROS_TG_NEG]]-Tabla2[[#This Row],[PAS_DUR_COR_COD_ROS_TG_NEG]]</f>
        <v>-192.2302631578948</v>
      </c>
      <c r="LA175" s="15">
        <f>Tabla2[[#This Row],[ROS_NUM_COR_COD_ROS_TG_NEU]]-Tabla2[[#This Row],[PAS_NUM_COR_COD_ROS_TG_NEU]]</f>
        <v>0.24999999999999956</v>
      </c>
      <c r="LB175" s="15">
        <f>Tabla2[[#This Row],[ROS_DUR_COR_COD_ROS_TG_NEU]]-Tabla2[[#This Row],[PAS_DUR_COR_COD_ROS_TG_NEU]]</f>
        <v>180.875</v>
      </c>
      <c r="LC175" s="15">
        <f>Tabla2[[#This Row],[ROS_NUM_COR_COD_ROS_TG_POS]]-Tabla2[[#This Row],[PAS_NUM_COR_COD_ROS_TG_POS]]</f>
        <v>-0.41111111111111098</v>
      </c>
      <c r="LD175" s="15">
        <f>Tabla2[[#This Row],[ROS_DUR_COR_COD_ROS_TG_POS]]-Tabla2[[#This Row],[PAS_DUR_COR_COD_ROS_TG_POS]]</f>
        <v>146.48571428571427</v>
      </c>
      <c r="LE175" s="15">
        <f>Tabla2[[#This Row],[ROS_NUM_COR_COD_ROS_TG_TOT]]-Tabla2[[#This Row],[PAS_NUM_COR_COD_ROS_TG_TOT]]</f>
        <v>-0.2928571428571427</v>
      </c>
      <c r="LF175" s="15">
        <f>Tabla2[[#This Row],[ROS_DUR_COR_COD_ROS_TG_TOT]]-Tabla2[[#This Row],[PAS_DUR_COR_COD_ROS_TG_TOT]]</f>
        <v>66.554347826086996</v>
      </c>
      <c r="LG175" s="15">
        <f>Tabla2[[#This Row],[ROS_NUM_COR_COD_ESC_TG_NEG]]-Tabla2[[#This Row],[PAS_NUM_COR_COD_ESC_TG_NEG]]</f>
        <v>0.47222222222222232</v>
      </c>
      <c r="LH175" s="15">
        <f>Tabla2[[#This Row],[ROS_DUR_COR_COD_ESC_TG_NEG]]-Tabla2[[#This Row],[PAS_DUR_COR_COD_ESC_TG_NEG]]</f>
        <v>488.01666666666654</v>
      </c>
      <c r="LI175" s="15">
        <f>Tabla2[[#This Row],[ROS_NUM_COR_COD_ESC_TG_NEU]]-Tabla2[[#This Row],[PAS_NUM_COR_COD_ESC_TG_NEU]]</f>
        <v>-0.59999999999999987</v>
      </c>
      <c r="LJ175" s="15">
        <f>Tabla2[[#This Row],[ROS_NUM_COR_COD_ESC_TG_NEG]]-Tabla2[[#This Row],[PAS_NUM_COR_COD_ESC_TG_NEG]]</f>
        <v>0.47222222222222232</v>
      </c>
      <c r="LK175" s="15">
        <f>Tabla2[[#This Row],[ROS_NUM_COR_COD_ESC_TG_POS]]-Tabla2[[#This Row],[PAS_NUM_COR_COD_ESC_TG_POS]]</f>
        <v>-3.8888888888888751E-2</v>
      </c>
      <c r="LL175" s="15">
        <f>Tabla2[[#This Row],[ROS_DUR_COR_COD_ESC_TG_POS]]-Tabla2[[#This Row],[PAS_DUR_COR_COD_ESC_TG_POS]]</f>
        <v>348.5</v>
      </c>
      <c r="LM175" s="15">
        <f>Tabla2[[#This Row],[ROS_NUM_COR_COD_ESC_TG_TOT]]-Tabla2[[#This Row],[PAS_NUM_COR_COD_ESC_TG_TOT]]</f>
        <v>-7.619047619047592E-2</v>
      </c>
      <c r="LN175" s="15">
        <f>Tabla2[[#This Row],[ROS_DUR_COR_COD_ESC_TG_TOT]]-Tabla2[[#This Row],[PAS_DUR_COR_COD_ESC_TG_TOT]]</f>
        <v>287.30287859824784</v>
      </c>
      <c r="LO175" s="15">
        <f>Tabla2[[#This Row],[PAS_NUM_COR_COD_ROS_TG_NEG]]-Tabla2[[#This Row],[ESC_NUM_COR_COD_ROS_TG_NEG]]</f>
        <v>3.8833333333333333</v>
      </c>
      <c r="LP175" s="15">
        <f>Tabla2[[#This Row],[PAS_DUR_COR_COD_ROS_TG_NEG]]-Tabla2[[#This Row],[ESC_DUR_COR_COD_ROS_TG_NEG]]</f>
        <v>1233.6052631578948</v>
      </c>
      <c r="LQ175" s="15">
        <f>Tabla2[[#This Row],[PAS_NUM_COR_COD_ROS_TG_NEU]]-Tabla2[[#This Row],[ESC_NUM_COR_COD_ROS_TG_NEU]]</f>
        <v>3.1500000000000004</v>
      </c>
      <c r="LR175" s="15">
        <f>Tabla2[[#This Row],[PAS_DUR_COR_COD_ROS_TG_NEU]]-Tabla2[[#This Row],[ESC_DUR_COR_COD_ROS_TG_NEU]]</f>
        <v>678.66666666666663</v>
      </c>
      <c r="LS175" s="15">
        <f>Tabla2[[#This Row],[PAS_NUM_COR_COD_ROS_TG_POS]]-Tabla2[[#This Row],[ESC_NUM_COR_COD_ROS_TG_POS]]</f>
        <v>1.7444444444444442</v>
      </c>
      <c r="LT175" s="15">
        <f>Tabla2[[#This Row],[PAS_DUR_COR_COD_ROS_TG_POS]]-Tabla2[[#This Row],[ESC_DUR_COR_COD_ROS_TG_POS]]</f>
        <v>183.59999999999991</v>
      </c>
      <c r="LU175" s="15">
        <f>Tabla2[[#This Row],[PAS_NUM_COR_COD_ROS_TG_TOT]]-Tabla2[[#This Row],[ESC_NUM_COR_COD_ROS_TG_TOT]]</f>
        <v>2.9357142857142855</v>
      </c>
      <c r="LV175" s="15">
        <f>Tabla2[[#This Row],[PAS_DUR_COR_COD_ROS_TG_TOT]]-Tabla2[[#This Row],[ESC_DUR_COR_COD_ROS_TG_TOT]]</f>
        <v>686.16666666666663</v>
      </c>
      <c r="LW175" s="15">
        <f>Tabla2[[#This Row],[PAS_NUM_COR_COD_ESC_TG_NEG]]-Tabla2[[#This Row],[ESC_NUM_COR_COD_ESC_TG_NEG]]</f>
        <v>-1.0277777777777777</v>
      </c>
      <c r="LX175" s="15">
        <f>Tabla2[[#This Row],[PAS_DUR_COR_COD_ESC_TG_NEG]]-Tabla2[[#This Row],[ESC_DUR_COR_COD_ESC_TG_NEG]]</f>
        <v>-271.41666666666663</v>
      </c>
      <c r="LY175" s="15">
        <f>Tabla2[[#This Row],[PAS_NUM_COR_COD_ESC_TG_NEU]]-Tabla2[[#This Row],[ESC_NUM_COR_COD_ESC_TG_NEU]]</f>
        <v>-1</v>
      </c>
      <c r="LZ175" s="15">
        <f>Tabla2[[#This Row],[PAS_DUR_COR_COD_ESC_TG_NEU]]-Tabla2[[#This Row],[ESC_DUR_COR_COD_ESC_TG_NEU]]</f>
        <v>-794.99159663865544</v>
      </c>
      <c r="MA175" s="15">
        <f>Tabla2[[#This Row],[PAS_NUM_COR_COD_ESC_TG_POS]]-Tabla2[[#This Row],[ESC_NUM_COR_COD_ESC_TG_POS]]</f>
        <v>-0.62777777777777777</v>
      </c>
      <c r="MB175" s="15">
        <f>Tabla2[[#This Row],[PAS_DUR_COR_COD_ESC_TG_POS]]-Tabla2[[#This Row],[ESC_DUR_COR_COD_ESC_TG_POS]]</f>
        <v>-333.54166666666674</v>
      </c>
      <c r="MC175" s="15">
        <f>Tabla2[[#This Row],[PAS_NUM_COR_COD_ESC_TG_TOT]]-Tabla2[[#This Row],[ESC_NUM_COR_COD_ESC_TG_TOT]]</f>
        <v>-0.88809523809523849</v>
      </c>
      <c r="MD175" s="15">
        <f>Tabla2[[#This Row],[PAS_DUR_COR_COD_ESC_TG_TOT]]-Tabla2[[#This Row],[ESC_DUR_COR_COD_ESC_TG_TOT]]</f>
        <v>-456.13442940038681</v>
      </c>
      <c r="ME175" s="42">
        <f>Tabla25[[#This Row],[PAS_NUM_COR_COD_ROS_TG_NEG]]-Tabla25[[#This Row],[PAS_NUM_COR_COD_ESC_TG_NEG]]</f>
        <v>2.8</v>
      </c>
      <c r="MF175" s="42">
        <f>Tabla25[[#This Row],[PAS_NUM_COR_COD_ROS_TG_NEU]]-Tabla25[[#This Row],[PAS_NUM_COR_COD_ESC_TG_NEU]]</f>
        <v>1.4500000000000002</v>
      </c>
      <c r="MG175" s="42">
        <f>Tabla25[[#This Row],[PAS_NUM_COR_COD_ROS_TG_POS]]-Tabla25[[#This Row],[PAS_NUM_COR_COD_ESC_TG_POS]]</f>
        <v>0.14999999999999991</v>
      </c>
      <c r="MH175" s="42">
        <f>Tabla25[[#This Row],[PAS_NUM_COR_COD_ROS_TG_TOT]]-Tabla25[[#This Row],[PAS_NUM_COR_COD_ESC_TG_TOT]]</f>
        <v>1.4666666666666668</v>
      </c>
      <c r="MI175" s="42">
        <f>Tabla25[[#This Row],[PAS_DUR_COR_COD_ROS_TG_NEG]]-Tabla25[[#This Row],[PAS_DUR_COR_COD_ESC_TG_NEG]]</f>
        <v>747.52192982456143</v>
      </c>
      <c r="MJ175" s="42">
        <f>Tabla25[[#This Row],[PAS_DUR_COR_COD_ROS_TG_NEU]]-Tabla25[[#This Row],[PAS_DUR_COR_COD_ESC_TG_NEU]]</f>
        <v>610.70588235294122</v>
      </c>
      <c r="MK175" s="42">
        <f>Tabla25[[#This Row],[PAS_DUR_COR_COD_ROS_TG_POS]]-Tabla25[[#This Row],[PAS_DUR_COR_COD_ESC_TG_POS]]</f>
        <v>-25.033333333333303</v>
      </c>
      <c r="ML175" s="42">
        <f>Tabla25[[#This Row],[PAS_DUR_COR_COD_ROS_TG_TOT]]-Tabla25[[#This Row],[PAS_DUR_COR_COD_ESC_TG_TOT]]</f>
        <v>424.11170212765956</v>
      </c>
      <c r="MM175" s="44">
        <f>Tabla25[[#This Row],[ESC_NUM_COR_COD_ROS_TG_NEG]]-Tabla25[[#This Row],[ESC_NUM_COR_COD_ESC_TG_NEG]]</f>
        <v>-2.1111111111111112</v>
      </c>
      <c r="MN175" s="44">
        <f>Tabla25[[#This Row],[ESC_NUM_COR_COD_ROS_TG_NEU]]-Tabla25[[#This Row],[ESC_NUM_COR_COD_ESC_TG_NEU]]</f>
        <v>-2.7</v>
      </c>
      <c r="MO175" s="44">
        <f>Tabla25[[#This Row],[ESC_NUM_COR_COD_ROS_TG_POS]]-Tabla25[[#This Row],[ESC_NUM_COR_COD_ESC_TG_POS]]</f>
        <v>-2.2222222222222223</v>
      </c>
      <c r="MP175" s="44">
        <f>Tabla25[[#This Row],[ESC_NUM_COR_COD_ROS_TG_TOT]]-Tabla25[[#This Row],[ESC_NUM_COR_COD_ESC_TG_TOT]]</f>
        <v>-2.3571428571428572</v>
      </c>
      <c r="MQ175" s="44">
        <f>Tabla25[[#This Row],[ESC_DUR_COR_COD_ROS_TG_NEG]]-Tabla25[[#This Row],[ESC_DUR_COR_COD_ESC_TG_NEG]]</f>
        <v>-757.5</v>
      </c>
      <c r="MR175" s="44">
        <f>Tabla25[[#This Row],[ESC_DUR_COR_COD_ROS_TG_NEU]]-Tabla25[[#This Row],[ESC_DUR_COR_COD_ESC_TG_NEU]]</f>
        <v>-862.95238095238085</v>
      </c>
      <c r="MS175" s="44">
        <f>Tabla25[[#This Row],[ESC_DUR_COR_COD_ROS_TG_POS]]-Tabla25[[#This Row],[ESC_DUR_COR_COD_ESC_TG_POS]]</f>
        <v>-542.17499999999995</v>
      </c>
      <c r="MT175" s="44">
        <f>Tabla25[[#This Row],[ESC_DUR_COR_COD_ROS_TG_TOT]]-Tabla25[[#This Row],[ESC_DUR_COR_COD_ESC_TG_TOT]]</f>
        <v>-718.18939393939388</v>
      </c>
      <c r="MU175" s="47">
        <f>Tabla25[[#This Row],[ROS_NUM_COR_COD_ROS_TG_NEG]]-Tabla25[[#This Row],[ROS_NUM_COR_COD_ESC_TG_NEG]]</f>
        <v>1.5555555555555554</v>
      </c>
      <c r="MV175" s="47">
        <f>Tabla25[[#This Row],[ROS_NUM_COR_COD_ROS_TG_NEU]]-Tabla25[[#This Row],[ROS_NUM_COR_COD_ESC_TG_NEU]]</f>
        <v>2.2999999999999998</v>
      </c>
      <c r="MW175" s="47">
        <f>Tabla25[[#This Row],[ROS_NUM_COR_COD_ROS_TG_POS]]-Tabla25[[#This Row],[ROS_NUM_COR_COD_ESC_TG_POS]]</f>
        <v>-0.22222222222222232</v>
      </c>
      <c r="MX175" s="47">
        <f>Tabla25[[#This Row],[ROS_NUM_COR_COD_ROS_TG_TOT]]-Tabla25[[#This Row],[ROS_NUM_COR_COD_ESC_TG_TOT]]</f>
        <v>1.25</v>
      </c>
      <c r="MY175" s="47">
        <f>Tabla25[[#This Row],[ROS_DUR_COR_COD_ROS_TG_NEG]]-Tabla25[[#This Row],[ROS_DUR_COR_COD_ESC_TG_NEG]]</f>
        <v>67.275000000000091</v>
      </c>
      <c r="MZ175" s="47">
        <f>Tabla25[[#This Row],[ROS_DUR_COR_COD_ROS_TG_NEU]]-Tabla25[[#This Row],[ROS_DUR_COR_COD_ESC_TG_NEU]]</f>
        <v>716.54166666666674</v>
      </c>
      <c r="NA175" s="47">
        <f>Tabla25[[#This Row],[ROS_DUR_COR_COD_ROS_TG_POS]]-Tabla25[[#This Row],[ROS_DUR_COR_COD_ESC_TG_POS]]</f>
        <v>-227.04761904761904</v>
      </c>
      <c r="NB175" s="47">
        <f>Tabla25[[#This Row],[ROS_DUR_COR_COD_ROS_TG_TOT]]-Tabla25[[#This Row],[ROS_DUR_COR_COD_ESC_TG_TOT]]</f>
        <v>203.36317135549871</v>
      </c>
    </row>
    <row r="176" spans="1:366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  <c r="KY176" s="15">
        <f>Tabla2[[#This Row],[ROS_NUM_COR_COD_ROS_TG_NEG]]-Tabla2[[#This Row],[PAS_NUM_COR_COD_ROS_TG_NEG]]</f>
        <v>-2.6111111111111112</v>
      </c>
      <c r="KZ176" s="15">
        <f>Tabla2[[#This Row],[ROS_DUR_COR_COD_ROS_TG_NEG]]-Tabla2[[#This Row],[PAS_DUR_COR_COD_ROS_TG_NEG]]</f>
        <v>-131.1764705882353</v>
      </c>
      <c r="LA176" s="15">
        <f>Tabla2[[#This Row],[ROS_NUM_COR_COD_ROS_TG_NEU]]-Tabla2[[#This Row],[PAS_NUM_COR_COD_ROS_TG_NEU]]</f>
        <v>-2.5</v>
      </c>
      <c r="LB176" s="15">
        <f>Tabla2[[#This Row],[ROS_DUR_COR_COD_ROS_TG_NEU]]-Tabla2[[#This Row],[PAS_DUR_COR_COD_ROS_TG_NEU]]</f>
        <v>-797.58333333333337</v>
      </c>
      <c r="LC176" s="15">
        <f>Tabla2[[#This Row],[ROS_NUM_COR_COD_ROS_TG_POS]]-Tabla2[[#This Row],[PAS_NUM_COR_COD_ROS_TG_POS]]</f>
        <v>-2.5166666666666666</v>
      </c>
      <c r="LD176" s="15">
        <f>Tabla2[[#This Row],[ROS_DUR_COR_COD_ROS_TG_POS]]-Tabla2[[#This Row],[PAS_DUR_COR_COD_ROS_TG_POS]]</f>
        <v>-398.30769230769226</v>
      </c>
      <c r="LE176" s="15">
        <f>Tabla2[[#This Row],[ROS_NUM_COR_COD_ROS_TG_TOT]]-Tabla2[[#This Row],[PAS_NUM_COR_COD_ROS_TG_TOT]]</f>
        <v>-2.5455665024630543</v>
      </c>
      <c r="LF176" s="15">
        <f>Tabla2[[#This Row],[ROS_DUR_COR_COD_ROS_TG_TOT]]-Tabla2[[#This Row],[PAS_DUR_COR_COD_ROS_TG_TOT]]</f>
        <v>-300.54761904761904</v>
      </c>
      <c r="LG176" s="15">
        <f>Tabla2[[#This Row],[ROS_NUM_COR_COD_ESC_TG_NEG]]-Tabla2[[#This Row],[PAS_NUM_COR_COD_ESC_TG_NEG]]</f>
        <v>-1.5000000000000002</v>
      </c>
      <c r="LH176" s="15">
        <f>Tabla2[[#This Row],[ROS_DUR_COR_COD_ESC_TG_NEG]]-Tabla2[[#This Row],[PAS_DUR_COR_COD_ESC_TG_NEG]]</f>
        <v>-411.8</v>
      </c>
      <c r="LI176" s="15">
        <f>Tabla2[[#This Row],[ROS_NUM_COR_COD_ESC_TG_NEU]]-Tabla2[[#This Row],[PAS_NUM_COR_COD_ESC_TG_NEU]]</f>
        <v>-2.65</v>
      </c>
      <c r="LJ176" s="15">
        <f>Tabla2[[#This Row],[ROS_NUM_COR_COD_ESC_TG_NEG]]-Tabla2[[#This Row],[PAS_NUM_COR_COD_ESC_TG_NEG]]</f>
        <v>-1.5000000000000002</v>
      </c>
      <c r="LK176" s="15">
        <f>Tabla2[[#This Row],[ROS_NUM_COR_COD_ESC_TG_POS]]-Tabla2[[#This Row],[PAS_NUM_COR_COD_ESC_TG_POS]]</f>
        <v>-2.5777777777777775</v>
      </c>
      <c r="LL176" s="15">
        <f>Tabla2[[#This Row],[ROS_DUR_COR_COD_ESC_TG_POS]]-Tabla2[[#This Row],[PAS_DUR_COR_COD_ESC_TG_POS]]</f>
        <v>-393.35714285714289</v>
      </c>
      <c r="LM176" s="15">
        <f>Tabla2[[#This Row],[ROS_NUM_COR_COD_ESC_TG_TOT]]-Tabla2[[#This Row],[PAS_NUM_COR_COD_ESC_TG_TOT]]</f>
        <v>-2.2561576354679804</v>
      </c>
      <c r="LN176" s="15">
        <f>Tabla2[[#This Row],[ROS_DUR_COR_COD_ESC_TG_TOT]]-Tabla2[[#This Row],[PAS_DUR_COR_COD_ESC_TG_TOT]]</f>
        <v>-416.35</v>
      </c>
      <c r="LO176" s="15">
        <f>Tabla2[[#This Row],[PAS_NUM_COR_COD_ROS_TG_NEG]]-Tabla2[[#This Row],[ESC_NUM_COR_COD_ROS_TG_NEG]]</f>
        <v>0.27777777777777812</v>
      </c>
      <c r="LP176" s="15">
        <f>Tabla2[[#This Row],[PAS_DUR_COR_COD_ROS_TG_NEG]]-Tabla2[[#This Row],[ESC_DUR_COR_COD_ROS_TG_NEG]]</f>
        <v>-743.62352941176459</v>
      </c>
      <c r="LQ176" s="15">
        <f>Tabla2[[#This Row],[PAS_NUM_COR_COD_ROS_TG_NEU]]-Tabla2[[#This Row],[ESC_NUM_COR_COD_ROS_TG_NEU]]</f>
        <v>0.625</v>
      </c>
      <c r="LR176" s="15">
        <f>Tabla2[[#This Row],[PAS_DUR_COR_COD_ROS_TG_NEU]]-Tabla2[[#This Row],[ESC_DUR_COR_COD_ROS_TG_NEU]]</f>
        <v>272.72619047619048</v>
      </c>
      <c r="LS176" s="15">
        <f>Tabla2[[#This Row],[PAS_NUM_COR_COD_ROS_TG_POS]]-Tabla2[[#This Row],[ESC_NUM_COR_COD_ROS_TG_POS]]</f>
        <v>0.51666666666666661</v>
      </c>
      <c r="LT176" s="15">
        <f>Tabla2[[#This Row],[PAS_DUR_COR_COD_ROS_TG_POS]]-Tabla2[[#This Row],[ESC_DUR_COR_COD_ROS_TG_POS]]</f>
        <v>9.1648351648351536</v>
      </c>
      <c r="LU176" s="15">
        <f>Tabla2[[#This Row],[PAS_NUM_COR_COD_ROS_TG_TOT]]-Tabla2[[#This Row],[ESC_NUM_COR_COD_ROS_TG_TOT]]</f>
        <v>0.45490716180371349</v>
      </c>
      <c r="LV176" s="15">
        <f>Tabla2[[#This Row],[PAS_DUR_COR_COD_ROS_TG_TOT]]-Tabla2[[#This Row],[ESC_DUR_COR_COD_ROS_TG_TOT]]</f>
        <v>-140.18922305764409</v>
      </c>
      <c r="LW176" s="15">
        <f>Tabla2[[#This Row],[PAS_NUM_COR_COD_ESC_TG_NEG]]-Tabla2[[#This Row],[ESC_NUM_COR_COD_ESC_TG_NEG]]</f>
        <v>-0.83333333333333304</v>
      </c>
      <c r="LX176" s="15">
        <f>Tabla2[[#This Row],[PAS_DUR_COR_COD_ESC_TG_NEG]]-Tabla2[[#This Row],[ESC_DUR_COR_COD_ESC_TG_NEG]]</f>
        <v>-110.5</v>
      </c>
      <c r="LY176" s="15">
        <f>Tabla2[[#This Row],[PAS_NUM_COR_COD_ESC_TG_NEU]]-Tabla2[[#This Row],[ESC_NUM_COR_COD_ESC_TG_NEU]]</f>
        <v>-1.4</v>
      </c>
      <c r="LZ176" s="15">
        <f>Tabla2[[#This Row],[PAS_DUR_COR_COD_ESC_TG_NEU]]-Tabla2[[#This Row],[ESC_DUR_COR_COD_ESC_TG_NEU]]</f>
        <v>-299</v>
      </c>
      <c r="MA176" s="15">
        <f>Tabla2[[#This Row],[PAS_NUM_COR_COD_ESC_TG_POS]]-Tabla2[[#This Row],[ESC_NUM_COR_COD_ESC_TG_POS]]</f>
        <v>-0.53333333333333366</v>
      </c>
      <c r="MB176" s="15">
        <f>Tabla2[[#This Row],[PAS_DUR_COR_COD_ESC_TG_POS]]-Tabla2[[#This Row],[ESC_DUR_COR_COD_ESC_TG_POS]]</f>
        <v>-93.89285714285711</v>
      </c>
      <c r="MC176" s="15">
        <f>Tabla2[[#This Row],[PAS_NUM_COR_COD_ESC_TG_TOT]]-Tabla2[[#This Row],[ESC_NUM_COR_COD_ESC_TG_TOT]]</f>
        <v>-0.90318302387267924</v>
      </c>
      <c r="MD176" s="15">
        <f>Tabla2[[#This Row],[PAS_DUR_COR_COD_ESC_TG_TOT]]-Tabla2[[#This Row],[ESC_DUR_COR_COD_ESC_TG_TOT]]</f>
        <v>-171.06666666666661</v>
      </c>
      <c r="ME176" s="42">
        <f>Tabla25[[#This Row],[PAS_NUM_COR_COD_ROS_TG_NEG]]-Tabla25[[#This Row],[PAS_NUM_COR_COD_ESC_TG_NEG]]</f>
        <v>0</v>
      </c>
      <c r="MF176" s="42">
        <f>Tabla25[[#This Row],[PAS_NUM_COR_COD_ROS_TG_NEU]]-Tabla25[[#This Row],[PAS_NUM_COR_COD_ESC_TG_NEU]]</f>
        <v>-0.35000000000000009</v>
      </c>
      <c r="MG176" s="42">
        <f>Tabla25[[#This Row],[PAS_NUM_COR_COD_ROS_TG_POS]]-Tabla25[[#This Row],[PAS_NUM_COR_COD_ESC_TG_POS]]</f>
        <v>5.0000000000000266E-2</v>
      </c>
      <c r="MH176" s="42">
        <f>Tabla25[[#This Row],[PAS_NUM_COR_COD_ROS_TG_TOT]]-Tabla25[[#This Row],[PAS_NUM_COR_COD_ESC_TG_TOT]]</f>
        <v>-0.10344827586206895</v>
      </c>
      <c r="MI176" s="42">
        <f>Tabla25[[#This Row],[PAS_DUR_COR_COD_ROS_TG_NEG]]-Tabla25[[#This Row],[PAS_DUR_COR_COD_ESC_TG_NEG]]</f>
        <v>-358.8235294117647</v>
      </c>
      <c r="MJ176" s="42">
        <f>Tabla25[[#This Row],[PAS_DUR_COR_COD_ROS_TG_NEU]]-Tabla25[[#This Row],[PAS_DUR_COR_COD_ESC_TG_NEU]]</f>
        <v>57.583333333333371</v>
      </c>
      <c r="MK176" s="42">
        <f>Tabla25[[#This Row],[PAS_DUR_COR_COD_ROS_TG_POS]]-Tabla25[[#This Row],[PAS_DUR_COR_COD_ESC_TG_POS]]</f>
        <v>-2.0494505494506257</v>
      </c>
      <c r="ML176" s="42">
        <f>Tabla25[[#This Row],[PAS_DUR_COR_COD_ROS_TG_TOT]]-Tabla25[[#This Row],[PAS_DUR_COR_COD_ESC_TG_TOT]]</f>
        <v>-122.30238095238099</v>
      </c>
      <c r="MM176" s="44">
        <f>Tabla25[[#This Row],[ESC_NUM_COR_COD_ROS_TG_NEG]]-Tabla25[[#This Row],[ESC_NUM_COR_COD_ESC_TG_NEG]]</f>
        <v>-1.1111111111111112</v>
      </c>
      <c r="MN176" s="44">
        <f>Tabla25[[#This Row],[ESC_NUM_COR_COD_ROS_TG_NEU]]-Tabla25[[#This Row],[ESC_NUM_COR_COD_ESC_TG_NEU]]</f>
        <v>-2.375</v>
      </c>
      <c r="MO176" s="44">
        <f>Tabla25[[#This Row],[ESC_NUM_COR_COD_ROS_TG_POS]]-Tabla25[[#This Row],[ESC_NUM_COR_COD_ESC_TG_POS]]</f>
        <v>-1</v>
      </c>
      <c r="MP176" s="44">
        <f>Tabla25[[#This Row],[ESC_NUM_COR_COD_ROS_TG_TOT]]-Tabla25[[#This Row],[ESC_NUM_COR_COD_ESC_TG_TOT]]</f>
        <v>-1.4615384615384617</v>
      </c>
      <c r="MQ176" s="44">
        <f>Tabla25[[#This Row],[ESC_DUR_COR_COD_ROS_TG_NEG]]-Tabla25[[#This Row],[ESC_DUR_COR_COD_ESC_TG_NEG]]</f>
        <v>274.29999999999995</v>
      </c>
      <c r="MR176" s="44">
        <f>Tabla25[[#This Row],[ESC_DUR_COR_COD_ROS_TG_NEU]]-Tabla25[[#This Row],[ESC_DUR_COR_COD_ESC_TG_NEU]]</f>
        <v>-514.14285714285711</v>
      </c>
      <c r="MS176" s="44">
        <f>Tabla25[[#This Row],[ESC_DUR_COR_COD_ROS_TG_POS]]-Tabla25[[#This Row],[ESC_DUR_COR_COD_ESC_TG_POS]]</f>
        <v>-105.10714285714289</v>
      </c>
      <c r="MT176" s="44">
        <f>Tabla25[[#This Row],[ESC_DUR_COR_COD_ROS_TG_TOT]]-Tabla25[[#This Row],[ESC_DUR_COR_COD_ESC_TG_TOT]]</f>
        <v>-153.17982456140351</v>
      </c>
      <c r="MU176" s="47">
        <f>Tabla25[[#This Row],[ROS_NUM_COR_COD_ROS_TG_NEG]]-Tabla25[[#This Row],[ROS_NUM_COR_COD_ESC_TG_NEG]]</f>
        <v>-1.1111111111111112</v>
      </c>
      <c r="MV176" s="47">
        <f>Tabla25[[#This Row],[ROS_NUM_COR_COD_ROS_TG_NEU]]-Tabla25[[#This Row],[ROS_NUM_COR_COD_ESC_TG_NEU]]</f>
        <v>-0.2</v>
      </c>
      <c r="MW176" s="47">
        <f>Tabla25[[#This Row],[ROS_NUM_COR_COD_ROS_TG_POS]]-Tabla25[[#This Row],[ROS_NUM_COR_COD_ESC_TG_POS]]</f>
        <v>0.1111111111111111</v>
      </c>
      <c r="MX176" s="47">
        <f>Tabla25[[#This Row],[ROS_NUM_COR_COD_ROS_TG_TOT]]-Tabla25[[#This Row],[ROS_NUM_COR_COD_ESC_TG_TOT]]</f>
        <v>-0.39285714285714279</v>
      </c>
      <c r="MY176" s="47">
        <f>Tabla25[[#This Row],[ROS_DUR_COR_COD_ROS_TG_NEG]]-Tabla25[[#This Row],[ROS_DUR_COR_COD_ESC_TG_NEG]]</f>
        <v>-78.199999999999989</v>
      </c>
      <c r="MZ176" s="47">
        <f>Tabla25[[#This Row],[ROS_DUR_COR_COD_ROS_TG_NEU]]-Tabla25[[#This Row],[ROS_DUR_COR_COD_ESC_TG_NEU]]</f>
        <v>-245</v>
      </c>
      <c r="NA176" s="47">
        <f>Tabla25[[#This Row],[ROS_DUR_COR_COD_ROS_TG_POS]]-Tabla25[[#This Row],[ROS_DUR_COR_COD_ESC_TG_POS]]</f>
        <v>-7</v>
      </c>
      <c r="NB176" s="47">
        <f>Tabla25[[#This Row],[ROS_DUR_COR_COD_ROS_TG_TOT]]-Tabla25[[#This Row],[ROS_DUR_COR_COD_ESC_TG_TOT]]</f>
        <v>-6.5</v>
      </c>
    </row>
    <row r="177" spans="1:366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  <c r="KY177" s="15">
        <f>Tabla2[[#This Row],[ROS_NUM_COR_COD_ROS_TG_NEG]]-Tabla2[[#This Row],[PAS_NUM_COR_COD_ROS_TG_NEG]]</f>
        <v>1.6142857142857148</v>
      </c>
      <c r="KZ177" s="15">
        <f>Tabla2[[#This Row],[ROS_DUR_COR_COD_ROS_TG_NEG]]-Tabla2[[#This Row],[PAS_DUR_COR_COD_ROS_TG_NEG]]</f>
        <v>-129.79047619047628</v>
      </c>
      <c r="LA177" s="15">
        <f>Tabla2[[#This Row],[ROS_NUM_COR_COD_ROS_TG_NEU]]-Tabla2[[#This Row],[PAS_NUM_COR_COD_ROS_TG_NEU]]</f>
        <v>1.0438596491228069</v>
      </c>
      <c r="LB177" s="15">
        <f>Tabla2[[#This Row],[ROS_DUR_COR_COD_ROS_TG_NEU]]-Tabla2[[#This Row],[PAS_DUR_COR_COD_ROS_TG_NEU]]</f>
        <v>-128.60416666666663</v>
      </c>
      <c r="LC177" s="15">
        <f>Tabla2[[#This Row],[ROS_NUM_COR_COD_ROS_TG_POS]]-Tabla2[[#This Row],[PAS_NUM_COR_COD_ROS_TG_POS]]</f>
        <v>2.1111111111111107</v>
      </c>
      <c r="LD177" s="15">
        <f>Tabla2[[#This Row],[ROS_DUR_COR_COD_ROS_TG_POS]]-Tabla2[[#This Row],[PAS_DUR_COR_COD_ROS_TG_POS]]</f>
        <v>20</v>
      </c>
      <c r="LE177" s="15">
        <f>Tabla2[[#This Row],[ROS_NUM_COR_COD_ROS_TG_TOT]]-Tabla2[[#This Row],[PAS_NUM_COR_COD_ROS_TG_TOT]]</f>
        <v>1.5964912280701755</v>
      </c>
      <c r="LF177" s="15">
        <f>Tabla2[[#This Row],[ROS_DUR_COR_COD_ROS_TG_TOT]]-Tabla2[[#This Row],[PAS_DUR_COR_COD_ROS_TG_TOT]]</f>
        <v>-75.330994152046742</v>
      </c>
      <c r="LG177" s="15">
        <f>Tabla2[[#This Row],[ROS_NUM_COR_COD_ESC_TG_NEG]]-Tabla2[[#This Row],[PAS_NUM_COR_COD_ESC_TG_NEG]]</f>
        <v>-1.5428571428571427</v>
      </c>
      <c r="LH177" s="15">
        <f>Tabla2[[#This Row],[ROS_DUR_COR_COD_ESC_TG_NEG]]-Tabla2[[#This Row],[PAS_DUR_COR_COD_ESC_TG_NEG]]</f>
        <v>-327.37647058823529</v>
      </c>
      <c r="LI177" s="15">
        <f>Tabla2[[#This Row],[ROS_NUM_COR_COD_ESC_TG_NEU]]-Tabla2[[#This Row],[PAS_NUM_COR_COD_ESC_TG_NEU]]</f>
        <v>-0.74561403508771917</v>
      </c>
      <c r="LJ177" s="15">
        <f>Tabla2[[#This Row],[ROS_NUM_COR_COD_ESC_TG_NEG]]-Tabla2[[#This Row],[PAS_NUM_COR_COD_ESC_TG_NEG]]</f>
        <v>-1.5428571428571427</v>
      </c>
      <c r="LK177" s="15">
        <f>Tabla2[[#This Row],[ROS_NUM_COR_COD_ESC_TG_POS]]-Tabla2[[#This Row],[PAS_NUM_COR_COD_ESC_TG_POS]]</f>
        <v>-1.0555555555555558</v>
      </c>
      <c r="LL177" s="15">
        <f>Tabla2[[#This Row],[ROS_DUR_COR_COD_ESC_TG_POS]]-Tabla2[[#This Row],[PAS_DUR_COR_COD_ESC_TG_POS]]</f>
        <v>-535.63076923076926</v>
      </c>
      <c r="LM177" s="15">
        <f>Tabla2[[#This Row],[ROS_NUM_COR_COD_ESC_TG_TOT]]-Tabla2[[#This Row],[PAS_NUM_COR_COD_ESC_TG_TOT]]</f>
        <v>-1.1403508771929824</v>
      </c>
      <c r="LN177" s="15">
        <f>Tabla2[[#This Row],[ROS_DUR_COR_COD_ESC_TG_TOT]]-Tabla2[[#This Row],[PAS_DUR_COR_COD_ESC_TG_TOT]]</f>
        <v>-454.0496124031007</v>
      </c>
      <c r="LO177" s="15">
        <f>Tabla2[[#This Row],[PAS_NUM_COR_COD_ROS_TG_NEG]]-Tabla2[[#This Row],[ESC_NUM_COR_COD_ROS_TG_NEG]]</f>
        <v>1.0999999999999996</v>
      </c>
      <c r="LP177" s="15">
        <f>Tabla2[[#This Row],[PAS_DUR_COR_COD_ROS_TG_NEG]]-Tabla2[[#This Row],[ESC_DUR_COR_COD_ROS_TG_NEG]]</f>
        <v>-157.66666666666652</v>
      </c>
      <c r="LQ177" s="15">
        <f>Tabla2[[#This Row],[PAS_NUM_COR_COD_ROS_TG_NEU]]-Tabla2[[#This Row],[ESC_NUM_COR_COD_ROS_TG_NEU]]</f>
        <v>1.6783625730994149</v>
      </c>
      <c r="LR177" s="15">
        <f>Tabla2[[#This Row],[PAS_DUR_COR_COD_ROS_TG_NEU]]-Tabla2[[#This Row],[ESC_DUR_COR_COD_ROS_TG_NEU]]</f>
        <v>281.77083333333337</v>
      </c>
      <c r="LS177" s="15">
        <f>Tabla2[[#This Row],[PAS_NUM_COR_COD_ROS_TG_POS]]-Tabla2[[#This Row],[ESC_NUM_COR_COD_ROS_TG_POS]]</f>
        <v>-0.42063492063492047</v>
      </c>
      <c r="LT177" s="15">
        <f>Tabla2[[#This Row],[PAS_DUR_COR_COD_ROS_TG_POS]]-Tabla2[[#This Row],[ESC_DUR_COR_COD_ROS_TG_POS]]</f>
        <v>-388.75</v>
      </c>
      <c r="LU177" s="15">
        <f>Tabla2[[#This Row],[PAS_NUM_COR_COD_ROS_TG_TOT]]-Tabla2[[#This Row],[ESC_NUM_COR_COD_ROS_TG_TOT]]</f>
        <v>0.85307017543859631</v>
      </c>
      <c r="LV177" s="15">
        <f>Tabla2[[#This Row],[PAS_DUR_COR_COD_ROS_TG_TOT]]-Tabla2[[#This Row],[ESC_DUR_COR_COD_ROS_TG_TOT]]</f>
        <v>-48.577777777777783</v>
      </c>
      <c r="LW177" s="15">
        <f>Tabla2[[#This Row],[PAS_NUM_COR_COD_ESC_TG_NEG]]-Tabla2[[#This Row],[ESC_NUM_COR_COD_ESC_TG_NEG]]</f>
        <v>-0.22500000000000009</v>
      </c>
      <c r="LX177" s="15">
        <f>Tabla2[[#This Row],[PAS_DUR_COR_COD_ESC_TG_NEG]]-Tabla2[[#This Row],[ESC_DUR_COR_COD_ESC_TG_NEG]]</f>
        <v>-257.62352941176471</v>
      </c>
      <c r="LY177" s="15">
        <f>Tabla2[[#This Row],[PAS_NUM_COR_COD_ESC_TG_NEU]]-Tabla2[[#This Row],[ESC_NUM_COR_COD_ESC_TG_NEU]]</f>
        <v>-0.75438596491228038</v>
      </c>
      <c r="LZ177" s="15">
        <f>Tabla2[[#This Row],[PAS_DUR_COR_COD_ESC_TG_NEU]]-Tabla2[[#This Row],[ESC_DUR_COR_COD_ESC_TG_NEU]]</f>
        <v>-118.63736263736268</v>
      </c>
      <c r="MA177" s="15">
        <f>Tabla2[[#This Row],[PAS_NUM_COR_COD_ESC_TG_POS]]-Tabla2[[#This Row],[ESC_NUM_COR_COD_ESC_TG_POS]]</f>
        <v>-0.61111111111111072</v>
      </c>
      <c r="MB177" s="15">
        <f>Tabla2[[#This Row],[PAS_DUR_COR_COD_ESC_TG_POS]]-Tabla2[[#This Row],[ESC_DUR_COR_COD_ESC_TG_POS]]</f>
        <v>-91.169230769230808</v>
      </c>
      <c r="MC177" s="15">
        <f>Tabla2[[#This Row],[PAS_NUM_COR_COD_ESC_TG_TOT]]-Tabla2[[#This Row],[ESC_NUM_COR_COD_ESC_TG_TOT]]</f>
        <v>-0.51973684210526327</v>
      </c>
      <c r="MD177" s="15">
        <f>Tabla2[[#This Row],[PAS_DUR_COR_COD_ESC_TG_TOT]]-Tabla2[[#This Row],[ESC_DUR_COR_COD_ESC_TG_TOT]]</f>
        <v>-183.82489740082087</v>
      </c>
      <c r="ME177" s="42">
        <f>Tabla25[[#This Row],[PAS_NUM_COR_COD_ROS_TG_NEG]]-Tabla25[[#This Row],[PAS_NUM_COR_COD_ESC_TG_NEG]]</f>
        <v>0.69999999999999973</v>
      </c>
      <c r="MF177" s="42">
        <f>Tabla25[[#This Row],[PAS_NUM_COR_COD_ROS_TG_NEU]]-Tabla25[[#This Row],[PAS_NUM_COR_COD_ESC_TG_NEU]]</f>
        <v>0.21052631578947345</v>
      </c>
      <c r="MG177" s="42">
        <f>Tabla25[[#This Row],[PAS_NUM_COR_COD_ROS_TG_POS]]-Tabla25[[#This Row],[PAS_NUM_COR_COD_ESC_TG_POS]]</f>
        <v>-1.666666666666667</v>
      </c>
      <c r="MH177" s="42">
        <f>Tabla25[[#This Row],[PAS_NUM_COR_COD_ROS_TG_TOT]]-Tabla25[[#This Row],[PAS_NUM_COR_COD_ESC_TG_TOT]]</f>
        <v>-0.21052631578947389</v>
      </c>
      <c r="MI177" s="42">
        <f>Tabla25[[#This Row],[PAS_DUR_COR_COD_ROS_TG_NEG]]-Tabla25[[#This Row],[PAS_DUR_COR_COD_ESC_TG_NEG]]</f>
        <v>385.75686274509815</v>
      </c>
      <c r="MJ177" s="42">
        <f>Tabla25[[#This Row],[PAS_DUR_COR_COD_ROS_TG_NEU]]-Tabla25[[#This Row],[PAS_DUR_COR_COD_ESC_TG_NEU]]</f>
        <v>-156.63942307692309</v>
      </c>
      <c r="MK177" s="42">
        <f>Tabla25[[#This Row],[PAS_DUR_COR_COD_ROS_TG_POS]]-Tabla25[[#This Row],[PAS_DUR_COR_COD_ESC_TG_POS]]</f>
        <v>-442.73076923076928</v>
      </c>
      <c r="ML177" s="42">
        <f>Tabla25[[#This Row],[PAS_DUR_COR_COD_ROS_TG_TOT]]-Tabla25[[#This Row],[PAS_DUR_COR_COD_ESC_TG_TOT]]</f>
        <v>-42.627390180878592</v>
      </c>
      <c r="MM177" s="44">
        <f>Tabla25[[#This Row],[ESC_NUM_COR_COD_ROS_TG_NEG]]-Tabla25[[#This Row],[ESC_NUM_COR_COD_ESC_TG_NEG]]</f>
        <v>-0.625</v>
      </c>
      <c r="MN177" s="44">
        <f>Tabla25[[#This Row],[ESC_NUM_COR_COD_ROS_TG_NEU]]-Tabla25[[#This Row],[ESC_NUM_COR_COD_ESC_TG_NEU]]</f>
        <v>-2.2222222222222219</v>
      </c>
      <c r="MO177" s="44">
        <f>Tabla25[[#This Row],[ESC_NUM_COR_COD_ROS_TG_POS]]-Tabla25[[#This Row],[ESC_NUM_COR_COD_ESC_TG_POS]]</f>
        <v>-1.8571428571428572</v>
      </c>
      <c r="MP177" s="44">
        <f>Tabla25[[#This Row],[ESC_NUM_COR_COD_ROS_TG_TOT]]-Tabla25[[#This Row],[ESC_NUM_COR_COD_ESC_TG_TOT]]</f>
        <v>-1.5833333333333335</v>
      </c>
      <c r="MQ177" s="44">
        <f>Tabla25[[#This Row],[ESC_DUR_COR_COD_ROS_TG_NEG]]-Tabla25[[#This Row],[ESC_DUR_COR_COD_ESC_TG_NEG]]</f>
        <v>285.79999999999995</v>
      </c>
      <c r="MR177" s="44">
        <f>Tabla25[[#This Row],[ESC_DUR_COR_COD_ROS_TG_NEU]]-Tabla25[[#This Row],[ESC_DUR_COR_COD_ESC_TG_NEU]]</f>
        <v>-557.04761904761915</v>
      </c>
      <c r="MS177" s="44">
        <f>Tabla25[[#This Row],[ESC_DUR_COR_COD_ROS_TG_POS]]-Tabla25[[#This Row],[ESC_DUR_COR_COD_ESC_TG_POS]]</f>
        <v>-145.15000000000009</v>
      </c>
      <c r="MT177" s="44">
        <f>Tabla25[[#This Row],[ESC_DUR_COR_COD_ROS_TG_TOT]]-Tabla25[[#This Row],[ESC_DUR_COR_COD_ESC_TG_TOT]]</f>
        <v>-177.87450980392168</v>
      </c>
      <c r="MU177" s="47">
        <f>Tabla25[[#This Row],[ROS_NUM_COR_COD_ROS_TG_NEG]]-Tabla25[[#This Row],[ROS_NUM_COR_COD_ESC_TG_NEG]]</f>
        <v>3.8571428571428572</v>
      </c>
      <c r="MV177" s="47">
        <f>Tabla25[[#This Row],[ROS_NUM_COR_COD_ROS_TG_NEU]]-Tabla25[[#This Row],[ROS_NUM_COR_COD_ESC_TG_NEU]]</f>
        <v>1.9999999999999996</v>
      </c>
      <c r="MW177" s="47">
        <f>Tabla25[[#This Row],[ROS_NUM_COR_COD_ROS_TG_POS]]-Tabla25[[#This Row],[ROS_NUM_COR_COD_ESC_TG_POS]]</f>
        <v>1.4999999999999996</v>
      </c>
      <c r="MX177" s="47">
        <f>Tabla25[[#This Row],[ROS_NUM_COR_COD_ROS_TG_TOT]]-Tabla25[[#This Row],[ROS_NUM_COR_COD_ESC_TG_TOT]]</f>
        <v>2.5263157894736841</v>
      </c>
      <c r="MY177" s="47">
        <f>Tabla25[[#This Row],[ROS_DUR_COR_COD_ROS_TG_NEG]]-Tabla25[[#This Row],[ROS_DUR_COR_COD_ESC_TG_NEG]]</f>
        <v>583.34285714285716</v>
      </c>
      <c r="MZ177" s="47">
        <f>Tabla25[[#This Row],[ROS_DUR_COR_COD_ROS_TG_NEU]]-Tabla25[[#This Row],[ROS_DUR_COR_COD_ESC_TG_NEU]]</f>
        <v>292.03333333333342</v>
      </c>
      <c r="NA177" s="47">
        <f>Tabla25[[#This Row],[ROS_DUR_COR_COD_ROS_TG_POS]]-Tabla25[[#This Row],[ROS_DUR_COR_COD_ESC_TG_POS]]</f>
        <v>112.89999999999998</v>
      </c>
      <c r="NB177" s="47">
        <f>Tabla25[[#This Row],[ROS_DUR_COR_COD_ROS_TG_TOT]]-Tabla25[[#This Row],[ROS_DUR_COR_COD_ESC_TG_TOT]]</f>
        <v>336.09122807017536</v>
      </c>
    </row>
    <row r="178" spans="1:366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  <c r="KY178" s="15">
        <f>Tabla2[[#This Row],[ROS_NUM_COR_COD_ROS_TG_NEG]]-Tabla2[[#This Row],[PAS_NUM_COR_COD_ROS_TG_NEG]]</f>
        <v>3.3555555555555552</v>
      </c>
      <c r="KZ178" s="15">
        <f>Tabla2[[#This Row],[ROS_DUR_COR_COD_ROS_TG_NEG]]-Tabla2[[#This Row],[PAS_DUR_COR_COD_ROS_TG_NEG]]</f>
        <v>489.32222222222219</v>
      </c>
      <c r="LA178" s="15">
        <f>Tabla2[[#This Row],[ROS_NUM_COR_COD_ROS_TG_NEU]]-Tabla2[[#This Row],[PAS_NUM_COR_COD_ROS_TG_NEU]]</f>
        <v>2.95</v>
      </c>
      <c r="LB178" s="15">
        <f>Tabla2[[#This Row],[ROS_DUR_COR_COD_ROS_TG_NEU]]-Tabla2[[#This Row],[PAS_DUR_COR_COD_ROS_TG_NEU]]</f>
        <v>399.79999999999995</v>
      </c>
      <c r="LC178" s="15">
        <f>Tabla2[[#This Row],[ROS_NUM_COR_COD_ROS_TG_POS]]-Tabla2[[#This Row],[PAS_NUM_COR_COD_ROS_TG_POS]]</f>
        <v>4.0999999999999996</v>
      </c>
      <c r="LD178" s="15">
        <f>Tabla2[[#This Row],[ROS_DUR_COR_COD_ROS_TG_POS]]-Tabla2[[#This Row],[PAS_DUR_COR_COD_ROS_TG_POS]]</f>
        <v>814.25454545454545</v>
      </c>
      <c r="LE178" s="15">
        <f>Tabla2[[#This Row],[ROS_NUM_COR_COD_ROS_TG_TOT]]-Tabla2[[#This Row],[PAS_NUM_COR_COD_ROS_TG_TOT]]</f>
        <v>3.4844827586206897</v>
      </c>
      <c r="LF178" s="15">
        <f>Tabla2[[#This Row],[ROS_DUR_COR_COD_ROS_TG_TOT]]-Tabla2[[#This Row],[PAS_DUR_COR_COD_ROS_TG_TOT]]</f>
        <v>575.23581757508339</v>
      </c>
      <c r="LG178" s="15">
        <f>Tabla2[[#This Row],[ROS_NUM_COR_COD_ESC_TG_NEG]]-Tabla2[[#This Row],[PAS_NUM_COR_COD_ESC_TG_NEG]]</f>
        <v>1.7944444444444447</v>
      </c>
      <c r="LH178" s="15">
        <f>Tabla2[[#This Row],[ROS_DUR_COR_COD_ESC_TG_NEG]]-Tabla2[[#This Row],[PAS_DUR_COR_COD_ESC_TG_NEG]]</f>
        <v>-37</v>
      </c>
      <c r="LI178" s="15">
        <f>Tabla2[[#This Row],[ROS_NUM_COR_COD_ESC_TG_NEU]]-Tabla2[[#This Row],[PAS_NUM_COR_COD_ESC_TG_NEU]]</f>
        <v>1.25</v>
      </c>
      <c r="LJ178" s="15">
        <f>Tabla2[[#This Row],[ROS_NUM_COR_COD_ESC_TG_NEG]]-Tabla2[[#This Row],[PAS_NUM_COR_COD_ESC_TG_NEG]]</f>
        <v>1.7944444444444447</v>
      </c>
      <c r="LK178" s="15">
        <f>Tabla2[[#This Row],[ROS_NUM_COR_COD_ESC_TG_POS]]-Tabla2[[#This Row],[PAS_NUM_COR_COD_ESC_TG_POS]]</f>
        <v>0.15000000000000013</v>
      </c>
      <c r="LL178" s="15">
        <f>Tabla2[[#This Row],[ROS_DUR_COR_COD_ESC_TG_POS]]-Tabla2[[#This Row],[PAS_DUR_COR_COD_ESC_TG_POS]]</f>
        <v>-1.2272727272727479</v>
      </c>
      <c r="LM178" s="15">
        <f>Tabla2[[#This Row],[ROS_NUM_COR_COD_ESC_TG_TOT]]-Tabla2[[#This Row],[PAS_NUM_COR_COD_ESC_TG_TOT]]</f>
        <v>1.0431034482758621</v>
      </c>
      <c r="LN178" s="15">
        <f>Tabla2[[#This Row],[ROS_DUR_COR_COD_ESC_TG_TOT]]-Tabla2[[#This Row],[PAS_DUR_COR_COD_ESC_TG_TOT]]</f>
        <v>-2.9285714285714448</v>
      </c>
      <c r="LO178" s="15">
        <f>Tabla2[[#This Row],[PAS_NUM_COR_COD_ROS_TG_NEG]]-Tabla2[[#This Row],[ESC_NUM_COR_COD_ROS_TG_NEG]]</f>
        <v>-2.3555555555555552</v>
      </c>
      <c r="LP178" s="15">
        <f>Tabla2[[#This Row],[PAS_DUR_COR_COD_ROS_TG_NEG]]-Tabla2[[#This Row],[ESC_DUR_COR_COD_ROS_TG_NEG]]</f>
        <v>-752.30000000000007</v>
      </c>
      <c r="LQ178" s="15">
        <f>Tabla2[[#This Row],[PAS_NUM_COR_COD_ROS_TG_NEU]]-Tabla2[[#This Row],[ESC_NUM_COR_COD_ROS_TG_NEU]]</f>
        <v>-1.65</v>
      </c>
      <c r="LR178" s="15">
        <f>Tabla2[[#This Row],[PAS_DUR_COR_COD_ROS_TG_NEU]]-Tabla2[[#This Row],[ESC_DUR_COR_COD_ROS_TG_NEU]]</f>
        <v>-73.200000000000045</v>
      </c>
      <c r="LS178" s="15">
        <f>Tabla2[[#This Row],[PAS_NUM_COR_COD_ROS_TG_POS]]-Tabla2[[#This Row],[ESC_NUM_COR_COD_ROS_TG_POS]]</f>
        <v>-2.4111111111111105</v>
      </c>
      <c r="LT178" s="15">
        <f>Tabla2[[#This Row],[PAS_DUR_COR_COD_ROS_TG_POS]]-Tabla2[[#This Row],[ESC_DUR_COR_COD_ROS_TG_POS]]</f>
        <v>-149.8295454545455</v>
      </c>
      <c r="LU178" s="15">
        <f>Tabla2[[#This Row],[PAS_NUM_COR_COD_ROS_TG_TOT]]-Tabla2[[#This Row],[ESC_NUM_COR_COD_ROS_TG_TOT]]</f>
        <v>-2.1285714285714281</v>
      </c>
      <c r="LV178" s="15">
        <f>Tabla2[[#This Row],[PAS_DUR_COR_COD_ROS_TG_TOT]]-Tabla2[[#This Row],[ESC_DUR_COR_COD_ROS_TG_TOT]]</f>
        <v>-287.38064516129032</v>
      </c>
      <c r="LW178" s="15">
        <f>Tabla2[[#This Row],[PAS_NUM_COR_COD_ESC_TG_NEG]]-Tabla2[[#This Row],[ESC_NUM_COR_COD_ESC_TG_NEG]]</f>
        <v>-2.5722222222222224</v>
      </c>
      <c r="LX178" s="15">
        <f>Tabla2[[#This Row],[PAS_DUR_COR_COD_ESC_TG_NEG]]-Tabla2[[#This Row],[ESC_DUR_COR_COD_ESC_TG_NEG]]</f>
        <v>-9.8392857142856656</v>
      </c>
      <c r="LY178" s="15">
        <f>Tabla2[[#This Row],[PAS_NUM_COR_COD_ESC_TG_NEU]]-Tabla2[[#This Row],[ESC_NUM_COR_COD_ESC_TG_NEU]]</f>
        <v>-1.9500000000000002</v>
      </c>
      <c r="LZ178" s="15">
        <f>Tabla2[[#This Row],[PAS_DUR_COR_COD_ESC_TG_NEU]]-Tabla2[[#This Row],[ESC_DUR_COR_COD_ESC_TG_NEU]]</f>
        <v>-417.6507936507935</v>
      </c>
      <c r="MA178" s="15">
        <f>Tabla2[[#This Row],[PAS_NUM_COR_COD_ESC_TG_POS]]-Tabla2[[#This Row],[ESC_NUM_COR_COD_ESC_TG_POS]]</f>
        <v>-1.1611111111111112</v>
      </c>
      <c r="MB178" s="15">
        <f>Tabla2[[#This Row],[PAS_DUR_COR_COD_ESC_TG_POS]]-Tabla2[[#This Row],[ESC_DUR_COR_COD_ESC_TG_POS]]</f>
        <v>38.584415584415638</v>
      </c>
      <c r="MC178" s="15">
        <f>Tabla2[[#This Row],[PAS_NUM_COR_COD_ESC_TG_TOT]]-Tabla2[[#This Row],[ESC_NUM_COR_COD_ESC_TG_TOT]]</f>
        <v>-1.8928571428571428</v>
      </c>
      <c r="MD178" s="15">
        <f>Tabla2[[#This Row],[PAS_DUR_COR_COD_ESC_TG_TOT]]-Tabla2[[#This Row],[ESC_DUR_COR_COD_ESC_TG_TOT]]</f>
        <v>-133.33333333333337</v>
      </c>
      <c r="ME178" s="42">
        <f>Tabla25[[#This Row],[PAS_NUM_COR_COD_ROS_TG_NEG]]-Tabla25[[#This Row],[PAS_NUM_COR_COD_ESC_TG_NEG]]</f>
        <v>-0.44999999999999996</v>
      </c>
      <c r="MF178" s="42">
        <f>Tabla25[[#This Row],[PAS_NUM_COR_COD_ROS_TG_NEU]]-Tabla25[[#This Row],[PAS_NUM_COR_COD_ESC_TG_NEU]]</f>
        <v>0.10000000000000009</v>
      </c>
      <c r="MG178" s="42">
        <f>Tabla25[[#This Row],[PAS_NUM_COR_COD_ROS_TG_POS]]-Tabla25[[#This Row],[PAS_NUM_COR_COD_ESC_TG_POS]]</f>
        <v>-0.25</v>
      </c>
      <c r="MH178" s="42">
        <f>Tabla25[[#This Row],[PAS_NUM_COR_COD_ROS_TG_TOT]]-Tabla25[[#This Row],[PAS_NUM_COR_COD_ESC_TG_TOT]]</f>
        <v>-0.19999999999999996</v>
      </c>
      <c r="MI178" s="42">
        <f>Tabla25[[#This Row],[PAS_DUR_COR_COD_ROS_TG_NEG]]-Tabla25[[#This Row],[PAS_DUR_COR_COD_ESC_TG_NEG]]</f>
        <v>-375.97500000000002</v>
      </c>
      <c r="MJ178" s="42">
        <f>Tabla25[[#This Row],[PAS_DUR_COR_COD_ROS_TG_NEU]]-Tabla25[[#This Row],[PAS_DUR_COR_COD_ESC_TG_NEU]]</f>
        <v>124.02222222222213</v>
      </c>
      <c r="MK178" s="42">
        <f>Tabla25[[#This Row],[PAS_DUR_COR_COD_ROS_TG_POS]]-Tabla25[[#This Row],[PAS_DUR_COR_COD_ESC_TG_POS]]</f>
        <v>-131.18181818181824</v>
      </c>
      <c r="ML178" s="42">
        <f>Tabla25[[#This Row],[PAS_DUR_COR_COD_ROS_TG_TOT]]-Tabla25[[#This Row],[PAS_DUR_COR_COD_ESC_TG_TOT]]</f>
        <v>-124.00921658986181</v>
      </c>
      <c r="MM178" s="44">
        <f>Tabla25[[#This Row],[ESC_NUM_COR_COD_ROS_TG_NEG]]-Tabla25[[#This Row],[ESC_NUM_COR_COD_ESC_TG_NEG]]</f>
        <v>-0.66666666666666696</v>
      </c>
      <c r="MN178" s="44">
        <f>Tabla25[[#This Row],[ESC_NUM_COR_COD_ROS_TG_NEU]]-Tabla25[[#This Row],[ESC_NUM_COR_COD_ESC_TG_NEU]]</f>
        <v>-0.20000000000000018</v>
      </c>
      <c r="MO178" s="44">
        <f>Tabla25[[#This Row],[ESC_NUM_COR_COD_ROS_TG_POS]]-Tabla25[[#This Row],[ESC_NUM_COR_COD_ESC_TG_POS]]</f>
        <v>0.99999999999999956</v>
      </c>
      <c r="MP178" s="44">
        <f>Tabla25[[#This Row],[ESC_NUM_COR_COD_ROS_TG_TOT]]-Tabla25[[#This Row],[ESC_NUM_COR_COD_ESC_TG_TOT]]</f>
        <v>3.5714285714285587E-2</v>
      </c>
      <c r="MQ178" s="44">
        <f>Tabla25[[#This Row],[ESC_DUR_COR_COD_ROS_TG_NEG]]-Tabla25[[#This Row],[ESC_DUR_COR_COD_ESC_TG_NEG]]</f>
        <v>366.48571428571438</v>
      </c>
      <c r="MR178" s="44">
        <f>Tabla25[[#This Row],[ESC_DUR_COR_COD_ROS_TG_NEU]]-Tabla25[[#This Row],[ESC_DUR_COR_COD_ESC_TG_NEU]]</f>
        <v>-220.42857142857133</v>
      </c>
      <c r="MS178" s="44">
        <f>Tabla25[[#This Row],[ESC_DUR_COR_COD_ROS_TG_POS]]-Tabla25[[#This Row],[ESC_DUR_COR_COD_ESC_TG_POS]]</f>
        <v>57.23214285714289</v>
      </c>
      <c r="MT178" s="44">
        <f>Tabla25[[#This Row],[ESC_DUR_COR_COD_ROS_TG_TOT]]-Tabla25[[#This Row],[ESC_DUR_COR_COD_ESC_TG_TOT]]</f>
        <v>30.038095238095138</v>
      </c>
      <c r="MU178" s="47">
        <f>Tabla25[[#This Row],[ROS_NUM_COR_COD_ROS_TG_NEG]]-Tabla25[[#This Row],[ROS_NUM_COR_COD_ESC_TG_NEG]]</f>
        <v>1.1111111111111107</v>
      </c>
      <c r="MV178" s="47">
        <f>Tabla25[[#This Row],[ROS_NUM_COR_COD_ROS_TG_NEU]]-Tabla25[[#This Row],[ROS_NUM_COR_COD_ESC_TG_NEU]]</f>
        <v>1.8000000000000003</v>
      </c>
      <c r="MW178" s="47">
        <f>Tabla25[[#This Row],[ROS_NUM_COR_COD_ROS_TG_POS]]-Tabla25[[#This Row],[ROS_NUM_COR_COD_ESC_TG_POS]]</f>
        <v>3.6999999999999997</v>
      </c>
      <c r="MX178" s="47">
        <f>Tabla25[[#This Row],[ROS_NUM_COR_COD_ROS_TG_TOT]]-Tabla25[[#This Row],[ROS_NUM_COR_COD_ESC_TG_TOT]]</f>
        <v>2.2413793103448274</v>
      </c>
      <c r="MY178" s="47">
        <f>Tabla25[[#This Row],[ROS_DUR_COR_COD_ROS_TG_NEG]]-Tabla25[[#This Row],[ROS_DUR_COR_COD_ESC_TG_NEG]]</f>
        <v>150.34722222222217</v>
      </c>
      <c r="MZ178" s="47">
        <f>Tabla25[[#This Row],[ROS_DUR_COR_COD_ROS_TG_NEU]]-Tabla25[[#This Row],[ROS_DUR_COR_COD_ESC_TG_NEU]]</f>
        <v>485.79999999999995</v>
      </c>
      <c r="NA178" s="47">
        <f>Tabla25[[#This Row],[ROS_DUR_COR_COD_ROS_TG_POS]]-Tabla25[[#This Row],[ROS_DUR_COR_COD_ESC_TG_POS]]</f>
        <v>684.3</v>
      </c>
      <c r="NB178" s="47">
        <f>Tabla25[[#This Row],[ROS_DUR_COR_COD_ROS_TG_TOT]]-Tabla25[[#This Row],[ROS_DUR_COR_COD_ESC_TG_TOT]]</f>
        <v>454.15517241379303</v>
      </c>
    </row>
    <row r="179" spans="1:366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  <c r="KY179" s="15">
        <f>Tabla2[[#This Row],[ROS_NUM_COR_COD_ROS_TG_NEG]]-Tabla2[[#This Row],[PAS_NUM_COR_COD_ROS_TG_NEG]]</f>
        <v>-0.72222222222222221</v>
      </c>
      <c r="KZ179" s="15">
        <f>Tabla2[[#This Row],[ROS_DUR_COR_COD_ROS_TG_NEG]]-Tabla2[[#This Row],[PAS_DUR_COR_COD_ROS_TG_NEG]]</f>
        <v>55.928571428571331</v>
      </c>
      <c r="LA179" s="15">
        <f>Tabla2[[#This Row],[ROS_NUM_COR_COD_ROS_TG_NEU]]-Tabla2[[#This Row],[PAS_NUM_COR_COD_ROS_TG_NEU]]</f>
        <v>-0.64999999999999991</v>
      </c>
      <c r="LB179" s="15">
        <f>Tabla2[[#This Row],[ROS_DUR_COR_COD_ROS_TG_NEU]]-Tabla2[[#This Row],[PAS_DUR_COR_COD_ROS_TG_NEU]]</f>
        <v>-234.72222222222217</v>
      </c>
      <c r="LC179" s="15">
        <f>Tabla2[[#This Row],[ROS_NUM_COR_COD_ROS_TG_POS]]-Tabla2[[#This Row],[PAS_NUM_COR_COD_ROS_TG_POS]]</f>
        <v>-0.36111111111111116</v>
      </c>
      <c r="LD179" s="15">
        <f>Tabla2[[#This Row],[ROS_DUR_COR_COD_ROS_TG_POS]]-Tabla2[[#This Row],[PAS_DUR_COR_COD_ROS_TG_POS]]</f>
        <v>-278.79166666666663</v>
      </c>
      <c r="LE179" s="15">
        <f>Tabla2[[#This Row],[ROS_NUM_COR_COD_ROS_TG_TOT]]-Tabla2[[#This Row],[PAS_NUM_COR_COD_ROS_TG_TOT]]</f>
        <v>-0.56666666666666665</v>
      </c>
      <c r="LF179" s="15">
        <f>Tabla2[[#This Row],[ROS_DUR_COR_COD_ROS_TG_TOT]]-Tabla2[[#This Row],[PAS_DUR_COR_COD_ROS_TG_TOT]]</f>
        <v>-178.80555555555543</v>
      </c>
      <c r="LG179" s="15">
        <f>Tabla2[[#This Row],[ROS_NUM_COR_COD_ESC_TG_NEG]]-Tabla2[[#This Row],[PAS_NUM_COR_COD_ESC_TG_NEG]]</f>
        <v>-0.96111111111111125</v>
      </c>
      <c r="LH179" s="15">
        <f>Tabla2[[#This Row],[ROS_DUR_COR_COD_ESC_TG_NEG]]-Tabla2[[#This Row],[PAS_DUR_COR_COD_ESC_TG_NEG]]</f>
        <v>-534.5</v>
      </c>
      <c r="LI179" s="15">
        <f>Tabla2[[#This Row],[ROS_NUM_COR_COD_ESC_TG_NEU]]-Tabla2[[#This Row],[PAS_NUM_COR_COD_ESC_TG_NEU]]</f>
        <v>-0.89999999999999991</v>
      </c>
      <c r="LJ179" s="15">
        <f>Tabla2[[#This Row],[ROS_NUM_COR_COD_ESC_TG_NEG]]-Tabla2[[#This Row],[PAS_NUM_COR_COD_ESC_TG_NEG]]</f>
        <v>-0.96111111111111125</v>
      </c>
      <c r="LK179" s="15">
        <f>Tabla2[[#This Row],[ROS_NUM_COR_COD_ESC_TG_POS]]-Tabla2[[#This Row],[PAS_NUM_COR_COD_ESC_TG_POS]]</f>
        <v>-0.22777777777777786</v>
      </c>
      <c r="LL179" s="15">
        <f>Tabla2[[#This Row],[ROS_DUR_COR_COD_ESC_TG_POS]]-Tabla2[[#This Row],[PAS_DUR_COR_COD_ESC_TG_POS]]</f>
        <v>214.7954545454545</v>
      </c>
      <c r="LM179" s="15">
        <f>Tabla2[[#This Row],[ROS_NUM_COR_COD_ESC_TG_TOT]]-Tabla2[[#This Row],[PAS_NUM_COR_COD_ESC_TG_TOT]]</f>
        <v>-0.70000000000000018</v>
      </c>
      <c r="LN179" s="15">
        <f>Tabla2[[#This Row],[ROS_DUR_COR_COD_ESC_TG_TOT]]-Tabla2[[#This Row],[PAS_DUR_COR_COD_ESC_TG_TOT]]</f>
        <v>-217.28518518518513</v>
      </c>
      <c r="LO179" s="15">
        <f>Tabla2[[#This Row],[PAS_NUM_COR_COD_ROS_TG_NEG]]-Tabla2[[#This Row],[ESC_NUM_COR_COD_ROS_TG_NEG]]</f>
        <v>-1</v>
      </c>
      <c r="LP179" s="15">
        <f>Tabla2[[#This Row],[PAS_DUR_COR_COD_ROS_TG_NEG]]-Tabla2[[#This Row],[ESC_DUR_COR_COD_ROS_TG_NEG]]</f>
        <v>195.57142857142867</v>
      </c>
      <c r="LQ179" s="15">
        <f>Tabla2[[#This Row],[PAS_NUM_COR_COD_ROS_TG_NEU]]-Tabla2[[#This Row],[ESC_NUM_COR_COD_ROS_TG_NEU]]</f>
        <v>1.1722222222222221</v>
      </c>
      <c r="LR179" s="15">
        <f>Tabla2[[#This Row],[PAS_DUR_COR_COD_ROS_TG_NEU]]-Tabla2[[#This Row],[ESC_DUR_COR_COD_ROS_TG_NEU]]</f>
        <v>168.72222222222217</v>
      </c>
      <c r="LS179" s="15">
        <f>Tabla2[[#This Row],[PAS_NUM_COR_COD_ROS_TG_POS]]-Tabla2[[#This Row],[ESC_NUM_COR_COD_ROS_TG_POS]]</f>
        <v>2.7777777777777679E-2</v>
      </c>
      <c r="LT179" s="15">
        <f>Tabla2[[#This Row],[PAS_DUR_COR_COD_ROS_TG_POS]]-Tabla2[[#This Row],[ESC_DUR_COR_COD_ROS_TG_POS]]</f>
        <v>-647.875</v>
      </c>
      <c r="LU179" s="15">
        <f>Tabla2[[#This Row],[PAS_NUM_COR_COD_ROS_TG_TOT]]-Tabla2[[#This Row],[ESC_NUM_COR_COD_ROS_TG_TOT]]</f>
        <v>0.1051282051282052</v>
      </c>
      <c r="LV179" s="15">
        <f>Tabla2[[#This Row],[PAS_DUR_COR_COD_ROS_TG_TOT]]-Tabla2[[#This Row],[ESC_DUR_COR_COD_ROS_TG_TOT]]</f>
        <v>-7.0833333333334849</v>
      </c>
      <c r="LW179" s="15">
        <f>Tabla2[[#This Row],[PAS_NUM_COR_COD_ESC_TG_NEG]]-Tabla2[[#This Row],[ESC_NUM_COR_COD_ESC_TG_NEG]]</f>
        <v>-0.14999999999999991</v>
      </c>
      <c r="LX179" s="15">
        <f>Tabla2[[#This Row],[PAS_DUR_COR_COD_ESC_TG_NEG]]-Tabla2[[#This Row],[ESC_DUR_COR_COD_ESC_TG_NEG]]</f>
        <v>110.75</v>
      </c>
      <c r="LY179" s="15">
        <f>Tabla2[[#This Row],[PAS_NUM_COR_COD_ESC_TG_NEU]]-Tabla2[[#This Row],[ESC_NUM_COR_COD_ESC_TG_NEU]]</f>
        <v>1.8555555555555554</v>
      </c>
      <c r="LZ179" s="15">
        <f>Tabla2[[#This Row],[PAS_DUR_COR_COD_ESC_TG_NEU]]-Tabla2[[#This Row],[ESC_DUR_COR_COD_ESC_TG_NEU]]</f>
        <v>807.875</v>
      </c>
      <c r="MA179" s="15">
        <f>Tabla2[[#This Row],[PAS_NUM_COR_COD_ESC_TG_POS]]-Tabla2[[#This Row],[ESC_NUM_COR_COD_ESC_TG_POS]]</f>
        <v>2.0055555555555555</v>
      </c>
      <c r="MB179" s="15">
        <f>Tabla2[[#This Row],[PAS_DUR_COR_COD_ESC_TG_POS]]-Tabla2[[#This Row],[ESC_DUR_COR_COD_ESC_TG_POS]]</f>
        <v>819.4545454545455</v>
      </c>
      <c r="MC179" s="15">
        <f>Tabla2[[#This Row],[PAS_NUM_COR_COD_ESC_TG_TOT]]-Tabla2[[#This Row],[ESC_NUM_COR_COD_ESC_TG_TOT]]</f>
        <v>1.276923076923077</v>
      </c>
      <c r="MD179" s="15">
        <f>Tabla2[[#This Row],[PAS_DUR_COR_COD_ESC_TG_TOT]]-Tabla2[[#This Row],[ESC_DUR_COR_COD_ESC_TG_TOT]]</f>
        <v>423.18518518518522</v>
      </c>
      <c r="ME179" s="42">
        <f>Tabla25[[#This Row],[PAS_NUM_COR_COD_ROS_TG_NEG]]-Tabla25[[#This Row],[PAS_NUM_COR_COD_ESC_TG_NEG]]</f>
        <v>-0.35000000000000009</v>
      </c>
      <c r="MF179" s="42">
        <f>Tabla25[[#This Row],[PAS_NUM_COR_COD_ROS_TG_NEU]]-Tabla25[[#This Row],[PAS_NUM_COR_COD_ESC_TG_NEU]]</f>
        <v>-0.34999999999999987</v>
      </c>
      <c r="MG179" s="42">
        <f>Tabla25[[#This Row],[PAS_NUM_COR_COD_ROS_TG_POS]]-Tabla25[[#This Row],[PAS_NUM_COR_COD_ESC_TG_POS]]</f>
        <v>-1.2000000000000002</v>
      </c>
      <c r="MH179" s="42">
        <f>Tabla25[[#This Row],[PAS_NUM_COR_COD_ROS_TG_TOT]]-Tabla25[[#This Row],[PAS_NUM_COR_COD_ESC_TG_TOT]]</f>
        <v>-0.63333333333333353</v>
      </c>
      <c r="MI179" s="42">
        <f>Tabla25[[#This Row],[PAS_DUR_COR_COD_ROS_TG_NEG]]-Tabla25[[#This Row],[PAS_DUR_COR_COD_ESC_TG_NEG]]</f>
        <v>-222.92857142857133</v>
      </c>
      <c r="MJ179" s="42">
        <f>Tabla25[[#This Row],[PAS_DUR_COR_COD_ROS_TG_NEU]]-Tabla25[[#This Row],[PAS_DUR_COR_COD_ESC_TG_NEU]]</f>
        <v>-315.65277777777783</v>
      </c>
      <c r="MK179" s="42">
        <f>Tabla25[[#This Row],[PAS_DUR_COR_COD_ROS_TG_POS]]-Tabla25[[#This Row],[PAS_DUR_COR_COD_ESC_TG_POS]]</f>
        <v>-284.3295454545455</v>
      </c>
      <c r="ML179" s="42">
        <f>Tabla25[[#This Row],[PAS_DUR_COR_COD_ROS_TG_TOT]]-Tabla25[[#This Row],[PAS_DUR_COR_COD_ESC_TG_TOT]]</f>
        <v>-253.60185185185196</v>
      </c>
      <c r="MM179" s="44">
        <f>Tabla25[[#This Row],[ESC_NUM_COR_COD_ROS_TG_NEG]]-Tabla25[[#This Row],[ESC_NUM_COR_COD_ESC_TG_NEG]]</f>
        <v>0.5</v>
      </c>
      <c r="MN179" s="44">
        <f>Tabla25[[#This Row],[ESC_NUM_COR_COD_ROS_TG_NEU]]-Tabla25[[#This Row],[ESC_NUM_COR_COD_ESC_TG_NEU]]</f>
        <v>0.33333333333333337</v>
      </c>
      <c r="MO179" s="44">
        <f>Tabla25[[#This Row],[ESC_NUM_COR_COD_ROS_TG_POS]]-Tabla25[[#This Row],[ESC_NUM_COR_COD_ESC_TG_POS]]</f>
        <v>0.7777777777777779</v>
      </c>
      <c r="MP179" s="44">
        <f>Tabla25[[#This Row],[ESC_NUM_COR_COD_ROS_TG_TOT]]-Tabla25[[#This Row],[ESC_NUM_COR_COD_ESC_TG_TOT]]</f>
        <v>0.53846153846153832</v>
      </c>
      <c r="MQ179" s="44">
        <f>Tabla25[[#This Row],[ESC_DUR_COR_COD_ROS_TG_NEG]]-Tabla25[[#This Row],[ESC_DUR_COR_COD_ESC_TG_NEG]]</f>
        <v>-307.75</v>
      </c>
      <c r="MR179" s="44">
        <f>Tabla25[[#This Row],[ESC_DUR_COR_COD_ROS_TG_NEU]]-Tabla25[[#This Row],[ESC_DUR_COR_COD_ESC_TG_NEU]]</f>
        <v>323.5</v>
      </c>
      <c r="MS179" s="44">
        <f>Tabla25[[#This Row],[ESC_DUR_COR_COD_ROS_TG_POS]]-Tabla25[[#This Row],[ESC_DUR_COR_COD_ESC_TG_POS]]</f>
        <v>1183</v>
      </c>
      <c r="MT179" s="44">
        <f>Tabla25[[#This Row],[ESC_DUR_COR_COD_ROS_TG_TOT]]-Tabla25[[#This Row],[ESC_DUR_COR_COD_ESC_TG_TOT]]</f>
        <v>176.66666666666674</v>
      </c>
      <c r="MU179" s="47">
        <f>Tabla25[[#This Row],[ROS_NUM_COR_COD_ROS_TG_NEG]]-Tabla25[[#This Row],[ROS_NUM_COR_COD_ESC_TG_NEG]]</f>
        <v>-0.11111111111111105</v>
      </c>
      <c r="MV179" s="47">
        <f>Tabla25[[#This Row],[ROS_NUM_COR_COD_ROS_TG_NEU]]-Tabla25[[#This Row],[ROS_NUM_COR_COD_ESC_TG_NEU]]</f>
        <v>-9.9999999999999867E-2</v>
      </c>
      <c r="MW179" s="47">
        <f>Tabla25[[#This Row],[ROS_NUM_COR_COD_ROS_TG_POS]]-Tabla25[[#This Row],[ROS_NUM_COR_COD_ESC_TG_POS]]</f>
        <v>-1.3333333333333335</v>
      </c>
      <c r="MX179" s="47">
        <f>Tabla25[[#This Row],[ROS_NUM_COR_COD_ROS_TG_TOT]]-Tabla25[[#This Row],[ROS_NUM_COR_COD_ESC_TG_TOT]]</f>
        <v>-0.5</v>
      </c>
      <c r="MY179" s="47">
        <f>Tabla25[[#This Row],[ROS_DUR_COR_COD_ROS_TG_NEG]]-Tabla25[[#This Row],[ROS_DUR_COR_COD_ESC_TG_NEG]]</f>
        <v>367.5</v>
      </c>
      <c r="MZ179" s="47">
        <f>Tabla25[[#This Row],[ROS_DUR_COR_COD_ROS_TG_NEU]]-Tabla25[[#This Row],[ROS_DUR_COR_COD_ESC_TG_NEU]]</f>
        <v>-10.5</v>
      </c>
      <c r="NA179" s="47">
        <f>Tabla25[[#This Row],[ROS_DUR_COR_COD_ROS_TG_POS]]-Tabla25[[#This Row],[ROS_DUR_COR_COD_ESC_TG_POS]]</f>
        <v>-777.91666666666663</v>
      </c>
      <c r="NB179" s="47">
        <f>Tabla25[[#This Row],[ROS_DUR_COR_COD_ROS_TG_TOT]]-Tabla25[[#This Row],[ROS_DUR_COR_COD_ESC_TG_TOT]]</f>
        <v>-215.12222222222226</v>
      </c>
    </row>
    <row r="180" spans="1:366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  <c r="KY180" s="15">
        <f>Tabla2[[#This Row],[ROS_NUM_COR_COD_ROS_TG_NEG]]-Tabla2[[#This Row],[PAS_NUM_COR_COD_ROS_TG_NEG]]</f>
        <v>-0.37254901960784315</v>
      </c>
      <c r="KZ180" s="15">
        <f>Tabla2[[#This Row],[ROS_DUR_COR_COD_ROS_TG_NEG]]-Tabla2[[#This Row],[PAS_DUR_COR_COD_ROS_TG_NEG]]</f>
        <v>221.07857142857142</v>
      </c>
      <c r="LA180" s="15">
        <f>Tabla2[[#This Row],[ROS_NUM_COR_COD_ROS_TG_NEU]]-Tabla2[[#This Row],[PAS_NUM_COR_COD_ROS_TG_NEU]]</f>
        <v>-0.34868421052631571</v>
      </c>
      <c r="LB180" s="15">
        <f>Tabla2[[#This Row],[ROS_DUR_COR_COD_ROS_TG_NEU]]-Tabla2[[#This Row],[PAS_DUR_COR_COD_ROS_TG_NEU]]</f>
        <v>-289.87636363636364</v>
      </c>
      <c r="LC180" s="15">
        <f>Tabla2[[#This Row],[ROS_NUM_COR_COD_ROS_TG_POS]]-Tabla2[[#This Row],[PAS_NUM_COR_COD_ROS_TG_POS]]</f>
        <v>-0.16052631578947363</v>
      </c>
      <c r="LD180" s="15">
        <f>Tabla2[[#This Row],[ROS_DUR_COR_COD_ROS_TG_POS]]-Tabla2[[#This Row],[PAS_DUR_COR_COD_ROS_TG_POS]]</f>
        <v>-319.46666666666658</v>
      </c>
      <c r="LE180" s="15">
        <f>Tabla2[[#This Row],[ROS_NUM_COR_COD_ROS_TG_TOT]]-Tabla2[[#This Row],[PAS_NUM_COR_COD_ROS_TG_TOT]]</f>
        <v>-0.30000000000000004</v>
      </c>
      <c r="LF180" s="15">
        <f>Tabla2[[#This Row],[ROS_DUR_COR_COD_ROS_TG_TOT]]-Tabla2[[#This Row],[PAS_DUR_COR_COD_ROS_TG_TOT]]</f>
        <v>-170.85897435897436</v>
      </c>
      <c r="LG180" s="15">
        <f>Tabla2[[#This Row],[ROS_NUM_COR_COD_ESC_TG_NEG]]-Tabla2[[#This Row],[PAS_NUM_COR_COD_ESC_TG_NEG]]</f>
        <v>0.66993464052287588</v>
      </c>
      <c r="LH180" s="15">
        <f>Tabla2[[#This Row],[ROS_DUR_COR_COD_ESC_TG_NEG]]-Tabla2[[#This Row],[PAS_DUR_COR_COD_ESC_TG_NEG]]</f>
        <v>224.1875</v>
      </c>
      <c r="LI180" s="15">
        <f>Tabla2[[#This Row],[ROS_NUM_COR_COD_ESC_TG_NEU]]-Tabla2[[#This Row],[PAS_NUM_COR_COD_ESC_TG_NEU]]</f>
        <v>-8.8815789473684292E-2</v>
      </c>
      <c r="LJ180" s="15">
        <f>Tabla2[[#This Row],[ROS_NUM_COR_COD_ESC_TG_NEG]]-Tabla2[[#This Row],[PAS_NUM_COR_COD_ESC_TG_NEG]]</f>
        <v>0.66993464052287588</v>
      </c>
      <c r="LK180" s="15">
        <f>Tabla2[[#This Row],[ROS_NUM_COR_COD_ESC_TG_POS]]-Tabla2[[#This Row],[PAS_NUM_COR_COD_ESC_TG_POS]]</f>
        <v>0.90526315789473677</v>
      </c>
      <c r="LL180" s="15">
        <f>Tabla2[[#This Row],[ROS_DUR_COR_COD_ESC_TG_POS]]-Tabla2[[#This Row],[PAS_DUR_COR_COD_ESC_TG_POS]]</f>
        <v>150.67272727272723</v>
      </c>
      <c r="LM180" s="15">
        <f>Tabla2[[#This Row],[ROS_NUM_COR_COD_ESC_TG_TOT]]-Tabla2[[#This Row],[PAS_NUM_COR_COD_ESC_TG_TOT]]</f>
        <v>0.52693602693602681</v>
      </c>
      <c r="LN180" s="15">
        <f>Tabla2[[#This Row],[ROS_DUR_COR_COD_ESC_TG_TOT]]-Tabla2[[#This Row],[PAS_DUR_COR_COD_ESC_TG_TOT]]</f>
        <v>143.19843597262945</v>
      </c>
      <c r="LO180" s="15">
        <f>Tabla2[[#This Row],[PAS_NUM_COR_COD_ROS_TG_NEG]]-Tabla2[[#This Row],[ESC_NUM_COR_COD_ROS_TG_NEG]]</f>
        <v>-9.4117647058823639E-2</v>
      </c>
      <c r="LP180" s="15">
        <f>Tabla2[[#This Row],[PAS_DUR_COR_COD_ROS_TG_NEG]]-Tabla2[[#This Row],[ESC_DUR_COR_COD_ROS_TG_NEG]]</f>
        <v>-138.19545454545448</v>
      </c>
      <c r="LQ180" s="15">
        <f>Tabla2[[#This Row],[PAS_NUM_COR_COD_ROS_TG_NEU]]-Tabla2[[#This Row],[ESC_NUM_COR_COD_ROS_TG_NEU]]</f>
        <v>0.5736842105263158</v>
      </c>
      <c r="LR180" s="15">
        <f>Tabla2[[#This Row],[PAS_DUR_COR_COD_ROS_TG_NEU]]-Tabla2[[#This Row],[ESC_DUR_COR_COD_ROS_TG_NEU]]</f>
        <v>-115.75999999999999</v>
      </c>
      <c r="LS180" s="15">
        <f>Tabla2[[#This Row],[PAS_NUM_COR_COD_ROS_TG_POS]]-Tabla2[[#This Row],[ESC_NUM_COR_COD_ROS_TG_POS]]</f>
        <v>0.56052631578947376</v>
      </c>
      <c r="LT180" s="15">
        <f>Tabla2[[#This Row],[PAS_DUR_COR_COD_ROS_TG_POS]]-Tabla2[[#This Row],[ESC_DUR_COR_COD_ROS_TG_POS]]</f>
        <v>246.38333333333333</v>
      </c>
      <c r="LU180" s="15">
        <f>Tabla2[[#This Row],[PAS_NUM_COR_COD_ROS_TG_TOT]]-Tabla2[[#This Row],[ESC_NUM_COR_COD_ROS_TG_TOT]]</f>
        <v>0.35000000000000009</v>
      </c>
      <c r="LV180" s="15">
        <f>Tabla2[[#This Row],[PAS_DUR_COR_COD_ROS_TG_TOT]]-Tabla2[[#This Row],[ESC_DUR_COR_COD_ROS_TG_TOT]]</f>
        <v>-5.1005494505494653</v>
      </c>
      <c r="LW180" s="15">
        <f>Tabla2[[#This Row],[PAS_NUM_COR_COD_ESC_TG_NEG]]-Tabla2[[#This Row],[ESC_NUM_COR_COD_ESC_TG_NEG]]</f>
        <v>-0.60882352941176454</v>
      </c>
      <c r="LX180" s="15">
        <f>Tabla2[[#This Row],[PAS_DUR_COR_COD_ESC_TG_NEG]]-Tabla2[[#This Row],[ESC_DUR_COR_COD_ESC_TG_NEG]]</f>
        <v>-243.05113636363626</v>
      </c>
      <c r="LY180" s="15">
        <f>Tabla2[[#This Row],[PAS_NUM_COR_COD_ESC_TG_NEU]]-Tabla2[[#This Row],[ESC_NUM_COR_COD_ESC_TG_NEU]]</f>
        <v>-0.12368421052631562</v>
      </c>
      <c r="LZ180" s="15">
        <f>Tabla2[[#This Row],[PAS_DUR_COR_COD_ESC_TG_NEU]]-Tabla2[[#This Row],[ESC_DUR_COR_COD_ESC_TG_NEU]]</f>
        <v>-282.95833333333337</v>
      </c>
      <c r="MA180" s="15">
        <f>Tabla2[[#This Row],[PAS_NUM_COR_COD_ESC_TG_POS]]-Tabla2[[#This Row],[ESC_NUM_COR_COD_ESC_TG_POS]]</f>
        <v>-0.85526315789473695</v>
      </c>
      <c r="MB180" s="15">
        <f>Tabla2[[#This Row],[PAS_DUR_COR_COD_ESC_TG_POS]]-Tabla2[[#This Row],[ESC_DUR_COR_COD_ESC_TG_POS]]</f>
        <v>-539.72727272727275</v>
      </c>
      <c r="MC180" s="15">
        <f>Tabla2[[#This Row],[PAS_NUM_COR_COD_ESC_TG_TOT]]-Tabla2[[#This Row],[ESC_NUM_COR_COD_ESC_TG_TOT]]</f>
        <v>-0.52878787878787881</v>
      </c>
      <c r="MD180" s="15">
        <f>Tabla2[[#This Row],[PAS_DUR_COR_COD_ESC_TG_TOT]]-Tabla2[[#This Row],[ESC_DUR_COR_COD_ESC_TG_TOT]]</f>
        <v>-376.55544354838707</v>
      </c>
      <c r="ME180" s="42">
        <f>Tabla25[[#This Row],[PAS_NUM_COR_COD_ROS_TG_NEG]]-Tabla25[[#This Row],[PAS_NUM_COR_COD_ESC_TG_NEG]]</f>
        <v>0.26470588235294112</v>
      </c>
      <c r="MF180" s="42">
        <f>Tabla25[[#This Row],[PAS_NUM_COR_COD_ROS_TG_NEU]]-Tabla25[[#This Row],[PAS_NUM_COR_COD_ESC_TG_NEU]]</f>
        <v>0.44736842105263142</v>
      </c>
      <c r="MG180" s="42">
        <f>Tabla25[[#This Row],[PAS_NUM_COR_COD_ROS_TG_POS]]-Tabla25[[#This Row],[PAS_NUM_COR_COD_ESC_TG_POS]]</f>
        <v>0.31578947368421062</v>
      </c>
      <c r="MH180" s="42">
        <f>Tabla25[[#This Row],[PAS_NUM_COR_COD_ROS_TG_TOT]]-Tabla25[[#This Row],[PAS_NUM_COR_COD_ESC_TG_TOT]]</f>
        <v>0.34545454545454546</v>
      </c>
      <c r="MI180" s="42">
        <f>Tabla25[[#This Row],[PAS_DUR_COR_COD_ROS_TG_NEG]]-Tabla25[[#This Row],[PAS_DUR_COR_COD_ESC_TG_NEG]]</f>
        <v>-104.96249999999998</v>
      </c>
      <c r="MJ180" s="42">
        <f>Tabla25[[#This Row],[PAS_DUR_COR_COD_ROS_TG_NEU]]-Tabla25[[#This Row],[PAS_DUR_COR_COD_ESC_TG_NEU]]</f>
        <v>164.69833333333338</v>
      </c>
      <c r="MK180" s="42">
        <f>Tabla25[[#This Row],[PAS_DUR_COR_COD_ROS_TG_POS]]-Tabla25[[#This Row],[PAS_DUR_COR_COD_ESC_TG_POS]]</f>
        <v>270.32272727272721</v>
      </c>
      <c r="ML180" s="42">
        <f>Tabla25[[#This Row],[PAS_DUR_COR_COD_ROS_TG_TOT]]-Tabla25[[#This Row],[PAS_DUR_COR_COD_ESC_TG_TOT]]</f>
        <v>126.06650124069472</v>
      </c>
      <c r="MM180" s="44">
        <f>Tabla25[[#This Row],[ESC_NUM_COR_COD_ROS_TG_NEG]]-Tabla25[[#This Row],[ESC_NUM_COR_COD_ESC_TG_NEG]]</f>
        <v>-0.24999999999999978</v>
      </c>
      <c r="MN180" s="44">
        <f>Tabla25[[#This Row],[ESC_NUM_COR_COD_ROS_TG_NEU]]-Tabla25[[#This Row],[ESC_NUM_COR_COD_ESC_TG_NEU]]</f>
        <v>-0.25</v>
      </c>
      <c r="MO180" s="44">
        <f>Tabla25[[#This Row],[ESC_NUM_COR_COD_ROS_TG_POS]]-Tabla25[[#This Row],[ESC_NUM_COR_COD_ESC_TG_POS]]</f>
        <v>-1.1000000000000001</v>
      </c>
      <c r="MP180" s="44">
        <f>Tabla25[[#This Row],[ESC_NUM_COR_COD_ROS_TG_TOT]]-Tabla25[[#This Row],[ESC_NUM_COR_COD_ESC_TG_TOT]]</f>
        <v>-0.53333333333333344</v>
      </c>
      <c r="MQ180" s="44">
        <f>Tabla25[[#This Row],[ESC_DUR_COR_COD_ROS_TG_NEG]]-Tabla25[[#This Row],[ESC_DUR_COR_COD_ESC_TG_NEG]]</f>
        <v>-209.81818181818176</v>
      </c>
      <c r="MR180" s="44">
        <f>Tabla25[[#This Row],[ESC_DUR_COR_COD_ROS_TG_NEU]]-Tabla25[[#This Row],[ESC_DUR_COR_COD_ESC_TG_NEU]]</f>
        <v>-2.5</v>
      </c>
      <c r="MS180" s="44">
        <f>Tabla25[[#This Row],[ESC_DUR_COR_COD_ROS_TG_POS]]-Tabla25[[#This Row],[ESC_DUR_COR_COD_ESC_TG_POS]]</f>
        <v>-515.78787878787887</v>
      </c>
      <c r="MT180" s="44">
        <f>Tabla25[[#This Row],[ESC_DUR_COR_COD_ROS_TG_TOT]]-Tabla25[[#This Row],[ESC_DUR_COR_COD_ESC_TG_TOT]]</f>
        <v>-245.38839285714289</v>
      </c>
      <c r="MU180" s="47">
        <f>Tabla25[[#This Row],[ROS_NUM_COR_COD_ROS_TG_NEG]]-Tabla25[[#This Row],[ROS_NUM_COR_COD_ESC_TG_NEG]]</f>
        <v>-0.7777777777777779</v>
      </c>
      <c r="MV180" s="47">
        <f>Tabla25[[#This Row],[ROS_NUM_COR_COD_ROS_TG_NEU]]-Tabla25[[#This Row],[ROS_NUM_COR_COD_ESC_TG_NEU]]</f>
        <v>0.1875</v>
      </c>
      <c r="MW180" s="47">
        <f>Tabla25[[#This Row],[ROS_NUM_COR_COD_ROS_TG_POS]]-Tabla25[[#This Row],[ROS_NUM_COR_COD_ESC_TG_POS]]</f>
        <v>-0.74999999999999978</v>
      </c>
      <c r="MX180" s="47">
        <f>Tabla25[[#This Row],[ROS_NUM_COR_COD_ROS_TG_TOT]]-Tabla25[[#This Row],[ROS_NUM_COR_COD_ESC_TG_TOT]]</f>
        <v>-0.4814814814814814</v>
      </c>
      <c r="MY180" s="47">
        <f>Tabla25[[#This Row],[ROS_DUR_COR_COD_ROS_TG_NEG]]-Tabla25[[#This Row],[ROS_DUR_COR_COD_ESC_TG_NEG]]</f>
        <v>-108.07142857142856</v>
      </c>
      <c r="MZ180" s="47">
        <f>Tabla25[[#This Row],[ROS_DUR_COR_COD_ROS_TG_NEU]]-Tabla25[[#This Row],[ROS_DUR_COR_COD_ESC_TG_NEU]]</f>
        <v>-120.51136363636363</v>
      </c>
      <c r="NA180" s="47">
        <f>Tabla25[[#This Row],[ROS_DUR_COR_COD_ROS_TG_POS]]-Tabla25[[#This Row],[ROS_DUR_COR_COD_ESC_TG_POS]]</f>
        <v>-199.81666666666661</v>
      </c>
      <c r="NB180" s="47">
        <f>Tabla25[[#This Row],[ROS_DUR_COR_COD_ROS_TG_TOT]]-Tabla25[[#This Row],[ROS_DUR_COR_COD_ESC_TG_TOT]]</f>
        <v>-187.9909090909091</v>
      </c>
    </row>
    <row r="181" spans="1:366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  <c r="KY181" s="15">
        <f>Tabla2[[#This Row],[ROS_NUM_COR_COD_ROS_TG_NEG]]-Tabla2[[#This Row],[PAS_NUM_COR_COD_ROS_TG_NEG]]</f>
        <v>-0.95906432748538029</v>
      </c>
      <c r="KZ181" s="15">
        <f>Tabla2[[#This Row],[ROS_DUR_COR_COD_ROS_TG_NEG]]-Tabla2[[#This Row],[PAS_DUR_COR_COD_ROS_TG_NEG]]</f>
        <v>-289.67619047619041</v>
      </c>
      <c r="LA181" s="15">
        <f>Tabla2[[#This Row],[ROS_NUM_COR_COD_ROS_TG_NEU]]-Tabla2[[#This Row],[PAS_NUM_COR_COD_ROS_TG_NEU]]</f>
        <v>1.1388888888888888</v>
      </c>
      <c r="LB181" s="15">
        <f>Tabla2[[#This Row],[ROS_DUR_COR_COD_ROS_TG_NEU]]-Tabla2[[#This Row],[PAS_DUR_COR_COD_ROS_TG_NEU]]</f>
        <v>0.79220779220781878</v>
      </c>
      <c r="LC181" s="15">
        <f>Tabla2[[#This Row],[ROS_NUM_COR_COD_ROS_TG_POS]]-Tabla2[[#This Row],[PAS_NUM_COR_COD_ROS_TG_POS]]</f>
        <v>-0.32222222222222241</v>
      </c>
      <c r="LD181" s="15">
        <f>Tabla2[[#This Row],[ROS_DUR_COR_COD_ROS_TG_POS]]-Tabla2[[#This Row],[PAS_DUR_COR_COD_ROS_TG_POS]]</f>
        <v>-181.61538461538464</v>
      </c>
      <c r="LE181" s="15">
        <f>Tabla2[[#This Row],[ROS_NUM_COR_COD_ROS_TG_TOT]]-Tabla2[[#This Row],[PAS_NUM_COR_COD_ROS_TG_TOT]]</f>
        <v>-3.829252981795328E-2</v>
      </c>
      <c r="LF181" s="15">
        <f>Tabla2[[#This Row],[ROS_DUR_COR_COD_ROS_TG_TOT]]-Tabla2[[#This Row],[PAS_DUR_COR_COD_ROS_TG_TOT]]</f>
        <v>-160.62179487179492</v>
      </c>
      <c r="LG181" s="15">
        <f>Tabla2[[#This Row],[ROS_NUM_COR_COD_ESC_TG_NEG]]-Tabla2[[#This Row],[PAS_NUM_COR_COD_ESC_TG_NEG]]</f>
        <v>-0.85964912280701733</v>
      </c>
      <c r="LH181" s="15">
        <f>Tabla2[[#This Row],[ROS_DUR_COR_COD_ESC_TG_NEG]]-Tabla2[[#This Row],[PAS_DUR_COR_COD_ESC_TG_NEG]]</f>
        <v>7.0666666666667197</v>
      </c>
      <c r="LI181" s="15">
        <f>Tabla2[[#This Row],[ROS_NUM_COR_COD_ESC_TG_NEU]]-Tabla2[[#This Row],[PAS_NUM_COR_COD_ESC_TG_NEU]]</f>
        <v>-1.2666666666666668</v>
      </c>
      <c r="LJ181" s="15">
        <f>Tabla2[[#This Row],[ROS_NUM_COR_COD_ESC_TG_NEG]]-Tabla2[[#This Row],[PAS_NUM_COR_COD_ESC_TG_NEG]]</f>
        <v>-0.85964912280701733</v>
      </c>
      <c r="LK181" s="15">
        <f>Tabla2[[#This Row],[ROS_NUM_COR_COD_ESC_TG_POS]]-Tabla2[[#This Row],[PAS_NUM_COR_COD_ESC_TG_POS]]</f>
        <v>-0.76111111111111107</v>
      </c>
      <c r="LL181" s="15">
        <f>Tabla2[[#This Row],[ROS_DUR_COR_COD_ESC_TG_POS]]-Tabla2[[#This Row],[PAS_DUR_COR_COD_ESC_TG_POS]]</f>
        <v>-111.83333333333337</v>
      </c>
      <c r="LM181" s="15">
        <f>Tabla2[[#This Row],[ROS_NUM_COR_COD_ESC_TG_TOT]]-Tabla2[[#This Row],[PAS_NUM_COR_COD_ESC_TG_TOT]]</f>
        <v>-0.9635907093534215</v>
      </c>
      <c r="LN181" s="15">
        <f>Tabla2[[#This Row],[ROS_DUR_COR_COD_ESC_TG_TOT]]-Tabla2[[#This Row],[PAS_DUR_COR_COD_ESC_TG_TOT]]</f>
        <v>-88.416666666666629</v>
      </c>
      <c r="LO181" s="15">
        <f>Tabla2[[#This Row],[PAS_NUM_COR_COD_ROS_TG_NEG]]-Tabla2[[#This Row],[ESC_NUM_COR_COD_ROS_TG_NEG]]</f>
        <v>1.2923976608187135</v>
      </c>
      <c r="LP181" s="15">
        <f>Tabla2[[#This Row],[PAS_DUR_COR_COD_ROS_TG_NEG]]-Tabla2[[#This Row],[ESC_DUR_COR_COD_ROS_TG_NEG]]</f>
        <v>493.5333333333333</v>
      </c>
      <c r="LQ181" s="15">
        <f>Tabla2[[#This Row],[PAS_NUM_COR_COD_ROS_TG_NEU]]-Tabla2[[#This Row],[ESC_NUM_COR_COD_ROS_TG_NEU]]</f>
        <v>-0.91666666666666652</v>
      </c>
      <c r="LR181" s="15">
        <f>Tabla2[[#This Row],[PAS_DUR_COR_COD_ROS_TG_NEU]]-Tabla2[[#This Row],[ESC_DUR_COR_COD_ROS_TG_NEU]]</f>
        <v>25.064935064935071</v>
      </c>
      <c r="LS181" s="15">
        <f>Tabla2[[#This Row],[PAS_NUM_COR_COD_ROS_TG_POS]]-Tabla2[[#This Row],[ESC_NUM_COR_COD_ROS_TG_POS]]</f>
        <v>-0.29999999999999982</v>
      </c>
      <c r="LT181" s="15">
        <f>Tabla2[[#This Row],[PAS_DUR_COR_COD_ROS_TG_POS]]-Tabla2[[#This Row],[ESC_DUR_COR_COD_ROS_TG_POS]]</f>
        <v>205.17094017094018</v>
      </c>
      <c r="LU181" s="15">
        <f>Tabla2[[#This Row],[PAS_NUM_COR_COD_ROS_TG_TOT]]-Tabla2[[#This Row],[ESC_NUM_COR_COD_ROS_TG_TOT]]</f>
        <v>7.8692493946732611E-3</v>
      </c>
      <c r="LV181" s="15">
        <f>Tabla2[[#This Row],[PAS_DUR_COR_COD_ROS_TG_TOT]]-Tabla2[[#This Row],[ESC_DUR_COR_COD_ROS_TG_TOT]]</f>
        <v>239.64452214452217</v>
      </c>
      <c r="LW181" s="15">
        <f>Tabla2[[#This Row],[PAS_NUM_COR_COD_ESC_TG_NEG]]-Tabla2[[#This Row],[ESC_NUM_COR_COD_ESC_TG_NEG]]</f>
        <v>-0.25146198830409361</v>
      </c>
      <c r="LX181" s="15">
        <f>Tabla2[[#This Row],[PAS_DUR_COR_COD_ESC_TG_NEG]]-Tabla2[[#This Row],[ESC_DUR_COR_COD_ESC_TG_NEG]]</f>
        <v>-134.06666666666672</v>
      </c>
      <c r="LY181" s="15">
        <f>Tabla2[[#This Row],[PAS_NUM_COR_COD_ESC_TG_NEU]]-Tabla2[[#This Row],[ESC_NUM_COR_COD_ESC_TG_NEU]]</f>
        <v>1.2666666666666668</v>
      </c>
      <c r="LZ181" s="15">
        <f>Tabla2[[#This Row],[PAS_DUR_COR_COD_ESC_TG_NEU]]-Tabla2[[#This Row],[ESC_DUR_COR_COD_ESC_TG_NEU]]</f>
        <v>90.352941176470608</v>
      </c>
      <c r="MA181" s="15">
        <f>Tabla2[[#This Row],[PAS_NUM_COR_COD_ESC_TG_POS]]-Tabla2[[#This Row],[ESC_NUM_COR_COD_ESC_TG_POS]]</f>
        <v>0.25</v>
      </c>
      <c r="MB181" s="15">
        <f>Tabla2[[#This Row],[PAS_DUR_COR_COD_ESC_TG_POS]]-Tabla2[[#This Row],[ESC_DUR_COR_COD_ESC_TG_POS]]</f>
        <v>338.79999999999995</v>
      </c>
      <c r="MC181" s="15">
        <f>Tabla2[[#This Row],[PAS_NUM_COR_COD_ESC_TG_TOT]]-Tabla2[[#This Row],[ESC_NUM_COR_COD_ESC_TG_TOT]]</f>
        <v>0.41464891041162266</v>
      </c>
      <c r="MD181" s="15">
        <f>Tabla2[[#This Row],[PAS_DUR_COR_COD_ESC_TG_TOT]]-Tabla2[[#This Row],[ESC_DUR_COR_COD_ESC_TG_TOT]]</f>
        <v>122.82007575757575</v>
      </c>
      <c r="ME181" s="42">
        <f>Tabla25[[#This Row],[PAS_NUM_COR_COD_ROS_TG_NEG]]-Tabla25[[#This Row],[PAS_NUM_COR_COD_ESC_TG_NEG]]</f>
        <v>0.21052631578947389</v>
      </c>
      <c r="MF181" s="42">
        <f>Tabla25[[#This Row],[PAS_NUM_COR_COD_ROS_TG_NEU]]-Tabla25[[#This Row],[PAS_NUM_COR_COD_ESC_TG_NEU]]</f>
        <v>-0.85000000000000009</v>
      </c>
      <c r="MG181" s="42">
        <f>Tabla25[[#This Row],[PAS_NUM_COR_COD_ROS_TG_POS]]-Tabla25[[#This Row],[PAS_NUM_COR_COD_ESC_TG_POS]]</f>
        <v>-0.54999999999999982</v>
      </c>
      <c r="MH181" s="42">
        <f>Tabla25[[#This Row],[PAS_NUM_COR_COD_ROS_TG_TOT]]-Tabla25[[#This Row],[PAS_NUM_COR_COD_ESC_TG_TOT]]</f>
        <v>-0.4067796610169494</v>
      </c>
      <c r="MI181" s="42">
        <f>Tabla25[[#This Row],[PAS_DUR_COR_COD_ROS_TG_NEG]]-Tabla25[[#This Row],[PAS_DUR_COR_COD_ESC_TG_NEG]]</f>
        <v>202.60000000000002</v>
      </c>
      <c r="MJ181" s="42">
        <f>Tabla25[[#This Row],[PAS_DUR_COR_COD_ROS_TG_NEU]]-Tabla25[[#This Row],[PAS_DUR_COR_COD_ESC_TG_NEU]]</f>
        <v>43.283422459893018</v>
      </c>
      <c r="MK181" s="42">
        <f>Tabla25[[#This Row],[PAS_DUR_COR_COD_ROS_TG_POS]]-Tabla25[[#This Row],[PAS_DUR_COR_COD_ESC_TG_POS]]</f>
        <v>-15.884615384615358</v>
      </c>
      <c r="ML181" s="42">
        <f>Tabla25[[#This Row],[PAS_DUR_COR_COD_ROS_TG_TOT]]-Tabla25[[#This Row],[PAS_DUR_COR_COD_ESC_TG_TOT]]</f>
        <v>82.64262820512829</v>
      </c>
      <c r="MM181" s="44">
        <f>Tabla25[[#This Row],[ESC_NUM_COR_COD_ROS_TG_NEG]]-Tabla25[[#This Row],[ESC_NUM_COR_COD_ESC_TG_NEG]]</f>
        <v>-1.3333333333333333</v>
      </c>
      <c r="MN181" s="44">
        <f>Tabla25[[#This Row],[ESC_NUM_COR_COD_ROS_TG_NEU]]-Tabla25[[#This Row],[ESC_NUM_COR_COD_ESC_TG_NEU]]</f>
        <v>1.3333333333333333</v>
      </c>
      <c r="MO181" s="44">
        <f>Tabla25[[#This Row],[ESC_NUM_COR_COD_ROS_TG_POS]]-Tabla25[[#This Row],[ESC_NUM_COR_COD_ESC_TG_POS]]</f>
        <v>0</v>
      </c>
      <c r="MP181" s="44">
        <f>Tabla25[[#This Row],[ESC_NUM_COR_COD_ROS_TG_TOT]]-Tabla25[[#This Row],[ESC_NUM_COR_COD_ESC_TG_TOT]]</f>
        <v>0</v>
      </c>
      <c r="MQ181" s="44">
        <f>Tabla25[[#This Row],[ESC_DUR_COR_COD_ROS_TG_NEG]]-Tabla25[[#This Row],[ESC_DUR_COR_COD_ESC_TG_NEG]]</f>
        <v>-425</v>
      </c>
      <c r="MR181" s="44">
        <f>Tabla25[[#This Row],[ESC_DUR_COR_COD_ROS_TG_NEU]]-Tabla25[[#This Row],[ESC_DUR_COR_COD_ESC_TG_NEU]]</f>
        <v>108.57142857142856</v>
      </c>
      <c r="MS181" s="44">
        <f>Tabla25[[#This Row],[ESC_DUR_COR_COD_ROS_TG_POS]]-Tabla25[[#This Row],[ESC_DUR_COR_COD_ESC_TG_POS]]</f>
        <v>117.74444444444441</v>
      </c>
      <c r="MT181" s="44">
        <f>Tabla25[[#This Row],[ESC_DUR_COR_COD_ROS_TG_TOT]]-Tabla25[[#This Row],[ESC_DUR_COR_COD_ESC_TG_TOT]]</f>
        <v>-34.18181818181813</v>
      </c>
      <c r="MU181" s="47">
        <f>Tabla25[[#This Row],[ROS_NUM_COR_COD_ROS_TG_NEG]]-Tabla25[[#This Row],[ROS_NUM_COR_COD_ESC_TG_NEG]]</f>
        <v>0.11111111111111094</v>
      </c>
      <c r="MV181" s="47">
        <f>Tabla25[[#This Row],[ROS_NUM_COR_COD_ROS_TG_NEU]]-Tabla25[[#This Row],[ROS_NUM_COR_COD_ESC_TG_NEU]]</f>
        <v>1.5555555555555556</v>
      </c>
      <c r="MW181" s="47">
        <f>Tabla25[[#This Row],[ROS_NUM_COR_COD_ROS_TG_POS]]-Tabla25[[#This Row],[ROS_NUM_COR_COD_ESC_TG_POS]]</f>
        <v>-0.11111111111111116</v>
      </c>
      <c r="MX181" s="47">
        <f>Tabla25[[#This Row],[ROS_NUM_COR_COD_ROS_TG_TOT]]-Tabla25[[#This Row],[ROS_NUM_COR_COD_ESC_TG_TOT]]</f>
        <v>0.51851851851851882</v>
      </c>
      <c r="MY181" s="47">
        <f>Tabla25[[#This Row],[ROS_DUR_COR_COD_ROS_TG_NEG]]-Tabla25[[#This Row],[ROS_DUR_COR_COD_ESC_TG_NEG]]</f>
        <v>-94.14285714285711</v>
      </c>
      <c r="MZ181" s="47">
        <f>Tabla25[[#This Row],[ROS_DUR_COR_COD_ROS_TG_NEU]]-Tabla25[[#This Row],[ROS_DUR_COR_COD_ESC_TG_NEU]]</f>
        <v>210.02857142857147</v>
      </c>
      <c r="NA181" s="47">
        <f>Tabla25[[#This Row],[ROS_DUR_COR_COD_ROS_TG_POS]]-Tabla25[[#This Row],[ROS_DUR_COR_COD_ESC_TG_POS]]</f>
        <v>-85.666666666666629</v>
      </c>
      <c r="NB181" s="47">
        <f>Tabla25[[#This Row],[ROS_DUR_COR_COD_ROS_TG_TOT]]-Tabla25[[#This Row],[ROS_DUR_COR_COD_ESC_TG_TOT]]</f>
        <v>10.4375</v>
      </c>
    </row>
    <row r="182" spans="1:366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  <c r="KY182" s="15">
        <f>Tabla2[[#This Row],[ROS_NUM_COR_COD_ROS_TG_NEG]]-Tabla2[[#This Row],[PAS_NUM_COR_COD_ROS_TG_NEG]]</f>
        <v>1.6166666666666671</v>
      </c>
      <c r="KZ182" s="15">
        <f>Tabla2[[#This Row],[ROS_DUR_COR_COD_ROS_TG_NEG]]-Tabla2[[#This Row],[PAS_DUR_COR_COD_ROS_TG_NEG]]</f>
        <v>216.83035714285711</v>
      </c>
      <c r="LA182" s="15">
        <f>Tabla2[[#This Row],[ROS_NUM_COR_COD_ROS_TG_NEU]]-Tabla2[[#This Row],[PAS_NUM_COR_COD_ROS_TG_NEU]]</f>
        <v>0.28333333333333321</v>
      </c>
      <c r="LB182" s="15">
        <f>Tabla2[[#This Row],[ROS_DUR_COR_COD_ROS_TG_NEU]]-Tabla2[[#This Row],[PAS_DUR_COR_COD_ROS_TG_NEU]]</f>
        <v>-74.470588235294144</v>
      </c>
      <c r="LC182" s="15">
        <f>Tabla2[[#This Row],[ROS_NUM_COR_COD_ROS_TG_POS]]-Tabla2[[#This Row],[PAS_NUM_COR_COD_ROS_TG_POS]]</f>
        <v>-0.5777777777777775</v>
      </c>
      <c r="LD182" s="15">
        <f>Tabla2[[#This Row],[ROS_DUR_COR_COD_ROS_TG_POS]]-Tabla2[[#This Row],[PAS_DUR_COR_COD_ROS_TG_POS]]</f>
        <v>-76.552380952380872</v>
      </c>
      <c r="LE182" s="15">
        <f>Tabla2[[#This Row],[ROS_NUM_COR_COD_ROS_TG_TOT]]-Tabla2[[#This Row],[PAS_NUM_COR_COD_ROS_TG_TOT]]</f>
        <v>0.44074074074074066</v>
      </c>
      <c r="LF182" s="15">
        <f>Tabla2[[#This Row],[ROS_DUR_COR_COD_ROS_TG_TOT]]-Tabla2[[#This Row],[PAS_DUR_COR_COD_ROS_TG_TOT]]</f>
        <v>21.249768732654957</v>
      </c>
      <c r="LG182" s="15">
        <f>Tabla2[[#This Row],[ROS_NUM_COR_COD_ESC_TG_NEG]]-Tabla2[[#This Row],[PAS_NUM_COR_COD_ESC_TG_NEG]]</f>
        <v>-2.338888888888889</v>
      </c>
      <c r="LH182" s="15">
        <f>Tabla2[[#This Row],[ROS_DUR_COR_COD_ESC_TG_NEG]]-Tabla2[[#This Row],[PAS_DUR_COR_COD_ESC_TG_NEG]]</f>
        <v>-127.42499999999995</v>
      </c>
      <c r="LI182" s="15">
        <f>Tabla2[[#This Row],[ROS_NUM_COR_COD_ESC_TG_NEU]]-Tabla2[[#This Row],[PAS_NUM_COR_COD_ESC_TG_NEU]]</f>
        <v>-0.26666666666666661</v>
      </c>
      <c r="LJ182" s="15">
        <f>Tabla2[[#This Row],[ROS_NUM_COR_COD_ESC_TG_NEG]]-Tabla2[[#This Row],[PAS_NUM_COR_COD_ESC_TG_NEG]]</f>
        <v>-2.338888888888889</v>
      </c>
      <c r="LK182" s="15">
        <f>Tabla2[[#This Row],[ROS_NUM_COR_COD_ESC_TG_POS]]-Tabla2[[#This Row],[PAS_NUM_COR_COD_ESC_TG_POS]]</f>
        <v>0.93333333333333357</v>
      </c>
      <c r="LL182" s="15">
        <f>Tabla2[[#This Row],[ROS_DUR_COR_COD_ESC_TG_POS]]-Tabla2[[#This Row],[PAS_DUR_COR_COD_ESC_TG_POS]]</f>
        <v>362.90384615384619</v>
      </c>
      <c r="LM182" s="15">
        <f>Tabla2[[#This Row],[ROS_NUM_COR_COD_ESC_TG_TOT]]-Tabla2[[#This Row],[PAS_NUM_COR_COD_ESC_TG_TOT]]</f>
        <v>-0.55740740740740735</v>
      </c>
      <c r="LN182" s="15">
        <f>Tabla2[[#This Row],[ROS_DUR_COR_COD_ESC_TG_TOT]]-Tabla2[[#This Row],[PAS_DUR_COR_COD_ESC_TG_TOT]]</f>
        <v>52.562659846547263</v>
      </c>
      <c r="LO182" s="15">
        <f>Tabla2[[#This Row],[PAS_NUM_COR_COD_ROS_TG_NEG]]-Tabla2[[#This Row],[ESC_NUM_COR_COD_ROS_TG_NEG]]</f>
        <v>0.77222222222222214</v>
      </c>
      <c r="LP182" s="15">
        <f>Tabla2[[#This Row],[PAS_DUR_COR_COD_ROS_TG_NEG]]-Tabla2[[#This Row],[ESC_DUR_COR_COD_ROS_TG_NEG]]</f>
        <v>72.690476190476261</v>
      </c>
      <c r="LQ182" s="15">
        <f>Tabla2[[#This Row],[PAS_NUM_COR_COD_ROS_TG_NEU]]-Tabla2[[#This Row],[ESC_NUM_COR_COD_ROS_TG_NEU]]</f>
        <v>0.77222222222222214</v>
      </c>
      <c r="LR182" s="15">
        <f>Tabla2[[#This Row],[PAS_DUR_COR_COD_ROS_TG_NEU]]-Tabla2[[#This Row],[ESC_DUR_COR_COD_ROS_TG_NEU]]</f>
        <v>-245.42352941176455</v>
      </c>
      <c r="LS182" s="15">
        <f>Tabla2[[#This Row],[PAS_NUM_COR_COD_ROS_TG_POS]]-Tabla2[[#This Row],[ESC_NUM_COR_COD_ROS_TG_POS]]</f>
        <v>2.6999999999999997</v>
      </c>
      <c r="LT182" s="15">
        <f>Tabla2[[#This Row],[PAS_DUR_COR_COD_ROS_TG_POS]]-Tabla2[[#This Row],[ESC_DUR_COR_COD_ROS_TG_POS]]</f>
        <v>480.43333333333328</v>
      </c>
      <c r="LU182" s="15">
        <f>Tabla2[[#This Row],[PAS_NUM_COR_COD_ROS_TG_TOT]]-Tabla2[[#This Row],[ESC_NUM_COR_COD_ROS_TG_TOT]]</f>
        <v>1.4547619047619054</v>
      </c>
      <c r="LV182" s="15">
        <f>Tabla2[[#This Row],[PAS_DUR_COR_COD_ROS_TG_TOT]]-Tabla2[[#This Row],[ESC_DUR_COR_COD_ROS_TG_TOT]]</f>
        <v>134.55498721227627</v>
      </c>
      <c r="LW182" s="15">
        <f>Tabla2[[#This Row],[PAS_NUM_COR_COD_ESC_TG_NEG]]-Tabla2[[#This Row],[ESC_NUM_COR_COD_ESC_TG_NEG]]</f>
        <v>-0.66111111111111054</v>
      </c>
      <c r="LX182" s="15">
        <f>Tabla2[[#This Row],[PAS_DUR_COR_COD_ESC_TG_NEG]]-Tabla2[[#This Row],[ESC_DUR_COR_COD_ESC_TG_NEG]]</f>
        <v>-422.16071428571422</v>
      </c>
      <c r="LY182" s="15">
        <f>Tabla2[[#This Row],[PAS_NUM_COR_COD_ESC_TG_NEU]]-Tabla2[[#This Row],[ESC_NUM_COR_COD_ESC_TG_NEU]]</f>
        <v>-1.0111111111111106</v>
      </c>
      <c r="LZ182" s="15">
        <f>Tabla2[[#This Row],[PAS_DUR_COR_COD_ESC_TG_NEU]]-Tabla2[[#This Row],[ESC_DUR_COR_COD_ESC_TG_NEU]]</f>
        <v>-407.23809523809541</v>
      </c>
      <c r="MA182" s="15">
        <f>Tabla2[[#This Row],[PAS_NUM_COR_COD_ESC_TG_POS]]-Tabla2[[#This Row],[ESC_NUM_COR_COD_ESC_TG_POS]]</f>
        <v>-2.0000000000000004</v>
      </c>
      <c r="MB182" s="15">
        <f>Tabla2[[#This Row],[PAS_DUR_COR_COD_ESC_TG_POS]]-Tabla2[[#This Row],[ESC_DUR_COR_COD_ESC_TG_POS]]</f>
        <v>-697.375</v>
      </c>
      <c r="MC182" s="15">
        <f>Tabla2[[#This Row],[PAS_NUM_COR_COD_ESC_TG_TOT]]-Tabla2[[#This Row],[ESC_NUM_COR_COD_ESC_TG_TOT]]</f>
        <v>-1.230952380952381</v>
      </c>
      <c r="MD182" s="15">
        <f>Tabla2[[#This Row],[PAS_DUR_COR_COD_ESC_TG_TOT]]-Tabla2[[#This Row],[ESC_DUR_COR_COD_ESC_TG_TOT]]</f>
        <v>-509.57246376811588</v>
      </c>
      <c r="ME182" s="42">
        <f>Tabla25[[#This Row],[PAS_NUM_COR_COD_ROS_TG_NEG]]-Tabla25[[#This Row],[PAS_NUM_COR_COD_ESC_TG_NEG]]</f>
        <v>-0.90000000000000036</v>
      </c>
      <c r="MF182" s="42">
        <f>Tabla25[[#This Row],[PAS_NUM_COR_COD_ROS_TG_NEU]]-Tabla25[[#This Row],[PAS_NUM_COR_COD_ESC_TG_NEU]]</f>
        <v>1.4499999999999997</v>
      </c>
      <c r="MG182" s="42">
        <f>Tabla25[[#This Row],[PAS_NUM_COR_COD_ROS_TG_POS]]-Tabla25[[#This Row],[PAS_NUM_COR_COD_ESC_TG_POS]]</f>
        <v>1.4</v>
      </c>
      <c r="MH182" s="42">
        <f>Tabla25[[#This Row],[PAS_NUM_COR_COD_ROS_TG_TOT]]-Tabla25[[#This Row],[PAS_NUM_COR_COD_ESC_TG_TOT]]</f>
        <v>0.65000000000000036</v>
      </c>
      <c r="MI182" s="42">
        <f>Tabla25[[#This Row],[PAS_DUR_COR_COD_ROS_TG_NEG]]-Tabla25[[#This Row],[PAS_DUR_COR_COD_ESC_TG_NEG]]</f>
        <v>-109.26785714285711</v>
      </c>
      <c r="MJ182" s="42">
        <f>Tabla25[[#This Row],[PAS_DUR_COR_COD_ROS_TG_NEU]]-Tabla25[[#This Row],[PAS_DUR_COR_COD_ESC_TG_NEU]]</f>
        <v>178.24789915966403</v>
      </c>
      <c r="MK182" s="42">
        <f>Tabla25[[#This Row],[PAS_DUR_COR_COD_ROS_TG_POS]]-Tabla25[[#This Row],[PAS_DUR_COR_COD_ESC_TG_POS]]</f>
        <v>406.01666666666665</v>
      </c>
      <c r="ML182" s="42">
        <f>Tabla25[[#This Row],[PAS_DUR_COR_COD_ROS_TG_TOT]]-Tabla25[[#This Row],[PAS_DUR_COR_COD_ESC_TG_TOT]]</f>
        <v>167.50000000000011</v>
      </c>
      <c r="MM182" s="44">
        <f>Tabla25[[#This Row],[ESC_NUM_COR_COD_ROS_TG_NEG]]-Tabla25[[#This Row],[ESC_NUM_COR_COD_ESC_TG_NEG]]</f>
        <v>-2.333333333333333</v>
      </c>
      <c r="MN182" s="44">
        <f>Tabla25[[#This Row],[ESC_NUM_COR_COD_ROS_TG_NEU]]-Tabla25[[#This Row],[ESC_NUM_COR_COD_ESC_TG_NEU]]</f>
        <v>-0.33333333333333304</v>
      </c>
      <c r="MO182" s="44">
        <f>Tabla25[[#This Row],[ESC_NUM_COR_COD_ROS_TG_POS]]-Tabla25[[#This Row],[ESC_NUM_COR_COD_ESC_TG_POS]]</f>
        <v>-3.3000000000000003</v>
      </c>
      <c r="MP182" s="44">
        <f>Tabla25[[#This Row],[ESC_NUM_COR_COD_ROS_TG_TOT]]-Tabla25[[#This Row],[ESC_NUM_COR_COD_ESC_TG_TOT]]</f>
        <v>-2.035714285714286</v>
      </c>
      <c r="MQ182" s="44">
        <f>Tabla25[[#This Row],[ESC_DUR_COR_COD_ROS_TG_NEG]]-Tabla25[[#This Row],[ESC_DUR_COR_COD_ESC_TG_NEG]]</f>
        <v>-604.11904761904759</v>
      </c>
      <c r="MR182" s="44">
        <f>Tabla25[[#This Row],[ESC_DUR_COR_COD_ROS_TG_NEU]]-Tabla25[[#This Row],[ESC_DUR_COR_COD_ESC_TG_NEU]]</f>
        <v>16.433333333333167</v>
      </c>
      <c r="MS182" s="44">
        <f>Tabla25[[#This Row],[ESC_DUR_COR_COD_ROS_TG_POS]]-Tabla25[[#This Row],[ESC_DUR_COR_COD_ESC_TG_POS]]</f>
        <v>-771.79166666666663</v>
      </c>
      <c r="MT182" s="44">
        <f>Tabla25[[#This Row],[ESC_DUR_COR_COD_ROS_TG_TOT]]-Tabla25[[#This Row],[ESC_DUR_COR_COD_ESC_TG_TOT]]</f>
        <v>-476.62745098039204</v>
      </c>
      <c r="MU182" s="47">
        <f>Tabla25[[#This Row],[ROS_NUM_COR_COD_ROS_TG_NEG]]-Tabla25[[#This Row],[ROS_NUM_COR_COD_ESC_TG_NEG]]</f>
        <v>3.0555555555555558</v>
      </c>
      <c r="MV182" s="47">
        <f>Tabla25[[#This Row],[ROS_NUM_COR_COD_ROS_TG_NEU]]-Tabla25[[#This Row],[ROS_NUM_COR_COD_ESC_TG_NEU]]</f>
        <v>1.9999999999999996</v>
      </c>
      <c r="MW182" s="47">
        <f>Tabla25[[#This Row],[ROS_NUM_COR_COD_ROS_TG_POS]]-Tabla25[[#This Row],[ROS_NUM_COR_COD_ESC_TG_POS]]</f>
        <v>-0.11111111111111116</v>
      </c>
      <c r="MX182" s="47">
        <f>Tabla25[[#This Row],[ROS_NUM_COR_COD_ROS_TG_TOT]]-Tabla25[[#This Row],[ROS_NUM_COR_COD_ESC_TG_TOT]]</f>
        <v>1.6481481481481484</v>
      </c>
      <c r="MY182" s="47">
        <f>Tabla25[[#This Row],[ROS_DUR_COR_COD_ROS_TG_NEG]]-Tabla25[[#This Row],[ROS_DUR_COR_COD_ESC_TG_NEG]]</f>
        <v>234.98749999999995</v>
      </c>
      <c r="MZ182" s="47">
        <f>Tabla25[[#This Row],[ROS_DUR_COR_COD_ROS_TG_NEU]]-Tabla25[[#This Row],[ROS_DUR_COR_COD_ESC_TG_NEU]]</f>
        <v>198.06951871657759</v>
      </c>
      <c r="NA182" s="47">
        <f>Tabla25[[#This Row],[ROS_DUR_COR_COD_ROS_TG_POS]]-Tabla25[[#This Row],[ROS_DUR_COR_COD_ESC_TG_POS]]</f>
        <v>-33.43956043956041</v>
      </c>
      <c r="NB182" s="47">
        <f>Tabla25[[#This Row],[ROS_DUR_COR_COD_ROS_TG_TOT]]-Tabla25[[#This Row],[ROS_DUR_COR_COD_ESC_TG_TOT]]</f>
        <v>136.18710888610781</v>
      </c>
    </row>
    <row r="183" spans="1:366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  <c r="KY183" s="15">
        <f>Tabla2[[#This Row],[ROS_NUM_COR_COD_ROS_TG_NEG]]-Tabla2[[#This Row],[PAS_NUM_COR_COD_ROS_TG_NEG]]</f>
        <v>0.61654135338345861</v>
      </c>
      <c r="KZ183" s="15">
        <f>Tabla2[[#This Row],[ROS_DUR_COR_COD_ROS_TG_NEG]]-Tabla2[[#This Row],[PAS_DUR_COR_COD_ROS_TG_NEG]]</f>
        <v>133.9047619047619</v>
      </c>
      <c r="LA183" s="15">
        <f>Tabla2[[#This Row],[ROS_NUM_COR_COD_ROS_TG_NEU]]-Tabla2[[#This Row],[PAS_NUM_COR_COD_ROS_TG_NEU]]</f>
        <v>0.27083333333333326</v>
      </c>
      <c r="LB183" s="15">
        <f>Tabla2[[#This Row],[ROS_DUR_COR_COD_ROS_TG_NEU]]-Tabla2[[#This Row],[PAS_DUR_COR_COD_ROS_TG_NEU]]</f>
        <v>18.935064935064958</v>
      </c>
      <c r="LC183" s="15">
        <f>Tabla2[[#This Row],[ROS_NUM_COR_COD_ROS_TG_POS]]-Tabla2[[#This Row],[PAS_NUM_COR_COD_ROS_TG_POS]]</f>
        <v>0.48366013071895425</v>
      </c>
      <c r="LD183" s="15">
        <f>Tabla2[[#This Row],[ROS_DUR_COR_COD_ROS_TG_POS]]-Tabla2[[#This Row],[PAS_DUR_COR_COD_ROS_TG_POS]]</f>
        <v>25.25</v>
      </c>
      <c r="LE183" s="15">
        <f>Tabla2[[#This Row],[ROS_NUM_COR_COD_ROS_TG_TOT]]-Tabla2[[#This Row],[PAS_NUM_COR_COD_ROS_TG_TOT]]</f>
        <v>0.46461538461538465</v>
      </c>
      <c r="LF183" s="15">
        <f>Tabla2[[#This Row],[ROS_DUR_COR_COD_ROS_TG_TOT]]-Tabla2[[#This Row],[PAS_DUR_COR_COD_ROS_TG_TOT]]</f>
        <v>33.715151515151518</v>
      </c>
      <c r="LG183" s="15">
        <f>Tabla2[[#This Row],[ROS_NUM_COR_COD_ESC_TG_NEG]]-Tabla2[[#This Row],[PAS_NUM_COR_COD_ESC_TG_NEG]]</f>
        <v>0.27819548872180444</v>
      </c>
      <c r="LH183" s="15">
        <f>Tabla2[[#This Row],[ROS_DUR_COR_COD_ESC_TG_NEG]]-Tabla2[[#This Row],[PAS_DUR_COR_COD_ESC_TG_NEG]]</f>
        <v>208.7</v>
      </c>
      <c r="LI183" s="15">
        <f>Tabla2[[#This Row],[ROS_NUM_COR_COD_ESC_TG_NEU]]-Tabla2[[#This Row],[PAS_NUM_COR_COD_ESC_TG_NEU]]</f>
        <v>0</v>
      </c>
      <c r="LJ183" s="15">
        <f>Tabla2[[#This Row],[ROS_NUM_COR_COD_ESC_TG_NEG]]-Tabla2[[#This Row],[PAS_NUM_COR_COD_ESC_TG_NEG]]</f>
        <v>0.27819548872180444</v>
      </c>
      <c r="LK183" s="15">
        <f>Tabla2[[#This Row],[ROS_NUM_COR_COD_ESC_TG_POS]]-Tabla2[[#This Row],[PAS_NUM_COR_COD_ESC_TG_POS]]</f>
        <v>0.69281045751633996</v>
      </c>
      <c r="LL183" s="15">
        <f>Tabla2[[#This Row],[ROS_DUR_COR_COD_ESC_TG_POS]]-Tabla2[[#This Row],[PAS_DUR_COR_COD_ESC_TG_POS]]</f>
        <v>99.458333333333343</v>
      </c>
      <c r="LM183" s="15">
        <f>Tabla2[[#This Row],[ROS_NUM_COR_COD_ESC_TG_TOT]]-Tabla2[[#This Row],[PAS_NUM_COR_COD_ESC_TG_TOT]]</f>
        <v>0.34769230769230774</v>
      </c>
      <c r="LN183" s="15">
        <f>Tabla2[[#This Row],[ROS_DUR_COR_COD_ESC_TG_TOT]]-Tabla2[[#This Row],[PAS_DUR_COR_COD_ESC_TG_TOT]]</f>
        <v>112.12333333333331</v>
      </c>
      <c r="LO183" s="15">
        <f>Tabla2[[#This Row],[PAS_NUM_COR_COD_ROS_TG_NEG]]-Tabla2[[#This Row],[ESC_NUM_COR_COD_ROS_TG_NEG]]</f>
        <v>-0.80701754385964908</v>
      </c>
      <c r="LP183" s="15">
        <f>Tabla2[[#This Row],[PAS_DUR_COR_COD_ROS_TG_NEG]]-Tabla2[[#This Row],[ESC_DUR_COR_COD_ROS_TG_NEG]]</f>
        <v>-23.714285714285722</v>
      </c>
      <c r="LQ183" s="15">
        <f>Tabla2[[#This Row],[PAS_NUM_COR_COD_ROS_TG_NEU]]-Tabla2[[#This Row],[ESC_NUM_COR_COD_ROS_TG_NEU]]</f>
        <v>-0.38194444444444442</v>
      </c>
      <c r="LR183" s="15">
        <f>Tabla2[[#This Row],[PAS_DUR_COR_COD_ROS_TG_NEU]]-Tabla2[[#This Row],[ESC_DUR_COR_COD_ROS_TG_NEU]]</f>
        <v>-180.9636363636364</v>
      </c>
      <c r="LS183" s="15">
        <f>Tabla2[[#This Row],[PAS_NUM_COR_COD_ROS_TG_POS]]-Tabla2[[#This Row],[ESC_NUM_COR_COD_ROS_TG_POS]]</f>
        <v>-1.261437908496732</v>
      </c>
      <c r="LT183" s="15">
        <f>Tabla2[[#This Row],[PAS_DUR_COR_COD_ROS_TG_POS]]-Tabla2[[#This Row],[ESC_DUR_COR_COD_ROS_TG_POS]]</f>
        <v>-160.25</v>
      </c>
      <c r="LU183" s="15">
        <f>Tabla2[[#This Row],[PAS_NUM_COR_COD_ROS_TG_TOT]]-Tabla2[[#This Row],[ESC_NUM_COR_COD_ROS_TG_TOT]]</f>
        <v>-0.829059829059829</v>
      </c>
      <c r="LV183" s="15">
        <f>Tabla2[[#This Row],[PAS_DUR_COR_COD_ROS_TG_TOT]]-Tabla2[[#This Row],[ESC_DUR_COR_COD_ROS_TG_TOT]]</f>
        <v>-106.5151515151515</v>
      </c>
      <c r="LW183" s="15">
        <f>Tabla2[[#This Row],[PAS_NUM_COR_COD_ESC_TG_NEG]]-Tabla2[[#This Row],[ESC_NUM_COR_COD_ESC_TG_NEG]]</f>
        <v>-0.64327485380116967</v>
      </c>
      <c r="LX183" s="15">
        <f>Tabla2[[#This Row],[PAS_DUR_COR_COD_ESC_TG_NEG]]-Tabla2[[#This Row],[ESC_DUR_COR_COD_ESC_TG_NEG]]</f>
        <v>-106.53333333333333</v>
      </c>
      <c r="LY183" s="15">
        <f>Tabla2[[#This Row],[PAS_NUM_COR_COD_ESC_TG_NEU]]-Tabla2[[#This Row],[ESC_NUM_COR_COD_ESC_TG_NEU]]</f>
        <v>-0.55555555555555558</v>
      </c>
      <c r="LZ183" s="15">
        <f>Tabla2[[#This Row],[PAS_DUR_COR_COD_ESC_TG_NEU]]-Tabla2[[#This Row],[ESC_DUR_COR_COD_ESC_TG_NEU]]</f>
        <v>-88.571428571428555</v>
      </c>
      <c r="MA183" s="15">
        <f>Tabla2[[#This Row],[PAS_NUM_COR_COD_ESC_TG_POS]]-Tabla2[[#This Row],[ESC_NUM_COR_COD_ESC_TG_POS]]</f>
        <v>-0.47058823529411764</v>
      </c>
      <c r="MB183" s="15">
        <f>Tabla2[[#This Row],[PAS_DUR_COR_COD_ESC_TG_POS]]-Tabla2[[#This Row],[ESC_DUR_COR_COD_ESC_TG_POS]]</f>
        <v>-36.625</v>
      </c>
      <c r="MC183" s="15">
        <f>Tabla2[[#This Row],[PAS_NUM_COR_COD_ESC_TG_TOT]]-Tabla2[[#This Row],[ESC_NUM_COR_COD_ESC_TG_TOT]]</f>
        <v>-0.56695156695156701</v>
      </c>
      <c r="MD183" s="15">
        <f>Tabla2[[#This Row],[PAS_DUR_COR_COD_ESC_TG_TOT]]-Tabla2[[#This Row],[ESC_DUR_COR_COD_ESC_TG_TOT]]</f>
        <v>-73.651111111111106</v>
      </c>
      <c r="ME183" s="42">
        <f>Tabla25[[#This Row],[PAS_NUM_COR_COD_ROS_TG_NEG]]-Tabla25[[#This Row],[PAS_NUM_COR_COD_ESC_TG_NEG]]</f>
        <v>-5.2631578947368474E-2</v>
      </c>
      <c r="MF183" s="42">
        <f>Tabla25[[#This Row],[PAS_NUM_COR_COD_ROS_TG_NEU]]-Tabla25[[#This Row],[PAS_NUM_COR_COD_ESC_TG_NEU]]</f>
        <v>6.25E-2</v>
      </c>
      <c r="MG183" s="42">
        <f>Tabla25[[#This Row],[PAS_NUM_COR_COD_ROS_TG_POS]]-Tabla25[[#This Row],[PAS_NUM_COR_COD_ESC_TG_POS]]</f>
        <v>-0.23529411764705882</v>
      </c>
      <c r="MH183" s="42">
        <f>Tabla25[[#This Row],[PAS_NUM_COR_COD_ROS_TG_TOT]]-Tabla25[[#This Row],[PAS_NUM_COR_COD_ESC_TG_TOT]]</f>
        <v>-7.6923076923076872E-2</v>
      </c>
      <c r="MI183" s="42">
        <f>Tabla25[[#This Row],[PAS_DUR_COR_COD_ROS_TG_NEG]]-Tabla25[[#This Row],[PAS_DUR_COR_COD_ESC_TG_NEG]]</f>
        <v>65.128571428571405</v>
      </c>
      <c r="MJ183" s="42">
        <f>Tabla25[[#This Row],[PAS_DUR_COR_COD_ROS_TG_NEU]]-Tabla25[[#This Row],[PAS_DUR_COR_COD_ESC_TG_NEU]]</f>
        <v>-120.79220779220782</v>
      </c>
      <c r="MK183" s="42">
        <f>Tabla25[[#This Row],[PAS_DUR_COR_COD_ROS_TG_POS]]-Tabla25[[#This Row],[PAS_DUR_COR_COD_ESC_TG_POS]]</f>
        <v>-2.625</v>
      </c>
      <c r="ML183" s="42">
        <f>Tabla25[[#This Row],[PAS_DUR_COR_COD_ROS_TG_TOT]]-Tabla25[[#This Row],[PAS_DUR_COR_COD_ESC_TG_TOT]]</f>
        <v>-3.1418181818181949</v>
      </c>
      <c r="MM183" s="44">
        <f>Tabla25[[#This Row],[ESC_NUM_COR_COD_ROS_TG_NEG]]-Tabla25[[#This Row],[ESC_NUM_COR_COD_ESC_TG_NEG]]</f>
        <v>0.11111111111111094</v>
      </c>
      <c r="MN183" s="44">
        <f>Tabla25[[#This Row],[ESC_NUM_COR_COD_ROS_TG_NEU]]-Tabla25[[#This Row],[ESC_NUM_COR_COD_ESC_TG_NEU]]</f>
        <v>-0.11111111111111116</v>
      </c>
      <c r="MO183" s="44">
        <f>Tabla25[[#This Row],[ESC_NUM_COR_COD_ROS_TG_POS]]-Tabla25[[#This Row],[ESC_NUM_COR_COD_ESC_TG_POS]]</f>
        <v>0.55555555555555558</v>
      </c>
      <c r="MP183" s="44">
        <f>Tabla25[[#This Row],[ESC_NUM_COR_COD_ROS_TG_TOT]]-Tabla25[[#This Row],[ESC_NUM_COR_COD_ESC_TG_TOT]]</f>
        <v>0.18518518518518512</v>
      </c>
      <c r="MQ183" s="44">
        <f>Tabla25[[#This Row],[ESC_DUR_COR_COD_ROS_TG_NEG]]-Tabla25[[#This Row],[ESC_DUR_COR_COD_ESC_TG_NEG]]</f>
        <v>-17.690476190476204</v>
      </c>
      <c r="MR183" s="44">
        <f>Tabla25[[#This Row],[ESC_DUR_COR_COD_ROS_TG_NEU]]-Tabla25[[#This Row],[ESC_DUR_COR_COD_ESC_TG_NEU]]</f>
        <v>-28.399999999999977</v>
      </c>
      <c r="MS183" s="44">
        <f>Tabla25[[#This Row],[ESC_DUR_COR_COD_ROS_TG_POS]]-Tabla25[[#This Row],[ESC_DUR_COR_COD_ESC_TG_POS]]</f>
        <v>121</v>
      </c>
      <c r="MT183" s="44">
        <f>Tabla25[[#This Row],[ESC_DUR_COR_COD_ROS_TG_TOT]]-Tabla25[[#This Row],[ESC_DUR_COR_COD_ESC_TG_TOT]]</f>
        <v>29.7222222222222</v>
      </c>
      <c r="MU183" s="47">
        <f>Tabla25[[#This Row],[ROS_NUM_COR_COD_ROS_TG_NEG]]-Tabla25[[#This Row],[ROS_NUM_COR_COD_ESC_TG_NEG]]</f>
        <v>0.2857142857142857</v>
      </c>
      <c r="MV183" s="47">
        <f>Tabla25[[#This Row],[ROS_NUM_COR_COD_ROS_TG_NEU]]-Tabla25[[#This Row],[ROS_NUM_COR_COD_ESC_TG_NEU]]</f>
        <v>0.33333333333333326</v>
      </c>
      <c r="MW183" s="47">
        <f>Tabla25[[#This Row],[ROS_NUM_COR_COD_ROS_TG_POS]]-Tabla25[[#This Row],[ROS_NUM_COR_COD_ESC_TG_POS]]</f>
        <v>-0.44444444444444453</v>
      </c>
      <c r="MX183" s="47">
        <f>Tabla25[[#This Row],[ROS_NUM_COR_COD_ROS_TG_TOT]]-Tabla25[[#This Row],[ROS_NUM_COR_COD_ESC_TG_TOT]]</f>
        <v>4.0000000000000036E-2</v>
      </c>
      <c r="MY183" s="47">
        <f>Tabla25[[#This Row],[ROS_DUR_COR_COD_ROS_TG_NEG]]-Tabla25[[#This Row],[ROS_DUR_COR_COD_ESC_TG_NEG]]</f>
        <v>-9.6666666666666856</v>
      </c>
      <c r="MZ183" s="47">
        <f>Tabla25[[#This Row],[ROS_DUR_COR_COD_ROS_TG_NEU]]-Tabla25[[#This Row],[ROS_DUR_COR_COD_ESC_TG_NEU]]</f>
        <v>-160.92857142857142</v>
      </c>
      <c r="NA183" s="47">
        <f>Tabla25[[#This Row],[ROS_DUR_COR_COD_ROS_TG_POS]]-Tabla25[[#This Row],[ROS_DUR_COR_COD_ESC_TG_POS]]</f>
        <v>-76.833333333333343</v>
      </c>
      <c r="NB183" s="47">
        <f>Tabla25[[#This Row],[ROS_DUR_COR_COD_ROS_TG_TOT]]-Tabla25[[#This Row],[ROS_DUR_COR_COD_ESC_TG_TOT]]</f>
        <v>-81.549999999999983</v>
      </c>
    </row>
    <row r="184" spans="1:366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  <c r="KY184" s="15">
        <f>Tabla2[[#This Row],[ROS_NUM_COR_COD_ROS_TG_NEG]]-Tabla2[[#This Row],[PAS_NUM_COR_COD_ROS_TG_NEG]]</f>
        <v>3.0784313725490202</v>
      </c>
      <c r="KZ184" s="15">
        <f>Tabla2[[#This Row],[ROS_DUR_COR_COD_ROS_TG_NEG]]-Tabla2[[#This Row],[PAS_DUR_COR_COD_ROS_TG_NEG]]</f>
        <v>1313.4047619047619</v>
      </c>
      <c r="LA184" s="15">
        <f>Tabla2[[#This Row],[ROS_NUM_COR_COD_ROS_TG_NEU]]-Tabla2[[#This Row],[PAS_NUM_COR_COD_ROS_TG_NEU]]</f>
        <v>2.8680555555555554</v>
      </c>
      <c r="LB184" s="15">
        <f>Tabla2[[#This Row],[ROS_DUR_COR_COD_ROS_TG_NEU]]-Tabla2[[#This Row],[PAS_DUR_COR_COD_ROS_TG_NEU]]</f>
        <v>625.08928571428567</v>
      </c>
      <c r="LC184" s="15">
        <f>Tabla2[[#This Row],[ROS_NUM_COR_COD_ROS_TG_POS]]-Tabla2[[#This Row],[PAS_NUM_COR_COD_ROS_TG_POS]]</f>
        <v>4.6491228070175437</v>
      </c>
      <c r="LD184" s="15">
        <f>Tabla2[[#This Row],[ROS_DUR_COR_COD_ROS_TG_POS]]-Tabla2[[#This Row],[PAS_DUR_COR_COD_ROS_TG_POS]]</f>
        <v>1503.5714285714284</v>
      </c>
      <c r="LE184" s="15">
        <f>Tabla2[[#This Row],[ROS_NUM_COR_COD_ROS_TG_TOT]]-Tabla2[[#This Row],[PAS_NUM_COR_COD_ROS_TG_TOT]]</f>
        <v>3.5633903133903138</v>
      </c>
      <c r="LF184" s="15">
        <f>Tabla2[[#This Row],[ROS_DUR_COR_COD_ROS_TG_TOT]]-Tabla2[[#This Row],[PAS_DUR_COR_COD_ROS_TG_TOT]]</f>
        <v>1121.4069264069265</v>
      </c>
      <c r="LG184" s="15">
        <f>Tabla2[[#This Row],[ROS_NUM_COR_COD_ESC_TG_NEG]]-Tabla2[[#This Row],[PAS_NUM_COR_COD_ESC_TG_NEG]]</f>
        <v>0.79738562091503296</v>
      </c>
      <c r="LH184" s="15">
        <f>Tabla2[[#This Row],[ROS_DUR_COR_COD_ESC_TG_NEG]]-Tabla2[[#This Row],[PAS_DUR_COR_COD_ESC_TG_NEG]]</f>
        <v>1040.3611111111111</v>
      </c>
      <c r="LI184" s="15">
        <f>Tabla2[[#This Row],[ROS_NUM_COR_COD_ESC_TG_NEU]]-Tabla2[[#This Row],[PAS_NUM_COR_COD_ESC_TG_NEU]]</f>
        <v>0.86111111111111116</v>
      </c>
      <c r="LJ184" s="15">
        <f>Tabla2[[#This Row],[ROS_NUM_COR_COD_ESC_TG_NEG]]-Tabla2[[#This Row],[PAS_NUM_COR_COD_ESC_TG_NEG]]</f>
        <v>0.79738562091503296</v>
      </c>
      <c r="LK184" s="15">
        <f>Tabla2[[#This Row],[ROS_NUM_COR_COD_ESC_TG_POS]]-Tabla2[[#This Row],[PAS_NUM_COR_COD_ESC_TG_POS]]</f>
        <v>0.71929824561403521</v>
      </c>
      <c r="LL184" s="15">
        <f>Tabla2[[#This Row],[ROS_DUR_COR_COD_ESC_TG_POS]]-Tabla2[[#This Row],[PAS_DUR_COR_COD_ESC_TG_POS]]</f>
        <v>211.25</v>
      </c>
      <c r="LM184" s="15">
        <f>Tabla2[[#This Row],[ROS_NUM_COR_COD_ESC_TG_TOT]]-Tabla2[[#This Row],[PAS_NUM_COR_COD_ESC_TG_TOT]]</f>
        <v>0.8048433048433048</v>
      </c>
      <c r="LN184" s="15">
        <f>Tabla2[[#This Row],[ROS_DUR_COR_COD_ESC_TG_TOT]]-Tabla2[[#This Row],[PAS_DUR_COR_COD_ESC_TG_TOT]]</f>
        <v>597.68864468864479</v>
      </c>
      <c r="LO184" s="15">
        <f>Tabla2[[#This Row],[PAS_NUM_COR_COD_ROS_TG_NEG]]-Tabla2[[#This Row],[ESC_NUM_COR_COD_ROS_TG_NEG]]</f>
        <v>-7.8431372549019773E-2</v>
      </c>
      <c r="LP184" s="15">
        <f>Tabla2[[#This Row],[PAS_DUR_COR_COD_ROS_TG_NEG]]-Tabla2[[#This Row],[ESC_DUR_COR_COD_ROS_TG_NEG]]</f>
        <v>-60.971428571428532</v>
      </c>
      <c r="LQ184" s="15">
        <f>Tabla2[[#This Row],[PAS_NUM_COR_COD_ROS_TG_NEU]]-Tabla2[[#This Row],[ESC_NUM_COR_COD_ROS_TG_NEU]]</f>
        <v>-1.5125000000000002</v>
      </c>
      <c r="LR184" s="15">
        <f>Tabla2[[#This Row],[PAS_DUR_COR_COD_ROS_TG_NEU]]-Tabla2[[#This Row],[ESC_DUR_COR_COD_ROS_TG_NEU]]</f>
        <v>-894.91428571428571</v>
      </c>
      <c r="LS184" s="15">
        <f>Tabla2[[#This Row],[PAS_NUM_COR_COD_ROS_TG_POS]]-Tabla2[[#This Row],[ESC_NUM_COR_COD_ROS_TG_POS]]</f>
        <v>-0.71578947368421042</v>
      </c>
      <c r="LT184" s="15">
        <f>Tabla2[[#This Row],[PAS_DUR_COR_COD_ROS_TG_POS]]-Tabla2[[#This Row],[ESC_DUR_COR_COD_ROS_TG_POS]]</f>
        <v>-312.07142857142856</v>
      </c>
      <c r="LU184" s="15">
        <f>Tabla2[[#This Row],[PAS_NUM_COR_COD_ROS_TG_TOT]]-Tabla2[[#This Row],[ESC_NUM_COR_COD_ROS_TG_TOT]]</f>
        <v>-0.8149867374005304</v>
      </c>
      <c r="LV184" s="15">
        <f>Tabla2[[#This Row],[PAS_DUR_COR_COD_ROS_TG_TOT]]-Tabla2[[#This Row],[ESC_DUR_COR_COD_ROS_TG_TOT]]</f>
        <v>-452.30952380952385</v>
      </c>
      <c r="LW184" s="15">
        <f>Tabla2[[#This Row],[PAS_NUM_COR_COD_ESC_TG_NEG]]-Tabla2[[#This Row],[ESC_NUM_COR_COD_ESC_TG_NEG]]</f>
        <v>-2.797385620915033</v>
      </c>
      <c r="LX184" s="15">
        <f>Tabla2[[#This Row],[PAS_DUR_COR_COD_ESC_TG_NEG]]-Tabla2[[#This Row],[ESC_DUR_COR_COD_ESC_TG_NEG]]</f>
        <v>-906.61111111111109</v>
      </c>
      <c r="LY184" s="15">
        <f>Tabla2[[#This Row],[PAS_NUM_COR_COD_ESC_TG_NEU]]-Tabla2[[#This Row],[ESC_NUM_COR_COD_ESC_TG_NEU]]</f>
        <v>-1.9500000000000002</v>
      </c>
      <c r="LZ184" s="15">
        <f>Tabla2[[#This Row],[PAS_DUR_COR_COD_ESC_TG_NEU]]-Tabla2[[#This Row],[ESC_DUR_COR_COD_ESC_TG_NEU]]</f>
        <v>-506.52380952380952</v>
      </c>
      <c r="MA184" s="15">
        <f>Tabla2[[#This Row],[PAS_NUM_COR_COD_ESC_TG_POS]]-Tabla2[[#This Row],[ESC_NUM_COR_COD_ESC_TG_POS]]</f>
        <v>-4.352631578947368</v>
      </c>
      <c r="MB184" s="15">
        <f>Tabla2[[#This Row],[PAS_DUR_COR_COD_ESC_TG_POS]]-Tabla2[[#This Row],[ESC_DUR_COR_COD_ESC_TG_POS]]</f>
        <v>-599.59999999999991</v>
      </c>
      <c r="MC184" s="15">
        <f>Tabla2[[#This Row],[PAS_NUM_COR_COD_ESC_TG_TOT]]-Tabla2[[#This Row],[ESC_NUM_COR_COD_ESC_TG_TOT]]</f>
        <v>-3.0411140583554381</v>
      </c>
      <c r="MD184" s="15">
        <f>Tabla2[[#This Row],[PAS_DUR_COR_COD_ESC_TG_TOT]]-Tabla2[[#This Row],[ESC_DUR_COR_COD_ESC_TG_TOT]]</f>
        <v>-699.22095238095233</v>
      </c>
      <c r="ME184" s="42">
        <f>Tabla25[[#This Row],[PAS_NUM_COR_COD_ROS_TG_NEG]]-Tabla25[[#This Row],[PAS_NUM_COR_COD_ESC_TG_NEG]]</f>
        <v>-5.8823529411764719E-2</v>
      </c>
      <c r="MF184" s="42">
        <f>Tabla25[[#This Row],[PAS_NUM_COR_COD_ROS_TG_NEU]]-Tabla25[[#This Row],[PAS_NUM_COR_COD_ESC_TG_NEU]]</f>
        <v>0.4375</v>
      </c>
      <c r="MG184" s="42">
        <f>Tabla25[[#This Row],[PAS_NUM_COR_COD_ROS_TG_POS]]-Tabla25[[#This Row],[PAS_NUM_COR_COD_ESC_TG_POS]]</f>
        <v>-0.26315789473684204</v>
      </c>
      <c r="MH184" s="42">
        <f>Tabla25[[#This Row],[PAS_NUM_COR_COD_ROS_TG_TOT]]-Tabla25[[#This Row],[PAS_NUM_COR_COD_ESC_TG_TOT]]</f>
        <v>1.9230769230769384E-2</v>
      </c>
      <c r="MI184" s="42">
        <f>Tabla25[[#This Row],[PAS_DUR_COR_COD_ROS_TG_NEG]]-Tabla25[[#This Row],[PAS_DUR_COR_COD_ESC_TG_NEG]]</f>
        <v>201.53968253968253</v>
      </c>
      <c r="MJ184" s="42">
        <f>Tabla25[[#This Row],[PAS_DUR_COR_COD_ROS_TG_NEU]]-Tabla25[[#This Row],[PAS_DUR_COR_COD_ESC_TG_NEU]]</f>
        <v>166.95238095238096</v>
      </c>
      <c r="MK184" s="42">
        <f>Tabla25[[#This Row],[PAS_DUR_COR_COD_ROS_TG_POS]]-Tabla25[[#This Row],[PAS_DUR_COR_COD_ESC_TG_POS]]</f>
        <v>-467.57142857142856</v>
      </c>
      <c r="ML184" s="42">
        <f>Tabla25[[#This Row],[PAS_DUR_COR_COD_ROS_TG_TOT]]-Tabla25[[#This Row],[PAS_DUR_COR_COD_ESC_TG_TOT]]</f>
        <v>-16.571428571428555</v>
      </c>
      <c r="MM184" s="44">
        <f>Tabla25[[#This Row],[ESC_NUM_COR_COD_ROS_TG_NEG]]-Tabla25[[#This Row],[ESC_NUM_COR_COD_ESC_TG_NEG]]</f>
        <v>-2.7777777777777777</v>
      </c>
      <c r="MN184" s="44">
        <f>Tabla25[[#This Row],[ESC_NUM_COR_COD_ROS_TG_NEU]]-Tabla25[[#This Row],[ESC_NUM_COR_COD_ESC_TG_NEU]]</f>
        <v>0</v>
      </c>
      <c r="MO184" s="44">
        <f>Tabla25[[#This Row],[ESC_NUM_COR_COD_ROS_TG_POS]]-Tabla25[[#This Row],[ESC_NUM_COR_COD_ESC_TG_POS]]</f>
        <v>-3.9</v>
      </c>
      <c r="MP184" s="44">
        <f>Tabla25[[#This Row],[ESC_NUM_COR_COD_ROS_TG_TOT]]-Tabla25[[#This Row],[ESC_NUM_COR_COD_ESC_TG_TOT]]</f>
        <v>-2.2068965517241383</v>
      </c>
      <c r="MQ184" s="44">
        <f>Tabla25[[#This Row],[ESC_DUR_COR_COD_ROS_TG_NEG]]-Tabla25[[#This Row],[ESC_DUR_COR_COD_ESC_TG_NEG]]</f>
        <v>-644.1</v>
      </c>
      <c r="MR184" s="44">
        <f>Tabla25[[#This Row],[ESC_DUR_COR_COD_ROS_TG_NEU]]-Tabla25[[#This Row],[ESC_DUR_COR_COD_ESC_TG_NEU]]</f>
        <v>555.34285714285716</v>
      </c>
      <c r="MS184" s="44">
        <f>Tabla25[[#This Row],[ESC_DUR_COR_COD_ROS_TG_POS]]-Tabla25[[#This Row],[ESC_DUR_COR_COD_ESC_TG_POS]]</f>
        <v>-755.09999999999991</v>
      </c>
      <c r="MT184" s="44">
        <f>Tabla25[[#This Row],[ESC_DUR_COR_COD_ROS_TG_TOT]]-Tabla25[[#This Row],[ESC_DUR_COR_COD_ESC_TG_TOT]]</f>
        <v>-263.48285714285703</v>
      </c>
      <c r="MU184" s="47">
        <f>Tabla25[[#This Row],[ROS_NUM_COR_COD_ROS_TG_NEG]]-Tabla25[[#This Row],[ROS_NUM_COR_COD_ESC_TG_NEG]]</f>
        <v>2.2222222222222223</v>
      </c>
      <c r="MV184" s="47">
        <f>Tabla25[[#This Row],[ROS_NUM_COR_COD_ROS_TG_NEU]]-Tabla25[[#This Row],[ROS_NUM_COR_COD_ESC_TG_NEU]]</f>
        <v>2.4444444444444442</v>
      </c>
      <c r="MW184" s="47">
        <f>Tabla25[[#This Row],[ROS_NUM_COR_COD_ROS_TG_POS]]-Tabla25[[#This Row],[ROS_NUM_COR_COD_ESC_TG_POS]]</f>
        <v>3.6666666666666661</v>
      </c>
      <c r="MX184" s="47">
        <f>Tabla25[[#This Row],[ROS_NUM_COR_COD_ROS_TG_TOT]]-Tabla25[[#This Row],[ROS_NUM_COR_COD_ESC_TG_TOT]]</f>
        <v>2.7777777777777781</v>
      </c>
      <c r="MY184" s="47">
        <f>Tabla25[[#This Row],[ROS_DUR_COR_COD_ROS_TG_NEG]]-Tabla25[[#This Row],[ROS_DUR_COR_COD_ESC_TG_NEG]]</f>
        <v>474.58333333333348</v>
      </c>
      <c r="MZ184" s="47">
        <f>Tabla25[[#This Row],[ROS_DUR_COR_COD_ROS_TG_NEU]]-Tabla25[[#This Row],[ROS_DUR_COR_COD_ESC_TG_NEU]]</f>
        <v>279.17499999999995</v>
      </c>
      <c r="NA184" s="47">
        <f>Tabla25[[#This Row],[ROS_DUR_COR_COD_ROS_TG_POS]]-Tabla25[[#This Row],[ROS_DUR_COR_COD_ESC_TG_POS]]</f>
        <v>824.75</v>
      </c>
      <c r="NB184" s="47">
        <f>Tabla25[[#This Row],[ROS_DUR_COR_COD_ROS_TG_TOT]]-Tabla25[[#This Row],[ROS_DUR_COR_COD_ESC_TG_TOT]]</f>
        <v>507.14685314685312</v>
      </c>
    </row>
    <row r="185" spans="1:366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  <c r="KY185" s="15">
        <f>Tabla2[[#This Row],[ROS_NUM_COR_COD_ROS_TG_NEG]]-Tabla2[[#This Row],[PAS_NUM_COR_COD_ROS_TG_NEG]]</f>
        <v>0.54385964912280693</v>
      </c>
      <c r="KZ185" s="15">
        <f>Tabla2[[#This Row],[ROS_DUR_COR_COD_ROS_TG_NEG]]-Tabla2[[#This Row],[PAS_DUR_COR_COD_ROS_TG_NEG]]</f>
        <v>36.033333333333303</v>
      </c>
      <c r="LA185" s="15">
        <f>Tabla2[[#This Row],[ROS_NUM_COR_COD_ROS_TG_NEU]]-Tabla2[[#This Row],[PAS_NUM_COR_COD_ROS_TG_NEU]]</f>
        <v>0.65000000000000013</v>
      </c>
      <c r="LB185" s="15">
        <f>Tabla2[[#This Row],[ROS_DUR_COR_COD_ROS_TG_NEU]]-Tabla2[[#This Row],[PAS_DUR_COR_COD_ROS_TG_NEU]]</f>
        <v>169.53030303030306</v>
      </c>
      <c r="LC185" s="15">
        <f>Tabla2[[#This Row],[ROS_NUM_COR_COD_ROS_TG_POS]]-Tabla2[[#This Row],[PAS_NUM_COR_COD_ROS_TG_POS]]</f>
        <v>0.54210526315789465</v>
      </c>
      <c r="LD185" s="15">
        <f>Tabla2[[#This Row],[ROS_DUR_COR_COD_ROS_TG_POS]]-Tabla2[[#This Row],[PAS_DUR_COR_COD_ROS_TG_POS]]</f>
        <v>85.196428571428555</v>
      </c>
      <c r="LE185" s="15">
        <f>Tabla2[[#This Row],[ROS_NUM_COR_COD_ROS_TG_TOT]]-Tabla2[[#This Row],[PAS_NUM_COR_COD_ROS_TG_TOT]]</f>
        <v>0.58620689655172398</v>
      </c>
      <c r="LF185" s="15">
        <f>Tabla2[[#This Row],[ROS_DUR_COR_COD_ROS_TG_TOT]]-Tabla2[[#This Row],[PAS_DUR_COR_COD_ROS_TG_TOT]]</f>
        <v>108.87555555555554</v>
      </c>
      <c r="LG185" s="15">
        <f>Tabla2[[#This Row],[ROS_NUM_COR_COD_ESC_TG_NEG]]-Tabla2[[#This Row],[PAS_NUM_COR_COD_ESC_TG_NEG]]</f>
        <v>0.25146198830409339</v>
      </c>
      <c r="LH185" s="15">
        <f>Tabla2[[#This Row],[ROS_DUR_COR_COD_ESC_TG_NEG]]-Tabla2[[#This Row],[PAS_DUR_COR_COD_ESC_TG_NEG]]</f>
        <v>116.04761904761892</v>
      </c>
      <c r="LI185" s="15">
        <f>Tabla2[[#This Row],[ROS_NUM_COR_COD_ESC_TG_NEU]]-Tabla2[[#This Row],[PAS_NUM_COR_COD_ESC_TG_NEU]]</f>
        <v>-0.54999999999999993</v>
      </c>
      <c r="LJ185" s="15">
        <f>Tabla2[[#This Row],[ROS_NUM_COR_COD_ESC_TG_NEG]]-Tabla2[[#This Row],[PAS_NUM_COR_COD_ESC_TG_NEG]]</f>
        <v>0.25146198830409339</v>
      </c>
      <c r="LK185" s="15">
        <f>Tabla2[[#This Row],[ROS_NUM_COR_COD_ESC_TG_POS]]-Tabla2[[#This Row],[PAS_NUM_COR_COD_ESC_TG_POS]]</f>
        <v>2.2526315789473688</v>
      </c>
      <c r="LL185" s="15">
        <f>Tabla2[[#This Row],[ROS_DUR_COR_COD_ESC_TG_POS]]-Tabla2[[#This Row],[PAS_DUR_COR_COD_ESC_TG_POS]]</f>
        <v>181.34920634920638</v>
      </c>
      <c r="LM185" s="15">
        <f>Tabla2[[#This Row],[ROS_NUM_COR_COD_ESC_TG_TOT]]-Tabla2[[#This Row],[PAS_NUM_COR_COD_ESC_TG_TOT]]</f>
        <v>0.65517241379310343</v>
      </c>
      <c r="LN185" s="15">
        <f>Tabla2[[#This Row],[ROS_DUR_COR_COD_ESC_TG_TOT]]-Tabla2[[#This Row],[PAS_DUR_COR_COD_ESC_TG_TOT]]</f>
        <v>-48.695238095238096</v>
      </c>
      <c r="LO185" s="15">
        <f>Tabla2[[#This Row],[PAS_NUM_COR_COD_ROS_TG_NEG]]-Tabla2[[#This Row],[ESC_NUM_COR_COD_ROS_TG_NEG]]</f>
        <v>-3.2105263157894735</v>
      </c>
      <c r="LP185" s="15">
        <f>Tabla2[[#This Row],[PAS_DUR_COR_COD_ROS_TG_NEG]]-Tabla2[[#This Row],[ESC_DUR_COR_COD_ROS_TG_NEG]]</f>
        <v>-785.54761904761904</v>
      </c>
      <c r="LQ185" s="15">
        <f>Tabla2[[#This Row],[PAS_NUM_COR_COD_ROS_TG_NEU]]-Tabla2[[#This Row],[ESC_NUM_COR_COD_ROS_TG_NEU]]</f>
        <v>-0.62777777777777777</v>
      </c>
      <c r="LR185" s="15">
        <f>Tabla2[[#This Row],[PAS_DUR_COR_COD_ROS_TG_NEU]]-Tabla2[[#This Row],[ESC_DUR_COR_COD_ROS_TG_NEU]]</f>
        <v>-173.53030303030306</v>
      </c>
      <c r="LS185" s="15">
        <f>Tabla2[[#This Row],[PAS_NUM_COR_COD_ROS_TG_POS]]-Tabla2[[#This Row],[ESC_NUM_COR_COD_ROS_TG_POS]]</f>
        <v>-3.064327485380117</v>
      </c>
      <c r="LT185" s="15">
        <f>Tabla2[[#This Row],[PAS_DUR_COR_COD_ROS_TG_POS]]-Tabla2[[#This Row],[ESC_DUR_COR_COD_ROS_TG_POS]]</f>
        <v>-806.91071428571422</v>
      </c>
      <c r="LU185" s="15">
        <f>Tabla2[[#This Row],[PAS_NUM_COR_COD_ROS_TG_TOT]]-Tabla2[[#This Row],[ESC_NUM_COR_COD_ROS_TG_TOT]]</f>
        <v>-2.2988505747126435</v>
      </c>
      <c r="LV185" s="15">
        <f>Tabla2[[#This Row],[PAS_DUR_COR_COD_ROS_TG_TOT]]-Tabla2[[#This Row],[ESC_DUR_COR_COD_ROS_TG_TOT]]</f>
        <v>-618.06999999999994</v>
      </c>
      <c r="LW185" s="15">
        <f>Tabla2[[#This Row],[PAS_NUM_COR_COD_ESC_TG_NEG]]-Tabla2[[#This Row],[ESC_NUM_COR_COD_ESC_TG_NEG]]</f>
        <v>-2.140350877192982</v>
      </c>
      <c r="LX185" s="15">
        <f>Tabla2[[#This Row],[PAS_DUR_COR_COD_ESC_TG_NEG]]-Tabla2[[#This Row],[ESC_DUR_COR_COD_ESC_TG_NEG]]</f>
        <v>-111.85714285714278</v>
      </c>
      <c r="LY185" s="15">
        <f>Tabla2[[#This Row],[PAS_NUM_COR_COD_ESC_TG_NEU]]-Tabla2[[#This Row],[ESC_NUM_COR_COD_ESC_TG_NEU]]</f>
        <v>-3.3277777777777775</v>
      </c>
      <c r="LZ185" s="15">
        <f>Tabla2[[#This Row],[PAS_DUR_COR_COD_ESC_TG_NEU]]-Tabla2[[#This Row],[ESC_DUR_COR_COD_ESC_TG_NEU]]</f>
        <v>-631.17857142857144</v>
      </c>
      <c r="MA185" s="15">
        <f>Tabla2[[#This Row],[PAS_NUM_COR_COD_ESC_TG_POS]]-Tabla2[[#This Row],[ESC_NUM_COR_COD_ESC_TG_POS]]</f>
        <v>-1.9415204678362574</v>
      </c>
      <c r="MB185" s="15">
        <f>Tabla2[[#This Row],[PAS_DUR_COR_COD_ESC_TG_POS]]-Tabla2[[#This Row],[ESC_DUR_COR_COD_ESC_TG_POS]]</f>
        <v>-230.69642857142856</v>
      </c>
      <c r="MC185" s="15">
        <f>Tabla2[[#This Row],[PAS_NUM_COR_COD_ESC_TG_TOT]]-Tabla2[[#This Row],[ESC_NUM_COR_COD_ESC_TG_TOT]]</f>
        <v>-2.4674329501915708</v>
      </c>
      <c r="MD185" s="15">
        <f>Tabla2[[#This Row],[PAS_DUR_COR_COD_ESC_TG_TOT]]-Tabla2[[#This Row],[ESC_DUR_COR_COD_ESC_TG_TOT]]</f>
        <v>-324.26708074534156</v>
      </c>
      <c r="ME185" s="42">
        <f>Tabla25[[#This Row],[PAS_NUM_COR_COD_ROS_TG_NEG]]-Tabla25[[#This Row],[PAS_NUM_COR_COD_ESC_TG_NEG]]</f>
        <v>-0.73684210526315796</v>
      </c>
      <c r="MF185" s="42">
        <f>Tabla25[[#This Row],[PAS_NUM_COR_COD_ROS_TG_NEU]]-Tabla25[[#This Row],[PAS_NUM_COR_COD_ESC_TG_NEU]]</f>
        <v>-0.30000000000000004</v>
      </c>
      <c r="MG185" s="42">
        <f>Tabla25[[#This Row],[PAS_NUM_COR_COD_ROS_TG_POS]]-Tabla25[[#This Row],[PAS_NUM_COR_COD_ESC_TG_POS]]</f>
        <v>0.21052631578947378</v>
      </c>
      <c r="MH185" s="42">
        <f>Tabla25[[#This Row],[PAS_NUM_COR_COD_ROS_TG_TOT]]-Tabla25[[#This Row],[PAS_NUM_COR_COD_ESC_TG_TOT]]</f>
        <v>-0.27586206896551713</v>
      </c>
      <c r="MI185" s="42">
        <f>Tabla25[[#This Row],[PAS_DUR_COR_COD_ROS_TG_NEG]]-Tabla25[[#This Row],[PAS_DUR_COR_COD_ESC_TG_NEG]]</f>
        <v>-559.11904761904771</v>
      </c>
      <c r="MJ185" s="42">
        <f>Tabla25[[#This Row],[PAS_DUR_COR_COD_ROS_TG_NEU]]-Tabla25[[#This Row],[PAS_DUR_COR_COD_ESC_TG_NEU]]</f>
        <v>-424.93506493506493</v>
      </c>
      <c r="MK185" s="42">
        <f>Tabla25[[#This Row],[PAS_DUR_COR_COD_ROS_TG_POS]]-Tabla25[[#This Row],[PAS_DUR_COR_COD_ESC_TG_POS]]</f>
        <v>-26.053571428571445</v>
      </c>
      <c r="ML185" s="42">
        <f>Tabla25[[#This Row],[PAS_DUR_COR_COD_ROS_TG_TOT]]-Tabla25[[#This Row],[PAS_DUR_COR_COD_ESC_TG_TOT]]</f>
        <v>-342.74857142857144</v>
      </c>
      <c r="MM185" s="44">
        <f>Tabla25[[#This Row],[ESC_NUM_COR_COD_ROS_TG_NEG]]-Tabla25[[#This Row],[ESC_NUM_COR_COD_ESC_TG_NEG]]</f>
        <v>0.33333333333333348</v>
      </c>
      <c r="MN185" s="44">
        <f>Tabla25[[#This Row],[ESC_NUM_COR_COD_ROS_TG_NEU]]-Tabla25[[#This Row],[ESC_NUM_COR_COD_ESC_TG_NEU]]</f>
        <v>-3</v>
      </c>
      <c r="MO185" s="44">
        <f>Tabla25[[#This Row],[ESC_NUM_COR_COD_ROS_TG_POS]]-Tabla25[[#This Row],[ESC_NUM_COR_COD_ESC_TG_POS]]</f>
        <v>1.3333333333333335</v>
      </c>
      <c r="MP185" s="44">
        <f>Tabla25[[#This Row],[ESC_NUM_COR_COD_ROS_TG_TOT]]-Tabla25[[#This Row],[ESC_NUM_COR_COD_ESC_TG_TOT]]</f>
        <v>-0.4444444444444442</v>
      </c>
      <c r="MQ185" s="44">
        <f>Tabla25[[#This Row],[ESC_DUR_COR_COD_ROS_TG_NEG]]-Tabla25[[#This Row],[ESC_DUR_COR_COD_ESC_TG_NEG]]</f>
        <v>114.57142857142867</v>
      </c>
      <c r="MR185" s="44">
        <f>Tabla25[[#This Row],[ESC_DUR_COR_COD_ROS_TG_NEU]]-Tabla25[[#This Row],[ESC_DUR_COR_COD_ESC_TG_NEU]]</f>
        <v>-882.58333333333326</v>
      </c>
      <c r="MS185" s="44">
        <f>Tabla25[[#This Row],[ESC_DUR_COR_COD_ROS_TG_POS]]-Tabla25[[#This Row],[ESC_DUR_COR_COD_ESC_TG_POS]]</f>
        <v>550.16071428571422</v>
      </c>
      <c r="MT185" s="44">
        <f>Tabla25[[#This Row],[ESC_DUR_COR_COD_ROS_TG_TOT]]-Tabla25[[#This Row],[ESC_DUR_COR_COD_ESC_TG_TOT]]</f>
        <v>-48.945652173913004</v>
      </c>
      <c r="MU185" s="47">
        <f>Tabla25[[#This Row],[ROS_NUM_COR_COD_ROS_TG_NEG]]-Tabla25[[#This Row],[ROS_NUM_COR_COD_ESC_TG_NEG]]</f>
        <v>-0.44444444444444442</v>
      </c>
      <c r="MV185" s="47">
        <f>Tabla25[[#This Row],[ROS_NUM_COR_COD_ROS_TG_NEU]]-Tabla25[[#This Row],[ROS_NUM_COR_COD_ESC_TG_NEU]]</f>
        <v>0.9</v>
      </c>
      <c r="MW185" s="47">
        <f>Tabla25[[#This Row],[ROS_NUM_COR_COD_ROS_TG_POS]]-Tabla25[[#This Row],[ROS_NUM_COR_COD_ESC_TG_POS]]</f>
        <v>-1.5000000000000002</v>
      </c>
      <c r="MX185" s="47">
        <f>Tabla25[[#This Row],[ROS_NUM_COR_COD_ROS_TG_TOT]]-Tabla25[[#This Row],[ROS_NUM_COR_COD_ESC_TG_TOT]]</f>
        <v>-0.34482758620689657</v>
      </c>
      <c r="MY185" s="47">
        <f>Tabla25[[#This Row],[ROS_DUR_COR_COD_ROS_TG_NEG]]-Tabla25[[#This Row],[ROS_DUR_COR_COD_ESC_TG_NEG]]</f>
        <v>-639.13333333333321</v>
      </c>
      <c r="MZ185" s="47">
        <f>Tabla25[[#This Row],[ROS_DUR_COR_COD_ROS_TG_NEU]]-Tabla25[[#This Row],[ROS_DUR_COR_COD_ESC_TG_NEU]]</f>
        <v>136.16666666666669</v>
      </c>
      <c r="NA185" s="47">
        <f>Tabla25[[#This Row],[ROS_DUR_COR_COD_ROS_TG_POS]]-Tabla25[[#This Row],[ROS_DUR_COR_COD_ESC_TG_POS]]</f>
        <v>-122.20634920634927</v>
      </c>
      <c r="NB185" s="47">
        <f>Tabla25[[#This Row],[ROS_DUR_COR_COD_ROS_TG_TOT]]-Tabla25[[#This Row],[ROS_DUR_COR_COD_ESC_TG_TOT]]</f>
        <v>-185.17777777777781</v>
      </c>
    </row>
    <row r="186" spans="1:366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  <c r="KY186" s="15">
        <f>Tabla2[[#This Row],[ROS_NUM_COR_COD_ROS_TG_NEG]]-Tabla2[[#This Row],[PAS_NUM_COR_COD_ROS_TG_NEG]]</f>
        <v>1.0578947368421052</v>
      </c>
      <c r="KZ186" s="15">
        <f>Tabla2[[#This Row],[ROS_DUR_COR_COD_ROS_TG_NEG]]-Tabla2[[#This Row],[PAS_DUR_COR_COD_ROS_TG_NEG]]</f>
        <v>-93.333333333333258</v>
      </c>
      <c r="LA186" s="15">
        <f>Tabla2[[#This Row],[ROS_NUM_COR_COD_ROS_TG_NEU]]-Tabla2[[#This Row],[PAS_NUM_COR_COD_ROS_TG_NEU]]</f>
        <v>3.2444444444444445</v>
      </c>
      <c r="LB186" s="15">
        <f>Tabla2[[#This Row],[ROS_DUR_COR_COD_ROS_TG_NEU]]-Tabla2[[#This Row],[PAS_DUR_COR_COD_ROS_TG_NEU]]</f>
        <v>195.07777777777778</v>
      </c>
      <c r="LC186" s="15">
        <f>Tabla2[[#This Row],[ROS_NUM_COR_COD_ROS_TG_POS]]-Tabla2[[#This Row],[PAS_NUM_COR_COD_ROS_TG_POS]]</f>
        <v>1.85</v>
      </c>
      <c r="LD186" s="15">
        <f>Tabla2[[#This Row],[ROS_DUR_COR_COD_ROS_TG_POS]]-Tabla2[[#This Row],[PAS_DUR_COR_COD_ROS_TG_POS]]</f>
        <v>344.08333333333337</v>
      </c>
      <c r="LE186" s="15">
        <f>Tabla2[[#This Row],[ROS_NUM_COR_COD_ROS_TG_TOT]]-Tabla2[[#This Row],[PAS_NUM_COR_COD_ROS_TG_TOT]]</f>
        <v>2.0546139359698685</v>
      </c>
      <c r="LF186" s="15">
        <f>Tabla2[[#This Row],[ROS_DUR_COR_COD_ROS_TG_TOT]]-Tabla2[[#This Row],[PAS_DUR_COR_COD_ROS_TG_TOT]]</f>
        <v>147.30352941176466</v>
      </c>
      <c r="LG186" s="15">
        <f>Tabla2[[#This Row],[ROS_NUM_COR_COD_ESC_TG_NEG]]-Tabla2[[#This Row],[PAS_NUM_COR_COD_ESC_TG_NEG]]</f>
        <v>1.2421052631578946</v>
      </c>
      <c r="LH186" s="15">
        <f>Tabla2[[#This Row],[ROS_DUR_COR_COD_ESC_TG_NEG]]-Tabla2[[#This Row],[PAS_DUR_COR_COD_ESC_TG_NEG]]</f>
        <v>-36.5</v>
      </c>
      <c r="LI186" s="15">
        <f>Tabla2[[#This Row],[ROS_NUM_COR_COD_ESC_TG_NEU]]-Tabla2[[#This Row],[PAS_NUM_COR_COD_ESC_TG_NEU]]</f>
        <v>0.3666666666666667</v>
      </c>
      <c r="LJ186" s="15">
        <f>Tabla2[[#This Row],[ROS_NUM_COR_COD_ESC_TG_NEG]]-Tabla2[[#This Row],[PAS_NUM_COR_COD_ESC_TG_NEG]]</f>
        <v>1.2421052631578946</v>
      </c>
      <c r="LK186" s="15">
        <f>Tabla2[[#This Row],[ROS_NUM_COR_COD_ESC_TG_POS]]-Tabla2[[#This Row],[PAS_NUM_COR_COD_ESC_TG_POS]]</f>
        <v>0.42499999999999982</v>
      </c>
      <c r="LL186" s="15">
        <f>Tabla2[[#This Row],[ROS_DUR_COR_COD_ESC_TG_POS]]-Tabla2[[#This Row],[PAS_DUR_COR_COD_ESC_TG_POS]]</f>
        <v>-151.20000000000005</v>
      </c>
      <c r="LM186" s="15">
        <f>Tabla2[[#This Row],[ROS_NUM_COR_COD_ESC_TG_TOT]]-Tabla2[[#This Row],[PAS_NUM_COR_COD_ESC_TG_TOT]]</f>
        <v>0.69491525423728806</v>
      </c>
      <c r="LN186" s="15">
        <f>Tabla2[[#This Row],[ROS_DUR_COR_COD_ESC_TG_TOT]]-Tabla2[[#This Row],[PAS_DUR_COR_COD_ESC_TG_TOT]]</f>
        <v>-26.565656565656354</v>
      </c>
      <c r="LO186" s="15">
        <f>Tabla2[[#This Row],[PAS_NUM_COR_COD_ROS_TG_NEG]]-Tabla2[[#This Row],[ESC_NUM_COR_COD_ROS_TG_NEG]]</f>
        <v>0.14210526315789451</v>
      </c>
      <c r="LP186" s="15">
        <f>Tabla2[[#This Row],[PAS_DUR_COR_COD_ROS_TG_NEG]]-Tabla2[[#This Row],[ESC_DUR_COR_COD_ROS_TG_NEG]]</f>
        <v>-250.83333333333326</v>
      </c>
      <c r="LQ186" s="15">
        <f>Tabla2[[#This Row],[PAS_NUM_COR_COD_ROS_TG_NEU]]-Tabla2[[#This Row],[ESC_NUM_COR_COD_ROS_TG_NEU]]</f>
        <v>-0.79999999999999982</v>
      </c>
      <c r="LR186" s="15">
        <f>Tabla2[[#This Row],[PAS_DUR_COR_COD_ROS_TG_NEU]]-Tabla2[[#This Row],[ESC_DUR_COR_COD_ROS_TG_NEU]]</f>
        <v>-192.01428571428573</v>
      </c>
      <c r="LS186" s="15">
        <f>Tabla2[[#This Row],[PAS_NUM_COR_COD_ROS_TG_POS]]-Tabla2[[#This Row],[ESC_NUM_COR_COD_ROS_TG_POS]]</f>
        <v>2.4999999999999911E-2</v>
      </c>
      <c r="LT186" s="15">
        <f>Tabla2[[#This Row],[PAS_DUR_COR_COD_ROS_TG_POS]]-Tabla2[[#This Row],[ESC_DUR_COR_COD_ROS_TG_POS]]</f>
        <v>-245.08333333333337</v>
      </c>
      <c r="LU186" s="15">
        <f>Tabla2[[#This Row],[PAS_NUM_COR_COD_ROS_TG_TOT]]-Tabla2[[#This Row],[ESC_NUM_COR_COD_ROS_TG_TOT]]</f>
        <v>-0.25302663438256667</v>
      </c>
      <c r="LV186" s="15">
        <f>Tabla2[[#This Row],[PAS_DUR_COR_COD_ROS_TG_TOT]]-Tabla2[[#This Row],[ESC_DUR_COR_COD_ROS_TG_TOT]]</f>
        <v>-246.88235294117635</v>
      </c>
      <c r="LW186" s="15">
        <f>Tabla2[[#This Row],[PAS_NUM_COR_COD_ESC_TG_NEG]]-Tabla2[[#This Row],[ESC_NUM_COR_COD_ESC_TG_NEG]]</f>
        <v>-1.5421052631578949</v>
      </c>
      <c r="LX186" s="15">
        <f>Tabla2[[#This Row],[PAS_DUR_COR_COD_ESC_TG_NEG]]-Tabla2[[#This Row],[ESC_DUR_COR_COD_ESC_TG_NEG]]</f>
        <v>-780.5</v>
      </c>
      <c r="LY186" s="15">
        <f>Tabla2[[#This Row],[PAS_NUM_COR_COD_ESC_TG_NEU]]-Tabla2[[#This Row],[ESC_NUM_COR_COD_ESC_TG_NEU]]</f>
        <v>-0.90000000000000036</v>
      </c>
      <c r="LZ186" s="15">
        <f>Tabla2[[#This Row],[PAS_DUR_COR_COD_ESC_TG_NEU]]-Tabla2[[#This Row],[ESC_DUR_COR_COD_ESC_TG_NEU]]</f>
        <v>-224.41666666666674</v>
      </c>
      <c r="MA186" s="15">
        <f>Tabla2[[#This Row],[PAS_NUM_COR_COD_ESC_TG_POS]]-Tabla2[[#This Row],[ESC_NUM_COR_COD_ESC_TG_POS]]</f>
        <v>-1.6749999999999998</v>
      </c>
      <c r="MB186" s="15">
        <f>Tabla2[[#This Row],[PAS_DUR_COR_COD_ESC_TG_POS]]-Tabla2[[#This Row],[ESC_DUR_COR_COD_ESC_TG_POS]]</f>
        <v>-165.79999999999995</v>
      </c>
      <c r="MC186" s="15">
        <f>Tabla2[[#This Row],[PAS_NUM_COR_COD_ESC_TG_TOT]]-Tabla2[[#This Row],[ESC_NUM_COR_COD_ESC_TG_TOT]]</f>
        <v>-1.3377723970944309</v>
      </c>
      <c r="MD186" s="15">
        <f>Tabla2[[#This Row],[PAS_DUR_COR_COD_ESC_TG_TOT]]-Tabla2[[#This Row],[ESC_DUR_COR_COD_ESC_TG_TOT]]</f>
        <v>-380.4787878787879</v>
      </c>
      <c r="ME186" s="42">
        <f>Tabla25[[#This Row],[PAS_NUM_COR_COD_ROS_TG_NEG]]-Tabla25[[#This Row],[PAS_NUM_COR_COD_ESC_TG_NEG]]</f>
        <v>0.68421052631578938</v>
      </c>
      <c r="MF186" s="42">
        <f>Tabla25[[#This Row],[PAS_NUM_COR_COD_ROS_TG_NEU]]-Tabla25[[#This Row],[PAS_NUM_COR_COD_ESC_TG_NEU]]</f>
        <v>-9.9999999999999645E-2</v>
      </c>
      <c r="MG186" s="42">
        <f>Tabla25[[#This Row],[PAS_NUM_COR_COD_ROS_TG_POS]]-Tabla25[[#This Row],[PAS_NUM_COR_COD_ESC_TG_POS]]</f>
        <v>-0.30000000000000027</v>
      </c>
      <c r="MH186" s="42">
        <f>Tabla25[[#This Row],[PAS_NUM_COR_COD_ROS_TG_TOT]]-Tabla25[[#This Row],[PAS_NUM_COR_COD_ESC_TG_TOT]]</f>
        <v>8.4745762711864181E-2</v>
      </c>
      <c r="MI186" s="42">
        <f>Tabla25[[#This Row],[PAS_DUR_COR_COD_ROS_TG_NEG]]-Tabla25[[#This Row],[PAS_DUR_COR_COD_ESC_TG_NEG]]</f>
        <v>242</v>
      </c>
      <c r="MJ186" s="42">
        <f>Tabla25[[#This Row],[PAS_DUR_COR_COD_ROS_TG_NEU]]-Tabla25[[#This Row],[PAS_DUR_COR_COD_ESC_TG_NEU]]</f>
        <v>-66.883333333333212</v>
      </c>
      <c r="MK186" s="42">
        <f>Tabla25[[#This Row],[PAS_DUR_COR_COD_ROS_TG_POS]]-Tabla25[[#This Row],[PAS_DUR_COR_COD_ESC_TG_POS]]</f>
        <v>-332.28333333333342</v>
      </c>
      <c r="ML186" s="42">
        <f>Tabla25[[#This Row],[PAS_DUR_COR_COD_ROS_TG_TOT]]-Tabla25[[#This Row],[PAS_DUR_COR_COD_ESC_TG_TOT]]</f>
        <v>-50.94474153297665</v>
      </c>
      <c r="MM186" s="44">
        <f>Tabla25[[#This Row],[ESC_NUM_COR_COD_ROS_TG_NEG]]-Tabla25[[#This Row],[ESC_NUM_COR_COD_ESC_TG_NEG]]</f>
        <v>-1</v>
      </c>
      <c r="MN186" s="44">
        <f>Tabla25[[#This Row],[ESC_NUM_COR_COD_ROS_TG_NEU]]-Tabla25[[#This Row],[ESC_NUM_COR_COD_ESC_TG_NEU]]</f>
        <v>-0.20000000000000018</v>
      </c>
      <c r="MO186" s="44">
        <f>Tabla25[[#This Row],[ESC_NUM_COR_COD_ROS_TG_POS]]-Tabla25[[#This Row],[ESC_NUM_COR_COD_ESC_TG_POS]]</f>
        <v>-2</v>
      </c>
      <c r="MP186" s="44">
        <f>Tabla25[[#This Row],[ESC_NUM_COR_COD_ROS_TG_TOT]]-Tabla25[[#This Row],[ESC_NUM_COR_COD_ESC_TG_TOT]]</f>
        <v>-1</v>
      </c>
      <c r="MQ186" s="44">
        <f>Tabla25[[#This Row],[ESC_DUR_COR_COD_ROS_TG_NEG]]-Tabla25[[#This Row],[ESC_DUR_COR_COD_ESC_TG_NEG]]</f>
        <v>-287.66666666666674</v>
      </c>
      <c r="MR186" s="44">
        <f>Tabla25[[#This Row],[ESC_DUR_COR_COD_ROS_TG_NEU]]-Tabla25[[#This Row],[ESC_DUR_COR_COD_ESC_TG_NEU]]</f>
        <v>-99.285714285714221</v>
      </c>
      <c r="MS186" s="44">
        <f>Tabla25[[#This Row],[ESC_DUR_COR_COD_ROS_TG_POS]]-Tabla25[[#This Row],[ESC_DUR_COR_COD_ESC_TG_POS]]</f>
        <v>-253</v>
      </c>
      <c r="MT186" s="44">
        <f>Tabla25[[#This Row],[ESC_DUR_COR_COD_ROS_TG_TOT]]-Tabla25[[#This Row],[ESC_DUR_COR_COD_ESC_TG_TOT]]</f>
        <v>-184.5411764705882</v>
      </c>
      <c r="MU186" s="47">
        <f>Tabla25[[#This Row],[ROS_NUM_COR_COD_ROS_TG_NEG]]-Tabla25[[#This Row],[ROS_NUM_COR_COD_ESC_TG_NEG]]</f>
        <v>0.5</v>
      </c>
      <c r="MV186" s="47">
        <f>Tabla25[[#This Row],[ROS_NUM_COR_COD_ROS_TG_NEU]]-Tabla25[[#This Row],[ROS_NUM_COR_COD_ESC_TG_NEU]]</f>
        <v>2.7777777777777781</v>
      </c>
      <c r="MW186" s="47">
        <f>Tabla25[[#This Row],[ROS_NUM_COR_COD_ROS_TG_POS]]-Tabla25[[#This Row],[ROS_NUM_COR_COD_ESC_TG_POS]]</f>
        <v>1.125</v>
      </c>
      <c r="MX186" s="47">
        <f>Tabla25[[#This Row],[ROS_NUM_COR_COD_ROS_TG_TOT]]-Tabla25[[#This Row],[ROS_NUM_COR_COD_ESC_TG_TOT]]</f>
        <v>1.4444444444444446</v>
      </c>
      <c r="MY186" s="47">
        <f>Tabla25[[#This Row],[ROS_DUR_COR_COD_ROS_TG_NEG]]-Tabla25[[#This Row],[ROS_DUR_COR_COD_ESC_TG_NEG]]</f>
        <v>185.16666666666674</v>
      </c>
      <c r="MZ186" s="47">
        <f>Tabla25[[#This Row],[ROS_DUR_COR_COD_ROS_TG_NEU]]-Tabla25[[#This Row],[ROS_DUR_COR_COD_ESC_TG_NEU]]</f>
        <v>-129.72222222222217</v>
      </c>
      <c r="NA186" s="47">
        <f>Tabla25[[#This Row],[ROS_DUR_COR_COD_ROS_TG_POS]]-Tabla25[[#This Row],[ROS_DUR_COR_COD_ESC_TG_POS]]</f>
        <v>163</v>
      </c>
      <c r="NB186" s="47">
        <f>Tabla25[[#This Row],[ROS_DUR_COR_COD_ROS_TG_TOT]]-Tabla25[[#This Row],[ROS_DUR_COR_COD_ESC_TG_TOT]]</f>
        <v>122.92444444444436</v>
      </c>
    </row>
    <row r="187" spans="1:366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  <c r="KY187" s="15">
        <f>Tabla2[[#This Row],[ROS_NUM_COR_COD_ROS_TG_NEG]]-Tabla2[[#This Row],[PAS_NUM_COR_COD_ROS_TG_NEG]]</f>
        <v>-2.7333333333333334</v>
      </c>
      <c r="KZ187" s="15">
        <f>Tabla2[[#This Row],[ROS_DUR_COR_COD_ROS_TG_NEG]]-Tabla2[[#This Row],[PAS_DUR_COR_COD_ROS_TG_NEG]]</f>
        <v>-437</v>
      </c>
      <c r="LA187" s="15">
        <f>Tabla2[[#This Row],[ROS_NUM_COR_COD_ROS_TG_NEU]]-Tabla2[[#This Row],[PAS_NUM_COR_COD_ROS_TG_NEU]]</f>
        <v>-3.35</v>
      </c>
      <c r="LB187" s="15">
        <f>Tabla2[[#This Row],[ROS_DUR_COR_COD_ROS_TG_NEU]]-Tabla2[[#This Row],[PAS_DUR_COR_COD_ROS_TG_NEU]]</f>
        <v>-634.44999999999993</v>
      </c>
      <c r="LC187" s="15">
        <f>Tabla2[[#This Row],[ROS_NUM_COR_COD_ROS_TG_POS]]-Tabla2[[#This Row],[PAS_NUM_COR_COD_ROS_TG_POS]]</f>
        <v>-2</v>
      </c>
      <c r="LD187" s="15">
        <f>Tabla2[[#This Row],[ROS_DUR_COR_COD_ROS_TG_POS]]-Tabla2[[#This Row],[PAS_DUR_COR_COD_ROS_TG_POS]]</f>
        <v>-380.34126984126999</v>
      </c>
      <c r="LE187" s="15">
        <f>Tabla2[[#This Row],[ROS_NUM_COR_COD_ROS_TG_TOT]]-Tabla2[[#This Row],[PAS_NUM_COR_COD_ROS_TG_TOT]]</f>
        <v>-2.697126436781609</v>
      </c>
      <c r="LF187" s="15">
        <f>Tabla2[[#This Row],[ROS_DUR_COR_COD_ROS_TG_TOT]]-Tabla2[[#This Row],[PAS_DUR_COR_COD_ROS_TG_TOT]]</f>
        <v>-473.33035714285711</v>
      </c>
      <c r="LG187" s="15">
        <f>Tabla2[[#This Row],[ROS_NUM_COR_COD_ESC_TG_NEG]]-Tabla2[[#This Row],[PAS_NUM_COR_COD_ESC_TG_NEG]]</f>
        <v>0.46111111111111081</v>
      </c>
      <c r="LH187" s="15">
        <f>Tabla2[[#This Row],[ROS_DUR_COR_COD_ESC_TG_NEG]]-Tabla2[[#This Row],[PAS_DUR_COR_COD_ESC_TG_NEG]]</f>
        <v>586.70588235294122</v>
      </c>
      <c r="LI187" s="15">
        <f>Tabla2[[#This Row],[ROS_NUM_COR_COD_ESC_TG_NEU]]-Tabla2[[#This Row],[PAS_NUM_COR_COD_ESC_TG_NEU]]</f>
        <v>-1.4000000000000004</v>
      </c>
      <c r="LJ187" s="15">
        <f>Tabla2[[#This Row],[ROS_NUM_COR_COD_ESC_TG_NEG]]-Tabla2[[#This Row],[PAS_NUM_COR_COD_ESC_TG_NEG]]</f>
        <v>0.46111111111111081</v>
      </c>
      <c r="LK187" s="15">
        <f>Tabla2[[#This Row],[ROS_NUM_COR_COD_ESC_TG_POS]]-Tabla2[[#This Row],[PAS_NUM_COR_COD_ESC_TG_POS]]</f>
        <v>-0.95000000000000018</v>
      </c>
      <c r="LL187" s="15">
        <f>Tabla2[[#This Row],[ROS_DUR_COR_COD_ESC_TG_POS]]-Tabla2[[#This Row],[PAS_DUR_COR_COD_ESC_TG_POS]]</f>
        <v>441.95000000000005</v>
      </c>
      <c r="LM187" s="15">
        <f>Tabla2[[#This Row],[ROS_NUM_COR_COD_ESC_TG_TOT]]-Tabla2[[#This Row],[PAS_NUM_COR_COD_ESC_TG_TOT]]</f>
        <v>-0.65517241379310365</v>
      </c>
      <c r="LN187" s="15">
        <f>Tabla2[[#This Row],[ROS_DUR_COR_COD_ESC_TG_TOT]]-Tabla2[[#This Row],[PAS_DUR_COR_COD_ESC_TG_TOT]]</f>
        <v>577.69642857142867</v>
      </c>
      <c r="LO187" s="15">
        <f>Tabla2[[#This Row],[PAS_NUM_COR_COD_ROS_TG_NEG]]-Tabla2[[#This Row],[ESC_NUM_COR_COD_ROS_TG_NEG]]</f>
        <v>3.0000000000000004</v>
      </c>
      <c r="LP187" s="15">
        <f>Tabla2[[#This Row],[PAS_DUR_COR_COD_ROS_TG_NEG]]-Tabla2[[#This Row],[ESC_DUR_COR_COD_ROS_TG_NEG]]</f>
        <v>567</v>
      </c>
      <c r="LQ187" s="15">
        <f>Tabla2[[#This Row],[PAS_NUM_COR_COD_ROS_TG_NEU]]-Tabla2[[#This Row],[ESC_NUM_COR_COD_ROS_TG_NEU]]</f>
        <v>1.375</v>
      </c>
      <c r="LR187" s="15">
        <f>Tabla2[[#This Row],[PAS_DUR_COR_COD_ROS_TG_NEU]]-Tabla2[[#This Row],[ESC_DUR_COR_COD_ROS_TG_NEU]]</f>
        <v>218.19285714285706</v>
      </c>
      <c r="LS187" s="15">
        <f>Tabla2[[#This Row],[PAS_NUM_COR_COD_ROS_TG_POS]]-Tabla2[[#This Row],[ESC_NUM_COR_COD_ROS_TG_POS]]</f>
        <v>1.4000000000000004</v>
      </c>
      <c r="LT187" s="15">
        <f>Tabla2[[#This Row],[PAS_DUR_COR_COD_ROS_TG_POS]]-Tabla2[[#This Row],[ESC_DUR_COR_COD_ROS_TG_POS]]</f>
        <v>145.05555555555566</v>
      </c>
      <c r="LU187" s="15">
        <f>Tabla2[[#This Row],[PAS_NUM_COR_COD_ROS_TG_TOT]]-Tabla2[[#This Row],[ESC_NUM_COR_COD_ROS_TG_TOT]]</f>
        <v>1.9619047619047616</v>
      </c>
      <c r="LV187" s="15">
        <f>Tabla2[[#This Row],[PAS_DUR_COR_COD_ROS_TG_TOT]]-Tabla2[[#This Row],[ESC_DUR_COR_COD_ROS_TG_TOT]]</f>
        <v>298.01785714285711</v>
      </c>
      <c r="LW187" s="15">
        <f>Tabla2[[#This Row],[PAS_NUM_COR_COD_ESC_TG_NEG]]-Tabla2[[#This Row],[ESC_NUM_COR_COD_ESC_TG_NEG]]</f>
        <v>-3.2500000000000004</v>
      </c>
      <c r="LX187" s="15">
        <f>Tabla2[[#This Row],[PAS_DUR_COR_COD_ESC_TG_NEG]]-Tabla2[[#This Row],[ESC_DUR_COR_COD_ESC_TG_NEG]]</f>
        <v>-560.30588235294113</v>
      </c>
      <c r="LY187" s="15">
        <f>Tabla2[[#This Row],[PAS_NUM_COR_COD_ESC_TG_NEU]]-Tabla2[[#This Row],[ESC_NUM_COR_COD_ESC_TG_NEU]]</f>
        <v>-1.5499999999999998</v>
      </c>
      <c r="LZ187" s="15">
        <f>Tabla2[[#This Row],[PAS_DUR_COR_COD_ESC_TG_NEU]]-Tabla2[[#This Row],[ESC_DUR_COR_COD_ESC_TG_NEU]]</f>
        <v>-282.13157894736833</v>
      </c>
      <c r="MA187" s="15">
        <f>Tabla2[[#This Row],[PAS_NUM_COR_COD_ESC_TG_POS]]-Tabla2[[#This Row],[ESC_NUM_COR_COD_ESC_TG_POS]]</f>
        <v>-1.0499999999999998</v>
      </c>
      <c r="MB187" s="15">
        <f>Tabla2[[#This Row],[PAS_DUR_COR_COD_ESC_TG_POS]]-Tabla2[[#This Row],[ESC_DUR_COR_COD_ESC_TG_POS]]</f>
        <v>-268.25</v>
      </c>
      <c r="MC187" s="15">
        <f>Tabla2[[#This Row],[PAS_NUM_COR_COD_ESC_TG_TOT]]-Tabla2[[#This Row],[ESC_NUM_COR_COD_ESC_TG_TOT]]</f>
        <v>-1.9642857142857144</v>
      </c>
      <c r="MD187" s="15">
        <f>Tabla2[[#This Row],[PAS_DUR_COR_COD_ESC_TG_TOT]]-Tabla2[[#This Row],[ESC_DUR_COR_COD_ESC_TG_TOT]]</f>
        <v>-377.80357142857156</v>
      </c>
      <c r="ME187" s="42">
        <f>Tabla25[[#This Row],[PAS_NUM_COR_COD_ROS_TG_NEG]]-Tabla25[[#This Row],[PAS_NUM_COR_COD_ESC_TG_NEG]]</f>
        <v>0.75000000000000044</v>
      </c>
      <c r="MF187" s="42">
        <f>Tabla25[[#This Row],[PAS_NUM_COR_COD_ROS_TG_NEU]]-Tabla25[[#This Row],[PAS_NUM_COR_COD_ESC_TG_NEU]]</f>
        <v>4.9999999999999822E-2</v>
      </c>
      <c r="MG187" s="42">
        <f>Tabla25[[#This Row],[PAS_NUM_COR_COD_ROS_TG_POS]]-Tabla25[[#This Row],[PAS_NUM_COR_COD_ESC_TG_POS]]</f>
        <v>4.9999999999999822E-2</v>
      </c>
      <c r="MH187" s="42">
        <f>Tabla25[[#This Row],[PAS_NUM_COR_COD_ROS_TG_TOT]]-Tabla25[[#This Row],[PAS_NUM_COR_COD_ESC_TG_TOT]]</f>
        <v>0.28333333333333321</v>
      </c>
      <c r="MI187" s="42">
        <f>Tabla25[[#This Row],[PAS_DUR_COR_COD_ROS_TG_NEG]]-Tabla25[[#This Row],[PAS_DUR_COR_COD_ESC_TG_NEG]]</f>
        <v>76.205882352941217</v>
      </c>
      <c r="MJ187" s="42">
        <f>Tabla25[[#This Row],[PAS_DUR_COR_COD_ROS_TG_NEU]]-Tabla25[[#This Row],[PAS_DUR_COR_COD_ESC_TG_NEU]]</f>
        <v>-140.31842105263172</v>
      </c>
      <c r="MK187" s="42">
        <f>Tabla25[[#This Row],[PAS_DUR_COR_COD_ROS_TG_POS]]-Tabla25[[#This Row],[PAS_DUR_COR_COD_ESC_TG_POS]]</f>
        <v>32.605555555555611</v>
      </c>
      <c r="ML187" s="42">
        <f>Tabla25[[#This Row],[PAS_DUR_COR_COD_ROS_TG_TOT]]-Tabla25[[#This Row],[PAS_DUR_COR_COD_ESC_TG_TOT]]</f>
        <v>-14</v>
      </c>
      <c r="MM187" s="44">
        <f>Tabla25[[#This Row],[ESC_NUM_COR_COD_ROS_TG_NEG]]-Tabla25[[#This Row],[ESC_NUM_COR_COD_ESC_TG_NEG]]</f>
        <v>-5.5</v>
      </c>
      <c r="MN187" s="44">
        <f>Tabla25[[#This Row],[ESC_NUM_COR_COD_ROS_TG_NEU]]-Tabla25[[#This Row],[ESC_NUM_COR_COD_ESC_TG_NEU]]</f>
        <v>-2.875</v>
      </c>
      <c r="MO187" s="44">
        <f>Tabla25[[#This Row],[ESC_NUM_COR_COD_ROS_TG_POS]]-Tabla25[[#This Row],[ESC_NUM_COR_COD_ESC_TG_POS]]</f>
        <v>-2.4000000000000004</v>
      </c>
      <c r="MP187" s="44">
        <f>Tabla25[[#This Row],[ESC_NUM_COR_COD_ROS_TG_TOT]]-Tabla25[[#This Row],[ESC_NUM_COR_COD_ESC_TG_TOT]]</f>
        <v>-3.6428571428571428</v>
      </c>
      <c r="MQ187" s="44">
        <f>Tabla25[[#This Row],[ESC_DUR_COR_COD_ROS_TG_NEG]]-Tabla25[[#This Row],[ESC_DUR_COR_COD_ESC_TG_NEG]]</f>
        <v>-1051.0999999999999</v>
      </c>
      <c r="MR187" s="44">
        <f>Tabla25[[#This Row],[ESC_DUR_COR_COD_ROS_TG_NEU]]-Tabla25[[#This Row],[ESC_DUR_COR_COD_ESC_TG_NEU]]</f>
        <v>-640.64285714285711</v>
      </c>
      <c r="MS187" s="44">
        <f>Tabla25[[#This Row],[ESC_DUR_COR_COD_ROS_TG_POS]]-Tabla25[[#This Row],[ESC_DUR_COR_COD_ESC_TG_POS]]</f>
        <v>-380.70000000000005</v>
      </c>
      <c r="MT187" s="44">
        <f>Tabla25[[#This Row],[ESC_DUR_COR_COD_ROS_TG_TOT]]-Tabla25[[#This Row],[ESC_DUR_COR_COD_ESC_TG_TOT]]</f>
        <v>-689.82142857142867</v>
      </c>
      <c r="MU187" s="47">
        <f>Tabla25[[#This Row],[ROS_NUM_COR_COD_ROS_TG_NEG]]-Tabla25[[#This Row],[ROS_NUM_COR_COD_ESC_TG_NEG]]</f>
        <v>-2.4444444444444438</v>
      </c>
      <c r="MV187" s="47">
        <f>Tabla25[[#This Row],[ROS_NUM_COR_COD_ROS_TG_NEU]]-Tabla25[[#This Row],[ROS_NUM_COR_COD_ESC_TG_NEU]]</f>
        <v>-1.9</v>
      </c>
      <c r="MW187" s="47">
        <f>Tabla25[[#This Row],[ROS_NUM_COR_COD_ROS_TG_POS]]-Tabla25[[#This Row],[ROS_NUM_COR_COD_ESC_TG_POS]]</f>
        <v>-1</v>
      </c>
      <c r="MX187" s="47">
        <f>Tabla25[[#This Row],[ROS_NUM_COR_COD_ROS_TG_TOT]]-Tabla25[[#This Row],[ROS_NUM_COR_COD_ESC_TG_TOT]]</f>
        <v>-1.7586206896551722</v>
      </c>
      <c r="MY187" s="47">
        <f>Tabla25[[#This Row],[ROS_DUR_COR_COD_ROS_TG_NEG]]-Tabla25[[#This Row],[ROS_DUR_COR_COD_ESC_TG_NEG]]</f>
        <v>-947.5</v>
      </c>
      <c r="MZ187" s="47">
        <f>Tabla25[[#This Row],[ROS_DUR_COR_COD_ROS_TG_NEU]]-Tabla25[[#This Row],[ROS_DUR_COR_COD_ESC_TG_NEU]]</f>
        <v>-1506.4</v>
      </c>
      <c r="NA187" s="47">
        <f>Tabla25[[#This Row],[ROS_DUR_COR_COD_ROS_TG_POS]]-Tabla25[[#This Row],[ROS_DUR_COR_COD_ESC_TG_POS]]</f>
        <v>-789.68571428571443</v>
      </c>
      <c r="NB187" s="47">
        <f>Tabla25[[#This Row],[ROS_DUR_COR_COD_ROS_TG_TOT]]-Tabla25[[#This Row],[ROS_DUR_COR_COD_ESC_TG_TOT]]</f>
        <v>-1065.0267857142858</v>
      </c>
    </row>
    <row r="188" spans="1:366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  <c r="KY188" s="15">
        <f>Tabla2[[#This Row],[ROS_NUM_COR_COD_ROS_TG_NEG]]-Tabla2[[#This Row],[PAS_NUM_COR_COD_ROS_TG_NEG]]</f>
        <v>1.2666666666666671</v>
      </c>
      <c r="KZ188" s="15">
        <f>Tabla2[[#This Row],[ROS_DUR_COR_COD_ROS_TG_NEG]]-Tabla2[[#This Row],[PAS_DUR_COR_COD_ROS_TG_NEG]]</f>
        <v>99.674603174603135</v>
      </c>
      <c r="LA188" s="15">
        <f>Tabla2[[#This Row],[ROS_NUM_COR_COD_ROS_TG_NEU]]-Tabla2[[#This Row],[PAS_NUM_COR_COD_ROS_TG_NEU]]</f>
        <v>1.2000000000000002</v>
      </c>
      <c r="LB188" s="15">
        <f>Tabla2[[#This Row],[ROS_DUR_COR_COD_ROS_TG_NEU]]-Tabla2[[#This Row],[PAS_DUR_COR_COD_ROS_TG_NEU]]</f>
        <v>51.299999999999955</v>
      </c>
      <c r="LC188" s="15">
        <f>Tabla2[[#This Row],[ROS_NUM_COR_COD_ROS_TG_POS]]-Tabla2[[#This Row],[PAS_NUM_COR_COD_ROS_TG_POS]]</f>
        <v>0.66111111111111054</v>
      </c>
      <c r="LD188" s="15">
        <f>Tabla2[[#This Row],[ROS_DUR_COR_COD_ROS_TG_POS]]-Tabla2[[#This Row],[PAS_DUR_COR_COD_ROS_TG_POS]]</f>
        <v>69.404761904761926</v>
      </c>
      <c r="LE188" s="15">
        <f>Tabla2[[#This Row],[ROS_NUM_COR_COD_ROS_TG_TOT]]-Tabla2[[#This Row],[PAS_NUM_COR_COD_ROS_TG_TOT]]</f>
        <v>1.0238095238095233</v>
      </c>
      <c r="LF188" s="15">
        <f>Tabla2[[#This Row],[ROS_DUR_COR_COD_ROS_TG_TOT]]-Tabla2[[#This Row],[PAS_DUR_COR_COD_ROS_TG_TOT]]</f>
        <v>77.947368421052715</v>
      </c>
      <c r="LG188" s="15">
        <f>Tabla2[[#This Row],[ROS_NUM_COR_COD_ESC_TG_NEG]]-Tabla2[[#This Row],[PAS_NUM_COR_COD_ESC_TG_NEG]]</f>
        <v>-0.96111111111111125</v>
      </c>
      <c r="LH188" s="15">
        <f>Tabla2[[#This Row],[ROS_DUR_COR_COD_ESC_TG_NEG]]-Tabla2[[#This Row],[PAS_DUR_COR_COD_ESC_TG_NEG]]</f>
        <v>-530.79999999999995</v>
      </c>
      <c r="LI188" s="15">
        <f>Tabla2[[#This Row],[ROS_NUM_COR_COD_ESC_TG_NEU]]-Tabla2[[#This Row],[PAS_NUM_COR_COD_ESC_TG_NEU]]</f>
        <v>-0.30000000000000027</v>
      </c>
      <c r="LJ188" s="15">
        <f>Tabla2[[#This Row],[ROS_NUM_COR_COD_ESC_TG_NEG]]-Tabla2[[#This Row],[PAS_NUM_COR_COD_ESC_TG_NEG]]</f>
        <v>-0.96111111111111125</v>
      </c>
      <c r="LK188" s="15">
        <f>Tabla2[[#This Row],[ROS_NUM_COR_COD_ESC_TG_POS]]-Tabla2[[#This Row],[PAS_NUM_COR_COD_ESC_TG_POS]]</f>
        <v>-1.4666666666666666</v>
      </c>
      <c r="LL188" s="15">
        <f>Tabla2[[#This Row],[ROS_DUR_COR_COD_ESC_TG_POS]]-Tabla2[[#This Row],[PAS_DUR_COR_COD_ESC_TG_POS]]</f>
        <v>-178.78571428571433</v>
      </c>
      <c r="LM188" s="15">
        <f>Tabla2[[#This Row],[ROS_NUM_COR_COD_ESC_TG_TOT]]-Tabla2[[#This Row],[PAS_NUM_COR_COD_ESC_TG_TOT]]</f>
        <v>-0.87857142857142856</v>
      </c>
      <c r="LN188" s="15">
        <f>Tabla2[[#This Row],[ROS_DUR_COR_COD_ESC_TG_TOT]]-Tabla2[[#This Row],[PAS_DUR_COR_COD_ESC_TG_TOT]]</f>
        <v>-263.28869047619037</v>
      </c>
      <c r="LO188" s="15">
        <f>Tabla2[[#This Row],[PAS_NUM_COR_COD_ROS_TG_NEG]]-Tabla2[[#This Row],[ESC_NUM_COR_COD_ROS_TG_NEG]]</f>
        <v>2.1777777777777776</v>
      </c>
      <c r="LP188" s="15">
        <f>Tabla2[[#This Row],[PAS_DUR_COR_COD_ROS_TG_NEG]]-Tabla2[[#This Row],[ESC_DUR_COR_COD_ROS_TG_NEG]]</f>
        <v>557.46428571428578</v>
      </c>
      <c r="LQ188" s="15">
        <f>Tabla2[[#This Row],[PAS_NUM_COR_COD_ROS_TG_NEU]]-Tabla2[[#This Row],[ESC_NUM_COR_COD_ROS_TG_NEU]]</f>
        <v>0</v>
      </c>
      <c r="LR188" s="15">
        <f>Tabla2[[#This Row],[PAS_DUR_COR_COD_ROS_TG_NEU]]-Tabla2[[#This Row],[ESC_DUR_COR_COD_ROS_TG_NEU]]</f>
        <v>-256.54999999999995</v>
      </c>
      <c r="LS188" s="15">
        <f>Tabla2[[#This Row],[PAS_NUM_COR_COD_ROS_TG_POS]]-Tabla2[[#This Row],[ESC_NUM_COR_COD_ROS_TG_POS]]</f>
        <v>0.95000000000000018</v>
      </c>
      <c r="LT188" s="15">
        <f>Tabla2[[#This Row],[PAS_DUR_COR_COD_ROS_TG_POS]]-Tabla2[[#This Row],[ESC_DUR_COR_COD_ROS_TG_POS]]</f>
        <v>-314.07142857142867</v>
      </c>
      <c r="LU188" s="15">
        <f>Tabla2[[#This Row],[PAS_NUM_COR_COD_ROS_TG_TOT]]-Tabla2[[#This Row],[ESC_NUM_COR_COD_ROS_TG_TOT]]</f>
        <v>1.014367816091954</v>
      </c>
      <c r="LV188" s="15">
        <f>Tabla2[[#This Row],[PAS_DUR_COR_COD_ROS_TG_TOT]]-Tabla2[[#This Row],[ESC_DUR_COR_COD_ROS_TG_TOT]]</f>
        <v>-29.02429149797581</v>
      </c>
      <c r="LW188" s="15">
        <f>Tabla2[[#This Row],[PAS_NUM_COR_COD_ESC_TG_NEG]]-Tabla2[[#This Row],[ESC_NUM_COR_COD_ESC_TG_NEG]]</f>
        <v>-1.0388888888888888</v>
      </c>
      <c r="LX188" s="15">
        <f>Tabla2[[#This Row],[PAS_DUR_COR_COD_ESC_TG_NEG]]-Tabla2[[#This Row],[ESC_DUR_COR_COD_ESC_TG_NEG]]</f>
        <v>142.44444444444434</v>
      </c>
      <c r="LY188" s="15">
        <f>Tabla2[[#This Row],[PAS_NUM_COR_COD_ESC_TG_NEU]]-Tabla2[[#This Row],[ESC_NUM_COR_COD_ESC_TG_NEU]]</f>
        <v>-0.29999999999999982</v>
      </c>
      <c r="LZ188" s="15">
        <f>Tabla2[[#This Row],[PAS_DUR_COR_COD_ESC_TG_NEU]]-Tabla2[[#This Row],[ESC_DUR_COR_COD_ESC_TG_NEU]]</f>
        <v>-155.375</v>
      </c>
      <c r="MA188" s="15">
        <f>Tabla2[[#This Row],[PAS_NUM_COR_COD_ESC_TG_POS]]-Tabla2[[#This Row],[ESC_NUM_COR_COD_ESC_TG_POS]]</f>
        <v>-0.60000000000000009</v>
      </c>
      <c r="MB188" s="15">
        <f>Tabla2[[#This Row],[PAS_DUR_COR_COD_ESC_TG_POS]]-Tabla2[[#This Row],[ESC_DUR_COR_COD_ESC_TG_POS]]</f>
        <v>-89.714285714285666</v>
      </c>
      <c r="MC188" s="15">
        <f>Tabla2[[#This Row],[PAS_NUM_COR_COD_ESC_TG_TOT]]-Tabla2[[#This Row],[ESC_NUM_COR_COD_ESC_TG_TOT]]</f>
        <v>-0.63620689655172402</v>
      </c>
      <c r="MD188" s="15">
        <f>Tabla2[[#This Row],[PAS_DUR_COR_COD_ESC_TG_TOT]]-Tabla2[[#This Row],[ESC_DUR_COR_COD_ESC_TG_TOT]]</f>
        <v>-39.343809523809568</v>
      </c>
      <c r="ME188" s="42">
        <f>Tabla25[[#This Row],[PAS_NUM_COR_COD_ROS_TG_NEG]]-Tabla25[[#This Row],[PAS_NUM_COR_COD_ESC_TG_NEG]]</f>
        <v>0.54999999999999982</v>
      </c>
      <c r="MF188" s="42">
        <f>Tabla25[[#This Row],[PAS_NUM_COR_COD_ROS_TG_NEU]]-Tabla25[[#This Row],[PAS_NUM_COR_COD_ESC_TG_NEU]]</f>
        <v>-0.80000000000000027</v>
      </c>
      <c r="MG188" s="42">
        <f>Tabla25[[#This Row],[PAS_NUM_COR_COD_ROS_TG_POS]]-Tabla25[[#This Row],[PAS_NUM_COR_COD_ESC_TG_POS]]</f>
        <v>0.65000000000000036</v>
      </c>
      <c r="MH188" s="42">
        <f>Tabla25[[#This Row],[PAS_NUM_COR_COD_ROS_TG_TOT]]-Tabla25[[#This Row],[PAS_NUM_COR_COD_ESC_TG_TOT]]</f>
        <v>0.1333333333333333</v>
      </c>
      <c r="MI188" s="42">
        <f>Tabla25[[#This Row],[PAS_DUR_COR_COD_ROS_TG_NEG]]-Tabla25[[#This Row],[PAS_DUR_COR_COD_ESC_TG_NEG]]</f>
        <v>47.214285714285779</v>
      </c>
      <c r="MJ188" s="42">
        <f>Tabla25[[#This Row],[PAS_DUR_COR_COD_ROS_TG_NEU]]-Tabla25[[#This Row],[PAS_DUR_COR_COD_ESC_TG_NEU]]</f>
        <v>248.70000000000005</v>
      </c>
      <c r="MK188" s="42">
        <f>Tabla25[[#This Row],[PAS_DUR_COR_COD_ROS_TG_POS]]-Tabla25[[#This Row],[PAS_DUR_COR_COD_ESC_TG_POS]]</f>
        <v>173.142857142857</v>
      </c>
      <c r="ML188" s="42">
        <f>Tabla25[[#This Row],[PAS_DUR_COR_COD_ROS_TG_TOT]]-Tabla25[[#This Row],[PAS_DUR_COR_COD_ESC_TG_TOT]]</f>
        <v>158.07644110275692</v>
      </c>
      <c r="MM188" s="44">
        <f>Tabla25[[#This Row],[ESC_NUM_COR_COD_ROS_TG_NEG]]-Tabla25[[#This Row],[ESC_NUM_COR_COD_ESC_TG_NEG]]</f>
        <v>-2.6666666666666665</v>
      </c>
      <c r="MN188" s="44">
        <f>Tabla25[[#This Row],[ESC_NUM_COR_COD_ROS_TG_NEU]]-Tabla25[[#This Row],[ESC_NUM_COR_COD_ESC_TG_NEU]]</f>
        <v>-1.1000000000000001</v>
      </c>
      <c r="MO188" s="44">
        <f>Tabla25[[#This Row],[ESC_NUM_COR_COD_ROS_TG_POS]]-Tabla25[[#This Row],[ESC_NUM_COR_COD_ESC_TG_POS]]</f>
        <v>-0.89999999999999991</v>
      </c>
      <c r="MP188" s="44">
        <f>Tabla25[[#This Row],[ESC_NUM_COR_COD_ROS_TG_TOT]]-Tabla25[[#This Row],[ESC_NUM_COR_COD_ESC_TG_TOT]]</f>
        <v>-1.5172413793103448</v>
      </c>
      <c r="MQ188" s="44">
        <f>Tabla25[[#This Row],[ESC_DUR_COR_COD_ROS_TG_NEG]]-Tabla25[[#This Row],[ESC_DUR_COR_COD_ESC_TG_NEG]]</f>
        <v>-367.80555555555566</v>
      </c>
      <c r="MR188" s="44">
        <f>Tabla25[[#This Row],[ESC_DUR_COR_COD_ROS_TG_NEU]]-Tabla25[[#This Row],[ESC_DUR_COR_COD_ESC_TG_NEU]]</f>
        <v>349.875</v>
      </c>
      <c r="MS188" s="44">
        <f>Tabla25[[#This Row],[ESC_DUR_COR_COD_ROS_TG_POS]]-Tabla25[[#This Row],[ESC_DUR_COR_COD_ESC_TG_POS]]</f>
        <v>397.5</v>
      </c>
      <c r="MT188" s="44">
        <f>Tabla25[[#This Row],[ESC_DUR_COR_COD_ROS_TG_TOT]]-Tabla25[[#This Row],[ESC_DUR_COR_COD_ESC_TG_TOT]]</f>
        <v>147.75692307692316</v>
      </c>
      <c r="MU188" s="47">
        <f>Tabla25[[#This Row],[ROS_NUM_COR_COD_ROS_TG_NEG]]-Tabla25[[#This Row],[ROS_NUM_COR_COD_ESC_TG_NEG]]</f>
        <v>2.7777777777777781</v>
      </c>
      <c r="MV188" s="47">
        <f>Tabla25[[#This Row],[ROS_NUM_COR_COD_ROS_TG_NEU]]-Tabla25[[#This Row],[ROS_NUM_COR_COD_ESC_TG_NEU]]</f>
        <v>0.70000000000000018</v>
      </c>
      <c r="MW188" s="47">
        <f>Tabla25[[#This Row],[ROS_NUM_COR_COD_ROS_TG_POS]]-Tabla25[[#This Row],[ROS_NUM_COR_COD_ESC_TG_POS]]</f>
        <v>2.7777777777777777</v>
      </c>
      <c r="MX188" s="47">
        <f>Tabla25[[#This Row],[ROS_NUM_COR_COD_ROS_TG_TOT]]-Tabla25[[#This Row],[ROS_NUM_COR_COD_ESC_TG_TOT]]</f>
        <v>2.0357142857142851</v>
      </c>
      <c r="MY188" s="47">
        <f>Tabla25[[#This Row],[ROS_DUR_COR_COD_ROS_TG_NEG]]-Tabla25[[#This Row],[ROS_DUR_COR_COD_ESC_TG_NEG]]</f>
        <v>677.68888888888887</v>
      </c>
      <c r="MZ188" s="47">
        <f>Tabla25[[#This Row],[ROS_DUR_COR_COD_ROS_TG_NEU]]-Tabla25[[#This Row],[ROS_DUR_COR_COD_ESC_TG_NEU]]</f>
        <v>438.21428571428567</v>
      </c>
      <c r="NA188" s="47">
        <f>Tabla25[[#This Row],[ROS_DUR_COR_COD_ROS_TG_POS]]-Tabla25[[#This Row],[ROS_DUR_COR_COD_ESC_TG_POS]]</f>
        <v>421.33333333333326</v>
      </c>
      <c r="NB188" s="47">
        <f>Tabla25[[#This Row],[ROS_DUR_COR_COD_ROS_TG_TOT]]-Tabla25[[#This Row],[ROS_DUR_COR_COD_ESC_TG_TOT]]</f>
        <v>499.3125</v>
      </c>
    </row>
    <row r="189" spans="1:366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  <c r="KY189" s="15">
        <f>Tabla2[[#This Row],[ROS_NUM_COR_COD_ROS_TG_NEG]]-Tabla2[[#This Row],[PAS_NUM_COR_COD_ROS_TG_NEG]]</f>
        <v>2.5722222222222224</v>
      </c>
      <c r="KZ189" s="15">
        <f>Tabla2[[#This Row],[ROS_DUR_COR_COD_ROS_TG_NEG]]-Tabla2[[#This Row],[PAS_DUR_COR_COD_ROS_TG_NEG]]</f>
        <v>655.53333333333342</v>
      </c>
      <c r="LA189" s="15">
        <f>Tabla2[[#This Row],[ROS_NUM_COR_COD_ROS_TG_NEU]]-Tabla2[[#This Row],[PAS_NUM_COR_COD_ROS_TG_NEU]]</f>
        <v>-0.44736842105263164</v>
      </c>
      <c r="LB189" s="15">
        <f>Tabla2[[#This Row],[ROS_DUR_COR_COD_ROS_TG_NEU]]-Tabla2[[#This Row],[PAS_DUR_COR_COD_ROS_TG_NEU]]</f>
        <v>133.16666666666663</v>
      </c>
      <c r="LC189" s="15">
        <f>Tabla2[[#This Row],[ROS_NUM_COR_COD_ROS_TG_POS]]-Tabla2[[#This Row],[PAS_NUM_COR_COD_ROS_TG_POS]]</f>
        <v>2.257309941520468</v>
      </c>
      <c r="LD189" s="15">
        <f>Tabla2[[#This Row],[ROS_DUR_COR_COD_ROS_TG_POS]]-Tabla2[[#This Row],[PAS_DUR_COR_COD_ROS_TG_POS]]</f>
        <v>530.58333333333337</v>
      </c>
      <c r="LE189" s="15">
        <f>Tabla2[[#This Row],[ROS_NUM_COR_COD_ROS_TG_TOT]]-Tabla2[[#This Row],[PAS_NUM_COR_COD_ROS_TG_TOT]]</f>
        <v>1.4014778325123152</v>
      </c>
      <c r="LF189" s="15">
        <f>Tabla2[[#This Row],[ROS_DUR_COR_COD_ROS_TG_TOT]]-Tabla2[[#This Row],[PAS_DUR_COR_COD_ROS_TG_TOT]]</f>
        <v>477.68756319514659</v>
      </c>
      <c r="LG189" s="15">
        <f>Tabla2[[#This Row],[ROS_NUM_COR_COD_ESC_TG_NEG]]-Tabla2[[#This Row],[PAS_NUM_COR_COD_ESC_TG_NEG]]</f>
        <v>0.95555555555555527</v>
      </c>
      <c r="LH189" s="15">
        <f>Tabla2[[#This Row],[ROS_DUR_COR_COD_ESC_TG_NEG]]-Tabla2[[#This Row],[PAS_DUR_COR_COD_ESC_TG_NEG]]</f>
        <v>669</v>
      </c>
      <c r="LI189" s="15">
        <f>Tabla2[[#This Row],[ROS_NUM_COR_COD_ESC_TG_NEU]]-Tabla2[[#This Row],[PAS_NUM_COR_COD_ESC_TG_NEU]]</f>
        <v>1.631578947368421</v>
      </c>
      <c r="LJ189" s="15">
        <f>Tabla2[[#This Row],[ROS_NUM_COR_COD_ESC_TG_NEG]]-Tabla2[[#This Row],[PAS_NUM_COR_COD_ESC_TG_NEG]]</f>
        <v>0.95555555555555527</v>
      </c>
      <c r="LK189" s="15">
        <f>Tabla2[[#This Row],[ROS_NUM_COR_COD_ESC_TG_POS]]-Tabla2[[#This Row],[PAS_NUM_COR_COD_ESC_TG_POS]]</f>
        <v>-0.15204678362573087</v>
      </c>
      <c r="LL189" s="15">
        <f>Tabla2[[#This Row],[ROS_DUR_COR_COD_ESC_TG_POS]]-Tabla2[[#This Row],[PAS_DUR_COR_COD_ESC_TG_POS]]</f>
        <v>73.533333333333303</v>
      </c>
      <c r="LM189" s="15">
        <f>Tabla2[[#This Row],[ROS_NUM_COR_COD_ESC_TG_TOT]]-Tabla2[[#This Row],[PAS_NUM_COR_COD_ESC_TG_TOT]]</f>
        <v>0.83004926108374399</v>
      </c>
      <c r="LN189" s="15">
        <f>Tabla2[[#This Row],[ROS_DUR_COR_COD_ESC_TG_TOT]]-Tabla2[[#This Row],[PAS_DUR_COR_COD_ESC_TG_TOT]]</f>
        <v>449.17076023391803</v>
      </c>
      <c r="LO189" s="15">
        <f>Tabla2[[#This Row],[PAS_NUM_COR_COD_ROS_TG_NEG]]-Tabla2[[#This Row],[ESC_NUM_COR_COD_ROS_TG_NEG]]</f>
        <v>-0.46111111111111125</v>
      </c>
      <c r="LP189" s="15">
        <f>Tabla2[[#This Row],[PAS_DUR_COR_COD_ROS_TG_NEG]]-Tabla2[[#This Row],[ESC_DUR_COR_COD_ROS_TG_NEG]]</f>
        <v>-685.46666666666658</v>
      </c>
      <c r="LQ189" s="15">
        <f>Tabla2[[#This Row],[PAS_NUM_COR_COD_ROS_TG_NEU]]-Tabla2[[#This Row],[ESC_NUM_COR_COD_ROS_TG_NEU]]</f>
        <v>-0.38596491228070184</v>
      </c>
      <c r="LR189" s="15">
        <f>Tabla2[[#This Row],[PAS_DUR_COR_COD_ROS_TG_NEU]]-Tabla2[[#This Row],[ESC_DUR_COR_COD_ROS_TG_NEU]]</f>
        <v>-51.875</v>
      </c>
      <c r="LS189" s="15">
        <f>Tabla2[[#This Row],[PAS_NUM_COR_COD_ROS_TG_POS]]-Tabla2[[#This Row],[ESC_NUM_COR_COD_ROS_TG_POS]]</f>
        <v>-0.5906432748538013</v>
      </c>
      <c r="LT189" s="15">
        <f>Tabla2[[#This Row],[PAS_DUR_COR_COD_ROS_TG_POS]]-Tabla2[[#This Row],[ESC_DUR_COR_COD_ROS_TG_POS]]</f>
        <v>-49.404761904761926</v>
      </c>
      <c r="LU189" s="15">
        <f>Tabla2[[#This Row],[PAS_NUM_COR_COD_ROS_TG_TOT]]-Tabla2[[#This Row],[ESC_NUM_COR_COD_ROS_TG_TOT]]</f>
        <v>-0.4808429118773947</v>
      </c>
      <c r="LV189" s="15">
        <f>Tabla2[[#This Row],[PAS_DUR_COR_COD_ROS_TG_TOT]]-Tabla2[[#This Row],[ESC_DUR_COR_COD_ROS_TG_TOT]]</f>
        <v>-232.65930232558139</v>
      </c>
      <c r="LW189" s="15">
        <f>Tabla2[[#This Row],[PAS_NUM_COR_COD_ESC_TG_NEG]]-Tabla2[[#This Row],[ESC_NUM_COR_COD_ESC_TG_NEG]]</f>
        <v>-0.84444444444444455</v>
      </c>
      <c r="LX189" s="15">
        <f>Tabla2[[#This Row],[PAS_DUR_COR_COD_ESC_TG_NEG]]-Tabla2[[#This Row],[ESC_DUR_COR_COD_ESC_TG_NEG]]</f>
        <v>-207.41666666666669</v>
      </c>
      <c r="LY189" s="15">
        <f>Tabla2[[#This Row],[PAS_NUM_COR_COD_ESC_TG_NEU]]-Tabla2[[#This Row],[ESC_NUM_COR_COD_ESC_TG_NEU]]</f>
        <v>-1.1871345029239764</v>
      </c>
      <c r="LZ189" s="15">
        <f>Tabla2[[#This Row],[PAS_DUR_COR_COD_ESC_TG_NEU]]-Tabla2[[#This Row],[ESC_DUR_COR_COD_ESC_TG_NEU]]</f>
        <v>-398.3047619047619</v>
      </c>
      <c r="MA189" s="15">
        <f>Tabla2[[#This Row],[PAS_NUM_COR_COD_ESC_TG_POS]]-Tabla2[[#This Row],[ESC_NUM_COR_COD_ESC_TG_POS]]</f>
        <v>-0.40350877192982448</v>
      </c>
      <c r="MB189" s="15">
        <f>Tabla2[[#This Row],[PAS_DUR_COR_COD_ESC_TG_POS]]-Tabla2[[#This Row],[ESC_DUR_COR_COD_ESC_TG_POS]]</f>
        <v>-151.10476190476186</v>
      </c>
      <c r="MC189" s="15">
        <f>Tabla2[[#This Row],[PAS_NUM_COR_COD_ESC_TG_TOT]]-Tabla2[[#This Row],[ESC_NUM_COR_COD_ESC_TG_TOT]]</f>
        <v>-0.81417624521072773</v>
      </c>
      <c r="MD189" s="15">
        <f>Tabla2[[#This Row],[PAS_DUR_COR_COD_ESC_TG_TOT]]-Tabla2[[#This Row],[ESC_DUR_COR_COD_ESC_TG_TOT]]</f>
        <v>-247.59898989898988</v>
      </c>
      <c r="ME189" s="42">
        <f>Tabla25[[#This Row],[PAS_NUM_COR_COD_ROS_TG_NEG]]-Tabla25[[#This Row],[PAS_NUM_COR_COD_ESC_TG_NEG]]</f>
        <v>4.9999999999999822E-2</v>
      </c>
      <c r="MF189" s="42">
        <f>Tabla25[[#This Row],[PAS_NUM_COR_COD_ROS_TG_NEU]]-Tabla25[[#This Row],[PAS_NUM_COR_COD_ESC_TG_NEU]]</f>
        <v>0.57894736842105265</v>
      </c>
      <c r="MG189" s="42">
        <f>Tabla25[[#This Row],[PAS_NUM_COR_COD_ROS_TG_POS]]-Tabla25[[#This Row],[PAS_NUM_COR_COD_ESC_TG_POS]]</f>
        <v>-0.63157894736842102</v>
      </c>
      <c r="MH189" s="42">
        <f>Tabla25[[#This Row],[PAS_NUM_COR_COD_ROS_TG_TOT]]-Tabla25[[#This Row],[PAS_NUM_COR_COD_ESC_TG_TOT]]</f>
        <v>0</v>
      </c>
      <c r="MI189" s="42">
        <f>Tabla25[[#This Row],[PAS_DUR_COR_COD_ROS_TG_NEG]]-Tabla25[[#This Row],[PAS_DUR_COR_COD_ESC_TG_NEG]]</f>
        <v>-86.199999999999989</v>
      </c>
      <c r="MJ189" s="42">
        <f>Tabla25[[#This Row],[PAS_DUR_COR_COD_ROS_TG_NEU]]-Tabla25[[#This Row],[PAS_DUR_COR_COD_ESC_TG_NEU]]</f>
        <v>169.23333333333335</v>
      </c>
      <c r="MK189" s="42">
        <f>Tabla25[[#This Row],[PAS_DUR_COR_COD_ROS_TG_POS]]-Tabla25[[#This Row],[PAS_DUR_COR_COD_ESC_TG_POS]]</f>
        <v>-97.300000000000068</v>
      </c>
      <c r="ML189" s="42">
        <f>Tabla25[[#This Row],[PAS_DUR_COR_COD_ROS_TG_TOT]]-Tabla25[[#This Row],[PAS_DUR_COR_COD_ESC_TG_TOT]]</f>
        <v>-13.564857881136959</v>
      </c>
      <c r="MM189" s="44">
        <f>Tabla25[[#This Row],[ESC_NUM_COR_COD_ROS_TG_NEG]]-Tabla25[[#This Row],[ESC_NUM_COR_COD_ESC_TG_NEG]]</f>
        <v>-0.33333333333333348</v>
      </c>
      <c r="MN189" s="44">
        <f>Tabla25[[#This Row],[ESC_NUM_COR_COD_ROS_TG_NEU]]-Tabla25[[#This Row],[ESC_NUM_COR_COD_ESC_TG_NEU]]</f>
        <v>-0.22222222222222188</v>
      </c>
      <c r="MO189" s="44">
        <f>Tabla25[[#This Row],[ESC_NUM_COR_COD_ROS_TG_POS]]-Tabla25[[#This Row],[ESC_NUM_COR_COD_ESC_TG_POS]]</f>
        <v>-0.4444444444444442</v>
      </c>
      <c r="MP189" s="44">
        <f>Tabla25[[#This Row],[ESC_NUM_COR_COD_ROS_TG_TOT]]-Tabla25[[#This Row],[ESC_NUM_COR_COD_ESC_TG_TOT]]</f>
        <v>-0.33333333333333304</v>
      </c>
      <c r="MQ189" s="44">
        <f>Tabla25[[#This Row],[ESC_DUR_COR_COD_ROS_TG_NEG]]-Tabla25[[#This Row],[ESC_DUR_COR_COD_ESC_TG_NEG]]</f>
        <v>391.84999999999991</v>
      </c>
      <c r="MR189" s="44">
        <f>Tabla25[[#This Row],[ESC_DUR_COR_COD_ROS_TG_NEU]]-Tabla25[[#This Row],[ESC_DUR_COR_COD_ESC_TG_NEU]]</f>
        <v>-177.19642857142856</v>
      </c>
      <c r="MS189" s="44">
        <f>Tabla25[[#This Row],[ESC_DUR_COR_COD_ROS_TG_POS]]-Tabla25[[#This Row],[ESC_DUR_COR_COD_ESC_TG_POS]]</f>
        <v>-199</v>
      </c>
      <c r="MT189" s="44">
        <f>Tabla25[[#This Row],[ESC_DUR_COR_COD_ROS_TG_TOT]]-Tabla25[[#This Row],[ESC_DUR_COR_COD_ESC_TG_TOT]]</f>
        <v>-28.50454545454545</v>
      </c>
      <c r="MU189" s="47">
        <f>Tabla25[[#This Row],[ROS_NUM_COR_COD_ROS_TG_NEG]]-Tabla25[[#This Row],[ROS_NUM_COR_COD_ESC_TG_NEG]]</f>
        <v>1.666666666666667</v>
      </c>
      <c r="MV189" s="47">
        <f>Tabla25[[#This Row],[ROS_NUM_COR_COD_ROS_TG_NEU]]-Tabla25[[#This Row],[ROS_NUM_COR_COD_ESC_TG_NEU]]</f>
        <v>-1.5</v>
      </c>
      <c r="MW189" s="47">
        <f>Tabla25[[#This Row],[ROS_NUM_COR_COD_ROS_TG_POS]]-Tabla25[[#This Row],[ROS_NUM_COR_COD_ESC_TG_POS]]</f>
        <v>1.7777777777777777</v>
      </c>
      <c r="MX189" s="47">
        <f>Tabla25[[#This Row],[ROS_NUM_COR_COD_ROS_TG_TOT]]-Tabla25[[#This Row],[ROS_NUM_COR_COD_ESC_TG_TOT]]</f>
        <v>0.57142857142857117</v>
      </c>
      <c r="MY189" s="47">
        <f>Tabla25[[#This Row],[ROS_DUR_COR_COD_ROS_TG_NEG]]-Tabla25[[#This Row],[ROS_DUR_COR_COD_ESC_TG_NEG]]</f>
        <v>-99.666666666666515</v>
      </c>
      <c r="MZ189" s="47">
        <f>Tabla25[[#This Row],[ROS_DUR_COR_COD_ROS_TG_NEU]]-Tabla25[[#This Row],[ROS_DUR_COR_COD_ESC_TG_NEU]]</f>
        <v>-303.76190476190482</v>
      </c>
      <c r="NA189" s="47">
        <f>Tabla25[[#This Row],[ROS_DUR_COR_COD_ROS_TG_POS]]-Tabla25[[#This Row],[ROS_DUR_COR_COD_ESC_TG_POS]]</f>
        <v>359.75</v>
      </c>
      <c r="NB189" s="47">
        <f>Tabla25[[#This Row],[ROS_DUR_COR_COD_ROS_TG_TOT]]-Tabla25[[#This Row],[ROS_DUR_COR_COD_ESC_TG_TOT]]</f>
        <v>14.951945080091605</v>
      </c>
    </row>
    <row r="190" spans="1:366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  <c r="KY190" s="15">
        <f>Tabla2[[#This Row],[ROS_NUM_COR_COD_ROS_TG_NEG]]-Tabla2[[#This Row],[PAS_NUM_COR_COD_ROS_TG_NEG]]</f>
        <v>3.6257309941520472</v>
      </c>
      <c r="KZ190" s="15">
        <f>Tabla2[[#This Row],[ROS_DUR_COR_COD_ROS_TG_NEG]]-Tabla2[[#This Row],[PAS_DUR_COR_COD_ROS_TG_NEG]]</f>
        <v>904.8585858585858</v>
      </c>
      <c r="LA190" s="15">
        <f>Tabla2[[#This Row],[ROS_NUM_COR_COD_ROS_TG_NEU]]-Tabla2[[#This Row],[PAS_NUM_COR_COD_ROS_TG_NEU]]</f>
        <v>2.8000000000000003</v>
      </c>
      <c r="LB190" s="15">
        <f>Tabla2[[#This Row],[ROS_DUR_COR_COD_ROS_TG_NEU]]-Tabla2[[#This Row],[PAS_DUR_COR_COD_ROS_TG_NEU]]</f>
        <v>685.3</v>
      </c>
      <c r="LC190" s="15">
        <f>Tabla2[[#This Row],[ROS_NUM_COR_COD_ROS_TG_POS]]-Tabla2[[#This Row],[PAS_NUM_COR_COD_ROS_TG_POS]]</f>
        <v>3.1000000000000005</v>
      </c>
      <c r="LD190" s="15">
        <f>Tabla2[[#This Row],[ROS_DUR_COR_COD_ROS_TG_POS]]-Tabla2[[#This Row],[PAS_DUR_COR_COD_ROS_TG_POS]]</f>
        <v>1178.3578947368421</v>
      </c>
      <c r="LE190" s="15">
        <f>Tabla2[[#This Row],[ROS_NUM_COR_COD_ROS_TG_TOT]]-Tabla2[[#This Row],[PAS_NUM_COR_COD_ROS_TG_TOT]]</f>
        <v>3.1694915254237288</v>
      </c>
      <c r="LF190" s="15">
        <f>Tabla2[[#This Row],[ROS_DUR_COR_COD_ROS_TG_TOT]]-Tabla2[[#This Row],[PAS_DUR_COR_COD_ROS_TG_TOT]]</f>
        <v>956.27857142857135</v>
      </c>
      <c r="LG190" s="15">
        <f>Tabla2[[#This Row],[ROS_NUM_COR_COD_ESC_TG_NEG]]-Tabla2[[#This Row],[PAS_NUM_COR_COD_ESC_TG_NEG]]</f>
        <v>-0.21637426900584789</v>
      </c>
      <c r="LH190" s="15">
        <f>Tabla2[[#This Row],[ROS_DUR_COR_COD_ESC_TG_NEG]]-Tabla2[[#This Row],[PAS_DUR_COR_COD_ESC_TG_NEG]]</f>
        <v>-112.71212121212113</v>
      </c>
      <c r="LI190" s="15">
        <f>Tabla2[[#This Row],[ROS_NUM_COR_COD_ESC_TG_NEU]]-Tabla2[[#This Row],[PAS_NUM_COR_COD_ESC_TG_NEU]]</f>
        <v>0.89999999999999991</v>
      </c>
      <c r="LJ190" s="15">
        <f>Tabla2[[#This Row],[ROS_NUM_COR_COD_ESC_TG_NEG]]-Tabla2[[#This Row],[PAS_NUM_COR_COD_ESC_TG_NEG]]</f>
        <v>-0.21637426900584789</v>
      </c>
      <c r="LK190" s="15">
        <f>Tabla2[[#This Row],[ROS_NUM_COR_COD_ESC_TG_POS]]-Tabla2[[#This Row],[PAS_NUM_COR_COD_ESC_TG_POS]]</f>
        <v>0.55000000000000027</v>
      </c>
      <c r="LL190" s="15">
        <f>Tabla2[[#This Row],[ROS_DUR_COR_COD_ESC_TG_POS]]-Tabla2[[#This Row],[PAS_DUR_COR_COD_ESC_TG_POS]]</f>
        <v>188.34065934065933</v>
      </c>
      <c r="LM190" s="15">
        <f>Tabla2[[#This Row],[ROS_NUM_COR_COD_ESC_TG_TOT]]-Tabla2[[#This Row],[PAS_NUM_COR_COD_ESC_TG_TOT]]</f>
        <v>0.42606662770309733</v>
      </c>
      <c r="LN190" s="15">
        <f>Tabla2[[#This Row],[ROS_DUR_COR_COD_ESC_TG_TOT]]-Tabla2[[#This Row],[PAS_DUR_COR_COD_ESC_TG_TOT]]</f>
        <v>62.162337662337677</v>
      </c>
      <c r="LO190" s="15">
        <f>Tabla2[[#This Row],[PAS_NUM_COR_COD_ROS_TG_NEG]]-Tabla2[[#This Row],[ESC_NUM_COR_COD_ROS_TG_NEG]]</f>
        <v>-2.2923976608187133</v>
      </c>
      <c r="LP190" s="15">
        <f>Tabla2[[#This Row],[PAS_DUR_COR_COD_ROS_TG_NEG]]-Tabla2[[#This Row],[ESC_DUR_COR_COD_ROS_TG_NEG]]</f>
        <v>-643.63636363636363</v>
      </c>
      <c r="LQ190" s="15">
        <f>Tabla2[[#This Row],[PAS_NUM_COR_COD_ROS_TG_NEU]]-Tabla2[[#This Row],[ESC_NUM_COR_COD_ROS_TG_NEU]]</f>
        <v>-1</v>
      </c>
      <c r="LR190" s="15">
        <f>Tabla2[[#This Row],[PAS_DUR_COR_COD_ROS_TG_NEU]]-Tabla2[[#This Row],[ESC_DUR_COR_COD_ROS_TG_NEU]]</f>
        <v>-403.79999999999995</v>
      </c>
      <c r="LS190" s="15">
        <f>Tabla2[[#This Row],[PAS_NUM_COR_COD_ROS_TG_POS]]-Tabla2[[#This Row],[ESC_NUM_COR_COD_ROS_TG_POS]]</f>
        <v>-1</v>
      </c>
      <c r="LT190" s="15">
        <f>Tabla2[[#This Row],[PAS_DUR_COR_COD_ROS_TG_POS]]-Tabla2[[#This Row],[ESC_DUR_COR_COD_ROS_TG_POS]]</f>
        <v>-1266.957894736842</v>
      </c>
      <c r="LU190" s="15">
        <f>Tabla2[[#This Row],[PAS_NUM_COR_COD_ROS_TG_TOT]]-Tabla2[[#This Row],[ESC_NUM_COR_COD_ROS_TG_TOT]]</f>
        <v>-1.4108708357685562</v>
      </c>
      <c r="LV190" s="15">
        <f>Tabla2[[#This Row],[PAS_DUR_COR_COD_ROS_TG_TOT]]-Tabla2[[#This Row],[ESC_DUR_COR_COD_ROS_TG_TOT]]</f>
        <v>-777.89411764705881</v>
      </c>
      <c r="LW190" s="15">
        <f>Tabla2[[#This Row],[PAS_NUM_COR_COD_ESC_TG_NEG]]-Tabla2[[#This Row],[ESC_NUM_COR_COD_ESC_TG_NEG]]</f>
        <v>-0.67251461988304095</v>
      </c>
      <c r="LX190" s="15">
        <f>Tabla2[[#This Row],[PAS_DUR_COR_COD_ESC_TG_NEG]]-Tabla2[[#This Row],[ESC_DUR_COR_COD_ESC_TG_NEG]]</f>
        <v>154.0454545454545</v>
      </c>
      <c r="LY190" s="15">
        <f>Tabla2[[#This Row],[PAS_NUM_COR_COD_ESC_TG_NEU]]-Tabla2[[#This Row],[ESC_NUM_COR_COD_ESC_TG_NEU]]</f>
        <v>-1.1000000000000001</v>
      </c>
      <c r="LZ190" s="15">
        <f>Tabla2[[#This Row],[PAS_DUR_COR_COD_ESC_TG_NEU]]-Tabla2[[#This Row],[ESC_DUR_COR_COD_ESC_TG_NEU]]</f>
        <v>-462.46969696969688</v>
      </c>
      <c r="MA190" s="15">
        <f>Tabla2[[#This Row],[PAS_NUM_COR_COD_ESC_TG_POS]]-Tabla2[[#This Row],[ESC_NUM_COR_COD_ESC_TG_POS]]</f>
        <v>-5.0000000000000044E-2</v>
      </c>
      <c r="MB190" s="15">
        <f>Tabla2[[#This Row],[PAS_DUR_COR_COD_ESC_TG_POS]]-Tabla2[[#This Row],[ESC_DUR_COR_COD_ESC_TG_POS]]</f>
        <v>-238.76923076923077</v>
      </c>
      <c r="MC190" s="15">
        <f>Tabla2[[#This Row],[PAS_NUM_COR_COD_ESC_TG_TOT]]-Tabla2[[#This Row],[ESC_NUM_COR_COD_ESC_TG_TOT]]</f>
        <v>-0.59848042080654573</v>
      </c>
      <c r="MD190" s="15">
        <f>Tabla2[[#This Row],[PAS_DUR_COR_COD_ESC_TG_TOT]]-Tabla2[[#This Row],[ESC_DUR_COR_COD_ESC_TG_TOT]]</f>
        <v>-184.12142857142851</v>
      </c>
      <c r="ME190" s="42">
        <f>Tabla25[[#This Row],[PAS_NUM_COR_COD_ROS_TG_NEG]]-Tabla25[[#This Row],[PAS_NUM_COR_COD_ESC_TG_NEG]]</f>
        <v>-0.84210526315789469</v>
      </c>
      <c r="MF190" s="42">
        <f>Tabla25[[#This Row],[PAS_NUM_COR_COD_ROS_TG_NEU]]-Tabla25[[#This Row],[PAS_NUM_COR_COD_ESC_TG_NEU]]</f>
        <v>0.5</v>
      </c>
      <c r="MG190" s="42">
        <f>Tabla25[[#This Row],[PAS_NUM_COR_COD_ROS_TG_POS]]-Tabla25[[#This Row],[PAS_NUM_COR_COD_ESC_TG_POS]]</f>
        <v>0.64999999999999991</v>
      </c>
      <c r="MH190" s="42">
        <f>Tabla25[[#This Row],[PAS_NUM_COR_COD_ROS_TG_TOT]]-Tabla25[[#This Row],[PAS_NUM_COR_COD_ESC_TG_TOT]]</f>
        <v>0.11864406779661008</v>
      </c>
      <c r="MI190" s="42">
        <f>Tabla25[[#This Row],[PAS_DUR_COR_COD_ROS_TG_NEG]]-Tabla25[[#This Row],[PAS_DUR_COR_COD_ESC_TG_NEG]]</f>
        <v>-412.18181818181813</v>
      </c>
      <c r="MJ190" s="42">
        <f>Tabla25[[#This Row],[PAS_DUR_COR_COD_ROS_TG_NEU]]-Tabla25[[#This Row],[PAS_DUR_COR_COD_ESC_TG_NEU]]</f>
        <v>82.336363636363672</v>
      </c>
      <c r="MK190" s="42">
        <f>Tabla25[[#This Row],[PAS_DUR_COR_COD_ROS_TG_POS]]-Tabla25[[#This Row],[PAS_DUR_COR_COD_ESC_TG_POS]]</f>
        <v>-12.388663967611308</v>
      </c>
      <c r="ML190" s="42">
        <f>Tabla25[[#This Row],[PAS_DUR_COR_COD_ROS_TG_TOT]]-Tabla25[[#This Row],[PAS_DUR_COR_COD_ESC_TG_TOT]]</f>
        <v>-130.02857142857147</v>
      </c>
      <c r="MM190" s="44">
        <f>Tabla25[[#This Row],[ESC_NUM_COR_COD_ROS_TG_NEG]]-Tabla25[[#This Row],[ESC_NUM_COR_COD_ESC_TG_NEG]]</f>
        <v>0.77777777777777768</v>
      </c>
      <c r="MN190" s="44">
        <f>Tabla25[[#This Row],[ESC_NUM_COR_COD_ROS_TG_NEU]]-Tabla25[[#This Row],[ESC_NUM_COR_COD_ESC_TG_NEU]]</f>
        <v>0.39999999999999991</v>
      </c>
      <c r="MO190" s="44">
        <f>Tabla25[[#This Row],[ESC_NUM_COR_COD_ROS_TG_POS]]-Tabla25[[#This Row],[ESC_NUM_COR_COD_ESC_TG_POS]]</f>
        <v>1.5999999999999999</v>
      </c>
      <c r="MP190" s="44">
        <f>Tabla25[[#This Row],[ESC_NUM_COR_COD_ROS_TG_TOT]]-Tabla25[[#This Row],[ESC_NUM_COR_COD_ESC_TG_TOT]]</f>
        <v>0.93103448275862055</v>
      </c>
      <c r="MQ190" s="44">
        <f>Tabla25[[#This Row],[ESC_DUR_COR_COD_ROS_TG_NEG]]-Tabla25[[#This Row],[ESC_DUR_COR_COD_ESC_TG_NEG]]</f>
        <v>385.5</v>
      </c>
      <c r="MR190" s="44">
        <f>Tabla25[[#This Row],[ESC_DUR_COR_COD_ROS_TG_NEU]]-Tabla25[[#This Row],[ESC_DUR_COR_COD_ESC_TG_NEU]]</f>
        <v>23.666666666666742</v>
      </c>
      <c r="MS190" s="44">
        <f>Tabla25[[#This Row],[ESC_DUR_COR_COD_ROS_TG_POS]]-Tabla25[[#This Row],[ESC_DUR_COR_COD_ESC_TG_POS]]</f>
        <v>1015.8</v>
      </c>
      <c r="MT190" s="44">
        <f>Tabla25[[#This Row],[ESC_DUR_COR_COD_ROS_TG_TOT]]-Tabla25[[#This Row],[ESC_DUR_COR_COD_ESC_TG_TOT]]</f>
        <v>463.74411764705883</v>
      </c>
      <c r="MU190" s="47">
        <f>Tabla25[[#This Row],[ROS_NUM_COR_COD_ROS_TG_NEG]]-Tabla25[[#This Row],[ROS_NUM_COR_COD_ESC_TG_NEG]]</f>
        <v>3.0000000000000004</v>
      </c>
      <c r="MV190" s="47">
        <f>Tabla25[[#This Row],[ROS_NUM_COR_COD_ROS_TG_NEU]]-Tabla25[[#This Row],[ROS_NUM_COR_COD_ESC_TG_NEU]]</f>
        <v>2.4000000000000004</v>
      </c>
      <c r="MW190" s="47">
        <f>Tabla25[[#This Row],[ROS_NUM_COR_COD_ROS_TG_POS]]-Tabla25[[#This Row],[ROS_NUM_COR_COD_ESC_TG_POS]]</f>
        <v>3.2</v>
      </c>
      <c r="MX190" s="47">
        <f>Tabla25[[#This Row],[ROS_NUM_COR_COD_ROS_TG_TOT]]-Tabla25[[#This Row],[ROS_NUM_COR_COD_ESC_TG_TOT]]</f>
        <v>2.8620689655172415</v>
      </c>
      <c r="MY190" s="47">
        <f>Tabla25[[#This Row],[ROS_DUR_COR_COD_ROS_TG_NEG]]-Tabla25[[#This Row],[ROS_DUR_COR_COD_ESC_TG_NEG]]</f>
        <v>605.3888888888888</v>
      </c>
      <c r="MZ190" s="47">
        <f>Tabla25[[#This Row],[ROS_DUR_COR_COD_ROS_TG_NEU]]-Tabla25[[#This Row],[ROS_DUR_COR_COD_ESC_TG_NEU]]</f>
        <v>691.11111111111109</v>
      </c>
      <c r="NA190" s="47">
        <f>Tabla25[[#This Row],[ROS_DUR_COR_COD_ROS_TG_POS]]-Tabla25[[#This Row],[ROS_DUR_COR_COD_ESC_TG_POS]]</f>
        <v>977.62857142857149</v>
      </c>
      <c r="NB190" s="47">
        <f>Tabla25[[#This Row],[ROS_DUR_COR_COD_ROS_TG_TOT]]-Tabla25[[#This Row],[ROS_DUR_COR_COD_ESC_TG_TOT]]</f>
        <v>764.08766233766221</v>
      </c>
    </row>
    <row r="191" spans="1:366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  <c r="KY191" s="15">
        <f>Tabla2[[#This Row],[ROS_NUM_COR_COD_ROS_TG_NEG]]-Tabla2[[#This Row],[PAS_NUM_COR_COD_ROS_TG_NEG]]</f>
        <v>0.33333333333333348</v>
      </c>
      <c r="KZ191" s="15">
        <f>Tabla2[[#This Row],[ROS_DUR_COR_COD_ROS_TG_NEG]]-Tabla2[[#This Row],[PAS_DUR_COR_COD_ROS_TG_NEG]]</f>
        <v>89.555555555555543</v>
      </c>
      <c r="LA191" s="15">
        <f>Tabla2[[#This Row],[ROS_NUM_COR_COD_ROS_TG_NEU]]-Tabla2[[#This Row],[PAS_NUM_COR_COD_ROS_TG_NEU]]</f>
        <v>-0.41578947368421071</v>
      </c>
      <c r="LB191" s="15">
        <f>Tabla2[[#This Row],[ROS_DUR_COR_COD_ROS_TG_NEU]]-Tabla2[[#This Row],[PAS_DUR_COR_COD_ROS_TG_NEU]]</f>
        <v>-80.344444444444434</v>
      </c>
      <c r="LC191" s="15">
        <f>Tabla2[[#This Row],[ROS_NUM_COR_COD_ROS_TG_POS]]-Tabla2[[#This Row],[PAS_NUM_COR_COD_ROS_TG_POS]]</f>
        <v>0.18954248366013049</v>
      </c>
      <c r="LD191" s="15">
        <f>Tabla2[[#This Row],[ROS_DUR_COR_COD_ROS_TG_POS]]-Tabla2[[#This Row],[PAS_DUR_COR_COD_ROS_TG_POS]]</f>
        <v>-131.22222222222229</v>
      </c>
      <c r="LE191" s="15">
        <f>Tabla2[[#This Row],[ROS_NUM_COR_COD_ROS_TG_TOT]]-Tabla2[[#This Row],[PAS_NUM_COR_COD_ROS_TG_TOT]]</f>
        <v>5.3571428571428381E-2</v>
      </c>
      <c r="LF191" s="15">
        <f>Tabla2[[#This Row],[ROS_DUR_COR_COD_ROS_TG_TOT]]-Tabla2[[#This Row],[PAS_DUR_COR_COD_ROS_TG_TOT]]</f>
        <v>-34.072128851540583</v>
      </c>
      <c r="LG191" s="15">
        <f>Tabla2[[#This Row],[ROS_NUM_COR_COD_ESC_TG_NEG]]-Tabla2[[#This Row],[PAS_NUM_COR_COD_ESC_TG_NEG]]</f>
        <v>-0.92777777777777759</v>
      </c>
      <c r="LH191" s="15">
        <f>Tabla2[[#This Row],[ROS_DUR_COR_COD_ESC_TG_NEG]]-Tabla2[[#This Row],[PAS_DUR_COR_COD_ESC_TG_NEG]]</f>
        <v>-77.007936507936506</v>
      </c>
      <c r="LI191" s="15">
        <f>Tabla2[[#This Row],[ROS_NUM_COR_COD_ESC_TG_NEU]]-Tabla2[[#This Row],[PAS_NUM_COR_COD_ESC_TG_NEU]]</f>
        <v>-5.2631578947368585E-2</v>
      </c>
      <c r="LJ191" s="15">
        <f>Tabla2[[#This Row],[ROS_NUM_COR_COD_ESC_TG_NEG]]-Tabla2[[#This Row],[PAS_NUM_COR_COD_ESC_TG_NEG]]</f>
        <v>-0.92777777777777759</v>
      </c>
      <c r="LK191" s="15">
        <f>Tabla2[[#This Row],[ROS_NUM_COR_COD_ESC_TG_POS]]-Tabla2[[#This Row],[PAS_NUM_COR_COD_ESC_TG_POS]]</f>
        <v>-0.81699346405228779</v>
      </c>
      <c r="LL191" s="15">
        <f>Tabla2[[#This Row],[ROS_DUR_COR_COD_ESC_TG_POS]]-Tabla2[[#This Row],[PAS_DUR_COR_COD_ESC_TG_POS]]</f>
        <v>-686.47727272727275</v>
      </c>
      <c r="LM191" s="15">
        <f>Tabla2[[#This Row],[ROS_NUM_COR_COD_ESC_TG_TOT]]-Tabla2[[#This Row],[PAS_NUM_COR_COD_ESC_TG_TOT]]</f>
        <v>-0.60714285714285721</v>
      </c>
      <c r="LN191" s="15">
        <f>Tabla2[[#This Row],[ROS_DUR_COR_COD_ESC_TG_TOT]]-Tabla2[[#This Row],[PAS_DUR_COR_COD_ESC_TG_TOT]]</f>
        <v>-266.44444444444446</v>
      </c>
      <c r="LO191" s="15">
        <f>Tabla2[[#This Row],[PAS_NUM_COR_COD_ROS_TG_NEG]]-Tabla2[[#This Row],[ESC_NUM_COR_COD_ROS_TG_NEG]]</f>
        <v>-0.875</v>
      </c>
      <c r="LP191" s="15">
        <f>Tabla2[[#This Row],[PAS_DUR_COR_COD_ROS_TG_NEG]]-Tabla2[[#This Row],[ESC_DUR_COR_COD_ROS_TG_NEG]]</f>
        <v>-7.9682539682539755</v>
      </c>
      <c r="LQ191" s="15">
        <f>Tabla2[[#This Row],[PAS_NUM_COR_COD_ROS_TG_NEU]]-Tabla2[[#This Row],[ESC_NUM_COR_COD_ROS_TG_NEU]]</f>
        <v>2.3157894736842106</v>
      </c>
      <c r="LR191" s="15">
        <f>Tabla2[[#This Row],[PAS_DUR_COR_COD_ROS_TG_NEU]]-Tabla2[[#This Row],[ESC_DUR_COR_COD_ROS_TG_NEU]]</f>
        <v>575.64444444444439</v>
      </c>
      <c r="LS191" s="15">
        <f>Tabla2[[#This Row],[PAS_NUM_COR_COD_ROS_TG_POS]]-Tabla2[[#This Row],[ESC_NUM_COR_COD_ROS_TG_POS]]</f>
        <v>2.5882352941176472</v>
      </c>
      <c r="LT191" s="15">
        <f>Tabla2[[#This Row],[PAS_DUR_COR_COD_ROS_TG_POS]]-Tabla2[[#This Row],[ESC_DUR_COR_COD_ROS_TG_POS]]</f>
        <v>509.00000000000011</v>
      </c>
      <c r="LU191" s="15">
        <f>Tabla2[[#This Row],[PAS_NUM_COR_COD_ROS_TG_TOT]]-Tabla2[[#This Row],[ESC_NUM_COR_COD_ROS_TG_TOT]]</f>
        <v>1.1964285714285716</v>
      </c>
      <c r="LV191" s="15">
        <f>Tabla2[[#This Row],[PAS_DUR_COR_COD_ROS_TG_TOT]]-Tabla2[[#This Row],[ESC_DUR_COR_COD_ROS_TG_TOT]]</f>
        <v>319.20784313725494</v>
      </c>
      <c r="LW191" s="15">
        <f>Tabla2[[#This Row],[PAS_NUM_COR_COD_ESC_TG_NEG]]-Tabla2[[#This Row],[ESC_NUM_COR_COD_ESC_TG_NEG]]</f>
        <v>-0.10000000000000009</v>
      </c>
      <c r="LX191" s="15">
        <f>Tabla2[[#This Row],[PAS_DUR_COR_COD_ESC_TG_NEG]]-Tabla2[[#This Row],[ESC_DUR_COR_COD_ESC_TG_NEG]]</f>
        <v>40.436507936507837</v>
      </c>
      <c r="LY191" s="15">
        <f>Tabla2[[#This Row],[PAS_NUM_COR_COD_ESC_TG_NEU]]-Tabla2[[#This Row],[ESC_NUM_COR_COD_ESC_TG_NEU]]</f>
        <v>-2.5187969924812026</v>
      </c>
      <c r="LZ191" s="15">
        <f>Tabla2[[#This Row],[PAS_DUR_COR_COD_ESC_TG_NEU]]-Tabla2[[#This Row],[ESC_DUR_COR_COD_ESC_TG_NEU]]</f>
        <v>-422.74107142857144</v>
      </c>
      <c r="MA191" s="15">
        <f>Tabla2[[#This Row],[PAS_NUM_COR_COD_ESC_TG_POS]]-Tabla2[[#This Row],[ESC_NUM_COR_COD_ESC_TG_POS]]</f>
        <v>-0.62745098039215685</v>
      </c>
      <c r="MB191" s="15">
        <f>Tabla2[[#This Row],[PAS_DUR_COR_COD_ESC_TG_POS]]-Tabla2[[#This Row],[ESC_DUR_COR_COD_ESC_TG_POS]]</f>
        <v>250.22727272727275</v>
      </c>
      <c r="MC191" s="15">
        <f>Tabla2[[#This Row],[PAS_NUM_COR_COD_ESC_TG_TOT]]-Tabla2[[#This Row],[ESC_NUM_COR_COD_ESC_TG_TOT]]</f>
        <v>-1.0714285714285716</v>
      </c>
      <c r="MD191" s="15">
        <f>Tabla2[[#This Row],[PAS_DUR_COR_COD_ESC_TG_TOT]]-Tabla2[[#This Row],[ESC_DUR_COR_COD_ESC_TG_TOT]]</f>
        <v>-78.08888888888896</v>
      </c>
      <c r="ME191" s="42">
        <f>Tabla25[[#This Row],[PAS_NUM_COR_COD_ROS_TG_NEG]]-Tabla25[[#This Row],[PAS_NUM_COR_COD_ESC_TG_NEG]]</f>
        <v>-0.14999999999999991</v>
      </c>
      <c r="MF191" s="42">
        <f>Tabla25[[#This Row],[PAS_NUM_COR_COD_ROS_TG_NEU]]-Tabla25[[#This Row],[PAS_NUM_COR_COD_ESC_TG_NEU]]</f>
        <v>2.263157894736842</v>
      </c>
      <c r="MG191" s="42">
        <f>Tabla25[[#This Row],[PAS_NUM_COR_COD_ROS_TG_POS]]-Tabla25[[#This Row],[PAS_NUM_COR_COD_ESC_TG_POS]]</f>
        <v>0.88235294117647056</v>
      </c>
      <c r="MH191" s="42">
        <f>Tabla25[[#This Row],[PAS_NUM_COR_COD_ROS_TG_TOT]]-Tabla25[[#This Row],[PAS_NUM_COR_COD_ESC_TG_TOT]]</f>
        <v>0.98214285714285721</v>
      </c>
      <c r="MI191" s="42">
        <f>Tabla25[[#This Row],[PAS_DUR_COR_COD_ROS_TG_NEG]]-Tabla25[[#This Row],[PAS_DUR_COR_COD_ESC_TG_NEG]]</f>
        <v>-29.833333333333258</v>
      </c>
      <c r="MJ191" s="42">
        <f>Tabla25[[#This Row],[PAS_DUR_COR_COD_ROS_TG_NEU]]-Tabla25[[#This Row],[PAS_DUR_COR_COD_ESC_TG_NEU]]</f>
        <v>559.75694444444434</v>
      </c>
      <c r="MK191" s="42">
        <f>Tabla25[[#This Row],[PAS_DUR_COR_COD_ROS_TG_POS]]-Tabla25[[#This Row],[PAS_DUR_COR_COD_ESC_TG_POS]]</f>
        <v>-106.06060606060601</v>
      </c>
      <c r="ML191" s="42">
        <f>Tabla25[[#This Row],[PAS_DUR_COR_COD_ROS_TG_TOT]]-Tabla25[[#This Row],[PAS_DUR_COR_COD_ESC_TG_TOT]]</f>
        <v>172.49673202614383</v>
      </c>
      <c r="MM191" s="44">
        <f>Tabla25[[#This Row],[ESC_NUM_COR_COD_ROS_TG_NEG]]-Tabla25[[#This Row],[ESC_NUM_COR_COD_ESC_TG_NEG]]</f>
        <v>0.625</v>
      </c>
      <c r="MN191" s="44">
        <f>Tabla25[[#This Row],[ESC_NUM_COR_COD_ROS_TG_NEU]]-Tabla25[[#This Row],[ESC_NUM_COR_COD_ESC_TG_NEU]]</f>
        <v>-2.5714285714285712</v>
      </c>
      <c r="MO191" s="44">
        <f>Tabla25[[#This Row],[ESC_NUM_COR_COD_ROS_TG_POS]]-Tabla25[[#This Row],[ESC_NUM_COR_COD_ESC_TG_POS]]</f>
        <v>-2.3333333333333335</v>
      </c>
      <c r="MP191" s="44">
        <f>Tabla25[[#This Row],[ESC_NUM_COR_COD_ROS_TG_TOT]]-Tabla25[[#This Row],[ESC_NUM_COR_COD_ESC_TG_TOT]]</f>
        <v>-1.285714285714286</v>
      </c>
      <c r="MQ191" s="44">
        <f>Tabla25[[#This Row],[ESC_DUR_COR_COD_ROS_TG_NEG]]-Tabla25[[#This Row],[ESC_DUR_COR_COD_ESC_TG_NEG]]</f>
        <v>18.571428571428555</v>
      </c>
      <c r="MR191" s="44">
        <f>Tabla25[[#This Row],[ESC_DUR_COR_COD_ROS_TG_NEU]]-Tabla25[[#This Row],[ESC_DUR_COR_COD_ESC_TG_NEU]]</f>
        <v>-438.62857142857149</v>
      </c>
      <c r="MS191" s="44">
        <f>Tabla25[[#This Row],[ESC_DUR_COR_COD_ROS_TG_POS]]-Tabla25[[#This Row],[ESC_DUR_COR_COD_ESC_TG_POS]]</f>
        <v>-364.83333333333337</v>
      </c>
      <c r="MT191" s="44">
        <f>Tabla25[[#This Row],[ESC_DUR_COR_COD_ROS_TG_TOT]]-Tabla25[[#This Row],[ESC_DUR_COR_COD_ESC_TG_TOT]]</f>
        <v>-224.80000000000007</v>
      </c>
      <c r="MU191" s="47">
        <f>Tabla25[[#This Row],[ROS_NUM_COR_COD_ROS_TG_NEG]]-Tabla25[[#This Row],[ROS_NUM_COR_COD_ESC_TG_NEG]]</f>
        <v>1.1111111111111112</v>
      </c>
      <c r="MV191" s="47">
        <f>Tabla25[[#This Row],[ROS_NUM_COR_COD_ROS_TG_NEU]]-Tabla25[[#This Row],[ROS_NUM_COR_COD_ESC_TG_NEU]]</f>
        <v>1.9</v>
      </c>
      <c r="MW191" s="47">
        <f>Tabla25[[#This Row],[ROS_NUM_COR_COD_ROS_TG_POS]]-Tabla25[[#This Row],[ROS_NUM_COR_COD_ESC_TG_POS]]</f>
        <v>1.8888888888888888</v>
      </c>
      <c r="MX191" s="47">
        <f>Tabla25[[#This Row],[ROS_NUM_COR_COD_ROS_TG_TOT]]-Tabla25[[#This Row],[ROS_NUM_COR_COD_ESC_TG_TOT]]</f>
        <v>1.6428571428571428</v>
      </c>
      <c r="MY191" s="47">
        <f>Tabla25[[#This Row],[ROS_DUR_COR_COD_ROS_TG_NEG]]-Tabla25[[#This Row],[ROS_DUR_COR_COD_ESC_TG_NEG]]</f>
        <v>136.73015873015879</v>
      </c>
      <c r="MZ191" s="47">
        <f>Tabla25[[#This Row],[ROS_DUR_COR_COD_ROS_TG_NEU]]-Tabla25[[#This Row],[ROS_DUR_COR_COD_ESC_TG_NEU]]</f>
        <v>581.76666666666665</v>
      </c>
      <c r="NA191" s="47">
        <f>Tabla25[[#This Row],[ROS_DUR_COR_COD_ROS_TG_POS]]-Tabla25[[#This Row],[ROS_DUR_COR_COD_ESC_TG_POS]]</f>
        <v>449.19444444444446</v>
      </c>
      <c r="NB191" s="47">
        <f>Tabla25[[#This Row],[ROS_DUR_COR_COD_ROS_TG_TOT]]-Tabla25[[#This Row],[ROS_DUR_COR_COD_ESC_TG_TOT]]</f>
        <v>404.86904761904771</v>
      </c>
    </row>
    <row r="192" spans="1:366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  <c r="KY192" s="15">
        <f>Tabla2[[#This Row],[ROS_NUM_COR_COD_ROS_TG_NEG]]-Tabla2[[#This Row],[PAS_NUM_COR_COD_ROS_TG_NEG]]</f>
        <v>-1.9750000000000001</v>
      </c>
      <c r="KZ192" s="15">
        <f>Tabla2[[#This Row],[ROS_DUR_COR_COD_ROS_TG_NEG]]-Tabla2[[#This Row],[PAS_DUR_COR_COD_ROS_TG_NEG]]</f>
        <v>-159.73333333333335</v>
      </c>
      <c r="LA192" s="15">
        <f>Tabla2[[#This Row],[ROS_NUM_COR_COD_ROS_TG_NEU]]-Tabla2[[#This Row],[PAS_NUM_COR_COD_ROS_TG_NEU]]</f>
        <v>-2.3444444444444441</v>
      </c>
      <c r="LB192" s="15">
        <f>Tabla2[[#This Row],[ROS_DUR_COR_COD_ROS_TG_NEU]]-Tabla2[[#This Row],[PAS_DUR_COR_COD_ROS_TG_NEU]]</f>
        <v>-167.35714285714289</v>
      </c>
      <c r="LC192" s="15">
        <f>Tabla2[[#This Row],[ROS_NUM_COR_COD_ROS_TG_POS]]-Tabla2[[#This Row],[PAS_NUM_COR_COD_ROS_TG_POS]]</f>
        <v>-1.4000000000000001</v>
      </c>
      <c r="LD192" s="15">
        <f>Tabla2[[#This Row],[ROS_DUR_COR_COD_ROS_TG_POS]]-Tabla2[[#This Row],[PAS_DUR_COR_COD_ROS_TG_POS]]</f>
        <v>-421.23333333333335</v>
      </c>
      <c r="LE192" s="15">
        <f>Tabla2[[#This Row],[ROS_NUM_COR_COD_ROS_TG_TOT]]-Tabla2[[#This Row],[PAS_NUM_COR_COD_ROS_TG_TOT]]</f>
        <v>-1.9037037037037035</v>
      </c>
      <c r="LF192" s="15">
        <f>Tabla2[[#This Row],[ROS_DUR_COR_COD_ROS_TG_TOT]]-Tabla2[[#This Row],[PAS_DUR_COR_COD_ROS_TG_TOT]]</f>
        <v>-245.86813186813185</v>
      </c>
      <c r="LG192" s="15">
        <f>Tabla2[[#This Row],[ROS_NUM_COR_COD_ESC_TG_NEG]]-Tabla2[[#This Row],[PAS_NUM_COR_COD_ESC_TG_NEG]]</f>
        <v>-2.9249999999999998</v>
      </c>
      <c r="LH192" s="15">
        <f>Tabla2[[#This Row],[ROS_DUR_COR_COD_ESC_TG_NEG]]-Tabla2[[#This Row],[PAS_DUR_COR_COD_ESC_TG_NEG]]</f>
        <v>-250.92857142857133</v>
      </c>
      <c r="LI192" s="15">
        <f>Tabla2[[#This Row],[ROS_NUM_COR_COD_ESC_TG_NEU]]-Tabla2[[#This Row],[PAS_NUM_COR_COD_ESC_TG_NEU]]</f>
        <v>-2.9388888888888887</v>
      </c>
      <c r="LJ192" s="15">
        <f>Tabla2[[#This Row],[ROS_NUM_COR_COD_ESC_TG_NEG]]-Tabla2[[#This Row],[PAS_NUM_COR_COD_ESC_TG_NEG]]</f>
        <v>-2.9249999999999998</v>
      </c>
      <c r="LK192" s="15">
        <f>Tabla2[[#This Row],[ROS_NUM_COR_COD_ESC_TG_POS]]-Tabla2[[#This Row],[PAS_NUM_COR_COD_ESC_TG_POS]]</f>
        <v>-2</v>
      </c>
      <c r="LL192" s="15">
        <f>Tabla2[[#This Row],[ROS_DUR_COR_COD_ESC_TG_POS]]-Tabla2[[#This Row],[PAS_DUR_COR_COD_ESC_TG_POS]]</f>
        <v>-531.57142857142856</v>
      </c>
      <c r="LM192" s="15">
        <f>Tabla2[[#This Row],[ROS_NUM_COR_COD_ESC_TG_TOT]]-Tabla2[[#This Row],[PAS_NUM_COR_COD_ESC_TG_TOT]]</f>
        <v>-2.6277777777777773</v>
      </c>
      <c r="LN192" s="15">
        <f>Tabla2[[#This Row],[ROS_DUR_COR_COD_ESC_TG_TOT]]-Tabla2[[#This Row],[PAS_DUR_COR_COD_ESC_TG_TOT]]</f>
        <v>-611.98928571428576</v>
      </c>
      <c r="LO192" s="15">
        <f>Tabla2[[#This Row],[PAS_NUM_COR_COD_ROS_TG_NEG]]-Tabla2[[#This Row],[ESC_NUM_COR_COD_ROS_TG_NEG]]</f>
        <v>-0.28888888888888875</v>
      </c>
      <c r="LP192" s="15">
        <f>Tabla2[[#This Row],[PAS_DUR_COR_COD_ROS_TG_NEG]]-Tabla2[[#This Row],[ESC_DUR_COR_COD_ROS_TG_NEG]]</f>
        <v>-616.66666666666674</v>
      </c>
      <c r="LQ192" s="15">
        <f>Tabla2[[#This Row],[PAS_NUM_COR_COD_ROS_TG_NEU]]-Tabla2[[#This Row],[ESC_NUM_COR_COD_ROS_TG_NEU]]</f>
        <v>0.39999999999999991</v>
      </c>
      <c r="LR192" s="15">
        <f>Tabla2[[#This Row],[PAS_DUR_COR_COD_ROS_TG_NEU]]-Tabla2[[#This Row],[ESC_DUR_COR_COD_ROS_TG_NEU]]</f>
        <v>20.023809523809518</v>
      </c>
      <c r="LS192" s="15">
        <f>Tabla2[[#This Row],[PAS_NUM_COR_COD_ROS_TG_POS]]-Tabla2[[#This Row],[ESC_NUM_COR_COD_ROS_TG_POS]]</f>
        <v>-0.23333333333333339</v>
      </c>
      <c r="LT192" s="15">
        <f>Tabla2[[#This Row],[PAS_DUR_COR_COD_ROS_TG_POS]]-Tabla2[[#This Row],[ESC_DUR_COR_COD_ROS_TG_POS]]</f>
        <v>115.10000000000002</v>
      </c>
      <c r="LU192" s="15">
        <f>Tabla2[[#This Row],[PAS_NUM_COR_COD_ROS_TG_TOT]]-Tabla2[[#This Row],[ESC_NUM_COR_COD_ROS_TG_TOT]]</f>
        <v>-3.8095238095238404E-2</v>
      </c>
      <c r="LV192" s="15">
        <f>Tabla2[[#This Row],[PAS_DUR_COR_COD_ROS_TG_TOT]]-Tabla2[[#This Row],[ESC_DUR_COR_COD_ROS_TG_TOT]]</f>
        <v>-165.59615384615381</v>
      </c>
      <c r="LW192" s="15">
        <f>Tabla2[[#This Row],[PAS_NUM_COR_COD_ESC_TG_NEG]]-Tabla2[[#This Row],[ESC_NUM_COR_COD_ESC_TG_NEG]]</f>
        <v>-1.4222222222222225</v>
      </c>
      <c r="LX192" s="15">
        <f>Tabla2[[#This Row],[PAS_DUR_COR_COD_ESC_TG_NEG]]-Tabla2[[#This Row],[ESC_DUR_COR_COD_ESC_TG_NEG]]</f>
        <v>-127.14285714285734</v>
      </c>
      <c r="LY192" s="15">
        <f>Tabla2[[#This Row],[PAS_NUM_COR_COD_ESC_TG_NEU]]-Tabla2[[#This Row],[ESC_NUM_COR_COD_ESC_TG_NEU]]</f>
        <v>-0.65000000000000036</v>
      </c>
      <c r="LZ192" s="15">
        <f>Tabla2[[#This Row],[PAS_DUR_COR_COD_ESC_TG_NEU]]-Tabla2[[#This Row],[ESC_DUR_COR_COD_ESC_TG_NEU]]</f>
        <v>69.791666666666742</v>
      </c>
      <c r="MA192" s="15">
        <f>Tabla2[[#This Row],[PAS_NUM_COR_COD_ESC_TG_POS]]-Tabla2[[#This Row],[ESC_NUM_COR_COD_ESC_TG_POS]]</f>
        <v>-0.6333333333333333</v>
      </c>
      <c r="MB192" s="15">
        <f>Tabla2[[#This Row],[PAS_DUR_COR_COD_ESC_TG_POS]]-Tabla2[[#This Row],[ESC_DUR_COR_COD_ESC_TG_POS]]</f>
        <v>-714.32857142857154</v>
      </c>
      <c r="MC192" s="15">
        <f>Tabla2[[#This Row],[PAS_NUM_COR_COD_ESC_TG_TOT]]-Tabla2[[#This Row],[ESC_NUM_COR_COD_ESC_TG_TOT]]</f>
        <v>-0.88809523809523805</v>
      </c>
      <c r="MD192" s="15">
        <f>Tabla2[[#This Row],[PAS_DUR_COR_COD_ESC_TG_TOT]]-Tabla2[[#This Row],[ESC_DUR_COR_COD_ESC_TG_TOT]]</f>
        <v>-228.02499999999986</v>
      </c>
      <c r="ME192" s="42">
        <f>Tabla25[[#This Row],[PAS_NUM_COR_COD_ROS_TG_NEG]]-Tabla25[[#This Row],[PAS_NUM_COR_COD_ESC_TG_NEG]]</f>
        <v>-1.1999999999999997</v>
      </c>
      <c r="MF192" s="42">
        <f>Tabla25[[#This Row],[PAS_NUM_COR_COD_ROS_TG_NEU]]-Tabla25[[#This Row],[PAS_NUM_COR_COD_ESC_TG_NEU]]</f>
        <v>-0.14999999999999991</v>
      </c>
      <c r="MG192" s="42">
        <f>Tabla25[[#This Row],[PAS_NUM_COR_COD_ROS_TG_POS]]-Tabla25[[#This Row],[PAS_NUM_COR_COD_ESC_TG_POS]]</f>
        <v>-0.60000000000000009</v>
      </c>
      <c r="MH192" s="42">
        <f>Tabla25[[#This Row],[PAS_NUM_COR_COD_ROS_TG_TOT]]-Tabla25[[#This Row],[PAS_NUM_COR_COD_ESC_TG_TOT]]</f>
        <v>-0.64999999999999991</v>
      </c>
      <c r="MI192" s="42">
        <f>Tabla25[[#This Row],[PAS_DUR_COR_COD_ROS_TG_NEG]]-Tabla25[[#This Row],[PAS_DUR_COR_COD_ESC_TG_NEG]]</f>
        <v>-599.69523809523798</v>
      </c>
      <c r="MJ192" s="42">
        <f>Tabla25[[#This Row],[PAS_DUR_COR_COD_ROS_TG_NEU]]-Tabla25[[#This Row],[PAS_DUR_COR_COD_ESC_TG_NEU]]</f>
        <v>-277.30952380952385</v>
      </c>
      <c r="MK192" s="42">
        <f>Tabla25[[#This Row],[PAS_DUR_COR_COD_ROS_TG_POS]]-Tabla25[[#This Row],[PAS_DUR_COR_COD_ESC_TG_POS]]</f>
        <v>110.82857142857142</v>
      </c>
      <c r="ML192" s="42">
        <f>Tabla25[[#This Row],[PAS_DUR_COR_COD_ROS_TG_TOT]]-Tabla25[[#This Row],[PAS_DUR_COR_COD_ESC_TG_TOT]]</f>
        <v>-266.1211538461539</v>
      </c>
      <c r="MM192" s="44">
        <f>Tabla25[[#This Row],[ESC_NUM_COR_COD_ROS_TG_NEG]]-Tabla25[[#This Row],[ESC_NUM_COR_COD_ESC_TG_NEG]]</f>
        <v>-2.3333333333333335</v>
      </c>
      <c r="MN192" s="44">
        <f>Tabla25[[#This Row],[ESC_NUM_COR_COD_ROS_TG_NEU]]-Tabla25[[#This Row],[ESC_NUM_COR_COD_ESC_TG_NEU]]</f>
        <v>-1.2000000000000002</v>
      </c>
      <c r="MO192" s="44">
        <f>Tabla25[[#This Row],[ESC_NUM_COR_COD_ROS_TG_POS]]-Tabla25[[#This Row],[ESC_NUM_COR_COD_ESC_TG_POS]]</f>
        <v>-1</v>
      </c>
      <c r="MP192" s="44">
        <f>Tabla25[[#This Row],[ESC_NUM_COR_COD_ROS_TG_TOT]]-Tabla25[[#This Row],[ESC_NUM_COR_COD_ESC_TG_TOT]]</f>
        <v>-1.4999999999999996</v>
      </c>
      <c r="MQ192" s="44">
        <f>Tabla25[[#This Row],[ESC_DUR_COR_COD_ROS_TG_NEG]]-Tabla25[[#This Row],[ESC_DUR_COR_COD_ESC_TG_NEG]]</f>
        <v>-110.17142857142858</v>
      </c>
      <c r="MR192" s="44">
        <f>Tabla25[[#This Row],[ESC_DUR_COR_COD_ROS_TG_NEU]]-Tabla25[[#This Row],[ESC_DUR_COR_COD_ESC_TG_NEU]]</f>
        <v>-227.54166666666663</v>
      </c>
      <c r="MS192" s="44">
        <f>Tabla25[[#This Row],[ESC_DUR_COR_COD_ROS_TG_POS]]-Tabla25[[#This Row],[ESC_DUR_COR_COD_ESC_TG_POS]]</f>
        <v>-718.60000000000014</v>
      </c>
      <c r="MT192" s="44">
        <f>Tabla25[[#This Row],[ESC_DUR_COR_COD_ROS_TG_TOT]]-Tabla25[[#This Row],[ESC_DUR_COR_COD_ESC_TG_TOT]]</f>
        <v>-328.54999999999995</v>
      </c>
      <c r="MU192" s="47">
        <f>Tabla25[[#This Row],[ROS_NUM_COR_COD_ROS_TG_NEG]]-Tabla25[[#This Row],[ROS_NUM_COR_COD_ESC_TG_NEG]]</f>
        <v>-0.25</v>
      </c>
      <c r="MV192" s="47">
        <f>Tabla25[[#This Row],[ROS_NUM_COR_COD_ROS_TG_NEU]]-Tabla25[[#This Row],[ROS_NUM_COR_COD_ESC_TG_NEU]]</f>
        <v>0.44444444444444448</v>
      </c>
      <c r="MW192" s="47">
        <f>Tabla25[[#This Row],[ROS_NUM_COR_COD_ROS_TG_POS]]-Tabla25[[#This Row],[ROS_NUM_COR_COD_ESC_TG_POS]]</f>
        <v>0</v>
      </c>
      <c r="MX192" s="47">
        <f>Tabla25[[#This Row],[ROS_NUM_COR_COD_ROS_TG_TOT]]-Tabla25[[#This Row],[ROS_NUM_COR_COD_ESC_TG_TOT]]</f>
        <v>7.407407407407407E-2</v>
      </c>
      <c r="MY192" s="47">
        <f>Tabla25[[#This Row],[ROS_DUR_COR_COD_ROS_TG_NEG]]-Tabla25[[#This Row],[ROS_DUR_COR_COD_ESC_TG_NEG]]</f>
        <v>-508.5</v>
      </c>
      <c r="MZ192" s="47">
        <f>Tabla25[[#This Row],[ROS_DUR_COR_COD_ROS_TG_NEU]]-Tabla25[[#This Row],[ROS_DUR_COR_COD_ESC_TG_NEU]]</f>
        <v>638</v>
      </c>
      <c r="NA192" s="47">
        <f>Tabla25[[#This Row],[ROS_DUR_COR_COD_ROS_TG_POS]]-Tabla25[[#This Row],[ROS_DUR_COR_COD_ESC_TG_POS]]</f>
        <v>221.16666666666663</v>
      </c>
      <c r="NB192" s="47">
        <f>Tabla25[[#This Row],[ROS_DUR_COR_COD_ROS_TG_TOT]]-Tabla25[[#This Row],[ROS_DUR_COR_COD_ESC_TG_TOT]]</f>
        <v>100</v>
      </c>
    </row>
    <row r="193" spans="1:366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  <c r="KY193" s="15">
        <f>Tabla2[[#This Row],[ROS_NUM_COR_COD_ROS_TG_NEG]]-Tabla2[[#This Row],[PAS_NUM_COR_COD_ROS_TG_NEG]]</f>
        <v>1.5964912280701751</v>
      </c>
      <c r="KZ193" s="15">
        <f>Tabla2[[#This Row],[ROS_DUR_COR_COD_ROS_TG_NEG]]-Tabla2[[#This Row],[PAS_DUR_COR_COD_ROS_TG_NEG]]</f>
        <v>145.05555555555554</v>
      </c>
      <c r="LA193" s="15">
        <f>Tabla2[[#This Row],[ROS_NUM_COR_COD_ROS_TG_NEU]]-Tabla2[[#This Row],[PAS_NUM_COR_COD_ROS_TG_NEU]]</f>
        <v>-0.25714285714285712</v>
      </c>
      <c r="LB193" s="15">
        <f>Tabla2[[#This Row],[ROS_DUR_COR_COD_ROS_TG_NEU]]-Tabla2[[#This Row],[PAS_DUR_COR_COD_ROS_TG_NEU]]</f>
        <v>-261.59999999999991</v>
      </c>
      <c r="LC193" s="15">
        <f>Tabla2[[#This Row],[ROS_NUM_COR_COD_ROS_TG_POS]]-Tabla2[[#This Row],[PAS_NUM_COR_COD_ROS_TG_POS]]</f>
        <v>9.4444444444444553E-2</v>
      </c>
      <c r="LD193" s="15">
        <f>Tabla2[[#This Row],[ROS_DUR_COR_COD_ROS_TG_POS]]-Tabla2[[#This Row],[PAS_DUR_COR_COD_ROS_TG_POS]]</f>
        <v>-306.58928571428578</v>
      </c>
      <c r="LE193" s="15">
        <f>Tabla2[[#This Row],[ROS_NUM_COR_COD_ROS_TG_TOT]]-Tabla2[[#This Row],[PAS_NUM_COR_COD_ROS_TG_TOT]]</f>
        <v>0.51050847457627135</v>
      </c>
      <c r="LF193" s="15">
        <f>Tabla2[[#This Row],[ROS_DUR_COR_COD_ROS_TG_TOT]]-Tabla2[[#This Row],[PAS_DUR_COR_COD_ROS_TG_TOT]]</f>
        <v>-143.48034398034395</v>
      </c>
      <c r="LG193" s="15">
        <f>Tabla2[[#This Row],[ROS_NUM_COR_COD_ESC_TG_NEG]]-Tabla2[[#This Row],[PAS_NUM_COR_COD_ESC_TG_NEG]]</f>
        <v>-2.7660818713450288</v>
      </c>
      <c r="LH193" s="15">
        <f>Tabla2[[#This Row],[ROS_DUR_COR_COD_ESC_TG_NEG]]-Tabla2[[#This Row],[PAS_DUR_COR_COD_ESC_TG_NEG]]</f>
        <v>-903.08791208791217</v>
      </c>
      <c r="LI193" s="15">
        <f>Tabla2[[#This Row],[ROS_NUM_COR_COD_ESC_TG_NEU]]-Tabla2[[#This Row],[PAS_NUM_COR_COD_ESC_TG_NEU]]</f>
        <v>-1.092857142857143</v>
      </c>
      <c r="LJ193" s="15">
        <f>Tabla2[[#This Row],[ROS_NUM_COR_COD_ESC_TG_NEG]]-Tabla2[[#This Row],[PAS_NUM_COR_COD_ESC_TG_NEG]]</f>
        <v>-2.7660818713450288</v>
      </c>
      <c r="LK193" s="15">
        <f>Tabla2[[#This Row],[ROS_NUM_COR_COD_ESC_TG_POS]]-Tabla2[[#This Row],[PAS_NUM_COR_COD_ESC_TG_POS]]</f>
        <v>-2.588888888888889</v>
      </c>
      <c r="LL193" s="15">
        <f>Tabla2[[#This Row],[ROS_DUR_COR_COD_ESC_TG_POS]]-Tabla2[[#This Row],[PAS_DUR_COR_COD_ESC_TG_POS]]</f>
        <v>-1116.2166666666667</v>
      </c>
      <c r="LM193" s="15">
        <f>Tabla2[[#This Row],[ROS_NUM_COR_COD_ESC_TG_TOT]]-Tabla2[[#This Row],[PAS_NUM_COR_COD_ESC_TG_TOT]]</f>
        <v>-2.1701694915254239</v>
      </c>
      <c r="LN193" s="15">
        <f>Tabla2[[#This Row],[ROS_DUR_COR_COD_ESC_TG_TOT]]-Tabla2[[#This Row],[PAS_DUR_COR_COD_ESC_TG_TOT]]</f>
        <v>-769.93859649122805</v>
      </c>
      <c r="LO193" s="15">
        <f>Tabla2[[#This Row],[PAS_NUM_COR_COD_ROS_TG_NEG]]-Tabla2[[#This Row],[ESC_NUM_COR_COD_ROS_TG_NEG]]</f>
        <v>-0.15204678362573087</v>
      </c>
      <c r="LP193" s="15">
        <f>Tabla2[[#This Row],[PAS_DUR_COR_COD_ROS_TG_NEG]]-Tabla2[[#This Row],[ESC_DUR_COR_COD_ROS_TG_NEG]]</f>
        <v>-41.633333333333326</v>
      </c>
      <c r="LQ193" s="15">
        <f>Tabla2[[#This Row],[PAS_NUM_COR_COD_ROS_TG_NEU]]-Tabla2[[#This Row],[ESC_NUM_COR_COD_ROS_TG_NEU]]</f>
        <v>0.28888888888888875</v>
      </c>
      <c r="LR193" s="15">
        <f>Tabla2[[#This Row],[PAS_DUR_COR_COD_ROS_TG_NEU]]-Tabla2[[#This Row],[ESC_DUR_COR_COD_ROS_TG_NEU]]</f>
        <v>518</v>
      </c>
      <c r="LS193" s="15">
        <f>Tabla2[[#This Row],[PAS_NUM_COR_COD_ROS_TG_POS]]-Tabla2[[#This Row],[ESC_NUM_COR_COD_ROS_TG_POS]]</f>
        <v>-0.27499999999999991</v>
      </c>
      <c r="LT193" s="15">
        <f>Tabla2[[#This Row],[PAS_DUR_COR_COD_ROS_TG_POS]]-Tabla2[[#This Row],[ESC_DUR_COR_COD_ROS_TG_POS]]</f>
        <v>166.51428571428573</v>
      </c>
      <c r="LU193" s="15">
        <f>Tabla2[[#This Row],[PAS_NUM_COR_COD_ROS_TG_TOT]]-Tabla2[[#This Row],[ESC_NUM_COR_COD_ROS_TG_TOT]]</f>
        <v>-2.2816166883963707E-2</v>
      </c>
      <c r="LV193" s="15">
        <f>Tabla2[[#This Row],[PAS_DUR_COR_COD_ROS_TG_TOT]]-Tabla2[[#This Row],[ESC_DUR_COR_COD_ROS_TG_TOT]]</f>
        <v>220.72466216216208</v>
      </c>
      <c r="LW193" s="15">
        <f>Tabla2[[#This Row],[PAS_NUM_COR_COD_ESC_TG_NEG]]-Tabla2[[#This Row],[ESC_NUM_COR_COD_ESC_TG_NEG]]</f>
        <v>2.5438596491228065</v>
      </c>
      <c r="LX193" s="15">
        <f>Tabla2[[#This Row],[PAS_DUR_COR_COD_ESC_TG_NEG]]-Tabla2[[#This Row],[ESC_DUR_COR_COD_ESC_TG_NEG]]</f>
        <v>927.89743589743603</v>
      </c>
      <c r="LY193" s="15">
        <f>Tabla2[[#This Row],[PAS_NUM_COR_COD_ESC_TG_NEU]]-Tabla2[[#This Row],[ESC_NUM_COR_COD_ESC_TG_NEU]]</f>
        <v>-0.49444444444444446</v>
      </c>
      <c r="LZ193" s="15">
        <f>Tabla2[[#This Row],[PAS_DUR_COR_COD_ESC_TG_NEU]]-Tabla2[[#This Row],[ESC_DUR_COR_COD_ESC_TG_NEU]]</f>
        <v>44.064102564102654</v>
      </c>
      <c r="MA193" s="15">
        <f>Tabla2[[#This Row],[PAS_NUM_COR_COD_ESC_TG_POS]]-Tabla2[[#This Row],[ESC_NUM_COR_COD_ESC_TG_POS]]</f>
        <v>0.82500000000000018</v>
      </c>
      <c r="MB193" s="15">
        <f>Tabla2[[#This Row],[PAS_DUR_COR_COD_ESC_TG_POS]]-Tabla2[[#This Row],[ESC_DUR_COR_COD_ESC_TG_POS]]</f>
        <v>800.91666666666674</v>
      </c>
      <c r="MC193" s="15">
        <f>Tabla2[[#This Row],[PAS_NUM_COR_COD_ESC_TG_TOT]]-Tabla2[[#This Row],[ESC_NUM_COR_COD_ESC_TG_TOT]]</f>
        <v>0.95632333767927014</v>
      </c>
      <c r="MD193" s="15">
        <f>Tabla2[[#This Row],[PAS_DUR_COR_COD_ESC_TG_TOT]]-Tabla2[[#This Row],[ESC_DUR_COR_COD_ESC_TG_TOT]]</f>
        <v>585.1052631578948</v>
      </c>
      <c r="ME193" s="42">
        <f>Tabla25[[#This Row],[PAS_NUM_COR_COD_ROS_TG_NEG]]-Tabla25[[#This Row],[PAS_NUM_COR_COD_ESC_TG_NEG]]</f>
        <v>-1.4736842105263155</v>
      </c>
      <c r="MF193" s="42">
        <f>Tabla25[[#This Row],[PAS_NUM_COR_COD_ROS_TG_NEU]]-Tabla25[[#This Row],[PAS_NUM_COR_COD_ESC_TG_NEU]]</f>
        <v>0.44999999999999973</v>
      </c>
      <c r="MG193" s="42">
        <f>Tabla25[[#This Row],[PAS_NUM_COR_COD_ROS_TG_POS]]-Tabla25[[#This Row],[PAS_NUM_COR_COD_ESC_TG_POS]]</f>
        <v>-0.35000000000000009</v>
      </c>
      <c r="MH193" s="42">
        <f>Tabla25[[#This Row],[PAS_NUM_COR_COD_ROS_TG_TOT]]-Tabla25[[#This Row],[PAS_NUM_COR_COD_ESC_TG_TOT]]</f>
        <v>-0.44067796610169507</v>
      </c>
      <c r="MI193" s="42">
        <f>Tabla25[[#This Row],[PAS_DUR_COR_COD_ROS_TG_NEG]]-Tabla25[[#This Row],[PAS_DUR_COR_COD_ESC_TG_NEG]]</f>
        <v>-435.06410256410265</v>
      </c>
      <c r="MJ193" s="42">
        <f>Tabla25[[#This Row],[PAS_DUR_COR_COD_ROS_TG_NEU]]-Tabla25[[#This Row],[PAS_DUR_COR_COD_ESC_TG_NEU]]</f>
        <v>366.76923076923072</v>
      </c>
      <c r="MK193" s="42">
        <f>Tabla25[[#This Row],[PAS_DUR_COR_COD_ROS_TG_POS]]-Tabla25[[#This Row],[PAS_DUR_COR_COD_ESC_TG_POS]]</f>
        <v>-288.70238095238096</v>
      </c>
      <c r="ML193" s="42">
        <f>Tabla25[[#This Row],[PAS_DUR_COR_COD_ROS_TG_TOT]]-Tabla25[[#This Row],[PAS_DUR_COR_COD_ESC_TG_TOT]]</f>
        <v>-114.94310099573272</v>
      </c>
      <c r="MM193" s="44">
        <f>Tabla25[[#This Row],[ESC_NUM_COR_COD_ROS_TG_NEG]]-Tabla25[[#This Row],[ESC_NUM_COR_COD_ESC_TG_NEG]]</f>
        <v>1.2222222222222221</v>
      </c>
      <c r="MN193" s="44">
        <f>Tabla25[[#This Row],[ESC_NUM_COR_COD_ROS_TG_NEU]]-Tabla25[[#This Row],[ESC_NUM_COR_COD_ESC_TG_NEU]]</f>
        <v>-0.33333333333333348</v>
      </c>
      <c r="MO193" s="44">
        <f>Tabla25[[#This Row],[ESC_NUM_COR_COD_ROS_TG_POS]]-Tabla25[[#This Row],[ESC_NUM_COR_COD_ESC_TG_POS]]</f>
        <v>0.75</v>
      </c>
      <c r="MP193" s="44">
        <f>Tabla25[[#This Row],[ESC_NUM_COR_COD_ROS_TG_TOT]]-Tabla25[[#This Row],[ESC_NUM_COR_COD_ESC_TG_TOT]]</f>
        <v>0.53846153846153877</v>
      </c>
      <c r="MQ193" s="44">
        <f>Tabla25[[#This Row],[ESC_DUR_COR_COD_ROS_TG_NEG]]-Tabla25[[#This Row],[ESC_DUR_COR_COD_ESC_TG_NEG]]</f>
        <v>534.4666666666667</v>
      </c>
      <c r="MR193" s="44">
        <f>Tabla25[[#This Row],[ESC_DUR_COR_COD_ROS_TG_NEU]]-Tabla25[[#This Row],[ESC_DUR_COR_COD_ESC_TG_NEU]]</f>
        <v>-107.16666666666663</v>
      </c>
      <c r="MS193" s="44">
        <f>Tabla25[[#This Row],[ESC_DUR_COR_COD_ROS_TG_POS]]-Tabla25[[#This Row],[ESC_DUR_COR_COD_ESC_TG_POS]]</f>
        <v>345.70000000000005</v>
      </c>
      <c r="MT193" s="44">
        <f>Tabla25[[#This Row],[ESC_DUR_COR_COD_ROS_TG_TOT]]-Tabla25[[#This Row],[ESC_DUR_COR_COD_ESC_TG_TOT]]</f>
        <v>249.4375</v>
      </c>
      <c r="MU193" s="47">
        <f>Tabla25[[#This Row],[ROS_NUM_COR_COD_ROS_TG_NEG]]-Tabla25[[#This Row],[ROS_NUM_COR_COD_ESC_TG_NEG]]</f>
        <v>2.8888888888888884</v>
      </c>
      <c r="MV193" s="47">
        <f>Tabla25[[#This Row],[ROS_NUM_COR_COD_ROS_TG_NEU]]-Tabla25[[#This Row],[ROS_NUM_COR_COD_ESC_TG_NEU]]</f>
        <v>1.2857142857142856</v>
      </c>
      <c r="MW193" s="47">
        <f>Tabla25[[#This Row],[ROS_NUM_COR_COD_ROS_TG_POS]]-Tabla25[[#This Row],[ROS_NUM_COR_COD_ESC_TG_POS]]</f>
        <v>2.3333333333333335</v>
      </c>
      <c r="MX193" s="47">
        <f>Tabla25[[#This Row],[ROS_NUM_COR_COD_ROS_TG_TOT]]-Tabla25[[#This Row],[ROS_NUM_COR_COD_ESC_TG_TOT]]</f>
        <v>2.2400000000000002</v>
      </c>
      <c r="MY193" s="47">
        <f>Tabla25[[#This Row],[ROS_DUR_COR_COD_ROS_TG_NEG]]-Tabla25[[#This Row],[ROS_DUR_COR_COD_ESC_TG_NEG]]</f>
        <v>613.07936507936506</v>
      </c>
      <c r="MZ193" s="47">
        <f>Tabla25[[#This Row],[ROS_DUR_COR_COD_ROS_TG_NEU]]-Tabla25[[#This Row],[ROS_DUR_COR_COD_ESC_TG_NEU]]</f>
        <v>426.90000000000009</v>
      </c>
      <c r="NA193" s="47">
        <f>Tabla25[[#This Row],[ROS_DUR_COR_COD_ROS_TG_POS]]-Tabla25[[#This Row],[ROS_DUR_COR_COD_ESC_TG_POS]]</f>
        <v>520.92499999999995</v>
      </c>
      <c r="NB193" s="47">
        <f>Tabla25[[#This Row],[ROS_DUR_COR_COD_ROS_TG_TOT]]-Tabla25[[#This Row],[ROS_DUR_COR_COD_ESC_TG_TOT]]</f>
        <v>511.51515151515144</v>
      </c>
    </row>
    <row r="194" spans="1:366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  <c r="KY194" s="15">
        <f>Tabla2[[#This Row],[ROS_NUM_COR_COD_ROS_TG_NEG]]-Tabla2[[#This Row],[PAS_NUM_COR_COD_ROS_TG_NEG]]</f>
        <v>-0.26666666666666666</v>
      </c>
      <c r="KZ194" s="15">
        <f>Tabla2[[#This Row],[ROS_DUR_COR_COD_ROS_TG_NEG]]-Tabla2[[#This Row],[PAS_DUR_COR_COD_ROS_TG_NEG]]</f>
        <v>-36.222222222222229</v>
      </c>
      <c r="LA194" s="15">
        <f>Tabla2[[#This Row],[ROS_NUM_COR_COD_ROS_TG_NEU]]-Tabla2[[#This Row],[PAS_NUM_COR_COD_ROS_TG_NEU]]</f>
        <v>-0.6</v>
      </c>
      <c r="LB194" s="15">
        <f>Tabla2[[#This Row],[ROS_DUR_COR_COD_ROS_TG_NEU]]-Tabla2[[#This Row],[PAS_DUR_COR_COD_ROS_TG_NEU]]</f>
        <v>-42.083333333333343</v>
      </c>
      <c r="LC194" s="15">
        <f>Tabla2[[#This Row],[ROS_NUM_COR_COD_ROS_TG_POS]]-Tabla2[[#This Row],[PAS_NUM_COR_COD_ROS_TG_POS]]</f>
        <v>-0.39999999999999997</v>
      </c>
      <c r="LD194" s="15">
        <f>Tabla2[[#This Row],[ROS_DUR_COR_COD_ROS_TG_POS]]-Tabla2[[#This Row],[PAS_DUR_COR_COD_ROS_TG_POS]]</f>
        <v>16.625</v>
      </c>
      <c r="LE194" s="15">
        <f>Tabla2[[#This Row],[ROS_NUM_COR_COD_ROS_TG_TOT]]-Tabla2[[#This Row],[PAS_NUM_COR_COD_ROS_TG_TOT]]</f>
        <v>-0.4264367816091954</v>
      </c>
      <c r="LF194" s="15">
        <f>Tabla2[[#This Row],[ROS_DUR_COR_COD_ROS_TG_TOT]]-Tabla2[[#This Row],[PAS_DUR_COR_COD_ROS_TG_TOT]]</f>
        <v>-28.220689655172407</v>
      </c>
      <c r="LG194" s="15">
        <f>Tabla2[[#This Row],[ROS_NUM_COR_COD_ESC_TG_NEG]]-Tabla2[[#This Row],[PAS_NUM_COR_COD_ESC_TG_NEG]]</f>
        <v>-0.36666666666666664</v>
      </c>
      <c r="LH194" s="15">
        <f>Tabla2[[#This Row],[ROS_DUR_COR_COD_ESC_TG_NEG]]-Tabla2[[#This Row],[PAS_DUR_COR_COD_ESC_TG_NEG]]</f>
        <v>-83.888888888888872</v>
      </c>
      <c r="LI194" s="15">
        <f>Tabla2[[#This Row],[ROS_NUM_COR_COD_ESC_TG_NEU]]-Tabla2[[#This Row],[PAS_NUM_COR_COD_ESC_TG_NEU]]</f>
        <v>5.0000000000000044E-2</v>
      </c>
      <c r="LJ194" s="15">
        <f>Tabla2[[#This Row],[ROS_NUM_COR_COD_ESC_TG_NEG]]-Tabla2[[#This Row],[PAS_NUM_COR_COD_ESC_TG_NEG]]</f>
        <v>-0.36666666666666664</v>
      </c>
      <c r="LK194" s="15">
        <f>Tabla2[[#This Row],[ROS_NUM_COR_COD_ESC_TG_POS]]-Tabla2[[#This Row],[PAS_NUM_COR_COD_ESC_TG_POS]]</f>
        <v>-0.39999999999999997</v>
      </c>
      <c r="LL194" s="15">
        <f>Tabla2[[#This Row],[ROS_DUR_COR_COD_ESC_TG_POS]]-Tabla2[[#This Row],[PAS_DUR_COR_COD_ESC_TG_POS]]</f>
        <v>-55.433333333333323</v>
      </c>
      <c r="LM194" s="15">
        <f>Tabla2[[#This Row],[ROS_NUM_COR_COD_ESC_TG_TOT]]-Tabla2[[#This Row],[PAS_NUM_COR_COD_ESC_TG_TOT]]</f>
        <v>-0.2385057471264368</v>
      </c>
      <c r="LN194" s="15">
        <f>Tabla2[[#This Row],[ROS_DUR_COR_COD_ESC_TG_TOT]]-Tabla2[[#This Row],[PAS_DUR_COR_COD_ESC_TG_TOT]]</f>
        <v>-44.275555555555556</v>
      </c>
      <c r="LO194" s="15">
        <f>Tabla2[[#This Row],[PAS_NUM_COR_COD_ROS_TG_NEG]]-Tabla2[[#This Row],[ESC_NUM_COR_COD_ROS_TG_NEG]]</f>
        <v>-2.2749999999999999</v>
      </c>
      <c r="LP194" s="15">
        <f>Tabla2[[#This Row],[PAS_DUR_COR_COD_ROS_TG_NEG]]-Tabla2[[#This Row],[ESC_DUR_COR_COD_ROS_TG_NEG]]</f>
        <v>-1192.0277777777778</v>
      </c>
      <c r="LQ194" s="15">
        <f>Tabla2[[#This Row],[PAS_NUM_COR_COD_ROS_TG_NEU]]-Tabla2[[#This Row],[ESC_NUM_COR_COD_ROS_TG_NEU]]</f>
        <v>-1.0142857142857142</v>
      </c>
      <c r="LR194" s="15">
        <f>Tabla2[[#This Row],[PAS_DUR_COR_COD_ROS_TG_NEU]]-Tabla2[[#This Row],[ESC_DUR_COR_COD_ROS_TG_NEU]]</f>
        <v>-1137.4166666666667</v>
      </c>
      <c r="LS194" s="15">
        <f>Tabla2[[#This Row],[PAS_NUM_COR_COD_ROS_TG_POS]]-Tabla2[[#This Row],[ESC_NUM_COR_COD_ROS_TG_POS]]</f>
        <v>-2.6</v>
      </c>
      <c r="LT194" s="15">
        <f>Tabla2[[#This Row],[PAS_DUR_COR_COD_ROS_TG_POS]]-Tabla2[[#This Row],[ESC_DUR_COR_COD_ROS_TG_POS]]</f>
        <v>-904.95833333333326</v>
      </c>
      <c r="LU194" s="15">
        <f>Tabla2[[#This Row],[PAS_NUM_COR_COD_ROS_TG_TOT]]-Tabla2[[#This Row],[ESC_NUM_COR_COD_ROS_TG_TOT]]</f>
        <v>-2.0466666666666669</v>
      </c>
      <c r="LV194" s="15">
        <f>Tabla2[[#This Row],[PAS_DUR_COR_COD_ROS_TG_TOT]]-Tabla2[[#This Row],[ESC_DUR_COR_COD_ROS_TG_TOT]]</f>
        <v>-1051.5459770114944</v>
      </c>
      <c r="LW194" s="15">
        <f>Tabla2[[#This Row],[PAS_NUM_COR_COD_ESC_TG_NEG]]-Tabla2[[#This Row],[ESC_NUM_COR_COD_ESC_TG_NEG]]</f>
        <v>-1.05</v>
      </c>
      <c r="LX194" s="15">
        <f>Tabla2[[#This Row],[PAS_DUR_COR_COD_ESC_TG_NEG]]-Tabla2[[#This Row],[ESC_DUR_COR_COD_ESC_TG_NEG]]</f>
        <v>-479.44444444444446</v>
      </c>
      <c r="LY194" s="15">
        <f>Tabla2[[#This Row],[PAS_NUM_COR_COD_ESC_TG_NEU]]-Tabla2[[#This Row],[ESC_NUM_COR_COD_ESC_TG_NEU]]</f>
        <v>-0.93571428571428583</v>
      </c>
      <c r="LZ194" s="15">
        <f>Tabla2[[#This Row],[PAS_DUR_COR_COD_ESC_TG_NEU]]-Tabla2[[#This Row],[ESC_DUR_COR_COD_ESC_TG_NEU]]</f>
        <v>-276.60000000000002</v>
      </c>
      <c r="MA194" s="15">
        <f>Tabla2[[#This Row],[PAS_NUM_COR_COD_ESC_TG_POS]]-Tabla2[[#This Row],[ESC_NUM_COR_COD_ESC_TG_POS]]</f>
        <v>-1.3</v>
      </c>
      <c r="MB194" s="15">
        <f>Tabla2[[#This Row],[PAS_DUR_COR_COD_ESC_TG_POS]]-Tabla2[[#This Row],[ESC_DUR_COR_COD_ESC_TG_POS]]</f>
        <v>-300.02499999999998</v>
      </c>
      <c r="MC194" s="15">
        <f>Tabla2[[#This Row],[PAS_NUM_COR_COD_ESC_TG_TOT]]-Tabla2[[#This Row],[ESC_NUM_COR_COD_ESC_TG_TOT]]</f>
        <v>-1.1366666666666667</v>
      </c>
      <c r="MD194" s="15">
        <f>Tabla2[[#This Row],[PAS_DUR_COR_COD_ESC_TG_TOT]]-Tabla2[[#This Row],[ESC_DUR_COR_COD_ESC_TG_TOT]]</f>
        <v>-340.78</v>
      </c>
      <c r="ME194" s="42">
        <f>Tabla25[[#This Row],[PAS_NUM_COR_COD_ROS_TG_NEG]]-Tabla25[[#This Row],[PAS_NUM_COR_COD_ESC_TG_NEG]]</f>
        <v>-9.9999999999999978E-2</v>
      </c>
      <c r="MF194" s="42">
        <f>Tabla25[[#This Row],[PAS_NUM_COR_COD_ROS_TG_NEU]]-Tabla25[[#This Row],[PAS_NUM_COR_COD_ESC_TG_NEU]]</f>
        <v>0.35</v>
      </c>
      <c r="MG194" s="42">
        <f>Tabla25[[#This Row],[PAS_NUM_COR_COD_ROS_TG_POS]]-Tabla25[[#This Row],[PAS_NUM_COR_COD_ESC_TG_POS]]</f>
        <v>-9.9999999999999978E-2</v>
      </c>
      <c r="MH194" s="42">
        <f>Tabla25[[#This Row],[PAS_NUM_COR_COD_ROS_TG_TOT]]-Tabla25[[#This Row],[PAS_NUM_COR_COD_ESC_TG_TOT]]</f>
        <v>4.9999999999999933E-2</v>
      </c>
      <c r="MI194" s="42">
        <f>Tabla25[[#This Row],[PAS_DUR_COR_COD_ROS_TG_NEG]]-Tabla25[[#This Row],[PAS_DUR_COR_COD_ESC_TG_NEG]]</f>
        <v>-30.333333333333314</v>
      </c>
      <c r="MJ194" s="42">
        <f>Tabla25[[#This Row],[PAS_DUR_COR_COD_ROS_TG_NEU]]-Tabla25[[#This Row],[PAS_DUR_COR_COD_ESC_TG_NEU]]</f>
        <v>14.083333333333343</v>
      </c>
      <c r="MK194" s="42">
        <f>Tabla25[[#This Row],[PAS_DUR_COR_COD_ROS_TG_POS]]-Tabla25[[#This Row],[PAS_DUR_COR_COD_ESC_TG_POS]]</f>
        <v>26.275000000000006</v>
      </c>
      <c r="ML194" s="42">
        <f>Tabla25[[#This Row],[PAS_DUR_COR_COD_ROS_TG_TOT]]-Tabla25[[#This Row],[PAS_DUR_COR_COD_ESC_TG_TOT]]</f>
        <v>-4.0993103448275861</v>
      </c>
      <c r="MM194" s="44">
        <f>Tabla25[[#This Row],[ESC_NUM_COR_COD_ROS_TG_NEG]]-Tabla25[[#This Row],[ESC_NUM_COR_COD_ESC_TG_NEG]]</f>
        <v>1.125</v>
      </c>
      <c r="MN194" s="44">
        <f>Tabla25[[#This Row],[ESC_NUM_COR_COD_ROS_TG_NEU]]-Tabla25[[#This Row],[ESC_NUM_COR_COD_ESC_TG_NEU]]</f>
        <v>0.42857142857142838</v>
      </c>
      <c r="MO194" s="44">
        <f>Tabla25[[#This Row],[ESC_NUM_COR_COD_ROS_TG_POS]]-Tabla25[[#This Row],[ESC_NUM_COR_COD_ESC_TG_POS]]</f>
        <v>1.2000000000000002</v>
      </c>
      <c r="MP194" s="44">
        <f>Tabla25[[#This Row],[ESC_NUM_COR_COD_ROS_TG_TOT]]-Tabla25[[#This Row],[ESC_NUM_COR_COD_ESC_TG_TOT]]</f>
        <v>0.96000000000000019</v>
      </c>
      <c r="MQ194" s="44">
        <f>Tabla25[[#This Row],[ESC_DUR_COR_COD_ROS_TG_NEG]]-Tabla25[[#This Row],[ESC_DUR_COR_COD_ESC_TG_NEG]]</f>
        <v>682.25</v>
      </c>
      <c r="MR194" s="44">
        <f>Tabla25[[#This Row],[ESC_DUR_COR_COD_ROS_TG_NEU]]-Tabla25[[#This Row],[ESC_DUR_COR_COD_ESC_TG_NEU]]</f>
        <v>874.9</v>
      </c>
      <c r="MS194" s="44">
        <f>Tabla25[[#This Row],[ESC_DUR_COR_COD_ROS_TG_POS]]-Tabla25[[#This Row],[ESC_DUR_COR_COD_ESC_TG_POS]]</f>
        <v>631.20833333333326</v>
      </c>
      <c r="MT194" s="44">
        <f>Tabla25[[#This Row],[ESC_DUR_COR_COD_ROS_TG_TOT]]-Tabla25[[#This Row],[ESC_DUR_COR_COD_ESC_TG_TOT]]</f>
        <v>706.66666666666674</v>
      </c>
      <c r="MU194" s="47">
        <f>Tabla25[[#This Row],[ROS_NUM_COR_COD_ROS_TG_NEG]]-Tabla25[[#This Row],[ROS_NUM_COR_COD_ESC_TG_NEG]]</f>
        <v>0</v>
      </c>
      <c r="MV194" s="47">
        <f>Tabla25[[#This Row],[ROS_NUM_COR_COD_ROS_TG_NEU]]-Tabla25[[#This Row],[ROS_NUM_COR_COD_ESC_TG_NEU]]</f>
        <v>-0.30000000000000004</v>
      </c>
      <c r="MW194" s="47">
        <f>Tabla25[[#This Row],[ROS_NUM_COR_COD_ROS_TG_POS]]-Tabla25[[#This Row],[ROS_NUM_COR_COD_ESC_TG_POS]]</f>
        <v>-9.9999999999999978E-2</v>
      </c>
      <c r="MX194" s="47">
        <f>Tabla25[[#This Row],[ROS_NUM_COR_COD_ROS_TG_TOT]]-Tabla25[[#This Row],[ROS_NUM_COR_COD_ESC_TG_TOT]]</f>
        <v>-0.13793103448275865</v>
      </c>
      <c r="MY194" s="47">
        <f>Tabla25[[#This Row],[ROS_DUR_COR_COD_ROS_TG_NEG]]-Tabla25[[#This Row],[ROS_DUR_COR_COD_ESC_TG_NEG]]</f>
        <v>17.333333333333329</v>
      </c>
      <c r="MZ194" s="47">
        <f>Tabla25[[#This Row],[ROS_DUR_COR_COD_ROS_TG_NEU]]-Tabla25[[#This Row],[ROS_DUR_COR_COD_ESC_TG_NEU]]</f>
        <v>-47</v>
      </c>
      <c r="NA194" s="47">
        <f>Tabla25[[#This Row],[ROS_DUR_COR_COD_ROS_TG_POS]]-Tabla25[[#This Row],[ROS_DUR_COR_COD_ESC_TG_POS]]</f>
        <v>98.333333333333329</v>
      </c>
      <c r="NB194" s="47">
        <f>Tabla25[[#This Row],[ROS_DUR_COR_COD_ROS_TG_TOT]]-Tabla25[[#This Row],[ROS_DUR_COR_COD_ESC_TG_TOT]]</f>
        <v>11.955555555555563</v>
      </c>
    </row>
    <row r="195" spans="1:366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  <c r="KY195" s="15">
        <f>Tabla2[[#This Row],[ROS_NUM_COR_COD_ROS_TG_NEG]]-Tabla2[[#This Row],[PAS_NUM_COR_COD_ROS_TG_NEG]]</f>
        <v>1.0555555555555558</v>
      </c>
      <c r="KZ195" s="15">
        <f>Tabla2[[#This Row],[ROS_DUR_COR_COD_ROS_TG_NEG]]-Tabla2[[#This Row],[PAS_DUR_COR_COD_ROS_TG_NEG]]</f>
        <v>103.59722222222217</v>
      </c>
      <c r="LA195" s="15">
        <f>Tabla2[[#This Row],[ROS_NUM_COR_COD_ROS_TG_NEU]]-Tabla2[[#This Row],[PAS_NUM_COR_COD_ROS_TG_NEU]]</f>
        <v>0.59999999999999964</v>
      </c>
      <c r="LB195" s="15">
        <f>Tabla2[[#This Row],[ROS_DUR_COR_COD_ROS_TG_NEU]]-Tabla2[[#This Row],[PAS_DUR_COR_COD_ROS_TG_NEU]]</f>
        <v>319.04411764705878</v>
      </c>
      <c r="LC195" s="15">
        <f>Tabla2[[#This Row],[ROS_NUM_COR_COD_ROS_TG_POS]]-Tabla2[[#This Row],[PAS_NUM_COR_COD_ROS_TG_POS]]</f>
        <v>4.9999999999999822E-2</v>
      </c>
      <c r="LD195" s="15">
        <f>Tabla2[[#This Row],[ROS_DUR_COR_COD_ROS_TG_POS]]-Tabla2[[#This Row],[PAS_DUR_COR_COD_ROS_TG_POS]]</f>
        <v>-416.03333333333342</v>
      </c>
      <c r="LE195" s="15">
        <f>Tabla2[[#This Row],[ROS_NUM_COR_COD_ROS_TG_TOT]]-Tabla2[[#This Row],[PAS_NUM_COR_COD_ROS_TG_TOT]]</f>
        <v>0.5517241379310347</v>
      </c>
      <c r="LF195" s="15">
        <f>Tabla2[[#This Row],[ROS_DUR_COR_COD_ROS_TG_TOT]]-Tabla2[[#This Row],[PAS_DUR_COR_COD_ROS_TG_TOT]]</f>
        <v>-21.756944444444343</v>
      </c>
      <c r="LG195" s="15">
        <f>Tabla2[[#This Row],[ROS_NUM_COR_COD_ESC_TG_NEG]]-Tabla2[[#This Row],[PAS_NUM_COR_COD_ESC_TG_NEG]]</f>
        <v>-1.6111111111111109</v>
      </c>
      <c r="LH195" s="15">
        <f>Tabla2[[#This Row],[ROS_DUR_COR_COD_ESC_TG_NEG]]-Tabla2[[#This Row],[PAS_DUR_COR_COD_ESC_TG_NEG]]</f>
        <v>-617.64285714285711</v>
      </c>
      <c r="LI195" s="15">
        <f>Tabla2[[#This Row],[ROS_NUM_COR_COD_ESC_TG_NEU]]-Tabla2[[#This Row],[PAS_NUM_COR_COD_ESC_TG_NEU]]</f>
        <v>-1.0499999999999998</v>
      </c>
      <c r="LJ195" s="15">
        <f>Tabla2[[#This Row],[ROS_NUM_COR_COD_ESC_TG_NEG]]-Tabla2[[#This Row],[PAS_NUM_COR_COD_ESC_TG_NEG]]</f>
        <v>-1.6111111111111109</v>
      </c>
      <c r="LK195" s="15">
        <f>Tabla2[[#This Row],[ROS_NUM_COR_COD_ESC_TG_POS]]-Tabla2[[#This Row],[PAS_NUM_COR_COD_ESC_TG_POS]]</f>
        <v>-0.89999999999999991</v>
      </c>
      <c r="LL195" s="15">
        <f>Tabla2[[#This Row],[ROS_DUR_COR_COD_ESC_TG_POS]]-Tabla2[[#This Row],[PAS_DUR_COR_COD_ESC_TG_POS]]</f>
        <v>-282</v>
      </c>
      <c r="LM195" s="15">
        <f>Tabla2[[#This Row],[ROS_NUM_COR_COD_ESC_TG_TOT]]-Tabla2[[#This Row],[PAS_NUM_COR_COD_ESC_TG_TOT]]</f>
        <v>-1.1724137931034484</v>
      </c>
      <c r="LN195" s="15">
        <f>Tabla2[[#This Row],[ROS_DUR_COR_COD_ESC_TG_TOT]]-Tabla2[[#This Row],[PAS_DUR_COR_COD_ESC_TG_TOT]]</f>
        <v>-359.67450980392152</v>
      </c>
      <c r="LO195" s="15">
        <f>Tabla2[[#This Row],[PAS_NUM_COR_COD_ROS_TG_NEG]]-Tabla2[[#This Row],[ESC_NUM_COR_COD_ROS_TG_NEG]]</f>
        <v>1.3888888888888888</v>
      </c>
      <c r="LP195" s="15">
        <f>Tabla2[[#This Row],[PAS_DUR_COR_COD_ROS_TG_NEG]]-Tabla2[[#This Row],[ESC_DUR_COR_COD_ROS_TG_NEG]]</f>
        <v>266.625</v>
      </c>
      <c r="LQ195" s="15">
        <f>Tabla2[[#This Row],[PAS_NUM_COR_COD_ROS_TG_NEU]]-Tabla2[[#This Row],[ESC_NUM_COR_COD_ROS_TG_NEU]]</f>
        <v>3</v>
      </c>
      <c r="LR195" s="15">
        <f>Tabla2[[#This Row],[PAS_DUR_COR_COD_ROS_TG_NEU]]-Tabla2[[#This Row],[ESC_DUR_COR_COD_ROS_TG_NEU]]</f>
        <v>981.70588235294122</v>
      </c>
      <c r="LS195" s="15">
        <f>Tabla2[[#This Row],[PAS_NUM_COR_COD_ROS_TG_POS]]-Tabla2[[#This Row],[ESC_NUM_COR_COD_ROS_TG_POS]]</f>
        <v>2.35</v>
      </c>
      <c r="LT195" s="15">
        <f>Tabla2[[#This Row],[PAS_DUR_COR_COD_ROS_TG_POS]]-Tabla2[[#This Row],[ESC_DUR_COR_COD_ROS_TG_POS]]</f>
        <v>736.80000000000007</v>
      </c>
      <c r="LU195" s="15">
        <f>Tabla2[[#This Row],[PAS_NUM_COR_COD_ROS_TG_TOT]]-Tabla2[[#This Row],[ESC_NUM_COR_COD_ROS_TG_TOT]]</f>
        <v>2.3304597701149428</v>
      </c>
      <c r="LV195" s="15">
        <f>Tabla2[[#This Row],[PAS_DUR_COR_COD_ROS_TG_TOT]]-Tabla2[[#This Row],[ESC_DUR_COR_COD_ROS_TG_TOT]]</f>
        <v>656.59821428571433</v>
      </c>
      <c r="LW195" s="15">
        <f>Tabla2[[#This Row],[PAS_NUM_COR_COD_ESC_TG_NEG]]-Tabla2[[#This Row],[ESC_NUM_COR_COD_ESC_TG_NEG]]</f>
        <v>-0.38888888888888884</v>
      </c>
      <c r="LX195" s="15">
        <f>Tabla2[[#This Row],[PAS_DUR_COR_COD_ESC_TG_NEG]]-Tabla2[[#This Row],[ESC_DUR_COR_COD_ESC_TG_NEG]]</f>
        <v>11.833333333333258</v>
      </c>
      <c r="LY195" s="15">
        <f>Tabla2[[#This Row],[PAS_NUM_COR_COD_ESC_TG_NEU]]-Tabla2[[#This Row],[ESC_NUM_COR_COD_ESC_TG_NEU]]</f>
        <v>-3.85</v>
      </c>
      <c r="LZ195" s="15">
        <f>Tabla2[[#This Row],[PAS_DUR_COR_COD_ESC_TG_NEU]]-Tabla2[[#This Row],[ESC_DUR_COR_COD_ESC_TG_NEU]]</f>
        <v>-989.97222222222217</v>
      </c>
      <c r="MA195" s="15">
        <f>Tabla2[[#This Row],[PAS_NUM_COR_COD_ESC_TG_POS]]-Tabla2[[#This Row],[ESC_NUM_COR_COD_ESC_TG_POS]]</f>
        <v>-2</v>
      </c>
      <c r="MB195" s="15">
        <f>Tabla2[[#This Row],[PAS_DUR_COR_COD_ESC_TG_POS]]-Tabla2[[#This Row],[ESC_DUR_COR_COD_ESC_TG_POS]]</f>
        <v>-634.20000000000005</v>
      </c>
      <c r="MC195" s="15">
        <f>Tabla2[[#This Row],[PAS_NUM_COR_COD_ESC_TG_TOT]]-Tabla2[[#This Row],[ESC_NUM_COR_COD_ESC_TG_TOT]]</f>
        <v>-2.2011494252873565</v>
      </c>
      <c r="MD195" s="15">
        <f>Tabla2[[#This Row],[PAS_DUR_COR_COD_ESC_TG_TOT]]-Tabla2[[#This Row],[ESC_DUR_COR_COD_ESC_TG_TOT]]</f>
        <v>-593.72549019607845</v>
      </c>
      <c r="ME195" s="42">
        <f>Tabla25[[#This Row],[PAS_NUM_COR_COD_ROS_TG_NEG]]-Tabla25[[#This Row],[PAS_NUM_COR_COD_ESC_TG_NEG]]</f>
        <v>0.11111111111111116</v>
      </c>
      <c r="MF195" s="42">
        <f>Tabla25[[#This Row],[PAS_NUM_COR_COD_ROS_TG_NEU]]-Tabla25[[#This Row],[PAS_NUM_COR_COD_ESC_TG_NEU]]</f>
        <v>0.85000000000000009</v>
      </c>
      <c r="MG195" s="42">
        <f>Tabla25[[#This Row],[PAS_NUM_COR_COD_ROS_TG_POS]]-Tabla25[[#This Row],[PAS_NUM_COR_COD_ESC_TG_POS]]</f>
        <v>0.35000000000000009</v>
      </c>
      <c r="MH195" s="42">
        <f>Tabla25[[#This Row],[PAS_NUM_COR_COD_ROS_TG_TOT]]-Tabla25[[#This Row],[PAS_NUM_COR_COD_ESC_TG_TOT]]</f>
        <v>0.4482758620689653</v>
      </c>
      <c r="MI195" s="42">
        <f>Tabla25[[#This Row],[PAS_DUR_COR_COD_ROS_TG_NEG]]-Tabla25[[#This Row],[PAS_DUR_COR_COD_ESC_TG_NEG]]</f>
        <v>39.125</v>
      </c>
      <c r="MJ195" s="42">
        <f>Tabla25[[#This Row],[PAS_DUR_COR_COD_ROS_TG_NEU]]-Tabla25[[#This Row],[PAS_DUR_COR_COD_ESC_TG_NEU]]</f>
        <v>428.92810457516339</v>
      </c>
      <c r="MK195" s="42">
        <f>Tabla25[[#This Row],[PAS_DUR_COR_COD_ROS_TG_POS]]-Tabla25[[#This Row],[PAS_DUR_COR_COD_ESC_TG_POS]]</f>
        <v>307.13333333333344</v>
      </c>
      <c r="ML195" s="42">
        <f>Tabla25[[#This Row],[PAS_DUR_COR_COD_ROS_TG_TOT]]-Tabla25[[#This Row],[PAS_DUR_COR_COD_ESC_TG_TOT]]</f>
        <v>261.03799019607845</v>
      </c>
      <c r="MM195" s="44">
        <f>Tabla25[[#This Row],[ESC_NUM_COR_COD_ROS_TG_NEG]]-Tabla25[[#This Row],[ESC_NUM_COR_COD_ESC_TG_NEG]]</f>
        <v>-1.6666666666666665</v>
      </c>
      <c r="MN195" s="44">
        <f>Tabla25[[#This Row],[ESC_NUM_COR_COD_ROS_TG_NEU]]-Tabla25[[#This Row],[ESC_NUM_COR_COD_ESC_TG_NEU]]</f>
        <v>-6</v>
      </c>
      <c r="MO195" s="44">
        <f>Tabla25[[#This Row],[ESC_NUM_COR_COD_ROS_TG_POS]]-Tabla25[[#This Row],[ESC_NUM_COR_COD_ESC_TG_POS]]</f>
        <v>-4</v>
      </c>
      <c r="MP195" s="44">
        <f>Tabla25[[#This Row],[ESC_NUM_COR_COD_ROS_TG_TOT]]-Tabla25[[#This Row],[ESC_NUM_COR_COD_ESC_TG_TOT]]</f>
        <v>-4.0833333333333339</v>
      </c>
      <c r="MQ195" s="44">
        <f>Tabla25[[#This Row],[ESC_DUR_COR_COD_ROS_TG_NEG]]-Tabla25[[#This Row],[ESC_DUR_COR_COD_ESC_TG_NEG]]</f>
        <v>-215.66666666666674</v>
      </c>
      <c r="MR195" s="44">
        <f>Tabla25[[#This Row],[ESC_DUR_COR_COD_ROS_TG_NEU]]-Tabla25[[#This Row],[ESC_DUR_COR_COD_ESC_TG_NEU]]</f>
        <v>-1542.75</v>
      </c>
      <c r="MS195" s="44">
        <f>Tabla25[[#This Row],[ESC_DUR_COR_COD_ROS_TG_POS]]-Tabla25[[#This Row],[ESC_DUR_COR_COD_ESC_TG_POS]]</f>
        <v>-1063.8666666666668</v>
      </c>
      <c r="MT195" s="44">
        <f>Tabla25[[#This Row],[ESC_DUR_COR_COD_ROS_TG_TOT]]-Tabla25[[#This Row],[ESC_DUR_COR_COD_ESC_TG_TOT]]</f>
        <v>-989.28571428571433</v>
      </c>
      <c r="MU195" s="47">
        <f>Tabla25[[#This Row],[ROS_NUM_COR_COD_ROS_TG_NEG]]-Tabla25[[#This Row],[ROS_NUM_COR_COD_ESC_TG_NEG]]</f>
        <v>2.7777777777777777</v>
      </c>
      <c r="MV195" s="47">
        <f>Tabla25[[#This Row],[ROS_NUM_COR_COD_ROS_TG_NEU]]-Tabla25[[#This Row],[ROS_NUM_COR_COD_ESC_TG_NEU]]</f>
        <v>2.4999999999999996</v>
      </c>
      <c r="MW195" s="47">
        <f>Tabla25[[#This Row],[ROS_NUM_COR_COD_ROS_TG_POS]]-Tabla25[[#This Row],[ROS_NUM_COR_COD_ESC_TG_POS]]</f>
        <v>1.2999999999999998</v>
      </c>
      <c r="MX195" s="47">
        <f>Tabla25[[#This Row],[ROS_NUM_COR_COD_ROS_TG_TOT]]-Tabla25[[#This Row],[ROS_NUM_COR_COD_ESC_TG_TOT]]</f>
        <v>2.1724137931034484</v>
      </c>
      <c r="MY195" s="47">
        <f>Tabla25[[#This Row],[ROS_DUR_COR_COD_ROS_TG_NEG]]-Tabla25[[#This Row],[ROS_DUR_COR_COD_ESC_TG_NEG]]</f>
        <v>760.36507936507928</v>
      </c>
      <c r="MZ195" s="47">
        <f>Tabla25[[#This Row],[ROS_DUR_COR_COD_ROS_TG_NEU]]-Tabla25[[#This Row],[ROS_DUR_COR_COD_ESC_TG_NEU]]</f>
        <v>946.55</v>
      </c>
      <c r="NA195" s="47">
        <f>Tabla25[[#This Row],[ROS_DUR_COR_COD_ROS_TG_POS]]-Tabla25[[#This Row],[ROS_DUR_COR_COD_ESC_TG_POS]]</f>
        <v>173.10000000000002</v>
      </c>
      <c r="NB195" s="47">
        <f>Tabla25[[#This Row],[ROS_DUR_COR_COD_ROS_TG_TOT]]-Tabla25[[#This Row],[ROS_DUR_COR_COD_ESC_TG_TOT]]</f>
        <v>598.95555555555563</v>
      </c>
    </row>
    <row r="196" spans="1:366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  <c r="KY196" s="15">
        <f>Tabla2[[#This Row],[ROS_NUM_COR_COD_ROS_TG_NEG]]-Tabla2[[#This Row],[PAS_NUM_COR_COD_ROS_TG_NEG]]</f>
        <v>0.36111111111111105</v>
      </c>
      <c r="KZ196" s="15">
        <f>Tabla2[[#This Row],[ROS_DUR_COR_COD_ROS_TG_NEG]]-Tabla2[[#This Row],[PAS_DUR_COR_COD_ROS_TG_NEG]]</f>
        <v>26.542857142857144</v>
      </c>
      <c r="LA196" s="15">
        <f>Tabla2[[#This Row],[ROS_NUM_COR_COD_ROS_TG_NEU]]-Tabla2[[#This Row],[PAS_NUM_COR_COD_ROS_TG_NEU]]</f>
        <v>-3.0555555555555558E-2</v>
      </c>
      <c r="LB196" s="15">
        <f>Tabla2[[#This Row],[ROS_DUR_COR_COD_ROS_TG_NEU]]-Tabla2[[#This Row],[PAS_DUR_COR_COD_ROS_TG_NEU]]</f>
        <v>78.75</v>
      </c>
      <c r="LC196" s="15">
        <f>Tabla2[[#This Row],[ROS_NUM_COR_COD_ROS_TG_POS]]-Tabla2[[#This Row],[PAS_NUM_COR_COD_ROS_TG_POS]]</f>
        <v>4.9999999999999933E-2</v>
      </c>
      <c r="LD196" s="15">
        <f>Tabla2[[#This Row],[ROS_DUR_COR_COD_ROS_TG_POS]]-Tabla2[[#This Row],[PAS_DUR_COR_COD_ROS_TG_POS]]</f>
        <v>51.4375</v>
      </c>
      <c r="LE196" s="15">
        <f>Tabla2[[#This Row],[ROS_NUM_COR_COD_ROS_TG_TOT]]-Tabla2[[#This Row],[PAS_NUM_COR_COD_ROS_TG_TOT]]</f>
        <v>0.12561576354679804</v>
      </c>
      <c r="LF196" s="15">
        <f>Tabla2[[#This Row],[ROS_DUR_COR_COD_ROS_TG_TOT]]-Tabla2[[#This Row],[PAS_DUR_COR_COD_ROS_TG_TOT]]</f>
        <v>49.941471571906362</v>
      </c>
      <c r="LG196" s="15">
        <f>Tabla2[[#This Row],[ROS_NUM_COR_COD_ESC_TG_NEG]]-Tabla2[[#This Row],[PAS_NUM_COR_COD_ESC_TG_NEG]]</f>
        <v>-0.41666666666666663</v>
      </c>
      <c r="LH196" s="15">
        <f>Tabla2[[#This Row],[ROS_DUR_COR_COD_ESC_TG_NEG]]-Tabla2[[#This Row],[PAS_DUR_COR_COD_ESC_TG_NEG]]</f>
        <v>-145.15384615384616</v>
      </c>
      <c r="LI196" s="15">
        <f>Tabla2[[#This Row],[ROS_NUM_COR_COD_ESC_TG_NEU]]-Tabla2[[#This Row],[PAS_NUM_COR_COD_ESC_TG_NEU]]</f>
        <v>0.11666666666666659</v>
      </c>
      <c r="LJ196" s="15">
        <f>Tabla2[[#This Row],[ROS_NUM_COR_COD_ESC_TG_NEG]]-Tabla2[[#This Row],[PAS_NUM_COR_COD_ESC_TG_NEG]]</f>
        <v>-0.41666666666666663</v>
      </c>
      <c r="LK196" s="15">
        <f>Tabla2[[#This Row],[ROS_NUM_COR_COD_ESC_TG_POS]]-Tabla2[[#This Row],[PAS_NUM_COR_COD_ESC_TG_POS]]</f>
        <v>-0.29999999999999993</v>
      </c>
      <c r="LL196" s="15">
        <f>Tabla2[[#This Row],[ROS_DUR_COR_COD_ESC_TG_POS]]-Tabla2[[#This Row],[PAS_DUR_COR_COD_ESC_TG_POS]]</f>
        <v>-66.535714285714278</v>
      </c>
      <c r="LM196" s="15">
        <f>Tabla2[[#This Row],[ROS_NUM_COR_COD_ESC_TG_TOT]]-Tabla2[[#This Row],[PAS_NUM_COR_COD_ESC_TG_TOT]]</f>
        <v>-0.20073891625615764</v>
      </c>
      <c r="LN196" s="15">
        <f>Tabla2[[#This Row],[ROS_DUR_COR_COD_ESC_TG_TOT]]-Tabla2[[#This Row],[PAS_DUR_COR_COD_ESC_TG_TOT]]</f>
        <v>-32.017073170731692</v>
      </c>
      <c r="LO196" s="15">
        <f>Tabla2[[#This Row],[PAS_NUM_COR_COD_ROS_TG_NEG]]-Tabla2[[#This Row],[ESC_NUM_COR_COD_ROS_TG_NEG]]</f>
        <v>0.42777777777777781</v>
      </c>
      <c r="LP196" s="15">
        <f>Tabla2[[#This Row],[PAS_DUR_COR_COD_ROS_TG_NEG]]-Tabla2[[#This Row],[ESC_DUR_COR_COD_ROS_TG_NEG]]</f>
        <v>49.857142857142861</v>
      </c>
      <c r="LQ196" s="15">
        <f>Tabla2[[#This Row],[PAS_NUM_COR_COD_ROS_TG_NEU]]-Tabla2[[#This Row],[ESC_NUM_COR_COD_ROS_TG_NEU]]</f>
        <v>0.27499999999999997</v>
      </c>
      <c r="LR196" s="15">
        <f>Tabla2[[#This Row],[PAS_DUR_COR_COD_ROS_TG_NEU]]-Tabla2[[#This Row],[ESC_DUR_COR_COD_ROS_TG_NEU]]</f>
        <v>-10.75</v>
      </c>
      <c r="LS196" s="15">
        <f>Tabla2[[#This Row],[PAS_NUM_COR_COD_ROS_TG_POS]]-Tabla2[[#This Row],[ESC_NUM_COR_COD_ROS_TG_POS]]</f>
        <v>-0.14999999999999991</v>
      </c>
      <c r="LT196" s="15">
        <f>Tabla2[[#This Row],[PAS_DUR_COR_COD_ROS_TG_POS]]-Tabla2[[#This Row],[ESC_DUR_COR_COD_ROS_TG_POS]]</f>
        <v>-95.1875</v>
      </c>
      <c r="LU196" s="15">
        <f>Tabla2[[#This Row],[PAS_NUM_COR_COD_ROS_TG_TOT]]-Tabla2[[#This Row],[ESC_NUM_COR_COD_ROS_TG_TOT]]</f>
        <v>0.18390804597701155</v>
      </c>
      <c r="LV196" s="15">
        <f>Tabla2[[#This Row],[PAS_DUR_COR_COD_ROS_TG_TOT]]-Tabla2[[#This Row],[ESC_DUR_COR_COD_ROS_TG_TOT]]</f>
        <v>-56.897515527950333</v>
      </c>
      <c r="LW196" s="15">
        <f>Tabla2[[#This Row],[PAS_NUM_COR_COD_ESC_TG_NEG]]-Tabla2[[#This Row],[ESC_NUM_COR_COD_ESC_TG_NEG]]</f>
        <v>-0.26111111111111118</v>
      </c>
      <c r="LX196" s="15">
        <f>Tabla2[[#This Row],[PAS_DUR_COR_COD_ESC_TG_NEG]]-Tabla2[[#This Row],[ESC_DUR_COR_COD_ESC_TG_NEG]]</f>
        <v>6.9871794871795032</v>
      </c>
      <c r="LY196" s="15">
        <f>Tabla2[[#This Row],[PAS_NUM_COR_COD_ESC_TG_NEU]]-Tabla2[[#This Row],[ESC_NUM_COR_COD_ESC_TG_NEU]]</f>
        <v>-0.75</v>
      </c>
      <c r="LZ196" s="15">
        <f>Tabla2[[#This Row],[PAS_DUR_COR_COD_ESC_TG_NEU]]-Tabla2[[#This Row],[ESC_DUR_COR_COD_ESC_TG_NEU]]</f>
        <v>-145.33333333333331</v>
      </c>
      <c r="MA196" s="15">
        <f>Tabla2[[#This Row],[PAS_NUM_COR_COD_ESC_TG_POS]]-Tabla2[[#This Row],[ESC_NUM_COR_COD_ESC_TG_POS]]</f>
        <v>0.19999999999999996</v>
      </c>
      <c r="MB196" s="15">
        <f>Tabla2[[#This Row],[PAS_DUR_COR_COD_ESC_TG_POS]]-Tabla2[[#This Row],[ESC_DUR_COR_COD_ESC_TG_POS]]</f>
        <v>8.2857142857142776</v>
      </c>
      <c r="MC196" s="15">
        <f>Tabla2[[#This Row],[PAS_NUM_COR_COD_ESC_TG_TOT]]-Tabla2[[#This Row],[ESC_NUM_COR_COD_ESC_TG_TOT]]</f>
        <v>-0.27068965517241383</v>
      </c>
      <c r="MD196" s="15">
        <f>Tabla2[[#This Row],[PAS_DUR_COR_COD_ESC_TG_TOT]]-Tabla2[[#This Row],[ESC_DUR_COR_COD_ESC_TG_TOT]]</f>
        <v>-54.482926829268308</v>
      </c>
      <c r="ME196" s="42">
        <f>Tabla25[[#This Row],[PAS_NUM_COR_COD_ROS_TG_NEG]]-Tabla25[[#This Row],[PAS_NUM_COR_COD_ESC_TG_NEG]]</f>
        <v>-0.11111111111111105</v>
      </c>
      <c r="MF196" s="42">
        <f>Tabla25[[#This Row],[PAS_NUM_COR_COD_ROS_TG_NEU]]-Tabla25[[#This Row],[PAS_NUM_COR_COD_ESC_TG_NEU]]</f>
        <v>-7.5000000000000067E-2</v>
      </c>
      <c r="MG196" s="42">
        <f>Tabla25[[#This Row],[PAS_NUM_COR_COD_ROS_TG_POS]]-Tabla25[[#This Row],[PAS_NUM_COR_COD_ESC_TG_POS]]</f>
        <v>-0.14999999999999991</v>
      </c>
      <c r="MH196" s="42">
        <f>Tabla25[[#This Row],[PAS_NUM_COR_COD_ROS_TG_TOT]]-Tabla25[[#This Row],[PAS_NUM_COR_COD_ESC_TG_TOT]]</f>
        <v>-0.11206896551724133</v>
      </c>
      <c r="MI196" s="42">
        <f>Tabla25[[#This Row],[PAS_DUR_COR_COD_ROS_TG_NEG]]-Tabla25[[#This Row],[PAS_DUR_COR_COD_ESC_TG_NEG]]</f>
        <v>-110.2967032967033</v>
      </c>
      <c r="MJ196" s="42">
        <f>Tabla25[[#This Row],[PAS_DUR_COR_COD_ROS_TG_NEU]]-Tabla25[[#This Row],[PAS_DUR_COR_COD_ESC_TG_NEU]]</f>
        <v>-58.75</v>
      </c>
      <c r="MK196" s="42">
        <f>Tabla25[[#This Row],[PAS_DUR_COR_COD_ROS_TG_POS]]-Tabla25[[#This Row],[PAS_DUR_COR_COD_ESC_TG_POS]]</f>
        <v>-51.723214285714278</v>
      </c>
      <c r="ML196" s="42">
        <f>Tabla25[[#This Row],[PAS_DUR_COR_COD_ROS_TG_TOT]]-Tabla25[[#This Row],[PAS_DUR_COR_COD_ESC_TG_TOT]]</f>
        <v>-72.643160127253452</v>
      </c>
      <c r="MM196" s="44">
        <f>Tabla25[[#This Row],[ESC_NUM_COR_COD_ROS_TG_NEG]]-Tabla25[[#This Row],[ESC_NUM_COR_COD_ESC_TG_NEG]]</f>
        <v>-0.8</v>
      </c>
      <c r="MN196" s="44">
        <f>Tabla25[[#This Row],[ESC_NUM_COR_COD_ROS_TG_NEU]]-Tabla25[[#This Row],[ESC_NUM_COR_COD_ESC_TG_NEU]]</f>
        <v>-1.1000000000000001</v>
      </c>
      <c r="MO196" s="44">
        <f>Tabla25[[#This Row],[ESC_NUM_COR_COD_ROS_TG_POS]]-Tabla25[[#This Row],[ESC_NUM_COR_COD_ESC_TG_POS]]</f>
        <v>0.19999999999999996</v>
      </c>
      <c r="MP196" s="44">
        <f>Tabla25[[#This Row],[ESC_NUM_COR_COD_ROS_TG_TOT]]-Tabla25[[#This Row],[ESC_NUM_COR_COD_ESC_TG_TOT]]</f>
        <v>-0.56666666666666665</v>
      </c>
      <c r="MQ196" s="44">
        <f>Tabla25[[#This Row],[ESC_DUR_COR_COD_ROS_TG_NEG]]-Tabla25[[#This Row],[ESC_DUR_COR_COD_ESC_TG_NEG]]</f>
        <v>-153.16666666666666</v>
      </c>
      <c r="MR196" s="44">
        <f>Tabla25[[#This Row],[ESC_DUR_COR_COD_ROS_TG_NEU]]-Tabla25[[#This Row],[ESC_DUR_COR_COD_ESC_TG_NEU]]</f>
        <v>-193.33333333333331</v>
      </c>
      <c r="MS196" s="44">
        <f>Tabla25[[#This Row],[ESC_DUR_COR_COD_ROS_TG_POS]]-Tabla25[[#This Row],[ESC_DUR_COR_COD_ESC_TG_POS]]</f>
        <v>51.75</v>
      </c>
      <c r="MT196" s="44">
        <f>Tabla25[[#This Row],[ESC_DUR_COR_COD_ROS_TG_TOT]]-Tabla25[[#This Row],[ESC_DUR_COR_COD_ESC_TG_TOT]]</f>
        <v>-70.228571428571428</v>
      </c>
      <c r="MU196" s="47">
        <f>Tabla25[[#This Row],[ROS_NUM_COR_COD_ROS_TG_NEG]]-Tabla25[[#This Row],[ROS_NUM_COR_COD_ESC_TG_NEG]]</f>
        <v>0.66666666666666663</v>
      </c>
      <c r="MV196" s="47">
        <f>Tabla25[[#This Row],[ROS_NUM_COR_COD_ROS_TG_NEU]]-Tabla25[[#This Row],[ROS_NUM_COR_COD_ESC_TG_NEU]]</f>
        <v>-0.22222222222222221</v>
      </c>
      <c r="MW196" s="47">
        <f>Tabla25[[#This Row],[ROS_NUM_COR_COD_ROS_TG_POS]]-Tabla25[[#This Row],[ROS_NUM_COR_COD_ESC_TG_POS]]</f>
        <v>0.19999999999999996</v>
      </c>
      <c r="MX196" s="47">
        <f>Tabla25[[#This Row],[ROS_NUM_COR_COD_ROS_TG_TOT]]-Tabla25[[#This Row],[ROS_NUM_COR_COD_ESC_TG_TOT]]</f>
        <v>0.21428571428571436</v>
      </c>
      <c r="MY196" s="47">
        <f>Tabla25[[#This Row],[ROS_DUR_COR_COD_ROS_TG_NEG]]-Tabla25[[#This Row],[ROS_DUR_COR_COD_ESC_TG_NEG]]</f>
        <v>61.400000000000006</v>
      </c>
      <c r="MZ196" s="47">
        <f>Tabla25[[#This Row],[ROS_DUR_COR_COD_ROS_TG_NEU]]-Tabla25[[#This Row],[ROS_DUR_COR_COD_ESC_TG_NEU]]</f>
        <v>-54</v>
      </c>
      <c r="NA196" s="47">
        <f>Tabla25[[#This Row],[ROS_DUR_COR_COD_ROS_TG_POS]]-Tabla25[[#This Row],[ROS_DUR_COR_COD_ESC_TG_POS]]</f>
        <v>66.25</v>
      </c>
      <c r="NB196" s="47">
        <f>Tabla25[[#This Row],[ROS_DUR_COR_COD_ROS_TG_TOT]]-Tabla25[[#This Row],[ROS_DUR_COR_COD_ESC_TG_TOT]]</f>
        <v>9.3153846153846018</v>
      </c>
    </row>
    <row r="197" spans="1:366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  <c r="KY197" s="15">
        <f>Tabla2[[#This Row],[ROS_NUM_COR_COD_ROS_TG_NEG]]-Tabla2[[#This Row],[PAS_NUM_COR_COD_ROS_TG_NEG]]</f>
        <v>2.2444444444444445</v>
      </c>
      <c r="KZ197" s="15">
        <f>Tabla2[[#This Row],[ROS_DUR_COR_COD_ROS_TG_NEG]]-Tabla2[[#This Row],[PAS_DUR_COR_COD_ROS_TG_NEG]]</f>
        <v>349.38888888888891</v>
      </c>
      <c r="LA197" s="15">
        <f>Tabla2[[#This Row],[ROS_NUM_COR_COD_ROS_TG_NEU]]-Tabla2[[#This Row],[PAS_NUM_COR_COD_ROS_TG_NEU]]</f>
        <v>2.3801169590643276</v>
      </c>
      <c r="LB197" s="15">
        <f>Tabla2[[#This Row],[ROS_DUR_COR_COD_ROS_TG_NEU]]-Tabla2[[#This Row],[PAS_DUR_COR_COD_ROS_TG_NEU]]</f>
        <v>435.38562091503263</v>
      </c>
      <c r="LC197" s="15">
        <f>Tabla2[[#This Row],[ROS_NUM_COR_COD_ROS_TG_POS]]-Tabla2[[#This Row],[PAS_NUM_COR_COD_ROS_TG_POS]]</f>
        <v>2</v>
      </c>
      <c r="LD197" s="15">
        <f>Tabla2[[#This Row],[ROS_DUR_COR_COD_ROS_TG_POS]]-Tabla2[[#This Row],[PAS_DUR_COR_COD_ROS_TG_POS]]</f>
        <v>258.97647058823532</v>
      </c>
      <c r="LE197" s="15">
        <f>Tabla2[[#This Row],[ROS_NUM_COR_COD_ROS_TG_TOT]]-Tabla2[[#This Row],[PAS_NUM_COR_COD_ROS_TG_TOT]]</f>
        <v>2.1970443349753692</v>
      </c>
      <c r="LF197" s="15">
        <f>Tabla2[[#This Row],[ROS_DUR_COR_COD_ROS_TG_TOT]]-Tabla2[[#This Row],[PAS_DUR_COR_COD_ROS_TG_TOT]]</f>
        <v>343.19780219780205</v>
      </c>
      <c r="LG197" s="15">
        <f>Tabla2[[#This Row],[ROS_NUM_COR_COD_ESC_TG_NEG]]-Tabla2[[#This Row],[PAS_NUM_COR_COD_ESC_TG_NEG]]</f>
        <v>-1.8555555555555554</v>
      </c>
      <c r="LH197" s="15">
        <f>Tabla2[[#This Row],[ROS_DUR_COR_COD_ESC_TG_NEG]]-Tabla2[[#This Row],[PAS_DUR_COR_COD_ESC_TG_NEG]]</f>
        <v>-772.17142857142846</v>
      </c>
      <c r="LI197" s="15">
        <f>Tabla2[[#This Row],[ROS_NUM_COR_COD_ESC_TG_NEU]]-Tabla2[[#This Row],[PAS_NUM_COR_COD_ESC_TG_NEU]]</f>
        <v>-1.8128654970760232</v>
      </c>
      <c r="LJ197" s="15">
        <f>Tabla2[[#This Row],[ROS_NUM_COR_COD_ESC_TG_NEG]]-Tabla2[[#This Row],[PAS_NUM_COR_COD_ESC_TG_NEG]]</f>
        <v>-1.8555555555555554</v>
      </c>
      <c r="LK197" s="15">
        <f>Tabla2[[#This Row],[ROS_NUM_COR_COD_ESC_TG_POS]]-Tabla2[[#This Row],[PAS_NUM_COR_COD_ESC_TG_POS]]</f>
        <v>-1.9368421052631579</v>
      </c>
      <c r="LL197" s="15">
        <f>Tabla2[[#This Row],[ROS_DUR_COR_COD_ESC_TG_POS]]-Tabla2[[#This Row],[PAS_DUR_COR_COD_ESC_TG_POS]]</f>
        <v>-829.33333333333337</v>
      </c>
      <c r="LM197" s="15">
        <f>Tabla2[[#This Row],[ROS_NUM_COR_COD_ESC_TG_TOT]]-Tabla2[[#This Row],[PAS_NUM_COR_COD_ESC_TG_TOT]]</f>
        <v>-1.8583743842364533</v>
      </c>
      <c r="LN197" s="15">
        <f>Tabla2[[#This Row],[ROS_DUR_COR_COD_ESC_TG_TOT]]-Tabla2[[#This Row],[PAS_DUR_COR_COD_ESC_TG_TOT]]</f>
        <v>-773.58888888888896</v>
      </c>
      <c r="LO197" s="15">
        <f>Tabla2[[#This Row],[PAS_NUM_COR_COD_ROS_TG_NEG]]-Tabla2[[#This Row],[ESC_NUM_COR_COD_ROS_TG_NEG]]</f>
        <v>1.1000000000000001</v>
      </c>
      <c r="LP197" s="15">
        <f>Tabla2[[#This Row],[PAS_DUR_COR_COD_ROS_TG_NEG]]-Tabla2[[#This Row],[ESC_DUR_COR_COD_ROS_TG_NEG]]</f>
        <v>429.49999999999989</v>
      </c>
      <c r="LQ197" s="15">
        <f>Tabla2[[#This Row],[PAS_NUM_COR_COD_ROS_TG_NEU]]-Tabla2[[#This Row],[ESC_NUM_COR_COD_ROS_TG_NEU]]</f>
        <v>1.7421052631578946</v>
      </c>
      <c r="LR197" s="15">
        <f>Tabla2[[#This Row],[PAS_DUR_COR_COD_ROS_TG_NEU]]-Tabla2[[#This Row],[ESC_DUR_COR_COD_ROS_TG_NEU]]</f>
        <v>628.80882352941171</v>
      </c>
      <c r="LS197" s="15">
        <f>Tabla2[[#This Row],[PAS_NUM_COR_COD_ROS_TG_POS]]-Tabla2[[#This Row],[ESC_NUM_COR_COD_ROS_TG_POS]]</f>
        <v>2</v>
      </c>
      <c r="LT197" s="15">
        <f>Tabla2[[#This Row],[PAS_DUR_COR_COD_ROS_TG_POS]]-Tabla2[[#This Row],[ESC_DUR_COR_COD_ROS_TG_POS]]</f>
        <v>523.96638655462175</v>
      </c>
      <c r="LU197" s="15">
        <f>Tabla2[[#This Row],[PAS_NUM_COR_COD_ROS_TG_TOT]]-Tabla2[[#This Row],[ESC_NUM_COR_COD_ROS_TG_TOT]]</f>
        <v>1.6172413793103453</v>
      </c>
      <c r="LV197" s="15">
        <f>Tabla2[[#This Row],[PAS_DUR_COR_COD_ROS_TG_TOT]]-Tabla2[[#This Row],[ESC_DUR_COR_COD_ROS_TG_TOT]]</f>
        <v>521.68910256410265</v>
      </c>
      <c r="LW197" s="15">
        <f>Tabla2[[#This Row],[PAS_NUM_COR_COD_ESC_TG_NEG]]-Tabla2[[#This Row],[ESC_NUM_COR_COD_ESC_TG_NEG]]</f>
        <v>-1.2000000000000002</v>
      </c>
      <c r="LX197" s="15">
        <f>Tabla2[[#This Row],[PAS_DUR_COR_COD_ESC_TG_NEG]]-Tabla2[[#This Row],[ESC_DUR_COR_COD_ESC_TG_NEG]]</f>
        <v>-282.62222222222226</v>
      </c>
      <c r="LY197" s="15">
        <f>Tabla2[[#This Row],[PAS_NUM_COR_COD_ESC_TG_NEU]]-Tabla2[[#This Row],[ESC_NUM_COR_COD_ESC_TG_NEU]]</f>
        <v>-2.1315789473684212</v>
      </c>
      <c r="LZ197" s="15">
        <f>Tabla2[[#This Row],[PAS_DUR_COR_COD_ESC_TG_NEU]]-Tabla2[[#This Row],[ESC_DUR_COR_COD_ESC_TG_NEU]]</f>
        <v>-524.9666666666667</v>
      </c>
      <c r="MA197" s="15">
        <f>Tabla2[[#This Row],[PAS_NUM_COR_COD_ESC_TG_POS]]-Tabla2[[#This Row],[ESC_NUM_COR_COD_ESC_TG_POS]]</f>
        <v>-1.9631578947368422</v>
      </c>
      <c r="MB197" s="15">
        <f>Tabla2[[#This Row],[PAS_DUR_COR_COD_ESC_TG_POS]]-Tabla2[[#This Row],[ESC_DUR_COR_COD_ESC_TG_POS]]</f>
        <v>-511.06666666666661</v>
      </c>
      <c r="MC197" s="15">
        <f>Tabla2[[#This Row],[PAS_NUM_COR_COD_ESC_TG_TOT]]-Tabla2[[#This Row],[ESC_NUM_COR_COD_ESC_TG_TOT]]</f>
        <v>-1.7678160919540229</v>
      </c>
      <c r="MD197" s="15">
        <f>Tabla2[[#This Row],[PAS_DUR_COR_COD_ESC_TG_TOT]]-Tabla2[[#This Row],[ESC_DUR_COR_COD_ESC_TG_TOT]]</f>
        <v>-446.50881226053639</v>
      </c>
      <c r="ME197" s="42">
        <f>Tabla25[[#This Row],[PAS_NUM_COR_COD_ROS_TG_NEG]]-Tabla25[[#This Row],[PAS_NUM_COR_COD_ESC_TG_NEG]]</f>
        <v>0.90000000000000036</v>
      </c>
      <c r="MF197" s="42">
        <f>Tabla25[[#This Row],[PAS_NUM_COR_COD_ROS_TG_NEU]]-Tabla25[[#This Row],[PAS_NUM_COR_COD_ESC_TG_NEU]]</f>
        <v>0.47368421052631593</v>
      </c>
      <c r="MG197" s="42">
        <f>Tabla25[[#This Row],[PAS_NUM_COR_COD_ROS_TG_POS]]-Tabla25[[#This Row],[PAS_NUM_COR_COD_ESC_TG_POS]]</f>
        <v>0.26315789473684204</v>
      </c>
      <c r="MH197" s="42">
        <f>Tabla25[[#This Row],[PAS_NUM_COR_COD_ROS_TG_TOT]]-Tabla25[[#This Row],[PAS_NUM_COR_COD_ESC_TG_TOT]]</f>
        <v>0.5517241379310347</v>
      </c>
      <c r="MI197" s="42">
        <f>Tabla25[[#This Row],[PAS_DUR_COR_COD_ROS_TG_NEG]]-Tabla25[[#This Row],[PAS_DUR_COR_COD_ESC_TG_NEG]]</f>
        <v>140.34444444444443</v>
      </c>
      <c r="MJ197" s="42">
        <f>Tabla25[[#This Row],[PAS_DUR_COR_COD_ROS_TG_NEU]]-Tabla25[[#This Row],[PAS_DUR_COR_COD_ESC_TG_NEU]]</f>
        <v>46.325490196078363</v>
      </c>
      <c r="MK197" s="42">
        <f>Tabla25[[#This Row],[PAS_DUR_COR_COD_ROS_TG_POS]]-Tabla25[[#This Row],[PAS_DUR_COR_COD_ESC_TG_POS]]</f>
        <v>-23.109803921568755</v>
      </c>
      <c r="ML197" s="42">
        <f>Tabla25[[#This Row],[PAS_DUR_COR_COD_ROS_TG_TOT]]-Tabla25[[#This Row],[PAS_DUR_COR_COD_ESC_TG_TOT]]</f>
        <v>55.308547008547066</v>
      </c>
      <c r="MM197" s="44">
        <f>Tabla25[[#This Row],[ESC_NUM_COR_COD_ROS_TG_NEG]]-Tabla25[[#This Row],[ESC_NUM_COR_COD_ESC_TG_NEG]]</f>
        <v>-1.4</v>
      </c>
      <c r="MN197" s="44">
        <f>Tabla25[[#This Row],[ESC_NUM_COR_COD_ROS_TG_NEU]]-Tabla25[[#This Row],[ESC_NUM_COR_COD_ESC_TG_NEU]]</f>
        <v>-3.4</v>
      </c>
      <c r="MO197" s="44">
        <f>Tabla25[[#This Row],[ESC_NUM_COR_COD_ROS_TG_POS]]-Tabla25[[#This Row],[ESC_NUM_COR_COD_ESC_TG_POS]]</f>
        <v>-3.7</v>
      </c>
      <c r="MP197" s="44">
        <f>Tabla25[[#This Row],[ESC_NUM_COR_COD_ROS_TG_TOT]]-Tabla25[[#This Row],[ESC_NUM_COR_COD_ESC_TG_TOT]]</f>
        <v>-2.8333333333333335</v>
      </c>
      <c r="MQ197" s="44">
        <f>Tabla25[[#This Row],[ESC_DUR_COR_COD_ROS_TG_NEG]]-Tabla25[[#This Row],[ESC_DUR_COR_COD_ESC_TG_NEG]]</f>
        <v>-571.77777777777771</v>
      </c>
      <c r="MR197" s="44">
        <f>Tabla25[[#This Row],[ESC_DUR_COR_COD_ROS_TG_NEU]]-Tabla25[[#This Row],[ESC_DUR_COR_COD_ESC_TG_NEU]]</f>
        <v>-1107.45</v>
      </c>
      <c r="MS197" s="44">
        <f>Tabla25[[#This Row],[ESC_DUR_COR_COD_ROS_TG_POS]]-Tabla25[[#This Row],[ESC_DUR_COR_COD_ESC_TG_POS]]</f>
        <v>-1058.1428571428571</v>
      </c>
      <c r="MT197" s="44">
        <f>Tabla25[[#This Row],[ESC_DUR_COR_COD_ROS_TG_TOT]]-Tabla25[[#This Row],[ESC_DUR_COR_COD_ESC_TG_TOT]]</f>
        <v>-912.88936781609198</v>
      </c>
      <c r="MU197" s="47">
        <f>Tabla25[[#This Row],[ROS_NUM_COR_COD_ROS_TG_NEG]]-Tabla25[[#This Row],[ROS_NUM_COR_COD_ESC_TG_NEG]]</f>
        <v>5</v>
      </c>
      <c r="MV197" s="47">
        <f>Tabla25[[#This Row],[ROS_NUM_COR_COD_ROS_TG_NEU]]-Tabla25[[#This Row],[ROS_NUM_COR_COD_ESC_TG_NEU]]</f>
        <v>4.666666666666667</v>
      </c>
      <c r="MW197" s="47">
        <f>Tabla25[[#This Row],[ROS_NUM_COR_COD_ROS_TG_POS]]-Tabla25[[#This Row],[ROS_NUM_COR_COD_ESC_TG_POS]]</f>
        <v>4.2</v>
      </c>
      <c r="MX197" s="47">
        <f>Tabla25[[#This Row],[ROS_NUM_COR_COD_ROS_TG_TOT]]-Tabla25[[#This Row],[ROS_NUM_COR_COD_ESC_TG_TOT]]</f>
        <v>4.6071428571428577</v>
      </c>
      <c r="MY197" s="47">
        <f>Tabla25[[#This Row],[ROS_DUR_COR_COD_ROS_TG_NEG]]-Tabla25[[#This Row],[ROS_DUR_COR_COD_ESC_TG_NEG]]</f>
        <v>1261.9047619047619</v>
      </c>
      <c r="MZ197" s="47">
        <f>Tabla25[[#This Row],[ROS_DUR_COR_COD_ROS_TG_NEU]]-Tabla25[[#This Row],[ROS_DUR_COR_COD_ESC_TG_NEU]]</f>
        <v>1201.3015873015872</v>
      </c>
      <c r="NA197" s="47">
        <f>Tabla25[[#This Row],[ROS_DUR_COR_COD_ROS_TG_POS]]-Tabla25[[#This Row],[ROS_DUR_COR_COD_ESC_TG_POS]]</f>
        <v>1065.1999999999998</v>
      </c>
      <c r="NB197" s="47">
        <f>Tabla25[[#This Row],[ROS_DUR_COR_COD_ROS_TG_TOT]]-Tabla25[[#This Row],[ROS_DUR_COR_COD_ESC_TG_TOT]]</f>
        <v>1172.0952380952381</v>
      </c>
    </row>
    <row r="198" spans="1:366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  <c r="KY198" s="15">
        <f>Tabla2[[#This Row],[ROS_NUM_COR_COD_ROS_TG_NEG]]-Tabla2[[#This Row],[PAS_NUM_COR_COD_ROS_TG_NEG]]</f>
        <v>-0.21111111111111081</v>
      </c>
      <c r="KZ198" s="15">
        <f>Tabla2[[#This Row],[ROS_DUR_COR_COD_ROS_TG_NEG]]-Tabla2[[#This Row],[PAS_DUR_COR_COD_ROS_TG_NEG]]</f>
        <v>-41.375</v>
      </c>
      <c r="LA198" s="15">
        <f>Tabla2[[#This Row],[ROS_NUM_COR_COD_ROS_TG_NEU]]-Tabla2[[#This Row],[PAS_NUM_COR_COD_ROS_TG_NEU]]</f>
        <v>-1.2999999999999998</v>
      </c>
      <c r="LB198" s="15">
        <f>Tabla2[[#This Row],[ROS_DUR_COR_COD_ROS_TG_NEU]]-Tabla2[[#This Row],[PAS_DUR_COR_COD_ROS_TG_NEU]]</f>
        <v>-116.26984126984121</v>
      </c>
      <c r="LC198" s="15">
        <f>Tabla2[[#This Row],[ROS_NUM_COR_COD_ROS_TG_POS]]-Tabla2[[#This Row],[PAS_NUM_COR_COD_ROS_TG_POS]]</f>
        <v>0.44999999999999973</v>
      </c>
      <c r="LD198" s="15">
        <f>Tabla2[[#This Row],[ROS_DUR_COR_COD_ROS_TG_POS]]-Tabla2[[#This Row],[PAS_DUR_COR_COD_ROS_TG_POS]]</f>
        <v>47.797385620915065</v>
      </c>
      <c r="LE198" s="15">
        <f>Tabla2[[#This Row],[ROS_NUM_COR_COD_ROS_TG_TOT]]-Tabla2[[#This Row],[PAS_NUM_COR_COD_ROS_TG_TOT]]</f>
        <v>-0.36839080459770157</v>
      </c>
      <c r="LF198" s="15">
        <f>Tabla2[[#This Row],[ROS_DUR_COR_COD_ROS_TG_TOT]]-Tabla2[[#This Row],[PAS_DUR_COR_COD_ROS_TG_TOT]]</f>
        <v>-25.820512820512818</v>
      </c>
      <c r="LG198" s="15">
        <f>Tabla2[[#This Row],[ROS_NUM_COR_COD_ESC_TG_NEG]]-Tabla2[[#This Row],[PAS_NUM_COR_COD_ESC_TG_NEG]]</f>
        <v>-1.6722222222222225</v>
      </c>
      <c r="LH198" s="15">
        <f>Tabla2[[#This Row],[ROS_DUR_COR_COD_ESC_TG_NEG]]-Tabla2[[#This Row],[PAS_DUR_COR_COD_ESC_TG_NEG]]</f>
        <v>-117.63333333333333</v>
      </c>
      <c r="LI198" s="15">
        <f>Tabla2[[#This Row],[ROS_NUM_COR_COD_ESC_TG_NEU]]-Tabla2[[#This Row],[PAS_NUM_COR_COD_ESC_TG_NEU]]</f>
        <v>-1.4</v>
      </c>
      <c r="LJ198" s="15">
        <f>Tabla2[[#This Row],[ROS_NUM_COR_COD_ESC_TG_NEG]]-Tabla2[[#This Row],[PAS_NUM_COR_COD_ESC_TG_NEG]]</f>
        <v>-1.6722222222222225</v>
      </c>
      <c r="LK198" s="15">
        <f>Tabla2[[#This Row],[ROS_NUM_COR_COD_ESC_TG_POS]]-Tabla2[[#This Row],[PAS_NUM_COR_COD_ESC_TG_POS]]</f>
        <v>-2.3000000000000003</v>
      </c>
      <c r="LL198" s="15">
        <f>Tabla2[[#This Row],[ROS_DUR_COR_COD_ESC_TG_POS]]-Tabla2[[#This Row],[PAS_DUR_COR_COD_ESC_TG_POS]]</f>
        <v>-584.64705882352951</v>
      </c>
      <c r="LM198" s="15">
        <f>Tabla2[[#This Row],[ROS_NUM_COR_COD_ESC_TG_TOT]]-Tabla2[[#This Row],[PAS_NUM_COR_COD_ESC_TG_TOT]]</f>
        <v>-1.7683908045977015</v>
      </c>
      <c r="LN198" s="15">
        <f>Tabla2[[#This Row],[ROS_DUR_COR_COD_ESC_TG_TOT]]-Tabla2[[#This Row],[PAS_DUR_COR_COD_ESC_TG_TOT]]</f>
        <v>-229.77777777777771</v>
      </c>
      <c r="LO198" s="15">
        <f>Tabla2[[#This Row],[PAS_NUM_COR_COD_ROS_TG_NEG]]-Tabla2[[#This Row],[ESC_NUM_COR_COD_ROS_TG_NEG]]</f>
        <v>1.2249999999999996</v>
      </c>
      <c r="LP198" s="15">
        <f>Tabla2[[#This Row],[PAS_DUR_COR_COD_ROS_TG_NEG]]-Tabla2[[#This Row],[ESC_DUR_COR_COD_ROS_TG_NEG]]</f>
        <v>176.60000000000002</v>
      </c>
      <c r="LQ198" s="15">
        <f>Tabla2[[#This Row],[PAS_NUM_COR_COD_ROS_TG_NEU]]-Tabla2[[#This Row],[ESC_NUM_COR_COD_ROS_TG_NEU]]</f>
        <v>0.52499999999999991</v>
      </c>
      <c r="LR198" s="15">
        <f>Tabla2[[#This Row],[PAS_DUR_COR_COD_ROS_TG_NEU]]-Tabla2[[#This Row],[ESC_DUR_COR_COD_ROS_TG_NEU]]</f>
        <v>59.412698412698433</v>
      </c>
      <c r="LS198" s="15">
        <f>Tabla2[[#This Row],[PAS_NUM_COR_COD_ROS_TG_POS]]-Tabla2[[#This Row],[ESC_NUM_COR_COD_ROS_TG_POS]]</f>
        <v>0.56111111111111134</v>
      </c>
      <c r="LT198" s="15">
        <f>Tabla2[[#This Row],[PAS_DUR_COR_COD_ROS_TG_POS]]-Tabla2[[#This Row],[ESC_DUR_COR_COD_ROS_TG_POS]]</f>
        <v>115.64705882352939</v>
      </c>
      <c r="LU198" s="15">
        <f>Tabla2[[#This Row],[PAS_NUM_COR_COD_ROS_TG_TOT]]-Tabla2[[#This Row],[ESC_NUM_COR_COD_ROS_TG_TOT]]</f>
        <v>0.77666666666666684</v>
      </c>
      <c r="LV198" s="15">
        <f>Tabla2[[#This Row],[PAS_DUR_COR_COD_ROS_TG_TOT]]-Tabla2[[#This Row],[ESC_DUR_COR_COD_ROS_TG_TOT]]</f>
        <v>117.40384615384619</v>
      </c>
      <c r="LW198" s="15">
        <f>Tabla2[[#This Row],[PAS_NUM_COR_COD_ESC_TG_NEG]]-Tabla2[[#This Row],[ESC_NUM_COR_COD_ESC_TG_NEG]]</f>
        <v>1.5750000000000002</v>
      </c>
      <c r="LX198" s="15">
        <f>Tabla2[[#This Row],[PAS_DUR_COR_COD_ESC_TG_NEG]]-Tabla2[[#This Row],[ESC_DUR_COR_COD_ESC_TG_NEG]]</f>
        <v>245.83333333333337</v>
      </c>
      <c r="LY198" s="15">
        <f>Tabla2[[#This Row],[PAS_NUM_COR_COD_ESC_TG_NEU]]-Tabla2[[#This Row],[ESC_NUM_COR_COD_ESC_TG_NEU]]</f>
        <v>1.6749999999999998</v>
      </c>
      <c r="LZ198" s="15">
        <f>Tabla2[[#This Row],[PAS_DUR_COR_COD_ESC_TG_NEU]]-Tabla2[[#This Row],[ESC_DUR_COR_COD_ESC_TG_NEU]]</f>
        <v>425.01754385964921</v>
      </c>
      <c r="MA198" s="15">
        <f>Tabla2[[#This Row],[PAS_NUM_COR_COD_ESC_TG_POS]]-Tabla2[[#This Row],[ESC_NUM_COR_COD_ESC_TG_POS]]</f>
        <v>6.6666666666667318E-2</v>
      </c>
      <c r="MB198" s="15">
        <f>Tabla2[[#This Row],[PAS_DUR_COR_COD_ESC_TG_POS]]-Tabla2[[#This Row],[ESC_DUR_COR_COD_ESC_TG_POS]]</f>
        <v>29.504201680672395</v>
      </c>
      <c r="MC198" s="15">
        <f>Tabla2[[#This Row],[PAS_NUM_COR_COD_ESC_TG_TOT]]-Tabla2[[#This Row],[ESC_NUM_COR_COD_ESC_TG_TOT]]</f>
        <v>1.0566666666666666</v>
      </c>
      <c r="MD198" s="15">
        <f>Tabla2[[#This Row],[PAS_DUR_COR_COD_ESC_TG_TOT]]-Tabla2[[#This Row],[ESC_DUR_COR_COD_ESC_TG_TOT]]</f>
        <v>206.44444444444434</v>
      </c>
      <c r="ME198" s="42">
        <f>Tabla25[[#This Row],[PAS_NUM_COR_COD_ROS_TG_NEG]]-Tabla25[[#This Row],[PAS_NUM_COR_COD_ESC_TG_NEG]]</f>
        <v>0.64999999999999947</v>
      </c>
      <c r="MF198" s="42">
        <f>Tabla25[[#This Row],[PAS_NUM_COR_COD_ROS_TG_NEU]]-Tabla25[[#This Row],[PAS_NUM_COR_COD_ESC_TG_NEU]]</f>
        <v>-0.89999999999999991</v>
      </c>
      <c r="MG198" s="42">
        <f>Tabla25[[#This Row],[PAS_NUM_COR_COD_ROS_TG_POS]]-Tabla25[[#This Row],[PAS_NUM_COR_COD_ESC_TG_POS]]</f>
        <v>-0.95000000000000018</v>
      </c>
      <c r="MH198" s="42">
        <f>Tabla25[[#This Row],[PAS_NUM_COR_COD_ROS_TG_TOT]]-Tabla25[[#This Row],[PAS_NUM_COR_COD_ESC_TG_TOT]]</f>
        <v>-0.39999999999999991</v>
      </c>
      <c r="MI198" s="42">
        <f>Tabla25[[#This Row],[PAS_DUR_COR_COD_ROS_TG_NEG]]-Tabla25[[#This Row],[PAS_DUR_COR_COD_ESC_TG_NEG]]</f>
        <v>181.16666666666663</v>
      </c>
      <c r="MJ198" s="42">
        <f>Tabla25[[#This Row],[PAS_DUR_COR_COD_ROS_TG_NEU]]-Tabla25[[#This Row],[PAS_DUR_COR_COD_ESC_TG_NEU]]</f>
        <v>-273.12865497076029</v>
      </c>
      <c r="MK198" s="42">
        <f>Tabla25[[#This Row],[PAS_DUR_COR_COD_ROS_TG_POS]]-Tabla25[[#This Row],[PAS_DUR_COR_COD_ESC_TG_POS]]</f>
        <v>-180.00000000000011</v>
      </c>
      <c r="ML198" s="42">
        <f>Tabla25[[#This Row],[PAS_DUR_COR_COD_ROS_TG_TOT]]-Tabla25[[#This Row],[PAS_DUR_COR_COD_ESC_TG_TOT]]</f>
        <v>-92.540598290598155</v>
      </c>
      <c r="MM198" s="44">
        <f>Tabla25[[#This Row],[ESC_NUM_COR_COD_ROS_TG_NEG]]-Tabla25[[#This Row],[ESC_NUM_COR_COD_ESC_TG_NEG]]</f>
        <v>1</v>
      </c>
      <c r="MN198" s="44">
        <f>Tabla25[[#This Row],[ESC_NUM_COR_COD_ROS_TG_NEU]]-Tabla25[[#This Row],[ESC_NUM_COR_COD_ESC_TG_NEU]]</f>
        <v>0.25</v>
      </c>
      <c r="MO198" s="44">
        <f>Tabla25[[#This Row],[ESC_NUM_COR_COD_ROS_TG_POS]]-Tabla25[[#This Row],[ESC_NUM_COR_COD_ESC_TG_POS]]</f>
        <v>-1.4444444444444442</v>
      </c>
      <c r="MP198" s="44">
        <f>Tabla25[[#This Row],[ESC_NUM_COR_COD_ROS_TG_TOT]]-Tabla25[[#This Row],[ESC_NUM_COR_COD_ESC_TG_TOT]]</f>
        <v>-0.12000000000000011</v>
      </c>
      <c r="MQ198" s="44">
        <f>Tabla25[[#This Row],[ESC_DUR_COR_COD_ROS_TG_NEG]]-Tabla25[[#This Row],[ESC_DUR_COR_COD_ESC_TG_NEG]]</f>
        <v>250.39999999999998</v>
      </c>
      <c r="MR198" s="44">
        <f>Tabla25[[#This Row],[ESC_DUR_COR_COD_ROS_TG_NEU]]-Tabla25[[#This Row],[ESC_DUR_COR_COD_ESC_TG_NEU]]</f>
        <v>92.476190476190482</v>
      </c>
      <c r="MS198" s="44">
        <f>Tabla25[[#This Row],[ESC_DUR_COR_COD_ROS_TG_POS]]-Tabla25[[#This Row],[ESC_DUR_COR_COD_ESC_TG_POS]]</f>
        <v>-266.14285714285711</v>
      </c>
      <c r="MT198" s="44">
        <f>Tabla25[[#This Row],[ESC_DUR_COR_COD_ROS_TG_TOT]]-Tabla25[[#This Row],[ESC_DUR_COR_COD_ESC_TG_TOT]]</f>
        <v>-3.5</v>
      </c>
      <c r="MU198" s="47">
        <f>Tabla25[[#This Row],[ROS_NUM_COR_COD_ROS_TG_NEG]]-Tabla25[[#This Row],[ROS_NUM_COR_COD_ESC_TG_NEG]]</f>
        <v>2.1111111111111112</v>
      </c>
      <c r="MV198" s="47">
        <f>Tabla25[[#This Row],[ROS_NUM_COR_COD_ROS_TG_NEU]]-Tabla25[[#This Row],[ROS_NUM_COR_COD_ESC_TG_NEU]]</f>
        <v>-0.79999999999999982</v>
      </c>
      <c r="MW198" s="47">
        <f>Tabla25[[#This Row],[ROS_NUM_COR_COD_ROS_TG_POS]]-Tabla25[[#This Row],[ROS_NUM_COR_COD_ESC_TG_POS]]</f>
        <v>1.7999999999999998</v>
      </c>
      <c r="MX198" s="47">
        <f>Tabla25[[#This Row],[ROS_NUM_COR_COD_ROS_TG_TOT]]-Tabla25[[#This Row],[ROS_NUM_COR_COD_ESC_TG_TOT]]</f>
        <v>1</v>
      </c>
      <c r="MY198" s="47">
        <f>Tabla25[[#This Row],[ROS_DUR_COR_COD_ROS_TG_NEG]]-Tabla25[[#This Row],[ROS_DUR_COR_COD_ESC_TG_NEG]]</f>
        <v>257.42499999999995</v>
      </c>
      <c r="MZ198" s="47">
        <f>Tabla25[[#This Row],[ROS_DUR_COR_COD_ROS_TG_NEU]]-Tabla25[[#This Row],[ROS_DUR_COR_COD_ESC_TG_NEU]]</f>
        <v>-435.21428571428567</v>
      </c>
      <c r="NA198" s="47">
        <f>Tabla25[[#This Row],[ROS_DUR_COR_COD_ROS_TG_POS]]-Tabla25[[#This Row],[ROS_DUR_COR_COD_ESC_TG_POS]]</f>
        <v>452.44444444444446</v>
      </c>
      <c r="NB198" s="47">
        <f>Tabla25[[#This Row],[ROS_DUR_COR_COD_ROS_TG_TOT]]-Tabla25[[#This Row],[ROS_DUR_COR_COD_ESC_TG_TOT]]</f>
        <v>111.41666666666674</v>
      </c>
    </row>
    <row r="199" spans="1:366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  <c r="KY199" s="15">
        <f>Tabla2[[#This Row],[ROS_NUM_COR_COD_ROS_TG_NEG]]-Tabla2[[#This Row],[PAS_NUM_COR_COD_ROS_TG_NEG]]</f>
        <v>1.3250000000000002</v>
      </c>
      <c r="KZ199" s="15">
        <f>Tabla2[[#This Row],[ROS_DUR_COR_COD_ROS_TG_NEG]]-Tabla2[[#This Row],[PAS_DUR_COR_COD_ROS_TG_NEG]]</f>
        <v>63.486111111111086</v>
      </c>
      <c r="LA199" s="15">
        <f>Tabla2[[#This Row],[ROS_NUM_COR_COD_ROS_TG_NEU]]-Tabla2[[#This Row],[PAS_NUM_COR_COD_ROS_TG_NEU]]</f>
        <v>-0.54999999999999982</v>
      </c>
      <c r="LB199" s="15">
        <f>Tabla2[[#This Row],[ROS_DUR_COR_COD_ROS_TG_NEU]]-Tabla2[[#This Row],[PAS_DUR_COR_COD_ROS_TG_NEU]]</f>
        <v>-304.41176470588243</v>
      </c>
      <c r="LC199" s="15">
        <f>Tabla2[[#This Row],[ROS_NUM_COR_COD_ROS_TG_POS]]-Tabla2[[#This Row],[PAS_NUM_COR_COD_ROS_TG_POS]]</f>
        <v>6.3157894736842302E-2</v>
      </c>
      <c r="LD199" s="15">
        <f>Tabla2[[#This Row],[ROS_DUR_COR_COD_ROS_TG_POS]]-Tabla2[[#This Row],[PAS_DUR_COR_COD_ROS_TG_POS]]</f>
        <v>-287.6875</v>
      </c>
      <c r="LE199" s="15">
        <f>Tabla2[[#This Row],[ROS_NUM_COR_COD_ROS_TG_TOT]]-Tabla2[[#This Row],[PAS_NUM_COR_COD_ROS_TG_TOT]]</f>
        <v>0.25665859564164695</v>
      </c>
      <c r="LF199" s="15">
        <f>Tabla2[[#This Row],[ROS_DUR_COR_COD_ROS_TG_TOT]]-Tabla2[[#This Row],[PAS_DUR_COR_COD_ROS_TG_TOT]]</f>
        <v>-167.22969187675062</v>
      </c>
      <c r="LG199" s="15">
        <f>Tabla2[[#This Row],[ROS_NUM_COR_COD_ESC_TG_NEG]]-Tabla2[[#This Row],[PAS_NUM_COR_COD_ESC_TG_NEG]]</f>
        <v>-0.95000000000000018</v>
      </c>
      <c r="LH199" s="15">
        <f>Tabla2[[#This Row],[ROS_DUR_COR_COD_ESC_TG_NEG]]-Tabla2[[#This Row],[PAS_DUR_COR_COD_ESC_TG_NEG]]</f>
        <v>-360.4</v>
      </c>
      <c r="LI199" s="15">
        <f>Tabla2[[#This Row],[ROS_NUM_COR_COD_ESC_TG_NEU]]-Tabla2[[#This Row],[PAS_NUM_COR_COD_ESC_TG_NEU]]</f>
        <v>-1.2499999999999998</v>
      </c>
      <c r="LJ199" s="15">
        <f>Tabla2[[#This Row],[ROS_NUM_COR_COD_ESC_TG_NEG]]-Tabla2[[#This Row],[PAS_NUM_COR_COD_ESC_TG_NEG]]</f>
        <v>-0.95000000000000018</v>
      </c>
      <c r="LK199" s="15">
        <f>Tabla2[[#This Row],[ROS_NUM_COR_COD_ESC_TG_POS]]-Tabla2[[#This Row],[PAS_NUM_COR_COD_ESC_TG_POS]]</f>
        <v>-0.7578947368421054</v>
      </c>
      <c r="LL199" s="15">
        <f>Tabla2[[#This Row],[ROS_DUR_COR_COD_ESC_TG_POS]]-Tabla2[[#This Row],[PAS_DUR_COR_COD_ESC_TG_POS]]</f>
        <v>-488.14772727272725</v>
      </c>
      <c r="LM199" s="15">
        <f>Tabla2[[#This Row],[ROS_NUM_COR_COD_ESC_TG_TOT]]-Tabla2[[#This Row],[PAS_NUM_COR_COD_ESC_TG_TOT]]</f>
        <v>-1.0060532687651329</v>
      </c>
      <c r="LN199" s="15">
        <f>Tabla2[[#This Row],[ROS_DUR_COR_COD_ESC_TG_TOT]]-Tabla2[[#This Row],[PAS_DUR_COR_COD_ESC_TG_TOT]]</f>
        <v>-442.36428571428576</v>
      </c>
      <c r="LO199" s="15">
        <f>Tabla2[[#This Row],[PAS_NUM_COR_COD_ROS_TG_NEG]]-Tabla2[[#This Row],[ESC_NUM_COR_COD_ROS_TG_NEG]]</f>
        <v>2.5777777777777775</v>
      </c>
      <c r="LP199" s="15">
        <f>Tabla2[[#This Row],[PAS_DUR_COR_COD_ROS_TG_NEG]]-Tabla2[[#This Row],[ESC_DUR_COR_COD_ROS_TG_NEG]]</f>
        <v>634.60317460317469</v>
      </c>
      <c r="LQ199" s="15">
        <f>Tabla2[[#This Row],[PAS_NUM_COR_COD_ROS_TG_NEU]]-Tabla2[[#This Row],[ESC_NUM_COR_COD_ROS_TG_NEU]]</f>
        <v>2.9611111111111108</v>
      </c>
      <c r="LR199" s="15">
        <f>Tabla2[[#This Row],[PAS_DUR_COR_COD_ROS_TG_NEU]]-Tabla2[[#This Row],[ESC_DUR_COR_COD_ROS_TG_NEU]]</f>
        <v>938.30065359477135</v>
      </c>
      <c r="LS199" s="15">
        <f>Tabla2[[#This Row],[PAS_NUM_COR_COD_ROS_TG_POS]]-Tabla2[[#This Row],[ESC_NUM_COR_COD_ROS_TG_POS]]</f>
        <v>2.7368421052631575</v>
      </c>
      <c r="LT199" s="15">
        <f>Tabla2[[#This Row],[PAS_DUR_COR_COD_ROS_TG_POS]]-Tabla2[[#This Row],[ESC_DUR_COR_COD_ROS_TG_POS]]</f>
        <v>944.85416666666674</v>
      </c>
      <c r="LU199" s="15">
        <f>Tabla2[[#This Row],[PAS_NUM_COR_COD_ROS_TG_TOT]]-Tabla2[[#This Row],[ESC_NUM_COR_COD_ROS_TG_TOT]]</f>
        <v>2.7433414043583531</v>
      </c>
      <c r="LV199" s="15">
        <f>Tabla2[[#This Row],[PAS_DUR_COR_COD_ROS_TG_TOT]]-Tabla2[[#This Row],[ESC_DUR_COR_COD_ROS_TG_TOT]]</f>
        <v>827.4125490196077</v>
      </c>
      <c r="LW199" s="15">
        <f>Tabla2[[#This Row],[PAS_NUM_COR_COD_ESC_TG_NEG]]-Tabla2[[#This Row],[ESC_NUM_COR_COD_ESC_TG_NEG]]</f>
        <v>-3.4388888888888891</v>
      </c>
      <c r="LX199" s="15">
        <f>Tabla2[[#This Row],[PAS_DUR_COR_COD_ESC_TG_NEG]]-Tabla2[[#This Row],[ESC_DUR_COR_COD_ESC_TG_NEG]]</f>
        <v>-722.26666666666665</v>
      </c>
      <c r="LY199" s="15">
        <f>Tabla2[[#This Row],[PAS_NUM_COR_COD_ESC_TG_NEU]]-Tabla2[[#This Row],[ESC_NUM_COR_COD_ESC_TG_NEU]]</f>
        <v>-3.0611111111111109</v>
      </c>
      <c r="LZ199" s="15">
        <f>Tabla2[[#This Row],[PAS_DUR_COR_COD_ESC_TG_NEU]]-Tabla2[[#This Row],[ESC_DUR_COR_COD_ESC_TG_NEU]]</f>
        <v>-530.15873015873012</v>
      </c>
      <c r="MA199" s="15">
        <f>Tabla2[[#This Row],[PAS_NUM_COR_COD_ESC_TG_POS]]-Tabla2[[#This Row],[ESC_NUM_COR_COD_ESC_TG_POS]]</f>
        <v>-2.5421052631578949</v>
      </c>
      <c r="MB199" s="15">
        <f>Tabla2[[#This Row],[PAS_DUR_COR_COD_ESC_TG_POS]]-Tabla2[[#This Row],[ESC_DUR_COR_COD_ESC_TG_POS]]</f>
        <v>-387.42727272727279</v>
      </c>
      <c r="MC199" s="15">
        <f>Tabla2[[#This Row],[PAS_NUM_COR_COD_ESC_TG_TOT]]-Tabla2[[#This Row],[ESC_NUM_COR_COD_ESC_TG_TOT]]</f>
        <v>-2.9939467312348671</v>
      </c>
      <c r="MD199" s="15">
        <f>Tabla2[[#This Row],[PAS_DUR_COR_COD_ESC_TG_TOT]]-Tabla2[[#This Row],[ESC_DUR_COR_COD_ESC_TG_TOT]]</f>
        <v>-547.27857142857124</v>
      </c>
      <c r="ME199" s="42">
        <f>Tabla25[[#This Row],[PAS_NUM_COR_COD_ROS_TG_NEG]]-Tabla25[[#This Row],[PAS_NUM_COR_COD_ESC_TG_NEG]]</f>
        <v>0.34999999999999964</v>
      </c>
      <c r="MF199" s="42">
        <f>Tabla25[[#This Row],[PAS_NUM_COR_COD_ROS_TG_NEU]]-Tabla25[[#This Row],[PAS_NUM_COR_COD_ESC_TG_NEU]]</f>
        <v>1.7999999999999998</v>
      </c>
      <c r="MG199" s="42">
        <f>Tabla25[[#This Row],[PAS_NUM_COR_COD_ROS_TG_POS]]-Tabla25[[#This Row],[PAS_NUM_COR_COD_ESC_TG_POS]]</f>
        <v>1.5789473684210522</v>
      </c>
      <c r="MH199" s="42">
        <f>Tabla25[[#This Row],[PAS_NUM_COR_COD_ROS_TG_TOT]]-Tabla25[[#This Row],[PAS_NUM_COR_COD_ESC_TG_TOT]]</f>
        <v>1.2372881355932202</v>
      </c>
      <c r="MI199" s="42">
        <f>Tabla25[[#This Row],[PAS_DUR_COR_COD_ROS_TG_NEG]]-Tabla25[[#This Row],[PAS_DUR_COR_COD_ESC_TG_NEG]]</f>
        <v>-82.844444444444434</v>
      </c>
      <c r="MJ199" s="42">
        <f>Tabla25[[#This Row],[PAS_DUR_COR_COD_ROS_TG_NEU]]-Tabla25[[#This Row],[PAS_DUR_COR_COD_ESC_TG_NEU]]</f>
        <v>243.12605042016821</v>
      </c>
      <c r="MK199" s="42">
        <f>Tabla25[[#This Row],[PAS_DUR_COR_COD_ROS_TG_POS]]-Tabla25[[#This Row],[PAS_DUR_COR_COD_ESC_TG_POS]]</f>
        <v>276.91477272727275</v>
      </c>
      <c r="ML199" s="42">
        <f>Tabla25[[#This Row],[PAS_DUR_COR_COD_ROS_TG_TOT]]-Tabla25[[#This Row],[PAS_DUR_COR_COD_ESC_TG_TOT]]</f>
        <v>141.72254901960764</v>
      </c>
      <c r="MM199" s="44">
        <f>Tabla25[[#This Row],[ESC_NUM_COR_COD_ROS_TG_NEG]]-Tabla25[[#This Row],[ESC_NUM_COR_COD_ESC_TG_NEG]]</f>
        <v>-5.666666666666667</v>
      </c>
      <c r="MN199" s="44">
        <f>Tabla25[[#This Row],[ESC_NUM_COR_COD_ROS_TG_NEU]]-Tabla25[[#This Row],[ESC_NUM_COR_COD_ESC_TG_NEU]]</f>
        <v>-4.2222222222222214</v>
      </c>
      <c r="MO199" s="44">
        <f>Tabla25[[#This Row],[ESC_NUM_COR_COD_ROS_TG_POS]]-Tabla25[[#This Row],[ESC_NUM_COR_COD_ESC_TG_POS]]</f>
        <v>-3.7</v>
      </c>
      <c r="MP199" s="44">
        <f>Tabla25[[#This Row],[ESC_NUM_COR_COD_ROS_TG_TOT]]-Tabla25[[#This Row],[ESC_NUM_COR_COD_ESC_TG_TOT]]</f>
        <v>-4.5</v>
      </c>
      <c r="MQ199" s="44">
        <f>Tabla25[[#This Row],[ESC_DUR_COR_COD_ROS_TG_NEG]]-Tabla25[[#This Row],[ESC_DUR_COR_COD_ESC_TG_NEG]]</f>
        <v>-1439.7142857142858</v>
      </c>
      <c r="MR199" s="44">
        <f>Tabla25[[#This Row],[ESC_DUR_COR_COD_ROS_TG_NEU]]-Tabla25[[#This Row],[ESC_DUR_COR_COD_ESC_TG_NEU]]</f>
        <v>-1225.3333333333333</v>
      </c>
      <c r="MS199" s="44">
        <f>Tabla25[[#This Row],[ESC_DUR_COR_COD_ROS_TG_POS]]-Tabla25[[#This Row],[ESC_DUR_COR_COD_ESC_TG_POS]]</f>
        <v>-1055.3666666666668</v>
      </c>
      <c r="MT199" s="44">
        <f>Tabla25[[#This Row],[ESC_DUR_COR_COD_ROS_TG_TOT]]-Tabla25[[#This Row],[ESC_DUR_COR_COD_ESC_TG_TOT]]</f>
        <v>-1232.9685714285713</v>
      </c>
      <c r="MU199" s="47">
        <f>Tabla25[[#This Row],[ROS_NUM_COR_COD_ROS_TG_NEG]]-Tabla25[[#This Row],[ROS_NUM_COR_COD_ESC_TG_NEG]]</f>
        <v>2.625</v>
      </c>
      <c r="MV199" s="47">
        <f>Tabla25[[#This Row],[ROS_NUM_COR_COD_ROS_TG_NEU]]-Tabla25[[#This Row],[ROS_NUM_COR_COD_ESC_TG_NEU]]</f>
        <v>2.5</v>
      </c>
      <c r="MW199" s="47">
        <f>Tabla25[[#This Row],[ROS_NUM_COR_COD_ROS_TG_POS]]-Tabla25[[#This Row],[ROS_NUM_COR_COD_ESC_TG_POS]]</f>
        <v>2.4</v>
      </c>
      <c r="MX199" s="47">
        <f>Tabla25[[#This Row],[ROS_NUM_COR_COD_ROS_TG_TOT]]-Tabla25[[#This Row],[ROS_NUM_COR_COD_ESC_TG_TOT]]</f>
        <v>2.5</v>
      </c>
      <c r="MY199" s="47">
        <f>Tabla25[[#This Row],[ROS_DUR_COR_COD_ROS_TG_NEG]]-Tabla25[[#This Row],[ROS_DUR_COR_COD_ESC_TG_NEG]]</f>
        <v>341.04166666666663</v>
      </c>
      <c r="MZ199" s="47">
        <f>Tabla25[[#This Row],[ROS_DUR_COR_COD_ROS_TG_NEU]]-Tabla25[[#This Row],[ROS_DUR_COR_COD_ESC_TG_NEU]]</f>
        <v>422.57142857142856</v>
      </c>
      <c r="NA199" s="47">
        <f>Tabla25[[#This Row],[ROS_DUR_COR_COD_ROS_TG_POS]]-Tabla25[[#This Row],[ROS_DUR_COR_COD_ESC_TG_POS]]</f>
        <v>477.375</v>
      </c>
      <c r="NB199" s="47">
        <f>Tabla25[[#This Row],[ROS_DUR_COR_COD_ROS_TG_TOT]]-Tabla25[[#This Row],[ROS_DUR_COR_COD_ESC_TG_TOT]]</f>
        <v>416.85714285714278</v>
      </c>
    </row>
    <row r="200" spans="1:366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  <c r="KY200" s="15">
        <f>Tabla2[[#This Row],[ROS_NUM_COR_COD_ROS_TG_NEG]]-Tabla2[[#This Row],[PAS_NUM_COR_COD_ROS_TG_NEG]]</f>
        <v>1.4210526315789473</v>
      </c>
      <c r="KZ200" s="15">
        <f>Tabla2[[#This Row],[ROS_DUR_COR_COD_ROS_TG_NEG]]-Tabla2[[#This Row],[PAS_DUR_COR_COD_ROS_TG_NEG]]</f>
        <v>-12.147727272727252</v>
      </c>
      <c r="LA200" s="15">
        <f>Tabla2[[#This Row],[ROS_NUM_COR_COD_ROS_TG_NEU]]-Tabla2[[#This Row],[PAS_NUM_COR_COD_ROS_TG_NEU]]</f>
        <v>1.4666666666666666</v>
      </c>
      <c r="LB200" s="15">
        <f>Tabla2[[#This Row],[ROS_DUR_COR_COD_ROS_TG_NEU]]-Tabla2[[#This Row],[PAS_DUR_COR_COD_ROS_TG_NEU]]</f>
        <v>86.64285714285711</v>
      </c>
      <c r="LC200" s="15">
        <f>Tabla2[[#This Row],[ROS_NUM_COR_COD_ROS_TG_POS]]-Tabla2[[#This Row],[PAS_NUM_COR_COD_ROS_TG_POS]]</f>
        <v>1.2222222222222221</v>
      </c>
      <c r="LD200" s="15">
        <f>Tabla2[[#This Row],[ROS_DUR_COR_COD_ROS_TG_POS]]-Tabla2[[#This Row],[PAS_DUR_COR_COD_ROS_TG_POS]]</f>
        <v>-40.625</v>
      </c>
      <c r="LE200" s="15">
        <f>Tabla2[[#This Row],[ROS_NUM_COR_COD_ROS_TG_TOT]]-Tabla2[[#This Row],[PAS_NUM_COR_COD_ROS_TG_TOT]]</f>
        <v>1.3723196881091619</v>
      </c>
      <c r="LF200" s="15">
        <f>Tabla2[[#This Row],[ROS_DUR_COR_COD_ROS_TG_TOT]]-Tabla2[[#This Row],[PAS_DUR_COR_COD_ROS_TG_TOT]]</f>
        <v>6.6536731634182615</v>
      </c>
      <c r="LG200" s="15">
        <f>Tabla2[[#This Row],[ROS_NUM_COR_COD_ESC_TG_NEG]]-Tabla2[[#This Row],[PAS_NUM_COR_COD_ESC_TG_NEG]]</f>
        <v>-0.71345029239766089</v>
      </c>
      <c r="LH200" s="15">
        <f>Tabla2[[#This Row],[ROS_DUR_COR_COD_ESC_TG_NEG]]-Tabla2[[#This Row],[PAS_DUR_COR_COD_ESC_TG_NEG]]</f>
        <v>-296.29999999999995</v>
      </c>
      <c r="LI200" s="15">
        <f>Tabla2[[#This Row],[ROS_NUM_COR_COD_ESC_TG_NEU]]-Tabla2[[#This Row],[PAS_NUM_COR_COD_ESC_TG_NEU]]</f>
        <v>-0.72777777777777763</v>
      </c>
      <c r="LJ200" s="15">
        <f>Tabla2[[#This Row],[ROS_NUM_COR_COD_ESC_TG_NEG]]-Tabla2[[#This Row],[PAS_NUM_COR_COD_ESC_TG_NEG]]</f>
        <v>-0.71345029239766089</v>
      </c>
      <c r="LK200" s="15">
        <f>Tabla2[[#This Row],[ROS_NUM_COR_COD_ESC_TG_POS]]-Tabla2[[#This Row],[PAS_NUM_COR_COD_ESC_TG_POS]]</f>
        <v>-0.11111111111111116</v>
      </c>
      <c r="LL200" s="15">
        <f>Tabla2[[#This Row],[ROS_DUR_COR_COD_ESC_TG_POS]]-Tabla2[[#This Row],[PAS_DUR_COR_COD_ESC_TG_POS]]</f>
        <v>-160.70833333333337</v>
      </c>
      <c r="LM200" s="15">
        <f>Tabla2[[#This Row],[ROS_NUM_COR_COD_ESC_TG_TOT]]-Tabla2[[#This Row],[PAS_NUM_COR_COD_ESC_TG_TOT]]</f>
        <v>-0.5185185185185186</v>
      </c>
      <c r="LN200" s="15">
        <f>Tabla2[[#This Row],[ROS_DUR_COR_COD_ESC_TG_TOT]]-Tabla2[[#This Row],[PAS_DUR_COR_COD_ESC_TG_TOT]]</f>
        <v>-270.73099415204683</v>
      </c>
      <c r="LO200" s="15">
        <f>Tabla2[[#This Row],[PAS_NUM_COR_COD_ROS_TG_NEG]]-Tabla2[[#This Row],[ESC_NUM_COR_COD_ROS_TG_NEG]]</f>
        <v>1.5789473684210527</v>
      </c>
      <c r="LP200" s="15">
        <f>Tabla2[[#This Row],[PAS_DUR_COR_COD_ROS_TG_NEG]]-Tabla2[[#This Row],[ESC_DUR_COR_COD_ROS_TG_NEG]]</f>
        <v>695.27272727272725</v>
      </c>
      <c r="LQ200" s="15">
        <f>Tabla2[[#This Row],[PAS_NUM_COR_COD_ROS_TG_NEU]]-Tabla2[[#This Row],[ESC_NUM_COR_COD_ROS_TG_NEU]]</f>
        <v>1.2</v>
      </c>
      <c r="LR200" s="15">
        <f>Tabla2[[#This Row],[PAS_DUR_COR_COD_ROS_TG_NEU]]-Tabla2[[#This Row],[ESC_DUR_COR_COD_ROS_TG_NEU]]</f>
        <v>557.5</v>
      </c>
      <c r="LS200" s="15">
        <f>Tabla2[[#This Row],[PAS_NUM_COR_COD_ROS_TG_POS]]-Tabla2[[#This Row],[ESC_NUM_COR_COD_ROS_TG_POS]]</f>
        <v>1.3333333333333333</v>
      </c>
      <c r="LT200" s="15">
        <f>Tabla2[[#This Row],[PAS_DUR_COR_COD_ROS_TG_POS]]-Tabla2[[#This Row],[ESC_DUR_COR_COD_ROS_TG_POS]]</f>
        <v>598.875</v>
      </c>
      <c r="LU200" s="15">
        <f>Tabla2[[#This Row],[PAS_NUM_COR_COD_ROS_TG_TOT]]-Tabla2[[#This Row],[ESC_NUM_COR_COD_ROS_TG_TOT]]</f>
        <v>1.368421052631579</v>
      </c>
      <c r="LV200" s="15">
        <f>Tabla2[[#This Row],[PAS_DUR_COR_COD_ROS_TG_TOT]]-Tabla2[[#This Row],[ESC_DUR_COR_COD_ROS_TG_TOT]]</f>
        <v>621.17241379310349</v>
      </c>
      <c r="LW200" s="15">
        <f>Tabla2[[#This Row],[PAS_NUM_COR_COD_ESC_TG_NEG]]-Tabla2[[#This Row],[ESC_NUM_COR_COD_ESC_TG_NEG]]</f>
        <v>2.1578947368421053</v>
      </c>
      <c r="LX200" s="15">
        <f>Tabla2[[#This Row],[PAS_DUR_COR_COD_ESC_TG_NEG]]-Tabla2[[#This Row],[ESC_DUR_COR_COD_ESC_TG_NEG]]</f>
        <v>881.5</v>
      </c>
      <c r="LY200" s="15">
        <f>Tabla2[[#This Row],[PAS_NUM_COR_COD_ESC_TG_NEU]]-Tabla2[[#This Row],[ESC_NUM_COR_COD_ESC_TG_NEU]]</f>
        <v>1.95</v>
      </c>
      <c r="LZ200" s="15">
        <f>Tabla2[[#This Row],[PAS_DUR_COR_COD_ESC_TG_NEU]]-Tabla2[[#This Row],[ESC_DUR_COR_COD_ESC_TG_NEU]]</f>
        <v>707.08333333333337</v>
      </c>
      <c r="MA200" s="15">
        <f>Tabla2[[#This Row],[PAS_NUM_COR_COD_ESC_TG_POS]]-Tabla2[[#This Row],[ESC_NUM_COR_COD_ESC_TG_POS]]</f>
        <v>1.8888888888888888</v>
      </c>
      <c r="MB200" s="15">
        <f>Tabla2[[#This Row],[PAS_DUR_COR_COD_ESC_TG_POS]]-Tabla2[[#This Row],[ESC_DUR_COR_COD_ESC_TG_POS]]</f>
        <v>610.08333333333337</v>
      </c>
      <c r="MC200" s="15">
        <f>Tabla2[[#This Row],[PAS_NUM_COR_COD_ESC_TG_TOT]]-Tabla2[[#This Row],[ESC_NUM_COR_COD_ESC_TG_TOT]]</f>
        <v>2</v>
      </c>
      <c r="MD200" s="15">
        <f>Tabla2[[#This Row],[PAS_DUR_COR_COD_ESC_TG_TOT]]-Tabla2[[#This Row],[ESC_DUR_COR_COD_ESC_TG_TOT]]</f>
        <v>732.88888888888891</v>
      </c>
      <c r="ME200" s="42">
        <f>Tabla25[[#This Row],[PAS_NUM_COR_COD_ROS_TG_NEG]]-Tabla25[[#This Row],[PAS_NUM_COR_COD_ESC_TG_NEG]]</f>
        <v>-0.57894736842105265</v>
      </c>
      <c r="MF200" s="42">
        <f>Tabla25[[#This Row],[PAS_NUM_COR_COD_ROS_TG_NEU]]-Tabla25[[#This Row],[PAS_NUM_COR_COD_ESC_TG_NEU]]</f>
        <v>-0.75</v>
      </c>
      <c r="MG200" s="42">
        <f>Tabla25[[#This Row],[PAS_NUM_COR_COD_ROS_TG_POS]]-Tabla25[[#This Row],[PAS_NUM_COR_COD_ESC_TG_POS]]</f>
        <v>-0.55555555555555558</v>
      </c>
      <c r="MH200" s="42">
        <f>Tabla25[[#This Row],[PAS_NUM_COR_COD_ROS_TG_TOT]]-Tabla25[[#This Row],[PAS_NUM_COR_COD_ESC_TG_TOT]]</f>
        <v>-0.63157894736842102</v>
      </c>
      <c r="MI200" s="42">
        <f>Tabla25[[#This Row],[PAS_DUR_COR_COD_ROS_TG_NEG]]-Tabla25[[#This Row],[PAS_DUR_COR_COD_ESC_TG_NEG]]</f>
        <v>-186.22727272727275</v>
      </c>
      <c r="MJ200" s="42">
        <f>Tabla25[[#This Row],[PAS_DUR_COR_COD_ROS_TG_NEU]]-Tabla25[[#This Row],[PAS_DUR_COR_COD_ESC_TG_NEU]]</f>
        <v>-149.58333333333337</v>
      </c>
      <c r="MK200" s="42">
        <f>Tabla25[[#This Row],[PAS_DUR_COR_COD_ROS_TG_POS]]-Tabla25[[#This Row],[PAS_DUR_COR_COD_ESC_TG_POS]]</f>
        <v>-11.208333333333371</v>
      </c>
      <c r="ML200" s="42">
        <f>Tabla25[[#This Row],[PAS_DUR_COR_COD_ROS_TG_TOT]]-Tabla25[[#This Row],[PAS_DUR_COR_COD_ESC_TG_TOT]]</f>
        <v>-111.71647509578543</v>
      </c>
      <c r="MM200" s="44">
        <f>Tabla25[[#This Row],[ESC_NUM_COR_COD_ROS_TG_NEG]]-Tabla25[[#This Row],[ESC_NUM_COR_COD_ESC_TG_NEG]]</f>
        <v>0</v>
      </c>
      <c r="MN200" s="44">
        <f>Tabla25[[#This Row],[ESC_NUM_COR_COD_ROS_TG_NEU]]-Tabla25[[#This Row],[ESC_NUM_COR_COD_ESC_TG_NEU]]</f>
        <v>0</v>
      </c>
      <c r="MO200" s="44">
        <f>Tabla25[[#This Row],[ESC_NUM_COR_COD_ROS_TG_POS]]-Tabla25[[#This Row],[ESC_NUM_COR_COD_ESC_TG_POS]]</f>
        <v>0</v>
      </c>
      <c r="MP200" s="44">
        <f>Tabla25[[#This Row],[ESC_NUM_COR_COD_ROS_TG_TOT]]-Tabla25[[#This Row],[ESC_NUM_COR_COD_ESC_TG_TOT]]</f>
        <v>0</v>
      </c>
      <c r="MQ200" s="44">
        <f>Tabla25[[#This Row],[ESC_DUR_COR_COD_ROS_TG_NEG]]-Tabla25[[#This Row],[ESC_DUR_COR_COD_ESC_TG_NEG]]</f>
        <v>0</v>
      </c>
      <c r="MR200" s="44">
        <f>Tabla25[[#This Row],[ESC_DUR_COR_COD_ROS_TG_NEU]]-Tabla25[[#This Row],[ESC_DUR_COR_COD_ESC_TG_NEU]]</f>
        <v>0</v>
      </c>
      <c r="MS200" s="44">
        <f>Tabla25[[#This Row],[ESC_DUR_COR_COD_ROS_TG_POS]]-Tabla25[[#This Row],[ESC_DUR_COR_COD_ESC_TG_POS]]</f>
        <v>0</v>
      </c>
      <c r="MT200" s="44">
        <f>Tabla25[[#This Row],[ESC_DUR_COR_COD_ROS_TG_TOT]]-Tabla25[[#This Row],[ESC_DUR_COR_COD_ESC_TG_TOT]]</f>
        <v>0</v>
      </c>
      <c r="MU200" s="47">
        <f>Tabla25[[#This Row],[ROS_NUM_COR_COD_ROS_TG_NEG]]-Tabla25[[#This Row],[ROS_NUM_COR_COD_ESC_TG_NEG]]</f>
        <v>1.5555555555555556</v>
      </c>
      <c r="MV200" s="47">
        <f>Tabla25[[#This Row],[ROS_NUM_COR_COD_ROS_TG_NEU]]-Tabla25[[#This Row],[ROS_NUM_COR_COD_ESC_TG_NEU]]</f>
        <v>1.4444444444444442</v>
      </c>
      <c r="MW200" s="47">
        <f>Tabla25[[#This Row],[ROS_NUM_COR_COD_ROS_TG_POS]]-Tabla25[[#This Row],[ROS_NUM_COR_COD_ESC_TG_POS]]</f>
        <v>0.77777777777777768</v>
      </c>
      <c r="MX200" s="47">
        <f>Tabla25[[#This Row],[ROS_NUM_COR_COD_ROS_TG_TOT]]-Tabla25[[#This Row],[ROS_NUM_COR_COD_ESC_TG_TOT]]</f>
        <v>1.2592592592592595</v>
      </c>
      <c r="MY200" s="47">
        <f>Tabla25[[#This Row],[ROS_DUR_COR_COD_ROS_TG_NEG]]-Tabla25[[#This Row],[ROS_DUR_COR_COD_ESC_TG_NEG]]</f>
        <v>97.924999999999955</v>
      </c>
      <c r="MZ200" s="47">
        <f>Tabla25[[#This Row],[ROS_DUR_COR_COD_ROS_TG_NEU]]-Tabla25[[#This Row],[ROS_DUR_COR_COD_ESC_TG_NEU]]</f>
        <v>267.47619047619042</v>
      </c>
      <c r="NA200" s="47">
        <f>Tabla25[[#This Row],[ROS_DUR_COR_COD_ROS_TG_POS]]-Tabla25[[#This Row],[ROS_DUR_COR_COD_ESC_TG_POS]]</f>
        <v>108.875</v>
      </c>
      <c r="NB200" s="47">
        <f>Tabla25[[#This Row],[ROS_DUR_COR_COD_ROS_TG_TOT]]-Tabla25[[#This Row],[ROS_DUR_COR_COD_ESC_TG_TOT]]</f>
        <v>165.66819221967967</v>
      </c>
    </row>
    <row r="201" spans="1:366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  <c r="KY201" s="15">
        <f>Tabla2[[#This Row],[ROS_NUM_COR_COD_ROS_TG_NEG]]-Tabla2[[#This Row],[PAS_NUM_COR_COD_ROS_TG_NEG]]</f>
        <v>3.3888888888888893</v>
      </c>
      <c r="KZ201" s="15">
        <f>Tabla2[[#This Row],[ROS_DUR_COR_COD_ROS_TG_NEG]]-Tabla2[[#This Row],[PAS_DUR_COR_COD_ROS_TG_NEG]]</f>
        <v>866.99305555555566</v>
      </c>
      <c r="LA201" s="15">
        <f>Tabla2[[#This Row],[ROS_NUM_COR_COD_ROS_TG_NEU]]-Tabla2[[#This Row],[PAS_NUM_COR_COD_ROS_TG_NEU]]</f>
        <v>1.3499999999999996</v>
      </c>
      <c r="LB201" s="15">
        <f>Tabla2[[#This Row],[ROS_DUR_COR_COD_ROS_TG_NEU]]-Tabla2[[#This Row],[PAS_DUR_COR_COD_ROS_TG_NEU]]</f>
        <v>193.90588235294126</v>
      </c>
      <c r="LC201" s="15">
        <f>Tabla2[[#This Row],[ROS_NUM_COR_COD_ROS_TG_POS]]-Tabla2[[#This Row],[PAS_NUM_COR_COD_ROS_TG_POS]]</f>
        <v>2.2999999999999998</v>
      </c>
      <c r="LD201" s="15">
        <f>Tabla2[[#This Row],[ROS_DUR_COR_COD_ROS_TG_POS]]-Tabla2[[#This Row],[PAS_DUR_COR_COD_ROS_TG_POS]]</f>
        <v>757.75163398692803</v>
      </c>
      <c r="LE201" s="15">
        <f>Tabla2[[#This Row],[ROS_NUM_COR_COD_ROS_TG_TOT]]-Tabla2[[#This Row],[PAS_NUM_COR_COD_ROS_TG_TOT]]</f>
        <v>2.3132183908045971</v>
      </c>
      <c r="LF201" s="15">
        <f>Tabla2[[#This Row],[ROS_DUR_COR_COD_ROS_TG_TOT]]-Tabla2[[#This Row],[PAS_DUR_COR_COD_ROS_TG_TOT]]</f>
        <v>595.21571428571417</v>
      </c>
      <c r="LG201" s="15">
        <f>Tabla2[[#This Row],[ROS_NUM_COR_COD_ESC_TG_NEG]]-Tabla2[[#This Row],[PAS_NUM_COR_COD_ESC_TG_NEG]]</f>
        <v>-1.2666666666666668</v>
      </c>
      <c r="LH201" s="15">
        <f>Tabla2[[#This Row],[ROS_DUR_COR_COD_ESC_TG_NEG]]-Tabla2[[#This Row],[PAS_DUR_COR_COD_ESC_TG_NEG]]</f>
        <v>-481.41176470588232</v>
      </c>
      <c r="LI201" s="15">
        <f>Tabla2[[#This Row],[ROS_NUM_COR_COD_ESC_TG_NEU]]-Tabla2[[#This Row],[PAS_NUM_COR_COD_ESC_TG_NEU]]</f>
        <v>0.25</v>
      </c>
      <c r="LJ201" s="15">
        <f>Tabla2[[#This Row],[ROS_NUM_COR_COD_ESC_TG_NEG]]-Tabla2[[#This Row],[PAS_NUM_COR_COD_ESC_TG_NEG]]</f>
        <v>-1.2666666666666668</v>
      </c>
      <c r="LK201" s="15">
        <f>Tabla2[[#This Row],[ROS_NUM_COR_COD_ESC_TG_POS]]-Tabla2[[#This Row],[PAS_NUM_COR_COD_ESC_TG_POS]]</f>
        <v>-0.5</v>
      </c>
      <c r="LL201" s="15">
        <f>Tabla2[[#This Row],[ROS_DUR_COR_COD_ESC_TG_POS]]-Tabla2[[#This Row],[PAS_DUR_COR_COD_ESC_TG_POS]]</f>
        <v>-347.50833333333344</v>
      </c>
      <c r="LM201" s="15">
        <f>Tabla2[[#This Row],[ROS_NUM_COR_COD_ESC_TG_TOT]]-Tabla2[[#This Row],[PAS_NUM_COR_COD_ESC_TG_TOT]]</f>
        <v>-0.47758620689655151</v>
      </c>
      <c r="LN201" s="15">
        <f>Tabla2[[#This Row],[ROS_DUR_COR_COD_ESC_TG_TOT]]-Tabla2[[#This Row],[PAS_DUR_COR_COD_ESC_TG_TOT]]</f>
        <v>-238.67772108843542</v>
      </c>
      <c r="LO201" s="15">
        <f>Tabla2[[#This Row],[PAS_NUM_COR_COD_ROS_TG_NEG]]-Tabla2[[#This Row],[ESC_NUM_COR_COD_ROS_TG_NEG]]</f>
        <v>1.3</v>
      </c>
      <c r="LP201" s="15">
        <f>Tabla2[[#This Row],[PAS_DUR_COR_COD_ROS_TG_NEG]]-Tabla2[[#This Row],[ESC_DUR_COR_COD_ROS_TG_NEG]]</f>
        <v>359.89583333333337</v>
      </c>
      <c r="LQ201" s="15">
        <f>Tabla2[[#This Row],[PAS_NUM_COR_COD_ROS_TG_NEU]]-Tabla2[[#This Row],[ESC_NUM_COR_COD_ROS_TG_NEU]]</f>
        <v>1.838888888888889</v>
      </c>
      <c r="LR201" s="15">
        <f>Tabla2[[#This Row],[PAS_DUR_COR_COD_ROS_TG_NEU]]-Tabla2[[#This Row],[ESC_DUR_COR_COD_ROS_TG_NEU]]</f>
        <v>683.579831932773</v>
      </c>
      <c r="LS201" s="15">
        <f>Tabla2[[#This Row],[PAS_NUM_COR_COD_ROS_TG_POS]]-Tabla2[[#This Row],[ESC_NUM_COR_COD_ROS_TG_POS]]</f>
        <v>0.99999999999999978</v>
      </c>
      <c r="LT201" s="15">
        <f>Tabla2[[#This Row],[PAS_DUR_COR_COD_ROS_TG_POS]]-Tabla2[[#This Row],[ESC_DUR_COR_COD_ROS_TG_POS]]</f>
        <v>351.47058823529414</v>
      </c>
      <c r="LU201" s="15">
        <f>Tabla2[[#This Row],[PAS_NUM_COR_COD_ROS_TG_TOT]]-Tabla2[[#This Row],[ESC_NUM_COR_COD_ROS_TG_TOT]]</f>
        <v>1.3764367816091956</v>
      </c>
      <c r="LV201" s="15">
        <f>Tabla2[[#This Row],[PAS_DUR_COR_COD_ROS_TG_TOT]]-Tabla2[[#This Row],[ESC_DUR_COR_COD_ROS_TG_TOT]]</f>
        <v>471.17000000000007</v>
      </c>
      <c r="LW201" s="15">
        <f>Tabla2[[#This Row],[PAS_NUM_COR_COD_ESC_TG_NEG]]-Tabla2[[#This Row],[ESC_NUM_COR_COD_ESC_TG_NEG]]</f>
        <v>-2.9</v>
      </c>
      <c r="LX201" s="15">
        <f>Tabla2[[#This Row],[PAS_DUR_COR_COD_ESC_TG_NEG]]-Tabla2[[#This Row],[ESC_DUR_COR_COD_ESC_TG_NEG]]</f>
        <v>-800.28823529411773</v>
      </c>
      <c r="LY201" s="15">
        <f>Tabla2[[#This Row],[PAS_NUM_COR_COD_ESC_TG_NEU]]-Tabla2[[#This Row],[ESC_NUM_COR_COD_ESC_TG_NEU]]</f>
        <v>-3.35</v>
      </c>
      <c r="LZ201" s="15">
        <f>Tabla2[[#This Row],[PAS_DUR_COR_COD_ESC_TG_NEU]]-Tabla2[[#This Row],[ESC_DUR_COR_COD_ESC_TG_NEU]]</f>
        <v>-953.38562091503263</v>
      </c>
      <c r="MA201" s="15">
        <f>Tabla2[[#This Row],[PAS_NUM_COR_COD_ESC_TG_POS]]-Tabla2[[#This Row],[ESC_NUM_COR_COD_ESC_TG_POS]]</f>
        <v>-2.7</v>
      </c>
      <c r="MB201" s="15">
        <f>Tabla2[[#This Row],[PAS_DUR_COR_COD_ESC_TG_POS]]-Tabla2[[#This Row],[ESC_DUR_COR_COD_ESC_TG_POS]]</f>
        <v>-631.66666666666652</v>
      </c>
      <c r="MC201" s="15">
        <f>Tabla2[[#This Row],[PAS_NUM_COR_COD_ESC_TG_TOT]]-Tabla2[[#This Row],[ESC_NUM_COR_COD_ESC_TG_TOT]]</f>
        <v>-2.9706896551724138</v>
      </c>
      <c r="MD201" s="15">
        <f>Tabla2[[#This Row],[PAS_DUR_COR_COD_ESC_TG_TOT]]-Tabla2[[#This Row],[ESC_DUR_COR_COD_ESC_TG_TOT]]</f>
        <v>-798.84095707248423</v>
      </c>
      <c r="ME201" s="42">
        <f>Tabla25[[#This Row],[PAS_NUM_COR_COD_ROS_TG_NEG]]-Tabla25[[#This Row],[PAS_NUM_COR_COD_ESC_TG_NEG]]</f>
        <v>-0.10000000000000009</v>
      </c>
      <c r="MF201" s="42">
        <f>Tabla25[[#This Row],[PAS_NUM_COR_COD_ROS_TG_NEU]]-Tabla25[[#This Row],[PAS_NUM_COR_COD_ESC_TG_NEU]]</f>
        <v>0.30000000000000027</v>
      </c>
      <c r="MG201" s="42">
        <f>Tabla25[[#This Row],[PAS_NUM_COR_COD_ROS_TG_POS]]-Tabla25[[#This Row],[PAS_NUM_COR_COD_ESC_TG_POS]]</f>
        <v>-0.40000000000000036</v>
      </c>
      <c r="MH201" s="42">
        <f>Tabla25[[#This Row],[PAS_NUM_COR_COD_ROS_TG_TOT]]-Tabla25[[#This Row],[PAS_NUM_COR_COD_ESC_TG_TOT]]</f>
        <v>-6.666666666666643E-2</v>
      </c>
      <c r="MI201" s="42">
        <f>Tabla25[[#This Row],[PAS_DUR_COR_COD_ROS_TG_NEG]]-Tabla25[[#This Row],[PAS_DUR_COR_COD_ESC_TG_NEG]]</f>
        <v>50.15073529411768</v>
      </c>
      <c r="MJ201" s="42">
        <f>Tabla25[[#This Row],[PAS_DUR_COR_COD_ROS_TG_NEU]]-Tabla25[[#This Row],[PAS_DUR_COR_COD_ESC_TG_NEU]]</f>
        <v>138.23529411764707</v>
      </c>
      <c r="MK201" s="42">
        <f>Tabla25[[#This Row],[PAS_DUR_COR_COD_ROS_TG_POS]]-Tabla25[[#This Row],[PAS_DUR_COR_COD_ESC_TG_POS]]</f>
        <v>-305.6627450980393</v>
      </c>
      <c r="ML201" s="42">
        <f>Tabla25[[#This Row],[PAS_DUR_COR_COD_ROS_TG_TOT]]-Tabla25[[#This Row],[PAS_DUR_COR_COD_ESC_TG_TOT]]</f>
        <v>-33.649387755101998</v>
      </c>
      <c r="MM201" s="44">
        <f>Tabla25[[#This Row],[ESC_NUM_COR_COD_ROS_TG_NEG]]-Tabla25[[#This Row],[ESC_NUM_COR_COD_ESC_TG_NEG]]</f>
        <v>-4.3</v>
      </c>
      <c r="MN201" s="44">
        <f>Tabla25[[#This Row],[ESC_NUM_COR_COD_ROS_TG_NEU]]-Tabla25[[#This Row],[ESC_NUM_COR_COD_ESC_TG_NEU]]</f>
        <v>-4.8888888888888893</v>
      </c>
      <c r="MO201" s="44">
        <f>Tabla25[[#This Row],[ESC_NUM_COR_COD_ROS_TG_POS]]-Tabla25[[#This Row],[ESC_NUM_COR_COD_ESC_TG_POS]]</f>
        <v>-4.1000000000000005</v>
      </c>
      <c r="MP201" s="44">
        <f>Tabla25[[#This Row],[ESC_NUM_COR_COD_ROS_TG_TOT]]-Tabla25[[#This Row],[ESC_NUM_COR_COD_ESC_TG_TOT]]</f>
        <v>-4.4137931034482758</v>
      </c>
      <c r="MQ201" s="44">
        <f>Tabla25[[#This Row],[ESC_DUR_COR_COD_ROS_TG_NEG]]-Tabla25[[#This Row],[ESC_DUR_COR_COD_ESC_TG_NEG]]</f>
        <v>-1110.0333333333333</v>
      </c>
      <c r="MR201" s="44">
        <f>Tabla25[[#This Row],[ESC_DUR_COR_COD_ROS_TG_NEU]]-Tabla25[[#This Row],[ESC_DUR_COR_COD_ESC_TG_NEU]]</f>
        <v>-1498.7301587301586</v>
      </c>
      <c r="MS201" s="44">
        <f>Tabla25[[#This Row],[ESC_DUR_COR_COD_ROS_TG_POS]]-Tabla25[[#This Row],[ESC_DUR_COR_COD_ESC_TG_POS]]</f>
        <v>-1288.8</v>
      </c>
      <c r="MT201" s="44">
        <f>Tabla25[[#This Row],[ESC_DUR_COR_COD_ROS_TG_TOT]]-Tabla25[[#This Row],[ESC_DUR_COR_COD_ESC_TG_TOT]]</f>
        <v>-1303.6603448275864</v>
      </c>
      <c r="MU201" s="47">
        <f>Tabla25[[#This Row],[ROS_NUM_COR_COD_ROS_TG_NEG]]-Tabla25[[#This Row],[ROS_NUM_COR_COD_ESC_TG_NEG]]</f>
        <v>4.5555555555555562</v>
      </c>
      <c r="MV201" s="47">
        <f>Tabla25[[#This Row],[ROS_NUM_COR_COD_ROS_TG_NEU]]-Tabla25[[#This Row],[ROS_NUM_COR_COD_ESC_TG_NEU]]</f>
        <v>1.4</v>
      </c>
      <c r="MW201" s="47">
        <f>Tabla25[[#This Row],[ROS_NUM_COR_COD_ROS_TG_POS]]-Tabla25[[#This Row],[ROS_NUM_COR_COD_ESC_TG_POS]]</f>
        <v>2.3999999999999995</v>
      </c>
      <c r="MX201" s="47">
        <f>Tabla25[[#This Row],[ROS_NUM_COR_COD_ROS_TG_TOT]]-Tabla25[[#This Row],[ROS_NUM_COR_COD_ESC_TG_TOT]]</f>
        <v>2.7241379310344822</v>
      </c>
      <c r="MY201" s="47">
        <f>Tabla25[[#This Row],[ROS_DUR_COR_COD_ROS_TG_NEG]]-Tabla25[[#This Row],[ROS_DUR_COR_COD_ESC_TG_NEG]]</f>
        <v>1398.5555555555557</v>
      </c>
      <c r="MZ201" s="47">
        <f>Tabla25[[#This Row],[ROS_DUR_COR_COD_ROS_TG_NEU]]-Tabla25[[#This Row],[ROS_DUR_COR_COD_ESC_TG_NEU]]</f>
        <v>297.86666666666667</v>
      </c>
      <c r="NA201" s="47">
        <f>Tabla25[[#This Row],[ROS_DUR_COR_COD_ROS_TG_POS]]-Tabla25[[#This Row],[ROS_DUR_COR_COD_ESC_TG_POS]]</f>
        <v>799.59722222222217</v>
      </c>
      <c r="NB201" s="47">
        <f>Tabla25[[#This Row],[ROS_DUR_COR_COD_ROS_TG_TOT]]-Tabla25[[#This Row],[ROS_DUR_COR_COD_ESC_TG_TOT]]</f>
        <v>800.24404761904759</v>
      </c>
    </row>
    <row r="202" spans="1:366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  <c r="KY202" s="15">
        <f>Tabla2[[#This Row],[ROS_NUM_COR_COD_ROS_TG_NEG]]-Tabla2[[#This Row],[PAS_NUM_COR_COD_ROS_TG_NEG]]</f>
        <v>2.39766081871345</v>
      </c>
      <c r="KZ202" s="15">
        <f>Tabla2[[#This Row],[ROS_DUR_COR_COD_ROS_TG_NEG]]-Tabla2[[#This Row],[PAS_DUR_COR_COD_ROS_TG_NEG]]</f>
        <v>604.53968253968242</v>
      </c>
      <c r="LA202" s="15">
        <f>Tabla2[[#This Row],[ROS_NUM_COR_COD_ROS_TG_NEU]]-Tabla2[[#This Row],[PAS_NUM_COR_COD_ROS_TG_NEU]]</f>
        <v>0.77222222222222214</v>
      </c>
      <c r="LB202" s="15">
        <f>Tabla2[[#This Row],[ROS_DUR_COR_COD_ROS_TG_NEU]]-Tabla2[[#This Row],[PAS_DUR_COR_COD_ROS_TG_NEU]]</f>
        <v>263.22058823529414</v>
      </c>
      <c r="LC202" s="15">
        <f>Tabla2[[#This Row],[ROS_NUM_COR_COD_ROS_TG_POS]]-Tabla2[[#This Row],[PAS_NUM_COR_COD_ROS_TG_POS]]</f>
        <v>1.7999999999999998</v>
      </c>
      <c r="LD202" s="15">
        <f>Tabla2[[#This Row],[ROS_DUR_COR_COD_ROS_TG_POS]]-Tabla2[[#This Row],[PAS_DUR_COR_COD_ROS_TG_POS]]</f>
        <v>190.36666666666679</v>
      </c>
      <c r="LE202" s="15">
        <f>Tabla2[[#This Row],[ROS_NUM_COR_COD_ROS_TG_TOT]]-Tabla2[[#This Row],[PAS_NUM_COR_COD_ROS_TG_TOT]]</f>
        <v>1.6398305084745761</v>
      </c>
      <c r="LF202" s="15">
        <f>Tabla2[[#This Row],[ROS_DUR_COR_COD_ROS_TG_TOT]]-Tabla2[[#This Row],[PAS_DUR_COR_COD_ROS_TG_TOT]]</f>
        <v>336.50301464254972</v>
      </c>
      <c r="LG202" s="15">
        <f>Tabla2[[#This Row],[ROS_NUM_COR_COD_ESC_TG_NEG]]-Tabla2[[#This Row],[PAS_NUM_COR_COD_ESC_TG_NEG]]</f>
        <v>-2.5087719298245617</v>
      </c>
      <c r="LH202" s="15">
        <f>Tabla2[[#This Row],[ROS_DUR_COR_COD_ESC_TG_NEG]]-Tabla2[[#This Row],[PAS_DUR_COR_COD_ESC_TG_NEG]]</f>
        <v>-487.63157894736833</v>
      </c>
      <c r="LI202" s="15">
        <f>Tabla2[[#This Row],[ROS_NUM_COR_COD_ESC_TG_NEU]]-Tabla2[[#This Row],[PAS_NUM_COR_COD_ESC_TG_NEU]]</f>
        <v>-0.3666666666666667</v>
      </c>
      <c r="LJ202" s="15">
        <f>Tabla2[[#This Row],[ROS_NUM_COR_COD_ESC_TG_NEG]]-Tabla2[[#This Row],[PAS_NUM_COR_COD_ESC_TG_NEG]]</f>
        <v>-2.5087719298245617</v>
      </c>
      <c r="LK202" s="15">
        <f>Tabla2[[#This Row],[ROS_NUM_COR_COD_ESC_TG_POS]]-Tabla2[[#This Row],[PAS_NUM_COR_COD_ESC_TG_POS]]</f>
        <v>-2.5</v>
      </c>
      <c r="LL202" s="15">
        <f>Tabla2[[#This Row],[ROS_DUR_COR_COD_ESC_TG_POS]]-Tabla2[[#This Row],[PAS_DUR_COR_COD_ESC_TG_POS]]</f>
        <v>-785.75</v>
      </c>
      <c r="LM202" s="15">
        <f>Tabla2[[#This Row],[ROS_NUM_COR_COD_ESC_TG_TOT]]-Tabla2[[#This Row],[PAS_NUM_COR_COD_ESC_TG_TOT]]</f>
        <v>-1.7887409200968525</v>
      </c>
      <c r="LN202" s="15">
        <f>Tabla2[[#This Row],[ROS_DUR_COR_COD_ESC_TG_TOT]]-Tabla2[[#This Row],[PAS_DUR_COR_COD_ESC_TG_TOT]]</f>
        <v>-497.28265306122455</v>
      </c>
      <c r="LO202" s="15">
        <f>Tabla2[[#This Row],[PAS_NUM_COR_COD_ROS_TG_NEG]]-Tabla2[[#This Row],[ESC_NUM_COR_COD_ROS_TG_NEG]]</f>
        <v>1.8245614035087721</v>
      </c>
      <c r="LP202" s="15">
        <f>Tabla2[[#This Row],[PAS_DUR_COR_COD_ROS_TG_NEG]]-Tabla2[[#This Row],[ESC_DUR_COR_COD_ROS_TG_NEG]]</f>
        <v>645.07142857142867</v>
      </c>
      <c r="LQ202" s="15">
        <f>Tabla2[[#This Row],[PAS_NUM_COR_COD_ROS_TG_NEU]]-Tabla2[[#This Row],[ESC_NUM_COR_COD_ROS_TG_NEU]]</f>
        <v>3.0750000000000002</v>
      </c>
      <c r="LR202" s="15">
        <f>Tabla2[[#This Row],[PAS_DUR_COR_COD_ROS_TG_NEU]]-Tabla2[[#This Row],[ESC_DUR_COR_COD_ROS_TG_NEU]]</f>
        <v>1005.3294117647058</v>
      </c>
      <c r="LS202" s="15">
        <f>Tabla2[[#This Row],[PAS_NUM_COR_COD_ROS_TG_POS]]-Tabla2[[#This Row],[ESC_NUM_COR_COD_ROS_TG_POS]]</f>
        <v>0.97777777777777786</v>
      </c>
      <c r="LT202" s="15">
        <f>Tabla2[[#This Row],[PAS_DUR_COR_COD_ROS_TG_POS]]-Tabla2[[#This Row],[ESC_DUR_COR_COD_ROS_TG_POS]]</f>
        <v>849.19047619047615</v>
      </c>
      <c r="LU202" s="15">
        <f>Tabla2[[#This Row],[PAS_NUM_COR_COD_ROS_TG_TOT]]-Tabla2[[#This Row],[ESC_NUM_COR_COD_ROS_TG_TOT]]</f>
        <v>1.8601694915254239</v>
      </c>
      <c r="LV202" s="15">
        <f>Tabla2[[#This Row],[PAS_DUR_COR_COD_ROS_TG_TOT]]-Tabla2[[#This Row],[ESC_DUR_COR_COD_ROS_TG_TOT]]</f>
        <v>833.13455149501658</v>
      </c>
      <c r="LW202" s="15">
        <f>Tabla2[[#This Row],[PAS_NUM_COR_COD_ESC_TG_NEG]]-Tabla2[[#This Row],[ESC_NUM_COR_COD_ESC_TG_NEG]]</f>
        <v>-1.1578947368421053</v>
      </c>
      <c r="LX202" s="15">
        <f>Tabla2[[#This Row],[PAS_DUR_COR_COD_ESC_TG_NEG]]-Tabla2[[#This Row],[ESC_DUR_COR_COD_ESC_TG_NEG]]</f>
        <v>-538.03508771929842</v>
      </c>
      <c r="LY202" s="15">
        <f>Tabla2[[#This Row],[PAS_NUM_COR_COD_ESC_TG_NEU]]-Tabla2[[#This Row],[ESC_NUM_COR_COD_ESC_TG_NEU]]</f>
        <v>-3.55</v>
      </c>
      <c r="LZ202" s="15">
        <f>Tabla2[[#This Row],[PAS_DUR_COR_COD_ESC_TG_NEU]]-Tabla2[[#This Row],[ESC_DUR_COR_COD_ESC_TG_NEU]]</f>
        <v>-830.98214285714289</v>
      </c>
      <c r="MA202" s="15">
        <f>Tabla2[[#This Row],[PAS_NUM_COR_COD_ESC_TG_POS]]-Tabla2[[#This Row],[ESC_NUM_COR_COD_ESC_TG_POS]]</f>
        <v>-1.8111111111111109</v>
      </c>
      <c r="MB202" s="15">
        <f>Tabla2[[#This Row],[PAS_DUR_COR_COD_ESC_TG_POS]]-Tabla2[[#This Row],[ESC_DUR_COR_COD_ESC_TG_POS]]</f>
        <v>-144.54166666666674</v>
      </c>
      <c r="MC202" s="15">
        <f>Tabla2[[#This Row],[PAS_NUM_COR_COD_ESC_TG_TOT]]-Tabla2[[#This Row],[ESC_NUM_COR_COD_ESC_TG_TOT]]</f>
        <v>-2.3898305084745761</v>
      </c>
      <c r="MD202" s="15">
        <f>Tabla2[[#This Row],[PAS_DUR_COR_COD_ESC_TG_TOT]]-Tabla2[[#This Row],[ESC_DUR_COR_COD_ESC_TG_TOT]]</f>
        <v>-518.96734693877534</v>
      </c>
      <c r="ME202" s="42">
        <f>Tabla25[[#This Row],[PAS_NUM_COR_COD_ROS_TG_NEG]]-Tabla25[[#This Row],[PAS_NUM_COR_COD_ESC_TG_NEG]]</f>
        <v>-0.68421052631578938</v>
      </c>
      <c r="MF202" s="42">
        <f>Tabla25[[#This Row],[PAS_NUM_COR_COD_ROS_TG_NEU]]-Tabla25[[#This Row],[PAS_NUM_COR_COD_ESC_TG_NEU]]</f>
        <v>1.75</v>
      </c>
      <c r="MG202" s="42">
        <f>Tabla25[[#This Row],[PAS_NUM_COR_COD_ROS_TG_POS]]-Tabla25[[#This Row],[PAS_NUM_COR_COD_ESC_TG_POS]]</f>
        <v>-1.0999999999999996</v>
      </c>
      <c r="MH202" s="42">
        <f>Tabla25[[#This Row],[PAS_NUM_COR_COD_ROS_TG_TOT]]-Tabla25[[#This Row],[PAS_NUM_COR_COD_ESC_TG_TOT]]</f>
        <v>0</v>
      </c>
      <c r="MI202" s="42">
        <f>Tabla25[[#This Row],[PAS_DUR_COR_COD_ROS_TG_NEG]]-Tabla25[[#This Row],[PAS_DUR_COR_COD_ESC_TG_NEG]]</f>
        <v>50.939849624060344</v>
      </c>
      <c r="MJ202" s="42">
        <f>Tabla25[[#This Row],[PAS_DUR_COR_COD_ROS_TG_NEU]]-Tabla25[[#This Row],[PAS_DUR_COR_COD_ESC_TG_NEU]]</f>
        <v>487.38655462184875</v>
      </c>
      <c r="MK202" s="42">
        <f>Tabla25[[#This Row],[PAS_DUR_COR_COD_ROS_TG_POS]]-Tabla25[[#This Row],[PAS_DUR_COR_COD_ESC_TG_POS]]</f>
        <v>-79.791666666666742</v>
      </c>
      <c r="ML202" s="42">
        <f>Tabla25[[#This Row],[PAS_DUR_COR_COD_ROS_TG_TOT]]-Tabla25[[#This Row],[PAS_DUR_COR_COD_ESC_TG_TOT]]</f>
        <v>161.71618414807767</v>
      </c>
      <c r="MM202" s="44">
        <f>Tabla25[[#This Row],[ESC_NUM_COR_COD_ROS_TG_NEG]]-Tabla25[[#This Row],[ESC_NUM_COR_COD_ESC_TG_NEG]]</f>
        <v>-3.666666666666667</v>
      </c>
      <c r="MN202" s="44">
        <f>Tabla25[[#This Row],[ESC_NUM_COR_COD_ROS_TG_NEU]]-Tabla25[[#This Row],[ESC_NUM_COR_COD_ESC_TG_NEU]]</f>
        <v>-4.875</v>
      </c>
      <c r="MO202" s="44">
        <f>Tabla25[[#This Row],[ESC_NUM_COR_COD_ROS_TG_POS]]-Tabla25[[#This Row],[ESC_NUM_COR_COD_ESC_TG_POS]]</f>
        <v>-3.8888888888888884</v>
      </c>
      <c r="MP202" s="44">
        <f>Tabla25[[#This Row],[ESC_NUM_COR_COD_ROS_TG_TOT]]-Tabla25[[#This Row],[ESC_NUM_COR_COD_ESC_TG_TOT]]</f>
        <v>-4.25</v>
      </c>
      <c r="MQ202" s="44">
        <f>Tabla25[[#This Row],[ESC_DUR_COR_COD_ROS_TG_NEG]]-Tabla25[[#This Row],[ESC_DUR_COR_COD_ESC_TG_NEG]]</f>
        <v>-1132.1666666666667</v>
      </c>
      <c r="MR202" s="44">
        <f>Tabla25[[#This Row],[ESC_DUR_COR_COD_ROS_TG_NEU]]-Tabla25[[#This Row],[ESC_DUR_COR_COD_ESC_TG_NEU]]</f>
        <v>-1348.925</v>
      </c>
      <c r="MS202" s="44">
        <f>Tabla25[[#This Row],[ESC_DUR_COR_COD_ROS_TG_POS]]-Tabla25[[#This Row],[ESC_DUR_COR_COD_ESC_TG_POS]]</f>
        <v>-1073.5238095238096</v>
      </c>
      <c r="MT202" s="44">
        <f>Tabla25[[#This Row],[ESC_DUR_COR_COD_ROS_TG_TOT]]-Tabla25[[#This Row],[ESC_DUR_COR_COD_ESC_TG_TOT]]</f>
        <v>-1190.3857142857141</v>
      </c>
      <c r="MU202" s="47">
        <f>Tabla25[[#This Row],[ROS_NUM_COR_COD_ROS_TG_NEG]]-Tabla25[[#This Row],[ROS_NUM_COR_COD_ESC_TG_NEG]]</f>
        <v>4.2222222222222223</v>
      </c>
      <c r="MV202" s="47">
        <f>Tabla25[[#This Row],[ROS_NUM_COR_COD_ROS_TG_NEU]]-Tabla25[[#This Row],[ROS_NUM_COR_COD_ESC_TG_NEU]]</f>
        <v>2.8888888888888888</v>
      </c>
      <c r="MW202" s="47">
        <f>Tabla25[[#This Row],[ROS_NUM_COR_COD_ROS_TG_POS]]-Tabla25[[#This Row],[ROS_NUM_COR_COD_ESC_TG_POS]]</f>
        <v>3.2</v>
      </c>
      <c r="MX202" s="47">
        <f>Tabla25[[#This Row],[ROS_NUM_COR_COD_ROS_TG_TOT]]-Tabla25[[#This Row],[ROS_NUM_COR_COD_ESC_TG_TOT]]</f>
        <v>3.4285714285714288</v>
      </c>
      <c r="MY202" s="47">
        <f>Tabla25[[#This Row],[ROS_DUR_COR_COD_ROS_TG_NEG]]-Tabla25[[#This Row],[ROS_DUR_COR_COD_ESC_TG_NEG]]</f>
        <v>1143.1111111111111</v>
      </c>
      <c r="MZ202" s="47">
        <f>Tabla25[[#This Row],[ROS_DUR_COR_COD_ROS_TG_NEU]]-Tabla25[[#This Row],[ROS_DUR_COR_COD_ESC_TG_NEU]]</f>
        <v>995.17857142857144</v>
      </c>
      <c r="NA202" s="47">
        <f>Tabla25[[#This Row],[ROS_DUR_COR_COD_ROS_TG_POS]]-Tabla25[[#This Row],[ROS_DUR_COR_COD_ESC_TG_POS]]</f>
        <v>896.32500000000005</v>
      </c>
      <c r="NB202" s="47">
        <f>Tabla25[[#This Row],[ROS_DUR_COR_COD_ROS_TG_TOT]]-Tabla25[[#This Row],[ROS_DUR_COR_COD_ESC_TG_TOT]]</f>
        <v>995.50185185185194</v>
      </c>
    </row>
    <row r="203" spans="1:366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  <c r="KY203" s="15">
        <f>Tabla2[[#This Row],[ROS_NUM_COR_COD_ROS_TG_NEG]]-Tabla2[[#This Row],[PAS_NUM_COR_COD_ROS_TG_NEG]]</f>
        <v>-0.5</v>
      </c>
      <c r="KZ203" s="15">
        <f>Tabla2[[#This Row],[ROS_DUR_COR_COD_ROS_TG_NEG]]-Tabla2[[#This Row],[PAS_DUR_COR_COD_ROS_TG_NEG]]</f>
        <v>70.166666666666742</v>
      </c>
      <c r="LA203" s="15">
        <f>Tabla2[[#This Row],[ROS_NUM_COR_COD_ROS_TG_NEU]]-Tabla2[[#This Row],[PAS_NUM_COR_COD_ROS_TG_NEU]]</f>
        <v>-0.20555555555555527</v>
      </c>
      <c r="LB203" s="15">
        <f>Tabla2[[#This Row],[ROS_DUR_COR_COD_ROS_TG_NEU]]-Tabla2[[#This Row],[PAS_DUR_COR_COD_ROS_TG_NEU]]</f>
        <v>-129.59999999999991</v>
      </c>
      <c r="LC203" s="15">
        <f>Tabla2[[#This Row],[ROS_NUM_COR_COD_ROS_TG_POS]]-Tabla2[[#This Row],[PAS_NUM_COR_COD_ROS_TG_POS]]</f>
        <v>-0.38011695906432752</v>
      </c>
      <c r="LD203" s="15">
        <f>Tabla2[[#This Row],[ROS_DUR_COR_COD_ROS_TG_POS]]-Tabla2[[#This Row],[PAS_DUR_COR_COD_ROS_TG_POS]]</f>
        <v>-290.91666666666663</v>
      </c>
      <c r="LE203" s="15">
        <f>Tabla2[[#This Row],[ROS_NUM_COR_COD_ROS_TG_TOT]]-Tabla2[[#This Row],[PAS_NUM_COR_COD_ROS_TG_TOT]]</f>
        <v>-0.37225360954174502</v>
      </c>
      <c r="LF203" s="15">
        <f>Tabla2[[#This Row],[ROS_DUR_COR_COD_ROS_TG_TOT]]-Tabla2[[#This Row],[PAS_DUR_COR_COD_ROS_TG_TOT]]</f>
        <v>-99.38571428571413</v>
      </c>
      <c r="LG203" s="15">
        <f>Tabla2[[#This Row],[ROS_NUM_COR_COD_ESC_TG_NEG]]-Tabla2[[#This Row],[PAS_NUM_COR_COD_ESC_TG_NEG]]</f>
        <v>-1.4222222222222225</v>
      </c>
      <c r="LH203" s="15">
        <f>Tabla2[[#This Row],[ROS_DUR_COR_COD_ESC_TG_NEG]]-Tabla2[[#This Row],[PAS_DUR_COR_COD_ESC_TG_NEG]]</f>
        <v>-680.96666666666658</v>
      </c>
      <c r="LI203" s="15">
        <f>Tabla2[[#This Row],[ROS_NUM_COR_COD_ESC_TG_NEU]]-Tabla2[[#This Row],[PAS_NUM_COR_COD_ESC_TG_NEU]]</f>
        <v>-0.67222222222222217</v>
      </c>
      <c r="LJ203" s="15">
        <f>Tabla2[[#This Row],[ROS_NUM_COR_COD_ESC_TG_NEG]]-Tabla2[[#This Row],[PAS_NUM_COR_COD_ESC_TG_NEG]]</f>
        <v>-1.4222222222222225</v>
      </c>
      <c r="LK203" s="15">
        <f>Tabla2[[#This Row],[ROS_NUM_COR_COD_ESC_TG_POS]]-Tabla2[[#This Row],[PAS_NUM_COR_COD_ESC_TG_POS]]</f>
        <v>-1.7543859649122808</v>
      </c>
      <c r="LL203" s="15">
        <f>Tabla2[[#This Row],[ROS_DUR_COR_COD_ESC_TG_POS]]-Tabla2[[#This Row],[PAS_DUR_COR_COD_ESC_TG_POS]]</f>
        <v>-839.69696969696963</v>
      </c>
      <c r="LM203" s="15">
        <f>Tabla2[[#This Row],[ROS_NUM_COR_COD_ESC_TG_TOT]]-Tabla2[[#This Row],[PAS_NUM_COR_COD_ESC_TG_TOT]]</f>
        <v>-1.2762084118016321</v>
      </c>
      <c r="LN203" s="15">
        <f>Tabla2[[#This Row],[ROS_DUR_COR_COD_ESC_TG_TOT]]-Tabla2[[#This Row],[PAS_DUR_COR_COD_ESC_TG_TOT]]</f>
        <v>-668.16091954022988</v>
      </c>
      <c r="LO203" s="15">
        <f>Tabla2[[#This Row],[PAS_NUM_COR_COD_ROS_TG_NEG]]-Tabla2[[#This Row],[ESC_NUM_COR_COD_ROS_TG_NEG]]</f>
        <v>-0.39999999999999991</v>
      </c>
      <c r="LP203" s="15">
        <f>Tabla2[[#This Row],[PAS_DUR_COR_COD_ROS_TG_NEG]]-Tabla2[[#This Row],[ESC_DUR_COR_COD_ROS_TG_NEG]]</f>
        <v>-478.16666666666674</v>
      </c>
      <c r="LQ203" s="15">
        <f>Tabla2[[#This Row],[PAS_NUM_COR_COD_ROS_TG_NEU]]-Tabla2[[#This Row],[ESC_NUM_COR_COD_ROS_TG_NEU]]</f>
        <v>-0.45000000000000018</v>
      </c>
      <c r="LR203" s="15">
        <f>Tabla2[[#This Row],[PAS_DUR_COR_COD_ROS_TG_NEU]]-Tabla2[[#This Row],[ESC_DUR_COR_COD_ROS_TG_NEU]]</f>
        <v>74.14285714285711</v>
      </c>
      <c r="LS203" s="15">
        <f>Tabla2[[#This Row],[PAS_NUM_COR_COD_ROS_TG_POS]]-Tabla2[[#This Row],[ESC_NUM_COR_COD_ROS_TG_POS]]</f>
        <v>-1.3421052631578947</v>
      </c>
      <c r="LT203" s="15">
        <f>Tabla2[[#This Row],[PAS_DUR_COR_COD_ROS_TG_POS]]-Tabla2[[#This Row],[ESC_DUR_COR_COD_ROS_TG_POS]]</f>
        <v>80.821428571428555</v>
      </c>
      <c r="LU203" s="15">
        <f>Tabla2[[#This Row],[PAS_NUM_COR_COD_ROS_TG_TOT]]-Tabla2[[#This Row],[ESC_NUM_COR_COD_ROS_TG_TOT]]</f>
        <v>-0.72033898305084754</v>
      </c>
      <c r="LV203" s="15">
        <f>Tabla2[[#This Row],[PAS_DUR_COR_COD_ROS_TG_TOT]]-Tabla2[[#This Row],[ESC_DUR_COR_COD_ROS_TG_TOT]]</f>
        <v>-29.103174603174693</v>
      </c>
      <c r="LW203" s="15">
        <f>Tabla2[[#This Row],[PAS_NUM_COR_COD_ESC_TG_NEG]]-Tabla2[[#This Row],[ESC_NUM_COR_COD_ESC_TG_NEG]]</f>
        <v>-2.0999999999999996</v>
      </c>
      <c r="LX203" s="15">
        <f>Tabla2[[#This Row],[PAS_DUR_COR_COD_ESC_TG_NEG]]-Tabla2[[#This Row],[ESC_DUR_COR_COD_ESC_TG_NEG]]</f>
        <v>-447.07500000000005</v>
      </c>
      <c r="LY203" s="15">
        <f>Tabla2[[#This Row],[PAS_NUM_COR_COD_ESC_TG_NEU]]-Tabla2[[#This Row],[ESC_NUM_COR_COD_ESC_TG_NEU]]</f>
        <v>-2.25</v>
      </c>
      <c r="LZ203" s="15">
        <f>Tabla2[[#This Row],[PAS_DUR_COR_COD_ESC_TG_NEU]]-Tabla2[[#This Row],[ESC_DUR_COR_COD_ESC_TG_NEU]]</f>
        <v>-872.41666666666674</v>
      </c>
      <c r="MA203" s="15">
        <f>Tabla2[[#This Row],[PAS_NUM_COR_COD_ESC_TG_POS]]-Tabla2[[#This Row],[ESC_NUM_COR_COD_ESC_TG_POS]]</f>
        <v>-2.2789473684210528</v>
      </c>
      <c r="MB203" s="15">
        <f>Tabla2[[#This Row],[PAS_DUR_COR_COD_ESC_TG_POS]]-Tabla2[[#This Row],[ESC_DUR_COR_COD_ESC_TG_POS]]</f>
        <v>-69.236363636363649</v>
      </c>
      <c r="MC203" s="15">
        <f>Tabla2[[#This Row],[PAS_NUM_COR_COD_ESC_TG_TOT]]-Tabla2[[#This Row],[ESC_NUM_COR_COD_ESC_TG_TOT]]</f>
        <v>-2.2163841807909606</v>
      </c>
      <c r="MD203" s="15">
        <f>Tabla2[[#This Row],[PAS_DUR_COR_COD_ESC_TG_TOT]]-Tabla2[[#This Row],[ESC_DUR_COR_COD_ESC_TG_TOT]]</f>
        <v>-406.04741379310349</v>
      </c>
      <c r="ME203" s="42">
        <f>Tabla25[[#This Row],[PAS_NUM_COR_COD_ROS_TG_NEG]]-Tabla25[[#This Row],[PAS_NUM_COR_COD_ESC_TG_NEG]]</f>
        <v>-0.70000000000000018</v>
      </c>
      <c r="MF203" s="42">
        <f>Tabla25[[#This Row],[PAS_NUM_COR_COD_ROS_TG_NEU]]-Tabla25[[#This Row],[PAS_NUM_COR_COD_ESC_TG_NEU]]</f>
        <v>1.2</v>
      </c>
      <c r="MG203" s="42">
        <f>Tabla25[[#This Row],[PAS_NUM_COR_COD_ROS_TG_POS]]-Tabla25[[#This Row],[PAS_NUM_COR_COD_ESC_TG_POS]]</f>
        <v>-1.263157894736842</v>
      </c>
      <c r="MH203" s="42">
        <f>Tabla25[[#This Row],[PAS_NUM_COR_COD_ROS_TG_TOT]]-Tabla25[[#This Row],[PAS_NUM_COR_COD_ESC_TG_TOT]]</f>
        <v>-0.23728813559322037</v>
      </c>
      <c r="MI203" s="42">
        <f>Tabla25[[#This Row],[PAS_DUR_COR_COD_ROS_TG_NEG]]-Tabla25[[#This Row],[PAS_DUR_COR_COD_ESC_TG_NEG]]</f>
        <v>-257.9666666666667</v>
      </c>
      <c r="MJ203" s="42">
        <f>Tabla25[[#This Row],[PAS_DUR_COR_COD_ROS_TG_NEU]]-Tabla25[[#This Row],[PAS_DUR_COR_COD_ESC_TG_NEU]]</f>
        <v>374.75</v>
      </c>
      <c r="MK203" s="42">
        <f>Tabla25[[#This Row],[PAS_DUR_COR_COD_ROS_TG_POS]]-Tabla25[[#This Row],[PAS_DUR_COR_COD_ESC_TG_POS]]</f>
        <v>-502.11363636363626</v>
      </c>
      <c r="ML203" s="42">
        <f>Tabla25[[#This Row],[PAS_DUR_COR_COD_ROS_TG_TOT]]-Tabla25[[#This Row],[PAS_DUR_COR_COD_ESC_TG_TOT]]</f>
        <v>-117.54187192118229</v>
      </c>
      <c r="MM203" s="44">
        <f>Tabla25[[#This Row],[ESC_NUM_COR_COD_ROS_TG_NEG]]-Tabla25[[#This Row],[ESC_NUM_COR_COD_ESC_TG_NEG]]</f>
        <v>-2.4</v>
      </c>
      <c r="MN203" s="44">
        <f>Tabla25[[#This Row],[ESC_NUM_COR_COD_ROS_TG_NEU]]-Tabla25[[#This Row],[ESC_NUM_COR_COD_ESC_TG_NEU]]</f>
        <v>-0.60000000000000009</v>
      </c>
      <c r="MO203" s="44">
        <f>Tabla25[[#This Row],[ESC_NUM_COR_COD_ROS_TG_POS]]-Tabla25[[#This Row],[ESC_NUM_COR_COD_ESC_TG_POS]]</f>
        <v>-2.2000000000000002</v>
      </c>
      <c r="MP203" s="44">
        <f>Tabla25[[#This Row],[ESC_NUM_COR_COD_ROS_TG_TOT]]-Tabla25[[#This Row],[ESC_NUM_COR_COD_ESC_TG_TOT]]</f>
        <v>-1.7333333333333334</v>
      </c>
      <c r="MQ203" s="44">
        <f>Tabla25[[#This Row],[ESC_DUR_COR_COD_ROS_TG_NEG]]-Tabla25[[#This Row],[ESC_DUR_COR_COD_ESC_TG_NEG]]</f>
        <v>-226.875</v>
      </c>
      <c r="MR203" s="44">
        <f>Tabla25[[#This Row],[ESC_DUR_COR_COD_ROS_TG_NEU]]-Tabla25[[#This Row],[ESC_DUR_COR_COD_ESC_TG_NEU]]</f>
        <v>-571.80952380952385</v>
      </c>
      <c r="MS203" s="44">
        <f>Tabla25[[#This Row],[ESC_DUR_COR_COD_ROS_TG_POS]]-Tabla25[[#This Row],[ESC_DUR_COR_COD_ESC_TG_POS]]</f>
        <v>-652.17142857142846</v>
      </c>
      <c r="MT203" s="44">
        <f>Tabla25[[#This Row],[ESC_DUR_COR_COD_ROS_TG_TOT]]-Tabla25[[#This Row],[ESC_DUR_COR_COD_ESC_TG_TOT]]</f>
        <v>-494.48611111111109</v>
      </c>
      <c r="MU203" s="47">
        <f>Tabla25[[#This Row],[ROS_NUM_COR_COD_ROS_TG_NEG]]-Tabla25[[#This Row],[ROS_NUM_COR_COD_ESC_TG_NEG]]</f>
        <v>0.22222222222222221</v>
      </c>
      <c r="MV203" s="47">
        <f>Tabla25[[#This Row],[ROS_NUM_COR_COD_ROS_TG_NEU]]-Tabla25[[#This Row],[ROS_NUM_COR_COD_ESC_TG_NEU]]</f>
        <v>1.666666666666667</v>
      </c>
      <c r="MW203" s="47">
        <f>Tabla25[[#This Row],[ROS_NUM_COR_COD_ROS_TG_POS]]-Tabla25[[#This Row],[ROS_NUM_COR_COD_ESC_TG_POS]]</f>
        <v>0.11111111111111116</v>
      </c>
      <c r="MX203" s="47">
        <f>Tabla25[[#This Row],[ROS_NUM_COR_COD_ROS_TG_TOT]]-Tabla25[[#This Row],[ROS_NUM_COR_COD_ESC_TG_TOT]]</f>
        <v>0.66666666666666674</v>
      </c>
      <c r="MY203" s="47">
        <f>Tabla25[[#This Row],[ROS_DUR_COR_COD_ROS_TG_NEG]]-Tabla25[[#This Row],[ROS_DUR_COR_COD_ESC_TG_NEG]]</f>
        <v>493.16666666666663</v>
      </c>
      <c r="MZ203" s="47">
        <f>Tabla25[[#This Row],[ROS_DUR_COR_COD_ROS_TG_NEU]]-Tabla25[[#This Row],[ROS_DUR_COR_COD_ESC_TG_NEU]]</f>
        <v>672.40000000000009</v>
      </c>
      <c r="NA203" s="47">
        <f>Tabla25[[#This Row],[ROS_DUR_COR_COD_ROS_TG_POS]]-Tabla25[[#This Row],[ROS_DUR_COR_COD_ESC_TG_POS]]</f>
        <v>46.666666666666742</v>
      </c>
      <c r="NB203" s="47">
        <f>Tabla25[[#This Row],[ROS_DUR_COR_COD_ROS_TG_TOT]]-Tabla25[[#This Row],[ROS_DUR_COR_COD_ESC_TG_TOT]]</f>
        <v>451.23333333333346</v>
      </c>
    </row>
    <row r="204" spans="1:366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  <c r="KY204" s="15">
        <f>Tabla2[[#This Row],[ROS_NUM_COR_COD_ROS_TG_NEG]]-Tabla2[[#This Row],[PAS_NUM_COR_COD_ROS_TG_NEG]]</f>
        <v>2.4333333333333331</v>
      </c>
      <c r="KZ204" s="15">
        <f>Tabla2[[#This Row],[ROS_DUR_COR_COD_ROS_TG_NEG]]-Tabla2[[#This Row],[PAS_DUR_COR_COD_ROS_TG_NEG]]</f>
        <v>743.59722222222217</v>
      </c>
      <c r="LA204" s="15">
        <f>Tabla2[[#This Row],[ROS_NUM_COR_COD_ROS_TG_NEU]]-Tabla2[[#This Row],[PAS_NUM_COR_COD_ROS_TG_NEU]]</f>
        <v>1.6500000000000004</v>
      </c>
      <c r="LB204" s="15">
        <f>Tabla2[[#This Row],[ROS_DUR_COR_COD_ROS_TG_NEU]]-Tabla2[[#This Row],[PAS_DUR_COR_COD_ROS_TG_NEU]]</f>
        <v>452.47142857142876</v>
      </c>
      <c r="LC204" s="15">
        <f>Tabla2[[#This Row],[ROS_NUM_COR_COD_ROS_TG_POS]]-Tabla2[[#This Row],[PAS_NUM_COR_COD_ROS_TG_POS]]</f>
        <v>2.875</v>
      </c>
      <c r="LD204" s="15">
        <f>Tabla2[[#This Row],[ROS_DUR_COR_COD_ROS_TG_POS]]-Tabla2[[#This Row],[PAS_DUR_COR_COD_ROS_TG_POS]]</f>
        <v>683.375</v>
      </c>
      <c r="LE204" s="15">
        <f>Tabla2[[#This Row],[ROS_NUM_COR_COD_ROS_TG_TOT]]-Tabla2[[#This Row],[PAS_NUM_COR_COD_ROS_TG_TOT]]</f>
        <v>2.2648148148148151</v>
      </c>
      <c r="LF204" s="15">
        <f>Tabla2[[#This Row],[ROS_DUR_COR_COD_ROS_TG_TOT]]-Tabla2[[#This Row],[PAS_DUR_COR_COD_ROS_TG_TOT]]</f>
        <v>629.25694444444457</v>
      </c>
      <c r="LG204" s="15">
        <f>Tabla2[[#This Row],[ROS_NUM_COR_COD_ESC_TG_NEG]]-Tabla2[[#This Row],[PAS_NUM_COR_COD_ESC_TG_NEG]]</f>
        <v>-2.1888888888888887</v>
      </c>
      <c r="LH204" s="15">
        <f>Tabla2[[#This Row],[ROS_DUR_COR_COD_ESC_TG_NEG]]-Tabla2[[#This Row],[PAS_DUR_COR_COD_ESC_TG_NEG]]</f>
        <v>-556.71568627450984</v>
      </c>
      <c r="LI204" s="15">
        <f>Tabla2[[#This Row],[ROS_NUM_COR_COD_ESC_TG_NEU]]-Tabla2[[#This Row],[PAS_NUM_COR_COD_ESC_TG_NEU]]</f>
        <v>-1.4499999999999997</v>
      </c>
      <c r="LJ204" s="15">
        <f>Tabla2[[#This Row],[ROS_NUM_COR_COD_ESC_TG_NEG]]-Tabla2[[#This Row],[PAS_NUM_COR_COD_ESC_TG_NEG]]</f>
        <v>-2.1888888888888887</v>
      </c>
      <c r="LK204" s="15">
        <f>Tabla2[[#This Row],[ROS_NUM_COR_COD_ESC_TG_POS]]-Tabla2[[#This Row],[PAS_NUM_COR_COD_ESC_TG_POS]]</f>
        <v>-2.6500000000000004</v>
      </c>
      <c r="LL204" s="15">
        <f>Tabla2[[#This Row],[ROS_DUR_COR_COD_ESC_TG_POS]]-Tabla2[[#This Row],[PAS_DUR_COR_COD_ESC_TG_POS]]</f>
        <v>-17.944444444444343</v>
      </c>
      <c r="LM204" s="15">
        <f>Tabla2[[#This Row],[ROS_NUM_COR_COD_ESC_TG_TOT]]-Tabla2[[#This Row],[PAS_NUM_COR_COD_ESC_TG_TOT]]</f>
        <v>-2.0703703703703704</v>
      </c>
      <c r="LN204" s="15">
        <f>Tabla2[[#This Row],[ROS_DUR_COR_COD_ESC_TG_TOT]]-Tabla2[[#This Row],[PAS_DUR_COR_COD_ESC_TG_TOT]]</f>
        <v>-344.16457023060798</v>
      </c>
      <c r="LO204" s="15">
        <f>Tabla2[[#This Row],[PAS_NUM_COR_COD_ROS_TG_NEG]]-Tabla2[[#This Row],[ESC_NUM_COR_COD_ROS_TG_NEG]]</f>
        <v>0.56666666666666643</v>
      </c>
      <c r="LP204" s="15">
        <f>Tabla2[[#This Row],[PAS_DUR_COR_COD_ROS_TG_NEG]]-Tabla2[[#This Row],[ESC_DUR_COR_COD_ROS_TG_NEG]]</f>
        <v>320.375</v>
      </c>
      <c r="LQ204" s="15">
        <f>Tabla2[[#This Row],[PAS_NUM_COR_COD_ROS_TG_NEU]]-Tabla2[[#This Row],[ESC_NUM_COR_COD_ROS_TG_NEU]]</f>
        <v>1.25</v>
      </c>
      <c r="LR204" s="15">
        <f>Tabla2[[#This Row],[PAS_DUR_COR_COD_ROS_TG_NEU]]-Tabla2[[#This Row],[ESC_DUR_COR_COD_ROS_TG_NEU]]</f>
        <v>430.35714285714278</v>
      </c>
      <c r="LS204" s="15">
        <f>Tabla2[[#This Row],[PAS_NUM_COR_COD_ROS_TG_POS]]-Tabla2[[#This Row],[ESC_NUM_COR_COD_ROS_TG_POS]]</f>
        <v>-0.39999999999999991</v>
      </c>
      <c r="LT204" s="15">
        <f>Tabla2[[#This Row],[PAS_DUR_COR_COD_ROS_TG_POS]]-Tabla2[[#This Row],[ESC_DUR_COR_COD_ROS_TG_POS]]</f>
        <v>121.89999999999998</v>
      </c>
      <c r="LU204" s="15">
        <f>Tabla2[[#This Row],[PAS_NUM_COR_COD_ROS_TG_TOT]]-Tabla2[[#This Row],[ESC_NUM_COR_COD_ROS_TG_TOT]]</f>
        <v>0.48103448275862037</v>
      </c>
      <c r="LV204" s="15">
        <f>Tabla2[[#This Row],[PAS_DUR_COR_COD_ROS_TG_TOT]]-Tabla2[[#This Row],[ESC_DUR_COR_COD_ROS_TG_TOT]]</f>
        <v>275.7208333333333</v>
      </c>
      <c r="LW204" s="15">
        <f>Tabla2[[#This Row],[PAS_NUM_COR_COD_ESC_TG_NEG]]-Tabla2[[#This Row],[ESC_NUM_COR_COD_ESC_TG_NEG]]</f>
        <v>-1.7000000000000002</v>
      </c>
      <c r="LX204" s="15">
        <f>Tabla2[[#This Row],[PAS_DUR_COR_COD_ESC_TG_NEG]]-Tabla2[[#This Row],[ESC_DUR_COR_COD_ESC_TG_NEG]]</f>
        <v>-306.78431372549028</v>
      </c>
      <c r="LY204" s="15">
        <f>Tabla2[[#This Row],[PAS_NUM_COR_COD_ESC_TG_NEU]]-Tabla2[[#This Row],[ESC_NUM_COR_COD_ESC_TG_NEU]]</f>
        <v>-1.4499999999999997</v>
      </c>
      <c r="LZ204" s="15">
        <f>Tabla2[[#This Row],[PAS_DUR_COR_COD_ESC_TG_NEU]]-Tabla2[[#This Row],[ESC_DUR_COR_COD_ESC_TG_NEU]]</f>
        <v>-388.47777777777787</v>
      </c>
      <c r="MA204" s="15">
        <f>Tabla2[[#This Row],[PAS_NUM_COR_COD_ESC_TG_POS]]-Tabla2[[#This Row],[ESC_NUM_COR_COD_ESC_TG_POS]]</f>
        <v>-4.9999999999999822E-2</v>
      </c>
      <c r="MB204" s="15">
        <f>Tabla2[[#This Row],[PAS_DUR_COR_COD_ESC_TG_POS]]-Tabla2[[#This Row],[ESC_DUR_COR_COD_ESC_TG_POS]]</f>
        <v>-234.94444444444457</v>
      </c>
      <c r="MC204" s="15">
        <f>Tabla2[[#This Row],[PAS_NUM_COR_COD_ESC_TG_TOT]]-Tabla2[[#This Row],[ESC_NUM_COR_COD_ESC_TG_TOT]]</f>
        <v>-1.0586206896551724</v>
      </c>
      <c r="MD204" s="15">
        <f>Tabla2[[#This Row],[PAS_DUR_COR_COD_ESC_TG_TOT]]-Tabla2[[#This Row],[ESC_DUR_COR_COD_ESC_TG_TOT]]</f>
        <v>-310.25606469002696</v>
      </c>
      <c r="ME204" s="42">
        <f>Tabla25[[#This Row],[PAS_NUM_COR_COD_ROS_TG_NEG]]-Tabla25[[#This Row],[PAS_NUM_COR_COD_ESC_TG_NEG]]</f>
        <v>0.60000000000000009</v>
      </c>
      <c r="MF204" s="42">
        <f>Tabla25[[#This Row],[PAS_NUM_COR_COD_ROS_TG_NEU]]-Tabla25[[#This Row],[PAS_NUM_COR_COD_ESC_TG_NEU]]</f>
        <v>-0.39999999999999991</v>
      </c>
      <c r="MG204" s="42">
        <f>Tabla25[[#This Row],[PAS_NUM_COR_COD_ROS_TG_POS]]-Tabla25[[#This Row],[PAS_NUM_COR_COD_ESC_TG_POS]]</f>
        <v>-0.65000000000000036</v>
      </c>
      <c r="MH204" s="42">
        <f>Tabla25[[#This Row],[PAS_NUM_COR_COD_ROS_TG_TOT]]-Tabla25[[#This Row],[PAS_NUM_COR_COD_ESC_TG_TOT]]</f>
        <v>-0.15000000000000036</v>
      </c>
      <c r="MI204" s="42">
        <f>Tabla25[[#This Row],[PAS_DUR_COR_COD_ROS_TG_NEG]]-Tabla25[[#This Row],[PAS_DUR_COR_COD_ESC_TG_NEG]]</f>
        <v>162.74264705882354</v>
      </c>
      <c r="MJ204" s="42">
        <f>Tabla25[[#This Row],[PAS_DUR_COR_COD_ROS_TG_NEU]]-Tabla25[[#This Row],[PAS_DUR_COR_COD_ESC_TG_NEU]]</f>
        <v>166.70634920634916</v>
      </c>
      <c r="MK204" s="42">
        <f>Tabla25[[#This Row],[PAS_DUR_COR_COD_ROS_TG_POS]]-Tabla25[[#This Row],[PAS_DUR_COR_COD_ESC_TG_POS]]</f>
        <v>-121.94444444444434</v>
      </c>
      <c r="ML204" s="42">
        <f>Tabla25[[#This Row],[PAS_DUR_COR_COD_ROS_TG_TOT]]-Tabla25[[#This Row],[PAS_DUR_COR_COD_ESC_TG_TOT]]</f>
        <v>62.634040880503107</v>
      </c>
      <c r="MM204" s="44">
        <f>Tabla25[[#This Row],[ESC_NUM_COR_COD_ROS_TG_NEG]]-Tabla25[[#This Row],[ESC_NUM_COR_COD_ESC_TG_NEG]]</f>
        <v>-1.6666666666666665</v>
      </c>
      <c r="MN204" s="44">
        <f>Tabla25[[#This Row],[ESC_NUM_COR_COD_ROS_TG_NEU]]-Tabla25[[#This Row],[ESC_NUM_COR_COD_ESC_TG_NEU]]</f>
        <v>-3.0999999999999996</v>
      </c>
      <c r="MO204" s="44">
        <f>Tabla25[[#This Row],[ESC_NUM_COR_COD_ROS_TG_POS]]-Tabla25[[#This Row],[ESC_NUM_COR_COD_ESC_TG_POS]]</f>
        <v>-0.30000000000000027</v>
      </c>
      <c r="MP204" s="44">
        <f>Tabla25[[#This Row],[ESC_NUM_COR_COD_ROS_TG_TOT]]-Tabla25[[#This Row],[ESC_NUM_COR_COD_ESC_TG_TOT]]</f>
        <v>-1.6896551724137931</v>
      </c>
      <c r="MQ204" s="44">
        <f>Tabla25[[#This Row],[ESC_DUR_COR_COD_ROS_TG_NEG]]-Tabla25[[#This Row],[ESC_DUR_COR_COD_ESC_TG_NEG]]</f>
        <v>-464.41666666666674</v>
      </c>
      <c r="MR204" s="44">
        <f>Tabla25[[#This Row],[ESC_DUR_COR_COD_ROS_TG_NEU]]-Tabla25[[#This Row],[ESC_DUR_COR_COD_ESC_TG_NEU]]</f>
        <v>-652.12857142857149</v>
      </c>
      <c r="MS204" s="44">
        <f>Tabla25[[#This Row],[ESC_DUR_COR_COD_ROS_TG_POS]]-Tabla25[[#This Row],[ESC_DUR_COR_COD_ESC_TG_POS]]</f>
        <v>-478.78888888888889</v>
      </c>
      <c r="MT204" s="44">
        <f>Tabla25[[#This Row],[ESC_DUR_COR_COD_ROS_TG_TOT]]-Tabla25[[#This Row],[ESC_DUR_COR_COD_ESC_TG_TOT]]</f>
        <v>-523.34285714285716</v>
      </c>
      <c r="MU204" s="47">
        <f>Tabla25[[#This Row],[ROS_NUM_COR_COD_ROS_TG_NEG]]-Tabla25[[#This Row],[ROS_NUM_COR_COD_ESC_TG_NEG]]</f>
        <v>5.2222222222222214</v>
      </c>
      <c r="MV204" s="47">
        <f>Tabla25[[#This Row],[ROS_NUM_COR_COD_ROS_TG_NEU]]-Tabla25[[#This Row],[ROS_NUM_COR_COD_ESC_TG_NEU]]</f>
        <v>2.7</v>
      </c>
      <c r="MW204" s="47">
        <f>Tabla25[[#This Row],[ROS_NUM_COR_COD_ROS_TG_POS]]-Tabla25[[#This Row],[ROS_NUM_COR_COD_ESC_TG_POS]]</f>
        <v>4.875</v>
      </c>
      <c r="MX204" s="47">
        <f>Tabla25[[#This Row],[ROS_NUM_COR_COD_ROS_TG_TOT]]-Tabla25[[#This Row],[ROS_NUM_COR_COD_ESC_TG_TOT]]</f>
        <v>4.1851851851851851</v>
      </c>
      <c r="MY204" s="47">
        <f>Tabla25[[#This Row],[ROS_DUR_COR_COD_ROS_TG_NEG]]-Tabla25[[#This Row],[ROS_DUR_COR_COD_ESC_TG_NEG]]</f>
        <v>1463.0555555555554</v>
      </c>
      <c r="MZ204" s="47">
        <f>Tabla25[[#This Row],[ROS_DUR_COR_COD_ROS_TG_NEU]]-Tabla25[[#This Row],[ROS_DUR_COR_COD_ESC_TG_NEU]]</f>
        <v>881.06666666666672</v>
      </c>
      <c r="NA204" s="47">
        <f>Tabla25[[#This Row],[ROS_DUR_COR_COD_ROS_TG_POS]]-Tabla25[[#This Row],[ROS_DUR_COR_COD_ESC_TG_POS]]</f>
        <v>579.375</v>
      </c>
      <c r="NB204" s="47">
        <f>Tabla25[[#This Row],[ROS_DUR_COR_COD_ROS_TG_TOT]]-Tabla25[[#This Row],[ROS_DUR_COR_COD_ESC_TG_TOT]]</f>
        <v>1036.0555555555557</v>
      </c>
    </row>
    <row r="205" spans="1:366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  <c r="KY205" s="15">
        <f>Tabla2[[#This Row],[ROS_NUM_COR_COD_ROS_TG_NEG]]-Tabla2[[#This Row],[PAS_NUM_COR_COD_ROS_TG_NEG]]</f>
        <v>-2.5789473684210527</v>
      </c>
      <c r="KZ205" s="15">
        <f>Tabla2[[#This Row],[ROS_DUR_COR_COD_ROS_TG_NEG]]-Tabla2[[#This Row],[PAS_DUR_COR_COD_ROS_TG_NEG]]</f>
        <v>-1071.25</v>
      </c>
      <c r="LA205" s="15">
        <f>Tabla2[[#This Row],[ROS_NUM_COR_COD_ROS_TG_NEU]]-Tabla2[[#This Row],[PAS_NUM_COR_COD_ROS_TG_NEU]]</f>
        <v>-3.5</v>
      </c>
      <c r="LB205" s="15">
        <f>Tabla2[[#This Row],[ROS_DUR_COR_COD_ROS_TG_NEU]]-Tabla2[[#This Row],[PAS_DUR_COR_COD_ROS_TG_NEU]]</f>
        <v>-1131.625</v>
      </c>
      <c r="LC205" s="15">
        <f>Tabla2[[#This Row],[ROS_NUM_COR_COD_ROS_TG_POS]]-Tabla2[[#This Row],[PAS_NUM_COR_COD_ROS_TG_POS]]</f>
        <v>-3.55</v>
      </c>
      <c r="LD205" s="15">
        <f>Tabla2[[#This Row],[ROS_DUR_COR_COD_ROS_TG_POS]]-Tabla2[[#This Row],[PAS_DUR_COR_COD_ROS_TG_POS]]</f>
        <v>-1120.3333333333333</v>
      </c>
      <c r="LE205" s="15">
        <f>Tabla2[[#This Row],[ROS_NUM_COR_COD_ROS_TG_TOT]]-Tabla2[[#This Row],[PAS_NUM_COR_COD_ROS_TG_TOT]]</f>
        <v>-3.2203389830508473</v>
      </c>
      <c r="LF205" s="15">
        <f>Tabla2[[#This Row],[ROS_DUR_COR_COD_ROS_TG_TOT]]-Tabla2[[#This Row],[PAS_DUR_COR_COD_ROS_TG_TOT]]</f>
        <v>-1110.8372093023256</v>
      </c>
      <c r="LG205" s="15">
        <f>Tabla2[[#This Row],[ROS_NUM_COR_COD_ESC_TG_NEG]]-Tabla2[[#This Row],[PAS_NUM_COR_COD_ESC_TG_NEG]]</f>
        <v>-4</v>
      </c>
      <c r="LH205" s="15">
        <f>Tabla2[[#This Row],[ROS_DUR_COR_COD_ESC_TG_NEG]]-Tabla2[[#This Row],[PAS_DUR_COR_COD_ESC_TG_NEG]]</f>
        <v>-1343.2142857142858</v>
      </c>
      <c r="LI205" s="15">
        <f>Tabla2[[#This Row],[ROS_NUM_COR_COD_ESC_TG_NEU]]-Tabla2[[#This Row],[PAS_NUM_COR_COD_ESC_TG_NEU]]</f>
        <v>-3.35</v>
      </c>
      <c r="LJ205" s="15">
        <f>Tabla2[[#This Row],[ROS_NUM_COR_COD_ESC_TG_NEG]]-Tabla2[[#This Row],[PAS_NUM_COR_COD_ESC_TG_NEG]]</f>
        <v>-4</v>
      </c>
      <c r="LK205" s="15">
        <f>Tabla2[[#This Row],[ROS_NUM_COR_COD_ESC_TG_POS]]-Tabla2[[#This Row],[PAS_NUM_COR_COD_ESC_TG_POS]]</f>
        <v>-3.45</v>
      </c>
      <c r="LL205" s="15">
        <f>Tabla2[[#This Row],[ROS_DUR_COR_COD_ESC_TG_POS]]-Tabla2[[#This Row],[PAS_DUR_COR_COD_ESC_TG_POS]]</f>
        <v>-980.6875</v>
      </c>
      <c r="LM205" s="15">
        <f>Tabla2[[#This Row],[ROS_NUM_COR_COD_ESC_TG_TOT]]-Tabla2[[#This Row],[PAS_NUM_COR_COD_ESC_TG_TOT]]</f>
        <v>-3.593220338983051</v>
      </c>
      <c r="LN205" s="15">
        <f>Tabla2[[#This Row],[ROS_DUR_COR_COD_ESC_TG_TOT]]-Tabla2[[#This Row],[PAS_DUR_COR_COD_ESC_TG_TOT]]</f>
        <v>-1116.5434782608695</v>
      </c>
      <c r="LO205" s="15">
        <f>Tabla2[[#This Row],[PAS_NUM_COR_COD_ROS_TG_NEG]]-Tabla2[[#This Row],[ESC_NUM_COR_COD_ROS_TG_NEG]]</f>
        <v>2.5789473684210527</v>
      </c>
      <c r="LP205" s="15">
        <f>Tabla2[[#This Row],[PAS_DUR_COR_COD_ROS_TG_NEG]]-Tabla2[[#This Row],[ESC_DUR_COR_COD_ROS_TG_NEG]]</f>
        <v>1071.25</v>
      </c>
      <c r="LQ205" s="15">
        <f>Tabla2[[#This Row],[PAS_NUM_COR_COD_ROS_TG_NEU]]-Tabla2[[#This Row],[ESC_NUM_COR_COD_ROS_TG_NEU]]</f>
        <v>3.5</v>
      </c>
      <c r="LR205" s="15">
        <f>Tabla2[[#This Row],[PAS_DUR_COR_COD_ROS_TG_NEU]]-Tabla2[[#This Row],[ESC_DUR_COR_COD_ROS_TG_NEU]]</f>
        <v>1131.625</v>
      </c>
      <c r="LS205" s="15">
        <f>Tabla2[[#This Row],[PAS_NUM_COR_COD_ROS_TG_POS]]-Tabla2[[#This Row],[ESC_NUM_COR_COD_ROS_TG_POS]]</f>
        <v>3.55</v>
      </c>
      <c r="LT205" s="15">
        <f>Tabla2[[#This Row],[PAS_DUR_COR_COD_ROS_TG_POS]]-Tabla2[[#This Row],[ESC_DUR_COR_COD_ROS_TG_POS]]</f>
        <v>1120.3333333333333</v>
      </c>
      <c r="LU205" s="15">
        <f>Tabla2[[#This Row],[PAS_NUM_COR_COD_ROS_TG_TOT]]-Tabla2[[#This Row],[ESC_NUM_COR_COD_ROS_TG_TOT]]</f>
        <v>3.2203389830508473</v>
      </c>
      <c r="LV205" s="15">
        <f>Tabla2[[#This Row],[PAS_DUR_COR_COD_ROS_TG_TOT]]-Tabla2[[#This Row],[ESC_DUR_COR_COD_ROS_TG_TOT]]</f>
        <v>1110.8372093023256</v>
      </c>
      <c r="LW205" s="15">
        <f>Tabla2[[#This Row],[PAS_NUM_COR_COD_ESC_TG_NEG]]-Tabla2[[#This Row],[ESC_NUM_COR_COD_ESC_TG_NEG]]</f>
        <v>4</v>
      </c>
      <c r="LX205" s="15">
        <f>Tabla2[[#This Row],[PAS_DUR_COR_COD_ESC_TG_NEG]]-Tabla2[[#This Row],[ESC_DUR_COR_COD_ESC_TG_NEG]]</f>
        <v>1343.2142857142858</v>
      </c>
      <c r="LY205" s="15">
        <f>Tabla2[[#This Row],[PAS_NUM_COR_COD_ESC_TG_NEU]]-Tabla2[[#This Row],[ESC_NUM_COR_COD_ESC_TG_NEU]]</f>
        <v>3.35</v>
      </c>
      <c r="LZ205" s="15">
        <f>Tabla2[[#This Row],[PAS_DUR_COR_COD_ESC_TG_NEU]]-Tabla2[[#This Row],[ESC_DUR_COR_COD_ESC_TG_NEU]]</f>
        <v>1054.0625</v>
      </c>
      <c r="MA205" s="15">
        <f>Tabla2[[#This Row],[PAS_NUM_COR_COD_ESC_TG_POS]]-Tabla2[[#This Row],[ESC_NUM_COR_COD_ESC_TG_POS]]</f>
        <v>3.45</v>
      </c>
      <c r="MB205" s="15">
        <f>Tabla2[[#This Row],[PAS_DUR_COR_COD_ESC_TG_POS]]-Tabla2[[#This Row],[ESC_DUR_COR_COD_ESC_TG_POS]]</f>
        <v>980.6875</v>
      </c>
      <c r="MC205" s="15">
        <f>Tabla2[[#This Row],[PAS_NUM_COR_COD_ESC_TG_TOT]]-Tabla2[[#This Row],[ESC_NUM_COR_COD_ESC_TG_TOT]]</f>
        <v>3.593220338983051</v>
      </c>
      <c r="MD205" s="15">
        <f>Tabla2[[#This Row],[PAS_DUR_COR_COD_ESC_TG_TOT]]-Tabla2[[#This Row],[ESC_DUR_COR_COD_ESC_TG_TOT]]</f>
        <v>1116.5434782608695</v>
      </c>
      <c r="ME205" s="42">
        <f>Tabla25[[#This Row],[PAS_NUM_COR_COD_ROS_TG_NEG]]-Tabla25[[#This Row],[PAS_NUM_COR_COD_ESC_TG_NEG]]</f>
        <v>-1.4210526315789473</v>
      </c>
      <c r="MF205" s="42">
        <f>Tabla25[[#This Row],[PAS_NUM_COR_COD_ROS_TG_NEU]]-Tabla25[[#This Row],[PAS_NUM_COR_COD_ESC_TG_NEU]]</f>
        <v>0.14999999999999991</v>
      </c>
      <c r="MG205" s="42">
        <f>Tabla25[[#This Row],[PAS_NUM_COR_COD_ROS_TG_POS]]-Tabla25[[#This Row],[PAS_NUM_COR_COD_ESC_TG_POS]]</f>
        <v>9.9999999999999645E-2</v>
      </c>
      <c r="MH205" s="42">
        <f>Tabla25[[#This Row],[PAS_NUM_COR_COD_ROS_TG_TOT]]-Tabla25[[#This Row],[PAS_NUM_COR_COD_ESC_TG_TOT]]</f>
        <v>-0.37288135593220373</v>
      </c>
      <c r="MI205" s="42">
        <f>Tabla25[[#This Row],[PAS_DUR_COR_COD_ROS_TG_NEG]]-Tabla25[[#This Row],[PAS_DUR_COR_COD_ESC_TG_NEG]]</f>
        <v>-271.96428571428578</v>
      </c>
      <c r="MJ205" s="42">
        <f>Tabla25[[#This Row],[PAS_DUR_COR_COD_ROS_TG_NEU]]-Tabla25[[#This Row],[PAS_DUR_COR_COD_ESC_TG_NEU]]</f>
        <v>77.5625</v>
      </c>
      <c r="MK205" s="42">
        <f>Tabla25[[#This Row],[PAS_DUR_COR_COD_ROS_TG_POS]]-Tabla25[[#This Row],[PAS_DUR_COR_COD_ESC_TG_POS]]</f>
        <v>139.64583333333326</v>
      </c>
      <c r="ML205" s="42">
        <f>Tabla25[[#This Row],[PAS_DUR_COR_COD_ROS_TG_TOT]]-Tabla25[[#This Row],[PAS_DUR_COR_COD_ESC_TG_TOT]]</f>
        <v>-5.7062689585438875</v>
      </c>
      <c r="MM205" s="44">
        <f>Tabla25[[#This Row],[ESC_NUM_COR_COD_ROS_TG_NEG]]-Tabla25[[#This Row],[ESC_NUM_COR_COD_ESC_TG_NEG]]</f>
        <v>0</v>
      </c>
      <c r="MN205" s="44">
        <f>Tabla25[[#This Row],[ESC_NUM_COR_COD_ROS_TG_NEU]]-Tabla25[[#This Row],[ESC_NUM_COR_COD_ESC_TG_NEU]]</f>
        <v>0</v>
      </c>
      <c r="MO205" s="44">
        <f>Tabla25[[#This Row],[ESC_NUM_COR_COD_ROS_TG_POS]]-Tabla25[[#This Row],[ESC_NUM_COR_COD_ESC_TG_POS]]</f>
        <v>0</v>
      </c>
      <c r="MP205" s="44">
        <f>Tabla25[[#This Row],[ESC_NUM_COR_COD_ROS_TG_TOT]]-Tabla25[[#This Row],[ESC_NUM_COR_COD_ESC_TG_TOT]]</f>
        <v>0</v>
      </c>
      <c r="MQ205" s="44">
        <f>Tabla25[[#This Row],[ESC_DUR_COR_COD_ROS_TG_NEG]]-Tabla25[[#This Row],[ESC_DUR_COR_COD_ESC_TG_NEG]]</f>
        <v>0</v>
      </c>
      <c r="MR205" s="44">
        <f>Tabla25[[#This Row],[ESC_DUR_COR_COD_ROS_TG_NEU]]-Tabla25[[#This Row],[ESC_DUR_COR_COD_ESC_TG_NEU]]</f>
        <v>0</v>
      </c>
      <c r="MS205" s="44">
        <f>Tabla25[[#This Row],[ESC_DUR_COR_COD_ROS_TG_POS]]-Tabla25[[#This Row],[ESC_DUR_COR_COD_ESC_TG_POS]]</f>
        <v>0</v>
      </c>
      <c r="MT205" s="44">
        <f>Tabla25[[#This Row],[ESC_DUR_COR_COD_ROS_TG_TOT]]-Tabla25[[#This Row],[ESC_DUR_COR_COD_ESC_TG_TOT]]</f>
        <v>0</v>
      </c>
      <c r="MU205" s="47">
        <f>Tabla25[[#This Row],[ROS_NUM_COR_COD_ROS_TG_NEG]]-Tabla25[[#This Row],[ROS_NUM_COR_COD_ESC_TG_NEG]]</f>
        <v>0</v>
      </c>
      <c r="MV205" s="47">
        <f>Tabla25[[#This Row],[ROS_NUM_COR_COD_ROS_TG_NEU]]-Tabla25[[#This Row],[ROS_NUM_COR_COD_ESC_TG_NEU]]</f>
        <v>0</v>
      </c>
      <c r="MW205" s="47">
        <f>Tabla25[[#This Row],[ROS_NUM_COR_COD_ROS_TG_POS]]-Tabla25[[#This Row],[ROS_NUM_COR_COD_ESC_TG_POS]]</f>
        <v>0</v>
      </c>
      <c r="MX205" s="47">
        <f>Tabla25[[#This Row],[ROS_NUM_COR_COD_ROS_TG_TOT]]-Tabla25[[#This Row],[ROS_NUM_COR_COD_ESC_TG_TOT]]</f>
        <v>0</v>
      </c>
      <c r="MY205" s="47">
        <f>Tabla25[[#This Row],[ROS_DUR_COR_COD_ROS_TG_NEG]]-Tabla25[[#This Row],[ROS_DUR_COR_COD_ESC_TG_NEG]]</f>
        <v>0</v>
      </c>
      <c r="MZ205" s="47">
        <f>Tabla25[[#This Row],[ROS_DUR_COR_COD_ROS_TG_NEU]]-Tabla25[[#This Row],[ROS_DUR_COR_COD_ESC_TG_NEU]]</f>
        <v>0</v>
      </c>
      <c r="NA205" s="47">
        <f>Tabla25[[#This Row],[ROS_DUR_COR_COD_ROS_TG_POS]]-Tabla25[[#This Row],[ROS_DUR_COR_COD_ESC_TG_POS]]</f>
        <v>0</v>
      </c>
      <c r="NB205" s="47">
        <f>Tabla25[[#This Row],[ROS_DUR_COR_COD_ROS_TG_TOT]]-Tabla25[[#This Row],[ROS_DUR_COR_COD_ESC_TG_TOT]]</f>
        <v>0</v>
      </c>
    </row>
    <row r="206" spans="1:366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  <c r="KY206" s="15">
        <f>Tabla2[[#This Row],[ROS_NUM_COR_COD_ROS_TG_NEG]]-Tabla2[[#This Row],[PAS_NUM_COR_COD_ROS_TG_NEG]]</f>
        <v>0.31666666666666643</v>
      </c>
      <c r="KZ206" s="15">
        <f>Tabla2[[#This Row],[ROS_DUR_COR_COD_ROS_TG_NEG]]-Tabla2[[#This Row],[PAS_DUR_COR_COD_ROS_TG_NEG]]</f>
        <v>-21.590643274853733</v>
      </c>
      <c r="LA206" s="15">
        <f>Tabla2[[#This Row],[ROS_NUM_COR_COD_ROS_TG_NEU]]-Tabla2[[#This Row],[PAS_NUM_COR_COD_ROS_TG_NEU]]</f>
        <v>1.333333333333333</v>
      </c>
      <c r="LB206" s="15">
        <f>Tabla2[[#This Row],[ROS_DUR_COR_COD_ROS_TG_NEU]]-Tabla2[[#This Row],[PAS_DUR_COR_COD_ROS_TG_NEU]]</f>
        <v>370</v>
      </c>
      <c r="LC206" s="15">
        <f>Tabla2[[#This Row],[ROS_NUM_COR_COD_ROS_TG_POS]]-Tabla2[[#This Row],[PAS_NUM_COR_COD_ROS_TG_POS]]</f>
        <v>-1.3529411764705879</v>
      </c>
      <c r="LD206" s="15">
        <f>Tabla2[[#This Row],[ROS_DUR_COR_COD_ROS_TG_POS]]-Tabla2[[#This Row],[PAS_DUR_COR_COD_ROS_TG_POS]]</f>
        <v>-142.00833333333344</v>
      </c>
      <c r="LE206" s="15">
        <f>Tabla2[[#This Row],[ROS_NUM_COR_COD_ROS_TG_TOT]]-Tabla2[[#This Row],[PAS_NUM_COR_COD_ROS_TG_TOT]]</f>
        <v>9.740259740259738E-2</v>
      </c>
      <c r="LF206" s="15">
        <f>Tabla2[[#This Row],[ROS_DUR_COR_COD_ROS_TG_TOT]]-Tabla2[[#This Row],[PAS_DUR_COR_COD_ROS_TG_TOT]]</f>
        <v>62.375</v>
      </c>
      <c r="LG206" s="15">
        <f>Tabla2[[#This Row],[ROS_NUM_COR_COD_ESC_TG_NEG]]-Tabla2[[#This Row],[PAS_NUM_COR_COD_ESC_TG_NEG]]</f>
        <v>-1.3666666666666667</v>
      </c>
      <c r="LH206" s="15">
        <f>Tabla2[[#This Row],[ROS_DUR_COR_COD_ESC_TG_NEG]]-Tabla2[[#This Row],[PAS_DUR_COR_COD_ESC_TG_NEG]]</f>
        <v>-559.84761904761911</v>
      </c>
      <c r="LI206" s="15">
        <f>Tabla2[[#This Row],[ROS_NUM_COR_COD_ESC_TG_NEU]]-Tabla2[[#This Row],[PAS_NUM_COR_COD_ESC_TG_NEU]]</f>
        <v>-1.1111111111111112</v>
      </c>
      <c r="LJ206" s="15">
        <f>Tabla2[[#This Row],[ROS_NUM_COR_COD_ESC_TG_NEG]]-Tabla2[[#This Row],[PAS_NUM_COR_COD_ESC_TG_NEG]]</f>
        <v>-1.3666666666666667</v>
      </c>
      <c r="LK206" s="15">
        <f>Tabla2[[#This Row],[ROS_NUM_COR_COD_ESC_TG_POS]]-Tabla2[[#This Row],[PAS_NUM_COR_COD_ESC_TG_POS]]</f>
        <v>-0.12352941176470589</v>
      </c>
      <c r="LL206" s="15">
        <f>Tabla2[[#This Row],[ROS_DUR_COR_COD_ESC_TG_POS]]-Tabla2[[#This Row],[PAS_DUR_COR_COD_ESC_TG_POS]]</f>
        <v>-101.59615384615381</v>
      </c>
      <c r="LM206" s="15">
        <f>Tabla2[[#This Row],[ROS_NUM_COR_COD_ESC_TG_TOT]]-Tabla2[[#This Row],[PAS_NUM_COR_COD_ESC_TG_TOT]]</f>
        <v>-0.87792207792207799</v>
      </c>
      <c r="LN206" s="15">
        <f>Tabla2[[#This Row],[ROS_DUR_COR_COD_ESC_TG_TOT]]-Tabla2[[#This Row],[PAS_DUR_COR_COD_ESC_TG_TOT]]</f>
        <v>-450.15000000000009</v>
      </c>
      <c r="LO206" s="15">
        <f>Tabla2[[#This Row],[PAS_NUM_COR_COD_ROS_TG_NEG]]-Tabla2[[#This Row],[ESC_NUM_COR_COD_ROS_TG_NEG]]</f>
        <v>-0.36428571428571432</v>
      </c>
      <c r="LP206" s="15">
        <f>Tabla2[[#This Row],[PAS_DUR_COR_COD_ROS_TG_NEG]]-Tabla2[[#This Row],[ESC_DUR_COR_COD_ROS_TG_NEG]]</f>
        <v>-278.79824561403518</v>
      </c>
      <c r="LQ206" s="15">
        <f>Tabla2[[#This Row],[PAS_NUM_COR_COD_ROS_TG_NEU]]-Tabla2[[#This Row],[ESC_NUM_COR_COD_ROS_TG_NEU]]</f>
        <v>-0.22222222222222232</v>
      </c>
      <c r="LR206" s="15">
        <f>Tabla2[[#This Row],[PAS_DUR_COR_COD_ROS_TG_NEU]]-Tabla2[[#This Row],[ESC_DUR_COR_COD_ROS_TG_NEU]]</f>
        <v>-336.66666666666674</v>
      </c>
      <c r="LS206" s="15">
        <f>Tabla2[[#This Row],[PAS_NUM_COR_COD_ROS_TG_POS]]-Tabla2[[#This Row],[ESC_NUM_COR_COD_ROS_TG_POS]]</f>
        <v>3.1307189542483655</v>
      </c>
      <c r="LT206" s="15">
        <f>Tabla2[[#This Row],[PAS_DUR_COR_COD_ROS_TG_POS]]-Tabla2[[#This Row],[ESC_DUR_COR_COD_ROS_TG_POS]]</f>
        <v>588.63333333333344</v>
      </c>
      <c r="LU206" s="15">
        <f>Tabla2[[#This Row],[PAS_NUM_COR_COD_ROS_TG_TOT]]-Tabla2[[#This Row],[ESC_NUM_COR_COD_ROS_TG_TOT]]</f>
        <v>0.90545454545454529</v>
      </c>
      <c r="LV206" s="15">
        <f>Tabla2[[#This Row],[PAS_DUR_COR_COD_ROS_TG_TOT]]-Tabla2[[#This Row],[ESC_DUR_COR_COD_ROS_TG_TOT]]</f>
        <v>-68.6875</v>
      </c>
      <c r="LW206" s="15">
        <f>Tabla2[[#This Row],[PAS_NUM_COR_COD_ESC_TG_NEG]]-Tabla2[[#This Row],[ESC_NUM_COR_COD_ESC_TG_NEG]]</f>
        <v>1.5571428571428574</v>
      </c>
      <c r="LX206" s="15">
        <f>Tabla2[[#This Row],[PAS_DUR_COR_COD_ESC_TG_NEG]]-Tabla2[[#This Row],[ESC_DUR_COR_COD_ESC_TG_NEG]]</f>
        <v>-97.199999999999818</v>
      </c>
      <c r="LY206" s="15">
        <f>Tabla2[[#This Row],[PAS_NUM_COR_COD_ESC_TG_NEU]]-Tabla2[[#This Row],[ESC_NUM_COR_COD_ESC_TG_NEU]]</f>
        <v>0.22222222222222232</v>
      </c>
      <c r="LZ206" s="15">
        <f>Tabla2[[#This Row],[PAS_DUR_COR_COD_ESC_TG_NEU]]-Tabla2[[#This Row],[ESC_DUR_COR_COD_ESC_TG_NEU]]</f>
        <v>281.50000000000011</v>
      </c>
      <c r="MA206" s="15">
        <f>Tabla2[[#This Row],[PAS_NUM_COR_COD_ESC_TG_POS]]-Tabla2[[#This Row],[ESC_NUM_COR_COD_ESC_TG_POS]]</f>
        <v>-1.509803921568627</v>
      </c>
      <c r="MB206" s="15">
        <f>Tabla2[[#This Row],[PAS_DUR_COR_COD_ESC_TG_POS]]-Tabla2[[#This Row],[ESC_DUR_COR_COD_ESC_TG_POS]]</f>
        <v>34.846153846153811</v>
      </c>
      <c r="MC206" s="15">
        <f>Tabla2[[#This Row],[PAS_NUM_COR_COD_ESC_TG_TOT]]-Tabla2[[#This Row],[ESC_NUM_COR_COD_ESC_TG_TOT]]</f>
        <v>4.3636363636363473E-2</v>
      </c>
      <c r="MD206" s="15">
        <f>Tabla2[[#This Row],[PAS_DUR_COR_COD_ESC_TG_TOT]]-Tabla2[[#This Row],[ESC_DUR_COR_COD_ESC_TG_TOT]]</f>
        <v>147.53888888888901</v>
      </c>
      <c r="ME206" s="42">
        <f>Tabla25[[#This Row],[PAS_NUM_COR_COD_ROS_TG_NEG]]-Tabla25[[#This Row],[PAS_NUM_COR_COD_ESC_TG_NEG]]</f>
        <v>-0.35000000000000009</v>
      </c>
      <c r="MF206" s="42">
        <f>Tabla25[[#This Row],[PAS_NUM_COR_COD_ROS_TG_NEU]]-Tabla25[[#This Row],[PAS_NUM_COR_COD_ESC_TG_NEU]]</f>
        <v>0.11111111111111116</v>
      </c>
      <c r="MG206" s="42">
        <f>Tabla25[[#This Row],[PAS_NUM_COR_COD_ROS_TG_POS]]-Tabla25[[#This Row],[PAS_NUM_COR_COD_ESC_TG_POS]]</f>
        <v>1.5294117647058818</v>
      </c>
      <c r="MH206" s="42">
        <f>Tabla25[[#This Row],[PAS_NUM_COR_COD_ROS_TG_TOT]]-Tabla25[[#This Row],[PAS_NUM_COR_COD_ESC_TG_TOT]]</f>
        <v>0.38181818181818183</v>
      </c>
      <c r="MI206" s="42">
        <f>Tabla25[[#This Row],[PAS_DUR_COR_COD_ROS_TG_NEG]]-Tabla25[[#This Row],[PAS_DUR_COR_COD_ESC_TG_NEG]]</f>
        <v>-380.76491228070188</v>
      </c>
      <c r="MJ206" s="42">
        <f>Tabla25[[#This Row],[PAS_DUR_COR_COD_ROS_TG_NEU]]-Tabla25[[#This Row],[PAS_DUR_COR_COD_ESC_TG_NEU]]</f>
        <v>-297.66666666666674</v>
      </c>
      <c r="MK206" s="42">
        <f>Tabla25[[#This Row],[PAS_DUR_COR_COD_ROS_TG_POS]]-Tabla25[[#This Row],[PAS_DUR_COR_COD_ESC_TG_POS]]</f>
        <v>190.28717948717963</v>
      </c>
      <c r="ML206" s="42">
        <f>Tabla25[[#This Row],[PAS_DUR_COR_COD_ROS_TG_TOT]]-Tabla25[[#This Row],[PAS_DUR_COR_COD_ESC_TG_TOT]]</f>
        <v>-177.65000000000009</v>
      </c>
      <c r="MM206" s="44">
        <f>Tabla25[[#This Row],[ESC_NUM_COR_COD_ROS_TG_NEG]]-Tabla25[[#This Row],[ESC_NUM_COR_COD_ESC_TG_NEG]]</f>
        <v>1.5714285714285716</v>
      </c>
      <c r="MN206" s="44">
        <f>Tabla25[[#This Row],[ESC_NUM_COR_COD_ROS_TG_NEU]]-Tabla25[[#This Row],[ESC_NUM_COR_COD_ESC_TG_NEU]]</f>
        <v>0.5555555555555558</v>
      </c>
      <c r="MO206" s="44">
        <f>Tabla25[[#This Row],[ESC_NUM_COR_COD_ROS_TG_POS]]-Tabla25[[#This Row],[ESC_NUM_COR_COD_ESC_TG_POS]]</f>
        <v>-3.1111111111111107</v>
      </c>
      <c r="MP206" s="44">
        <f>Tabla25[[#This Row],[ESC_NUM_COR_COD_ROS_TG_TOT]]-Tabla25[[#This Row],[ESC_NUM_COR_COD_ESC_TG_TOT]]</f>
        <v>-0.48</v>
      </c>
      <c r="MQ206" s="44">
        <f>Tabla25[[#This Row],[ESC_DUR_COR_COD_ROS_TG_NEG]]-Tabla25[[#This Row],[ESC_DUR_COR_COD_ESC_TG_NEG]]</f>
        <v>-199.16666666666652</v>
      </c>
      <c r="MR206" s="44">
        <f>Tabla25[[#This Row],[ESC_DUR_COR_COD_ROS_TG_NEU]]-Tabla25[[#This Row],[ESC_DUR_COR_COD_ESC_TG_NEU]]</f>
        <v>320.50000000000011</v>
      </c>
      <c r="MS206" s="44">
        <f>Tabla25[[#This Row],[ESC_DUR_COR_COD_ROS_TG_POS]]-Tabla25[[#This Row],[ESC_DUR_COR_COD_ESC_TG_POS]]</f>
        <v>-363.5</v>
      </c>
      <c r="MT206" s="44">
        <f>Tabla25[[#This Row],[ESC_DUR_COR_COD_ROS_TG_TOT]]-Tabla25[[#This Row],[ESC_DUR_COR_COD_ESC_TG_TOT]]</f>
        <v>38.576388888888914</v>
      </c>
      <c r="MU206" s="47">
        <f>Tabla25[[#This Row],[ROS_NUM_COR_COD_ROS_TG_NEG]]-Tabla25[[#This Row],[ROS_NUM_COR_COD_ESC_TG_NEG]]</f>
        <v>1.333333333333333</v>
      </c>
      <c r="MV206" s="47">
        <f>Tabla25[[#This Row],[ROS_NUM_COR_COD_ROS_TG_NEU]]-Tabla25[[#This Row],[ROS_NUM_COR_COD_ESC_TG_NEU]]</f>
        <v>2.5555555555555554</v>
      </c>
      <c r="MW206" s="47">
        <f>Tabla25[[#This Row],[ROS_NUM_COR_COD_ROS_TG_POS]]-Tabla25[[#This Row],[ROS_NUM_COR_COD_ESC_TG_POS]]</f>
        <v>0.29999999999999982</v>
      </c>
      <c r="MX206" s="47">
        <f>Tabla25[[#This Row],[ROS_NUM_COR_COD_ROS_TG_TOT]]-Tabla25[[#This Row],[ROS_NUM_COR_COD_ESC_TG_TOT]]</f>
        <v>1.3571428571428572</v>
      </c>
      <c r="MY206" s="47">
        <f>Tabla25[[#This Row],[ROS_DUR_COR_COD_ROS_TG_NEG]]-Tabla25[[#This Row],[ROS_DUR_COR_COD_ESC_TG_NEG]]</f>
        <v>157.49206349206349</v>
      </c>
      <c r="MZ206" s="47">
        <f>Tabla25[[#This Row],[ROS_DUR_COR_COD_ROS_TG_NEU]]-Tabla25[[#This Row],[ROS_DUR_COR_COD_ESC_TG_NEU]]</f>
        <v>771.57142857142856</v>
      </c>
      <c r="NA206" s="47">
        <f>Tabla25[[#This Row],[ROS_DUR_COR_COD_ROS_TG_POS]]-Tabla25[[#This Row],[ROS_DUR_COR_COD_ESC_TG_POS]]</f>
        <v>149.875</v>
      </c>
      <c r="NB206" s="47">
        <f>Tabla25[[#This Row],[ROS_DUR_COR_COD_ROS_TG_TOT]]-Tabla25[[#This Row],[ROS_DUR_COR_COD_ESC_TG_TOT]]</f>
        <v>334.875</v>
      </c>
    </row>
    <row r="207" spans="1:366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  <c r="KY207" s="15">
        <f>Tabla2[[#This Row],[ROS_NUM_COR_COD_ROS_TG_NEG]]-Tabla2[[#This Row],[PAS_NUM_COR_COD_ROS_TG_NEG]]</f>
        <v>-0.83333333333333348</v>
      </c>
      <c r="KZ207" s="15">
        <f>Tabla2[[#This Row],[ROS_DUR_COR_COD_ROS_TG_NEG]]-Tabla2[[#This Row],[PAS_DUR_COR_COD_ROS_TG_NEG]]</f>
        <v>463.79999999999995</v>
      </c>
      <c r="LA207" s="15">
        <f>Tabla2[[#This Row],[ROS_NUM_COR_COD_ROS_TG_NEU]]-Tabla2[[#This Row],[PAS_NUM_COR_COD_ROS_TG_NEU]]</f>
        <v>0.59999999999999964</v>
      </c>
      <c r="LB207" s="15">
        <f>Tabla2[[#This Row],[ROS_DUR_COR_COD_ROS_TG_NEU]]-Tabla2[[#This Row],[PAS_DUR_COR_COD_ROS_TG_NEU]]</f>
        <v>386.41666666666674</v>
      </c>
      <c r="LC207" s="15">
        <f>Tabla2[[#This Row],[ROS_NUM_COR_COD_ROS_TG_POS]]-Tabla2[[#This Row],[PAS_NUM_COR_COD_ROS_TG_POS]]</f>
        <v>0.155555555555555</v>
      </c>
      <c r="LD207" s="15">
        <f>Tabla2[[#This Row],[ROS_DUR_COR_COD_ROS_TG_POS]]-Tabla2[[#This Row],[PAS_DUR_COR_COD_ROS_TG_POS]]</f>
        <v>499.54166666666674</v>
      </c>
      <c r="LE207" s="15">
        <f>Tabla2[[#This Row],[ROS_NUM_COR_COD_ROS_TG_TOT]]-Tabla2[[#This Row],[PAS_NUM_COR_COD_ROS_TG_TOT]]</f>
        <v>-2.3809523809523725E-3</v>
      </c>
      <c r="LF207" s="15">
        <f>Tabla2[[#This Row],[ROS_DUR_COR_COD_ROS_TG_TOT]]-Tabla2[[#This Row],[PAS_DUR_COR_COD_ROS_TG_TOT]]</f>
        <v>453.05555555555566</v>
      </c>
      <c r="LG207" s="15">
        <f>Tabla2[[#This Row],[ROS_NUM_COR_COD_ESC_TG_NEG]]-Tabla2[[#This Row],[PAS_NUM_COR_COD_ESC_TG_NEG]]</f>
        <v>0.87777777777777777</v>
      </c>
      <c r="LH207" s="15">
        <f>Tabla2[[#This Row],[ROS_DUR_COR_COD_ESC_TG_NEG]]-Tabla2[[#This Row],[PAS_DUR_COR_COD_ESC_TG_NEG]]</f>
        <v>965.86666666666656</v>
      </c>
      <c r="LI207" s="15">
        <f>Tabla2[[#This Row],[ROS_NUM_COR_COD_ESC_TG_NEU]]-Tabla2[[#This Row],[PAS_NUM_COR_COD_ESC_TG_NEU]]</f>
        <v>-0.89999999999999991</v>
      </c>
      <c r="LJ207" s="15">
        <f>Tabla2[[#This Row],[ROS_NUM_COR_COD_ESC_TG_NEG]]-Tabla2[[#This Row],[PAS_NUM_COR_COD_ESC_TG_NEG]]</f>
        <v>0.87777777777777777</v>
      </c>
      <c r="LK207" s="15">
        <f>Tabla2[[#This Row],[ROS_NUM_COR_COD_ESC_TG_POS]]-Tabla2[[#This Row],[PAS_NUM_COR_COD_ESC_TG_POS]]</f>
        <v>-0.27222222222222214</v>
      </c>
      <c r="LL207" s="15">
        <f>Tabla2[[#This Row],[ROS_DUR_COR_COD_ESC_TG_POS]]-Tabla2[[#This Row],[PAS_DUR_COR_COD_ESC_TG_POS]]</f>
        <v>375.42307692307691</v>
      </c>
      <c r="LM207" s="15">
        <f>Tabla2[[#This Row],[ROS_NUM_COR_COD_ESC_TG_TOT]]-Tabla2[[#This Row],[PAS_NUM_COR_COD_ESC_TG_TOT]]</f>
        <v>-0.12857142857142856</v>
      </c>
      <c r="LN207" s="15">
        <f>Tabla2[[#This Row],[ROS_DUR_COR_COD_ESC_TG_TOT]]-Tabla2[[#This Row],[PAS_DUR_COR_COD_ESC_TG_TOT]]</f>
        <v>545.98168498168502</v>
      </c>
      <c r="LO207" s="15">
        <f>Tabla2[[#This Row],[PAS_NUM_COR_COD_ROS_TG_NEG]]-Tabla2[[#This Row],[ESC_NUM_COR_COD_ROS_TG_NEG]]</f>
        <v>3</v>
      </c>
      <c r="LP207" s="15">
        <f>Tabla2[[#This Row],[PAS_DUR_COR_COD_ROS_TG_NEG]]-Tabla2[[#This Row],[ESC_DUR_COR_COD_ROS_TG_NEG]]</f>
        <v>601.20000000000005</v>
      </c>
      <c r="LQ207" s="15">
        <f>Tabla2[[#This Row],[PAS_NUM_COR_COD_ROS_TG_NEU]]-Tabla2[[#This Row],[ESC_NUM_COR_COD_ROS_TG_NEU]]</f>
        <v>0.72222222222222232</v>
      </c>
      <c r="LR207" s="15">
        <f>Tabla2[[#This Row],[PAS_DUR_COR_COD_ROS_TG_NEU]]-Tabla2[[#This Row],[ESC_DUR_COR_COD_ROS_TG_NEU]]</f>
        <v>149.20833333333326</v>
      </c>
      <c r="LS207" s="15">
        <f>Tabla2[[#This Row],[PAS_NUM_COR_COD_ROS_TG_POS]]-Tabla2[[#This Row],[ESC_NUM_COR_COD_ROS_TG_POS]]</f>
        <v>2.2750000000000004</v>
      </c>
      <c r="LT207" s="15">
        <f>Tabla2[[#This Row],[PAS_DUR_COR_COD_ROS_TG_POS]]-Tabla2[[#This Row],[ESC_DUR_COR_COD_ROS_TG_POS]]</f>
        <v>372.875</v>
      </c>
      <c r="LU207" s="15">
        <f>Tabla2[[#This Row],[PAS_NUM_COR_COD_ROS_TG_TOT]]-Tabla2[[#This Row],[ESC_NUM_COR_COD_ROS_TG_TOT]]</f>
        <v>1.9466666666666668</v>
      </c>
      <c r="LV207" s="15">
        <f>Tabla2[[#This Row],[PAS_DUR_COR_COD_ROS_TG_TOT]]-Tabla2[[#This Row],[ESC_DUR_COR_COD_ROS_TG_TOT]]</f>
        <v>339.1209150326797</v>
      </c>
      <c r="LW207" s="15">
        <f>Tabla2[[#This Row],[PAS_NUM_COR_COD_ESC_TG_NEG]]-Tabla2[[#This Row],[ESC_NUM_COR_COD_ESC_TG_NEG]]</f>
        <v>-2.7250000000000001</v>
      </c>
      <c r="LX207" s="15">
        <f>Tabla2[[#This Row],[PAS_DUR_COR_COD_ESC_TG_NEG]]-Tabla2[[#This Row],[ESC_DUR_COR_COD_ESC_TG_NEG]]</f>
        <v>-823.14166666666665</v>
      </c>
      <c r="LY207" s="15">
        <f>Tabla2[[#This Row],[PAS_NUM_COR_COD_ESC_TG_NEU]]-Tabla2[[#This Row],[ESC_NUM_COR_COD_ESC_TG_NEU]]</f>
        <v>-0.43333333333333357</v>
      </c>
      <c r="LZ207" s="15">
        <f>Tabla2[[#This Row],[PAS_DUR_COR_COD_ESC_TG_NEU]]-Tabla2[[#This Row],[ESC_DUR_COR_COD_ESC_TG_NEU]]</f>
        <v>-286.28571428571422</v>
      </c>
      <c r="MA207" s="15">
        <f>Tabla2[[#This Row],[PAS_NUM_COR_COD_ESC_TG_POS]]-Tabla2[[#This Row],[ESC_NUM_COR_COD_ESC_TG_POS]]</f>
        <v>-1.7000000000000002</v>
      </c>
      <c r="MB207" s="15">
        <f>Tabla2[[#This Row],[PAS_DUR_COR_COD_ESC_TG_POS]]-Tabla2[[#This Row],[ESC_DUR_COR_COD_ESC_TG_POS]]</f>
        <v>-477.49450549450557</v>
      </c>
      <c r="MC207" s="15">
        <f>Tabla2[[#This Row],[PAS_NUM_COR_COD_ESC_TG_TOT]]-Tabla2[[#This Row],[ESC_NUM_COR_COD_ESC_TG_TOT]]</f>
        <v>-1.5699999999999994</v>
      </c>
      <c r="MD207" s="15">
        <f>Tabla2[[#This Row],[PAS_DUR_COR_COD_ESC_TG_TOT]]-Tabla2[[#This Row],[ESC_DUR_COR_COD_ESC_TG_TOT]]</f>
        <v>-541.99567099567093</v>
      </c>
      <c r="ME207" s="42">
        <f>Tabla25[[#This Row],[PAS_NUM_COR_COD_ROS_TG_NEG]]-Tabla25[[#This Row],[PAS_NUM_COR_COD_ESC_TG_NEG]]</f>
        <v>1.6</v>
      </c>
      <c r="MF207" s="42">
        <f>Tabla25[[#This Row],[PAS_NUM_COR_COD_ROS_TG_NEU]]-Tabla25[[#This Row],[PAS_NUM_COR_COD_ESC_TG_NEU]]</f>
        <v>1.6</v>
      </c>
      <c r="MG207" s="42">
        <f>Tabla25[[#This Row],[PAS_NUM_COR_COD_ROS_TG_POS]]-Tabla25[[#This Row],[PAS_NUM_COR_COD_ESC_TG_POS]]</f>
        <v>1.3500000000000005</v>
      </c>
      <c r="MH207" s="42">
        <f>Tabla25[[#This Row],[PAS_NUM_COR_COD_ROS_TG_TOT]]-Tabla25[[#This Row],[PAS_NUM_COR_COD_ESC_TG_TOT]]</f>
        <v>1.5166666666666666</v>
      </c>
      <c r="MI207" s="42">
        <f>Tabla25[[#This Row],[PAS_DUR_COR_COD_ROS_TG_NEG]]-Tabla25[[#This Row],[PAS_DUR_COR_COD_ESC_TG_NEG]]</f>
        <v>356.4666666666667</v>
      </c>
      <c r="MJ207" s="42">
        <f>Tabla25[[#This Row],[PAS_DUR_COR_COD_ROS_TG_NEU]]-Tabla25[[#This Row],[PAS_DUR_COR_COD_ESC_TG_NEU]]</f>
        <v>254.83333333333326</v>
      </c>
      <c r="MK207" s="42">
        <f>Tabla25[[#This Row],[PAS_DUR_COR_COD_ROS_TG_POS]]-Tabla25[[#This Row],[PAS_DUR_COR_COD_ESC_TG_POS]]</f>
        <v>325.04807692307691</v>
      </c>
      <c r="ML207" s="42">
        <f>Tabla25[[#This Row],[PAS_DUR_COR_COD_ROS_TG_TOT]]-Tabla25[[#This Row],[PAS_DUR_COR_COD_ESC_TG_TOT]]</f>
        <v>309.84920634920627</v>
      </c>
      <c r="MM207" s="44">
        <f>Tabla25[[#This Row],[ESC_NUM_COR_COD_ROS_TG_NEG]]-Tabla25[[#This Row],[ESC_NUM_COR_COD_ESC_TG_NEG]]</f>
        <v>-4.125</v>
      </c>
      <c r="MN207" s="44">
        <f>Tabla25[[#This Row],[ESC_NUM_COR_COD_ROS_TG_NEU]]-Tabla25[[#This Row],[ESC_NUM_COR_COD_ESC_TG_NEU]]</f>
        <v>0.4444444444444442</v>
      </c>
      <c r="MO207" s="44">
        <f>Tabla25[[#This Row],[ESC_NUM_COR_COD_ROS_TG_POS]]-Tabla25[[#This Row],[ESC_NUM_COR_COD_ESC_TG_POS]]</f>
        <v>-2.625</v>
      </c>
      <c r="MP207" s="44">
        <f>Tabla25[[#This Row],[ESC_NUM_COR_COD_ROS_TG_TOT]]-Tabla25[[#This Row],[ESC_NUM_COR_COD_ESC_TG_TOT]]</f>
        <v>-1.9999999999999996</v>
      </c>
      <c r="MQ207" s="44">
        <f>Tabla25[[#This Row],[ESC_DUR_COR_COD_ROS_TG_NEG]]-Tabla25[[#This Row],[ESC_DUR_COR_COD_ESC_TG_NEG]]</f>
        <v>-1067.875</v>
      </c>
      <c r="MR207" s="44">
        <f>Tabla25[[#This Row],[ESC_DUR_COR_COD_ROS_TG_NEU]]-Tabla25[[#This Row],[ESC_DUR_COR_COD_ESC_TG_NEU]]</f>
        <v>-180.66071428571422</v>
      </c>
      <c r="MS207" s="44">
        <f>Tabla25[[#This Row],[ESC_DUR_COR_COD_ROS_TG_POS]]-Tabla25[[#This Row],[ESC_DUR_COR_COD_ESC_TG_POS]]</f>
        <v>-525.32142857142867</v>
      </c>
      <c r="MT207" s="44">
        <f>Tabla25[[#This Row],[ESC_DUR_COR_COD_ROS_TG_TOT]]-Tabla25[[#This Row],[ESC_DUR_COR_COD_ESC_TG_TOT]]</f>
        <v>-571.26737967914437</v>
      </c>
      <c r="MU207" s="47">
        <f>Tabla25[[#This Row],[ROS_NUM_COR_COD_ROS_TG_NEG]]-Tabla25[[#This Row],[ROS_NUM_COR_COD_ESC_TG_NEG]]</f>
        <v>-0.11111111111111116</v>
      </c>
      <c r="MV207" s="47">
        <f>Tabla25[[#This Row],[ROS_NUM_COR_COD_ROS_TG_NEU]]-Tabla25[[#This Row],[ROS_NUM_COR_COD_ESC_TG_NEU]]</f>
        <v>3.0999999999999996</v>
      </c>
      <c r="MW207" s="47">
        <f>Tabla25[[#This Row],[ROS_NUM_COR_COD_ROS_TG_POS]]-Tabla25[[#This Row],[ROS_NUM_COR_COD_ESC_TG_POS]]</f>
        <v>1.7777777777777777</v>
      </c>
      <c r="MX207" s="47">
        <f>Tabla25[[#This Row],[ROS_NUM_COR_COD_ROS_TG_TOT]]-Tabla25[[#This Row],[ROS_NUM_COR_COD_ESC_TG_TOT]]</f>
        <v>1.6428571428571428</v>
      </c>
      <c r="MY207" s="47">
        <f>Tabla25[[#This Row],[ROS_DUR_COR_COD_ROS_TG_NEG]]-Tabla25[[#This Row],[ROS_DUR_COR_COD_ESC_TG_NEG]]</f>
        <v>-145.59999999999991</v>
      </c>
      <c r="MZ207" s="47">
        <f>Tabla25[[#This Row],[ROS_DUR_COR_COD_ROS_TG_NEU]]-Tabla25[[#This Row],[ROS_DUR_COR_COD_ESC_TG_NEU]]</f>
        <v>433.75</v>
      </c>
      <c r="NA207" s="47">
        <f>Tabla25[[#This Row],[ROS_DUR_COR_COD_ROS_TG_POS]]-Tabla25[[#This Row],[ROS_DUR_COR_COD_ESC_TG_POS]]</f>
        <v>449.16666666666674</v>
      </c>
      <c r="NB207" s="47">
        <f>Tabla25[[#This Row],[ROS_DUR_COR_COD_ROS_TG_TOT]]-Tabla25[[#This Row],[ROS_DUR_COR_COD_ESC_TG_TOT]]</f>
        <v>216.92307692307691</v>
      </c>
    </row>
    <row r="208" spans="1:366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  <c r="KY208" s="15">
        <f>Tabla2[[#This Row],[ROS_NUM_COR_COD_ROS_TG_NEG]]-Tabla2[[#This Row],[PAS_NUM_COR_COD_ROS_TG_NEG]]</f>
        <v>0</v>
      </c>
      <c r="KZ208" s="15">
        <f>Tabla2[[#This Row],[ROS_DUR_COR_COD_ROS_TG_NEG]]-Tabla2[[#This Row],[PAS_DUR_COR_COD_ROS_TG_NEG]]</f>
        <v>0</v>
      </c>
      <c r="LA208" s="15">
        <f>Tabla2[[#This Row],[ROS_NUM_COR_COD_ROS_TG_NEU]]-Tabla2[[#This Row],[PAS_NUM_COR_COD_ROS_TG_NEU]]</f>
        <v>0</v>
      </c>
      <c r="LB208" s="15">
        <f>Tabla2[[#This Row],[ROS_DUR_COR_COD_ROS_TG_NEU]]-Tabla2[[#This Row],[PAS_DUR_COR_COD_ROS_TG_NEU]]</f>
        <v>0</v>
      </c>
      <c r="LC208" s="15">
        <f>Tabla2[[#This Row],[ROS_NUM_COR_COD_ROS_TG_POS]]-Tabla2[[#This Row],[PAS_NUM_COR_COD_ROS_TG_POS]]</f>
        <v>0</v>
      </c>
      <c r="LD208" s="15">
        <f>Tabla2[[#This Row],[ROS_DUR_COR_COD_ROS_TG_POS]]-Tabla2[[#This Row],[PAS_DUR_COR_COD_ROS_TG_POS]]</f>
        <v>0</v>
      </c>
      <c r="LE208" s="15">
        <f>Tabla2[[#This Row],[ROS_NUM_COR_COD_ROS_TG_TOT]]-Tabla2[[#This Row],[PAS_NUM_COR_COD_ROS_TG_TOT]]</f>
        <v>0</v>
      </c>
      <c r="LF208" s="15">
        <f>Tabla2[[#This Row],[ROS_DUR_COR_COD_ROS_TG_TOT]]-Tabla2[[#This Row],[PAS_DUR_COR_COD_ROS_TG_TOT]]</f>
        <v>0</v>
      </c>
      <c r="LG208" s="15">
        <f>Tabla2[[#This Row],[ROS_NUM_COR_COD_ESC_TG_NEG]]-Tabla2[[#This Row],[PAS_NUM_COR_COD_ESC_TG_NEG]]</f>
        <v>0</v>
      </c>
      <c r="LH208" s="15">
        <f>Tabla2[[#This Row],[ROS_DUR_COR_COD_ESC_TG_NEG]]-Tabla2[[#This Row],[PAS_DUR_COR_COD_ESC_TG_NEG]]</f>
        <v>0</v>
      </c>
      <c r="LI208" s="15">
        <f>Tabla2[[#This Row],[ROS_NUM_COR_COD_ESC_TG_NEU]]-Tabla2[[#This Row],[PAS_NUM_COR_COD_ESC_TG_NEU]]</f>
        <v>0</v>
      </c>
      <c r="LJ208" s="15">
        <f>Tabla2[[#This Row],[ROS_NUM_COR_COD_ESC_TG_NEG]]-Tabla2[[#This Row],[PAS_NUM_COR_COD_ESC_TG_NEG]]</f>
        <v>0</v>
      </c>
      <c r="LK208" s="15">
        <f>Tabla2[[#This Row],[ROS_NUM_COR_COD_ESC_TG_POS]]-Tabla2[[#This Row],[PAS_NUM_COR_COD_ESC_TG_POS]]</f>
        <v>0</v>
      </c>
      <c r="LL208" s="15">
        <f>Tabla2[[#This Row],[ROS_DUR_COR_COD_ESC_TG_POS]]-Tabla2[[#This Row],[PAS_DUR_COR_COD_ESC_TG_POS]]</f>
        <v>0</v>
      </c>
      <c r="LM208" s="15">
        <f>Tabla2[[#This Row],[ROS_NUM_COR_COD_ESC_TG_TOT]]-Tabla2[[#This Row],[PAS_NUM_COR_COD_ESC_TG_TOT]]</f>
        <v>0</v>
      </c>
      <c r="LN208" s="15">
        <f>Tabla2[[#This Row],[ROS_DUR_COR_COD_ESC_TG_TOT]]-Tabla2[[#This Row],[PAS_DUR_COR_COD_ESC_TG_TOT]]</f>
        <v>0</v>
      </c>
      <c r="LO208" s="15">
        <f>Tabla2[[#This Row],[PAS_NUM_COR_COD_ROS_TG_NEG]]-Tabla2[[#This Row],[ESC_NUM_COR_COD_ROS_TG_NEG]]</f>
        <v>0</v>
      </c>
      <c r="LP208" s="15">
        <f>Tabla2[[#This Row],[PAS_DUR_COR_COD_ROS_TG_NEG]]-Tabla2[[#This Row],[ESC_DUR_COR_COD_ROS_TG_NEG]]</f>
        <v>0</v>
      </c>
      <c r="LQ208" s="15">
        <f>Tabla2[[#This Row],[PAS_NUM_COR_COD_ROS_TG_NEU]]-Tabla2[[#This Row],[ESC_NUM_COR_COD_ROS_TG_NEU]]</f>
        <v>0</v>
      </c>
      <c r="LR208" s="15">
        <f>Tabla2[[#This Row],[PAS_DUR_COR_COD_ROS_TG_NEU]]-Tabla2[[#This Row],[ESC_DUR_COR_COD_ROS_TG_NEU]]</f>
        <v>0</v>
      </c>
      <c r="LS208" s="15">
        <f>Tabla2[[#This Row],[PAS_NUM_COR_COD_ROS_TG_POS]]-Tabla2[[#This Row],[ESC_NUM_COR_COD_ROS_TG_POS]]</f>
        <v>0</v>
      </c>
      <c r="LT208" s="15">
        <f>Tabla2[[#This Row],[PAS_DUR_COR_COD_ROS_TG_POS]]-Tabla2[[#This Row],[ESC_DUR_COR_COD_ROS_TG_POS]]</f>
        <v>0</v>
      </c>
      <c r="LU208" s="15">
        <f>Tabla2[[#This Row],[PAS_NUM_COR_COD_ROS_TG_TOT]]-Tabla2[[#This Row],[ESC_NUM_COR_COD_ROS_TG_TOT]]</f>
        <v>0</v>
      </c>
      <c r="LV208" s="15">
        <f>Tabla2[[#This Row],[PAS_DUR_COR_COD_ROS_TG_TOT]]-Tabla2[[#This Row],[ESC_DUR_COR_COD_ROS_TG_TOT]]</f>
        <v>0</v>
      </c>
      <c r="LW208" s="15">
        <f>Tabla2[[#This Row],[PAS_NUM_COR_COD_ESC_TG_NEG]]-Tabla2[[#This Row],[ESC_NUM_COR_COD_ESC_TG_NEG]]</f>
        <v>0</v>
      </c>
      <c r="LX208" s="15">
        <f>Tabla2[[#This Row],[PAS_DUR_COR_COD_ESC_TG_NEG]]-Tabla2[[#This Row],[ESC_DUR_COR_COD_ESC_TG_NEG]]</f>
        <v>0</v>
      </c>
      <c r="LY208" s="15">
        <f>Tabla2[[#This Row],[PAS_NUM_COR_COD_ESC_TG_NEU]]-Tabla2[[#This Row],[ESC_NUM_COR_COD_ESC_TG_NEU]]</f>
        <v>0</v>
      </c>
      <c r="LZ208" s="15">
        <f>Tabla2[[#This Row],[PAS_DUR_COR_COD_ESC_TG_NEU]]-Tabla2[[#This Row],[ESC_DUR_COR_COD_ESC_TG_NEU]]</f>
        <v>0</v>
      </c>
      <c r="MA208" s="15">
        <f>Tabla2[[#This Row],[PAS_NUM_COR_COD_ESC_TG_POS]]-Tabla2[[#This Row],[ESC_NUM_COR_COD_ESC_TG_POS]]</f>
        <v>0</v>
      </c>
      <c r="MB208" s="15">
        <f>Tabla2[[#This Row],[PAS_DUR_COR_COD_ESC_TG_POS]]-Tabla2[[#This Row],[ESC_DUR_COR_COD_ESC_TG_POS]]</f>
        <v>0</v>
      </c>
      <c r="MC208" s="15">
        <f>Tabla2[[#This Row],[PAS_NUM_COR_COD_ESC_TG_TOT]]-Tabla2[[#This Row],[ESC_NUM_COR_COD_ESC_TG_TOT]]</f>
        <v>0</v>
      </c>
      <c r="MD208" s="15">
        <f>Tabla2[[#This Row],[PAS_DUR_COR_COD_ESC_TG_TOT]]-Tabla2[[#This Row],[ESC_DUR_COR_COD_ESC_TG_TOT]]</f>
        <v>0</v>
      </c>
      <c r="ME208" s="42">
        <f>Tabla25[[#This Row],[PAS_NUM_COR_COD_ROS_TG_NEG]]-Tabla25[[#This Row],[PAS_NUM_COR_COD_ESC_TG_NEG]]</f>
        <v>0</v>
      </c>
      <c r="MF208" s="42">
        <f>Tabla25[[#This Row],[PAS_NUM_COR_COD_ROS_TG_NEU]]-Tabla25[[#This Row],[PAS_NUM_COR_COD_ESC_TG_NEU]]</f>
        <v>0</v>
      </c>
      <c r="MG208" s="42">
        <f>Tabla25[[#This Row],[PAS_NUM_COR_COD_ROS_TG_POS]]-Tabla25[[#This Row],[PAS_NUM_COR_COD_ESC_TG_POS]]</f>
        <v>0</v>
      </c>
      <c r="MH208" s="42">
        <f>Tabla25[[#This Row],[PAS_NUM_COR_COD_ROS_TG_TOT]]-Tabla25[[#This Row],[PAS_NUM_COR_COD_ESC_TG_TOT]]</f>
        <v>0</v>
      </c>
      <c r="MI208" s="42">
        <f>Tabla25[[#This Row],[PAS_DUR_COR_COD_ROS_TG_NEG]]-Tabla25[[#This Row],[PAS_DUR_COR_COD_ESC_TG_NEG]]</f>
        <v>0</v>
      </c>
      <c r="MJ208" s="42">
        <f>Tabla25[[#This Row],[PAS_DUR_COR_COD_ROS_TG_NEU]]-Tabla25[[#This Row],[PAS_DUR_COR_COD_ESC_TG_NEU]]</f>
        <v>0</v>
      </c>
      <c r="MK208" s="42">
        <f>Tabla25[[#This Row],[PAS_DUR_COR_COD_ROS_TG_POS]]-Tabla25[[#This Row],[PAS_DUR_COR_COD_ESC_TG_POS]]</f>
        <v>0</v>
      </c>
      <c r="ML208" s="42">
        <f>Tabla25[[#This Row],[PAS_DUR_COR_COD_ROS_TG_TOT]]-Tabla25[[#This Row],[PAS_DUR_COR_COD_ESC_TG_TOT]]</f>
        <v>0</v>
      </c>
      <c r="MM208" s="44">
        <f>Tabla25[[#This Row],[ESC_NUM_COR_COD_ROS_TG_NEG]]-Tabla25[[#This Row],[ESC_NUM_COR_COD_ESC_TG_NEG]]</f>
        <v>0</v>
      </c>
      <c r="MN208" s="44">
        <f>Tabla25[[#This Row],[ESC_NUM_COR_COD_ROS_TG_NEU]]-Tabla25[[#This Row],[ESC_NUM_COR_COD_ESC_TG_NEU]]</f>
        <v>0</v>
      </c>
      <c r="MO208" s="44">
        <f>Tabla25[[#This Row],[ESC_NUM_COR_COD_ROS_TG_POS]]-Tabla25[[#This Row],[ESC_NUM_COR_COD_ESC_TG_POS]]</f>
        <v>0</v>
      </c>
      <c r="MP208" s="44">
        <f>Tabla25[[#This Row],[ESC_NUM_COR_COD_ROS_TG_TOT]]-Tabla25[[#This Row],[ESC_NUM_COR_COD_ESC_TG_TOT]]</f>
        <v>0</v>
      </c>
      <c r="MQ208" s="44">
        <f>Tabla25[[#This Row],[ESC_DUR_COR_COD_ROS_TG_NEG]]-Tabla25[[#This Row],[ESC_DUR_COR_COD_ESC_TG_NEG]]</f>
        <v>0</v>
      </c>
      <c r="MR208" s="44">
        <f>Tabla25[[#This Row],[ESC_DUR_COR_COD_ROS_TG_NEU]]-Tabla25[[#This Row],[ESC_DUR_COR_COD_ESC_TG_NEU]]</f>
        <v>0</v>
      </c>
      <c r="MS208" s="44">
        <f>Tabla25[[#This Row],[ESC_DUR_COR_COD_ROS_TG_POS]]-Tabla25[[#This Row],[ESC_DUR_COR_COD_ESC_TG_POS]]</f>
        <v>0</v>
      </c>
      <c r="MT208" s="44">
        <f>Tabla25[[#This Row],[ESC_DUR_COR_COD_ROS_TG_TOT]]-Tabla25[[#This Row],[ESC_DUR_COR_COD_ESC_TG_TOT]]</f>
        <v>0</v>
      </c>
      <c r="MU208" s="47">
        <f>Tabla25[[#This Row],[ROS_NUM_COR_COD_ROS_TG_NEG]]-Tabla25[[#This Row],[ROS_NUM_COR_COD_ESC_TG_NEG]]</f>
        <v>0</v>
      </c>
      <c r="MV208" s="47">
        <f>Tabla25[[#This Row],[ROS_NUM_COR_COD_ROS_TG_NEU]]-Tabla25[[#This Row],[ROS_NUM_COR_COD_ESC_TG_NEU]]</f>
        <v>0</v>
      </c>
      <c r="MW208" s="47">
        <f>Tabla25[[#This Row],[ROS_NUM_COR_COD_ROS_TG_POS]]-Tabla25[[#This Row],[ROS_NUM_COR_COD_ESC_TG_POS]]</f>
        <v>0</v>
      </c>
      <c r="MX208" s="47">
        <f>Tabla25[[#This Row],[ROS_NUM_COR_COD_ROS_TG_TOT]]-Tabla25[[#This Row],[ROS_NUM_COR_COD_ESC_TG_TOT]]</f>
        <v>0</v>
      </c>
      <c r="MY208" s="47">
        <f>Tabla25[[#This Row],[ROS_DUR_COR_COD_ROS_TG_NEG]]-Tabla25[[#This Row],[ROS_DUR_COR_COD_ESC_TG_NEG]]</f>
        <v>0</v>
      </c>
      <c r="MZ208" s="47">
        <f>Tabla25[[#This Row],[ROS_DUR_COR_COD_ROS_TG_NEU]]-Tabla25[[#This Row],[ROS_DUR_COR_COD_ESC_TG_NEU]]</f>
        <v>0</v>
      </c>
      <c r="NA208" s="47">
        <f>Tabla25[[#This Row],[ROS_DUR_COR_COD_ROS_TG_POS]]-Tabla25[[#This Row],[ROS_DUR_COR_COD_ESC_TG_POS]]</f>
        <v>0</v>
      </c>
      <c r="NB208" s="47">
        <f>Tabla25[[#This Row],[ROS_DUR_COR_COD_ROS_TG_TOT]]-Tabla25[[#This Row],[ROS_DUR_COR_COD_ESC_TG_TOT]]</f>
        <v>0</v>
      </c>
    </row>
    <row r="209" spans="1:366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  <c r="KY209" s="15">
        <f>Tabla2[[#This Row],[ROS_NUM_COR_COD_ROS_TG_NEG]]-Tabla2[[#This Row],[PAS_NUM_COR_COD_ROS_TG_NEG]]</f>
        <v>-0.11695906432748537</v>
      </c>
      <c r="KZ209" s="15">
        <f>Tabla2[[#This Row],[ROS_DUR_COR_COD_ROS_TG_NEG]]-Tabla2[[#This Row],[PAS_DUR_COR_COD_ROS_TG_NEG]]</f>
        <v>119.95833333333337</v>
      </c>
      <c r="LA209" s="15">
        <f>Tabla2[[#This Row],[ROS_NUM_COR_COD_ROS_TG_NEU]]-Tabla2[[#This Row],[PAS_NUM_COR_COD_ROS_TG_NEU]]</f>
        <v>5.5555555555555802E-2</v>
      </c>
      <c r="LB209" s="15">
        <f>Tabla2[[#This Row],[ROS_DUR_COR_COD_ROS_TG_NEU]]-Tabla2[[#This Row],[PAS_DUR_COR_COD_ROS_TG_NEU]]</f>
        <v>-347.80555555555554</v>
      </c>
      <c r="LC209" s="15">
        <f>Tabla2[[#This Row],[ROS_NUM_COR_COD_ROS_TG_POS]]-Tabla2[[#This Row],[PAS_NUM_COR_COD_ROS_TG_POS]]</f>
        <v>0.71111111111111125</v>
      </c>
      <c r="LD209" s="15">
        <f>Tabla2[[#This Row],[ROS_DUR_COR_COD_ROS_TG_POS]]-Tabla2[[#This Row],[PAS_DUR_COR_COD_ROS_TG_POS]]</f>
        <v>-2.8823529411764639</v>
      </c>
      <c r="LE209" s="15">
        <f>Tabla2[[#This Row],[ROS_NUM_COR_COD_ROS_TG_TOT]]-Tabla2[[#This Row],[PAS_NUM_COR_COD_ROS_TG_TOT]]</f>
        <v>0.21637426900584833</v>
      </c>
      <c r="LF209" s="15">
        <f>Tabla2[[#This Row],[ROS_DUR_COR_COD_ROS_TG_TOT]]-Tabla2[[#This Row],[PAS_DUR_COR_COD_ROS_TG_TOT]]</f>
        <v>-65.80833333333328</v>
      </c>
      <c r="LG209" s="15">
        <f>Tabla2[[#This Row],[ROS_NUM_COR_COD_ESC_TG_NEG]]-Tabla2[[#This Row],[PAS_NUM_COR_COD_ESC_TG_NEG]]</f>
        <v>-1.9824561403508774</v>
      </c>
      <c r="LH209" s="15">
        <f>Tabla2[[#This Row],[ROS_DUR_COR_COD_ESC_TG_NEG]]-Tabla2[[#This Row],[PAS_DUR_COR_COD_ESC_TG_NEG]]</f>
        <v>-369.68421052631584</v>
      </c>
      <c r="LI209" s="15">
        <f>Tabla2[[#This Row],[ROS_NUM_COR_COD_ESC_TG_NEU]]-Tabla2[[#This Row],[PAS_NUM_COR_COD_ESC_TG_NEU]]</f>
        <v>-1.7222222222222221</v>
      </c>
      <c r="LJ209" s="15">
        <f>Tabla2[[#This Row],[ROS_NUM_COR_COD_ESC_TG_NEG]]-Tabla2[[#This Row],[PAS_NUM_COR_COD_ESC_TG_NEG]]</f>
        <v>-1.9824561403508774</v>
      </c>
      <c r="LK209" s="15">
        <f>Tabla2[[#This Row],[ROS_NUM_COR_COD_ESC_TG_POS]]-Tabla2[[#This Row],[PAS_NUM_COR_COD_ESC_TG_POS]]</f>
        <v>-1.0611111111111113</v>
      </c>
      <c r="LL209" s="15">
        <f>Tabla2[[#This Row],[ROS_DUR_COR_COD_ESC_TG_POS]]-Tabla2[[#This Row],[PAS_DUR_COR_COD_ESC_TG_POS]]</f>
        <v>-363.5625</v>
      </c>
      <c r="LM209" s="15">
        <f>Tabla2[[#This Row],[ROS_NUM_COR_COD_ESC_TG_TOT]]-Tabla2[[#This Row],[PAS_NUM_COR_COD_ESC_TG_TOT]]</f>
        <v>-1.5808966861598444</v>
      </c>
      <c r="LN209" s="15">
        <f>Tabla2[[#This Row],[ROS_DUR_COR_COD_ESC_TG_TOT]]-Tabla2[[#This Row],[PAS_DUR_COR_COD_ESC_TG_TOT]]</f>
        <v>-349.7342657342657</v>
      </c>
      <c r="LO209" s="15">
        <f>Tabla2[[#This Row],[PAS_NUM_COR_COD_ROS_TG_NEG]]-Tabla2[[#This Row],[ESC_NUM_COR_COD_ROS_TG_NEG]]</f>
        <v>1.1447368421052631</v>
      </c>
      <c r="LP209" s="15">
        <f>Tabla2[[#This Row],[PAS_DUR_COR_COD_ROS_TG_NEG]]-Tabla2[[#This Row],[ESC_DUR_COR_COD_ROS_TG_NEG]]</f>
        <v>-219.625</v>
      </c>
      <c r="LQ209" s="15">
        <f>Tabla2[[#This Row],[PAS_NUM_COR_COD_ROS_TG_NEU]]-Tabla2[[#This Row],[ESC_NUM_COR_COD_ROS_TG_NEU]]</f>
        <v>1.2777777777777777</v>
      </c>
      <c r="LR209" s="15">
        <f>Tabla2[[#This Row],[PAS_DUR_COR_COD_ROS_TG_NEU]]-Tabla2[[#This Row],[ESC_DUR_COR_COD_ROS_TG_NEU]]</f>
        <v>150.91666666666663</v>
      </c>
      <c r="LS209" s="15">
        <f>Tabla2[[#This Row],[PAS_NUM_COR_COD_ROS_TG_POS]]-Tabla2[[#This Row],[ESC_NUM_COR_COD_ROS_TG_POS]]</f>
        <v>1.4</v>
      </c>
      <c r="LT209" s="15">
        <f>Tabla2[[#This Row],[PAS_DUR_COR_COD_ROS_TG_POS]]-Tabla2[[#This Row],[ESC_DUR_COR_COD_ROS_TG_POS]]</f>
        <v>-14.450980392156907</v>
      </c>
      <c r="LU209" s="15">
        <f>Tabla2[[#This Row],[PAS_NUM_COR_COD_ROS_TG_TOT]]-Tabla2[[#This Row],[ESC_NUM_COR_COD_ROS_TG_TOT]]</f>
        <v>1.2680701754385963</v>
      </c>
      <c r="LV209" s="15">
        <f>Tabla2[[#This Row],[PAS_DUR_COR_COD_ROS_TG_TOT]]-Tabla2[[#This Row],[ESC_DUR_COR_COD_ROS_TG_TOT]]</f>
        <v>-39.844444444444548</v>
      </c>
      <c r="LW209" s="15">
        <f>Tabla2[[#This Row],[PAS_NUM_COR_COD_ESC_TG_NEG]]-Tabla2[[#This Row],[ESC_NUM_COR_COD_ESC_TG_NEG]]</f>
        <v>1.5657894736842106</v>
      </c>
      <c r="LX209" s="15">
        <f>Tabla2[[#This Row],[PAS_DUR_COR_COD_ESC_TG_NEG]]-Tabla2[[#This Row],[ESC_DUR_COR_COD_ESC_TG_NEG]]</f>
        <v>156.01754385964915</v>
      </c>
      <c r="LY209" s="15">
        <f>Tabla2[[#This Row],[PAS_NUM_COR_COD_ESC_TG_NEU]]-Tabla2[[#This Row],[ESC_NUM_COR_COD_ESC_TG_NEU]]</f>
        <v>3.2777777777777777</v>
      </c>
      <c r="LZ209" s="15">
        <f>Tabla2[[#This Row],[PAS_DUR_COR_COD_ESC_TG_NEU]]-Tabla2[[#This Row],[ESC_DUR_COR_COD_ESC_TG_NEU]]</f>
        <v>586.82352941176475</v>
      </c>
      <c r="MA209" s="15">
        <f>Tabla2[[#This Row],[PAS_NUM_COR_COD_ESC_TG_POS]]-Tabla2[[#This Row],[ESC_NUM_COR_COD_ESC_TG_POS]]</f>
        <v>1.4500000000000002</v>
      </c>
      <c r="MB209" s="15">
        <f>Tabla2[[#This Row],[PAS_DUR_COR_COD_ESC_TG_POS]]-Tabla2[[#This Row],[ESC_DUR_COR_COD_ESC_TG_POS]]</f>
        <v>204.5625</v>
      </c>
      <c r="MC209" s="15">
        <f>Tabla2[[#This Row],[PAS_NUM_COR_COD_ESC_TG_TOT]]-Tabla2[[#This Row],[ESC_NUM_COR_COD_ESC_TG_TOT]]</f>
        <v>2.1305263157894738</v>
      </c>
      <c r="MD209" s="15">
        <f>Tabla2[[#This Row],[PAS_DUR_COR_COD_ESC_TG_TOT]]-Tabla2[[#This Row],[ESC_DUR_COR_COD_ESC_TG_TOT]]</f>
        <v>223.55244755244752</v>
      </c>
      <c r="ME209" s="42">
        <f>Tabla25[[#This Row],[PAS_NUM_COR_COD_ROS_TG_NEG]]-Tabla25[[#This Row],[PAS_NUM_COR_COD_ESC_TG_NEG]]</f>
        <v>-1.4210526315789476</v>
      </c>
      <c r="MF209" s="42">
        <f>Tabla25[[#This Row],[PAS_NUM_COR_COD_ROS_TG_NEU]]-Tabla25[[#This Row],[PAS_NUM_COR_COD_ESC_TG_NEU]]</f>
        <v>-1</v>
      </c>
      <c r="MG209" s="42">
        <f>Tabla25[[#This Row],[PAS_NUM_COR_COD_ROS_TG_POS]]-Tabla25[[#This Row],[PAS_NUM_COR_COD_ESC_TG_POS]]</f>
        <v>-0.55000000000000027</v>
      </c>
      <c r="MH209" s="42">
        <f>Tabla25[[#This Row],[PAS_NUM_COR_COD_ROS_TG_TOT]]-Tabla25[[#This Row],[PAS_NUM_COR_COD_ESC_TG_TOT]]</f>
        <v>-0.98245614035087758</v>
      </c>
      <c r="MI209" s="42">
        <f>Tabla25[[#This Row],[PAS_DUR_COR_COD_ROS_TG_NEG]]-Tabla25[[#This Row],[PAS_DUR_COR_COD_ESC_TG_NEG]]</f>
        <v>-224.80921052631584</v>
      </c>
      <c r="MJ209" s="42">
        <f>Tabla25[[#This Row],[PAS_DUR_COR_COD_ROS_TG_NEU]]-Tabla25[[#This Row],[PAS_DUR_COR_COD_ESC_TG_NEU]]</f>
        <v>40.093137254901876</v>
      </c>
      <c r="MK209" s="42">
        <f>Tabla25[[#This Row],[PAS_DUR_COR_COD_ROS_TG_POS]]-Tabla25[[#This Row],[PAS_DUR_COR_COD_ESC_TG_POS]]</f>
        <v>-187.68014705882354</v>
      </c>
      <c r="ML209" s="42">
        <f>Tabla25[[#This Row],[PAS_DUR_COR_COD_ROS_TG_TOT]]-Tabla25[[#This Row],[PAS_DUR_COR_COD_ESC_TG_TOT]]</f>
        <v>-137.52820512820517</v>
      </c>
      <c r="MM209" s="44">
        <f>Tabla25[[#This Row],[ESC_NUM_COR_COD_ROS_TG_NEG]]-Tabla25[[#This Row],[ESC_NUM_COR_COD_ESC_TG_NEG]]</f>
        <v>-1</v>
      </c>
      <c r="MN209" s="44">
        <f>Tabla25[[#This Row],[ESC_NUM_COR_COD_ROS_TG_NEU]]-Tabla25[[#This Row],[ESC_NUM_COR_COD_ESC_TG_NEU]]</f>
        <v>1</v>
      </c>
      <c r="MO209" s="44">
        <f>Tabla25[[#This Row],[ESC_NUM_COR_COD_ROS_TG_POS]]-Tabla25[[#This Row],[ESC_NUM_COR_COD_ESC_TG_POS]]</f>
        <v>-0.5</v>
      </c>
      <c r="MP209" s="44">
        <f>Tabla25[[#This Row],[ESC_NUM_COR_COD_ROS_TG_TOT]]-Tabla25[[#This Row],[ESC_NUM_COR_COD_ESC_TG_TOT]]</f>
        <v>-0.12000000000000011</v>
      </c>
      <c r="MQ209" s="44">
        <f>Tabla25[[#This Row],[ESC_DUR_COR_COD_ROS_TG_NEG]]-Tabla25[[#This Row],[ESC_DUR_COR_COD_ESC_TG_NEG]]</f>
        <v>150.83333333333331</v>
      </c>
      <c r="MR209" s="44">
        <f>Tabla25[[#This Row],[ESC_DUR_COR_COD_ROS_TG_NEU]]-Tabla25[[#This Row],[ESC_DUR_COR_COD_ESC_TG_NEU]]</f>
        <v>476</v>
      </c>
      <c r="MS209" s="44">
        <f>Tabla25[[#This Row],[ESC_DUR_COR_COD_ROS_TG_POS]]-Tabla25[[#This Row],[ESC_DUR_COR_COD_ESC_TG_POS]]</f>
        <v>31.333333333333371</v>
      </c>
      <c r="MT209" s="44">
        <f>Tabla25[[#This Row],[ESC_DUR_COR_COD_ROS_TG_TOT]]-Tabla25[[#This Row],[ESC_DUR_COR_COD_ESC_TG_TOT]]</f>
        <v>125.86868686868689</v>
      </c>
      <c r="MU209" s="47">
        <f>Tabla25[[#This Row],[ROS_NUM_COR_COD_ROS_TG_NEG]]-Tabla25[[#This Row],[ROS_NUM_COR_COD_ESC_TG_NEG]]</f>
        <v>0.44444444444444442</v>
      </c>
      <c r="MV209" s="47">
        <f>Tabla25[[#This Row],[ROS_NUM_COR_COD_ROS_TG_NEU]]-Tabla25[[#This Row],[ROS_NUM_COR_COD_ESC_TG_NEU]]</f>
        <v>0.7777777777777779</v>
      </c>
      <c r="MW209" s="47">
        <f>Tabla25[[#This Row],[ROS_NUM_COR_COD_ROS_TG_POS]]-Tabla25[[#This Row],[ROS_NUM_COR_COD_ESC_TG_POS]]</f>
        <v>1.2222222222222223</v>
      </c>
      <c r="MX209" s="47">
        <f>Tabla25[[#This Row],[ROS_NUM_COR_COD_ROS_TG_TOT]]-Tabla25[[#This Row],[ROS_NUM_COR_COD_ESC_TG_TOT]]</f>
        <v>0.8148148148148151</v>
      </c>
      <c r="MY209" s="47">
        <f>Tabla25[[#This Row],[ROS_DUR_COR_COD_ROS_TG_NEG]]-Tabla25[[#This Row],[ROS_DUR_COR_COD_ESC_TG_NEG]]</f>
        <v>264.83333333333337</v>
      </c>
      <c r="MZ209" s="47">
        <f>Tabla25[[#This Row],[ROS_DUR_COR_COD_ROS_TG_NEU]]-Tabla25[[#This Row],[ROS_DUR_COR_COD_ESC_TG_NEU]]</f>
        <v>21.253968253968253</v>
      </c>
      <c r="NA209" s="47">
        <f>Tabla25[[#This Row],[ROS_DUR_COR_COD_ROS_TG_POS]]-Tabla25[[#This Row],[ROS_DUR_COR_COD_ESC_TG_POS]]</f>
        <v>173</v>
      </c>
      <c r="NB209" s="47">
        <f>Tabla25[[#This Row],[ROS_DUR_COR_COD_ROS_TG_TOT]]-Tabla25[[#This Row],[ROS_DUR_COR_COD_ESC_TG_TOT]]</f>
        <v>146.39772727272725</v>
      </c>
    </row>
    <row r="210" spans="1:366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  <c r="KY210" s="15">
        <f>Tabla2[[#This Row],[ROS_NUM_COR_COD_ROS_TG_NEG]]-Tabla2[[#This Row],[PAS_NUM_COR_COD_ROS_TG_NEG]]</f>
        <v>0.29444444444444429</v>
      </c>
      <c r="KZ210" s="15">
        <f>Tabla2[[#This Row],[ROS_DUR_COR_COD_ROS_TG_NEG]]-Tabla2[[#This Row],[PAS_DUR_COR_COD_ROS_TG_NEG]]</f>
        <v>183.44642857142867</v>
      </c>
      <c r="LA210" s="15">
        <f>Tabla2[[#This Row],[ROS_NUM_COR_COD_ROS_TG_NEU]]-Tabla2[[#This Row],[PAS_NUM_COR_COD_ROS_TG_NEU]]</f>
        <v>6.666666666666643E-2</v>
      </c>
      <c r="LB210" s="15">
        <f>Tabla2[[#This Row],[ROS_DUR_COR_COD_ROS_TG_NEU]]-Tabla2[[#This Row],[PAS_DUR_COR_COD_ROS_TG_NEU]]</f>
        <v>-72.295238095237892</v>
      </c>
      <c r="LC210" s="15">
        <f>Tabla2[[#This Row],[ROS_NUM_COR_COD_ROS_TG_POS]]-Tabla2[[#This Row],[PAS_NUM_COR_COD_ROS_TG_POS]]</f>
        <v>-0.39999999999999991</v>
      </c>
      <c r="LD210" s="15">
        <f>Tabla2[[#This Row],[ROS_DUR_COR_COD_ROS_TG_POS]]-Tabla2[[#This Row],[PAS_DUR_COR_COD_ROS_TG_POS]]</f>
        <v>-365</v>
      </c>
      <c r="LE210" s="15">
        <f>Tabla2[[#This Row],[ROS_NUM_COR_COD_ROS_TG_TOT]]-Tabla2[[#This Row],[PAS_NUM_COR_COD_ROS_TG_TOT]]</f>
        <v>-2.6190476190476097E-2</v>
      </c>
      <c r="LF210" s="15">
        <f>Tabla2[[#This Row],[ROS_DUR_COR_COD_ROS_TG_TOT]]-Tabla2[[#This Row],[PAS_DUR_COR_COD_ROS_TG_TOT]]</f>
        <v>-84.55050505050508</v>
      </c>
      <c r="LG210" s="15">
        <f>Tabla2[[#This Row],[ROS_NUM_COR_COD_ESC_TG_NEG]]-Tabla2[[#This Row],[PAS_NUM_COR_COD_ESC_TG_NEG]]</f>
        <v>-0.77222222222222214</v>
      </c>
      <c r="LH210" s="15">
        <f>Tabla2[[#This Row],[ROS_DUR_COR_COD_ESC_TG_NEG]]-Tabla2[[#This Row],[PAS_DUR_COR_COD_ESC_TG_NEG]]</f>
        <v>-228.25</v>
      </c>
      <c r="LI210" s="15">
        <f>Tabla2[[#This Row],[ROS_NUM_COR_COD_ESC_TG_NEU]]-Tabla2[[#This Row],[PAS_NUM_COR_COD_ESC_TG_NEU]]</f>
        <v>-0.62777777777777777</v>
      </c>
      <c r="LJ210" s="15">
        <f>Tabla2[[#This Row],[ROS_NUM_COR_COD_ESC_TG_NEG]]-Tabla2[[#This Row],[PAS_NUM_COR_COD_ESC_TG_NEG]]</f>
        <v>-0.77222222222222214</v>
      </c>
      <c r="LK210" s="15">
        <f>Tabla2[[#This Row],[ROS_NUM_COR_COD_ESC_TG_POS]]-Tabla2[[#This Row],[PAS_NUM_COR_COD_ESC_TG_POS]]</f>
        <v>0.29999999999999982</v>
      </c>
      <c r="LL210" s="15">
        <f>Tabla2[[#This Row],[ROS_DUR_COR_COD_ESC_TG_POS]]-Tabla2[[#This Row],[PAS_DUR_COR_COD_ESC_TG_POS]]</f>
        <v>-1.0857142857141753</v>
      </c>
      <c r="LM210" s="15">
        <f>Tabla2[[#This Row],[ROS_NUM_COR_COD_ESC_TG_TOT]]-Tabla2[[#This Row],[PAS_NUM_COR_COD_ESC_TG_TOT]]</f>
        <v>-0.35476190476190483</v>
      </c>
      <c r="LN210" s="15">
        <f>Tabla2[[#This Row],[ROS_DUR_COR_COD_ESC_TG_TOT]]-Tabla2[[#This Row],[PAS_DUR_COR_COD_ESC_TG_TOT]]</f>
        <v>-171.81203007518798</v>
      </c>
      <c r="LO210" s="15">
        <f>Tabla2[[#This Row],[PAS_NUM_COR_COD_ROS_TG_NEG]]-Tabla2[[#This Row],[ESC_NUM_COR_COD_ROS_TG_NEG]]</f>
        <v>1.6500000000000004</v>
      </c>
      <c r="LP210" s="15">
        <f>Tabla2[[#This Row],[PAS_DUR_COR_COD_ROS_TG_NEG]]-Tabla2[[#This Row],[ESC_DUR_COR_COD_ROS_TG_NEG]]</f>
        <v>484.125</v>
      </c>
      <c r="LQ210" s="15">
        <f>Tabla2[[#This Row],[PAS_NUM_COR_COD_ROS_TG_NEU]]-Tabla2[[#This Row],[ESC_NUM_COR_COD_ROS_TG_NEU]]</f>
        <v>3.6</v>
      </c>
      <c r="LR210" s="15">
        <f>Tabla2[[#This Row],[PAS_DUR_COR_COD_ROS_TG_NEU]]-Tabla2[[#This Row],[ESC_DUR_COR_COD_ROS_TG_NEU]]</f>
        <v>1430.8666666666666</v>
      </c>
      <c r="LS210" s="15">
        <f>Tabla2[[#This Row],[PAS_NUM_COR_COD_ROS_TG_POS]]-Tabla2[[#This Row],[ESC_NUM_COR_COD_ROS_TG_POS]]</f>
        <v>1.4</v>
      </c>
      <c r="LT210" s="15">
        <f>Tabla2[[#This Row],[PAS_DUR_COR_COD_ROS_TG_POS]]-Tabla2[[#This Row],[ESC_DUR_COR_COD_ROS_TG_POS]]</f>
        <v>312.5</v>
      </c>
      <c r="LU210" s="15">
        <f>Tabla2[[#This Row],[PAS_NUM_COR_COD_ROS_TG_TOT]]-Tabla2[[#This Row],[ESC_NUM_COR_COD_ROS_TG_TOT]]</f>
        <v>1.3833333333333333</v>
      </c>
      <c r="LV210" s="15">
        <f>Tabla2[[#This Row],[PAS_DUR_COR_COD_ROS_TG_TOT]]-Tabla2[[#This Row],[ESC_DUR_COR_COD_ROS_TG_TOT]]</f>
        <v>321.77777777777783</v>
      </c>
      <c r="LW210" s="15">
        <f>Tabla2[[#This Row],[PAS_NUM_COR_COD_ESC_TG_NEG]]-Tabla2[[#This Row],[ESC_NUM_COR_COD_ESC_TG_NEG]]</f>
        <v>-2.95</v>
      </c>
      <c r="LX210" s="15">
        <f>Tabla2[[#This Row],[PAS_DUR_COR_COD_ESC_TG_NEG]]-Tabla2[[#This Row],[ESC_DUR_COR_COD_ESC_TG_NEG]]</f>
        <v>-59.75</v>
      </c>
      <c r="LY210" s="15">
        <f>Tabla2[[#This Row],[PAS_NUM_COR_COD_ESC_TG_NEU]]-Tabla2[[#This Row],[ESC_NUM_COR_COD_ESC_TG_NEU]]</f>
        <v>3.85</v>
      </c>
      <c r="LZ210" s="15">
        <f>Tabla2[[#This Row],[PAS_DUR_COR_COD_ESC_TG_NEU]]-Tabla2[[#This Row],[ESC_DUR_COR_COD_ESC_TG_NEU]]</f>
        <v>1471</v>
      </c>
      <c r="MA210" s="15">
        <f>Tabla2[[#This Row],[PAS_NUM_COR_COD_ESC_TG_POS]]-Tabla2[[#This Row],[ESC_NUM_COR_COD_ESC_TG_POS]]</f>
        <v>-1.7999999999999998</v>
      </c>
      <c r="MB210" s="15">
        <f>Tabla2[[#This Row],[PAS_DUR_COR_COD_ESC_TG_POS]]-Tabla2[[#This Row],[ESC_DUR_COR_COD_ESC_TG_POS]]</f>
        <v>-207.20000000000005</v>
      </c>
      <c r="MC210" s="15">
        <f>Tabla2[[#This Row],[PAS_NUM_COR_COD_ESC_TG_TOT]]-Tabla2[[#This Row],[ESC_NUM_COR_COD_ESC_TG_TOT]]</f>
        <v>-2.2166666666666668</v>
      </c>
      <c r="MD210" s="15">
        <f>Tabla2[[#This Row],[PAS_DUR_COR_COD_ESC_TG_TOT]]-Tabla2[[#This Row],[ESC_DUR_COR_COD_ESC_TG_TOT]]</f>
        <v>-134.21428571428578</v>
      </c>
      <c r="ME210" s="42">
        <f>Tabla25[[#This Row],[PAS_NUM_COR_COD_ROS_TG_NEG]]-Tabla25[[#This Row],[PAS_NUM_COR_COD_ESC_TG_NEG]]</f>
        <v>0.60000000000000053</v>
      </c>
      <c r="MF210" s="42">
        <f>Tabla25[[#This Row],[PAS_NUM_COR_COD_ROS_TG_NEU]]-Tabla25[[#This Row],[PAS_NUM_COR_COD_ESC_TG_NEU]]</f>
        <v>-0.25</v>
      </c>
      <c r="MG210" s="42">
        <f>Tabla25[[#This Row],[PAS_NUM_COR_COD_ROS_TG_POS]]-Tabla25[[#This Row],[PAS_NUM_COR_COD_ESC_TG_POS]]</f>
        <v>0.69999999999999973</v>
      </c>
      <c r="MH210" s="42">
        <f>Tabla25[[#This Row],[PAS_NUM_COR_COD_ROS_TG_TOT]]-Tabla25[[#This Row],[PAS_NUM_COR_COD_ESC_TG_TOT]]</f>
        <v>0.35000000000000009</v>
      </c>
      <c r="MI210" s="42">
        <f>Tabla25[[#This Row],[PAS_DUR_COR_COD_ROS_TG_NEG]]-Tabla25[[#This Row],[PAS_DUR_COR_COD_ESC_TG_NEG]]</f>
        <v>-37.125</v>
      </c>
      <c r="MJ210" s="42">
        <f>Tabla25[[#This Row],[PAS_DUR_COR_COD_ROS_TG_NEU]]-Tabla25[[#This Row],[PAS_DUR_COR_COD_ESC_TG_NEU]]</f>
        <v>-40.133333333333439</v>
      </c>
      <c r="MK210" s="42">
        <f>Tabla25[[#This Row],[PAS_DUR_COR_COD_ROS_TG_POS]]-Tabla25[[#This Row],[PAS_DUR_COR_COD_ESC_TG_POS]]</f>
        <v>435.70000000000005</v>
      </c>
      <c r="ML210" s="42">
        <f>Tabla25[[#This Row],[PAS_DUR_COR_COD_ROS_TG_TOT]]-Tabla25[[#This Row],[PAS_DUR_COR_COD_ESC_TG_TOT]]</f>
        <v>123.49206349206361</v>
      </c>
      <c r="MM210" s="44">
        <f>Tabla25[[#This Row],[ESC_NUM_COR_COD_ROS_TG_NEG]]-Tabla25[[#This Row],[ESC_NUM_COR_COD_ESC_TG_NEG]]</f>
        <v>-4</v>
      </c>
      <c r="MN210" s="44">
        <f>Tabla25[[#This Row],[ESC_NUM_COR_COD_ROS_TG_NEU]]-Tabla25[[#This Row],[ESC_NUM_COR_COD_ESC_TG_NEU]]</f>
        <v>0</v>
      </c>
      <c r="MO210" s="44">
        <f>Tabla25[[#This Row],[ESC_NUM_COR_COD_ROS_TG_POS]]-Tabla25[[#This Row],[ESC_NUM_COR_COD_ESC_TG_POS]]</f>
        <v>-2.5</v>
      </c>
      <c r="MP210" s="44">
        <f>Tabla25[[#This Row],[ESC_NUM_COR_COD_ROS_TG_TOT]]-Tabla25[[#This Row],[ESC_NUM_COR_COD_ESC_TG_TOT]]</f>
        <v>-3.25</v>
      </c>
      <c r="MQ210" s="44">
        <f>Tabla25[[#This Row],[ESC_DUR_COR_COD_ROS_TG_NEG]]-Tabla25[[#This Row],[ESC_DUR_COR_COD_ESC_TG_NEG]]</f>
        <v>-581</v>
      </c>
      <c r="MR210" s="44">
        <f>Tabla25[[#This Row],[ESC_DUR_COR_COD_ROS_TG_NEU]]-Tabla25[[#This Row],[ESC_DUR_COR_COD_ESC_TG_NEU]]</f>
        <v>0</v>
      </c>
      <c r="MS210" s="44">
        <f>Tabla25[[#This Row],[ESC_DUR_COR_COD_ROS_TG_POS]]-Tabla25[[#This Row],[ESC_DUR_COR_COD_ESC_TG_POS]]</f>
        <v>-84</v>
      </c>
      <c r="MT210" s="44">
        <f>Tabla25[[#This Row],[ESC_DUR_COR_COD_ROS_TG_TOT]]-Tabla25[[#This Row],[ESC_DUR_COR_COD_ESC_TG_TOT]]</f>
        <v>-332.5</v>
      </c>
      <c r="MU210" s="47">
        <f>Tabla25[[#This Row],[ROS_NUM_COR_COD_ROS_TG_NEG]]-Tabla25[[#This Row],[ROS_NUM_COR_COD_ESC_TG_NEG]]</f>
        <v>1.666666666666667</v>
      </c>
      <c r="MV210" s="47">
        <f>Tabla25[[#This Row],[ROS_NUM_COR_COD_ROS_TG_NEU]]-Tabla25[[#This Row],[ROS_NUM_COR_COD_ESC_TG_NEU]]</f>
        <v>0.4444444444444442</v>
      </c>
      <c r="MW210" s="47">
        <f>Tabla25[[#This Row],[ROS_NUM_COR_COD_ROS_TG_POS]]-Tabla25[[#This Row],[ROS_NUM_COR_COD_ESC_TG_POS]]</f>
        <v>0</v>
      </c>
      <c r="MX210" s="47">
        <f>Tabla25[[#This Row],[ROS_NUM_COR_COD_ROS_TG_TOT]]-Tabla25[[#This Row],[ROS_NUM_COR_COD_ESC_TG_TOT]]</f>
        <v>0.67857142857142883</v>
      </c>
      <c r="MY210" s="47">
        <f>Tabla25[[#This Row],[ROS_DUR_COR_COD_ROS_TG_NEG]]-Tabla25[[#This Row],[ROS_DUR_COR_COD_ESC_TG_NEG]]</f>
        <v>374.57142857142867</v>
      </c>
      <c r="MZ210" s="47">
        <f>Tabla25[[#This Row],[ROS_DUR_COR_COD_ROS_TG_NEU]]-Tabla25[[#This Row],[ROS_DUR_COR_COD_ESC_TG_NEU]]</f>
        <v>178.57142857142867</v>
      </c>
      <c r="NA210" s="47">
        <f>Tabla25[[#This Row],[ROS_DUR_COR_COD_ROS_TG_POS]]-Tabla25[[#This Row],[ROS_DUR_COR_COD_ESC_TG_POS]]</f>
        <v>71.785714285714221</v>
      </c>
      <c r="NB210" s="47">
        <f>Tabla25[[#This Row],[ROS_DUR_COR_COD_ROS_TG_TOT]]-Tabla25[[#This Row],[ROS_DUR_COR_COD_ESC_TG_TOT]]</f>
        <v>210.7535885167465</v>
      </c>
    </row>
    <row r="211" spans="1:366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  <c r="KY211" s="15">
        <f>Tabla2[[#This Row],[ROS_NUM_COR_COD_ROS_TG_NEG]]-Tabla2[[#This Row],[PAS_NUM_COR_COD_ROS_TG_NEG]]</f>
        <v>1.1777777777777776</v>
      </c>
      <c r="KZ211" s="15">
        <f>Tabla2[[#This Row],[ROS_DUR_COR_COD_ROS_TG_NEG]]-Tabla2[[#This Row],[PAS_DUR_COR_COD_ROS_TG_NEG]]</f>
        <v>-300.80158730158735</v>
      </c>
      <c r="LA211" s="15">
        <f>Tabla2[[#This Row],[ROS_NUM_COR_COD_ROS_TG_NEU]]-Tabla2[[#This Row],[PAS_NUM_COR_COD_ROS_TG_NEU]]</f>
        <v>0.42690058479532134</v>
      </c>
      <c r="LB211" s="15">
        <f>Tabla2[[#This Row],[ROS_DUR_COR_COD_ROS_TG_NEU]]-Tabla2[[#This Row],[PAS_DUR_COR_COD_ROS_TG_NEU]]</f>
        <v>-268.70192307692309</v>
      </c>
      <c r="LC211" s="15">
        <f>Tabla2[[#This Row],[ROS_NUM_COR_COD_ROS_TG_POS]]-Tabla2[[#This Row],[PAS_NUM_COR_COD_ROS_TG_POS]]</f>
        <v>0.58888888888888902</v>
      </c>
      <c r="LD211" s="15">
        <f>Tabla2[[#This Row],[ROS_DUR_COR_COD_ROS_TG_POS]]-Tabla2[[#This Row],[PAS_DUR_COR_COD_ROS_TG_POS]]</f>
        <v>-143.82500000000005</v>
      </c>
      <c r="LE211" s="15">
        <f>Tabla2[[#This Row],[ROS_NUM_COR_COD_ROS_TG_TOT]]-Tabla2[[#This Row],[PAS_NUM_COR_COD_ROS_TG_TOT]]</f>
        <v>0.73383553044570027</v>
      </c>
      <c r="LF211" s="15">
        <f>Tabla2[[#This Row],[ROS_DUR_COR_COD_ROS_TG_TOT]]-Tabla2[[#This Row],[PAS_DUR_COR_COD_ROS_TG_TOT]]</f>
        <v>-238.2390476190476</v>
      </c>
      <c r="LG211" s="15">
        <f>Tabla2[[#This Row],[ROS_NUM_COR_COD_ESC_TG_NEG]]-Tabla2[[#This Row],[PAS_NUM_COR_COD_ESC_TG_NEG]]</f>
        <v>-1.0555555555555554</v>
      </c>
      <c r="LH211" s="15">
        <f>Tabla2[[#This Row],[ROS_DUR_COR_COD_ESC_TG_NEG]]-Tabla2[[#This Row],[PAS_DUR_COR_COD_ESC_TG_NEG]]</f>
        <v>-816.04761904761892</v>
      </c>
      <c r="LI211" s="15">
        <f>Tabla2[[#This Row],[ROS_NUM_COR_COD_ESC_TG_NEU]]-Tabla2[[#This Row],[PAS_NUM_COR_COD_ESC_TG_NEU]]</f>
        <v>-0.54385964912280738</v>
      </c>
      <c r="LJ211" s="15">
        <f>Tabla2[[#This Row],[ROS_NUM_COR_COD_ESC_TG_NEG]]-Tabla2[[#This Row],[PAS_NUM_COR_COD_ESC_TG_NEG]]</f>
        <v>-1.0555555555555554</v>
      </c>
      <c r="LK211" s="15">
        <f>Tabla2[[#This Row],[ROS_NUM_COR_COD_ESC_TG_POS]]-Tabla2[[#This Row],[PAS_NUM_COR_COD_ESC_TG_POS]]</f>
        <v>-0.52222222222222214</v>
      </c>
      <c r="LL211" s="15">
        <f>Tabla2[[#This Row],[ROS_DUR_COR_COD_ESC_TG_POS]]-Tabla2[[#This Row],[PAS_DUR_COR_COD_ESC_TG_POS]]</f>
        <v>-331.38461538461547</v>
      </c>
      <c r="LM211" s="15">
        <f>Tabla2[[#This Row],[ROS_NUM_COR_COD_ESC_TG_TOT]]-Tabla2[[#This Row],[PAS_NUM_COR_COD_ESC_TG_TOT]]</f>
        <v>-0.70935342121782785</v>
      </c>
      <c r="LN211" s="15">
        <f>Tabla2[[#This Row],[ROS_DUR_COR_COD_ESC_TG_TOT]]-Tabla2[[#This Row],[PAS_DUR_COR_COD_ESC_TG_TOT]]</f>
        <v>-497.0333333333333</v>
      </c>
      <c r="LO211" s="15">
        <f>Tabla2[[#This Row],[PAS_NUM_COR_COD_ROS_TG_NEG]]-Tabla2[[#This Row],[ESC_NUM_COR_COD_ROS_TG_NEG]]</f>
        <v>4.4444444444444731E-2</v>
      </c>
      <c r="LP211" s="15">
        <f>Tabla2[[#This Row],[PAS_DUR_COR_COD_ROS_TG_NEG]]-Tabla2[[#This Row],[ESC_DUR_COR_COD_ROS_TG_NEG]]</f>
        <v>-179.30952380952385</v>
      </c>
      <c r="LQ211" s="15">
        <f>Tabla2[[#This Row],[PAS_NUM_COR_COD_ROS_TG_NEU]]-Tabla2[[#This Row],[ESC_NUM_COR_COD_ROS_TG_NEU]]</f>
        <v>1.8092105263157894</v>
      </c>
      <c r="LR211" s="15">
        <f>Tabla2[[#This Row],[PAS_DUR_COR_COD_ROS_TG_NEU]]-Tabla2[[#This Row],[ESC_DUR_COR_COD_ROS_TG_NEU]]</f>
        <v>757.87692307692305</v>
      </c>
      <c r="LS211" s="15">
        <f>Tabla2[[#This Row],[PAS_NUM_COR_COD_ROS_TG_POS]]-Tabla2[[#This Row],[ESC_NUM_COR_COD_ROS_TG_POS]]</f>
        <v>2.0142857142857142</v>
      </c>
      <c r="LT211" s="15">
        <f>Tabla2[[#This Row],[PAS_DUR_COR_COD_ROS_TG_POS]]-Tabla2[[#This Row],[ESC_DUR_COR_COD_ROS_TG_POS]]</f>
        <v>120.70000000000005</v>
      </c>
      <c r="LU211" s="15">
        <f>Tabla2[[#This Row],[PAS_NUM_COR_COD_ROS_TG_TOT]]-Tabla2[[#This Row],[ESC_NUM_COR_COD_ROS_TG_TOT]]</f>
        <v>1.1920903954802258</v>
      </c>
      <c r="LV211" s="15">
        <f>Tabla2[[#This Row],[PAS_DUR_COR_COD_ROS_TG_TOT]]-Tabla2[[#This Row],[ESC_DUR_COR_COD_ROS_TG_TOT]]</f>
        <v>211.42673992674008</v>
      </c>
      <c r="LW211" s="15">
        <f>Tabla2[[#This Row],[PAS_NUM_COR_COD_ESC_TG_NEG]]-Tabla2[[#This Row],[ESC_NUM_COR_COD_ESC_TG_NEG]]</f>
        <v>1.3888888888888888</v>
      </c>
      <c r="LX211" s="15">
        <f>Tabla2[[#This Row],[PAS_DUR_COR_COD_ESC_TG_NEG]]-Tabla2[[#This Row],[ESC_DUR_COR_COD_ESC_TG_NEG]]</f>
        <v>640.66666666666663</v>
      </c>
      <c r="LY211" s="15">
        <f>Tabla2[[#This Row],[PAS_NUM_COR_COD_ESC_TG_NEU]]-Tabla2[[#This Row],[ESC_NUM_COR_COD_ESC_TG_NEU]]</f>
        <v>0.46052631578947389</v>
      </c>
      <c r="LZ211" s="15">
        <f>Tabla2[[#This Row],[PAS_DUR_COR_COD_ESC_TG_NEU]]-Tabla2[[#This Row],[ESC_DUR_COR_COD_ESC_TG_NEU]]</f>
        <v>549.56060606060601</v>
      </c>
      <c r="MA211" s="15">
        <f>Tabla2[[#This Row],[PAS_NUM_COR_COD_ESC_TG_POS]]-Tabla2[[#This Row],[ESC_NUM_COR_COD_ESC_TG_POS]]</f>
        <v>-1.4142857142857146</v>
      </c>
      <c r="MB211" s="15">
        <f>Tabla2[[#This Row],[PAS_DUR_COR_COD_ESC_TG_POS]]-Tabla2[[#This Row],[ESC_DUR_COR_COD_ESC_TG_POS]]</f>
        <v>55.241758241758362</v>
      </c>
      <c r="MC211" s="15">
        <f>Tabla2[[#This Row],[PAS_NUM_COR_COD_ESC_TG_TOT]]-Tabla2[[#This Row],[ESC_NUM_COR_COD_ESC_TG_TOT]]</f>
        <v>0.25564971751412413</v>
      </c>
      <c r="MD211" s="15">
        <f>Tabla2[[#This Row],[PAS_DUR_COR_COD_ESC_TG_TOT]]-Tabla2[[#This Row],[ESC_DUR_COR_COD_ESC_TG_TOT]]</f>
        <v>395.84649122807014</v>
      </c>
      <c r="ME211" s="42">
        <f>Tabla25[[#This Row],[PAS_NUM_COR_COD_ROS_TG_NEG]]-Tabla25[[#This Row],[PAS_NUM_COR_COD_ESC_TG_NEG]]</f>
        <v>0.10000000000000009</v>
      </c>
      <c r="MF211" s="42">
        <f>Tabla25[[#This Row],[PAS_NUM_COR_COD_ROS_TG_NEU]]-Tabla25[[#This Row],[PAS_NUM_COR_COD_ESC_TG_NEU]]</f>
        <v>0.47368421052631549</v>
      </c>
      <c r="MG211" s="42">
        <f>Tabla25[[#This Row],[PAS_NUM_COR_COD_ROS_TG_POS]]-Tabla25[[#This Row],[PAS_NUM_COR_COD_ESC_TG_POS]]</f>
        <v>0</v>
      </c>
      <c r="MH211" s="42">
        <f>Tabla25[[#This Row],[PAS_NUM_COR_COD_ROS_TG_TOT]]-Tabla25[[#This Row],[PAS_NUM_COR_COD_ESC_TG_TOT]]</f>
        <v>0.18644067796610164</v>
      </c>
      <c r="MI211" s="42">
        <f>Tabla25[[#This Row],[PAS_DUR_COR_COD_ROS_TG_NEG]]-Tabla25[[#This Row],[PAS_DUR_COR_COD_ESC_TG_NEG]]</f>
        <v>-245.97619047619037</v>
      </c>
      <c r="MJ211" s="42">
        <f>Tabla25[[#This Row],[PAS_DUR_COR_COD_ROS_TG_NEU]]-Tabla25[[#This Row],[PAS_DUR_COR_COD_ESC_TG_NEU]]</f>
        <v>-65.650349650349654</v>
      </c>
      <c r="MK211" s="42">
        <f>Tabla25[[#This Row],[PAS_DUR_COR_COD_ROS_TG_POS]]-Tabla25[[#This Row],[PAS_DUR_COR_COD_ESC_TG_POS]]</f>
        <v>-167.18461538461543</v>
      </c>
      <c r="ML211" s="42">
        <f>Tabla25[[#This Row],[PAS_DUR_COR_COD_ROS_TG_TOT]]-Tabla25[[#This Row],[PAS_DUR_COR_COD_ESC_TG_TOT]]</f>
        <v>-161.46428571428555</v>
      </c>
      <c r="MM211" s="44">
        <f>Tabla25[[#This Row],[ESC_NUM_COR_COD_ROS_TG_NEG]]-Tabla25[[#This Row],[ESC_NUM_COR_COD_ESC_TG_NEG]]</f>
        <v>1.4444444444444442</v>
      </c>
      <c r="MN211" s="44">
        <f>Tabla25[[#This Row],[ESC_NUM_COR_COD_ROS_TG_NEU]]-Tabla25[[#This Row],[ESC_NUM_COR_COD_ESC_TG_NEU]]</f>
        <v>-0.875</v>
      </c>
      <c r="MO211" s="44">
        <f>Tabla25[[#This Row],[ESC_NUM_COR_COD_ROS_TG_POS]]-Tabla25[[#This Row],[ESC_NUM_COR_COD_ESC_TG_POS]]</f>
        <v>-3.4285714285714288</v>
      </c>
      <c r="MP211" s="44">
        <f>Tabla25[[#This Row],[ESC_NUM_COR_COD_ROS_TG_TOT]]-Tabla25[[#This Row],[ESC_NUM_COR_COD_ESC_TG_TOT]]</f>
        <v>-0.75</v>
      </c>
      <c r="MQ211" s="44">
        <f>Tabla25[[#This Row],[ESC_DUR_COR_COD_ROS_TG_NEG]]-Tabla25[[#This Row],[ESC_DUR_COR_COD_ESC_TG_NEG]]</f>
        <v>574.00000000000011</v>
      </c>
      <c r="MR211" s="44">
        <f>Tabla25[[#This Row],[ESC_DUR_COR_COD_ROS_TG_NEU]]-Tabla25[[#This Row],[ESC_DUR_COR_COD_ESC_TG_NEU]]</f>
        <v>-273.9666666666667</v>
      </c>
      <c r="MS211" s="44">
        <f>Tabla25[[#This Row],[ESC_DUR_COR_COD_ROS_TG_POS]]-Tabla25[[#This Row],[ESC_DUR_COR_COD_ESC_TG_POS]]</f>
        <v>-232.64285714285711</v>
      </c>
      <c r="MT211" s="44">
        <f>Tabla25[[#This Row],[ESC_DUR_COR_COD_ROS_TG_TOT]]-Tabla25[[#This Row],[ESC_DUR_COR_COD_ESC_TG_TOT]]</f>
        <v>22.9554655870445</v>
      </c>
      <c r="MU211" s="47">
        <f>Tabla25[[#This Row],[ROS_NUM_COR_COD_ROS_TG_NEG]]-Tabla25[[#This Row],[ROS_NUM_COR_COD_ESC_TG_NEG]]</f>
        <v>2.333333333333333</v>
      </c>
      <c r="MV211" s="47">
        <f>Tabla25[[#This Row],[ROS_NUM_COR_COD_ROS_TG_NEU]]-Tabla25[[#This Row],[ROS_NUM_COR_COD_ESC_TG_NEU]]</f>
        <v>1.4444444444444442</v>
      </c>
      <c r="MW211" s="47">
        <f>Tabla25[[#This Row],[ROS_NUM_COR_COD_ROS_TG_POS]]-Tabla25[[#This Row],[ROS_NUM_COR_COD_ESC_TG_POS]]</f>
        <v>1.1111111111111112</v>
      </c>
      <c r="MX211" s="47">
        <f>Tabla25[[#This Row],[ROS_NUM_COR_COD_ROS_TG_TOT]]-Tabla25[[#This Row],[ROS_NUM_COR_COD_ESC_TG_TOT]]</f>
        <v>1.6296296296296298</v>
      </c>
      <c r="MY211" s="47">
        <f>Tabla25[[#This Row],[ROS_DUR_COR_COD_ROS_TG_NEG]]-Tabla25[[#This Row],[ROS_DUR_COR_COD_ESC_TG_NEG]]</f>
        <v>269.26984126984121</v>
      </c>
      <c r="MZ211" s="47">
        <f>Tabla25[[#This Row],[ROS_DUR_COR_COD_ROS_TG_NEU]]-Tabla25[[#This Row],[ROS_DUR_COR_COD_ESC_TG_NEU]]</f>
        <v>-15.458333333333258</v>
      </c>
      <c r="NA211" s="47">
        <f>Tabla25[[#This Row],[ROS_DUR_COR_COD_ROS_TG_POS]]-Tabla25[[#This Row],[ROS_DUR_COR_COD_ESC_TG_POS]]</f>
        <v>20.375</v>
      </c>
      <c r="NB211" s="47">
        <f>Tabla25[[#This Row],[ROS_DUR_COR_COD_ROS_TG_TOT]]-Tabla25[[#This Row],[ROS_DUR_COR_COD_ESC_TG_TOT]]</f>
        <v>97.330000000000155</v>
      </c>
    </row>
    <row r="212" spans="1:366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  <c r="KY212" s="15">
        <f>Tabla2[[#This Row],[ROS_NUM_COR_COD_ROS_TG_NEG]]-Tabla2[[#This Row],[PAS_NUM_COR_COD_ROS_TG_NEG]]</f>
        <v>1.35</v>
      </c>
      <c r="KZ212" s="15">
        <f>Tabla2[[#This Row],[ROS_DUR_COR_COD_ROS_TG_NEG]]-Tabla2[[#This Row],[PAS_DUR_COR_COD_ROS_TG_NEG]]</f>
        <v>487.52499999999998</v>
      </c>
      <c r="LA212" s="15">
        <f>Tabla2[[#This Row],[ROS_NUM_COR_COD_ROS_TG_NEU]]-Tabla2[[#This Row],[PAS_NUM_COR_COD_ROS_TG_NEU]]</f>
        <v>2.388157894736842</v>
      </c>
      <c r="LB212" s="15">
        <f>Tabla2[[#This Row],[ROS_DUR_COR_COD_ROS_TG_NEU]]-Tabla2[[#This Row],[PAS_DUR_COR_COD_ROS_TG_NEU]]</f>
        <v>440.5</v>
      </c>
      <c r="LC212" s="15">
        <f>Tabla2[[#This Row],[ROS_NUM_COR_COD_ROS_TG_POS]]-Tabla2[[#This Row],[PAS_NUM_COR_COD_ROS_TG_POS]]</f>
        <v>0.25</v>
      </c>
      <c r="LD212" s="15">
        <f>Tabla2[[#This Row],[ROS_DUR_COR_COD_ROS_TG_POS]]-Tabla2[[#This Row],[PAS_DUR_COR_COD_ROS_TG_POS]]</f>
        <v>149.46666666666658</v>
      </c>
      <c r="LE212" s="15">
        <f>Tabla2[[#This Row],[ROS_NUM_COR_COD_ROS_TG_TOT]]-Tabla2[[#This Row],[PAS_NUM_COR_COD_ROS_TG_TOT]]</f>
        <v>1.2405475880052155</v>
      </c>
      <c r="LF212" s="15">
        <f>Tabla2[[#This Row],[ROS_DUR_COR_COD_ROS_TG_TOT]]-Tabla2[[#This Row],[PAS_DUR_COR_COD_ROS_TG_TOT]]</f>
        <v>346.17378917378915</v>
      </c>
      <c r="LG212" s="15">
        <f>Tabla2[[#This Row],[ROS_NUM_COR_COD_ESC_TG_NEG]]-Tabla2[[#This Row],[PAS_NUM_COR_COD_ESC_TG_NEG]]</f>
        <v>-0.39999999999999991</v>
      </c>
      <c r="LH212" s="15">
        <f>Tabla2[[#This Row],[ROS_DUR_COR_COD_ESC_TG_NEG]]-Tabla2[[#This Row],[PAS_DUR_COR_COD_ESC_TG_NEG]]</f>
        <v>-252.74264705882354</v>
      </c>
      <c r="LI212" s="15">
        <f>Tabla2[[#This Row],[ROS_NUM_COR_COD_ESC_TG_NEU]]-Tabla2[[#This Row],[PAS_NUM_COR_COD_ESC_TG_NEU]]</f>
        <v>-1.4342105263157894</v>
      </c>
      <c r="LJ212" s="15">
        <f>Tabla2[[#This Row],[ROS_NUM_COR_COD_ESC_TG_NEG]]-Tabla2[[#This Row],[PAS_NUM_COR_COD_ESC_TG_NEG]]</f>
        <v>-0.39999999999999991</v>
      </c>
      <c r="LK212" s="15">
        <f>Tabla2[[#This Row],[ROS_NUM_COR_COD_ESC_TG_POS]]-Tabla2[[#This Row],[PAS_NUM_COR_COD_ESC_TG_POS]]</f>
        <v>-0.79999999999999982</v>
      </c>
      <c r="LL212" s="15">
        <f>Tabla2[[#This Row],[ROS_DUR_COR_COD_ESC_TG_POS]]-Tabla2[[#This Row],[PAS_DUR_COR_COD_ESC_TG_POS]]</f>
        <v>-298.98611111111109</v>
      </c>
      <c r="LM212" s="15">
        <f>Tabla2[[#This Row],[ROS_NUM_COR_COD_ESC_TG_TOT]]-Tabla2[[#This Row],[PAS_NUM_COR_COD_ESC_TG_TOT]]</f>
        <v>-0.84941329856584114</v>
      </c>
      <c r="LN212" s="15">
        <f>Tabla2[[#This Row],[ROS_DUR_COR_COD_ESC_TG_TOT]]-Tabla2[[#This Row],[PAS_DUR_COR_COD_ESC_TG_TOT]]</f>
        <v>-281.25543478260875</v>
      </c>
      <c r="LO212" s="15">
        <f>Tabla2[[#This Row],[PAS_NUM_COR_COD_ROS_TG_NEG]]-Tabla2[[#This Row],[ESC_NUM_COR_COD_ROS_TG_NEG]]</f>
        <v>1.95</v>
      </c>
      <c r="LP212" s="15">
        <f>Tabla2[[#This Row],[PAS_DUR_COR_COD_ROS_TG_NEG]]-Tabla2[[#This Row],[ESC_DUR_COR_COD_ROS_TG_NEG]]</f>
        <v>384.85</v>
      </c>
      <c r="LQ212" s="15">
        <f>Tabla2[[#This Row],[PAS_NUM_COR_COD_ROS_TG_NEU]]-Tabla2[[#This Row],[ESC_NUM_COR_COD_ROS_TG_NEU]]</f>
        <v>2.486842105263158</v>
      </c>
      <c r="LR212" s="15">
        <f>Tabla2[[#This Row],[PAS_DUR_COR_COD_ROS_TG_NEU]]-Tabla2[[#This Row],[ESC_DUR_COR_COD_ROS_TG_NEU]]</f>
        <v>464.75</v>
      </c>
      <c r="LS212" s="15">
        <f>Tabla2[[#This Row],[PAS_NUM_COR_COD_ROS_TG_POS]]-Tabla2[[#This Row],[ESC_NUM_COR_COD_ROS_TG_POS]]</f>
        <v>1.5499999999999998</v>
      </c>
      <c r="LT212" s="15">
        <f>Tabla2[[#This Row],[PAS_DUR_COR_COD_ROS_TG_POS]]-Tabla2[[#This Row],[ESC_DUR_COR_COD_ROS_TG_POS]]</f>
        <v>219.19047619047626</v>
      </c>
      <c r="LU212" s="15">
        <f>Tabla2[[#This Row],[PAS_NUM_COR_COD_ROS_TG_TOT]]-Tabla2[[#This Row],[ESC_NUM_COR_COD_ROS_TG_TOT]]</f>
        <v>2.0040677966101699</v>
      </c>
      <c r="LV212" s="15">
        <f>Tabla2[[#This Row],[PAS_DUR_COR_COD_ROS_TG_TOT]]-Tabla2[[#This Row],[ESC_DUR_COR_COD_ROS_TG_TOT]]</f>
        <v>358.81851851851843</v>
      </c>
      <c r="LW212" s="15">
        <f>Tabla2[[#This Row],[PAS_NUM_COR_COD_ESC_TG_NEG]]-Tabla2[[#This Row],[ESC_NUM_COR_COD_ESC_TG_NEG]]</f>
        <v>-2.9499999999999997</v>
      </c>
      <c r="LX212" s="15">
        <f>Tabla2[[#This Row],[PAS_DUR_COR_COD_ESC_TG_NEG]]-Tabla2[[#This Row],[ESC_DUR_COR_COD_ESC_TG_NEG]]</f>
        <v>-698.98235294117637</v>
      </c>
      <c r="LY212" s="15">
        <f>Tabla2[[#This Row],[PAS_NUM_COR_COD_ESC_TG_NEU]]-Tabla2[[#This Row],[ESC_NUM_COR_COD_ESC_TG_NEU]]</f>
        <v>-2.8157894736842106</v>
      </c>
      <c r="LZ212" s="15">
        <f>Tabla2[[#This Row],[PAS_DUR_COR_COD_ESC_TG_NEU]]-Tabla2[[#This Row],[ESC_DUR_COR_COD_ESC_TG_NEU]]</f>
        <v>-674.35833333333335</v>
      </c>
      <c r="MA212" s="15">
        <f>Tabla2[[#This Row],[PAS_NUM_COR_COD_ESC_TG_POS]]-Tabla2[[#This Row],[ESC_NUM_COR_COD_ESC_TG_POS]]</f>
        <v>-1.2142857142857144</v>
      </c>
      <c r="MB212" s="15">
        <f>Tabla2[[#This Row],[PAS_DUR_COR_COD_ESC_TG_POS]]-Tabla2[[#This Row],[ESC_DUR_COR_COD_ESC_TG_POS]]</f>
        <v>-283.41071428571422</v>
      </c>
      <c r="MC212" s="15">
        <f>Tabla2[[#This Row],[PAS_NUM_COR_COD_ESC_TG_TOT]]-Tabla2[[#This Row],[ESC_NUM_COR_COD_ESC_TG_TOT]]</f>
        <v>-2.4013559322033893</v>
      </c>
      <c r="MD212" s="15">
        <f>Tabla2[[#This Row],[PAS_DUR_COR_COD_ESC_TG_TOT]]-Tabla2[[#This Row],[ESC_DUR_COR_COD_ESC_TG_TOT]]</f>
        <v>-562.63499999999999</v>
      </c>
      <c r="ME212" s="42">
        <f>Tabla25[[#This Row],[PAS_NUM_COR_COD_ROS_TG_NEG]]-Tabla25[[#This Row],[PAS_NUM_COR_COD_ESC_TG_NEG]]</f>
        <v>0.5</v>
      </c>
      <c r="MF212" s="42">
        <f>Tabla25[[#This Row],[PAS_NUM_COR_COD_ROS_TG_NEU]]-Tabla25[[#This Row],[PAS_NUM_COR_COD_ESC_TG_NEU]]</f>
        <v>1.0526315789473686</v>
      </c>
      <c r="MG212" s="42">
        <f>Tabla25[[#This Row],[PAS_NUM_COR_COD_ROS_TG_POS]]-Tabla25[[#This Row],[PAS_NUM_COR_COD_ESC_TG_POS]]</f>
        <v>4.9999999999999822E-2</v>
      </c>
      <c r="MH212" s="42">
        <f>Tabla25[[#This Row],[PAS_NUM_COR_COD_ROS_TG_TOT]]-Tabla25[[#This Row],[PAS_NUM_COR_COD_ESC_TG_TOT]]</f>
        <v>0.52542372881355925</v>
      </c>
      <c r="MI212" s="42">
        <f>Tabla25[[#This Row],[PAS_DUR_COR_COD_ROS_TG_NEG]]-Tabla25[[#This Row],[PAS_DUR_COR_COD_ESC_TG_NEG]]</f>
        <v>-2.2676470588235134</v>
      </c>
      <c r="MJ212" s="42">
        <f>Tabla25[[#This Row],[PAS_DUR_COR_COD_ROS_TG_NEU]]-Tabla25[[#This Row],[PAS_DUR_COR_COD_ESC_TG_NEU]]</f>
        <v>323.48333333333335</v>
      </c>
      <c r="MK212" s="42">
        <f>Tabla25[[#This Row],[PAS_DUR_COR_COD_ROS_TG_POS]]-Tabla25[[#This Row],[PAS_DUR_COR_COD_ESC_TG_POS]]</f>
        <v>-216.54166666666663</v>
      </c>
      <c r="ML212" s="42">
        <f>Tabla25[[#This Row],[PAS_DUR_COR_COD_ROS_TG_TOT]]-Tabla25[[#This Row],[PAS_DUR_COR_COD_ESC_TG_TOT]]</f>
        <v>23.893518518518476</v>
      </c>
      <c r="MM212" s="44">
        <f>Tabla25[[#This Row],[ESC_NUM_COR_COD_ROS_TG_NEG]]-Tabla25[[#This Row],[ESC_NUM_COR_COD_ESC_TG_NEG]]</f>
        <v>-4.3999999999999995</v>
      </c>
      <c r="MN212" s="44">
        <f>Tabla25[[#This Row],[ESC_NUM_COR_COD_ROS_TG_NEU]]-Tabla25[[#This Row],[ESC_NUM_COR_COD_ESC_TG_NEU]]</f>
        <v>-4.25</v>
      </c>
      <c r="MO212" s="44">
        <f>Tabla25[[#This Row],[ESC_NUM_COR_COD_ROS_TG_POS]]-Tabla25[[#This Row],[ESC_NUM_COR_COD_ESC_TG_POS]]</f>
        <v>-2.7142857142857144</v>
      </c>
      <c r="MP212" s="44">
        <f>Tabla25[[#This Row],[ESC_NUM_COR_COD_ROS_TG_TOT]]-Tabla25[[#This Row],[ESC_NUM_COR_COD_ESC_TG_TOT]]</f>
        <v>-3.88</v>
      </c>
      <c r="MQ212" s="44">
        <f>Tabla25[[#This Row],[ESC_DUR_COR_COD_ROS_TG_NEG]]-Tabla25[[#This Row],[ESC_DUR_COR_COD_ESC_TG_NEG]]</f>
        <v>-1086.0999999999999</v>
      </c>
      <c r="MR212" s="44">
        <f>Tabla25[[#This Row],[ESC_DUR_COR_COD_ROS_TG_NEU]]-Tabla25[[#This Row],[ESC_DUR_COR_COD_ESC_TG_NEU]]</f>
        <v>-815.625</v>
      </c>
      <c r="MS212" s="44">
        <f>Tabla25[[#This Row],[ESC_DUR_COR_COD_ROS_TG_POS]]-Tabla25[[#This Row],[ESC_DUR_COR_COD_ESC_TG_POS]]</f>
        <v>-719.14285714285711</v>
      </c>
      <c r="MT212" s="44">
        <f>Tabla25[[#This Row],[ESC_DUR_COR_COD_ROS_TG_TOT]]-Tabla25[[#This Row],[ESC_DUR_COR_COD_ESC_TG_TOT]]</f>
        <v>-897.56</v>
      </c>
      <c r="MU212" s="47">
        <f>Tabla25[[#This Row],[ROS_NUM_COR_COD_ROS_TG_NEG]]-Tabla25[[#This Row],[ROS_NUM_COR_COD_ESC_TG_NEG]]</f>
        <v>2.25</v>
      </c>
      <c r="MV212" s="47">
        <f>Tabla25[[#This Row],[ROS_NUM_COR_COD_ROS_TG_NEU]]-Tabla25[[#This Row],[ROS_NUM_COR_COD_ESC_TG_NEU]]</f>
        <v>4.875</v>
      </c>
      <c r="MW212" s="47">
        <f>Tabla25[[#This Row],[ROS_NUM_COR_COD_ROS_TG_POS]]-Tabla25[[#This Row],[ROS_NUM_COR_COD_ESC_TG_POS]]</f>
        <v>1.0999999999999996</v>
      </c>
      <c r="MX212" s="47">
        <f>Tabla25[[#This Row],[ROS_NUM_COR_COD_ROS_TG_TOT]]-Tabla25[[#This Row],[ROS_NUM_COR_COD_ESC_TG_TOT]]</f>
        <v>2.6153846153846159</v>
      </c>
      <c r="MY212" s="47">
        <f>Tabla25[[#This Row],[ROS_DUR_COR_COD_ROS_TG_NEG]]-Tabla25[[#This Row],[ROS_DUR_COR_COD_ESC_TG_NEG]]</f>
        <v>738</v>
      </c>
      <c r="MZ212" s="47">
        <f>Tabla25[[#This Row],[ROS_DUR_COR_COD_ROS_TG_NEU]]-Tabla25[[#This Row],[ROS_DUR_COR_COD_ESC_TG_NEU]]</f>
        <v>1118.0833333333333</v>
      </c>
      <c r="NA212" s="47">
        <f>Tabla25[[#This Row],[ROS_DUR_COR_COD_ROS_TG_POS]]-Tabla25[[#This Row],[ROS_DUR_COR_COD_ESC_TG_POS]]</f>
        <v>231.91111111111104</v>
      </c>
      <c r="NB212" s="47">
        <f>Tabla25[[#This Row],[ROS_DUR_COR_COD_ROS_TG_TOT]]-Tabla25[[#This Row],[ROS_DUR_COR_COD_ESC_TG_TOT]]</f>
        <v>651.32274247491637</v>
      </c>
    </row>
    <row r="213" spans="1:366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  <c r="KY213" s="15">
        <f>Tabla2[[#This Row],[ROS_NUM_COR_COD_ROS_TG_NEG]]-Tabla2[[#This Row],[PAS_NUM_COR_COD_ROS_TG_NEG]]</f>
        <v>-0.66666666666666652</v>
      </c>
      <c r="KZ213" s="15">
        <f>Tabla2[[#This Row],[ROS_DUR_COR_COD_ROS_TG_NEG]]-Tabla2[[#This Row],[PAS_DUR_COR_COD_ROS_TG_NEG]]</f>
        <v>2.466666666666697</v>
      </c>
      <c r="LA213" s="15">
        <f>Tabla2[[#This Row],[ROS_NUM_COR_COD_ROS_TG_NEU]]-Tabla2[[#This Row],[PAS_NUM_COR_COD_ROS_TG_NEU]]</f>
        <v>0.14999999999999991</v>
      </c>
      <c r="LB213" s="15">
        <f>Tabla2[[#This Row],[ROS_DUR_COR_COD_ROS_TG_NEU]]-Tabla2[[#This Row],[PAS_DUR_COR_COD_ROS_TG_NEU]]</f>
        <v>40.214285714285722</v>
      </c>
      <c r="LC213" s="15">
        <f>Tabla2[[#This Row],[ROS_NUM_COR_COD_ROS_TG_POS]]-Tabla2[[#This Row],[PAS_NUM_COR_COD_ROS_TG_POS]]</f>
        <v>0.45000000000000018</v>
      </c>
      <c r="LD213" s="15">
        <f>Tabla2[[#This Row],[ROS_DUR_COR_COD_ROS_TG_POS]]-Tabla2[[#This Row],[PAS_DUR_COR_COD_ROS_TG_POS]]</f>
        <v>27.75714285714281</v>
      </c>
      <c r="LE213" s="15">
        <f>Tabla2[[#This Row],[ROS_NUM_COR_COD_ROS_TG_TOT]]-Tabla2[[#This Row],[PAS_NUM_COR_COD_ROS_TG_TOT]]</f>
        <v>2.5542784163473886E-2</v>
      </c>
      <c r="LF213" s="15">
        <f>Tabla2[[#This Row],[ROS_DUR_COR_COD_ROS_TG_TOT]]-Tabla2[[#This Row],[PAS_DUR_COR_COD_ROS_TG_TOT]]</f>
        <v>25.580465116279072</v>
      </c>
      <c r="LG213" s="15">
        <f>Tabla2[[#This Row],[ROS_NUM_COR_COD_ESC_TG_NEG]]-Tabla2[[#This Row],[PAS_NUM_COR_COD_ESC_TG_NEG]]</f>
        <v>-0.73809523809523792</v>
      </c>
      <c r="LH213" s="15">
        <f>Tabla2[[#This Row],[ROS_DUR_COR_COD_ESC_TG_NEG]]-Tabla2[[#This Row],[PAS_DUR_COR_COD_ESC_TG_NEG]]</f>
        <v>-0.25</v>
      </c>
      <c r="LI213" s="15">
        <f>Tabla2[[#This Row],[ROS_NUM_COR_COD_ESC_TG_NEU]]-Tabla2[[#This Row],[PAS_NUM_COR_COD_ESC_TG_NEU]]</f>
        <v>-0.40000000000000013</v>
      </c>
      <c r="LJ213" s="15">
        <f>Tabla2[[#This Row],[ROS_NUM_COR_COD_ESC_TG_NEG]]-Tabla2[[#This Row],[PAS_NUM_COR_COD_ESC_TG_NEG]]</f>
        <v>-0.73809523809523792</v>
      </c>
      <c r="LK213" s="15">
        <f>Tabla2[[#This Row],[ROS_NUM_COR_COD_ESC_TG_POS]]-Tabla2[[#This Row],[PAS_NUM_COR_COD_ESC_TG_POS]]</f>
        <v>-1.2499999999999998</v>
      </c>
      <c r="LL213" s="15">
        <f>Tabla2[[#This Row],[ROS_DUR_COR_COD_ESC_TG_POS]]-Tabla2[[#This Row],[PAS_DUR_COR_COD_ESC_TG_POS]]</f>
        <v>-35.3125</v>
      </c>
      <c r="LM213" s="15">
        <f>Tabla2[[#This Row],[ROS_NUM_COR_COD_ESC_TG_TOT]]-Tabla2[[#This Row],[PAS_NUM_COR_COD_ESC_TG_TOT]]</f>
        <v>-0.80715197956577267</v>
      </c>
      <c r="LN213" s="15">
        <f>Tabla2[[#This Row],[ROS_DUR_COR_COD_ESC_TG_TOT]]-Tabla2[[#This Row],[PAS_DUR_COR_COD_ESC_TG_TOT]]</f>
        <v>20.031561461794013</v>
      </c>
      <c r="LO213" s="15">
        <f>Tabla2[[#This Row],[PAS_NUM_COR_COD_ROS_TG_NEG]]-Tabla2[[#This Row],[ESC_NUM_COR_COD_ROS_TG_NEG]]</f>
        <v>1.5666666666666664</v>
      </c>
      <c r="LP213" s="15">
        <f>Tabla2[[#This Row],[PAS_DUR_COR_COD_ROS_TG_NEG]]-Tabla2[[#This Row],[ESC_DUR_COR_COD_ROS_TG_NEG]]</f>
        <v>162.33333333333331</v>
      </c>
      <c r="LQ213" s="15">
        <f>Tabla2[[#This Row],[PAS_NUM_COR_COD_ROS_TG_NEU]]-Tabla2[[#This Row],[ESC_NUM_COR_COD_ROS_TG_NEU]]</f>
        <v>0.36111111111111116</v>
      </c>
      <c r="LR213" s="15">
        <f>Tabla2[[#This Row],[PAS_DUR_COR_COD_ROS_TG_NEU]]-Tabla2[[#This Row],[ESC_DUR_COR_COD_ROS_TG_NEU]]</f>
        <v>33.685714285714255</v>
      </c>
      <c r="LS213" s="15">
        <f>Tabla2[[#This Row],[PAS_NUM_COR_COD_ROS_TG_POS]]-Tabla2[[#This Row],[ESC_NUM_COR_COD_ROS_TG_POS]]</f>
        <v>0.52499999999999991</v>
      </c>
      <c r="LT213" s="15">
        <f>Tabla2[[#This Row],[PAS_DUR_COR_COD_ROS_TG_POS]]-Tabla2[[#This Row],[ESC_DUR_COR_COD_ROS_TG_POS]]</f>
        <v>122.97619047619048</v>
      </c>
      <c r="LU213" s="15">
        <f>Tabla2[[#This Row],[PAS_NUM_COR_COD_ROS_TG_TOT]]-Tabla2[[#This Row],[ESC_NUM_COR_COD_ROS_TG_TOT]]</f>
        <v>0.82630906768837775</v>
      </c>
      <c r="LV213" s="15">
        <f>Tabla2[[#This Row],[PAS_DUR_COR_COD_ROS_TG_TOT]]-Tabla2[[#This Row],[ESC_DUR_COR_COD_ROS_TG_TOT]]</f>
        <v>110.66894664842681</v>
      </c>
      <c r="LW213" s="15">
        <f>Tabla2[[#This Row],[PAS_NUM_COR_COD_ESC_TG_NEG]]-Tabla2[[#This Row],[ESC_NUM_COR_COD_ESC_TG_NEG]]</f>
        <v>-1.0333333333333337</v>
      </c>
      <c r="LX213" s="15">
        <f>Tabla2[[#This Row],[PAS_DUR_COR_COD_ESC_TG_NEG]]-Tabla2[[#This Row],[ESC_DUR_COR_COD_ESC_TG_NEG]]</f>
        <v>-105.69999999999999</v>
      </c>
      <c r="LY213" s="15">
        <f>Tabla2[[#This Row],[PAS_NUM_COR_COD_ESC_TG_NEU]]-Tabla2[[#This Row],[ESC_NUM_COR_COD_ESC_TG_NEU]]</f>
        <v>-0.34444444444444455</v>
      </c>
      <c r="LZ213" s="15">
        <f>Tabla2[[#This Row],[PAS_DUR_COR_COD_ESC_TG_NEU]]-Tabla2[[#This Row],[ESC_DUR_COR_COD_ESC_TG_NEU]]</f>
        <v>69.846153846153868</v>
      </c>
      <c r="MA213" s="15">
        <f>Tabla2[[#This Row],[PAS_NUM_COR_COD_ESC_TG_POS]]-Tabla2[[#This Row],[ESC_NUM_COR_COD_ESC_TG_POS]]</f>
        <v>-0.95000000000000018</v>
      </c>
      <c r="MB213" s="15">
        <f>Tabla2[[#This Row],[PAS_DUR_COR_COD_ESC_TG_POS]]-Tabla2[[#This Row],[ESC_DUR_COR_COD_ESC_TG_POS]]</f>
        <v>-143.5625</v>
      </c>
      <c r="MC213" s="15">
        <f>Tabla2[[#This Row],[PAS_NUM_COR_COD_ESC_TG_TOT]]-Tabla2[[#This Row],[ESC_NUM_COR_COD_ESC_TG_TOT]]</f>
        <v>-0.78544061302681989</v>
      </c>
      <c r="MD213" s="15">
        <f>Tabla2[[#This Row],[PAS_DUR_COR_COD_ESC_TG_TOT]]-Tabla2[[#This Row],[ESC_DUR_COR_COD_ESC_TG_TOT]]</f>
        <v>-63.489233419466018</v>
      </c>
      <c r="ME213" s="42">
        <f>Tabla25[[#This Row],[PAS_NUM_COR_COD_ROS_TG_NEG]]-Tabla25[[#This Row],[PAS_NUM_COR_COD_ESC_TG_NEG]]</f>
        <v>0.5</v>
      </c>
      <c r="MF213" s="42">
        <f>Tabla25[[#This Row],[PAS_NUM_COR_COD_ROS_TG_NEU]]-Tabla25[[#This Row],[PAS_NUM_COR_COD_ESC_TG_NEU]]</f>
        <v>0.14999999999999991</v>
      </c>
      <c r="MG213" s="42">
        <f>Tabla25[[#This Row],[PAS_NUM_COR_COD_ROS_TG_POS]]-Tabla25[[#This Row],[PAS_NUM_COR_COD_ESC_TG_POS]]</f>
        <v>0.10000000000000009</v>
      </c>
      <c r="MH213" s="42">
        <f>Tabla25[[#This Row],[PAS_NUM_COR_COD_ROS_TG_TOT]]-Tabla25[[#This Row],[PAS_NUM_COR_COD_ESC_TG_TOT]]</f>
        <v>0.2413793103448274</v>
      </c>
      <c r="MI213" s="42">
        <f>Tabla25[[#This Row],[PAS_DUR_COR_COD_ROS_TG_NEG]]-Tabla25[[#This Row],[PAS_DUR_COR_COD_ESC_TG_NEG]]</f>
        <v>84.833333333333314</v>
      </c>
      <c r="MJ213" s="42">
        <f>Tabla25[[#This Row],[PAS_DUR_COR_COD_ROS_TG_NEU]]-Tabla25[[#This Row],[PAS_DUR_COR_COD_ESC_TG_NEU]]</f>
        <v>-23.56043956043959</v>
      </c>
      <c r="MK213" s="42">
        <f>Tabla25[[#This Row],[PAS_DUR_COR_COD_ROS_TG_POS]]-Tabla25[[#This Row],[PAS_DUR_COR_COD_ESC_TG_POS]]</f>
        <v>96.330357142857167</v>
      </c>
      <c r="ML213" s="42">
        <f>Tabla25[[#This Row],[PAS_DUR_COR_COD_ROS_TG_TOT]]-Tabla25[[#This Row],[PAS_DUR_COR_COD_ESC_TG_TOT]]</f>
        <v>56.813953488372135</v>
      </c>
      <c r="MM213" s="44">
        <f>Tabla25[[#This Row],[ESC_NUM_COR_COD_ROS_TG_NEG]]-Tabla25[[#This Row],[ESC_NUM_COR_COD_ESC_TG_NEG]]</f>
        <v>-2.1</v>
      </c>
      <c r="MN213" s="44">
        <f>Tabla25[[#This Row],[ESC_NUM_COR_COD_ROS_TG_NEU]]-Tabla25[[#This Row],[ESC_NUM_COR_COD_ESC_TG_NEU]]</f>
        <v>-0.5555555555555558</v>
      </c>
      <c r="MO213" s="44">
        <f>Tabla25[[#This Row],[ESC_NUM_COR_COD_ROS_TG_POS]]-Tabla25[[#This Row],[ESC_NUM_COR_COD_ESC_TG_POS]]</f>
        <v>-1.375</v>
      </c>
      <c r="MP213" s="44">
        <f>Tabla25[[#This Row],[ESC_NUM_COR_COD_ROS_TG_TOT]]-Tabla25[[#This Row],[ESC_NUM_COR_COD_ESC_TG_TOT]]</f>
        <v>-1.3703703703703702</v>
      </c>
      <c r="MQ213" s="44">
        <f>Tabla25[[#This Row],[ESC_DUR_COR_COD_ROS_TG_NEG]]-Tabla25[[#This Row],[ESC_DUR_COR_COD_ESC_TG_NEG]]</f>
        <v>-183.2</v>
      </c>
      <c r="MR213" s="44">
        <f>Tabla25[[#This Row],[ESC_DUR_COR_COD_ROS_TG_NEU]]-Tabla25[[#This Row],[ESC_DUR_COR_COD_ESC_TG_NEU]]</f>
        <v>12.600000000000023</v>
      </c>
      <c r="MS213" s="44">
        <f>Tabla25[[#This Row],[ESC_DUR_COR_COD_ROS_TG_POS]]-Tabla25[[#This Row],[ESC_DUR_COR_COD_ESC_TG_POS]]</f>
        <v>-170.20833333333331</v>
      </c>
      <c r="MT213" s="44">
        <f>Tabla25[[#This Row],[ESC_DUR_COR_COD_ROS_TG_TOT]]-Tabla25[[#This Row],[ESC_DUR_COR_COD_ESC_TG_TOT]]</f>
        <v>-117.34422657952069</v>
      </c>
      <c r="MU213" s="47">
        <f>Tabla25[[#This Row],[ROS_NUM_COR_COD_ROS_TG_NEG]]-Tabla25[[#This Row],[ROS_NUM_COR_COD_ESC_TG_NEG]]</f>
        <v>0.5714285714285714</v>
      </c>
      <c r="MV213" s="47">
        <f>Tabla25[[#This Row],[ROS_NUM_COR_COD_ROS_TG_NEU]]-Tabla25[[#This Row],[ROS_NUM_COR_COD_ESC_TG_NEU]]</f>
        <v>0.7</v>
      </c>
      <c r="MW213" s="47">
        <f>Tabla25[[#This Row],[ROS_NUM_COR_COD_ROS_TG_POS]]-Tabla25[[#This Row],[ROS_NUM_COR_COD_ESC_TG_POS]]</f>
        <v>1.8</v>
      </c>
      <c r="MX213" s="47">
        <f>Tabla25[[#This Row],[ROS_NUM_COR_COD_ROS_TG_TOT]]-Tabla25[[#This Row],[ROS_NUM_COR_COD_ESC_TG_TOT]]</f>
        <v>1.074074074074074</v>
      </c>
      <c r="MY213" s="47">
        <f>Tabla25[[#This Row],[ROS_DUR_COR_COD_ROS_TG_NEG]]-Tabla25[[#This Row],[ROS_DUR_COR_COD_ESC_TG_NEG]]</f>
        <v>87.550000000000011</v>
      </c>
      <c r="MZ213" s="47">
        <f>Tabla25[[#This Row],[ROS_DUR_COR_COD_ROS_TG_NEU]]-Tabla25[[#This Row],[ROS_DUR_COR_COD_ESC_TG_NEU]]</f>
        <v>-19.833333333333314</v>
      </c>
      <c r="NA213" s="47">
        <f>Tabla25[[#This Row],[ROS_DUR_COR_COD_ROS_TG_POS]]-Tabla25[[#This Row],[ROS_DUR_COR_COD_ESC_TG_POS]]</f>
        <v>159.39999999999998</v>
      </c>
      <c r="NB213" s="47">
        <f>Tabla25[[#This Row],[ROS_DUR_COR_COD_ROS_TG_TOT]]-Tabla25[[#This Row],[ROS_DUR_COR_COD_ESC_TG_TOT]]</f>
        <v>62.362857142857195</v>
      </c>
    </row>
    <row r="214" spans="1:366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  <c r="KY214" s="15">
        <f>Tabla2[[#This Row],[ROS_NUM_COR_COD_ROS_TG_NEG]]-Tabla2[[#This Row],[PAS_NUM_COR_COD_ROS_TG_NEG]]</f>
        <v>2.7058823529411766</v>
      </c>
      <c r="KZ214" s="15">
        <f>Tabla2[[#This Row],[ROS_DUR_COR_COD_ROS_TG_NEG]]-Tabla2[[#This Row],[PAS_DUR_COR_COD_ROS_TG_NEG]]</f>
        <v>586.4666666666667</v>
      </c>
      <c r="LA214" s="15">
        <f>Tabla2[[#This Row],[ROS_NUM_COR_COD_ROS_TG_NEU]]-Tabla2[[#This Row],[PAS_NUM_COR_COD_ROS_TG_NEU]]</f>
        <v>-2.8421052631578947</v>
      </c>
      <c r="LB214" s="15">
        <f>Tabla2[[#This Row],[ROS_DUR_COR_COD_ROS_TG_NEU]]-Tabla2[[#This Row],[PAS_DUR_COR_COD_ROS_TG_NEU]]</f>
        <v>-1094.0833333333333</v>
      </c>
      <c r="LC214" s="15">
        <f>Tabla2[[#This Row],[ROS_NUM_COR_COD_ROS_TG_POS]]-Tabla2[[#This Row],[PAS_NUM_COR_COD_ROS_TG_POS]]</f>
        <v>-3.9411764705882355</v>
      </c>
      <c r="LD214" s="15">
        <f>Tabla2[[#This Row],[ROS_DUR_COR_COD_ROS_TG_POS]]-Tabla2[[#This Row],[PAS_DUR_COR_COD_ROS_TG_POS]]</f>
        <v>-1147.625</v>
      </c>
      <c r="LE214" s="15">
        <f>Tabla2[[#This Row],[ROS_NUM_COR_COD_ROS_TG_TOT]]-Tabla2[[#This Row],[PAS_NUM_COR_COD_ROS_TG_TOT]]</f>
        <v>-1.3270440251572326</v>
      </c>
      <c r="LF214" s="15">
        <f>Tabla2[[#This Row],[ROS_DUR_COR_COD_ROS_TG_TOT]]-Tabla2[[#This Row],[PAS_DUR_COR_COD_ROS_TG_TOT]]</f>
        <v>761.53488372093034</v>
      </c>
      <c r="LG214" s="15">
        <f>Tabla2[[#This Row],[ROS_NUM_COR_COD_ESC_TG_NEG]]-Tabla2[[#This Row],[PAS_NUM_COR_COD_ESC_TG_NEG]]</f>
        <v>-0.94117647058823528</v>
      </c>
      <c r="LH214" s="15">
        <f>Tabla2[[#This Row],[ROS_DUR_COR_COD_ESC_TG_NEG]]-Tabla2[[#This Row],[PAS_DUR_COR_COD_ESC_TG_NEG]]</f>
        <v>-668.4545454545455</v>
      </c>
      <c r="LI214" s="15">
        <f>Tabla2[[#This Row],[ROS_NUM_COR_COD_ESC_TG_NEU]]-Tabla2[[#This Row],[PAS_NUM_COR_COD_ESC_TG_NEU]]</f>
        <v>-2.9473684210526314</v>
      </c>
      <c r="LJ214" s="15">
        <f>Tabla2[[#This Row],[ROS_NUM_COR_COD_ESC_TG_NEG]]-Tabla2[[#This Row],[PAS_NUM_COR_COD_ESC_TG_NEG]]</f>
        <v>-0.94117647058823528</v>
      </c>
      <c r="LK214" s="15">
        <f>Tabla2[[#This Row],[ROS_NUM_COR_COD_ESC_TG_POS]]-Tabla2[[#This Row],[PAS_NUM_COR_COD_ESC_TG_POS]]</f>
        <v>4.0294117647058822</v>
      </c>
      <c r="LL214" s="15">
        <f>Tabla2[[#This Row],[ROS_DUR_COR_COD_ESC_TG_POS]]-Tabla2[[#This Row],[PAS_DUR_COR_COD_ESC_TG_POS]]</f>
        <v>1018.0833333333334</v>
      </c>
      <c r="LM214" s="15">
        <f>Tabla2[[#This Row],[ROS_NUM_COR_COD_ESC_TG_TOT]]-Tabla2[[#This Row],[PAS_NUM_COR_COD_ESC_TG_TOT]]</f>
        <v>2.1949685534591197</v>
      </c>
      <c r="LN214" s="15">
        <f>Tabla2[[#This Row],[ROS_DUR_COR_COD_ESC_TG_TOT]]-Tabla2[[#This Row],[PAS_DUR_COR_COD_ESC_TG_TOT]]</f>
        <v>377.83783783783781</v>
      </c>
      <c r="LO214" s="15">
        <f>Tabla2[[#This Row],[PAS_NUM_COR_COD_ROS_TG_NEG]]-Tabla2[[#This Row],[ESC_NUM_COR_COD_ROS_TG_NEG]]</f>
        <v>1.579831932773109</v>
      </c>
      <c r="LP214" s="15">
        <f>Tabla2[[#This Row],[PAS_DUR_COR_COD_ROS_TG_NEG]]-Tabla2[[#This Row],[ESC_DUR_COR_COD_ROS_TG_NEG]]</f>
        <v>685.24761904761897</v>
      </c>
      <c r="LQ214" s="15">
        <f>Tabla2[[#This Row],[PAS_NUM_COR_COD_ROS_TG_NEU]]-Tabla2[[#This Row],[ESC_NUM_COR_COD_ROS_TG_NEU]]</f>
        <v>1.064327485380117</v>
      </c>
      <c r="LR214" s="15">
        <f>Tabla2[[#This Row],[PAS_DUR_COR_COD_ROS_TG_NEU]]-Tabla2[[#This Row],[ESC_DUR_COR_COD_ROS_TG_NEU]]</f>
        <v>561.91666666666663</v>
      </c>
      <c r="LS214" s="15">
        <f>Tabla2[[#This Row],[PAS_NUM_COR_COD_ROS_TG_POS]]-Tabla2[[#This Row],[ESC_NUM_COR_COD_ROS_TG_POS]]</f>
        <v>0.74117647058823533</v>
      </c>
      <c r="LT214" s="15">
        <f>Tabla2[[#This Row],[PAS_DUR_COR_COD_ROS_TG_POS]]-Tabla2[[#This Row],[ESC_DUR_COR_COD_ROS_TG_POS]]</f>
        <v>-111</v>
      </c>
      <c r="LU214" s="15">
        <f>Tabla2[[#This Row],[PAS_NUM_COR_COD_ROS_TG_TOT]]-Tabla2[[#This Row],[ESC_NUM_COR_COD_ROS_TG_TOT]]</f>
        <v>1.083454281567489</v>
      </c>
      <c r="LV214" s="15">
        <f>Tabla2[[#This Row],[PAS_DUR_COR_COD_ROS_TG_TOT]]-Tabla2[[#This Row],[ESC_DUR_COR_COD_ROS_TG_TOT]]</f>
        <v>350.84606866002207</v>
      </c>
      <c r="LW214" s="15">
        <f>Tabla2[[#This Row],[PAS_NUM_COR_COD_ESC_TG_NEG]]-Tabla2[[#This Row],[ESC_NUM_COR_COD_ESC_TG_NEG]]</f>
        <v>-2.7731092436974789</v>
      </c>
      <c r="LX214" s="15">
        <f>Tabla2[[#This Row],[PAS_DUR_COR_COD_ESC_TG_NEG]]-Tabla2[[#This Row],[ESC_DUR_COR_COD_ESC_TG_NEG]]</f>
        <v>-597.40259740259739</v>
      </c>
      <c r="LY214" s="15">
        <f>Tabla2[[#This Row],[PAS_NUM_COR_COD_ESC_TG_NEU]]-Tabla2[[#This Row],[ESC_NUM_COR_COD_ESC_TG_NEU]]</f>
        <v>-2.9415204678362579</v>
      </c>
      <c r="LZ214" s="15">
        <f>Tabla2[[#This Row],[PAS_DUR_COR_COD_ESC_TG_NEU]]-Tabla2[[#This Row],[ESC_DUR_COR_COD_ESC_TG_NEU]]</f>
        <v>-580.96031746031758</v>
      </c>
      <c r="MA214" s="15">
        <f>Tabla2[[#This Row],[PAS_NUM_COR_COD_ESC_TG_POS]]-Tabla2[[#This Row],[ESC_NUM_COR_COD_ESC_TG_POS]]</f>
        <v>-1.3294117647058821</v>
      </c>
      <c r="MB214" s="15">
        <f>Tabla2[[#This Row],[PAS_DUR_COR_COD_ESC_TG_POS]]-Tabla2[[#This Row],[ESC_DUR_COR_COD_ESC_TG_POS]]</f>
        <v>-233.13888888888903</v>
      </c>
      <c r="MC214" s="15">
        <f>Tabla2[[#This Row],[PAS_NUM_COR_COD_ESC_TG_TOT]]-Tabla2[[#This Row],[ESC_NUM_COR_COD_ESC_TG_TOT]]</f>
        <v>-2.2975326560232219</v>
      </c>
      <c r="MD214" s="15">
        <f>Tabla2[[#This Row],[PAS_DUR_COR_COD_ESC_TG_TOT]]-Tabla2[[#This Row],[ESC_DUR_COR_COD_ESC_TG_TOT]]</f>
        <v>-458.91783783783774</v>
      </c>
      <c r="ME214" s="42">
        <f>Tabla25[[#This Row],[PAS_NUM_COR_COD_ROS_TG_NEG]]-Tabla25[[#This Row],[PAS_NUM_COR_COD_ESC_TG_NEG]]</f>
        <v>2.3529411764705879</v>
      </c>
      <c r="MF214" s="42">
        <f>Tabla25[[#This Row],[PAS_NUM_COR_COD_ROS_TG_NEU]]-Tabla25[[#This Row],[PAS_NUM_COR_COD_ESC_TG_NEU]]</f>
        <v>-0.10526315789473673</v>
      </c>
      <c r="MG214" s="42">
        <f>Tabla25[[#This Row],[PAS_NUM_COR_COD_ROS_TG_POS]]-Tabla25[[#This Row],[PAS_NUM_COR_COD_ESC_TG_POS]]</f>
        <v>1.4705882352941178</v>
      </c>
      <c r="MH214" s="42">
        <f>Tabla25[[#This Row],[PAS_NUM_COR_COD_ROS_TG_TOT]]-Tabla25[[#This Row],[PAS_NUM_COR_COD_ESC_TG_TOT]]</f>
        <v>1.1886792452830188</v>
      </c>
      <c r="MI214" s="42">
        <f>Tabla25[[#This Row],[PAS_DUR_COR_COD_ROS_TG_NEG]]-Tabla25[[#This Row],[PAS_DUR_COR_COD_ESC_TG_NEG]]</f>
        <v>597.07878787878781</v>
      </c>
      <c r="MJ214" s="42">
        <f>Tabla25[[#This Row],[PAS_DUR_COR_COD_ROS_TG_NEU]]-Tabla25[[#This Row],[PAS_DUR_COR_COD_ESC_TG_NEU]]</f>
        <v>-20.845238095238074</v>
      </c>
      <c r="MK214" s="42">
        <f>Tabla25[[#This Row],[PAS_DUR_COR_COD_ROS_TG_POS]]-Tabla25[[#This Row],[PAS_DUR_COR_COD_ESC_TG_POS]]</f>
        <v>227.20833333333337</v>
      </c>
      <c r="ML214" s="42">
        <f>Tabla25[[#This Row],[PAS_DUR_COR_COD_ROS_TG_TOT]]-Tabla25[[#This Row],[PAS_DUR_COR_COD_ESC_TG_TOT]]</f>
        <v>261.30295411690747</v>
      </c>
      <c r="MM214" s="44">
        <f>Tabla25[[#This Row],[ESC_NUM_COR_COD_ROS_TG_NEG]]-Tabla25[[#This Row],[ESC_NUM_COR_COD_ESC_TG_NEG]]</f>
        <v>-2</v>
      </c>
      <c r="MN214" s="44">
        <f>Tabla25[[#This Row],[ESC_NUM_COR_COD_ROS_TG_NEU]]-Tabla25[[#This Row],[ESC_NUM_COR_COD_ESC_TG_NEU]]</f>
        <v>-4.1111111111111116</v>
      </c>
      <c r="MO214" s="44">
        <f>Tabla25[[#This Row],[ESC_NUM_COR_COD_ROS_TG_POS]]-Tabla25[[#This Row],[ESC_NUM_COR_COD_ESC_TG_POS]]</f>
        <v>-0.59999999999999964</v>
      </c>
      <c r="MP214" s="44">
        <f>Tabla25[[#This Row],[ESC_NUM_COR_COD_ROS_TG_TOT]]-Tabla25[[#This Row],[ESC_NUM_COR_COD_ESC_TG_TOT]]</f>
        <v>-2.1923076923076921</v>
      </c>
      <c r="MQ214" s="44">
        <f>Tabla25[[#This Row],[ESC_DUR_COR_COD_ROS_TG_NEG]]-Tabla25[[#This Row],[ESC_DUR_COR_COD_ESC_TG_NEG]]</f>
        <v>-685.57142857142856</v>
      </c>
      <c r="MR214" s="44">
        <f>Tabla25[[#This Row],[ESC_DUR_COR_COD_ROS_TG_NEU]]-Tabla25[[#This Row],[ESC_DUR_COR_COD_ESC_TG_NEU]]</f>
        <v>-1163.7222222222222</v>
      </c>
      <c r="MS214" s="44">
        <f>Tabla25[[#This Row],[ESC_DUR_COR_COD_ROS_TG_POS]]-Tabla25[[#This Row],[ESC_DUR_COR_COD_ESC_TG_POS]]</f>
        <v>105.06944444444434</v>
      </c>
      <c r="MT214" s="44">
        <f>Tabla25[[#This Row],[ESC_DUR_COR_COD_ROS_TG_TOT]]-Tabla25[[#This Row],[ESC_DUR_COR_COD_ESC_TG_TOT]]</f>
        <v>-548.46095238095234</v>
      </c>
      <c r="MU214" s="47">
        <f>Tabla25[[#This Row],[ROS_NUM_COR_COD_ROS_TG_NEG]]-Tabla25[[#This Row],[ROS_NUM_COR_COD_ESC_TG_NEG]]</f>
        <v>6</v>
      </c>
      <c r="MV214" s="47">
        <f>Tabla25[[#This Row],[ROS_NUM_COR_COD_ROS_TG_NEU]]-Tabla25[[#This Row],[ROS_NUM_COR_COD_ESC_TG_NEU]]</f>
        <v>0</v>
      </c>
      <c r="MW214" s="47">
        <f>Tabla25[[#This Row],[ROS_NUM_COR_COD_ROS_TG_POS]]-Tabla25[[#This Row],[ROS_NUM_COR_COD_ESC_TG_POS]]</f>
        <v>-6.5</v>
      </c>
      <c r="MX214" s="47">
        <f>Tabla25[[#This Row],[ROS_NUM_COR_COD_ROS_TG_TOT]]-Tabla25[[#This Row],[ROS_NUM_COR_COD_ESC_TG_TOT]]</f>
        <v>-2.3333333333333335</v>
      </c>
      <c r="MY214" s="47">
        <f>Tabla25[[#This Row],[ROS_DUR_COR_COD_ROS_TG_NEG]]-Tabla25[[#This Row],[ROS_DUR_COR_COD_ESC_TG_NEG]]</f>
        <v>1852</v>
      </c>
      <c r="MZ214" s="47">
        <f>Tabla25[[#This Row],[ROS_DUR_COR_COD_ROS_TG_NEU]]-Tabla25[[#This Row],[ROS_DUR_COR_COD_ESC_TG_NEU]]</f>
        <v>0</v>
      </c>
      <c r="NA214" s="47">
        <f>Tabla25[[#This Row],[ROS_DUR_COR_COD_ROS_TG_POS]]-Tabla25[[#This Row],[ROS_DUR_COR_COD_ESC_TG_POS]]</f>
        <v>-1938.5</v>
      </c>
      <c r="NB214" s="47">
        <f>Tabla25[[#This Row],[ROS_DUR_COR_COD_ROS_TG_TOT]]-Tabla25[[#This Row],[ROS_DUR_COR_COD_ESC_TG_TOT]]</f>
        <v>645</v>
      </c>
    </row>
    <row r="215" spans="1:366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  <c r="KY215" s="15">
        <f>Tabla2[[#This Row],[ROS_NUM_COR_COD_ROS_TG_NEG]]-Tabla2[[#This Row],[PAS_NUM_COR_COD_ROS_TG_NEG]]</f>
        <v>-5.2631578947368363E-2</v>
      </c>
      <c r="KZ215" s="15">
        <f>Tabla2[[#This Row],[ROS_DUR_COR_COD_ROS_TG_NEG]]-Tabla2[[#This Row],[PAS_DUR_COR_COD_ROS_TG_NEG]]</f>
        <v>-455.93333333333339</v>
      </c>
      <c r="LA215" s="15">
        <f>Tabla2[[#This Row],[ROS_NUM_COR_COD_ROS_TG_NEU]]-Tabla2[[#This Row],[PAS_NUM_COR_COD_ROS_TG_NEU]]</f>
        <v>-0.28888888888888875</v>
      </c>
      <c r="LB215" s="15">
        <f>Tabla2[[#This Row],[ROS_DUR_COR_COD_ROS_TG_NEU]]-Tabla2[[#This Row],[PAS_DUR_COR_COD_ROS_TG_NEU]]</f>
        <v>-752.00000000000011</v>
      </c>
      <c r="LC215" s="15">
        <f>Tabla2[[#This Row],[ROS_NUM_COR_COD_ROS_TG_POS]]-Tabla2[[#This Row],[PAS_NUM_COR_COD_ROS_TG_POS]]</f>
        <v>1.7411764705882353</v>
      </c>
      <c r="LD215" s="15">
        <f>Tabla2[[#This Row],[ROS_DUR_COR_COD_ROS_TG_POS]]-Tabla2[[#This Row],[PAS_DUR_COR_COD_ROS_TG_POS]]</f>
        <v>326.71428571428572</v>
      </c>
      <c r="LE215" s="15">
        <f>Tabla2[[#This Row],[ROS_NUM_COR_COD_ROS_TG_TOT]]-Tabla2[[#This Row],[PAS_NUM_COR_COD_ROS_TG_TOT]]</f>
        <v>0.4814814814814814</v>
      </c>
      <c r="LF215" s="15">
        <f>Tabla2[[#This Row],[ROS_DUR_COR_COD_ROS_TG_TOT]]-Tabla2[[#This Row],[PAS_DUR_COR_COD_ROS_TG_TOT]]</f>
        <v>-494.49509803921575</v>
      </c>
      <c r="LG215" s="15">
        <f>Tabla2[[#This Row],[ROS_NUM_COR_COD_ESC_TG_NEG]]-Tabla2[[#This Row],[PAS_NUM_COR_COD_ESC_TG_NEG]]</f>
        <v>-0.51315789473684204</v>
      </c>
      <c r="LH215" s="15">
        <f>Tabla2[[#This Row],[ROS_DUR_COR_COD_ESC_TG_NEG]]-Tabla2[[#This Row],[PAS_DUR_COR_COD_ESC_TG_NEG]]</f>
        <v>-466.83333333333337</v>
      </c>
      <c r="LI215" s="15">
        <f>Tabla2[[#This Row],[ROS_NUM_COR_COD_ESC_TG_NEU]]-Tabla2[[#This Row],[PAS_NUM_COR_COD_ESC_TG_NEU]]</f>
        <v>0.8555555555555554</v>
      </c>
      <c r="LJ215" s="15">
        <f>Tabla2[[#This Row],[ROS_NUM_COR_COD_ESC_TG_NEG]]-Tabla2[[#This Row],[PAS_NUM_COR_COD_ESC_TG_NEG]]</f>
        <v>-0.51315789473684204</v>
      </c>
      <c r="LK215" s="15">
        <f>Tabla2[[#This Row],[ROS_NUM_COR_COD_ESC_TG_POS]]-Tabla2[[#This Row],[PAS_NUM_COR_COD_ESC_TG_POS]]</f>
        <v>0.54705882352941182</v>
      </c>
      <c r="LL215" s="15">
        <f>Tabla2[[#This Row],[ROS_DUR_COR_COD_ESC_TG_POS]]-Tabla2[[#This Row],[PAS_DUR_COR_COD_ESC_TG_POS]]</f>
        <v>-100</v>
      </c>
      <c r="LM215" s="15">
        <f>Tabla2[[#This Row],[ROS_NUM_COR_COD_ESC_TG_TOT]]-Tabla2[[#This Row],[PAS_NUM_COR_COD_ESC_TG_TOT]]</f>
        <v>0.32010582010582023</v>
      </c>
      <c r="LN215" s="15">
        <f>Tabla2[[#This Row],[ROS_DUR_COR_COD_ESC_TG_TOT]]-Tabla2[[#This Row],[PAS_DUR_COR_COD_ESC_TG_TOT]]</f>
        <v>-254.53571428571433</v>
      </c>
      <c r="LO215" s="15">
        <f>Tabla2[[#This Row],[PAS_NUM_COR_COD_ROS_TG_NEG]]-Tabla2[[#This Row],[ESC_NUM_COR_COD_ROS_TG_NEG]]</f>
        <v>5.2631578947368363E-2</v>
      </c>
      <c r="LP215" s="15">
        <f>Tabla2[[#This Row],[PAS_DUR_COR_COD_ROS_TG_NEG]]-Tabla2[[#This Row],[ESC_DUR_COR_COD_ROS_TG_NEG]]</f>
        <v>494.93333333333339</v>
      </c>
      <c r="LQ215" s="15">
        <f>Tabla2[[#This Row],[PAS_NUM_COR_COD_ROS_TG_NEU]]-Tabla2[[#This Row],[ESC_NUM_COR_COD_ROS_TG_NEU]]</f>
        <v>1.0317460317460316</v>
      </c>
      <c r="LR215" s="15">
        <f>Tabla2[[#This Row],[PAS_DUR_COR_COD_ROS_TG_NEU]]-Tabla2[[#This Row],[ESC_DUR_COR_COD_ROS_TG_NEU]]</f>
        <v>1050.9000000000001</v>
      </c>
      <c r="LS215" s="15">
        <f>Tabla2[[#This Row],[PAS_NUM_COR_COD_ROS_TG_POS]]-Tabla2[[#This Row],[ESC_NUM_COR_COD_ROS_TG_POS]]</f>
        <v>-1.3161764705882353</v>
      </c>
      <c r="LT215" s="15">
        <f>Tabla2[[#This Row],[PAS_DUR_COR_COD_ROS_TG_POS]]-Tabla2[[#This Row],[ESC_DUR_COR_COD_ROS_TG_POS]]</f>
        <v>-405.75</v>
      </c>
      <c r="LU215" s="15">
        <f>Tabla2[[#This Row],[PAS_NUM_COR_COD_ROS_TG_TOT]]-Tabla2[[#This Row],[ESC_NUM_COR_COD_ROS_TG_TOT]]</f>
        <v>-6.8438003220611776E-2</v>
      </c>
      <c r="LV215" s="15">
        <f>Tabla2[[#This Row],[PAS_DUR_COR_COD_ROS_TG_TOT]]-Tabla2[[#This Row],[ESC_DUR_COR_COD_ROS_TG_TOT]]</f>
        <v>592.46794871794873</v>
      </c>
      <c r="LW215" s="15">
        <f>Tabla2[[#This Row],[PAS_NUM_COR_COD_ESC_TG_NEG]]-Tabla2[[#This Row],[ESC_NUM_COR_COD_ESC_TG_NEG]]</f>
        <v>0.51315789473684204</v>
      </c>
      <c r="LX215" s="15">
        <f>Tabla2[[#This Row],[PAS_DUR_COR_COD_ESC_TG_NEG]]-Tabla2[[#This Row],[ESC_DUR_COR_COD_ESC_TG_NEG]]</f>
        <v>597.08333333333337</v>
      </c>
      <c r="LY215" s="15">
        <f>Tabla2[[#This Row],[PAS_NUM_COR_COD_ESC_TG_NEU]]-Tabla2[[#This Row],[ESC_NUM_COR_COD_ESC_TG_NEU]]</f>
        <v>-0.26984126984126977</v>
      </c>
      <c r="LZ215" s="15">
        <f>Tabla2[[#This Row],[PAS_DUR_COR_COD_ESC_TG_NEU]]-Tabla2[[#This Row],[ESC_DUR_COR_COD_ESC_TG_NEU]]</f>
        <v>369.5</v>
      </c>
      <c r="MA215" s="15">
        <f>Tabla2[[#This Row],[PAS_NUM_COR_COD_ESC_TG_POS]]-Tabla2[[#This Row],[ESC_NUM_COR_COD_ESC_TG_POS]]</f>
        <v>-0.14705882352941174</v>
      </c>
      <c r="MB215" s="15">
        <f>Tabla2[[#This Row],[PAS_DUR_COR_COD_ESC_TG_POS]]-Tabla2[[#This Row],[ESC_DUR_COR_COD_ESC_TG_POS]]</f>
        <v>220</v>
      </c>
      <c r="MC215" s="15">
        <f>Tabla2[[#This Row],[PAS_NUM_COR_COD_ESC_TG_TOT]]-Tabla2[[#This Row],[ESC_NUM_COR_COD_ESC_TG_TOT]]</f>
        <v>8.0515297906602168E-2</v>
      </c>
      <c r="MD215" s="15">
        <f>Tabla2[[#This Row],[PAS_DUR_COR_COD_ESC_TG_TOT]]-Tabla2[[#This Row],[ESC_DUR_COR_COD_ESC_TG_TOT]]</f>
        <v>461.00793650793656</v>
      </c>
      <c r="ME215" s="42">
        <f>Tabla25[[#This Row],[PAS_NUM_COR_COD_ROS_TG_NEG]]-Tabla25[[#This Row],[PAS_NUM_COR_COD_ESC_TG_NEG]]</f>
        <v>-0.21052631578947367</v>
      </c>
      <c r="MF215" s="42">
        <f>Tabla25[[#This Row],[PAS_NUM_COR_COD_ROS_TG_NEU]]-Tabla25[[#This Row],[PAS_NUM_COR_COD_ESC_TG_NEU]]</f>
        <v>0.44444444444444442</v>
      </c>
      <c r="MG215" s="42">
        <f>Tabla25[[#This Row],[PAS_NUM_COR_COD_ROS_TG_POS]]-Tabla25[[#This Row],[PAS_NUM_COR_COD_ESC_TG_POS]]</f>
        <v>-0.29411764705882354</v>
      </c>
      <c r="MH215" s="42">
        <f>Tabla25[[#This Row],[PAS_NUM_COR_COD_ROS_TG_TOT]]-Tabla25[[#This Row],[PAS_NUM_COR_COD_ESC_TG_TOT]]</f>
        <v>-1.8518518518518379E-2</v>
      </c>
      <c r="MI215" s="42">
        <f>Tabla25[[#This Row],[PAS_DUR_COR_COD_ROS_TG_NEG]]-Tabla25[[#This Row],[PAS_DUR_COR_COD_ESC_TG_NEG]]</f>
        <v>-144.5</v>
      </c>
      <c r="MJ215" s="42">
        <f>Tabla25[[#This Row],[PAS_DUR_COR_COD_ROS_TG_NEU]]-Tabla25[[#This Row],[PAS_DUR_COR_COD_ESC_TG_NEU]]</f>
        <v>551.90000000000009</v>
      </c>
      <c r="MK215" s="42">
        <f>Tabla25[[#This Row],[PAS_DUR_COR_COD_ROS_TG_POS]]-Tabla25[[#This Row],[PAS_DUR_COR_COD_ESC_TG_POS]]</f>
        <v>-388.5</v>
      </c>
      <c r="ML215" s="42">
        <f>Tabla25[[#This Row],[PAS_DUR_COR_COD_ROS_TG_TOT]]-Tabla25[[#This Row],[PAS_DUR_COR_COD_ESC_TG_TOT]]</f>
        <v>146.29761904761904</v>
      </c>
      <c r="MM215" s="44">
        <f>Tabla25[[#This Row],[ESC_NUM_COR_COD_ROS_TG_NEG]]-Tabla25[[#This Row],[ESC_NUM_COR_COD_ESC_TG_NEG]]</f>
        <v>0.25</v>
      </c>
      <c r="MN215" s="44">
        <f>Tabla25[[#This Row],[ESC_NUM_COR_COD_ROS_TG_NEU]]-Tabla25[[#This Row],[ESC_NUM_COR_COD_ESC_TG_NEU]]</f>
        <v>-0.8571428571428571</v>
      </c>
      <c r="MO215" s="44">
        <f>Tabla25[[#This Row],[ESC_NUM_COR_COD_ROS_TG_POS]]-Tabla25[[#This Row],[ESC_NUM_COR_COD_ESC_TG_POS]]</f>
        <v>0.875</v>
      </c>
      <c r="MP215" s="44">
        <f>Tabla25[[#This Row],[ESC_NUM_COR_COD_ROS_TG_TOT]]-Tabla25[[#This Row],[ESC_NUM_COR_COD_ESC_TG_TOT]]</f>
        <v>0.13043478260869557</v>
      </c>
      <c r="MQ215" s="44">
        <f>Tabla25[[#This Row],[ESC_DUR_COR_COD_ROS_TG_NEG]]-Tabla25[[#This Row],[ESC_DUR_COR_COD_ESC_TG_NEG]]</f>
        <v>-42.349999999999994</v>
      </c>
      <c r="MR215" s="44">
        <f>Tabla25[[#This Row],[ESC_DUR_COR_COD_ROS_TG_NEU]]-Tabla25[[#This Row],[ESC_DUR_COR_COD_ESC_TG_NEU]]</f>
        <v>-129.5</v>
      </c>
      <c r="MS215" s="44">
        <f>Tabla25[[#This Row],[ESC_DUR_COR_COD_ROS_TG_POS]]-Tabla25[[#This Row],[ESC_DUR_COR_COD_ESC_TG_POS]]</f>
        <v>237.25</v>
      </c>
      <c r="MT215" s="44">
        <f>Tabla25[[#This Row],[ESC_DUR_COR_COD_ROS_TG_TOT]]-Tabla25[[#This Row],[ESC_DUR_COR_COD_ESC_TG_TOT]]</f>
        <v>14.83760683760687</v>
      </c>
      <c r="MU215" s="47">
        <f>Tabla25[[#This Row],[ROS_NUM_COR_COD_ROS_TG_NEG]]-Tabla25[[#This Row],[ROS_NUM_COR_COD_ESC_TG_NEG]]</f>
        <v>0.25</v>
      </c>
      <c r="MV215" s="47">
        <f>Tabla25[[#This Row],[ROS_NUM_COR_COD_ROS_TG_NEU]]-Tabla25[[#This Row],[ROS_NUM_COR_COD_ESC_TG_NEU]]</f>
        <v>-0.69999999999999973</v>
      </c>
      <c r="MW215" s="47">
        <f>Tabla25[[#This Row],[ROS_NUM_COR_COD_ROS_TG_POS]]-Tabla25[[#This Row],[ROS_NUM_COR_COD_ESC_TG_POS]]</f>
        <v>0.9</v>
      </c>
      <c r="MX215" s="47">
        <f>Tabla25[[#This Row],[ROS_NUM_COR_COD_ROS_TG_TOT]]-Tabla25[[#This Row],[ROS_NUM_COR_COD_ESC_TG_TOT]]</f>
        <v>0.14285714285714279</v>
      </c>
      <c r="MY215" s="47">
        <f>Tabla25[[#This Row],[ROS_DUR_COR_COD_ROS_TG_NEG]]-Tabla25[[#This Row],[ROS_DUR_COR_COD_ESC_TG_NEG]]</f>
        <v>-133.6</v>
      </c>
      <c r="MZ215" s="47">
        <f>Tabla25[[#This Row],[ROS_DUR_COR_COD_ROS_TG_NEU]]-Tabla25[[#This Row],[ROS_DUR_COR_COD_ESC_TG_NEU]]</f>
        <v>-50.100000000000023</v>
      </c>
      <c r="NA215" s="47">
        <f>Tabla25[[#This Row],[ROS_DUR_COR_COD_ROS_TG_POS]]-Tabla25[[#This Row],[ROS_DUR_COR_COD_ESC_TG_POS]]</f>
        <v>38.214285714285722</v>
      </c>
      <c r="NB215" s="47">
        <f>Tabla25[[#This Row],[ROS_DUR_COR_COD_ROS_TG_TOT]]-Tabla25[[#This Row],[ROS_DUR_COR_COD_ESC_TG_TOT]]</f>
        <v>-93.661764705882376</v>
      </c>
    </row>
    <row r="216" spans="1:366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  <c r="KY216" s="15">
        <f>Tabla2[[#This Row],[ROS_NUM_COR_COD_ROS_TG_NEG]]-Tabla2[[#This Row],[PAS_NUM_COR_COD_ROS_TG_NEG]]</f>
        <v>-1.8111111111111113</v>
      </c>
      <c r="KZ216" s="15">
        <f>Tabla2[[#This Row],[ROS_DUR_COR_COD_ROS_TG_NEG]]-Tabla2[[#This Row],[PAS_DUR_COR_COD_ROS_TG_NEG]]</f>
        <v>-559.0625</v>
      </c>
      <c r="LA216" s="15">
        <f>Tabla2[[#This Row],[ROS_NUM_COR_COD_ROS_TG_NEU]]-Tabla2[[#This Row],[PAS_NUM_COR_COD_ROS_TG_NEU]]</f>
        <v>-2.9</v>
      </c>
      <c r="LB216" s="15">
        <f>Tabla2[[#This Row],[ROS_DUR_COR_COD_ROS_TG_NEU]]-Tabla2[[#This Row],[PAS_DUR_COR_COD_ROS_TG_NEU]]</f>
        <v>-439.79999999999995</v>
      </c>
      <c r="LC216" s="15">
        <f>Tabla2[[#This Row],[ROS_NUM_COR_COD_ROS_TG_POS]]-Tabla2[[#This Row],[PAS_NUM_COR_COD_ROS_TG_POS]]</f>
        <v>-1.1166666666666667</v>
      </c>
      <c r="LD216" s="15">
        <f>Tabla2[[#This Row],[ROS_DUR_COR_COD_ROS_TG_POS]]-Tabla2[[#This Row],[PAS_DUR_COR_COD_ROS_TG_POS]]</f>
        <v>-431.4375</v>
      </c>
      <c r="LE216" s="15">
        <f>Tabla2[[#This Row],[ROS_NUM_COR_COD_ROS_TG_TOT]]-Tabla2[[#This Row],[PAS_NUM_COR_COD_ROS_TG_TOT]]</f>
        <v>-1.971428571428572</v>
      </c>
      <c r="LF216" s="15">
        <f>Tabla2[[#This Row],[ROS_DUR_COR_COD_ROS_TG_TOT]]-Tabla2[[#This Row],[PAS_DUR_COR_COD_ROS_TG_TOT]]</f>
        <v>-458.29352226720641</v>
      </c>
      <c r="LG216" s="15">
        <f>Tabla2[[#This Row],[ROS_NUM_COR_COD_ESC_TG_NEG]]-Tabla2[[#This Row],[PAS_NUM_COR_COD_ESC_TG_NEG]]</f>
        <v>-1.0499999999999998</v>
      </c>
      <c r="LH216" s="15">
        <f>Tabla2[[#This Row],[ROS_DUR_COR_COD_ESC_TG_NEG]]-Tabla2[[#This Row],[PAS_DUR_COR_COD_ESC_TG_NEG]]</f>
        <v>93.150000000000091</v>
      </c>
      <c r="LI216" s="15">
        <f>Tabla2[[#This Row],[ROS_NUM_COR_COD_ESC_TG_NEU]]-Tabla2[[#This Row],[PAS_NUM_COR_COD_ESC_TG_NEU]]</f>
        <v>0.99999999999999956</v>
      </c>
      <c r="LJ216" s="15">
        <f>Tabla2[[#This Row],[ROS_NUM_COR_COD_ESC_TG_NEG]]-Tabla2[[#This Row],[PAS_NUM_COR_COD_ESC_TG_NEG]]</f>
        <v>-1.0499999999999998</v>
      </c>
      <c r="LK216" s="15">
        <f>Tabla2[[#This Row],[ROS_NUM_COR_COD_ESC_TG_POS]]-Tabla2[[#This Row],[PAS_NUM_COR_COD_ESC_TG_POS]]</f>
        <v>-0.54999999999999982</v>
      </c>
      <c r="LL216" s="15">
        <f>Tabla2[[#This Row],[ROS_DUR_COR_COD_ESC_TG_POS]]-Tabla2[[#This Row],[PAS_DUR_COR_COD_ESC_TG_POS]]</f>
        <v>-276.86666666666656</v>
      </c>
      <c r="LM216" s="15">
        <f>Tabla2[[#This Row],[ROS_NUM_COR_COD_ESC_TG_TOT]]-Tabla2[[#This Row],[PAS_NUM_COR_COD_ESC_TG_TOT]]</f>
        <v>-0.16190476190476177</v>
      </c>
      <c r="LN216" s="15">
        <f>Tabla2[[#This Row],[ROS_DUR_COR_COD_ESC_TG_TOT]]-Tabla2[[#This Row],[PAS_DUR_COR_COD_ESC_TG_TOT]]</f>
        <v>-35.625</v>
      </c>
      <c r="LO216" s="15">
        <f>Tabla2[[#This Row],[PAS_NUM_COR_COD_ROS_TG_NEG]]-Tabla2[[#This Row],[ESC_NUM_COR_COD_ROS_TG_NEG]]</f>
        <v>1.588888888888889</v>
      </c>
      <c r="LP216" s="15">
        <f>Tabla2[[#This Row],[PAS_DUR_COR_COD_ROS_TG_NEG]]-Tabla2[[#This Row],[ESC_DUR_COR_COD_ROS_TG_NEG]]</f>
        <v>658.8125</v>
      </c>
      <c r="LQ216" s="15">
        <f>Tabla2[[#This Row],[PAS_NUM_COR_COD_ROS_TG_NEU]]-Tabla2[[#This Row],[ESC_NUM_COR_COD_ROS_TG_NEU]]</f>
        <v>0.5777777777777775</v>
      </c>
      <c r="LR216" s="15">
        <f>Tabla2[[#This Row],[PAS_DUR_COR_COD_ROS_TG_NEU]]-Tabla2[[#This Row],[ESC_DUR_COR_COD_ROS_TG_NEU]]</f>
        <v>225.02857142857124</v>
      </c>
      <c r="LS216" s="15">
        <f>Tabla2[[#This Row],[PAS_NUM_COR_COD_ROS_TG_POS]]-Tabla2[[#This Row],[ESC_NUM_COR_COD_ROS_TG_POS]]</f>
        <v>1.4500000000000002</v>
      </c>
      <c r="LT216" s="15">
        <f>Tabla2[[#This Row],[PAS_DUR_COR_COD_ROS_TG_POS]]-Tabla2[[#This Row],[ESC_DUR_COR_COD_ROS_TG_POS]]</f>
        <v>467.89583333333337</v>
      </c>
      <c r="LU216" s="15">
        <f>Tabla2[[#This Row],[PAS_NUM_COR_COD_ROS_TG_TOT]]-Tabla2[[#This Row],[ESC_NUM_COR_COD_ROS_TG_TOT]]</f>
        <v>1.1884615384615387</v>
      </c>
      <c r="LV216" s="15">
        <f>Tabla2[[#This Row],[PAS_DUR_COR_COD_ROS_TG_TOT]]-Tabla2[[#This Row],[ESC_DUR_COR_COD_ROS_TG_TOT]]</f>
        <v>440.63186813186815</v>
      </c>
      <c r="LW216" s="15">
        <f>Tabla2[[#This Row],[PAS_NUM_COR_COD_ESC_TG_NEG]]-Tabla2[[#This Row],[ESC_NUM_COR_COD_ESC_TG_NEG]]</f>
        <v>-1.6166666666666671</v>
      </c>
      <c r="LX216" s="15">
        <f>Tabla2[[#This Row],[PAS_DUR_COR_COD_ESC_TG_NEG]]-Tabla2[[#This Row],[ESC_DUR_COR_COD_ESC_TG_NEG]]</f>
        <v>-50.733333333333348</v>
      </c>
      <c r="LY216" s="15">
        <f>Tabla2[[#This Row],[PAS_NUM_COR_COD_ESC_TG_NEU]]-Tabla2[[#This Row],[ESC_NUM_COR_COD_ESC_TG_NEU]]</f>
        <v>0.32222222222222241</v>
      </c>
      <c r="LZ216" s="15">
        <f>Tabla2[[#This Row],[PAS_DUR_COR_COD_ESC_TG_NEU]]-Tabla2[[#This Row],[ESC_DUR_COR_COD_ESC_TG_NEU]]</f>
        <v>445.14285714285711</v>
      </c>
      <c r="MA216" s="15">
        <f>Tabla2[[#This Row],[PAS_NUM_COR_COD_ESC_TG_POS]]-Tabla2[[#This Row],[ESC_NUM_COR_COD_ESC_TG_POS]]</f>
        <v>0.67499999999999982</v>
      </c>
      <c r="MB216" s="15">
        <f>Tabla2[[#This Row],[PAS_DUR_COR_COD_ESC_TG_POS]]-Tabla2[[#This Row],[ESC_DUR_COR_COD_ESC_TG_POS]]</f>
        <v>255.86666666666656</v>
      </c>
      <c r="MC216" s="15">
        <f>Tabla2[[#This Row],[PAS_NUM_COR_COD_ESC_TG_TOT]]-Tabla2[[#This Row],[ESC_NUM_COR_COD_ESC_TG_TOT]]</f>
        <v>-0.22820512820512828</v>
      </c>
      <c r="MD216" s="15">
        <f>Tabla2[[#This Row],[PAS_DUR_COR_COD_ESC_TG_TOT]]-Tabla2[[#This Row],[ESC_DUR_COR_COD_ESC_TG_TOT]]</f>
        <v>212.88095238095241</v>
      </c>
      <c r="ME216" s="42">
        <f>Tabla25[[#This Row],[PAS_NUM_COR_COD_ROS_TG_NEG]]-Tabla25[[#This Row],[PAS_NUM_COR_COD_ESC_TG_NEG]]</f>
        <v>1.6500000000000004</v>
      </c>
      <c r="MF216" s="42">
        <f>Tabla25[[#This Row],[PAS_NUM_COR_COD_ROS_TG_NEU]]-Tabla25[[#This Row],[PAS_NUM_COR_COD_ESC_TG_NEU]]</f>
        <v>1.6999999999999997</v>
      </c>
      <c r="MG216" s="42">
        <f>Tabla25[[#This Row],[PAS_NUM_COR_COD_ROS_TG_POS]]-Tabla25[[#This Row],[PAS_NUM_COR_COD_ESC_TG_POS]]</f>
        <v>0.90000000000000036</v>
      </c>
      <c r="MH216" s="42">
        <f>Tabla25[[#This Row],[PAS_NUM_COR_COD_ROS_TG_TOT]]-Tabla25[[#This Row],[PAS_NUM_COR_COD_ESC_TG_TOT]]</f>
        <v>1.416666666666667</v>
      </c>
      <c r="MI216" s="42">
        <f>Tabla25[[#This Row],[PAS_DUR_COR_COD_ROS_TG_NEG]]-Tabla25[[#This Row],[PAS_DUR_COR_COD_ESC_TG_NEG]]</f>
        <v>506.96250000000009</v>
      </c>
      <c r="MJ216" s="42">
        <f>Tabla25[[#This Row],[PAS_DUR_COR_COD_ROS_TG_NEU]]-Tabla25[[#This Row],[PAS_DUR_COR_COD_ESC_TG_NEU]]</f>
        <v>49.314285714285688</v>
      </c>
      <c r="MK216" s="42">
        <f>Tabla25[[#This Row],[PAS_DUR_COR_COD_ROS_TG_POS]]-Tabla25[[#This Row],[PAS_DUR_COR_COD_ESC_TG_POS]]</f>
        <v>58.695833333333439</v>
      </c>
      <c r="ML216" s="42">
        <f>Tabla25[[#This Row],[PAS_DUR_COR_COD_ROS_TG_TOT]]-Tabla25[[#This Row],[PAS_DUR_COR_COD_ESC_TG_TOT]]</f>
        <v>194.84615384615381</v>
      </c>
      <c r="MM216" s="44">
        <f>Tabla25[[#This Row],[ESC_NUM_COR_COD_ROS_TG_NEG]]-Tabla25[[#This Row],[ESC_NUM_COR_COD_ESC_TG_NEG]]</f>
        <v>-1.5555555555555558</v>
      </c>
      <c r="MN216" s="44">
        <f>Tabla25[[#This Row],[ESC_NUM_COR_COD_ROS_TG_NEU]]-Tabla25[[#This Row],[ESC_NUM_COR_COD_ESC_TG_NEU]]</f>
        <v>1.4444444444444446</v>
      </c>
      <c r="MO216" s="44">
        <f>Tabla25[[#This Row],[ESC_NUM_COR_COD_ROS_TG_POS]]-Tabla25[[#This Row],[ESC_NUM_COR_COD_ESC_TG_POS]]</f>
        <v>0.125</v>
      </c>
      <c r="MP216" s="44">
        <f>Tabla25[[#This Row],[ESC_NUM_COR_COD_ROS_TG_TOT]]-Tabla25[[#This Row],[ESC_NUM_COR_COD_ESC_TG_TOT]]</f>
        <v>0</v>
      </c>
      <c r="MQ216" s="44">
        <f>Tabla25[[#This Row],[ESC_DUR_COR_COD_ROS_TG_NEG]]-Tabla25[[#This Row],[ESC_DUR_COR_COD_ESC_TG_NEG]]</f>
        <v>-202.58333333333326</v>
      </c>
      <c r="MR216" s="44">
        <f>Tabla25[[#This Row],[ESC_DUR_COR_COD_ROS_TG_NEU]]-Tabla25[[#This Row],[ESC_DUR_COR_COD_ESC_TG_NEU]]</f>
        <v>269.42857142857156</v>
      </c>
      <c r="MS216" s="44">
        <f>Tabla25[[#This Row],[ESC_DUR_COR_COD_ROS_TG_POS]]-Tabla25[[#This Row],[ESC_DUR_COR_COD_ESC_TG_POS]]</f>
        <v>-153.33333333333337</v>
      </c>
      <c r="MT216" s="44">
        <f>Tabla25[[#This Row],[ESC_DUR_COR_COD_ROS_TG_TOT]]-Tabla25[[#This Row],[ESC_DUR_COR_COD_ESC_TG_TOT]]</f>
        <v>-32.904761904761926</v>
      </c>
      <c r="MU216" s="47">
        <f>Tabla25[[#This Row],[ROS_NUM_COR_COD_ROS_TG_NEG]]-Tabla25[[#This Row],[ROS_NUM_COR_COD_ESC_TG_NEG]]</f>
        <v>0.88888888888888884</v>
      </c>
      <c r="MV216" s="47">
        <f>Tabla25[[#This Row],[ROS_NUM_COR_COD_ROS_TG_NEU]]-Tabla25[[#This Row],[ROS_NUM_COR_COD_ESC_TG_NEU]]</f>
        <v>-2.1999999999999997</v>
      </c>
      <c r="MW216" s="47">
        <f>Tabla25[[#This Row],[ROS_NUM_COR_COD_ROS_TG_POS]]-Tabla25[[#This Row],[ROS_NUM_COR_COD_ESC_TG_POS]]</f>
        <v>0.33333333333333348</v>
      </c>
      <c r="MX216" s="47">
        <f>Tabla25[[#This Row],[ROS_NUM_COR_COD_ROS_TG_TOT]]-Tabla25[[#This Row],[ROS_NUM_COR_COD_ESC_TG_TOT]]</f>
        <v>-0.39285714285714324</v>
      </c>
      <c r="MY216" s="47">
        <f>Tabla25[[#This Row],[ROS_DUR_COR_COD_ROS_TG_NEG]]-Tabla25[[#This Row],[ROS_DUR_COR_COD_ESC_TG_NEG]]</f>
        <v>-145.25</v>
      </c>
      <c r="MZ216" s="47">
        <f>Tabla25[[#This Row],[ROS_DUR_COR_COD_ROS_TG_NEU]]-Tabla25[[#This Row],[ROS_DUR_COR_COD_ESC_TG_NEU]]</f>
        <v>-426.77142857142871</v>
      </c>
      <c r="NA216" s="47">
        <f>Tabla25[[#This Row],[ROS_DUR_COR_COD_ROS_TG_POS]]-Tabla25[[#This Row],[ROS_DUR_COR_COD_ESC_TG_POS]]</f>
        <v>-95.875</v>
      </c>
      <c r="NB216" s="47">
        <f>Tabla25[[#This Row],[ROS_DUR_COR_COD_ROS_TG_TOT]]-Tabla25[[#This Row],[ROS_DUR_COR_COD_ESC_TG_TOT]]</f>
        <v>-227.8223684210526</v>
      </c>
    </row>
    <row r="217" spans="1:366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  <c r="KY217" s="15">
        <f>Tabla2[[#This Row],[ROS_NUM_COR_COD_ROS_TG_NEG]]-Tabla2[[#This Row],[PAS_NUM_COR_COD_ROS_TG_NEG]]</f>
        <v>-3.5</v>
      </c>
      <c r="KZ217" s="15">
        <f>Tabla2[[#This Row],[ROS_DUR_COR_COD_ROS_TG_NEG]]-Tabla2[[#This Row],[PAS_DUR_COR_COD_ROS_TG_NEG]]</f>
        <v>-1205.4666666666667</v>
      </c>
      <c r="LA217" s="15">
        <f>Tabla2[[#This Row],[ROS_NUM_COR_COD_ROS_TG_NEU]]-Tabla2[[#This Row],[PAS_NUM_COR_COD_ROS_TG_NEU]]</f>
        <v>-2.85</v>
      </c>
      <c r="LB217" s="15">
        <f>Tabla2[[#This Row],[ROS_DUR_COR_COD_ROS_TG_NEU]]-Tabla2[[#This Row],[PAS_DUR_COR_COD_ROS_TG_NEU]]</f>
        <v>-344.94117647058829</v>
      </c>
      <c r="LC217" s="15">
        <f>Tabla2[[#This Row],[ROS_NUM_COR_COD_ROS_TG_POS]]-Tabla2[[#This Row],[PAS_NUM_COR_COD_ROS_TG_POS]]</f>
        <v>-1.9555555555555555</v>
      </c>
      <c r="LD217" s="15">
        <f>Tabla2[[#This Row],[ROS_DUR_COR_COD_ROS_TG_POS]]-Tabla2[[#This Row],[PAS_DUR_COR_COD_ROS_TG_POS]]</f>
        <v>-746.08333333333348</v>
      </c>
      <c r="LE217" s="15">
        <f>Tabla2[[#This Row],[ROS_NUM_COR_COD_ROS_TG_TOT]]-Tabla2[[#This Row],[PAS_NUM_COR_COD_ROS_TG_TOT]]</f>
        <v>-2.7766666666666664</v>
      </c>
      <c r="LF217" s="15">
        <f>Tabla2[[#This Row],[ROS_DUR_COR_COD_ROS_TG_TOT]]-Tabla2[[#This Row],[PAS_DUR_COR_COD_ROS_TG_TOT]]</f>
        <v>-821.68181818181824</v>
      </c>
      <c r="LG217" s="15">
        <f>Tabla2[[#This Row],[ROS_NUM_COR_COD_ESC_TG_NEG]]-Tabla2[[#This Row],[PAS_NUM_COR_COD_ESC_TG_NEG]]</f>
        <v>-1.7749999999999999</v>
      </c>
      <c r="LH217" s="15">
        <f>Tabla2[[#This Row],[ROS_DUR_COR_COD_ESC_TG_NEG]]-Tabla2[[#This Row],[PAS_DUR_COR_COD_ESC_TG_NEG]]</f>
        <v>754.15384615384619</v>
      </c>
      <c r="LI217" s="15">
        <f>Tabla2[[#This Row],[ROS_NUM_COR_COD_ESC_TG_NEU]]-Tabla2[[#This Row],[PAS_NUM_COR_COD_ESC_TG_NEU]]</f>
        <v>-1.9</v>
      </c>
      <c r="LJ217" s="15">
        <f>Tabla2[[#This Row],[ROS_NUM_COR_COD_ESC_TG_NEG]]-Tabla2[[#This Row],[PAS_NUM_COR_COD_ESC_TG_NEG]]</f>
        <v>-1.7749999999999999</v>
      </c>
      <c r="LK217" s="15">
        <f>Tabla2[[#This Row],[ROS_NUM_COR_COD_ESC_TG_POS]]-Tabla2[[#This Row],[PAS_NUM_COR_COD_ESC_TG_POS]]</f>
        <v>-3.5999999999999996</v>
      </c>
      <c r="LL217" s="15">
        <f>Tabla2[[#This Row],[ROS_DUR_COR_COD_ESC_TG_POS]]-Tabla2[[#This Row],[PAS_DUR_COR_COD_ESC_TG_POS]]</f>
        <v>-1275.9375</v>
      </c>
      <c r="LM217" s="15">
        <f>Tabla2[[#This Row],[ROS_NUM_COR_COD_ESC_TG_TOT]]-Tabla2[[#This Row],[PAS_NUM_COR_COD_ESC_TG_TOT]]</f>
        <v>-2.4233333333333333</v>
      </c>
      <c r="LN217" s="15">
        <f>Tabla2[[#This Row],[ROS_DUR_COR_COD_ESC_TG_TOT]]-Tabla2[[#This Row],[PAS_DUR_COR_COD_ESC_TG_TOT]]</f>
        <v>-542.88095238095252</v>
      </c>
      <c r="LO217" s="15">
        <f>Tabla2[[#This Row],[PAS_NUM_COR_COD_ROS_TG_NEG]]-Tabla2[[#This Row],[ESC_NUM_COR_COD_ROS_TG_NEG]]</f>
        <v>2.8055555555555554</v>
      </c>
      <c r="LP217" s="15">
        <f>Tabla2[[#This Row],[PAS_DUR_COR_COD_ROS_TG_NEG]]-Tabla2[[#This Row],[ESC_DUR_COR_COD_ROS_TG_NEG]]</f>
        <v>990.4666666666667</v>
      </c>
      <c r="LQ217" s="15">
        <f>Tabla2[[#This Row],[PAS_NUM_COR_COD_ROS_TG_NEU]]-Tabla2[[#This Row],[ESC_NUM_COR_COD_ROS_TG_NEU]]</f>
        <v>2.3777777777777778</v>
      </c>
      <c r="LR217" s="15">
        <f>Tabla2[[#This Row],[PAS_DUR_COR_COD_ROS_TG_NEU]]-Tabla2[[#This Row],[ESC_DUR_COR_COD_ROS_TG_NEU]]</f>
        <v>786.60784313725503</v>
      </c>
      <c r="LS217" s="15">
        <f>Tabla2[[#This Row],[PAS_NUM_COR_COD_ROS_TG_POS]]-Tabla2[[#This Row],[ESC_NUM_COR_COD_ROS_TG_POS]]</f>
        <v>0.79999999999999982</v>
      </c>
      <c r="LT217" s="15">
        <f>Tabla2[[#This Row],[PAS_DUR_COR_COD_ROS_TG_POS]]-Tabla2[[#This Row],[ESC_DUR_COR_COD_ROS_TG_POS]]</f>
        <v>606.41666666666674</v>
      </c>
      <c r="LU217" s="15">
        <f>Tabla2[[#This Row],[PAS_NUM_COR_COD_ROS_TG_TOT]]-Tabla2[[#This Row],[ESC_NUM_COR_COD_ROS_TG_TOT]]</f>
        <v>1.9880952380952379</v>
      </c>
      <c r="LV217" s="15">
        <f>Tabla2[[#This Row],[PAS_DUR_COR_COD_ROS_TG_TOT]]-Tabla2[[#This Row],[ESC_DUR_COR_COD_ROS_TG_TOT]]</f>
        <v>817.77392344497616</v>
      </c>
      <c r="LW217" s="15">
        <f>Tabla2[[#This Row],[PAS_NUM_COR_COD_ESC_TG_NEG]]-Tabla2[[#This Row],[ESC_NUM_COR_COD_ESC_TG_NEG]]</f>
        <v>0.95555555555555549</v>
      </c>
      <c r="LX217" s="15">
        <f>Tabla2[[#This Row],[PAS_DUR_COR_COD_ESC_TG_NEG]]-Tabla2[[#This Row],[ESC_DUR_COR_COD_ESC_TG_NEG]]</f>
        <v>-102.82051282051293</v>
      </c>
      <c r="LY217" s="15">
        <f>Tabla2[[#This Row],[PAS_NUM_COR_COD_ESC_TG_NEU]]-Tabla2[[#This Row],[ESC_NUM_COR_COD_ESC_TG_NEU]]</f>
        <v>-0.51666666666666661</v>
      </c>
      <c r="LZ217" s="15">
        <f>Tabla2[[#This Row],[PAS_DUR_COR_COD_ESC_TG_NEU]]-Tabla2[[#This Row],[ESC_DUR_COR_COD_ESC_TG_NEU]]</f>
        <v>209.24175824175836</v>
      </c>
      <c r="MA217" s="15">
        <f>Tabla2[[#This Row],[PAS_NUM_COR_COD_ESC_TG_POS]]-Tabla2[[#This Row],[ESC_NUM_COR_COD_ESC_TG_POS]]</f>
        <v>0.99999999999999956</v>
      </c>
      <c r="MB217" s="15">
        <f>Tabla2[[#This Row],[PAS_DUR_COR_COD_ESC_TG_POS]]-Tabla2[[#This Row],[ESC_DUR_COR_COD_ESC_TG_POS]]</f>
        <v>639.3125</v>
      </c>
      <c r="MC217" s="15">
        <f>Tabla2[[#This Row],[PAS_NUM_COR_COD_ESC_TG_TOT]]-Tabla2[[#This Row],[ESC_NUM_COR_COD_ESC_TG_TOT]]</f>
        <v>0.45476190476190492</v>
      </c>
      <c r="MD217" s="15">
        <f>Tabla2[[#This Row],[PAS_DUR_COR_COD_ESC_TG_TOT]]-Tabla2[[#This Row],[ESC_DUR_COR_COD_ESC_TG_TOT]]</f>
        <v>281.02380952380963</v>
      </c>
      <c r="ME217" s="42">
        <f>Tabla25[[#This Row],[PAS_NUM_COR_COD_ROS_TG_NEG]]-Tabla25[[#This Row],[PAS_NUM_COR_COD_ESC_TG_NEG]]</f>
        <v>1.85</v>
      </c>
      <c r="MF217" s="42">
        <f>Tabla25[[#This Row],[PAS_NUM_COR_COD_ROS_TG_NEU]]-Tabla25[[#This Row],[PAS_NUM_COR_COD_ESC_TG_NEU]]</f>
        <v>0.45000000000000018</v>
      </c>
      <c r="MG217" s="42">
        <f>Tabla25[[#This Row],[PAS_NUM_COR_COD_ROS_TG_POS]]-Tabla25[[#This Row],[PAS_NUM_COR_COD_ESC_TG_POS]]</f>
        <v>-2.1999999999999997</v>
      </c>
      <c r="MH217" s="42">
        <f>Tabla25[[#This Row],[PAS_NUM_COR_COD_ROS_TG_TOT]]-Tabla25[[#This Row],[PAS_NUM_COR_COD_ESC_TG_TOT]]</f>
        <v>3.3333333333333215E-2</v>
      </c>
      <c r="MI217" s="42">
        <f>Tabla25[[#This Row],[PAS_DUR_COR_COD_ROS_TG_NEG]]-Tabla25[[#This Row],[PAS_DUR_COR_COD_ESC_TG_NEG]]</f>
        <v>510.62051282051289</v>
      </c>
      <c r="MJ217" s="42">
        <f>Tabla25[[#This Row],[PAS_DUR_COR_COD_ROS_TG_NEU]]-Tabla25[[#This Row],[PAS_DUR_COR_COD_ESC_TG_NEU]]</f>
        <v>-209.44343891402718</v>
      </c>
      <c r="MK217" s="42">
        <f>Tabla25[[#This Row],[PAS_DUR_COR_COD_ROS_TG_POS]]-Tabla25[[#This Row],[PAS_DUR_COR_COD_ESC_TG_POS]]</f>
        <v>-663.27083333333326</v>
      </c>
      <c r="ML217" s="42">
        <f>Tabla25[[#This Row],[PAS_DUR_COR_COD_ROS_TG_TOT]]-Tabla25[[#This Row],[PAS_DUR_COR_COD_ESC_TG_TOT]]</f>
        <v>-130.09199134199139</v>
      </c>
      <c r="MM217" s="44">
        <f>Tabla25[[#This Row],[ESC_NUM_COR_COD_ROS_TG_NEG]]-Tabla25[[#This Row],[ESC_NUM_COR_COD_ESC_TG_NEG]]</f>
        <v>0</v>
      </c>
      <c r="MN217" s="44">
        <f>Tabla25[[#This Row],[ESC_NUM_COR_COD_ROS_TG_NEU]]-Tabla25[[#This Row],[ESC_NUM_COR_COD_ESC_TG_NEU]]</f>
        <v>-2.4444444444444442</v>
      </c>
      <c r="MO217" s="44">
        <f>Tabla25[[#This Row],[ESC_NUM_COR_COD_ROS_TG_POS]]-Tabla25[[#This Row],[ESC_NUM_COR_COD_ESC_TG_POS]]</f>
        <v>-2</v>
      </c>
      <c r="MP217" s="44">
        <f>Tabla25[[#This Row],[ESC_NUM_COR_COD_ROS_TG_TOT]]-Tabla25[[#This Row],[ESC_NUM_COR_COD_ESC_TG_TOT]]</f>
        <v>-1.4999999999999998</v>
      </c>
      <c r="MQ217" s="44">
        <f>Tabla25[[#This Row],[ESC_DUR_COR_COD_ROS_TG_NEG]]-Tabla25[[#This Row],[ESC_DUR_COR_COD_ESC_TG_NEG]]</f>
        <v>-582.66666666666674</v>
      </c>
      <c r="MR217" s="44">
        <f>Tabla25[[#This Row],[ESC_DUR_COR_COD_ROS_TG_NEU]]-Tabla25[[#This Row],[ESC_DUR_COR_COD_ESC_TG_NEU]]</f>
        <v>-786.80952380952385</v>
      </c>
      <c r="MS217" s="44">
        <f>Tabla25[[#This Row],[ESC_DUR_COR_COD_ROS_TG_POS]]-Tabla25[[#This Row],[ESC_DUR_COR_COD_ESC_TG_POS]]</f>
        <v>-630.375</v>
      </c>
      <c r="MT217" s="44">
        <f>Tabla25[[#This Row],[ESC_DUR_COR_COD_ROS_TG_TOT]]-Tabla25[[#This Row],[ESC_DUR_COR_COD_ESC_TG_TOT]]</f>
        <v>-666.84210526315792</v>
      </c>
      <c r="MU217" s="47">
        <f>Tabla25[[#This Row],[ROS_NUM_COR_COD_ROS_TG_NEG]]-Tabla25[[#This Row],[ROS_NUM_COR_COD_ESC_TG_NEG]]</f>
        <v>0.125</v>
      </c>
      <c r="MV217" s="47">
        <f>Tabla25[[#This Row],[ROS_NUM_COR_COD_ROS_TG_NEU]]-Tabla25[[#This Row],[ROS_NUM_COR_COD_ESC_TG_NEU]]</f>
        <v>-0.5</v>
      </c>
      <c r="MW217" s="47">
        <f>Tabla25[[#This Row],[ROS_NUM_COR_COD_ROS_TG_POS]]-Tabla25[[#This Row],[ROS_NUM_COR_COD_ESC_TG_POS]]</f>
        <v>-0.55555555555555558</v>
      </c>
      <c r="MX217" s="47">
        <f>Tabla25[[#This Row],[ROS_NUM_COR_COD_ROS_TG_TOT]]-Tabla25[[#This Row],[ROS_NUM_COR_COD_ESC_TG_TOT]]</f>
        <v>-0.31999999999999995</v>
      </c>
      <c r="MY217" s="47">
        <f>Tabla25[[#This Row],[ROS_DUR_COR_COD_ROS_TG_NEG]]-Tabla25[[#This Row],[ROS_DUR_COR_COD_ESC_TG_NEG]]</f>
        <v>-1449</v>
      </c>
      <c r="MZ217" s="47">
        <f>Tabla25[[#This Row],[ROS_DUR_COR_COD_ROS_TG_NEU]]-Tabla25[[#This Row],[ROS_DUR_COR_COD_ESC_TG_NEU]]</f>
        <v>-435</v>
      </c>
      <c r="NA217" s="47">
        <f>Tabla25[[#This Row],[ROS_DUR_COR_COD_ROS_TG_POS]]-Tabla25[[#This Row],[ROS_DUR_COR_COD_ESC_TG_POS]]</f>
        <v>-133.41666666666669</v>
      </c>
      <c r="NB217" s="47">
        <f>Tabla25[[#This Row],[ROS_DUR_COR_COD_ROS_TG_TOT]]-Tabla25[[#This Row],[ROS_DUR_COR_COD_ESC_TG_TOT]]</f>
        <v>-408.89285714285711</v>
      </c>
    </row>
    <row r="218" spans="1:366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  <c r="KY218" s="15">
        <f>Tabla2[[#This Row],[ROS_NUM_COR_COD_ROS_TG_NEG]]-Tabla2[[#This Row],[PAS_NUM_COR_COD_ROS_TG_NEG]]</f>
        <v>3.9444444444444446</v>
      </c>
      <c r="KZ218" s="15">
        <f>Tabla2[[#This Row],[ROS_DUR_COR_COD_ROS_TG_NEG]]-Tabla2[[#This Row],[PAS_DUR_COR_COD_ROS_TG_NEG]]</f>
        <v>753.33333333333337</v>
      </c>
      <c r="LA218" s="15">
        <f>Tabla2[[#This Row],[ROS_NUM_COR_COD_ROS_TG_NEU]]-Tabla2[[#This Row],[PAS_NUM_COR_COD_ROS_TG_NEU]]</f>
        <v>3.3</v>
      </c>
      <c r="LB218" s="15">
        <f>Tabla2[[#This Row],[ROS_DUR_COR_COD_ROS_TG_NEU]]-Tabla2[[#This Row],[PAS_DUR_COR_COD_ROS_TG_NEU]]</f>
        <v>348.67142857142858</v>
      </c>
      <c r="LC218" s="15">
        <f>Tabla2[[#This Row],[ROS_NUM_COR_COD_ROS_TG_POS]]-Tabla2[[#This Row],[PAS_NUM_COR_COD_ROS_TG_POS]]</f>
        <v>2.9</v>
      </c>
      <c r="LD218" s="15">
        <f>Tabla2[[#This Row],[ROS_DUR_COR_COD_ROS_TG_POS]]-Tabla2[[#This Row],[PAS_DUR_COR_COD_ROS_TG_POS]]</f>
        <v>1065.4047619047619</v>
      </c>
      <c r="LE218" s="15">
        <f>Tabla2[[#This Row],[ROS_NUM_COR_COD_ROS_TG_TOT]]-Tabla2[[#This Row],[PAS_NUM_COR_COD_ROS_TG_TOT]]</f>
        <v>3.3471264367816094</v>
      </c>
      <c r="LF218" s="15">
        <f>Tabla2[[#This Row],[ROS_DUR_COR_COD_ROS_TG_TOT]]-Tabla2[[#This Row],[PAS_DUR_COR_COD_ROS_TG_TOT]]</f>
        <v>690.40909090909088</v>
      </c>
      <c r="LG218" s="15">
        <f>Tabla2[[#This Row],[ROS_NUM_COR_COD_ESC_TG_NEG]]-Tabla2[[#This Row],[PAS_NUM_COR_COD_ESC_TG_NEG]]</f>
        <v>-0.87222222222222212</v>
      </c>
      <c r="LH218" s="15">
        <f>Tabla2[[#This Row],[ROS_DUR_COR_COD_ESC_TG_NEG]]-Tabla2[[#This Row],[PAS_DUR_COR_COD_ESC_TG_NEG]]</f>
        <v>-438.16666666666663</v>
      </c>
      <c r="LI218" s="15">
        <f>Tabla2[[#This Row],[ROS_NUM_COR_COD_ESC_TG_NEU]]-Tabla2[[#This Row],[PAS_NUM_COR_COD_ESC_TG_NEU]]</f>
        <v>0.95000000000000018</v>
      </c>
      <c r="LJ218" s="15">
        <f>Tabla2[[#This Row],[ROS_NUM_COR_COD_ESC_TG_NEG]]-Tabla2[[#This Row],[PAS_NUM_COR_COD_ESC_TG_NEG]]</f>
        <v>-0.87222222222222212</v>
      </c>
      <c r="LK218" s="15">
        <f>Tabla2[[#This Row],[ROS_NUM_COR_COD_ESC_TG_POS]]-Tabla2[[#This Row],[PAS_NUM_COR_COD_ESC_TG_POS]]</f>
        <v>1.8499999999999999</v>
      </c>
      <c r="LL218" s="15">
        <f>Tabla2[[#This Row],[ROS_DUR_COR_COD_ESC_TG_POS]]-Tabla2[[#This Row],[PAS_DUR_COR_COD_ESC_TG_POS]]</f>
        <v>465.73333333333335</v>
      </c>
      <c r="LM218" s="15">
        <f>Tabla2[[#This Row],[ROS_NUM_COR_COD_ESC_TG_TOT]]-Tabla2[[#This Row],[PAS_NUM_COR_COD_ESC_TG_TOT]]</f>
        <v>0.68218390804597684</v>
      </c>
      <c r="LN218" s="15">
        <f>Tabla2[[#This Row],[ROS_DUR_COR_COD_ESC_TG_TOT]]-Tabla2[[#This Row],[PAS_DUR_COR_COD_ESC_TG_TOT]]</f>
        <v>14.753968253968196</v>
      </c>
      <c r="LO218" s="15">
        <f>Tabla2[[#This Row],[PAS_NUM_COR_COD_ROS_TG_NEG]]-Tabla2[[#This Row],[ESC_NUM_COR_COD_ROS_TG_NEG]]</f>
        <v>-0.19999999999999996</v>
      </c>
      <c r="LP218" s="15">
        <f>Tabla2[[#This Row],[PAS_DUR_COR_COD_ROS_TG_NEG]]-Tabla2[[#This Row],[ESC_DUR_COR_COD_ROS_TG_NEG]]</f>
        <v>98.722222222222172</v>
      </c>
      <c r="LQ218" s="15">
        <f>Tabla2[[#This Row],[PAS_NUM_COR_COD_ROS_TG_NEU]]-Tabla2[[#This Row],[ESC_NUM_COR_COD_ROS_TG_NEU]]</f>
        <v>-1.0999999999999999</v>
      </c>
      <c r="LR218" s="15">
        <f>Tabla2[[#This Row],[PAS_DUR_COR_COD_ROS_TG_NEU]]-Tabla2[[#This Row],[ESC_DUR_COR_COD_ROS_TG_NEU]]</f>
        <v>111.99999999999989</v>
      </c>
      <c r="LS218" s="15">
        <f>Tabla2[[#This Row],[PAS_NUM_COR_COD_ROS_TG_POS]]-Tabla2[[#This Row],[ESC_NUM_COR_COD_ROS_TG_POS]]</f>
        <v>-1.25</v>
      </c>
      <c r="LT218" s="15">
        <f>Tabla2[[#This Row],[PAS_DUR_COR_COD_ROS_TG_POS]]-Tabla2[[#This Row],[ESC_DUR_COR_COD_ROS_TG_POS]]</f>
        <v>-575.58333333333337</v>
      </c>
      <c r="LU218" s="15">
        <f>Tabla2[[#This Row],[PAS_NUM_COR_COD_ROS_TG_TOT]]-Tabla2[[#This Row],[ESC_NUM_COR_COD_ROS_TG_TOT]]</f>
        <v>-0.86190476190476195</v>
      </c>
      <c r="LV218" s="15">
        <f>Tabla2[[#This Row],[PAS_DUR_COR_COD_ROS_TG_TOT]]-Tabla2[[#This Row],[ESC_DUR_COR_COD_ROS_TG_TOT]]</f>
        <v>-80.938502673796734</v>
      </c>
      <c r="LW218" s="15">
        <f>Tabla2[[#This Row],[PAS_NUM_COR_COD_ESC_TG_NEG]]-Tabla2[[#This Row],[ESC_NUM_COR_COD_ESC_TG_NEG]]</f>
        <v>-2.15</v>
      </c>
      <c r="LX218" s="15">
        <f>Tabla2[[#This Row],[PAS_DUR_COR_COD_ESC_TG_NEG]]-Tabla2[[#This Row],[ESC_DUR_COR_COD_ESC_TG_NEG]]</f>
        <v>-156.03333333333342</v>
      </c>
      <c r="LY218" s="15">
        <f>Tabla2[[#This Row],[PAS_NUM_COR_COD_ESC_TG_NEU]]-Tabla2[[#This Row],[ESC_NUM_COR_COD_ESC_TG_NEU]]</f>
        <v>-0.85000000000000009</v>
      </c>
      <c r="LZ218" s="15">
        <f>Tabla2[[#This Row],[PAS_DUR_COR_COD_ESC_TG_NEU]]-Tabla2[[#This Row],[ESC_DUR_COR_COD_ESC_TG_NEU]]</f>
        <v>-288.85714285714289</v>
      </c>
      <c r="MA218" s="15">
        <f>Tabla2[[#This Row],[PAS_NUM_COR_COD_ESC_TG_POS]]-Tabla2[[#This Row],[ESC_NUM_COR_COD_ESC_TG_POS]]</f>
        <v>-1.425</v>
      </c>
      <c r="MB218" s="15">
        <f>Tabla2[[#This Row],[PAS_DUR_COR_COD_ESC_TG_POS]]-Tabla2[[#This Row],[ESC_DUR_COR_COD_ESC_TG_POS]]</f>
        <v>170.26666666666654</v>
      </c>
      <c r="MC218" s="15">
        <f>Tabla2[[#This Row],[PAS_NUM_COR_COD_ESC_TG_TOT]]-Tabla2[[#This Row],[ESC_NUM_COR_COD_ESC_TG_TOT]]</f>
        <v>-1.5023809523809522</v>
      </c>
      <c r="MD218" s="15">
        <f>Tabla2[[#This Row],[PAS_DUR_COR_COD_ESC_TG_TOT]]-Tabla2[[#This Row],[ESC_DUR_COR_COD_ESC_TG_TOT]]</f>
        <v>-92.619047619047478</v>
      </c>
      <c r="ME218" s="42">
        <f>Tabla25[[#This Row],[PAS_NUM_COR_COD_ROS_TG_NEG]]-Tabla25[[#This Row],[PAS_NUM_COR_COD_ESC_TG_NEG]]</f>
        <v>-0.14999999999999991</v>
      </c>
      <c r="MF218" s="42">
        <f>Tabla25[[#This Row],[PAS_NUM_COR_COD_ROS_TG_NEU]]-Tabla25[[#This Row],[PAS_NUM_COR_COD_ESC_TG_NEU]]</f>
        <v>-5.0000000000000044E-2</v>
      </c>
      <c r="MG218" s="42">
        <f>Tabla25[[#This Row],[PAS_NUM_COR_COD_ROS_TG_POS]]-Tabla25[[#This Row],[PAS_NUM_COR_COD_ESC_TG_POS]]</f>
        <v>-0.44999999999999996</v>
      </c>
      <c r="MH218" s="42">
        <f>Tabla25[[#This Row],[PAS_NUM_COR_COD_ROS_TG_TOT]]-Tabla25[[#This Row],[PAS_NUM_COR_COD_ESC_TG_TOT]]</f>
        <v>-0.21666666666666679</v>
      </c>
      <c r="MI218" s="42">
        <f>Tabla25[[#This Row],[PAS_DUR_COR_COD_ROS_TG_NEG]]-Tabla25[[#This Row],[PAS_DUR_COR_COD_ESC_TG_NEG]]</f>
        <v>10.888888888888914</v>
      </c>
      <c r="MJ218" s="42">
        <f>Tabla25[[#This Row],[PAS_DUR_COR_COD_ROS_TG_NEU]]-Tabla25[[#This Row],[PAS_DUR_COR_COD_ESC_TG_NEU]]</f>
        <v>21.285714285714221</v>
      </c>
      <c r="MK218" s="42">
        <f>Tabla25[[#This Row],[PAS_DUR_COR_COD_ROS_TG_POS]]-Tabla25[[#This Row],[PAS_DUR_COR_COD_ESC_TG_POS]]</f>
        <v>-583.43333333333328</v>
      </c>
      <c r="ML218" s="42">
        <f>Tabla25[[#This Row],[PAS_DUR_COR_COD_ROS_TG_TOT]]-Tabla25[[#This Row],[PAS_DUR_COR_COD_ESC_TG_TOT]]</f>
        <v>-143.93290043290051</v>
      </c>
      <c r="MM218" s="44">
        <f>Tabla25[[#This Row],[ESC_NUM_COR_COD_ROS_TG_NEG]]-Tabla25[[#This Row],[ESC_NUM_COR_COD_ESC_TG_NEG]]</f>
        <v>-2.0999999999999996</v>
      </c>
      <c r="MN218" s="44">
        <f>Tabla25[[#This Row],[ESC_NUM_COR_COD_ROS_TG_NEU]]-Tabla25[[#This Row],[ESC_NUM_COR_COD_ESC_TG_NEU]]</f>
        <v>0.19999999999999973</v>
      </c>
      <c r="MO218" s="44">
        <f>Tabla25[[#This Row],[ESC_NUM_COR_COD_ROS_TG_POS]]-Tabla25[[#This Row],[ESC_NUM_COR_COD_ESC_TG_POS]]</f>
        <v>-0.625</v>
      </c>
      <c r="MP218" s="44">
        <f>Tabla25[[#This Row],[ESC_NUM_COR_COD_ROS_TG_TOT]]-Tabla25[[#This Row],[ESC_NUM_COR_COD_ESC_TG_TOT]]</f>
        <v>-0.85714285714285698</v>
      </c>
      <c r="MQ218" s="44">
        <f>Tabla25[[#This Row],[ESC_DUR_COR_COD_ROS_TG_NEG]]-Tabla25[[#This Row],[ESC_DUR_COR_COD_ESC_TG_NEG]]</f>
        <v>-243.86666666666667</v>
      </c>
      <c r="MR218" s="44">
        <f>Tabla25[[#This Row],[ESC_DUR_COR_COD_ROS_TG_NEU]]-Tabla25[[#This Row],[ESC_DUR_COR_COD_ESC_TG_NEU]]</f>
        <v>-379.57142857142856</v>
      </c>
      <c r="MS218" s="44">
        <f>Tabla25[[#This Row],[ESC_DUR_COR_COD_ROS_TG_POS]]-Tabla25[[#This Row],[ESC_DUR_COR_COD_ESC_TG_POS]]</f>
        <v>162.41666666666663</v>
      </c>
      <c r="MT218" s="44">
        <f>Tabla25[[#This Row],[ESC_DUR_COR_COD_ROS_TG_TOT]]-Tabla25[[#This Row],[ESC_DUR_COR_COD_ESC_TG_TOT]]</f>
        <v>-155.61344537815125</v>
      </c>
      <c r="MU218" s="47">
        <f>Tabla25[[#This Row],[ROS_NUM_COR_COD_ROS_TG_NEG]]-Tabla25[[#This Row],[ROS_NUM_COR_COD_ESC_TG_NEG]]</f>
        <v>4.666666666666667</v>
      </c>
      <c r="MV218" s="47">
        <f>Tabla25[[#This Row],[ROS_NUM_COR_COD_ROS_TG_NEU]]-Tabla25[[#This Row],[ROS_NUM_COR_COD_ESC_TG_NEU]]</f>
        <v>2.2999999999999998</v>
      </c>
      <c r="MW218" s="47">
        <f>Tabla25[[#This Row],[ROS_NUM_COR_COD_ROS_TG_POS]]-Tabla25[[#This Row],[ROS_NUM_COR_COD_ESC_TG_POS]]</f>
        <v>0.60000000000000009</v>
      </c>
      <c r="MX218" s="47">
        <f>Tabla25[[#This Row],[ROS_NUM_COR_COD_ROS_TG_TOT]]-Tabla25[[#This Row],[ROS_NUM_COR_COD_ESC_TG_TOT]]</f>
        <v>2.4482758620689653</v>
      </c>
      <c r="MY218" s="47">
        <f>Tabla25[[#This Row],[ROS_DUR_COR_COD_ROS_TG_NEG]]-Tabla25[[#This Row],[ROS_DUR_COR_COD_ESC_TG_NEG]]</f>
        <v>1202.3888888888889</v>
      </c>
      <c r="MZ218" s="47">
        <f>Tabla25[[#This Row],[ROS_DUR_COR_COD_ROS_TG_NEU]]-Tabla25[[#This Row],[ROS_DUR_COR_COD_ESC_TG_NEU]]</f>
        <v>524.97499999999991</v>
      </c>
      <c r="NA218" s="47">
        <f>Tabla25[[#This Row],[ROS_DUR_COR_COD_ROS_TG_POS]]-Tabla25[[#This Row],[ROS_DUR_COR_COD_ESC_TG_POS]]</f>
        <v>16.238095238095411</v>
      </c>
      <c r="NB218" s="47">
        <f>Tabla25[[#This Row],[ROS_DUR_COR_COD_ROS_TG_TOT]]-Tabla25[[#This Row],[ROS_DUR_COR_COD_ESC_TG_TOT]]</f>
        <v>531.72222222222217</v>
      </c>
    </row>
    <row r="219" spans="1:366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  <c r="KY219" s="15">
        <f>Tabla2[[#This Row],[ROS_NUM_COR_COD_ROS_TG_NEG]]-Tabla2[[#This Row],[PAS_NUM_COR_COD_ROS_TG_NEG]]</f>
        <v>0.95</v>
      </c>
      <c r="KZ219" s="15">
        <f>Tabla2[[#This Row],[ROS_DUR_COR_COD_ROS_TG_NEG]]-Tabla2[[#This Row],[PAS_DUR_COR_COD_ROS_TG_NEG]]</f>
        <v>-186.03571428571433</v>
      </c>
      <c r="LA219" s="15">
        <f>Tabla2[[#This Row],[ROS_NUM_COR_COD_ROS_TG_NEU]]-Tabla2[[#This Row],[PAS_NUM_COR_COD_ROS_TG_NEU]]</f>
        <v>-0.35000000000000009</v>
      </c>
      <c r="LB219" s="15">
        <f>Tabla2[[#This Row],[ROS_DUR_COR_COD_ROS_TG_NEU]]-Tabla2[[#This Row],[PAS_DUR_COR_COD_ROS_TG_NEU]]</f>
        <v>-684.41666666666663</v>
      </c>
      <c r="LC219" s="15">
        <f>Tabla2[[#This Row],[ROS_NUM_COR_COD_ROS_TG_POS]]-Tabla2[[#This Row],[PAS_NUM_COR_COD_ROS_TG_POS]]</f>
        <v>1</v>
      </c>
      <c r="LD219" s="15">
        <f>Tabla2[[#This Row],[ROS_DUR_COR_COD_ROS_TG_POS]]-Tabla2[[#This Row],[PAS_DUR_COR_COD_ROS_TG_POS]]</f>
        <v>-456.33333333333326</v>
      </c>
      <c r="LE219" s="15">
        <f>Tabla2[[#This Row],[ROS_NUM_COR_COD_ROS_TG_TOT]]-Tabla2[[#This Row],[PAS_NUM_COR_COD_ROS_TG_TOT]]</f>
        <v>0.53333333333333321</v>
      </c>
      <c r="LF219" s="15">
        <f>Tabla2[[#This Row],[ROS_DUR_COR_COD_ROS_TG_TOT]]-Tabla2[[#This Row],[PAS_DUR_COR_COD_ROS_TG_TOT]]</f>
        <v>-472.51948051948057</v>
      </c>
      <c r="LG219" s="15">
        <f>Tabla2[[#This Row],[ROS_NUM_COR_COD_ESC_TG_NEG]]-Tabla2[[#This Row],[PAS_NUM_COR_COD_ESC_TG_NEG]]</f>
        <v>-0.14999999999999991</v>
      </c>
      <c r="LH219" s="15">
        <f>Tabla2[[#This Row],[ROS_DUR_COR_COD_ESC_TG_NEG]]-Tabla2[[#This Row],[PAS_DUR_COR_COD_ESC_TG_NEG]]</f>
        <v>-540.16666666666663</v>
      </c>
      <c r="LI219" s="15">
        <f>Tabla2[[#This Row],[ROS_NUM_COR_COD_ESC_TG_NEU]]-Tabla2[[#This Row],[PAS_NUM_COR_COD_ESC_TG_NEU]]</f>
        <v>0.76666666666666672</v>
      </c>
      <c r="LJ219" s="15">
        <f>Tabla2[[#This Row],[ROS_NUM_COR_COD_ESC_TG_NEG]]-Tabla2[[#This Row],[PAS_NUM_COR_COD_ESC_TG_NEG]]</f>
        <v>-0.14999999999999991</v>
      </c>
      <c r="LK219" s="15">
        <f>Tabla2[[#This Row],[ROS_NUM_COR_COD_ESC_TG_POS]]-Tabla2[[#This Row],[PAS_NUM_COR_COD_ESC_TG_POS]]</f>
        <v>1.6357142857142857</v>
      </c>
      <c r="LL219" s="15">
        <f>Tabla2[[#This Row],[ROS_DUR_COR_COD_ESC_TG_POS]]-Tabla2[[#This Row],[PAS_DUR_COR_COD_ESC_TG_POS]]</f>
        <v>-288.5</v>
      </c>
      <c r="LM219" s="15">
        <f>Tabla2[[#This Row],[ROS_NUM_COR_COD_ESC_TG_TOT]]-Tabla2[[#This Row],[PAS_NUM_COR_COD_ESC_TG_TOT]]</f>
        <v>0.83333333333333337</v>
      </c>
      <c r="LN219" s="15">
        <f>Tabla2[[#This Row],[ROS_DUR_COR_COD_ESC_TG_TOT]]-Tabla2[[#This Row],[PAS_DUR_COR_COD_ESC_TG_TOT]]</f>
        <v>-359.80158730158729</v>
      </c>
      <c r="LO219" s="15">
        <f>Tabla2[[#This Row],[PAS_NUM_COR_COD_ROS_TG_NEG]]-Tabla2[[#This Row],[ESC_NUM_COR_COD_ROS_TG_NEG]]</f>
        <v>5.0000000000000044E-2</v>
      </c>
      <c r="LP219" s="15">
        <f>Tabla2[[#This Row],[PAS_DUR_COR_COD_ROS_TG_NEG]]-Tabla2[[#This Row],[ESC_DUR_COR_COD_ROS_TG_NEG]]</f>
        <v>-32.464285714285666</v>
      </c>
      <c r="LQ219" s="15">
        <f>Tabla2[[#This Row],[PAS_NUM_COR_COD_ROS_TG_NEU]]-Tabla2[[#This Row],[ESC_NUM_COR_COD_ROS_TG_NEU]]</f>
        <v>-1.1499999999999999</v>
      </c>
      <c r="LR219" s="15">
        <f>Tabla2[[#This Row],[PAS_DUR_COR_COD_ROS_TG_NEU]]-Tabla2[[#This Row],[ESC_DUR_COR_COD_ROS_TG_NEU]]</f>
        <v>-91.583333333333371</v>
      </c>
      <c r="LS219" s="15">
        <f>Tabla2[[#This Row],[PAS_NUM_COR_COD_ROS_TG_POS]]-Tabla2[[#This Row],[ESC_NUM_COR_COD_ROS_TG_POS]]</f>
        <v>-0.625</v>
      </c>
      <c r="LT219" s="15">
        <f>Tabla2[[#This Row],[PAS_DUR_COR_COD_ROS_TG_POS]]-Tabla2[[#This Row],[ESC_DUR_COR_COD_ROS_TG_POS]]</f>
        <v>-50.333333333333371</v>
      </c>
      <c r="LU219" s="15">
        <f>Tabla2[[#This Row],[PAS_NUM_COR_COD_ROS_TG_TOT]]-Tabla2[[#This Row],[ESC_NUM_COR_COD_ROS_TG_TOT]]</f>
        <v>-0.7</v>
      </c>
      <c r="LV219" s="15">
        <f>Tabla2[[#This Row],[PAS_DUR_COR_COD_ROS_TG_TOT]]-Tabla2[[#This Row],[ESC_DUR_COR_COD_ROS_TG_TOT]]</f>
        <v>-103.59659090909088</v>
      </c>
      <c r="LW219" s="15">
        <f>Tabla2[[#This Row],[PAS_NUM_COR_COD_ESC_TG_NEG]]-Tabla2[[#This Row],[ESC_NUM_COR_COD_ESC_TG_NEG]]</f>
        <v>-2.4785714285714286</v>
      </c>
      <c r="LX219" s="15">
        <f>Tabla2[[#This Row],[PAS_DUR_COR_COD_ESC_TG_NEG]]-Tabla2[[#This Row],[ESC_DUR_COR_COD_ESC_TG_NEG]]</f>
        <v>-444.5</v>
      </c>
      <c r="LY219" s="15">
        <f>Tabla2[[#This Row],[PAS_NUM_COR_COD_ESC_TG_NEU]]-Tabla2[[#This Row],[ESC_NUM_COR_COD_ESC_TG_NEU]]</f>
        <v>-1.4</v>
      </c>
      <c r="LZ219" s="15">
        <f>Tabla2[[#This Row],[PAS_DUR_COR_COD_ESC_TG_NEU]]-Tabla2[[#This Row],[ESC_DUR_COR_COD_ESC_TG_NEU]]</f>
        <v>-141.5</v>
      </c>
      <c r="MA219" s="15">
        <f>Tabla2[[#This Row],[PAS_NUM_COR_COD_ESC_TG_POS]]-Tabla2[[#This Row],[ESC_NUM_COR_COD_ESC_TG_POS]]</f>
        <v>-2.9750000000000001</v>
      </c>
      <c r="MB219" s="15">
        <f>Tabla2[[#This Row],[PAS_DUR_COR_COD_ESC_TG_POS]]-Tabla2[[#This Row],[ESC_DUR_COR_COD_ESC_TG_POS]]</f>
        <v>-527.92857142857133</v>
      </c>
      <c r="MC219" s="15">
        <f>Tabla2[[#This Row],[PAS_NUM_COR_COD_ESC_TG_TOT]]-Tabla2[[#This Row],[ESC_NUM_COR_COD_ESC_TG_TOT]]</f>
        <v>-2.2066666666666666</v>
      </c>
      <c r="MD219" s="15">
        <f>Tabla2[[#This Row],[PAS_DUR_COR_COD_ESC_TG_TOT]]-Tabla2[[#This Row],[ESC_DUR_COR_COD_ESC_TG_TOT]]</f>
        <v>-368.96031746031747</v>
      </c>
      <c r="ME219" s="42">
        <f>Tabla25[[#This Row],[PAS_NUM_COR_COD_ROS_TG_NEG]]-Tabla25[[#This Row],[PAS_NUM_COR_COD_ESC_TG_NEG]]</f>
        <v>0.10000000000000009</v>
      </c>
      <c r="MF219" s="42">
        <f>Tabla25[[#This Row],[PAS_NUM_COR_COD_ROS_TG_NEU]]-Tabla25[[#This Row],[PAS_NUM_COR_COD_ESC_TG_NEU]]</f>
        <v>0.95000000000000007</v>
      </c>
      <c r="MG219" s="42">
        <f>Tabla25[[#This Row],[PAS_NUM_COR_COD_ROS_TG_POS]]-Tabla25[[#This Row],[PAS_NUM_COR_COD_ESC_TG_POS]]</f>
        <v>0.35</v>
      </c>
      <c r="MH219" s="42">
        <f>Tabla25[[#This Row],[PAS_NUM_COR_COD_ROS_TG_TOT]]-Tabla25[[#This Row],[PAS_NUM_COR_COD_ESC_TG_TOT]]</f>
        <v>0.46666666666666667</v>
      </c>
      <c r="MI219" s="42">
        <f>Tabla25[[#This Row],[PAS_DUR_COR_COD_ROS_TG_NEG]]-Tabla25[[#This Row],[PAS_DUR_COR_COD_ESC_TG_NEG]]</f>
        <v>-201.21428571428567</v>
      </c>
      <c r="MJ219" s="42">
        <f>Tabla25[[#This Row],[PAS_DUR_COR_COD_ROS_TG_NEU]]-Tabla25[[#This Row],[PAS_DUR_COR_COD_ESC_TG_NEU]]</f>
        <v>339.91666666666663</v>
      </c>
      <c r="MK219" s="42">
        <f>Tabla25[[#This Row],[PAS_DUR_COR_COD_ROS_TG_POS]]-Tabla25[[#This Row],[PAS_DUR_COR_COD_ESC_TG_POS]]</f>
        <v>-82.333333333333371</v>
      </c>
      <c r="ML219" s="42">
        <f>Tabla25[[#This Row],[PAS_DUR_COR_COD_ROS_TG_TOT]]-Tabla25[[#This Row],[PAS_DUR_COR_COD_ESC_TG_TOT]]</f>
        <v>58.646464646464665</v>
      </c>
      <c r="MM219" s="44">
        <f>Tabla25[[#This Row],[ESC_NUM_COR_COD_ROS_TG_NEG]]-Tabla25[[#This Row],[ESC_NUM_COR_COD_ESC_TG_NEG]]</f>
        <v>-2.4285714285714284</v>
      </c>
      <c r="MN219" s="44">
        <f>Tabla25[[#This Row],[ESC_NUM_COR_COD_ROS_TG_NEU]]-Tabla25[[#This Row],[ESC_NUM_COR_COD_ESC_TG_NEU]]</f>
        <v>0.70000000000000018</v>
      </c>
      <c r="MO219" s="44">
        <f>Tabla25[[#This Row],[ESC_NUM_COR_COD_ROS_TG_POS]]-Tabla25[[#This Row],[ESC_NUM_COR_COD_ESC_TG_POS]]</f>
        <v>-2</v>
      </c>
      <c r="MP219" s="44">
        <f>Tabla25[[#This Row],[ESC_NUM_COR_COD_ROS_TG_TOT]]-Tabla25[[#This Row],[ESC_NUM_COR_COD_ESC_TG_TOT]]</f>
        <v>-1.04</v>
      </c>
      <c r="MQ219" s="44">
        <f>Tabla25[[#This Row],[ESC_DUR_COR_COD_ROS_TG_NEG]]-Tabla25[[#This Row],[ESC_DUR_COR_COD_ESC_TG_NEG]]</f>
        <v>-613.25</v>
      </c>
      <c r="MR219" s="44">
        <f>Tabla25[[#This Row],[ESC_DUR_COR_COD_ROS_TG_NEU]]-Tabla25[[#This Row],[ESC_DUR_COR_COD_ESC_TG_NEU]]</f>
        <v>290</v>
      </c>
      <c r="MS219" s="44">
        <f>Tabla25[[#This Row],[ESC_DUR_COR_COD_ROS_TG_POS]]-Tabla25[[#This Row],[ESC_DUR_COR_COD_ESC_TG_POS]]</f>
        <v>-559.92857142857133</v>
      </c>
      <c r="MT219" s="44">
        <f>Tabla25[[#This Row],[ESC_DUR_COR_COD_ROS_TG_TOT]]-Tabla25[[#This Row],[ESC_DUR_COR_COD_ESC_TG_TOT]]</f>
        <v>-206.71726190476193</v>
      </c>
      <c r="MU219" s="47">
        <f>Tabla25[[#This Row],[ROS_NUM_COR_COD_ROS_TG_NEG]]-Tabla25[[#This Row],[ROS_NUM_COR_COD_ESC_TG_NEG]]</f>
        <v>1.2</v>
      </c>
      <c r="MV219" s="47">
        <f>Tabla25[[#This Row],[ROS_NUM_COR_COD_ROS_TG_NEU]]-Tabla25[[#This Row],[ROS_NUM_COR_COD_ESC_TG_NEU]]</f>
        <v>-0.16666666666666674</v>
      </c>
      <c r="MW219" s="47">
        <f>Tabla25[[#This Row],[ROS_NUM_COR_COD_ROS_TG_POS]]-Tabla25[[#This Row],[ROS_NUM_COR_COD_ESC_TG_POS]]</f>
        <v>-0.28571428571428559</v>
      </c>
      <c r="MX219" s="47">
        <f>Tabla25[[#This Row],[ROS_NUM_COR_COD_ROS_TG_TOT]]-Tabla25[[#This Row],[ROS_NUM_COR_COD_ESC_TG_TOT]]</f>
        <v>0.16666666666666652</v>
      </c>
      <c r="MY219" s="47">
        <f>Tabla25[[#This Row],[ROS_DUR_COR_COD_ROS_TG_NEG]]-Tabla25[[#This Row],[ROS_DUR_COR_COD_ESC_TG_NEG]]</f>
        <v>152.91666666666666</v>
      </c>
      <c r="MZ219" s="47">
        <f>Tabla25[[#This Row],[ROS_DUR_COR_COD_ROS_TG_NEU]]-Tabla25[[#This Row],[ROS_DUR_COR_COD_ESC_TG_NEU]]</f>
        <v>47.849999999999994</v>
      </c>
      <c r="NA219" s="47">
        <f>Tabla25[[#This Row],[ROS_DUR_COR_COD_ROS_TG_POS]]-Tabla25[[#This Row],[ROS_DUR_COR_COD_ESC_TG_POS]]</f>
        <v>-250.16666666666666</v>
      </c>
      <c r="NB219" s="47">
        <f>Tabla25[[#This Row],[ROS_DUR_COR_COD_ROS_TG_TOT]]-Tabla25[[#This Row],[ROS_DUR_COR_COD_ESC_TG_TOT]]</f>
        <v>-54.071428571428612</v>
      </c>
    </row>
    <row r="220" spans="1:366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  <c r="KY220" s="15">
        <f>Tabla2[[#This Row],[ROS_NUM_COR_COD_ROS_TG_NEG]]-Tabla2[[#This Row],[PAS_NUM_COR_COD_ROS_TG_NEG]]</f>
        <v>1.1388888888888888</v>
      </c>
      <c r="KZ220" s="15">
        <f>Tabla2[[#This Row],[ROS_DUR_COR_COD_ROS_TG_NEG]]-Tabla2[[#This Row],[PAS_DUR_COR_COD_ROS_TG_NEG]]</f>
        <v>-972.44444444444446</v>
      </c>
      <c r="LA220" s="15">
        <f>Tabla2[[#This Row],[ROS_NUM_COR_COD_ROS_TG_NEU]]-Tabla2[[#This Row],[PAS_NUM_COR_COD_ROS_TG_NEU]]</f>
        <v>0.88888888888888884</v>
      </c>
      <c r="LB220" s="15">
        <f>Tabla2[[#This Row],[ROS_DUR_COR_COD_ROS_TG_NEU]]-Tabla2[[#This Row],[PAS_DUR_COR_COD_ROS_TG_NEU]]</f>
        <v>-468.90000000000009</v>
      </c>
      <c r="LC220" s="15">
        <f>Tabla2[[#This Row],[ROS_NUM_COR_COD_ROS_TG_POS]]-Tabla2[[#This Row],[PAS_NUM_COR_COD_ROS_TG_POS]]</f>
        <v>2.2785714285714289</v>
      </c>
      <c r="LD220" s="15">
        <f>Tabla2[[#This Row],[ROS_DUR_COR_COD_ROS_TG_POS]]-Tabla2[[#This Row],[PAS_DUR_COR_COD_ROS_TG_POS]]</f>
        <v>-432.75714285714298</v>
      </c>
      <c r="LE220" s="15">
        <f>Tabla2[[#This Row],[ROS_NUM_COR_COD_ROS_TG_TOT]]-Tabla2[[#This Row],[PAS_NUM_COR_COD_ROS_TG_TOT]]</f>
        <v>1.353898305084746</v>
      </c>
      <c r="LF220" s="15">
        <f>Tabla2[[#This Row],[ROS_DUR_COR_COD_ROS_TG_TOT]]-Tabla2[[#This Row],[PAS_DUR_COR_COD_ROS_TG_TOT]]</f>
        <v>-639.64367816091954</v>
      </c>
      <c r="LG220" s="15">
        <f>Tabla2[[#This Row],[ROS_NUM_COR_COD_ESC_TG_NEG]]-Tabla2[[#This Row],[PAS_NUM_COR_COD_ESC_TG_NEG]]</f>
        <v>1.0333333333333337</v>
      </c>
      <c r="LH220" s="15">
        <f>Tabla2[[#This Row],[ROS_DUR_COR_COD_ESC_TG_NEG]]-Tabla2[[#This Row],[PAS_DUR_COR_COD_ESC_TG_NEG]]</f>
        <v>-383.06349206349205</v>
      </c>
      <c r="LI220" s="15">
        <f>Tabla2[[#This Row],[ROS_NUM_COR_COD_ESC_TG_NEU]]-Tabla2[[#This Row],[PAS_NUM_COR_COD_ESC_TG_NEU]]</f>
        <v>0.6257309941520468</v>
      </c>
      <c r="LJ220" s="15">
        <f>Tabla2[[#This Row],[ROS_NUM_COR_COD_ESC_TG_NEG]]-Tabla2[[#This Row],[PAS_NUM_COR_COD_ESC_TG_NEG]]</f>
        <v>1.0333333333333337</v>
      </c>
      <c r="LK220" s="15">
        <f>Tabla2[[#This Row],[ROS_NUM_COR_COD_ESC_TG_POS]]-Tabla2[[#This Row],[PAS_NUM_COR_COD_ESC_TG_POS]]</f>
        <v>-0.80714285714285738</v>
      </c>
      <c r="LL220" s="15">
        <f>Tabla2[[#This Row],[ROS_DUR_COR_COD_ESC_TG_POS]]-Tabla2[[#This Row],[PAS_DUR_COR_COD_ESC_TG_POS]]</f>
        <v>-1083.2</v>
      </c>
      <c r="LM220" s="15">
        <f>Tabla2[[#This Row],[ROS_NUM_COR_COD_ESC_TG_TOT]]-Tabla2[[#This Row],[PAS_NUM_COR_COD_ESC_TG_TOT]]</f>
        <v>0.33152542372881344</v>
      </c>
      <c r="LN220" s="15">
        <f>Tabla2[[#This Row],[ROS_DUR_COR_COD_ESC_TG_TOT]]-Tabla2[[#This Row],[PAS_DUR_COR_COD_ESC_TG_TOT]]</f>
        <v>-837.80423280423292</v>
      </c>
      <c r="LO220" s="15">
        <f>Tabla2[[#This Row],[PAS_NUM_COR_COD_ROS_TG_NEG]]-Tabla2[[#This Row],[ESC_NUM_COR_COD_ROS_TG_NEG]]</f>
        <v>-0.91666666666666652</v>
      </c>
      <c r="LP220" s="15">
        <f>Tabla2[[#This Row],[PAS_DUR_COR_COD_ROS_TG_NEG]]-Tabla2[[#This Row],[ESC_DUR_COR_COD_ROS_TG_NEG]]</f>
        <v>854.36111111111109</v>
      </c>
      <c r="LQ220" s="15">
        <f>Tabla2[[#This Row],[PAS_NUM_COR_COD_ROS_TG_NEU]]-Tabla2[[#This Row],[ESC_NUM_COR_COD_ROS_TG_NEU]]</f>
        <v>0.375</v>
      </c>
      <c r="LR220" s="15">
        <f>Tabla2[[#This Row],[PAS_DUR_COR_COD_ROS_TG_NEU]]-Tabla2[[#This Row],[ESC_DUR_COR_COD_ROS_TG_NEU]]</f>
        <v>726.23333333333346</v>
      </c>
      <c r="LS220" s="15">
        <f>Tabla2[[#This Row],[PAS_NUM_COR_COD_ROS_TG_POS]]-Tabla2[[#This Row],[ESC_NUM_COR_COD_ROS_TG_POS]]</f>
        <v>2.0499999999999998</v>
      </c>
      <c r="LT220" s="15">
        <f>Tabla2[[#This Row],[PAS_DUR_COR_COD_ROS_TG_POS]]-Tabla2[[#This Row],[ESC_DUR_COR_COD_ROS_TG_POS]]</f>
        <v>1087.6500000000001</v>
      </c>
      <c r="LU220" s="15">
        <f>Tabla2[[#This Row],[PAS_NUM_COR_COD_ROS_TG_TOT]]-Tabla2[[#This Row],[ESC_NUM_COR_COD_ROS_TG_TOT]]</f>
        <v>0.55869428750784689</v>
      </c>
      <c r="LV220" s="15">
        <f>Tabla2[[#This Row],[PAS_DUR_COR_COD_ROS_TG_TOT]]-Tabla2[[#This Row],[ESC_DUR_COR_COD_ROS_TG_TOT]]</f>
        <v>851.42145593869736</v>
      </c>
      <c r="LW220" s="15">
        <f>Tabla2[[#This Row],[PAS_NUM_COR_COD_ESC_TG_NEG]]-Tabla2[[#This Row],[ESC_NUM_COR_COD_ESC_TG_NEG]]</f>
        <v>-1.2555555555555555</v>
      </c>
      <c r="LX220" s="15">
        <f>Tabla2[[#This Row],[PAS_DUR_COR_COD_ESC_TG_NEG]]-Tabla2[[#This Row],[ESC_DUR_COR_COD_ESC_TG_NEG]]</f>
        <v>282.77777777777783</v>
      </c>
      <c r="LY220" s="15">
        <f>Tabla2[[#This Row],[PAS_NUM_COR_COD_ESC_TG_NEU]]-Tabla2[[#This Row],[ESC_NUM_COR_COD_ESC_TG_NEU]]</f>
        <v>-1.986842105263158</v>
      </c>
      <c r="LZ220" s="15">
        <f>Tabla2[[#This Row],[PAS_DUR_COR_COD_ESC_TG_NEU]]-Tabla2[[#This Row],[ESC_DUR_COR_COD_ESC_TG_NEU]]</f>
        <v>500.25</v>
      </c>
      <c r="MA220" s="15">
        <f>Tabla2[[#This Row],[PAS_NUM_COR_COD_ESC_TG_POS]]-Tabla2[[#This Row],[ESC_NUM_COR_COD_ESC_TG_POS]]</f>
        <v>-2.5499999999999998</v>
      </c>
      <c r="MB220" s="15">
        <f>Tabla2[[#This Row],[PAS_DUR_COR_COD_ESC_TG_POS]]-Tabla2[[#This Row],[ESC_DUR_COR_COD_ESC_TG_POS]]</f>
        <v>101.84444444444443</v>
      </c>
      <c r="MC220" s="15">
        <f>Tabla2[[#This Row],[PAS_NUM_COR_COD_ESC_TG_TOT]]-Tabla2[[#This Row],[ESC_NUM_COR_COD_ESC_TG_TOT]]</f>
        <v>-1.9730069052102954</v>
      </c>
      <c r="MD220" s="15">
        <f>Tabla2[[#This Row],[PAS_DUR_COR_COD_ESC_TG_TOT]]-Tabla2[[#This Row],[ESC_DUR_COR_COD_ESC_TG_TOT]]</f>
        <v>277.3935185185187</v>
      </c>
      <c r="ME220" s="42">
        <f>Tabla25[[#This Row],[PAS_NUM_COR_COD_ROS_TG_NEG]]-Tabla25[[#This Row],[PAS_NUM_COR_COD_ESC_TG_NEG]]</f>
        <v>0.45000000000000018</v>
      </c>
      <c r="MF220" s="42">
        <f>Tabla25[[#This Row],[PAS_NUM_COR_COD_ROS_TG_NEU]]-Tabla25[[#This Row],[PAS_NUM_COR_COD_ESC_TG_NEU]]</f>
        <v>0.73684210526315796</v>
      </c>
      <c r="MG220" s="42">
        <f>Tabla25[[#This Row],[PAS_NUM_COR_COD_ROS_TG_POS]]-Tabla25[[#This Row],[PAS_NUM_COR_COD_ESC_TG_POS]]</f>
        <v>0.19999999999999973</v>
      </c>
      <c r="MH220" s="42">
        <f>Tabla25[[#This Row],[PAS_NUM_COR_COD_ROS_TG_TOT]]-Tabla25[[#This Row],[PAS_NUM_COR_COD_ESC_TG_TOT]]</f>
        <v>0.45762711864406791</v>
      </c>
      <c r="MI220" s="42">
        <f>Tabla25[[#This Row],[PAS_DUR_COR_COD_ROS_TG_NEG]]-Tabla25[[#This Row],[PAS_DUR_COR_COD_ESC_TG_NEG]]</f>
        <v>395.33333333333326</v>
      </c>
      <c r="MJ220" s="42">
        <f>Tabla25[[#This Row],[PAS_DUR_COR_COD_ROS_TG_NEU]]-Tabla25[[#This Row],[PAS_DUR_COR_COD_ESC_TG_NEU]]</f>
        <v>-198.97499999999991</v>
      </c>
      <c r="MK220" s="42">
        <f>Tabla25[[#This Row],[PAS_DUR_COR_COD_ROS_TG_POS]]-Tabla25[[#This Row],[PAS_DUR_COR_COD_ESC_TG_POS]]</f>
        <v>81.5</v>
      </c>
      <c r="ML220" s="42">
        <f>Tabla25[[#This Row],[PAS_DUR_COR_COD_ROS_TG_TOT]]-Tabla25[[#This Row],[PAS_DUR_COR_COD_ESC_TG_TOT]]</f>
        <v>87.458492975734316</v>
      </c>
      <c r="MM220" s="44">
        <f>Tabla25[[#This Row],[ESC_NUM_COR_COD_ROS_TG_NEG]]-Tabla25[[#This Row],[ESC_NUM_COR_COD_ESC_TG_NEG]]</f>
        <v>0.11111111111111116</v>
      </c>
      <c r="MN220" s="44">
        <f>Tabla25[[#This Row],[ESC_NUM_COR_COD_ROS_TG_NEU]]-Tabla25[[#This Row],[ESC_NUM_COR_COD_ESC_TG_NEU]]</f>
        <v>-1.625</v>
      </c>
      <c r="MO220" s="44">
        <f>Tabla25[[#This Row],[ESC_NUM_COR_COD_ROS_TG_POS]]-Tabla25[[#This Row],[ESC_NUM_COR_COD_ESC_TG_POS]]</f>
        <v>-4.4000000000000004</v>
      </c>
      <c r="MP220" s="44">
        <f>Tabla25[[#This Row],[ESC_NUM_COR_COD_ROS_TG_TOT]]-Tabla25[[#This Row],[ESC_NUM_COR_COD_ESC_TG_TOT]]</f>
        <v>-2.0740740740740744</v>
      </c>
      <c r="MQ220" s="44">
        <f>Tabla25[[#This Row],[ESC_DUR_COR_COD_ROS_TG_NEG]]-Tabla25[[#This Row],[ESC_DUR_COR_COD_ESC_TG_NEG]]</f>
        <v>-176.25</v>
      </c>
      <c r="MR220" s="44">
        <f>Tabla25[[#This Row],[ESC_DUR_COR_COD_ROS_TG_NEU]]-Tabla25[[#This Row],[ESC_DUR_COR_COD_ESC_TG_NEU]]</f>
        <v>-424.95833333333337</v>
      </c>
      <c r="MS220" s="44">
        <f>Tabla25[[#This Row],[ESC_DUR_COR_COD_ROS_TG_POS]]-Tabla25[[#This Row],[ESC_DUR_COR_COD_ESC_TG_POS]]</f>
        <v>-904.30555555555566</v>
      </c>
      <c r="MT220" s="44">
        <f>Tabla25[[#This Row],[ESC_DUR_COR_COD_ROS_TG_TOT]]-Tabla25[[#This Row],[ESC_DUR_COR_COD_ESC_TG_TOT]]</f>
        <v>-486.56944444444434</v>
      </c>
      <c r="MU220" s="47">
        <f>Tabla25[[#This Row],[ROS_NUM_COR_COD_ROS_TG_NEG]]-Tabla25[[#This Row],[ROS_NUM_COR_COD_ESC_TG_NEG]]</f>
        <v>0.55555555555555536</v>
      </c>
      <c r="MV220" s="47">
        <f>Tabla25[[#This Row],[ROS_NUM_COR_COD_ROS_TG_NEU]]-Tabla25[[#This Row],[ROS_NUM_COR_COD_ESC_TG_NEU]]</f>
        <v>1</v>
      </c>
      <c r="MW220" s="47">
        <f>Tabla25[[#This Row],[ROS_NUM_COR_COD_ROS_TG_POS]]-Tabla25[[#This Row],[ROS_NUM_COR_COD_ESC_TG_POS]]</f>
        <v>3.285714285714286</v>
      </c>
      <c r="MX220" s="47">
        <f>Tabla25[[#This Row],[ROS_NUM_COR_COD_ROS_TG_TOT]]-Tabla25[[#This Row],[ROS_NUM_COR_COD_ESC_TG_TOT]]</f>
        <v>1.4800000000000004</v>
      </c>
      <c r="MY220" s="47">
        <f>Tabla25[[#This Row],[ROS_DUR_COR_COD_ROS_TG_NEG]]-Tabla25[[#This Row],[ROS_DUR_COR_COD_ESC_TG_NEG]]</f>
        <v>-194.04761904761915</v>
      </c>
      <c r="MZ220" s="47">
        <f>Tabla25[[#This Row],[ROS_DUR_COR_COD_ROS_TG_NEU]]-Tabla25[[#This Row],[ROS_DUR_COR_COD_ESC_TG_NEU]]</f>
        <v>384.5</v>
      </c>
      <c r="NA220" s="47">
        <f>Tabla25[[#This Row],[ROS_DUR_COR_COD_ROS_TG_POS]]-Tabla25[[#This Row],[ROS_DUR_COR_COD_ESC_TG_POS]]</f>
        <v>731.94285714285706</v>
      </c>
      <c r="NB220" s="47">
        <f>Tabla25[[#This Row],[ROS_DUR_COR_COD_ROS_TG_TOT]]-Tabla25[[#This Row],[ROS_DUR_COR_COD_ESC_TG_TOT]]</f>
        <v>285.61904761904771</v>
      </c>
    </row>
    <row r="221" spans="1:366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  <c r="KY221" s="15">
        <f>Tabla2[[#This Row],[ROS_NUM_COR_COD_ROS_TG_NEG]]-Tabla2[[#This Row],[PAS_NUM_COR_COD_ROS_TG_NEG]]</f>
        <v>2.0777777777777775</v>
      </c>
      <c r="KZ221" s="15">
        <f>Tabla2[[#This Row],[ROS_DUR_COR_COD_ROS_TG_NEG]]-Tabla2[[#This Row],[PAS_DUR_COR_COD_ROS_TG_NEG]]</f>
        <v>782.38888888888891</v>
      </c>
      <c r="LA221" s="15">
        <f>Tabla2[[#This Row],[ROS_NUM_COR_COD_ROS_TG_NEU]]-Tabla2[[#This Row],[PAS_NUM_COR_COD_ROS_TG_NEU]]</f>
        <v>2.4500000000000002</v>
      </c>
      <c r="LB221" s="15">
        <f>Tabla2[[#This Row],[ROS_DUR_COR_COD_ROS_TG_NEU]]-Tabla2[[#This Row],[PAS_DUR_COR_COD_ROS_TG_NEU]]</f>
        <v>833.67777777777792</v>
      </c>
      <c r="LC221" s="15">
        <f>Tabla2[[#This Row],[ROS_NUM_COR_COD_ROS_TG_POS]]-Tabla2[[#This Row],[PAS_NUM_COR_COD_ROS_TG_POS]]</f>
        <v>2.7052631578947364</v>
      </c>
      <c r="LD221" s="15">
        <f>Tabla2[[#This Row],[ROS_DUR_COR_COD_ROS_TG_POS]]-Tabla2[[#This Row],[PAS_DUR_COR_COD_ROS_TG_POS]]</f>
        <v>880.53749999999991</v>
      </c>
      <c r="LE221" s="15">
        <f>Tabla2[[#This Row],[ROS_NUM_COR_COD_ROS_TG_TOT]]-Tabla2[[#This Row],[PAS_NUM_COR_COD_ROS_TG_TOT]]</f>
        <v>2.4026884862653421</v>
      </c>
      <c r="LF221" s="15">
        <f>Tabla2[[#This Row],[ROS_DUR_COR_COD_ROS_TG_TOT]]-Tabla2[[#This Row],[PAS_DUR_COR_COD_ROS_TG_TOT]]</f>
        <v>826.45822281167102</v>
      </c>
      <c r="LG221" s="15">
        <f>Tabla2[[#This Row],[ROS_NUM_COR_COD_ESC_TG_NEG]]-Tabla2[[#This Row],[PAS_NUM_COR_COD_ESC_TG_NEG]]</f>
        <v>-2.6055555555555552</v>
      </c>
      <c r="LH221" s="15">
        <f>Tabla2[[#This Row],[ROS_DUR_COR_COD_ESC_TG_NEG]]-Tabla2[[#This Row],[PAS_DUR_COR_COD_ESC_TG_NEG]]</f>
        <v>-859.80555555555566</v>
      </c>
      <c r="LI221" s="15">
        <f>Tabla2[[#This Row],[ROS_NUM_COR_COD_ESC_TG_NEU]]-Tabla2[[#This Row],[PAS_NUM_COR_COD_ESC_TG_NEU]]</f>
        <v>-2.8000000000000003</v>
      </c>
      <c r="LJ221" s="15">
        <f>Tabla2[[#This Row],[ROS_NUM_COR_COD_ESC_TG_NEG]]-Tabla2[[#This Row],[PAS_NUM_COR_COD_ESC_TG_NEG]]</f>
        <v>-2.6055555555555552</v>
      </c>
      <c r="LK221" s="15">
        <f>Tabla2[[#This Row],[ROS_NUM_COR_COD_ESC_TG_POS]]-Tabla2[[#This Row],[PAS_NUM_COR_COD_ESC_TG_POS]]</f>
        <v>-3.1421052631578945</v>
      </c>
      <c r="LL221" s="15">
        <f>Tabla2[[#This Row],[ROS_DUR_COR_COD_ESC_TG_POS]]-Tabla2[[#This Row],[PAS_DUR_COR_COD_ESC_TG_POS]]</f>
        <v>-860.73684210526312</v>
      </c>
      <c r="LM221" s="15">
        <f>Tabla2[[#This Row],[ROS_NUM_COR_COD_ESC_TG_TOT]]-Tabla2[[#This Row],[PAS_NUM_COR_COD_ESC_TG_TOT]]</f>
        <v>-2.8392752776154295</v>
      </c>
      <c r="LN221" s="15">
        <f>Tabla2[[#This Row],[ROS_DUR_COR_COD_ESC_TG_TOT]]-Tabla2[[#This Row],[PAS_DUR_COR_COD_ESC_TG_TOT]]</f>
        <v>-861.99564586357042</v>
      </c>
      <c r="LO221" s="15">
        <f>Tabla2[[#This Row],[PAS_NUM_COR_COD_ROS_TG_NEG]]-Tabla2[[#This Row],[ESC_NUM_COR_COD_ROS_TG_NEG]]</f>
        <v>2.5</v>
      </c>
      <c r="LP221" s="15">
        <f>Tabla2[[#This Row],[PAS_DUR_COR_COD_ROS_TG_NEG]]-Tabla2[[#This Row],[ESC_DUR_COR_COD_ROS_TG_NEG]]</f>
        <v>837.29166666666674</v>
      </c>
      <c r="LQ221" s="15">
        <f>Tabla2[[#This Row],[PAS_NUM_COR_COD_ROS_TG_NEU]]-Tabla2[[#This Row],[ESC_NUM_COR_COD_ROS_TG_NEU]]</f>
        <v>2.5611111111111113</v>
      </c>
      <c r="LR221" s="15">
        <f>Tabla2[[#This Row],[PAS_DUR_COR_COD_ROS_TG_NEU]]-Tabla2[[#This Row],[ESC_DUR_COR_COD_ROS_TG_NEU]]</f>
        <v>802.72222222222217</v>
      </c>
      <c r="LS221" s="15">
        <f>Tabla2[[#This Row],[PAS_NUM_COR_COD_ROS_TG_POS]]-Tabla2[[#This Row],[ESC_NUM_COR_COD_ROS_TG_POS]]</f>
        <v>2.0058479532163744</v>
      </c>
      <c r="LT221" s="15">
        <f>Tabla2[[#This Row],[PAS_DUR_COR_COD_ROS_TG_POS]]-Tabla2[[#This Row],[ESC_DUR_COR_COD_ROS_TG_POS]]</f>
        <v>704.39583333333326</v>
      </c>
      <c r="LU221" s="15">
        <f>Tabla2[[#This Row],[PAS_NUM_COR_COD_ROS_TG_TOT]]-Tabla2[[#This Row],[ESC_NUM_COR_COD_ROS_TG_TOT]]</f>
        <v>2.3559322033898304</v>
      </c>
      <c r="LV221" s="15">
        <f>Tabla2[[#This Row],[PAS_DUR_COR_COD_ROS_TG_TOT]]-Tabla2[[#This Row],[ESC_DUR_COR_COD_ROS_TG_TOT]]</f>
        <v>786.24595141700411</v>
      </c>
      <c r="LW221" s="15">
        <f>Tabla2[[#This Row],[PAS_NUM_COR_COD_ESC_TG_NEG]]-Tabla2[[#This Row],[ESC_NUM_COR_COD_ESC_TG_NEG]]</f>
        <v>-1.9500000000000002</v>
      </c>
      <c r="LX221" s="15">
        <f>Tabla2[[#This Row],[PAS_DUR_COR_COD_ESC_TG_NEG]]-Tabla2[[#This Row],[ESC_DUR_COR_COD_ESC_TG_NEG]]</f>
        <v>-604.94444444444434</v>
      </c>
      <c r="LY221" s="15">
        <f>Tabla2[[#This Row],[PAS_NUM_COR_COD_ESC_TG_NEU]]-Tabla2[[#This Row],[ESC_NUM_COR_COD_ESC_TG_NEU]]</f>
        <v>-2.2333333333333329</v>
      </c>
      <c r="LZ221" s="15">
        <f>Tabla2[[#This Row],[PAS_DUR_COR_COD_ESC_TG_NEU]]-Tabla2[[#This Row],[ESC_DUR_COR_COD_ESC_TG_NEU]]</f>
        <v>-642.90277777777783</v>
      </c>
      <c r="MA221" s="15">
        <f>Tabla2[[#This Row],[PAS_NUM_COR_COD_ESC_TG_POS]]-Tabla2[[#This Row],[ESC_NUM_COR_COD_ESC_TG_POS]]</f>
        <v>-1.60233918128655</v>
      </c>
      <c r="MB221" s="15">
        <f>Tabla2[[#This Row],[PAS_DUR_COR_COD_ESC_TG_POS]]-Tabla2[[#This Row],[ESC_DUR_COR_COD_ESC_TG_POS]]</f>
        <v>-667.26315789473688</v>
      </c>
      <c r="MC221" s="15">
        <f>Tabla2[[#This Row],[PAS_NUM_COR_COD_ESC_TG_TOT]]-Tabla2[[#This Row],[ESC_NUM_COR_COD_ESC_TG_TOT]]</f>
        <v>-1.9279661016949152</v>
      </c>
      <c r="MD221" s="15">
        <f>Tabla2[[#This Row],[PAS_DUR_COR_COD_ESC_TG_TOT]]-Tabla2[[#This Row],[ESC_DUR_COR_COD_ESC_TG_TOT]]</f>
        <v>-634.48787061994608</v>
      </c>
      <c r="ME221" s="42">
        <f>Tabla25[[#This Row],[PAS_NUM_COR_COD_ROS_TG_NEG]]-Tabla25[[#This Row],[PAS_NUM_COR_COD_ESC_TG_NEG]]</f>
        <v>0.65000000000000036</v>
      </c>
      <c r="MF221" s="42">
        <f>Tabla25[[#This Row],[PAS_NUM_COR_COD_ROS_TG_NEU]]-Tabla25[[#This Row],[PAS_NUM_COR_COD_ESC_TG_NEU]]</f>
        <v>0.35000000000000009</v>
      </c>
      <c r="MG221" s="42">
        <f>Tabla25[[#This Row],[PAS_NUM_COR_COD_ROS_TG_POS]]-Tabla25[[#This Row],[PAS_NUM_COR_COD_ESC_TG_POS]]</f>
        <v>-0.94736842105263142</v>
      </c>
      <c r="MH221" s="42">
        <f>Tabla25[[#This Row],[PAS_NUM_COR_COD_ROS_TG_TOT]]-Tabla25[[#This Row],[PAS_NUM_COR_COD_ESC_TG_TOT]]</f>
        <v>3.3898305084745672E-2</v>
      </c>
      <c r="MI221" s="42">
        <f>Tabla25[[#This Row],[PAS_DUR_COR_COD_ROS_TG_NEG]]-Tabla25[[#This Row],[PAS_DUR_COR_COD_ESC_TG_NEG]]</f>
        <v>212.61111111111109</v>
      </c>
      <c r="MJ221" s="42">
        <f>Tabla25[[#This Row],[PAS_DUR_COR_COD_ROS_TG_NEU]]-Tabla25[[#This Row],[PAS_DUR_COR_COD_ESC_TG_NEU]]</f>
        <v>138.84722222222217</v>
      </c>
      <c r="MK221" s="42">
        <f>Tabla25[[#This Row],[PAS_DUR_COR_COD_ROS_TG_POS]]-Tabla25[[#This Row],[PAS_DUR_COR_COD_ESC_TG_POS]]</f>
        <v>-90.174342105263122</v>
      </c>
      <c r="ML221" s="42">
        <f>Tabla25[[#This Row],[PAS_DUR_COR_COD_ROS_TG_TOT]]-Tabla25[[#This Row],[PAS_DUR_COR_COD_ESC_TG_TOT]]</f>
        <v>91.177431059506489</v>
      </c>
      <c r="MM221" s="44">
        <f>Tabla25[[#This Row],[ESC_NUM_COR_COD_ROS_TG_NEG]]-Tabla25[[#This Row],[ESC_NUM_COR_COD_ESC_TG_NEG]]</f>
        <v>-3.8</v>
      </c>
      <c r="MN221" s="44">
        <f>Tabla25[[#This Row],[ESC_NUM_COR_COD_ROS_TG_NEU]]-Tabla25[[#This Row],[ESC_NUM_COR_COD_ESC_TG_NEU]]</f>
        <v>-4.4444444444444446</v>
      </c>
      <c r="MO221" s="44">
        <f>Tabla25[[#This Row],[ESC_NUM_COR_COD_ROS_TG_POS]]-Tabla25[[#This Row],[ESC_NUM_COR_COD_ESC_TG_POS]]</f>
        <v>-4.5555555555555554</v>
      </c>
      <c r="MP221" s="44">
        <f>Tabla25[[#This Row],[ESC_NUM_COR_COD_ROS_TG_TOT]]-Tabla25[[#This Row],[ESC_NUM_COR_COD_ESC_TG_TOT]]</f>
        <v>-4.25</v>
      </c>
      <c r="MQ221" s="44">
        <f>Tabla25[[#This Row],[ESC_DUR_COR_COD_ROS_TG_NEG]]-Tabla25[[#This Row],[ESC_DUR_COR_COD_ESC_TG_NEG]]</f>
        <v>-1229.625</v>
      </c>
      <c r="MR221" s="44">
        <f>Tabla25[[#This Row],[ESC_DUR_COR_COD_ROS_TG_NEU]]-Tabla25[[#This Row],[ESC_DUR_COR_COD_ESC_TG_NEU]]</f>
        <v>-1306.7777777777778</v>
      </c>
      <c r="MS221" s="44">
        <f>Tabla25[[#This Row],[ESC_DUR_COR_COD_ROS_TG_POS]]-Tabla25[[#This Row],[ESC_DUR_COR_COD_ESC_TG_POS]]</f>
        <v>-1461.8333333333333</v>
      </c>
      <c r="MT221" s="44">
        <f>Tabla25[[#This Row],[ESC_DUR_COR_COD_ROS_TG_TOT]]-Tabla25[[#This Row],[ESC_DUR_COR_COD_ESC_TG_TOT]]</f>
        <v>-1329.5563909774437</v>
      </c>
      <c r="MU221" s="47">
        <f>Tabla25[[#This Row],[ROS_NUM_COR_COD_ROS_TG_NEG]]-Tabla25[[#This Row],[ROS_NUM_COR_COD_ESC_TG_NEG]]</f>
        <v>5.333333333333333</v>
      </c>
      <c r="MV221" s="47">
        <f>Tabla25[[#This Row],[ROS_NUM_COR_COD_ROS_TG_NEU]]-Tabla25[[#This Row],[ROS_NUM_COR_COD_ESC_TG_NEU]]</f>
        <v>5.6000000000000005</v>
      </c>
      <c r="MW221" s="47">
        <f>Tabla25[[#This Row],[ROS_NUM_COR_COD_ROS_TG_POS]]-Tabla25[[#This Row],[ROS_NUM_COR_COD_ESC_TG_POS]]</f>
        <v>4.8999999999999995</v>
      </c>
      <c r="MX221" s="47">
        <f>Tabla25[[#This Row],[ROS_NUM_COR_COD_ROS_TG_TOT]]-Tabla25[[#This Row],[ROS_NUM_COR_COD_ESC_TG_TOT]]</f>
        <v>5.2758620689655178</v>
      </c>
      <c r="MY221" s="47">
        <f>Tabla25[[#This Row],[ROS_DUR_COR_COD_ROS_TG_NEG]]-Tabla25[[#This Row],[ROS_DUR_COR_COD_ESC_TG_NEG]]</f>
        <v>1854.8055555555557</v>
      </c>
      <c r="MZ221" s="47">
        <f>Tabla25[[#This Row],[ROS_DUR_COR_COD_ROS_TG_NEU]]-Tabla25[[#This Row],[ROS_DUR_COR_COD_ESC_TG_NEU]]</f>
        <v>1868.4</v>
      </c>
      <c r="NA221" s="47">
        <f>Tabla25[[#This Row],[ROS_DUR_COR_COD_ROS_TG_POS]]-Tabla25[[#This Row],[ROS_DUR_COR_COD_ESC_TG_POS]]</f>
        <v>1651.1</v>
      </c>
      <c r="NB221" s="47">
        <f>Tabla25[[#This Row],[ROS_DUR_COR_COD_ROS_TG_TOT]]-Tabla25[[#This Row],[ROS_DUR_COR_COD_ESC_TG_TOT]]</f>
        <v>1779.6312997347479</v>
      </c>
    </row>
    <row r="222" spans="1:366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  <c r="KY222" s="15">
        <f>Tabla2[[#This Row],[ROS_NUM_COR_COD_ROS_TG_NEG]]-Tabla2[[#This Row],[PAS_NUM_COR_COD_ROS_TG_NEG]]</f>
        <v>-0.67251461988304095</v>
      </c>
      <c r="KZ222" s="15">
        <f>Tabla2[[#This Row],[ROS_DUR_COR_COD_ROS_TG_NEG]]-Tabla2[[#This Row],[PAS_DUR_COR_COD_ROS_TG_NEG]]</f>
        <v>-599.33333333333337</v>
      </c>
      <c r="LA222" s="15">
        <f>Tabla2[[#This Row],[ROS_NUM_COR_COD_ROS_TG_NEU]]-Tabla2[[#This Row],[PAS_NUM_COR_COD_ROS_TG_NEU]]</f>
        <v>-0.94210526315789478</v>
      </c>
      <c r="LB222" s="15">
        <f>Tabla2[[#This Row],[ROS_DUR_COR_COD_ROS_TG_NEU]]-Tabla2[[#This Row],[PAS_DUR_COR_COD_ROS_TG_NEU]]</f>
        <v>-334.03076923076924</v>
      </c>
      <c r="LC222" s="15">
        <f>Tabla2[[#This Row],[ROS_NUM_COR_COD_ROS_TG_POS]]-Tabla2[[#This Row],[PAS_NUM_COR_COD_ROS_TG_POS]]</f>
        <v>1.25</v>
      </c>
      <c r="LD222" s="15">
        <f>Tabla2[[#This Row],[ROS_DUR_COR_COD_ROS_TG_POS]]-Tabla2[[#This Row],[PAS_DUR_COR_COD_ROS_TG_POS]]</f>
        <v>-399.89285714285711</v>
      </c>
      <c r="LE222" s="15">
        <f>Tabla2[[#This Row],[ROS_NUM_COR_COD_ROS_TG_TOT]]-Tabla2[[#This Row],[PAS_NUM_COR_COD_ROS_TG_TOT]]</f>
        <v>-0.21008939974457208</v>
      </c>
      <c r="LF222" s="15">
        <f>Tabla2[[#This Row],[ROS_DUR_COR_COD_ROS_TG_TOT]]-Tabla2[[#This Row],[PAS_DUR_COR_COD_ROS_TG_TOT]]</f>
        <v>-458.45956354300381</v>
      </c>
      <c r="LG222" s="15">
        <f>Tabla2[[#This Row],[ROS_NUM_COR_COD_ESC_TG_NEG]]-Tabla2[[#This Row],[PAS_NUM_COR_COD_ESC_TG_NEG]]</f>
        <v>-1.4444444444444446</v>
      </c>
      <c r="LH222" s="15">
        <f>Tabla2[[#This Row],[ROS_DUR_COR_COD_ESC_TG_NEG]]-Tabla2[[#This Row],[PAS_DUR_COR_COD_ESC_TG_NEG]]</f>
        <v>-478.83333333333326</v>
      </c>
      <c r="LI222" s="15">
        <f>Tabla2[[#This Row],[ROS_NUM_COR_COD_ESC_TG_NEU]]-Tabla2[[#This Row],[PAS_NUM_COR_COD_ESC_TG_NEU]]</f>
        <v>-2.2999999999999998</v>
      </c>
      <c r="LJ222" s="15">
        <f>Tabla2[[#This Row],[ROS_NUM_COR_COD_ESC_TG_NEG]]-Tabla2[[#This Row],[PAS_NUM_COR_COD_ESC_TG_NEG]]</f>
        <v>-1.4444444444444446</v>
      </c>
      <c r="LK222" s="15">
        <f>Tabla2[[#This Row],[ROS_NUM_COR_COD_ESC_TG_POS]]-Tabla2[[#This Row],[PAS_NUM_COR_COD_ESC_TG_POS]]</f>
        <v>-1.6</v>
      </c>
      <c r="LL222" s="15">
        <f>Tabla2[[#This Row],[ROS_DUR_COR_COD_ESC_TG_POS]]-Tabla2[[#This Row],[PAS_DUR_COR_COD_ESC_TG_POS]]</f>
        <v>-997.82142857142867</v>
      </c>
      <c r="LM222" s="15">
        <f>Tabla2[[#This Row],[ROS_NUM_COR_COD_ESC_TG_TOT]]-Tabla2[[#This Row],[PAS_NUM_COR_COD_ESC_TG_TOT]]</f>
        <v>-1.8001277139208169</v>
      </c>
      <c r="LN222" s="15">
        <f>Tabla2[[#This Row],[ROS_DUR_COR_COD_ESC_TG_TOT]]-Tabla2[[#This Row],[PAS_DUR_COR_COD_ESC_TG_TOT]]</f>
        <v>-726.84586466165422</v>
      </c>
      <c r="LO222" s="15">
        <f>Tabla2[[#This Row],[PAS_NUM_COR_COD_ROS_TG_NEG]]-Tabla2[[#This Row],[ESC_NUM_COR_COD_ROS_TG_NEG]]</f>
        <v>1.7836257309941521</v>
      </c>
      <c r="LP222" s="15">
        <f>Tabla2[[#This Row],[PAS_DUR_COR_COD_ROS_TG_NEG]]-Tabla2[[#This Row],[ESC_DUR_COR_COD_ROS_TG_NEG]]</f>
        <v>1013.25</v>
      </c>
      <c r="LQ222" s="15">
        <f>Tabla2[[#This Row],[PAS_NUM_COR_COD_ROS_TG_NEU]]-Tabla2[[#This Row],[ESC_NUM_COR_COD_ROS_TG_NEU]]</f>
        <v>1.7171052631578947</v>
      </c>
      <c r="LR222" s="15">
        <f>Tabla2[[#This Row],[PAS_DUR_COR_COD_ROS_TG_NEU]]-Tabla2[[#This Row],[ESC_DUR_COR_COD_ROS_TG_NEU]]</f>
        <v>1141.4807692307693</v>
      </c>
      <c r="LS222" s="15">
        <f>Tabla2[[#This Row],[PAS_NUM_COR_COD_ROS_TG_POS]]-Tabla2[[#This Row],[ESC_NUM_COR_COD_ROS_TG_POS]]</f>
        <v>0.88888888888888884</v>
      </c>
      <c r="LT222" s="15">
        <f>Tabla2[[#This Row],[PAS_DUR_COR_COD_ROS_TG_POS]]-Tabla2[[#This Row],[ESC_DUR_COR_COD_ROS_TG_POS]]</f>
        <v>694.76785714285711</v>
      </c>
      <c r="LU222" s="15">
        <f>Tabla2[[#This Row],[PAS_NUM_COR_COD_ROS_TG_TOT]]-Tabla2[[#This Row],[ESC_NUM_COR_COD_ROS_TG_TOT]]</f>
        <v>1.4522546419098141</v>
      </c>
      <c r="LV222" s="15">
        <f>Tabla2[[#This Row],[PAS_DUR_COR_COD_ROS_TG_TOT]]-Tabla2[[#This Row],[ESC_DUR_COR_COD_ROS_TG_TOT]]</f>
        <v>947.22052845528447</v>
      </c>
      <c r="LW222" s="15">
        <f>Tabla2[[#This Row],[PAS_NUM_COR_COD_ESC_TG_NEG]]-Tabla2[[#This Row],[ESC_NUM_COR_COD_ESC_TG_NEG]]</f>
        <v>-2.4444444444444446</v>
      </c>
      <c r="LX222" s="15">
        <f>Tabla2[[#This Row],[PAS_DUR_COR_COD_ESC_TG_NEG]]-Tabla2[[#This Row],[ESC_DUR_COR_COD_ESC_TG_NEG]]</f>
        <v>-440.55555555555566</v>
      </c>
      <c r="LY222" s="15">
        <f>Tabla2[[#This Row],[PAS_NUM_COR_COD_ESC_TG_NEU]]-Tabla2[[#This Row],[ESC_NUM_COR_COD_ESC_TG_NEU]]</f>
        <v>-2.5</v>
      </c>
      <c r="LZ222" s="15">
        <f>Tabla2[[#This Row],[PAS_DUR_COR_COD_ESC_TG_NEU]]-Tabla2[[#This Row],[ESC_DUR_COR_COD_ESC_TG_NEU]]</f>
        <v>-160.16346153846143</v>
      </c>
      <c r="MA222" s="15">
        <f>Tabla2[[#This Row],[PAS_NUM_COR_COD_ESC_TG_POS]]-Tabla2[[#This Row],[ESC_NUM_COR_COD_ESC_TG_POS]]</f>
        <v>-1.9277777777777776</v>
      </c>
      <c r="MB222" s="15">
        <f>Tabla2[[#This Row],[PAS_DUR_COR_COD_ESC_TG_POS]]-Tabla2[[#This Row],[ESC_DUR_COR_COD_ESC_TG_POS]]</f>
        <v>-74.817460317460245</v>
      </c>
      <c r="MC222" s="15">
        <f>Tabla2[[#This Row],[PAS_NUM_COR_COD_ESC_TG_TOT]]-Tabla2[[#This Row],[ESC_NUM_COR_COD_ESC_TG_TOT]]</f>
        <v>-2.2824933687002655</v>
      </c>
      <c r="MD222" s="15">
        <f>Tabla2[[#This Row],[PAS_DUR_COR_COD_ESC_TG_TOT]]-Tabla2[[#This Row],[ESC_DUR_COR_COD_ESC_TG_TOT]]</f>
        <v>-229.5934065934066</v>
      </c>
      <c r="ME222" s="42">
        <f>Tabla25[[#This Row],[PAS_NUM_COR_COD_ROS_TG_NEG]]-Tabla25[[#This Row],[PAS_NUM_COR_COD_ESC_TG_NEG]]</f>
        <v>-0.10526315789473673</v>
      </c>
      <c r="MF222" s="42">
        <f>Tabla25[[#This Row],[PAS_NUM_COR_COD_ROS_TG_NEU]]-Tabla25[[#This Row],[PAS_NUM_COR_COD_ESC_TG_NEU]]</f>
        <v>-0.15789473684210531</v>
      </c>
      <c r="MG222" s="42">
        <f>Tabla25[[#This Row],[PAS_NUM_COR_COD_ROS_TG_POS]]-Tabla25[[#This Row],[PAS_NUM_COR_COD_ESC_TG_POS]]</f>
        <v>0.14999999999999991</v>
      </c>
      <c r="MH222" s="42">
        <f>Tabla25[[#This Row],[PAS_NUM_COR_COD_ROS_TG_TOT]]-Tabla25[[#This Row],[PAS_NUM_COR_COD_ESC_TG_TOT]]</f>
        <v>-3.4482758620689502E-2</v>
      </c>
      <c r="MI222" s="42">
        <f>Tabla25[[#This Row],[PAS_DUR_COR_COD_ROS_TG_NEG]]-Tabla25[[#This Row],[PAS_DUR_COR_COD_ESC_TG_NEG]]</f>
        <v>188.66666666666674</v>
      </c>
      <c r="MJ222" s="42">
        <f>Tabla25[[#This Row],[PAS_DUR_COR_COD_ROS_TG_NEU]]-Tabla25[[#This Row],[PAS_DUR_COR_COD_ESC_TG_NEU]]</f>
        <v>95.769230769230717</v>
      </c>
      <c r="MK222" s="42">
        <f>Tabla25[[#This Row],[PAS_DUR_COR_COD_ROS_TG_POS]]-Tabla25[[#This Row],[PAS_DUR_COR_COD_ESC_TG_POS]]</f>
        <v>-71.928571428571558</v>
      </c>
      <c r="ML222" s="42">
        <f>Tabla25[[#This Row],[PAS_DUR_COR_COD_ROS_TG_TOT]]-Tabla25[[#This Row],[PAS_DUR_COR_COD_ESC_TG_TOT]]</f>
        <v>73.297909407665429</v>
      </c>
      <c r="MM222" s="44">
        <f>Tabla25[[#This Row],[ESC_NUM_COR_COD_ROS_TG_NEG]]-Tabla25[[#This Row],[ESC_NUM_COR_COD_ESC_TG_NEG]]</f>
        <v>-4.3333333333333339</v>
      </c>
      <c r="MN222" s="44">
        <f>Tabla25[[#This Row],[ESC_NUM_COR_COD_ROS_TG_NEU]]-Tabla25[[#This Row],[ESC_NUM_COR_COD_ESC_TG_NEU]]</f>
        <v>-4.375</v>
      </c>
      <c r="MO222" s="44">
        <f>Tabla25[[#This Row],[ESC_NUM_COR_COD_ROS_TG_POS]]-Tabla25[[#This Row],[ESC_NUM_COR_COD_ESC_TG_POS]]</f>
        <v>-2.6666666666666665</v>
      </c>
      <c r="MP222" s="44">
        <f>Tabla25[[#This Row],[ESC_NUM_COR_COD_ROS_TG_TOT]]-Tabla25[[#This Row],[ESC_NUM_COR_COD_ESC_TG_TOT]]</f>
        <v>-3.7692307692307692</v>
      </c>
      <c r="MQ222" s="44">
        <f>Tabla25[[#This Row],[ESC_DUR_COR_COD_ROS_TG_NEG]]-Tabla25[[#This Row],[ESC_DUR_COR_COD_ESC_TG_NEG]]</f>
        <v>-1265.1388888888889</v>
      </c>
      <c r="MR222" s="44">
        <f>Tabla25[[#This Row],[ESC_DUR_COR_COD_ROS_TG_NEU]]-Tabla25[[#This Row],[ESC_DUR_COR_COD_ESC_TG_NEU]]</f>
        <v>-1205.875</v>
      </c>
      <c r="MS222" s="44">
        <f>Tabla25[[#This Row],[ESC_DUR_COR_COD_ROS_TG_POS]]-Tabla25[[#This Row],[ESC_DUR_COR_COD_ESC_TG_POS]]</f>
        <v>-841.51388888888891</v>
      </c>
      <c r="MT222" s="44">
        <f>Tabla25[[#This Row],[ESC_DUR_COR_COD_ROS_TG_TOT]]-Tabla25[[#This Row],[ESC_DUR_COR_COD_ESC_TG_TOT]]</f>
        <v>-1103.5160256410256</v>
      </c>
      <c r="MU222" s="47">
        <f>Tabla25[[#This Row],[ROS_NUM_COR_COD_ROS_TG_NEG]]-Tabla25[[#This Row],[ROS_NUM_COR_COD_ESC_TG_NEG]]</f>
        <v>0.66666666666666696</v>
      </c>
      <c r="MV222" s="47">
        <f>Tabla25[[#This Row],[ROS_NUM_COR_COD_ROS_TG_NEU]]-Tabla25[[#This Row],[ROS_NUM_COR_COD_ESC_TG_NEU]]</f>
        <v>1.2</v>
      </c>
      <c r="MW222" s="47">
        <f>Tabla25[[#This Row],[ROS_NUM_COR_COD_ROS_TG_POS]]-Tabla25[[#This Row],[ROS_NUM_COR_COD_ESC_TG_POS]]</f>
        <v>3</v>
      </c>
      <c r="MX222" s="47">
        <f>Tabla25[[#This Row],[ROS_NUM_COR_COD_ROS_TG_TOT]]-Tabla25[[#This Row],[ROS_NUM_COR_COD_ESC_TG_TOT]]</f>
        <v>1.5555555555555554</v>
      </c>
      <c r="MY222" s="47">
        <f>Tabla25[[#This Row],[ROS_DUR_COR_COD_ROS_TG_NEG]]-Tabla25[[#This Row],[ROS_DUR_COR_COD_ESC_TG_NEG]]</f>
        <v>68.166666666666629</v>
      </c>
      <c r="MZ222" s="47">
        <f>Tabla25[[#This Row],[ROS_DUR_COR_COD_ROS_TG_NEU]]-Tabla25[[#This Row],[ROS_DUR_COR_COD_ESC_TG_NEU]]</f>
        <v>375</v>
      </c>
      <c r="NA222" s="47">
        <f>Tabla25[[#This Row],[ROS_DUR_COR_COD_ROS_TG_POS]]-Tabla25[[#This Row],[ROS_DUR_COR_COD_ESC_TG_POS]]</f>
        <v>526</v>
      </c>
      <c r="NB222" s="47">
        <f>Tabla25[[#This Row],[ROS_DUR_COR_COD_ROS_TG_TOT]]-Tabla25[[#This Row],[ROS_DUR_COR_COD_ESC_TG_TOT]]</f>
        <v>341.68421052631584</v>
      </c>
    </row>
    <row r="223" spans="1:366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  <c r="KY223" s="15">
        <f>Tabla2[[#This Row],[ROS_NUM_COR_COD_ROS_TG_NEG]]-Tabla2[[#This Row],[PAS_NUM_COR_COD_ROS_TG_NEG]]</f>
        <v>4.0750000000000002</v>
      </c>
      <c r="KZ223" s="15">
        <f>Tabla2[[#This Row],[ROS_DUR_COR_COD_ROS_TG_NEG]]-Tabla2[[#This Row],[PAS_DUR_COR_COD_ROS_TG_NEG]]</f>
        <v>-521</v>
      </c>
      <c r="LA223" s="15">
        <f>Tabla2[[#This Row],[ROS_NUM_COR_COD_ROS_TG_NEU]]-Tabla2[[#This Row],[PAS_NUM_COR_COD_ROS_TG_NEU]]</f>
        <v>2.736842105263158</v>
      </c>
      <c r="LB223" s="15">
        <f>Tabla2[[#This Row],[ROS_DUR_COR_COD_ROS_TG_NEU]]-Tabla2[[#This Row],[PAS_DUR_COR_COD_ROS_TG_NEU]]</f>
        <v>359.52380952380958</v>
      </c>
      <c r="LC223" s="15">
        <f>Tabla2[[#This Row],[ROS_NUM_COR_COD_ROS_TG_POS]]-Tabla2[[#This Row],[PAS_NUM_COR_COD_ROS_TG_POS]]</f>
        <v>1.5029239766081872</v>
      </c>
      <c r="LD223" s="15">
        <f>Tabla2[[#This Row],[ROS_DUR_COR_COD_ROS_TG_POS]]-Tabla2[[#This Row],[PAS_DUR_COR_COD_ROS_TG_POS]]</f>
        <v>949.33333333333326</v>
      </c>
      <c r="LE223" s="15">
        <f>Tabla2[[#This Row],[ROS_NUM_COR_COD_ROS_TG_TOT]]-Tabla2[[#This Row],[PAS_NUM_COR_COD_ROS_TG_TOT]]</f>
        <v>2.713103448275862</v>
      </c>
      <c r="LF223" s="15">
        <f>Tabla2[[#This Row],[ROS_DUR_COR_COD_ROS_TG_TOT]]-Tabla2[[#This Row],[PAS_DUR_COR_COD_ROS_TG_TOT]]</f>
        <v>383.42352941176466</v>
      </c>
      <c r="LG223" s="15">
        <f>Tabla2[[#This Row],[ROS_NUM_COR_COD_ESC_TG_NEG]]-Tabla2[[#This Row],[PAS_NUM_COR_COD_ESC_TG_NEG]]</f>
        <v>2.7</v>
      </c>
      <c r="LH223" s="15">
        <f>Tabla2[[#This Row],[ROS_DUR_COR_COD_ESC_TG_NEG]]-Tabla2[[#This Row],[PAS_DUR_COR_COD_ESC_TG_NEG]]</f>
        <v>1267.25</v>
      </c>
      <c r="LI223" s="15">
        <f>Tabla2[[#This Row],[ROS_NUM_COR_COD_ESC_TG_NEU]]-Tabla2[[#This Row],[PAS_NUM_COR_COD_ESC_TG_NEU]]</f>
        <v>2.1842105263157894</v>
      </c>
      <c r="LJ223" s="15">
        <f>Tabla2[[#This Row],[ROS_NUM_COR_COD_ESC_TG_NEG]]-Tabla2[[#This Row],[PAS_NUM_COR_COD_ESC_TG_NEG]]</f>
        <v>2.7</v>
      </c>
      <c r="LK223" s="15">
        <f>Tabla2[[#This Row],[ROS_NUM_COR_COD_ESC_TG_POS]]-Tabla2[[#This Row],[PAS_NUM_COR_COD_ESC_TG_POS]]</f>
        <v>2.6842105263157894</v>
      </c>
      <c r="LL223" s="15">
        <f>Tabla2[[#This Row],[ROS_DUR_COR_COD_ESC_TG_POS]]-Tabla2[[#This Row],[PAS_DUR_COR_COD_ESC_TG_POS]]</f>
        <v>1038.5666666666666</v>
      </c>
      <c r="LM223" s="15">
        <f>Tabla2[[#This Row],[ROS_NUM_COR_COD_ESC_TG_TOT]]-Tabla2[[#This Row],[PAS_NUM_COR_COD_ESC_TG_TOT]]</f>
        <v>2.529655172413793</v>
      </c>
      <c r="LN223" s="15">
        <f>Tabla2[[#This Row],[ROS_DUR_COR_COD_ESC_TG_TOT]]-Tabla2[[#This Row],[PAS_DUR_COR_COD_ESC_TG_TOT]]</f>
        <v>937.42424242424227</v>
      </c>
      <c r="LO223" s="15">
        <f>Tabla2[[#This Row],[PAS_NUM_COR_COD_ROS_TG_NEG]]-Tabla2[[#This Row],[ESC_NUM_COR_COD_ROS_TG_NEG]]</f>
        <v>-1.2</v>
      </c>
      <c r="LP223" s="15">
        <f>Tabla2[[#This Row],[PAS_DUR_COR_COD_ROS_TG_NEG]]-Tabla2[[#This Row],[ESC_DUR_COR_COD_ROS_TG_NEG]]</f>
        <v>1426</v>
      </c>
      <c r="LQ223" s="15">
        <f>Tabla2[[#This Row],[PAS_NUM_COR_COD_ROS_TG_NEU]]-Tabla2[[#This Row],[ESC_NUM_COR_COD_ROS_TG_NEU]]</f>
        <v>0.26315789473684209</v>
      </c>
      <c r="LR223" s="15">
        <f>Tabla2[[#This Row],[PAS_DUR_COR_COD_ROS_TG_NEU]]-Tabla2[[#This Row],[ESC_DUR_COR_COD_ROS_TG_NEU]]</f>
        <v>509.33333333333331</v>
      </c>
      <c r="LS223" s="15">
        <f>Tabla2[[#This Row],[PAS_NUM_COR_COD_ROS_TG_POS]]-Tabla2[[#This Row],[ESC_NUM_COR_COD_ROS_TG_POS]]</f>
        <v>-3.9473684210526314</v>
      </c>
      <c r="LT223" s="15">
        <f>Tabla2[[#This Row],[PAS_DUR_COR_COD_ROS_TG_POS]]-Tabla2[[#This Row],[ESC_DUR_COR_COD_ROS_TG_POS]]</f>
        <v>-970.66666666666674</v>
      </c>
      <c r="LU223" s="15">
        <f>Tabla2[[#This Row],[PAS_NUM_COR_COD_ROS_TG_TOT]]-Tabla2[[#This Row],[ESC_NUM_COR_COD_ROS_TG_TOT]]</f>
        <v>-2.2931034482758621</v>
      </c>
      <c r="LV223" s="15">
        <f>Tabla2[[#This Row],[PAS_DUR_COR_COD_ROS_TG_TOT]]-Tabla2[[#This Row],[ESC_DUR_COR_COD_ROS_TG_TOT]]</f>
        <v>-108.39999999999998</v>
      </c>
      <c r="LW223" s="15">
        <f>Tabla2[[#This Row],[PAS_NUM_COR_COD_ESC_TG_NEG]]-Tabla2[[#This Row],[ESC_NUM_COR_COD_ESC_TG_NEG]]</f>
        <v>-5.7</v>
      </c>
      <c r="LX223" s="15">
        <f>Tabla2[[#This Row],[PAS_DUR_COR_COD_ESC_TG_NEG]]-Tabla2[[#This Row],[ESC_DUR_COR_COD_ESC_TG_NEG]]</f>
        <v>-1493</v>
      </c>
      <c r="LY223" s="15">
        <f>Tabla2[[#This Row],[PAS_NUM_COR_COD_ESC_TG_NEU]]-Tabla2[[#This Row],[ESC_NUM_COR_COD_ESC_TG_NEU]]</f>
        <v>-0.68421052631578949</v>
      </c>
      <c r="LZ223" s="15">
        <f>Tabla2[[#This Row],[PAS_DUR_COR_COD_ESC_TG_NEU]]-Tabla2[[#This Row],[ESC_DUR_COR_COD_ESC_TG_NEU]]</f>
        <v>447.5</v>
      </c>
      <c r="MA223" s="15">
        <f>Tabla2[[#This Row],[PAS_NUM_COR_COD_ESC_TG_POS]]-Tabla2[[#This Row],[ESC_NUM_COR_COD_ESC_TG_POS]]</f>
        <v>-3.3508771929824559</v>
      </c>
      <c r="MB223" s="15">
        <f>Tabla2[[#This Row],[PAS_DUR_COR_COD_ESC_TG_POS]]-Tabla2[[#This Row],[ESC_DUR_COR_COD_ESC_TG_POS]]</f>
        <v>-1045.4000000000001</v>
      </c>
      <c r="MC223" s="15">
        <f>Tabla2[[#This Row],[PAS_NUM_COR_COD_ESC_TG_TOT]]-Tabla2[[#This Row],[ESC_NUM_COR_COD_ESC_TG_TOT]]</f>
        <v>-3.6896551724137931</v>
      </c>
      <c r="MD223" s="15">
        <f>Tabla2[[#This Row],[PAS_DUR_COR_COD_ESC_TG_TOT]]-Tabla2[[#This Row],[ESC_DUR_COR_COD_ESC_TG_TOT]]</f>
        <v>-936.29090909090905</v>
      </c>
      <c r="ME223" s="42">
        <f>Tabla25[[#This Row],[PAS_NUM_COR_COD_ROS_TG_NEG]]-Tabla25[[#This Row],[PAS_NUM_COR_COD_ESC_TG_NEG]]</f>
        <v>0</v>
      </c>
      <c r="MF223" s="42">
        <f>Tabla25[[#This Row],[PAS_NUM_COR_COD_ROS_TG_NEU]]-Tabla25[[#This Row],[PAS_NUM_COR_COD_ESC_TG_NEU]]</f>
        <v>-5.2631578947368418E-2</v>
      </c>
      <c r="MG223" s="42">
        <f>Tabla25[[#This Row],[PAS_NUM_COR_COD_ROS_TG_POS]]-Tabla25[[#This Row],[PAS_NUM_COR_COD_ESC_TG_POS]]</f>
        <v>-0.26315789473684209</v>
      </c>
      <c r="MH223" s="42">
        <f>Tabla25[[#This Row],[PAS_NUM_COR_COD_ROS_TG_TOT]]-Tabla25[[#This Row],[PAS_NUM_COR_COD_ESC_TG_TOT]]</f>
        <v>-0.10344827586206898</v>
      </c>
      <c r="MI223" s="42">
        <f>Tabla25[[#This Row],[PAS_DUR_COR_COD_ROS_TG_NEG]]-Tabla25[[#This Row],[PAS_DUR_COR_COD_ESC_TG_NEG]]</f>
        <v>1410.5</v>
      </c>
      <c r="MJ223" s="42">
        <f>Tabla25[[#This Row],[PAS_DUR_COR_COD_ROS_TG_NEU]]-Tabla25[[#This Row],[PAS_DUR_COR_COD_ESC_TG_NEU]]</f>
        <v>-191.16666666666669</v>
      </c>
      <c r="MK223" s="42">
        <f>Tabla25[[#This Row],[PAS_DUR_COR_COD_ROS_TG_POS]]-Tabla25[[#This Row],[PAS_DUR_COR_COD_ESC_TG_POS]]</f>
        <v>-194.60000000000002</v>
      </c>
      <c r="ML223" s="42">
        <f>Tabla25[[#This Row],[PAS_DUR_COR_COD_ROS_TG_TOT]]-Tabla25[[#This Row],[PAS_DUR_COR_COD_ESC_TG_TOT]]</f>
        <v>281.49090909090904</v>
      </c>
      <c r="MM223" s="44">
        <f>Tabla25[[#This Row],[ESC_NUM_COR_COD_ROS_TG_NEG]]-Tabla25[[#This Row],[ESC_NUM_COR_COD_ESC_TG_NEG]]</f>
        <v>-4.5</v>
      </c>
      <c r="MN223" s="44">
        <f>Tabla25[[#This Row],[ESC_NUM_COR_COD_ROS_TG_NEU]]-Tabla25[[#This Row],[ESC_NUM_COR_COD_ESC_TG_NEU]]</f>
        <v>-1</v>
      </c>
      <c r="MO223" s="44">
        <f>Tabla25[[#This Row],[ESC_NUM_COR_COD_ROS_TG_POS]]-Tabla25[[#This Row],[ESC_NUM_COR_COD_ESC_TG_POS]]</f>
        <v>0.33333333333333348</v>
      </c>
      <c r="MP223" s="44">
        <f>Tabla25[[#This Row],[ESC_NUM_COR_COD_ROS_TG_TOT]]-Tabla25[[#This Row],[ESC_NUM_COR_COD_ESC_TG_TOT]]</f>
        <v>-1.5</v>
      </c>
      <c r="MQ223" s="44">
        <f>Tabla25[[#This Row],[ESC_DUR_COR_COD_ROS_TG_NEG]]-Tabla25[[#This Row],[ESC_DUR_COR_COD_ESC_TG_NEG]]</f>
        <v>-1508.5</v>
      </c>
      <c r="MR223" s="44">
        <f>Tabla25[[#This Row],[ESC_DUR_COR_COD_ROS_TG_NEU]]-Tabla25[[#This Row],[ESC_DUR_COR_COD_ESC_TG_NEU]]</f>
        <v>-253</v>
      </c>
      <c r="MS223" s="44">
        <f>Tabla25[[#This Row],[ESC_DUR_COR_COD_ROS_TG_POS]]-Tabla25[[#This Row],[ESC_DUR_COR_COD_ESC_TG_POS]]</f>
        <v>-269.33333333333326</v>
      </c>
      <c r="MT223" s="44">
        <f>Tabla25[[#This Row],[ESC_DUR_COR_COD_ROS_TG_TOT]]-Tabla25[[#This Row],[ESC_DUR_COR_COD_ESC_TG_TOT]]</f>
        <v>-546.40000000000009</v>
      </c>
      <c r="MU223" s="47">
        <f>Tabla25[[#This Row],[ROS_NUM_COR_COD_ROS_TG_NEG]]-Tabla25[[#This Row],[ROS_NUM_COR_COD_ESC_TG_NEG]]</f>
        <v>1.375</v>
      </c>
      <c r="MV223" s="47">
        <f>Tabla25[[#This Row],[ROS_NUM_COR_COD_ROS_TG_NEU]]-Tabla25[[#This Row],[ROS_NUM_COR_COD_ESC_TG_NEU]]</f>
        <v>0.5</v>
      </c>
      <c r="MW223" s="47">
        <f>Tabla25[[#This Row],[ROS_NUM_COR_COD_ROS_TG_POS]]-Tabla25[[#This Row],[ROS_NUM_COR_COD_ESC_TG_POS]]</f>
        <v>-1.4444444444444444</v>
      </c>
      <c r="MX223" s="47">
        <f>Tabla25[[#This Row],[ROS_NUM_COR_COD_ROS_TG_TOT]]-Tabla25[[#This Row],[ROS_NUM_COR_COD_ESC_TG_TOT]]</f>
        <v>8.0000000000000071E-2</v>
      </c>
      <c r="MY223" s="47">
        <f>Tabla25[[#This Row],[ROS_DUR_COR_COD_ROS_TG_NEG]]-Tabla25[[#This Row],[ROS_DUR_COR_COD_ESC_TG_NEG]]</f>
        <v>-377.75</v>
      </c>
      <c r="MZ223" s="47">
        <f>Tabla25[[#This Row],[ROS_DUR_COR_COD_ROS_TG_NEU]]-Tabla25[[#This Row],[ROS_DUR_COR_COD_ESC_TG_NEU]]</f>
        <v>-227.34285714285716</v>
      </c>
      <c r="NA223" s="47">
        <f>Tabla25[[#This Row],[ROS_DUR_COR_COD_ROS_TG_POS]]-Tabla25[[#This Row],[ROS_DUR_COR_COD_ESC_TG_POS]]</f>
        <v>-283.83333333333348</v>
      </c>
      <c r="NB223" s="47">
        <f>Tabla25[[#This Row],[ROS_DUR_COR_COD_ROS_TG_TOT]]-Tabla25[[#This Row],[ROS_DUR_COR_COD_ESC_TG_TOT]]</f>
        <v>-272.50980392156862</v>
      </c>
    </row>
    <row r="224" spans="1:366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  <c r="KY224" s="15">
        <f>Tabla2[[#This Row],[ROS_NUM_COR_COD_ROS_TG_NEG]]-Tabla2[[#This Row],[PAS_NUM_COR_COD_ROS_TG_NEG]]</f>
        <v>-0.29999999999999982</v>
      </c>
      <c r="KZ224" s="15">
        <f>Tabla2[[#This Row],[ROS_DUR_COR_COD_ROS_TG_NEG]]-Tabla2[[#This Row],[PAS_DUR_COR_COD_ROS_TG_NEG]]</f>
        <v>111.18796992481214</v>
      </c>
      <c r="LA224" s="15">
        <f>Tabla2[[#This Row],[ROS_NUM_COR_COD_ROS_TG_NEU]]-Tabla2[[#This Row],[PAS_NUM_COR_COD_ROS_TG_NEU]]</f>
        <v>-0.40000000000000036</v>
      </c>
      <c r="LB224" s="15">
        <f>Tabla2[[#This Row],[ROS_DUR_COR_COD_ROS_TG_NEU]]-Tabla2[[#This Row],[PAS_DUR_COR_COD_ROS_TG_NEU]]</f>
        <v>38.524999999999977</v>
      </c>
      <c r="LC224" s="15">
        <f>Tabla2[[#This Row],[ROS_NUM_COR_COD_ROS_TG_POS]]-Tabla2[[#This Row],[PAS_NUM_COR_COD_ROS_TG_POS]]</f>
        <v>-1.4999999999999996</v>
      </c>
      <c r="LD224" s="15">
        <f>Tabla2[[#This Row],[ROS_DUR_COR_COD_ROS_TG_POS]]-Tabla2[[#This Row],[PAS_DUR_COR_COD_ROS_TG_POS]]</f>
        <v>-112.88571428571436</v>
      </c>
      <c r="LE224" s="15">
        <f>Tabla2[[#This Row],[ROS_NUM_COR_COD_ROS_TG_TOT]]-Tabla2[[#This Row],[PAS_NUM_COR_COD_ROS_TG_TOT]]</f>
        <v>-0.78333333333333321</v>
      </c>
      <c r="LF224" s="15">
        <f>Tabla2[[#This Row],[ROS_DUR_COR_COD_ROS_TG_TOT]]-Tabla2[[#This Row],[PAS_DUR_COR_COD_ROS_TG_TOT]]</f>
        <v>13.270416024653287</v>
      </c>
      <c r="LG224" s="15">
        <f>Tabla2[[#This Row],[ROS_NUM_COR_COD_ESC_TG_NEG]]-Tabla2[[#This Row],[PAS_NUM_COR_COD_ESC_TG_NEG]]</f>
        <v>-2.4749999999999996</v>
      </c>
      <c r="LH224" s="15">
        <f>Tabla2[[#This Row],[ROS_DUR_COR_COD_ESC_TG_NEG]]-Tabla2[[#This Row],[PAS_DUR_COR_COD_ESC_TG_NEG]]</f>
        <v>435.13333333333321</v>
      </c>
      <c r="LI224" s="15">
        <f>Tabla2[[#This Row],[ROS_NUM_COR_COD_ESC_TG_NEU]]-Tabla2[[#This Row],[PAS_NUM_COR_COD_ESC_TG_NEU]]</f>
        <v>-1.7000000000000002</v>
      </c>
      <c r="LJ224" s="15">
        <f>Tabla2[[#This Row],[ROS_NUM_COR_COD_ESC_TG_NEG]]-Tabla2[[#This Row],[PAS_NUM_COR_COD_ESC_TG_NEG]]</f>
        <v>-2.4749999999999996</v>
      </c>
      <c r="LK224" s="15">
        <f>Tabla2[[#This Row],[ROS_NUM_COR_COD_ESC_TG_POS]]-Tabla2[[#This Row],[PAS_NUM_COR_COD_ESC_TG_POS]]</f>
        <v>-2.65</v>
      </c>
      <c r="LL224" s="15">
        <f>Tabla2[[#This Row],[ROS_DUR_COR_COD_ESC_TG_POS]]-Tabla2[[#This Row],[PAS_DUR_COR_COD_ESC_TG_POS]]</f>
        <v>-223.04999999999995</v>
      </c>
      <c r="LM224" s="15">
        <f>Tabla2[[#This Row],[ROS_NUM_COR_COD_ESC_TG_TOT]]-Tabla2[[#This Row],[PAS_NUM_COR_COD_ESC_TG_TOT]]</f>
        <v>-2.2238095238095235</v>
      </c>
      <c r="LN224" s="15">
        <f>Tabla2[[#This Row],[ROS_DUR_COR_COD_ESC_TG_TOT]]-Tabla2[[#This Row],[PAS_DUR_COR_COD_ESC_TG_TOT]]</f>
        <v>-70.722222222222172</v>
      </c>
      <c r="LO224" s="15">
        <f>Tabla2[[#This Row],[PAS_NUM_COR_COD_ROS_TG_NEG]]-Tabla2[[#This Row],[ESC_NUM_COR_COD_ROS_TG_NEG]]</f>
        <v>3.3499999999999996</v>
      </c>
      <c r="LP224" s="15">
        <f>Tabla2[[#This Row],[PAS_DUR_COR_COD_ROS_TG_NEG]]-Tabla2[[#This Row],[ESC_DUR_COR_COD_ROS_TG_NEG]]</f>
        <v>-324.47368421052636</v>
      </c>
      <c r="LQ224" s="15">
        <f>Tabla2[[#This Row],[PAS_NUM_COR_COD_ROS_TG_NEU]]-Tabla2[[#This Row],[ESC_NUM_COR_COD_ROS_TG_NEU]]</f>
        <v>2.2000000000000002</v>
      </c>
      <c r="LR224" s="15">
        <f>Tabla2[[#This Row],[PAS_DUR_COR_COD_ROS_TG_NEU]]-Tabla2[[#This Row],[ESC_DUR_COR_COD_ROS_TG_NEU]]</f>
        <v>142.35000000000002</v>
      </c>
      <c r="LS224" s="15">
        <f>Tabla2[[#This Row],[PAS_NUM_COR_COD_ROS_TG_POS]]-Tabla2[[#This Row],[ESC_NUM_COR_COD_ROS_TG_POS]]</f>
        <v>1.2249999999999996</v>
      </c>
      <c r="LT224" s="15">
        <f>Tabla2[[#This Row],[PAS_DUR_COR_COD_ROS_TG_POS]]-Tabla2[[#This Row],[ESC_DUR_COR_COD_ROS_TG_POS]]</f>
        <v>257.60000000000002</v>
      </c>
      <c r="LU224" s="15">
        <f>Tabla2[[#This Row],[PAS_NUM_COR_COD_ROS_TG_TOT]]-Tabla2[[#This Row],[ESC_NUM_COR_COD_ROS_TG_TOT]]</f>
        <v>2.3203703703703704</v>
      </c>
      <c r="LV224" s="15">
        <f>Tabla2[[#This Row],[PAS_DUR_COR_COD_ROS_TG_TOT]]-Tabla2[[#This Row],[ESC_DUR_COR_COD_ROS_TG_TOT]]</f>
        <v>169.84322033898309</v>
      </c>
      <c r="LW224" s="15">
        <f>Tabla2[[#This Row],[PAS_NUM_COR_COD_ESC_TG_NEG]]-Tabla2[[#This Row],[ESC_NUM_COR_COD_ESC_TG_NEG]]</f>
        <v>-2</v>
      </c>
      <c r="LX224" s="15">
        <f>Tabla2[[#This Row],[PAS_DUR_COR_COD_ESC_TG_NEG]]-Tabla2[[#This Row],[ESC_DUR_COR_COD_ESC_TG_NEG]]</f>
        <v>-586.35555555555561</v>
      </c>
      <c r="LY224" s="15">
        <f>Tabla2[[#This Row],[PAS_NUM_COR_COD_ESC_TG_NEU]]-Tabla2[[#This Row],[ESC_NUM_COR_COD_ESC_TG_NEU]]</f>
        <v>-1.1111111111111107</v>
      </c>
      <c r="LZ224" s="15">
        <f>Tabla2[[#This Row],[PAS_DUR_COR_COD_ESC_TG_NEU]]-Tabla2[[#This Row],[ESC_DUR_COR_COD_ESC_TG_NEU]]</f>
        <v>-260.61111111111109</v>
      </c>
      <c r="MA224" s="15">
        <f>Tabla2[[#This Row],[PAS_NUM_COR_COD_ESC_TG_POS]]-Tabla2[[#This Row],[ESC_NUM_COR_COD_ESC_TG_POS]]</f>
        <v>-1.375</v>
      </c>
      <c r="MB224" s="15">
        <f>Tabla2[[#This Row],[PAS_DUR_COR_COD_ESC_TG_POS]]-Tabla2[[#This Row],[ESC_DUR_COR_COD_ESC_TG_POS]]</f>
        <v>-471.95000000000005</v>
      </c>
      <c r="MC224" s="15">
        <f>Tabla2[[#This Row],[PAS_NUM_COR_COD_ESC_TG_TOT]]-Tabla2[[#This Row],[ESC_NUM_COR_COD_ESC_TG_TOT]]</f>
        <v>-1.4944444444444445</v>
      </c>
      <c r="MD224" s="15">
        <f>Tabla2[[#This Row],[PAS_DUR_COR_COD_ESC_TG_TOT]]-Tabla2[[#This Row],[ESC_DUR_COR_COD_ESC_TG_TOT]]</f>
        <v>-436.52</v>
      </c>
      <c r="ME224" s="42">
        <f>Tabla25[[#This Row],[PAS_NUM_COR_COD_ROS_TG_NEG]]-Tabla25[[#This Row],[PAS_NUM_COR_COD_ESC_TG_NEG]]</f>
        <v>0.45000000000000018</v>
      </c>
      <c r="MF224" s="42">
        <f>Tabla25[[#This Row],[PAS_NUM_COR_COD_ROS_TG_NEU]]-Tabla25[[#This Row],[PAS_NUM_COR_COD_ESC_TG_NEU]]</f>
        <v>-0.79999999999999982</v>
      </c>
      <c r="MG224" s="42">
        <f>Tabla25[[#This Row],[PAS_NUM_COR_COD_ROS_TG_POS]]-Tabla25[[#This Row],[PAS_NUM_COR_COD_ESC_TG_POS]]</f>
        <v>-0.65000000000000036</v>
      </c>
      <c r="MH224" s="42">
        <f>Tabla25[[#This Row],[PAS_NUM_COR_COD_ROS_TG_TOT]]-Tabla25[[#This Row],[PAS_NUM_COR_COD_ESC_TG_TOT]]</f>
        <v>-0.33333333333333304</v>
      </c>
      <c r="MI224" s="42">
        <f>Tabla25[[#This Row],[PAS_DUR_COR_COD_ROS_TG_NEG]]-Tabla25[[#This Row],[PAS_DUR_COR_COD_ESC_TG_NEG]]</f>
        <v>150.3263157894736</v>
      </c>
      <c r="MJ224" s="42">
        <f>Tabla25[[#This Row],[PAS_DUR_COR_COD_ROS_TG_NEU]]-Tabla25[[#This Row],[PAS_DUR_COR_COD_ESC_TG_NEU]]</f>
        <v>-198.37222222222215</v>
      </c>
      <c r="MK224" s="42">
        <f>Tabla25[[#This Row],[PAS_DUR_COR_COD_ROS_TG_POS]]-Tabla25[[#This Row],[PAS_DUR_COR_COD_ESC_TG_POS]]</f>
        <v>-170.44999999999993</v>
      </c>
      <c r="ML224" s="42">
        <f>Tabla25[[#This Row],[PAS_DUR_COR_COD_ROS_TG_TOT]]-Tabla25[[#This Row],[PAS_DUR_COR_COD_ESC_TG_TOT]]</f>
        <v>-71.406779661016913</v>
      </c>
      <c r="MM224" s="44">
        <f>Tabla25[[#This Row],[ESC_NUM_COR_COD_ROS_TG_NEG]]-Tabla25[[#This Row],[ESC_NUM_COR_COD_ESC_TG_NEG]]</f>
        <v>-4.8999999999999995</v>
      </c>
      <c r="MN224" s="44">
        <f>Tabla25[[#This Row],[ESC_NUM_COR_COD_ROS_TG_NEU]]-Tabla25[[#This Row],[ESC_NUM_COR_COD_ESC_TG_NEU]]</f>
        <v>-4.1111111111111107</v>
      </c>
      <c r="MO224" s="44">
        <f>Tabla25[[#This Row],[ESC_NUM_COR_COD_ROS_TG_POS]]-Tabla25[[#This Row],[ESC_NUM_COR_COD_ESC_TG_POS]]</f>
        <v>-3.25</v>
      </c>
      <c r="MP224" s="44">
        <f>Tabla25[[#This Row],[ESC_NUM_COR_COD_ROS_TG_TOT]]-Tabla25[[#This Row],[ESC_NUM_COR_COD_ESC_TG_TOT]]</f>
        <v>-4.1481481481481479</v>
      </c>
      <c r="MQ224" s="44">
        <f>Tabla25[[#This Row],[ESC_DUR_COR_COD_ROS_TG_NEG]]-Tabla25[[#This Row],[ESC_DUR_COR_COD_ESC_TG_NEG]]</f>
        <v>-111.55555555555566</v>
      </c>
      <c r="MR224" s="44">
        <f>Tabla25[[#This Row],[ESC_DUR_COR_COD_ROS_TG_NEU]]-Tabla25[[#This Row],[ESC_DUR_COR_COD_ESC_TG_NEU]]</f>
        <v>-601.33333333333326</v>
      </c>
      <c r="MS224" s="44">
        <f>Tabla25[[#This Row],[ESC_DUR_COR_COD_ROS_TG_POS]]-Tabla25[[#This Row],[ESC_DUR_COR_COD_ESC_TG_POS]]</f>
        <v>-900</v>
      </c>
      <c r="MT224" s="44">
        <f>Tabla25[[#This Row],[ESC_DUR_COR_COD_ROS_TG_TOT]]-Tabla25[[#This Row],[ESC_DUR_COR_COD_ESC_TG_TOT]]</f>
        <v>-677.77</v>
      </c>
      <c r="MU224" s="47">
        <f>Tabla25[[#This Row],[ROS_NUM_COR_COD_ROS_TG_NEG]]-Tabla25[[#This Row],[ROS_NUM_COR_COD_ESC_TG_NEG]]</f>
        <v>2.625</v>
      </c>
      <c r="MV224" s="47">
        <f>Tabla25[[#This Row],[ROS_NUM_COR_COD_ROS_TG_NEU]]-Tabla25[[#This Row],[ROS_NUM_COR_COD_ESC_TG_NEU]]</f>
        <v>0.5</v>
      </c>
      <c r="MW224" s="47">
        <f>Tabla25[[#This Row],[ROS_NUM_COR_COD_ROS_TG_POS]]-Tabla25[[#This Row],[ROS_NUM_COR_COD_ESC_TG_POS]]</f>
        <v>0.5</v>
      </c>
      <c r="MX224" s="47">
        <f>Tabla25[[#This Row],[ROS_NUM_COR_COD_ROS_TG_TOT]]-Tabla25[[#This Row],[ROS_NUM_COR_COD_ESC_TG_TOT]]</f>
        <v>1.1071428571428572</v>
      </c>
      <c r="MY224" s="47">
        <f>Tabla25[[#This Row],[ROS_DUR_COR_COD_ROS_TG_NEG]]-Tabla25[[#This Row],[ROS_DUR_COR_COD_ESC_TG_NEG]]</f>
        <v>-173.61904761904748</v>
      </c>
      <c r="MZ224" s="47">
        <f>Tabla25[[#This Row],[ROS_DUR_COR_COD_ROS_TG_NEU]]-Tabla25[[#This Row],[ROS_DUR_COR_COD_ESC_TG_NEU]]</f>
        <v>56.430555555555543</v>
      </c>
      <c r="NA224" s="47">
        <f>Tabla25[[#This Row],[ROS_DUR_COR_COD_ROS_TG_POS]]-Tabla25[[#This Row],[ROS_DUR_COR_COD_ESC_TG_POS]]</f>
        <v>-60.285714285714334</v>
      </c>
      <c r="NB224" s="47">
        <f>Tabla25[[#This Row],[ROS_DUR_COR_COD_ROS_TG_TOT]]-Tabla25[[#This Row],[ROS_DUR_COR_COD_ESC_TG_TOT]]</f>
        <v>12.585858585858546</v>
      </c>
    </row>
    <row r="225" spans="1:366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  <c r="KY225" s="15">
        <f>Tabla2[[#This Row],[ROS_NUM_COR_COD_ROS_TG_NEG]]-Tabla2[[#This Row],[PAS_NUM_COR_COD_ROS_TG_NEG]]</f>
        <v>1.1666666666666665</v>
      </c>
      <c r="KZ225" s="15">
        <f>Tabla2[[#This Row],[ROS_DUR_COR_COD_ROS_TG_NEG]]-Tabla2[[#This Row],[PAS_DUR_COR_COD_ROS_TG_NEG]]</f>
        <v>163.40000000000009</v>
      </c>
      <c r="LA225" s="15">
        <f>Tabla2[[#This Row],[ROS_NUM_COR_COD_ROS_TG_NEU]]-Tabla2[[#This Row],[PAS_NUM_COR_COD_ROS_TG_NEU]]</f>
        <v>1.4222222222222225</v>
      </c>
      <c r="LB225" s="15">
        <f>Tabla2[[#This Row],[ROS_DUR_COR_COD_ROS_TG_NEU]]-Tabla2[[#This Row],[PAS_DUR_COR_COD_ROS_TG_NEU]]</f>
        <v>972.92857142857144</v>
      </c>
      <c r="LC225" s="15">
        <f>Tabla2[[#This Row],[ROS_NUM_COR_COD_ROS_TG_POS]]-Tabla2[[#This Row],[PAS_NUM_COR_COD_ROS_TG_POS]]</f>
        <v>1.1578947368421053</v>
      </c>
      <c r="LD225" s="15">
        <f>Tabla2[[#This Row],[ROS_DUR_COR_COD_ROS_TG_POS]]-Tabla2[[#This Row],[PAS_DUR_COR_COD_ROS_TG_POS]]</f>
        <v>343.20261437908505</v>
      </c>
      <c r="LE225" s="15">
        <f>Tabla2[[#This Row],[ROS_NUM_COR_COD_ROS_TG_TOT]]-Tabla2[[#This Row],[PAS_NUM_COR_COD_ROS_TG_TOT]]</f>
        <v>1.2551948051948054</v>
      </c>
      <c r="LF225" s="15">
        <f>Tabla2[[#This Row],[ROS_DUR_COR_COD_ROS_TG_TOT]]-Tabla2[[#This Row],[PAS_DUR_COR_COD_ROS_TG_TOT]]</f>
        <v>492.32418699186985</v>
      </c>
      <c r="LG225" s="15">
        <f>Tabla2[[#This Row],[ROS_NUM_COR_COD_ESC_TG_NEG]]-Tabla2[[#This Row],[PAS_NUM_COR_COD_ESC_TG_NEG]]</f>
        <v>-0.83333333333333348</v>
      </c>
      <c r="LH225" s="15">
        <f>Tabla2[[#This Row],[ROS_DUR_COR_COD_ESC_TG_NEG]]-Tabla2[[#This Row],[PAS_DUR_COR_COD_ESC_TG_NEG]]</f>
        <v>-25.79047619047617</v>
      </c>
      <c r="LI225" s="15">
        <f>Tabla2[[#This Row],[ROS_NUM_COR_COD_ESC_TG_NEU]]-Tabla2[[#This Row],[PAS_NUM_COR_COD_ESC_TG_NEU]]</f>
        <v>-1.5111111111111111</v>
      </c>
      <c r="LJ225" s="15">
        <f>Tabla2[[#This Row],[ROS_NUM_COR_COD_ESC_TG_NEG]]-Tabla2[[#This Row],[PAS_NUM_COR_COD_ESC_TG_NEG]]</f>
        <v>-0.83333333333333348</v>
      </c>
      <c r="LK225" s="15">
        <f>Tabla2[[#This Row],[ROS_NUM_COR_COD_ESC_TG_POS]]-Tabla2[[#This Row],[PAS_NUM_COR_COD_ESC_TG_POS]]</f>
        <v>0.48538011695906436</v>
      </c>
      <c r="LL225" s="15">
        <f>Tabla2[[#This Row],[ROS_DUR_COR_COD_ESC_TG_POS]]-Tabla2[[#This Row],[PAS_DUR_COR_COD_ESC_TG_POS]]</f>
        <v>352.78571428571422</v>
      </c>
      <c r="LM225" s="15">
        <f>Tabla2[[#This Row],[ROS_NUM_COR_COD_ESC_TG_TOT]]-Tabla2[[#This Row],[PAS_NUM_COR_COD_ESC_TG_TOT]]</f>
        <v>-0.65454545454545476</v>
      </c>
      <c r="LN225" s="15">
        <f>Tabla2[[#This Row],[ROS_DUR_COR_COD_ESC_TG_TOT]]-Tabla2[[#This Row],[PAS_DUR_COR_COD_ESC_TG_TOT]]</f>
        <v>48.148325358851707</v>
      </c>
      <c r="LO225" s="15">
        <f>Tabla2[[#This Row],[PAS_NUM_COR_COD_ROS_TG_NEG]]-Tabla2[[#This Row],[ESC_NUM_COR_COD_ROS_TG_NEG]]</f>
        <v>1.6111111111111112</v>
      </c>
      <c r="LP225" s="15">
        <f>Tabla2[[#This Row],[PAS_DUR_COR_COD_ROS_TG_NEG]]-Tabla2[[#This Row],[ESC_DUR_COR_COD_ROS_TG_NEG]]</f>
        <v>590.59999999999991</v>
      </c>
      <c r="LQ225" s="15">
        <f>Tabla2[[#This Row],[PAS_NUM_COR_COD_ROS_TG_NEU]]-Tabla2[[#This Row],[ESC_NUM_COR_COD_ROS_TG_NEU]]</f>
        <v>0.97777777777777763</v>
      </c>
      <c r="LR225" s="15">
        <f>Tabla2[[#This Row],[PAS_DUR_COR_COD_ROS_TG_NEU]]-Tabla2[[#This Row],[ESC_DUR_COR_COD_ROS_TG_NEU]]</f>
        <v>46.547619047619037</v>
      </c>
      <c r="LS225" s="15">
        <f>Tabla2[[#This Row],[PAS_NUM_COR_COD_ROS_TG_POS]]-Tabla2[[#This Row],[ESC_NUM_COR_COD_ROS_TG_POS]]</f>
        <v>1.064327485380117</v>
      </c>
      <c r="LT225" s="15">
        <f>Tabla2[[#This Row],[PAS_DUR_COR_COD_ROS_TG_POS]]-Tabla2[[#This Row],[ESC_DUR_COR_COD_ROS_TG_POS]]</f>
        <v>-11.31372549019602</v>
      </c>
      <c r="LU225" s="15">
        <f>Tabla2[[#This Row],[PAS_NUM_COR_COD_ROS_TG_TOT]]-Tabla2[[#This Row],[ESC_NUM_COR_COD_ROS_TG_TOT]]</f>
        <v>1.209090909090909</v>
      </c>
      <c r="LV225" s="15">
        <f>Tabla2[[#This Row],[PAS_DUR_COR_COD_ROS_TG_TOT]]-Tabla2[[#This Row],[ESC_DUR_COR_COD_ROS_TG_TOT]]</f>
        <v>155.25914634146341</v>
      </c>
      <c r="LW225" s="15">
        <f>Tabla2[[#This Row],[PAS_NUM_COR_COD_ESC_TG_NEG]]-Tabla2[[#This Row],[ESC_NUM_COR_COD_ESC_TG_NEG]]</f>
        <v>-2.6111111111111112</v>
      </c>
      <c r="LX225" s="15">
        <f>Tabla2[[#This Row],[PAS_DUR_COR_COD_ESC_TG_NEG]]-Tabla2[[#This Row],[ESC_DUR_COR_COD_ESC_TG_NEG]]</f>
        <v>-1091.4416666666666</v>
      </c>
      <c r="LY225" s="15">
        <f>Tabla2[[#This Row],[PAS_NUM_COR_COD_ESC_TG_NEU]]-Tabla2[[#This Row],[ESC_NUM_COR_COD_ESC_TG_NEU]]</f>
        <v>-1.9888888888888885</v>
      </c>
      <c r="LZ225" s="15">
        <f>Tabla2[[#This Row],[PAS_DUR_COR_COD_ESC_TG_NEU]]-Tabla2[[#This Row],[ESC_DUR_COR_COD_ESC_TG_NEU]]</f>
        <v>-515.55384615384628</v>
      </c>
      <c r="MA225" s="15">
        <f>Tabla2[[#This Row],[PAS_NUM_COR_COD_ESC_TG_POS]]-Tabla2[[#This Row],[ESC_NUM_COR_COD_ESC_TG_POS]]</f>
        <v>-1.8187134502923974</v>
      </c>
      <c r="MB225" s="15">
        <f>Tabla2[[#This Row],[PAS_DUR_COR_COD_ESC_TG_POS]]-Tabla2[[#This Row],[ESC_DUR_COR_COD_ESC_TG_POS]]</f>
        <v>-721.61111111111109</v>
      </c>
      <c r="MC225" s="15">
        <f>Tabla2[[#This Row],[PAS_NUM_COR_COD_ESC_TG_TOT]]-Tabla2[[#This Row],[ESC_NUM_COR_COD_ESC_TG_TOT]]</f>
        <v>-2.1311688311688308</v>
      </c>
      <c r="MD225" s="15">
        <f>Tabla2[[#This Row],[PAS_DUR_COR_COD_ESC_TG_TOT]]-Tabla2[[#This Row],[ESC_DUR_COR_COD_ESC_TG_TOT]]</f>
        <v>-756.80134680134688</v>
      </c>
      <c r="ME225" s="42">
        <f>Tabla25[[#This Row],[PAS_NUM_COR_COD_ROS_TG_NEG]]-Tabla25[[#This Row],[PAS_NUM_COR_COD_ESC_TG_NEG]]</f>
        <v>-0.11111111111111116</v>
      </c>
      <c r="MF225" s="42">
        <f>Tabla25[[#This Row],[PAS_NUM_COR_COD_ROS_TG_NEU]]-Tabla25[[#This Row],[PAS_NUM_COR_COD_ESC_TG_NEU]]</f>
        <v>0.16666666666666652</v>
      </c>
      <c r="MG225" s="42">
        <f>Tabla25[[#This Row],[PAS_NUM_COR_COD_ROS_TG_POS]]-Tabla25[[#This Row],[PAS_NUM_COR_COD_ESC_TG_POS]]</f>
        <v>0.10526315789473673</v>
      </c>
      <c r="MH225" s="42">
        <f>Tabla25[[#This Row],[PAS_NUM_COR_COD_ROS_TG_TOT]]-Tabla25[[#This Row],[PAS_NUM_COR_COD_ESC_TG_TOT]]</f>
        <v>5.4545454545454231E-2</v>
      </c>
      <c r="MI225" s="42">
        <f>Tabla25[[#This Row],[PAS_DUR_COR_COD_ROS_TG_NEG]]-Tabla25[[#This Row],[PAS_DUR_COR_COD_ESC_TG_NEG]]</f>
        <v>433.66666666666663</v>
      </c>
      <c r="MJ225" s="42">
        <f>Tabla25[[#This Row],[PAS_DUR_COR_COD_ROS_TG_NEU]]-Tabla25[[#This Row],[PAS_DUR_COR_COD_ESC_TG_NEU]]</f>
        <v>157.36813186813185</v>
      </c>
      <c r="MK225" s="42">
        <f>Tabla25[[#This Row],[PAS_DUR_COR_COD_ROS_TG_POS]]-Tabla25[[#This Row],[PAS_DUR_COR_COD_ESC_TG_POS]]</f>
        <v>58.852941176470608</v>
      </c>
      <c r="ML225" s="42">
        <f>Tabla25[[#This Row],[PAS_DUR_COR_COD_ROS_TG_TOT]]-Tabla25[[#This Row],[PAS_DUR_COR_COD_ESC_TG_TOT]]</f>
        <v>187.36141906873615</v>
      </c>
      <c r="MM225" s="44">
        <f>Tabla25[[#This Row],[ESC_NUM_COR_COD_ROS_TG_NEG]]-Tabla25[[#This Row],[ESC_NUM_COR_COD_ESC_TG_NEG]]</f>
        <v>-4.3333333333333339</v>
      </c>
      <c r="MN225" s="44">
        <f>Tabla25[[#This Row],[ESC_NUM_COR_COD_ROS_TG_NEU]]-Tabla25[[#This Row],[ESC_NUM_COR_COD_ESC_TG_NEU]]</f>
        <v>-2.8</v>
      </c>
      <c r="MO225" s="44">
        <f>Tabla25[[#This Row],[ESC_NUM_COR_COD_ROS_TG_POS]]-Tabla25[[#This Row],[ESC_NUM_COR_COD_ESC_TG_POS]]</f>
        <v>-2.7777777777777777</v>
      </c>
      <c r="MP225" s="44">
        <f>Tabla25[[#This Row],[ESC_NUM_COR_COD_ROS_TG_TOT]]-Tabla25[[#This Row],[ESC_NUM_COR_COD_ESC_TG_TOT]]</f>
        <v>-3.2857142857142856</v>
      </c>
      <c r="MQ225" s="44">
        <f>Tabla25[[#This Row],[ESC_DUR_COR_COD_ROS_TG_NEG]]-Tabla25[[#This Row],[ESC_DUR_COR_COD_ESC_TG_NEG]]</f>
        <v>-1248.375</v>
      </c>
      <c r="MR225" s="44">
        <f>Tabla25[[#This Row],[ESC_DUR_COR_COD_ROS_TG_NEU]]-Tabla25[[#This Row],[ESC_DUR_COR_COD_ESC_TG_NEU]]</f>
        <v>-404.73333333333346</v>
      </c>
      <c r="MS225" s="44">
        <f>Tabla25[[#This Row],[ESC_DUR_COR_COD_ROS_TG_POS]]-Tabla25[[#This Row],[ESC_DUR_COR_COD_ESC_TG_POS]]</f>
        <v>-651.44444444444446</v>
      </c>
      <c r="MT225" s="44">
        <f>Tabla25[[#This Row],[ESC_DUR_COR_COD_ROS_TG_TOT]]-Tabla25[[#This Row],[ESC_DUR_COR_COD_ESC_TG_TOT]]</f>
        <v>-724.69907407407413</v>
      </c>
      <c r="MU225" s="47">
        <f>Tabla25[[#This Row],[ROS_NUM_COR_COD_ROS_TG_NEG]]-Tabla25[[#This Row],[ROS_NUM_COR_COD_ESC_TG_NEG]]</f>
        <v>1.8888888888888888</v>
      </c>
      <c r="MV225" s="47">
        <f>Tabla25[[#This Row],[ROS_NUM_COR_COD_ROS_TG_NEU]]-Tabla25[[#This Row],[ROS_NUM_COR_COD_ESC_TG_NEU]]</f>
        <v>3.1</v>
      </c>
      <c r="MW225" s="47">
        <f>Tabla25[[#This Row],[ROS_NUM_COR_COD_ROS_TG_POS]]-Tabla25[[#This Row],[ROS_NUM_COR_COD_ESC_TG_POS]]</f>
        <v>0.77777777777777768</v>
      </c>
      <c r="MX225" s="47">
        <f>Tabla25[[#This Row],[ROS_NUM_COR_COD_ROS_TG_TOT]]-Tabla25[[#This Row],[ROS_NUM_COR_COD_ESC_TG_TOT]]</f>
        <v>1.9642857142857144</v>
      </c>
      <c r="MY225" s="47">
        <f>Tabla25[[#This Row],[ROS_DUR_COR_COD_ROS_TG_NEG]]-Tabla25[[#This Row],[ROS_DUR_COR_COD_ESC_TG_NEG]]</f>
        <v>622.85714285714289</v>
      </c>
      <c r="MZ225" s="47">
        <f>Tabla25[[#This Row],[ROS_DUR_COR_COD_ROS_TG_NEU]]-Tabla25[[#This Row],[ROS_DUR_COR_COD_ESC_TG_NEU]]</f>
        <v>1400.9428571428571</v>
      </c>
      <c r="NA225" s="47">
        <f>Tabla25[[#This Row],[ROS_DUR_COR_COD_ROS_TG_POS]]-Tabla25[[#This Row],[ROS_DUR_COR_COD_ESC_TG_POS]]</f>
        <v>49.269841269841436</v>
      </c>
      <c r="NB225" s="47">
        <f>Tabla25[[#This Row],[ROS_DUR_COR_COD_ROS_TG_TOT]]-Tabla25[[#This Row],[ROS_DUR_COR_COD_ESC_TG_TOT]]</f>
        <v>631.5372807017543</v>
      </c>
    </row>
    <row r="226" spans="1:366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  <c r="KY226" s="15">
        <f>Tabla2[[#This Row],[ROS_NUM_COR_COD_ROS_TG_NEG]]-Tabla2[[#This Row],[PAS_NUM_COR_COD_ROS_TG_NEG]]</f>
        <v>-1.3555555555555552</v>
      </c>
      <c r="KZ226" s="15">
        <f>Tabla2[[#This Row],[ROS_DUR_COR_COD_ROS_TG_NEG]]-Tabla2[[#This Row],[PAS_DUR_COR_COD_ROS_TG_NEG]]</f>
        <v>-464.70000000000005</v>
      </c>
      <c r="LA226" s="15">
        <f>Tabla2[[#This Row],[ROS_NUM_COR_COD_ROS_TG_NEU]]-Tabla2[[#This Row],[PAS_NUM_COR_COD_ROS_TG_NEU]]</f>
        <v>-0.5</v>
      </c>
      <c r="LB226" s="15">
        <f>Tabla2[[#This Row],[ROS_DUR_COR_COD_ROS_TG_NEU]]-Tabla2[[#This Row],[PAS_DUR_COR_COD_ROS_TG_NEU]]</f>
        <v>-446.4375</v>
      </c>
      <c r="LC226" s="15">
        <f>Tabla2[[#This Row],[ROS_NUM_COR_COD_ROS_TG_POS]]-Tabla2[[#This Row],[PAS_NUM_COR_COD_ROS_TG_POS]]</f>
        <v>0.77222222222222214</v>
      </c>
      <c r="LD226" s="15">
        <f>Tabla2[[#This Row],[ROS_DUR_COR_COD_ROS_TG_POS]]-Tabla2[[#This Row],[PAS_DUR_COR_COD_ROS_TG_POS]]</f>
        <v>196.92857142857133</v>
      </c>
      <c r="LE226" s="15">
        <f>Tabla2[[#This Row],[ROS_NUM_COR_COD_ROS_TG_TOT]]-Tabla2[[#This Row],[PAS_NUM_COR_COD_ROS_TG_TOT]]</f>
        <v>-0.37142857142857144</v>
      </c>
      <c r="LF226" s="15">
        <f>Tabla2[[#This Row],[ROS_DUR_COR_COD_ROS_TG_TOT]]-Tabla2[[#This Row],[PAS_DUR_COR_COD_ROS_TG_TOT]]</f>
        <v>-235.19583333333321</v>
      </c>
      <c r="LG226" s="15">
        <f>Tabla2[[#This Row],[ROS_NUM_COR_COD_ESC_TG_NEG]]-Tabla2[[#This Row],[PAS_NUM_COR_COD_ESC_TG_NEG]]</f>
        <v>-2.8111111111111113</v>
      </c>
      <c r="LH226" s="15">
        <f>Tabla2[[#This Row],[ROS_DUR_COR_COD_ESC_TG_NEG]]-Tabla2[[#This Row],[PAS_DUR_COR_COD_ESC_TG_NEG]]</f>
        <v>-842.54117647058831</v>
      </c>
      <c r="LI226" s="15">
        <f>Tabla2[[#This Row],[ROS_NUM_COR_COD_ESC_TG_NEU]]-Tabla2[[#This Row],[PAS_NUM_COR_COD_ESC_TG_NEU]]</f>
        <v>-0.19999999999999973</v>
      </c>
      <c r="LJ226" s="15">
        <f>Tabla2[[#This Row],[ROS_NUM_COR_COD_ESC_TG_NEG]]-Tabla2[[#This Row],[PAS_NUM_COR_COD_ESC_TG_NEG]]</f>
        <v>-2.8111111111111113</v>
      </c>
      <c r="LK226" s="15">
        <f>Tabla2[[#This Row],[ROS_NUM_COR_COD_ESC_TG_POS]]-Tabla2[[#This Row],[PAS_NUM_COR_COD_ESC_TG_POS]]</f>
        <v>-3.2</v>
      </c>
      <c r="LL226" s="15">
        <f>Tabla2[[#This Row],[ROS_DUR_COR_COD_ESC_TG_POS]]-Tabla2[[#This Row],[PAS_DUR_COR_COD_ESC_TG_POS]]</f>
        <v>-813.66666666666674</v>
      </c>
      <c r="LM226" s="15">
        <f>Tabla2[[#This Row],[ROS_NUM_COR_COD_ESC_TG_TOT]]-Tabla2[[#This Row],[PAS_NUM_COR_COD_ESC_TG_TOT]]</f>
        <v>-2</v>
      </c>
      <c r="LN226" s="15">
        <f>Tabla2[[#This Row],[ROS_DUR_COR_COD_ESC_TG_TOT]]-Tabla2[[#This Row],[PAS_DUR_COR_COD_ESC_TG_TOT]]</f>
        <v>-449.44666666666683</v>
      </c>
      <c r="LO226" s="15">
        <f>Tabla2[[#This Row],[PAS_NUM_COR_COD_ROS_TG_NEG]]-Tabla2[[#This Row],[ESC_NUM_COR_COD_ROS_TG_NEG]]</f>
        <v>1.9</v>
      </c>
      <c r="LP226" s="15">
        <f>Tabla2[[#This Row],[PAS_DUR_COR_COD_ROS_TG_NEG]]-Tabla2[[#This Row],[ESC_DUR_COR_COD_ROS_TG_NEG]]</f>
        <v>839.64285714285711</v>
      </c>
      <c r="LQ226" s="15">
        <f>Tabla2[[#This Row],[PAS_NUM_COR_COD_ROS_TG_NEU]]-Tabla2[[#This Row],[ESC_NUM_COR_COD_ROS_TG_NEU]]</f>
        <v>1.9555555555555555</v>
      </c>
      <c r="LR226" s="15">
        <f>Tabla2[[#This Row],[PAS_DUR_COR_COD_ROS_TG_NEU]]-Tabla2[[#This Row],[ESC_DUR_COR_COD_ROS_TG_NEU]]</f>
        <v>812.85416666666674</v>
      </c>
      <c r="LS226" s="15">
        <f>Tabla2[[#This Row],[PAS_NUM_COR_COD_ROS_TG_POS]]-Tabla2[[#This Row],[ESC_NUM_COR_COD_ROS_TG_POS]]</f>
        <v>1.4500000000000002</v>
      </c>
      <c r="LT226" s="15">
        <f>Tabla2[[#This Row],[PAS_DUR_COR_COD_ROS_TG_POS]]-Tabla2[[#This Row],[ESC_DUR_COR_COD_ROS_TG_POS]]</f>
        <v>428.92857142857144</v>
      </c>
      <c r="LU226" s="15">
        <f>Tabla2[[#This Row],[PAS_NUM_COR_COD_ROS_TG_TOT]]-Tabla2[[#This Row],[ESC_NUM_COR_COD_ROS_TG_TOT]]</f>
        <v>1.7568965517241377</v>
      </c>
      <c r="LV226" s="15">
        <f>Tabla2[[#This Row],[PAS_DUR_COR_COD_ROS_TG_TOT]]-Tabla2[[#This Row],[ESC_DUR_COR_COD_ROS_TG_TOT]]</f>
        <v>687.64583333333326</v>
      </c>
      <c r="LW226" s="15">
        <f>Tabla2[[#This Row],[PAS_NUM_COR_COD_ESC_TG_NEG]]-Tabla2[[#This Row],[ESC_NUM_COR_COD_ESC_TG_NEG]]</f>
        <v>-1.2999999999999998</v>
      </c>
      <c r="LX226" s="15">
        <f>Tabla2[[#This Row],[PAS_DUR_COR_COD_ESC_TG_NEG]]-Tabla2[[#This Row],[ESC_DUR_COR_COD_ESC_TG_NEG]]</f>
        <v>-321.05882352941171</v>
      </c>
      <c r="LY226" s="15">
        <f>Tabla2[[#This Row],[PAS_NUM_COR_COD_ESC_TG_NEU]]-Tabla2[[#This Row],[ESC_NUM_COR_COD_ESC_TG_NEU]]</f>
        <v>-0.56666666666666732</v>
      </c>
      <c r="LZ226" s="15">
        <f>Tabla2[[#This Row],[PAS_DUR_COR_COD_ESC_TG_NEU]]-Tabla2[[#This Row],[ESC_DUR_COR_COD_ESC_TG_NEU]]</f>
        <v>-58.222222222222399</v>
      </c>
      <c r="MA226" s="15">
        <f>Tabla2[[#This Row],[PAS_NUM_COR_COD_ESC_TG_POS]]-Tabla2[[#This Row],[ESC_NUM_COR_COD_ESC_TG_POS]]</f>
        <v>1.1000000000000001</v>
      </c>
      <c r="MB226" s="15">
        <f>Tabla2[[#This Row],[PAS_DUR_COR_COD_ESC_TG_POS]]-Tabla2[[#This Row],[ESC_DUR_COR_COD_ESC_TG_POS]]</f>
        <v>456.66666666666674</v>
      </c>
      <c r="MC226" s="15">
        <f>Tabla2[[#This Row],[PAS_NUM_COR_COD_ESC_TG_TOT]]-Tabla2[[#This Row],[ESC_NUM_COR_COD_ESC_TG_TOT]]</f>
        <v>-0.2413793103448274</v>
      </c>
      <c r="MD226" s="15">
        <f>Tabla2[[#This Row],[PAS_DUR_COR_COD_ESC_TG_TOT]]-Tabla2[[#This Row],[ESC_DUR_COR_COD_ESC_TG_TOT]]</f>
        <v>7.4157142857143299</v>
      </c>
      <c r="ME226" s="42">
        <f>Tabla25[[#This Row],[PAS_NUM_COR_COD_ROS_TG_NEG]]-Tabla25[[#This Row],[PAS_NUM_COR_COD_ESC_TG_NEG]]</f>
        <v>9.9999999999999645E-2</v>
      </c>
      <c r="MF226" s="42">
        <f>Tabla25[[#This Row],[PAS_NUM_COR_COD_ROS_TG_NEU]]-Tabla25[[#This Row],[PAS_NUM_COR_COD_ESC_TG_NEU]]</f>
        <v>-0.69999999999999973</v>
      </c>
      <c r="MG226" s="42">
        <f>Tabla25[[#This Row],[PAS_NUM_COR_COD_ROS_TG_POS]]-Tabla25[[#This Row],[PAS_NUM_COR_COD_ESC_TG_POS]]</f>
        <v>-0.75</v>
      </c>
      <c r="MH226" s="42">
        <f>Tabla25[[#This Row],[PAS_NUM_COR_COD_ROS_TG_TOT]]-Tabla25[[#This Row],[PAS_NUM_COR_COD_ESC_TG_TOT]]</f>
        <v>-0.45000000000000018</v>
      </c>
      <c r="MI226" s="42">
        <f>Tabla25[[#This Row],[PAS_DUR_COR_COD_ROS_TG_NEG]]-Tabla25[[#This Row],[PAS_DUR_COR_COD_ESC_TG_NEG]]</f>
        <v>92.558823529411711</v>
      </c>
      <c r="MJ226" s="42">
        <f>Tabla25[[#This Row],[PAS_DUR_COR_COD_ROS_TG_NEU]]-Tabla25[[#This Row],[PAS_DUR_COR_COD_ESC_TG_NEU]]</f>
        <v>57.243055555555657</v>
      </c>
      <c r="MK226" s="42">
        <f>Tabla25[[#This Row],[PAS_DUR_COR_COD_ROS_TG_POS]]-Tabla25[[#This Row],[PAS_DUR_COR_COD_ESC_TG_POS]]</f>
        <v>-257.16666666666674</v>
      </c>
      <c r="ML226" s="42">
        <f>Tabla25[[#This Row],[PAS_DUR_COR_COD_ROS_TG_TOT]]-Tabla25[[#This Row],[PAS_DUR_COR_COD_ESC_TG_TOT]]</f>
        <v>-28.484166666666852</v>
      </c>
      <c r="MM226" s="44">
        <f>Tabla25[[#This Row],[ESC_NUM_COR_COD_ROS_TG_NEG]]-Tabla25[[#This Row],[ESC_NUM_COR_COD_ESC_TG_NEG]]</f>
        <v>-3.1</v>
      </c>
      <c r="MN226" s="44">
        <f>Tabla25[[#This Row],[ESC_NUM_COR_COD_ROS_TG_NEU]]-Tabla25[[#This Row],[ESC_NUM_COR_COD_ESC_TG_NEU]]</f>
        <v>-3.2222222222222223</v>
      </c>
      <c r="MO226" s="44">
        <f>Tabla25[[#This Row],[ESC_NUM_COR_COD_ROS_TG_POS]]-Tabla25[[#This Row],[ESC_NUM_COR_COD_ESC_TG_POS]]</f>
        <v>-1.1000000000000001</v>
      </c>
      <c r="MP226" s="44">
        <f>Tabla25[[#This Row],[ESC_NUM_COR_COD_ROS_TG_TOT]]-Tabla25[[#This Row],[ESC_NUM_COR_COD_ESC_TG_TOT]]</f>
        <v>-2.4482758620689653</v>
      </c>
      <c r="MQ226" s="44">
        <f>Tabla25[[#This Row],[ESC_DUR_COR_COD_ROS_TG_NEG]]-Tabla25[[#This Row],[ESC_DUR_COR_COD_ESC_TG_NEG]]</f>
        <v>-1068.1428571428571</v>
      </c>
      <c r="MR226" s="44">
        <f>Tabla25[[#This Row],[ESC_DUR_COR_COD_ROS_TG_NEU]]-Tabla25[[#This Row],[ESC_DUR_COR_COD_ESC_TG_NEU]]</f>
        <v>-813.83333333333348</v>
      </c>
      <c r="MS226" s="44">
        <f>Tabla25[[#This Row],[ESC_DUR_COR_COD_ROS_TG_POS]]-Tabla25[[#This Row],[ESC_DUR_COR_COD_ESC_TG_POS]]</f>
        <v>-229.42857142857144</v>
      </c>
      <c r="MT226" s="44">
        <f>Tabla25[[#This Row],[ESC_DUR_COR_COD_ROS_TG_TOT]]-Tabla25[[#This Row],[ESC_DUR_COR_COD_ESC_TG_TOT]]</f>
        <v>-708.71428571428578</v>
      </c>
      <c r="MU226" s="47">
        <f>Tabla25[[#This Row],[ROS_NUM_COR_COD_ROS_TG_NEG]]-Tabla25[[#This Row],[ROS_NUM_COR_COD_ESC_TG_NEG]]</f>
        <v>1.5555555555555558</v>
      </c>
      <c r="MV226" s="47">
        <f>Tabla25[[#This Row],[ROS_NUM_COR_COD_ROS_TG_NEU]]-Tabla25[[#This Row],[ROS_NUM_COR_COD_ESC_TG_NEU]]</f>
        <v>-1</v>
      </c>
      <c r="MW226" s="47">
        <f>Tabla25[[#This Row],[ROS_NUM_COR_COD_ROS_TG_POS]]-Tabla25[[#This Row],[ROS_NUM_COR_COD_ESC_TG_POS]]</f>
        <v>3.2222222222222223</v>
      </c>
      <c r="MX226" s="47">
        <f>Tabla25[[#This Row],[ROS_NUM_COR_COD_ROS_TG_TOT]]-Tabla25[[#This Row],[ROS_NUM_COR_COD_ESC_TG_TOT]]</f>
        <v>1.1785714285714284</v>
      </c>
      <c r="MY226" s="47">
        <f>Tabla25[[#This Row],[ROS_DUR_COR_COD_ROS_TG_NEG]]-Tabla25[[#This Row],[ROS_DUR_COR_COD_ESC_TG_NEG]]</f>
        <v>470.4</v>
      </c>
      <c r="MZ226" s="47">
        <f>Tabla25[[#This Row],[ROS_DUR_COR_COD_ROS_TG_NEU]]-Tabla25[[#This Row],[ROS_DUR_COR_COD_ESC_TG_NEU]]</f>
        <v>-349.5</v>
      </c>
      <c r="NA226" s="47">
        <f>Tabla25[[#This Row],[ROS_DUR_COR_COD_ROS_TG_POS]]-Tabla25[[#This Row],[ROS_DUR_COR_COD_ESC_TG_POS]]</f>
        <v>753.42857142857133</v>
      </c>
      <c r="NB226" s="47">
        <f>Tabla25[[#This Row],[ROS_DUR_COR_COD_ROS_TG_TOT]]-Tabla25[[#This Row],[ROS_DUR_COR_COD_ESC_TG_TOT]]</f>
        <v>185.76666666666677</v>
      </c>
    </row>
    <row r="227" spans="1:366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  <c r="KY227" s="15">
        <f>Tabla2[[#This Row],[ROS_NUM_COR_COD_ROS_TG_NEG]]-Tabla2[[#This Row],[PAS_NUM_COR_COD_ROS_TG_NEG]]</f>
        <v>0.92777777777777759</v>
      </c>
      <c r="KZ227" s="15">
        <f>Tabla2[[#This Row],[ROS_DUR_COR_COD_ROS_TG_NEG]]-Tabla2[[#This Row],[PAS_DUR_COR_COD_ROS_TG_NEG]]</f>
        <v>242.30718954248368</v>
      </c>
      <c r="LA227" s="15">
        <f>Tabla2[[#This Row],[ROS_NUM_COR_COD_ROS_TG_NEU]]-Tabla2[[#This Row],[PAS_NUM_COR_COD_ROS_TG_NEU]]</f>
        <v>-0.36842105263157876</v>
      </c>
      <c r="LB227" s="15">
        <f>Tabla2[[#This Row],[ROS_DUR_COR_COD_ROS_TG_NEU]]-Tabla2[[#This Row],[PAS_DUR_COR_COD_ROS_TG_NEU]]</f>
        <v>-149.89166666666665</v>
      </c>
      <c r="LC227" s="15">
        <f>Tabla2[[#This Row],[ROS_NUM_COR_COD_ROS_TG_POS]]-Tabla2[[#This Row],[PAS_NUM_COR_COD_ROS_TG_POS]]</f>
        <v>1.2277777777777779</v>
      </c>
      <c r="LD227" s="15">
        <f>Tabla2[[#This Row],[ROS_DUR_COR_COD_ROS_TG_POS]]-Tabla2[[#This Row],[PAS_DUR_COR_COD_ROS_TG_POS]]</f>
        <v>267.67307692307691</v>
      </c>
      <c r="LE227" s="15">
        <f>Tabla2[[#This Row],[ROS_NUM_COR_COD_ROS_TG_TOT]]-Tabla2[[#This Row],[PAS_NUM_COR_COD_ROS_TG_TOT]]</f>
        <v>0.60326428123038323</v>
      </c>
      <c r="LF227" s="15">
        <f>Tabla2[[#This Row],[ROS_DUR_COR_COD_ROS_TG_TOT]]-Tabla2[[#This Row],[PAS_DUR_COR_COD_ROS_TG_TOT]]</f>
        <v>125.53777777777782</v>
      </c>
      <c r="LG227" s="15">
        <f>Tabla2[[#This Row],[ROS_NUM_COR_COD_ESC_TG_NEG]]-Tabla2[[#This Row],[PAS_NUM_COR_COD_ESC_TG_NEG]]</f>
        <v>5.5555555555555358E-2</v>
      </c>
      <c r="LH227" s="15">
        <f>Tabla2[[#This Row],[ROS_DUR_COR_COD_ESC_TG_NEG]]-Tabla2[[#This Row],[PAS_DUR_COR_COD_ESC_TG_NEG]]</f>
        <v>-184.66071428571422</v>
      </c>
      <c r="LI227" s="15">
        <f>Tabla2[[#This Row],[ROS_NUM_COR_COD_ESC_TG_NEU]]-Tabla2[[#This Row],[PAS_NUM_COR_COD_ESC_TG_NEU]]</f>
        <v>-0.3508771929824559</v>
      </c>
      <c r="LJ227" s="15">
        <f>Tabla2[[#This Row],[ROS_NUM_COR_COD_ESC_TG_NEG]]-Tabla2[[#This Row],[PAS_NUM_COR_COD_ESC_TG_NEG]]</f>
        <v>5.5555555555555358E-2</v>
      </c>
      <c r="LK227" s="15">
        <f>Tabla2[[#This Row],[ROS_NUM_COR_COD_ESC_TG_POS]]-Tabla2[[#This Row],[PAS_NUM_COR_COD_ESC_TG_POS]]</f>
        <v>-0.62777777777777777</v>
      </c>
      <c r="LL227" s="15">
        <f>Tabla2[[#This Row],[ROS_DUR_COR_COD_ESC_TG_POS]]-Tabla2[[#This Row],[PAS_DUR_COR_COD_ESC_TG_POS]]</f>
        <v>47.833333333333371</v>
      </c>
      <c r="LM227" s="15">
        <f>Tabla2[[#This Row],[ROS_NUM_COR_COD_ESC_TG_TOT]]-Tabla2[[#This Row],[PAS_NUM_COR_COD_ESC_TG_TOT]]</f>
        <v>-0.30759573132454499</v>
      </c>
      <c r="LN227" s="15">
        <f>Tabla2[[#This Row],[ROS_DUR_COR_COD_ESC_TG_TOT]]-Tabla2[[#This Row],[PAS_DUR_COR_COD_ESC_TG_TOT]]</f>
        <v>36.141666666666652</v>
      </c>
      <c r="LO227" s="15">
        <f>Tabla2[[#This Row],[PAS_NUM_COR_COD_ROS_TG_NEG]]-Tabla2[[#This Row],[ESC_NUM_COR_COD_ROS_TG_NEG]]</f>
        <v>1.85</v>
      </c>
      <c r="LP227" s="15">
        <f>Tabla2[[#This Row],[PAS_DUR_COR_COD_ROS_TG_NEG]]-Tabla2[[#This Row],[ESC_DUR_COR_COD_ROS_TG_NEG]]</f>
        <v>633.47058823529414</v>
      </c>
      <c r="LQ227" s="15">
        <f>Tabla2[[#This Row],[PAS_NUM_COR_COD_ROS_TG_NEU]]-Tabla2[[#This Row],[ESC_NUM_COR_COD_ROS_TG_NEU]]</f>
        <v>1.3684210526315788</v>
      </c>
      <c r="LR227" s="15">
        <f>Tabla2[[#This Row],[PAS_DUR_COR_COD_ROS_TG_NEU]]-Tabla2[[#This Row],[ESC_DUR_COR_COD_ROS_TG_NEU]]</f>
        <v>840.76666666666665</v>
      </c>
      <c r="LS227" s="15">
        <f>Tabla2[[#This Row],[PAS_NUM_COR_COD_ROS_TG_POS]]-Tabla2[[#This Row],[ESC_NUM_COR_COD_ROS_TG_POS]]</f>
        <v>2.5499999999999998</v>
      </c>
      <c r="LT227" s="15">
        <f>Tabla2[[#This Row],[PAS_DUR_COR_COD_ROS_TG_POS]]-Tabla2[[#This Row],[ESC_DUR_COR_COD_ROS_TG_POS]]</f>
        <v>1068.0769230769231</v>
      </c>
      <c r="LU227" s="15">
        <f>Tabla2[[#This Row],[PAS_NUM_COR_COD_ROS_TG_TOT]]-Tabla2[[#This Row],[ESC_NUM_COR_COD_ROS_TG_TOT]]</f>
        <v>1.2485875706214686</v>
      </c>
      <c r="LV227" s="15">
        <f>Tabla2[[#This Row],[PAS_DUR_COR_COD_ROS_TG_TOT]]-Tabla2[[#This Row],[ESC_DUR_COR_COD_ROS_TG_TOT]]</f>
        <v>728.62222222222226</v>
      </c>
      <c r="LW227" s="15">
        <f>Tabla2[[#This Row],[PAS_NUM_COR_COD_ESC_TG_NEG]]-Tabla2[[#This Row],[ESC_NUM_COR_COD_ESC_TG_NEG]]</f>
        <v>-0.5</v>
      </c>
      <c r="LX227" s="15">
        <f>Tabla2[[#This Row],[PAS_DUR_COR_COD_ESC_TG_NEG]]-Tabla2[[#This Row],[ESC_DUR_COR_COD_ESC_TG_NEG]]</f>
        <v>430.28571428571422</v>
      </c>
      <c r="LY227" s="15">
        <f>Tabla2[[#This Row],[PAS_NUM_COR_COD_ESC_TG_NEU]]-Tabla2[[#This Row],[ESC_NUM_COR_COD_ESC_TG_NEU]]</f>
        <v>1.1842105263157894</v>
      </c>
      <c r="LZ227" s="15">
        <f>Tabla2[[#This Row],[PAS_DUR_COR_COD_ESC_TG_NEU]]-Tabla2[[#This Row],[ESC_DUR_COR_COD_ESC_TG_NEU]]</f>
        <v>573.9375</v>
      </c>
      <c r="MA227" s="15">
        <f>Tabla2[[#This Row],[PAS_NUM_COR_COD_ESC_TG_POS]]-Tabla2[[#This Row],[ESC_NUM_COR_COD_ESC_TG_POS]]</f>
        <v>2.85</v>
      </c>
      <c r="MB227" s="15">
        <f>Tabla2[[#This Row],[PAS_DUR_COR_COD_ESC_TG_POS]]-Tabla2[[#This Row],[ESC_DUR_COR_COD_ESC_TG_POS]]</f>
        <v>878.5</v>
      </c>
      <c r="MC227" s="15">
        <f>Tabla2[[#This Row],[PAS_NUM_COR_COD_ESC_TG_TOT]]-Tabla2[[#This Row],[ESC_NUM_COR_COD_ESC_TG_TOT]]</f>
        <v>0.67796610169491522</v>
      </c>
      <c r="MD227" s="15">
        <f>Tabla2[[#This Row],[PAS_DUR_COR_COD_ESC_TG_TOT]]-Tabla2[[#This Row],[ESC_DUR_COR_COD_ESC_TG_TOT]]</f>
        <v>463.95833333333337</v>
      </c>
      <c r="ME227" s="42">
        <f>Tabla25[[#This Row],[PAS_NUM_COR_COD_ROS_TG_NEG]]-Tabla25[[#This Row],[PAS_NUM_COR_COD_ESC_TG_NEG]]</f>
        <v>0.35000000000000009</v>
      </c>
      <c r="MF227" s="42">
        <f>Tabla25[[#This Row],[PAS_NUM_COR_COD_ROS_TG_NEU]]-Tabla25[[#This Row],[PAS_NUM_COR_COD_ESC_TG_NEU]]</f>
        <v>0.68421052631578938</v>
      </c>
      <c r="MG227" s="42">
        <f>Tabla25[[#This Row],[PAS_NUM_COR_COD_ROS_TG_POS]]-Tabla25[[#This Row],[PAS_NUM_COR_COD_ESC_TG_POS]]</f>
        <v>-0.30000000000000027</v>
      </c>
      <c r="MH227" s="42">
        <f>Tabla25[[#This Row],[PAS_NUM_COR_COD_ROS_TG_TOT]]-Tabla25[[#This Row],[PAS_NUM_COR_COD_ESC_TG_TOT]]</f>
        <v>0.23728813559322015</v>
      </c>
      <c r="MI227" s="42">
        <f>Tabla25[[#This Row],[PAS_DUR_COR_COD_ROS_TG_NEG]]-Tabla25[[#This Row],[PAS_DUR_COR_COD_ESC_TG_NEG]]</f>
        <v>-92.815126050420076</v>
      </c>
      <c r="MJ227" s="42">
        <f>Tabla25[[#This Row],[PAS_DUR_COR_COD_ROS_TG_NEU]]-Tabla25[[#This Row],[PAS_DUR_COR_COD_ESC_TG_NEU]]</f>
        <v>277.32916666666665</v>
      </c>
      <c r="MK227" s="42">
        <f>Tabla25[[#This Row],[PAS_DUR_COR_COD_ROS_TG_POS]]-Tabla25[[#This Row],[PAS_DUR_COR_COD_ESC_TG_POS]]</f>
        <v>189.57692307692309</v>
      </c>
      <c r="ML227" s="42">
        <f>Tabla25[[#This Row],[PAS_DUR_COR_COD_ROS_TG_TOT]]-Tabla25[[#This Row],[PAS_DUR_COR_COD_ESC_TG_TOT]]</f>
        <v>126.16388888888889</v>
      </c>
      <c r="MM227" s="44">
        <f>Tabla25[[#This Row],[ESC_NUM_COR_COD_ROS_TG_NEG]]-Tabla25[[#This Row],[ESC_NUM_COR_COD_ESC_TG_NEG]]</f>
        <v>-2</v>
      </c>
      <c r="MN227" s="44">
        <f>Tabla25[[#This Row],[ESC_NUM_COR_COD_ROS_TG_NEU]]-Tabla25[[#This Row],[ESC_NUM_COR_COD_ESC_TG_NEU]]</f>
        <v>0.5</v>
      </c>
      <c r="MO227" s="44">
        <f>Tabla25[[#This Row],[ESC_NUM_COR_COD_ROS_TG_POS]]-Tabla25[[#This Row],[ESC_NUM_COR_COD_ESC_TG_POS]]</f>
        <v>0</v>
      </c>
      <c r="MP227" s="44">
        <f>Tabla25[[#This Row],[ESC_NUM_COR_COD_ROS_TG_TOT]]-Tabla25[[#This Row],[ESC_NUM_COR_COD_ESC_TG_TOT]]</f>
        <v>-0.33333333333333326</v>
      </c>
      <c r="MQ227" s="44">
        <f>Tabla25[[#This Row],[ESC_DUR_COR_COD_ROS_TG_NEG]]-Tabla25[[#This Row],[ESC_DUR_COR_COD_ESC_TG_NEG]]</f>
        <v>-296</v>
      </c>
      <c r="MR227" s="44">
        <f>Tabla25[[#This Row],[ESC_DUR_COR_COD_ROS_TG_NEU]]-Tabla25[[#This Row],[ESC_DUR_COR_COD_ESC_TG_NEU]]</f>
        <v>10.5</v>
      </c>
      <c r="MS227" s="44">
        <f>Tabla25[[#This Row],[ESC_DUR_COR_COD_ROS_TG_POS]]-Tabla25[[#This Row],[ESC_DUR_COR_COD_ESC_TG_POS]]</f>
        <v>0</v>
      </c>
      <c r="MT227" s="44">
        <f>Tabla25[[#This Row],[ESC_DUR_COR_COD_ROS_TG_TOT]]-Tabla25[[#This Row],[ESC_DUR_COR_COD_ESC_TG_TOT]]</f>
        <v>-138.5</v>
      </c>
      <c r="MU227" s="47">
        <f>Tabla25[[#This Row],[ROS_NUM_COR_COD_ROS_TG_NEG]]-Tabla25[[#This Row],[ROS_NUM_COR_COD_ESC_TG_NEG]]</f>
        <v>1.2222222222222223</v>
      </c>
      <c r="MV227" s="47">
        <f>Tabla25[[#This Row],[ROS_NUM_COR_COD_ROS_TG_NEU]]-Tabla25[[#This Row],[ROS_NUM_COR_COD_ESC_TG_NEU]]</f>
        <v>0.66666666666666652</v>
      </c>
      <c r="MW227" s="47">
        <f>Tabla25[[#This Row],[ROS_NUM_COR_COD_ROS_TG_POS]]-Tabla25[[#This Row],[ROS_NUM_COR_COD_ESC_TG_POS]]</f>
        <v>1.5555555555555554</v>
      </c>
      <c r="MX227" s="47">
        <f>Tabla25[[#This Row],[ROS_NUM_COR_COD_ROS_TG_TOT]]-Tabla25[[#This Row],[ROS_NUM_COR_COD_ESC_TG_TOT]]</f>
        <v>1.1481481481481484</v>
      </c>
      <c r="MY227" s="47">
        <f>Tabla25[[#This Row],[ROS_DUR_COR_COD_ROS_TG_NEG]]-Tabla25[[#This Row],[ROS_DUR_COR_COD_ESC_TG_NEG]]</f>
        <v>334.15277777777783</v>
      </c>
      <c r="MZ227" s="47">
        <f>Tabla25[[#This Row],[ROS_DUR_COR_COD_ROS_TG_NEU]]-Tabla25[[#This Row],[ROS_DUR_COR_COD_ESC_TG_NEU]]</f>
        <v>-135.45833333333326</v>
      </c>
      <c r="NA227" s="47">
        <f>Tabla25[[#This Row],[ROS_DUR_COR_COD_ROS_TG_POS]]-Tabla25[[#This Row],[ROS_DUR_COR_COD_ESC_TG_POS]]</f>
        <v>409.41666666666663</v>
      </c>
      <c r="NB227" s="47">
        <f>Tabla25[[#This Row],[ROS_DUR_COR_COD_ROS_TG_TOT]]-Tabla25[[#This Row],[ROS_DUR_COR_COD_ESC_TG_TOT]]</f>
        <v>215.56000000000006</v>
      </c>
    </row>
    <row r="228" spans="1:366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  <c r="KY228" s="15">
        <f>Tabla2[[#This Row],[ROS_NUM_COR_COD_ROS_TG_NEG]]-Tabla2[[#This Row],[PAS_NUM_COR_COD_ROS_TG_NEG]]</f>
        <v>-1.3666666666666667</v>
      </c>
      <c r="KZ228" s="15">
        <f>Tabla2[[#This Row],[ROS_DUR_COR_COD_ROS_TG_NEG]]-Tabla2[[#This Row],[PAS_DUR_COR_COD_ROS_TG_NEG]]</f>
        <v>-1116.5</v>
      </c>
      <c r="LA228" s="15">
        <f>Tabla2[[#This Row],[ROS_NUM_COR_COD_ROS_TG_NEU]]-Tabla2[[#This Row],[PAS_NUM_COR_COD_ROS_TG_NEU]]</f>
        <v>-1.9000000000000001</v>
      </c>
      <c r="LB228" s="15">
        <f>Tabla2[[#This Row],[ROS_DUR_COR_COD_ROS_TG_NEU]]-Tabla2[[#This Row],[PAS_DUR_COR_COD_ROS_TG_NEU]]</f>
        <v>440</v>
      </c>
      <c r="LC228" s="15">
        <f>Tabla2[[#This Row],[ROS_NUM_COR_COD_ROS_TG_POS]]-Tabla2[[#This Row],[PAS_NUM_COR_COD_ROS_TG_POS]]</f>
        <v>-2.2749999999999999</v>
      </c>
      <c r="LD228" s="15">
        <f>Tabla2[[#This Row],[ROS_DUR_COR_COD_ROS_TG_POS]]-Tabla2[[#This Row],[PAS_DUR_COR_COD_ROS_TG_POS]]</f>
        <v>122.38461538461547</v>
      </c>
      <c r="LE228" s="15">
        <f>Tabla2[[#This Row],[ROS_NUM_COR_COD_ROS_TG_TOT]]-Tabla2[[#This Row],[PAS_NUM_COR_COD_ROS_TG_TOT]]</f>
        <v>-1.8324561403508772</v>
      </c>
      <c r="LF228" s="15">
        <f>Tabla2[[#This Row],[ROS_DUR_COR_COD_ROS_TG_TOT]]-Tabla2[[#This Row],[PAS_DUR_COR_COD_ROS_TG_TOT]]</f>
        <v>-375.38235294117658</v>
      </c>
      <c r="LG228" s="15">
        <f>Tabla2[[#This Row],[ROS_NUM_COR_COD_ESC_TG_NEG]]-Tabla2[[#This Row],[PAS_NUM_COR_COD_ESC_TG_NEG]]</f>
        <v>-1.8</v>
      </c>
      <c r="LH228" s="15">
        <f>Tabla2[[#This Row],[ROS_DUR_COR_COD_ESC_TG_NEG]]-Tabla2[[#This Row],[PAS_DUR_COR_COD_ESC_TG_NEG]]</f>
        <v>-1174.75</v>
      </c>
      <c r="LI228" s="15">
        <f>Tabla2[[#This Row],[ROS_NUM_COR_COD_ESC_TG_NEU]]-Tabla2[[#This Row],[PAS_NUM_COR_COD_ESC_TG_NEU]]</f>
        <v>-1.7499999999999998</v>
      </c>
      <c r="LJ228" s="15">
        <f>Tabla2[[#This Row],[ROS_NUM_COR_COD_ESC_TG_NEG]]-Tabla2[[#This Row],[PAS_NUM_COR_COD_ESC_TG_NEG]]</f>
        <v>-1.8</v>
      </c>
      <c r="LK228" s="15">
        <f>Tabla2[[#This Row],[ROS_NUM_COR_COD_ESC_TG_POS]]-Tabla2[[#This Row],[PAS_NUM_COR_COD_ESC_TG_POS]]</f>
        <v>-1.125</v>
      </c>
      <c r="LL228" s="15">
        <f>Tabla2[[#This Row],[ROS_DUR_COR_COD_ESC_TG_POS]]-Tabla2[[#This Row],[PAS_DUR_COR_COD_ESC_TG_POS]]</f>
        <v>-605.47727272727275</v>
      </c>
      <c r="LM228" s="15">
        <f>Tabla2[[#This Row],[ROS_NUM_COR_COD_ESC_TG_TOT]]-Tabla2[[#This Row],[PAS_NUM_COR_COD_ESC_TG_TOT]]</f>
        <v>-1.4938596491228069</v>
      </c>
      <c r="LN228" s="15">
        <f>Tabla2[[#This Row],[ROS_DUR_COR_COD_ESC_TG_TOT]]-Tabla2[[#This Row],[PAS_DUR_COR_COD_ESC_TG_TOT]]</f>
        <v>-645.81720430107521</v>
      </c>
      <c r="LO228" s="15">
        <f>Tabla2[[#This Row],[PAS_NUM_COR_COD_ROS_TG_NEG]]-Tabla2[[#This Row],[ESC_NUM_COR_COD_ROS_TG_NEG]]</f>
        <v>-5.0000000000000044E-2</v>
      </c>
      <c r="LP228" s="15">
        <f>Tabla2[[#This Row],[PAS_DUR_COR_COD_ROS_TG_NEG]]-Tabla2[[#This Row],[ESC_DUR_COR_COD_ROS_TG_NEG]]</f>
        <v>49.666666666666742</v>
      </c>
      <c r="LQ228" s="15">
        <f>Tabla2[[#This Row],[PAS_NUM_COR_COD_ROS_TG_NEU]]-Tabla2[[#This Row],[ESC_NUM_COR_COD_ROS_TG_NEU]]</f>
        <v>0.80000000000000027</v>
      </c>
      <c r="LR228" s="15">
        <f>Tabla2[[#This Row],[PAS_DUR_COR_COD_ROS_TG_NEU]]-Tabla2[[#This Row],[ESC_DUR_COR_COD_ROS_TG_NEU]]</f>
        <v>10.600000000000023</v>
      </c>
      <c r="LS228" s="15">
        <f>Tabla2[[#This Row],[PAS_NUM_COR_COD_ROS_TG_POS]]-Tabla2[[#This Row],[ESC_NUM_COR_COD_ROS_TG_POS]]</f>
        <v>0.14999999999999991</v>
      </c>
      <c r="LT228" s="15">
        <f>Tabla2[[#This Row],[PAS_DUR_COR_COD_ROS_TG_POS]]-Tabla2[[#This Row],[ESC_DUR_COR_COD_ROS_TG_POS]]</f>
        <v>342.78205128205116</v>
      </c>
      <c r="LU228" s="15">
        <f>Tabla2[[#This Row],[PAS_NUM_COR_COD_ROS_TG_TOT]]-Tabla2[[#This Row],[ESC_NUM_COR_COD_ROS_TG_TOT]]</f>
        <v>0.35666666666666647</v>
      </c>
      <c r="LV228" s="15">
        <f>Tabla2[[#This Row],[PAS_DUR_COR_COD_ROS_TG_TOT]]-Tabla2[[#This Row],[ESC_DUR_COR_COD_ROS_TG_TOT]]</f>
        <v>150.88235294117658</v>
      </c>
      <c r="LW228" s="15">
        <f>Tabla2[[#This Row],[PAS_NUM_COR_COD_ESC_TG_NEG]]-Tabla2[[#This Row],[ESC_NUM_COR_COD_ESC_TG_NEG]]</f>
        <v>-2.95</v>
      </c>
      <c r="LX228" s="15">
        <f>Tabla2[[#This Row],[PAS_DUR_COR_COD_ESC_TG_NEG]]-Tabla2[[#This Row],[ESC_DUR_COR_COD_ESC_TG_NEG]]</f>
        <v>-596.25</v>
      </c>
      <c r="LY228" s="15">
        <f>Tabla2[[#This Row],[PAS_NUM_COR_COD_ESC_TG_NEU]]-Tabla2[[#This Row],[ESC_NUM_COR_COD_ESC_TG_NEU]]</f>
        <v>-0.85000000000000009</v>
      </c>
      <c r="LZ228" s="15">
        <f>Tabla2[[#This Row],[PAS_DUR_COR_COD_ESC_TG_NEU]]-Tabla2[[#This Row],[ESC_DUR_COR_COD_ESC_TG_NEU]]</f>
        <v>-81.527777777777601</v>
      </c>
      <c r="MA228" s="15">
        <f>Tabla2[[#This Row],[PAS_NUM_COR_COD_ESC_TG_POS]]-Tabla2[[#This Row],[ESC_NUM_COR_COD_ESC_TG_POS]]</f>
        <v>0.21428571428571441</v>
      </c>
      <c r="MB228" s="15">
        <f>Tabla2[[#This Row],[PAS_DUR_COR_COD_ESC_TG_POS]]-Tabla2[[#This Row],[ESC_DUR_COR_COD_ESC_TG_POS]]</f>
        <v>-318.60606060606051</v>
      </c>
      <c r="MC228" s="15">
        <f>Tabla2[[#This Row],[PAS_NUM_COR_COD_ESC_TG_TOT]]-Tabla2[[#This Row],[ESC_NUM_COR_COD_ESC_TG_TOT]]</f>
        <v>-1.2366666666666668</v>
      </c>
      <c r="MD228" s="15">
        <f>Tabla2[[#This Row],[PAS_DUR_COR_COD_ESC_TG_TOT]]-Tabla2[[#This Row],[ESC_DUR_COR_COD_ESC_TG_TOT]]</f>
        <v>-277.96057347670239</v>
      </c>
      <c r="ME228" s="42">
        <f>Tabla25[[#This Row],[PAS_NUM_COR_COD_ROS_TG_NEG]]-Tabla25[[#This Row],[PAS_NUM_COR_COD_ESC_TG_NEG]]</f>
        <v>-0.10000000000000009</v>
      </c>
      <c r="MF228" s="42">
        <f>Tabla25[[#This Row],[PAS_NUM_COR_COD_ROS_TG_NEU]]-Tabla25[[#This Row],[PAS_NUM_COR_COD_ESC_TG_NEU]]</f>
        <v>0.15000000000000036</v>
      </c>
      <c r="MG228" s="42">
        <f>Tabla25[[#This Row],[PAS_NUM_COR_COD_ROS_TG_POS]]-Tabla25[[#This Row],[PAS_NUM_COR_COD_ESC_TG_POS]]</f>
        <v>0.64999999999999991</v>
      </c>
      <c r="MH228" s="42">
        <f>Tabla25[[#This Row],[PAS_NUM_COR_COD_ROS_TG_TOT]]-Tabla25[[#This Row],[PAS_NUM_COR_COD_ESC_TG_TOT]]</f>
        <v>0.23333333333333339</v>
      </c>
      <c r="MI228" s="42">
        <f>Tabla25[[#This Row],[PAS_DUR_COR_COD_ROS_TG_NEG]]-Tabla25[[#This Row],[PAS_DUR_COR_COD_ESC_TG_NEG]]</f>
        <v>44.25</v>
      </c>
      <c r="MJ228" s="42">
        <f>Tabla25[[#This Row],[PAS_DUR_COR_COD_ROS_TG_NEU]]-Tabla25[[#This Row],[PAS_DUR_COR_COD_ESC_TG_NEU]]</f>
        <v>-168.91666666666674</v>
      </c>
      <c r="MK228" s="42">
        <f>Tabla25[[#This Row],[PAS_DUR_COR_COD_ROS_TG_POS]]-Tabla25[[#This Row],[PAS_DUR_COR_COD_ESC_TG_POS]]</f>
        <v>83.88811188811178</v>
      </c>
      <c r="ML228" s="42">
        <f>Tabla25[[#This Row],[PAS_DUR_COR_COD_ROS_TG_TOT]]-Tabla25[[#This Row],[PAS_DUR_COR_COD_ESC_TG_TOT]]</f>
        <v>-21.601518026565373</v>
      </c>
      <c r="MM228" s="44">
        <f>Tabla25[[#This Row],[ESC_NUM_COR_COD_ROS_TG_NEG]]-Tabla25[[#This Row],[ESC_NUM_COR_COD_ESC_TG_NEG]]</f>
        <v>-3</v>
      </c>
      <c r="MN228" s="44">
        <f>Tabla25[[#This Row],[ESC_NUM_COR_COD_ROS_TG_NEU]]-Tabla25[[#This Row],[ESC_NUM_COR_COD_ESC_TG_NEU]]</f>
        <v>-1.5</v>
      </c>
      <c r="MO228" s="44">
        <f>Tabla25[[#This Row],[ESC_NUM_COR_COD_ROS_TG_POS]]-Tabla25[[#This Row],[ESC_NUM_COR_COD_ESC_TG_POS]]</f>
        <v>0.71428571428571441</v>
      </c>
      <c r="MP228" s="44">
        <f>Tabla25[[#This Row],[ESC_NUM_COR_COD_ROS_TG_TOT]]-Tabla25[[#This Row],[ESC_NUM_COR_COD_ESC_TG_TOT]]</f>
        <v>-1.3599999999999999</v>
      </c>
      <c r="MQ228" s="44">
        <f>Tabla25[[#This Row],[ESC_DUR_COR_COD_ROS_TG_NEG]]-Tabla25[[#This Row],[ESC_DUR_COR_COD_ESC_TG_NEG]]</f>
        <v>-601.66666666666674</v>
      </c>
      <c r="MR228" s="44">
        <f>Tabla25[[#This Row],[ESC_DUR_COR_COD_ROS_TG_NEU]]-Tabla25[[#This Row],[ESC_DUR_COR_COD_ESC_TG_NEU]]</f>
        <v>-261.04444444444437</v>
      </c>
      <c r="MS228" s="44">
        <f>Tabla25[[#This Row],[ESC_DUR_COR_COD_ROS_TG_POS]]-Tabla25[[#This Row],[ESC_DUR_COR_COD_ESC_TG_POS]]</f>
        <v>-577.49999999999989</v>
      </c>
      <c r="MT228" s="44">
        <f>Tabla25[[#This Row],[ESC_DUR_COR_COD_ROS_TG_TOT]]-Tabla25[[#This Row],[ESC_DUR_COR_COD_ESC_TG_TOT]]</f>
        <v>-450.44444444444434</v>
      </c>
      <c r="MU228" s="47">
        <f>Tabla25[[#This Row],[ROS_NUM_COR_COD_ROS_TG_NEG]]-Tabla25[[#This Row],[ROS_NUM_COR_COD_ESC_TG_NEG]]</f>
        <v>0.33333333333333331</v>
      </c>
      <c r="MV228" s="47">
        <f>Tabla25[[#This Row],[ROS_NUM_COR_COD_ROS_TG_NEU]]-Tabla25[[#This Row],[ROS_NUM_COR_COD_ESC_TG_NEU]]</f>
        <v>0</v>
      </c>
      <c r="MW228" s="47">
        <f>Tabla25[[#This Row],[ROS_NUM_COR_COD_ROS_TG_POS]]-Tabla25[[#This Row],[ROS_NUM_COR_COD_ESC_TG_POS]]</f>
        <v>-0.5</v>
      </c>
      <c r="MX228" s="47">
        <f>Tabla25[[#This Row],[ROS_NUM_COR_COD_ROS_TG_TOT]]-Tabla25[[#This Row],[ROS_NUM_COR_COD_ESC_TG_TOT]]</f>
        <v>-0.10526315789473684</v>
      </c>
      <c r="MY228" s="47">
        <f>Tabla25[[#This Row],[ROS_DUR_COR_COD_ROS_TG_NEG]]-Tabla25[[#This Row],[ROS_DUR_COR_COD_ESC_TG_NEG]]</f>
        <v>102.5</v>
      </c>
      <c r="MZ228" s="47">
        <f>Tabla25[[#This Row],[ROS_DUR_COR_COD_ROS_TG_NEU]]-Tabla25[[#This Row],[ROS_DUR_COR_COD_ESC_TG_NEU]]</f>
        <v>1014.5</v>
      </c>
      <c r="NA228" s="47">
        <f>Tabla25[[#This Row],[ROS_DUR_COR_COD_ROS_TG_POS]]-Tabla25[[#This Row],[ROS_DUR_COR_COD_ESC_TG_POS]]</f>
        <v>811.75</v>
      </c>
      <c r="NB228" s="47">
        <f>Tabla25[[#This Row],[ROS_DUR_COR_COD_ROS_TG_TOT]]-Tabla25[[#This Row],[ROS_DUR_COR_COD_ESC_TG_TOT]]</f>
        <v>248.83333333333331</v>
      </c>
    </row>
    <row r="229" spans="1:366" x14ac:dyDescent="0.3">
      <c r="A229" s="2" t="s">
        <v>226</v>
      </c>
      <c r="B229" s="2">
        <v>60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  <c r="KY229" s="15">
        <f>Tabla2[[#This Row],[ROS_NUM_COR_COD_ROS_TG_NEG]]-Tabla2[[#This Row],[PAS_NUM_COR_COD_ROS_TG_NEG]]</f>
        <v>0.64999999999999991</v>
      </c>
      <c r="KZ229" s="15">
        <f>Tabla2[[#This Row],[ROS_DUR_COR_COD_ROS_TG_NEG]]-Tabla2[[#This Row],[PAS_DUR_COR_COD_ROS_TG_NEG]]</f>
        <v>-37.447619047619014</v>
      </c>
      <c r="LA229" s="15">
        <f>Tabla2[[#This Row],[ROS_NUM_COR_COD_ROS_TG_NEU]]-Tabla2[[#This Row],[PAS_NUM_COR_COD_ROS_TG_NEU]]</f>
        <v>2.5500000000000003</v>
      </c>
      <c r="LB229" s="15">
        <f>Tabla2[[#This Row],[ROS_DUR_COR_COD_ROS_TG_NEU]]-Tabla2[[#This Row],[PAS_DUR_COR_COD_ROS_TG_NEU]]</f>
        <v>601.13333333333333</v>
      </c>
      <c r="LC229" s="15">
        <f>Tabla2[[#This Row],[ROS_NUM_COR_COD_ROS_TG_POS]]-Tabla2[[#This Row],[PAS_NUM_COR_COD_ROS_TG_POS]]</f>
        <v>0.95000000000000018</v>
      </c>
      <c r="LD229" s="15">
        <f>Tabla2[[#This Row],[ROS_DUR_COR_COD_ROS_TG_POS]]-Tabla2[[#This Row],[PAS_DUR_COR_COD_ROS_TG_POS]]</f>
        <v>330.14285714285711</v>
      </c>
      <c r="LE229" s="15">
        <f>Tabla2[[#This Row],[ROS_NUM_COR_COD_ROS_TG_TOT]]-Tabla2[[#This Row],[PAS_NUM_COR_COD_ROS_TG_TOT]]</f>
        <v>1.4576923076923074</v>
      </c>
      <c r="LF229" s="15">
        <f>Tabla2[[#This Row],[ROS_DUR_COR_COD_ROS_TG_TOT]]-Tabla2[[#This Row],[PAS_DUR_COR_COD_ROS_TG_TOT]]</f>
        <v>324.63333333333344</v>
      </c>
      <c r="LG229" s="15">
        <f>Tabla2[[#This Row],[ROS_NUM_COR_COD_ESC_TG_NEG]]-Tabla2[[#This Row],[PAS_NUM_COR_COD_ESC_TG_NEG]]</f>
        <v>1.65</v>
      </c>
      <c r="LH229" s="15">
        <f>Tabla2[[#This Row],[ROS_DUR_COR_COD_ESC_TG_NEG]]-Tabla2[[#This Row],[PAS_DUR_COR_COD_ESC_TG_NEG]]</f>
        <v>494.5</v>
      </c>
      <c r="LI229" s="15">
        <f>Tabla2[[#This Row],[ROS_NUM_COR_COD_ESC_TG_NEU]]-Tabla2[[#This Row],[PAS_NUM_COR_COD_ESC_TG_NEU]]</f>
        <v>-0.44999999999999973</v>
      </c>
      <c r="LJ229" s="15">
        <f>Tabla2[[#This Row],[ROS_NUM_COR_COD_ESC_TG_NEG]]-Tabla2[[#This Row],[PAS_NUM_COR_COD_ESC_TG_NEG]]</f>
        <v>1.65</v>
      </c>
      <c r="LK229" s="15">
        <f>Tabla2[[#This Row],[ROS_NUM_COR_COD_ESC_TG_POS]]-Tabla2[[#This Row],[PAS_NUM_COR_COD_ESC_TG_POS]]</f>
        <v>0.22500000000000009</v>
      </c>
      <c r="LL229" s="15">
        <f>Tabla2[[#This Row],[ROS_DUR_COR_COD_ESC_TG_POS]]-Tabla2[[#This Row],[PAS_DUR_COR_COD_ESC_TG_POS]]</f>
        <v>198.46666666666658</v>
      </c>
      <c r="LM229" s="15">
        <f>Tabla2[[#This Row],[ROS_NUM_COR_COD_ESC_TG_TOT]]-Tabla2[[#This Row],[PAS_NUM_COR_COD_ESC_TG_TOT]]</f>
        <v>0.41282051282051313</v>
      </c>
      <c r="LN229" s="15">
        <f>Tabla2[[#This Row],[ROS_DUR_COR_COD_ESC_TG_TOT]]-Tabla2[[#This Row],[PAS_DUR_COR_COD_ESC_TG_TOT]]</f>
        <v>238.93055555555566</v>
      </c>
      <c r="LO229" s="15">
        <f>Tabla2[[#This Row],[PAS_NUM_COR_COD_ROS_TG_NEG]]-Tabla2[[#This Row],[ESC_NUM_COR_COD_ROS_TG_NEG]]</f>
        <v>0.10000000000000009</v>
      </c>
      <c r="LP229" s="15">
        <f>Tabla2[[#This Row],[PAS_DUR_COR_COD_ROS_TG_NEG]]-Tabla2[[#This Row],[ESC_DUR_COR_COD_ROS_TG_NEG]]</f>
        <v>-576.26666666666665</v>
      </c>
      <c r="LQ229" s="15">
        <f>Tabla2[[#This Row],[PAS_NUM_COR_COD_ROS_TG_NEU]]-Tabla2[[#This Row],[ESC_NUM_COR_COD_ROS_TG_NEU]]</f>
        <v>-0.14999999999999991</v>
      </c>
      <c r="LR229" s="15">
        <f>Tabla2[[#This Row],[PAS_DUR_COR_COD_ROS_TG_NEU]]-Tabla2[[#This Row],[ESC_DUR_COR_COD_ROS_TG_NEU]]</f>
        <v>-820.93333333333328</v>
      </c>
      <c r="LS229" s="15">
        <f>Tabla2[[#This Row],[PAS_NUM_COR_COD_ROS_TG_POS]]-Tabla2[[#This Row],[ESC_NUM_COR_COD_ROS_TG_POS]]</f>
        <v>-0.20000000000000018</v>
      </c>
      <c r="LT229" s="15">
        <f>Tabla2[[#This Row],[PAS_DUR_COR_COD_ROS_TG_POS]]-Tabla2[[#This Row],[ESC_DUR_COR_COD_ROS_TG_POS]]</f>
        <v>-837.2</v>
      </c>
      <c r="LU229" s="15">
        <f>Tabla2[[#This Row],[PAS_NUM_COR_COD_ROS_TG_TOT]]-Tabla2[[#This Row],[ESC_NUM_COR_COD_ROS_TG_TOT]]</f>
        <v>-7.8571428571428292E-2</v>
      </c>
      <c r="LV229" s="15">
        <f>Tabla2[[#This Row],[PAS_DUR_COR_COD_ROS_TG_TOT]]-Tabla2[[#This Row],[ESC_DUR_COR_COD_ROS_TG_TOT]]</f>
        <v>-744.8</v>
      </c>
      <c r="LW229" s="15">
        <f>Tabla2[[#This Row],[PAS_NUM_COR_COD_ESC_TG_NEG]]-Tabla2[[#This Row],[ESC_NUM_COR_COD_ESC_TG_NEG]]</f>
        <v>0.73888888888888893</v>
      </c>
      <c r="LX229" s="15">
        <f>Tabla2[[#This Row],[PAS_DUR_COR_COD_ESC_TG_NEG]]-Tabla2[[#This Row],[ESC_DUR_COR_COD_ESC_TG_NEG]]</f>
        <v>67.5</v>
      </c>
      <c r="LY229" s="15">
        <f>Tabla2[[#This Row],[PAS_NUM_COR_COD_ESC_TG_NEU]]-Tabla2[[#This Row],[ESC_NUM_COR_COD_ESC_TG_NEU]]</f>
        <v>1.0499999999999998</v>
      </c>
      <c r="LZ229" s="15">
        <f>Tabla2[[#This Row],[PAS_DUR_COR_COD_ESC_TG_NEU]]-Tabla2[[#This Row],[ESC_DUR_COR_COD_ESC_TG_NEU]]</f>
        <v>-222.3125</v>
      </c>
      <c r="MA229" s="15">
        <f>Tabla2[[#This Row],[PAS_NUM_COR_COD_ESC_TG_POS]]-Tabla2[[#This Row],[ESC_NUM_COR_COD_ESC_TG_POS]]</f>
        <v>1.4555555555555555</v>
      </c>
      <c r="MB229" s="15">
        <f>Tabla2[[#This Row],[PAS_DUR_COR_COD_ESC_TG_POS]]-Tabla2[[#This Row],[ESC_DUR_COR_COD_ESC_TG_POS]]</f>
        <v>351.33333333333337</v>
      </c>
      <c r="MC229" s="15">
        <f>Tabla2[[#This Row],[PAS_NUM_COR_COD_ESC_TG_TOT]]-Tabla2[[#This Row],[ESC_NUM_COR_COD_ESC_TG_TOT]]</f>
        <v>1.0761904761904759</v>
      </c>
      <c r="MD229" s="15">
        <f>Tabla2[[#This Row],[PAS_DUR_COR_COD_ESC_TG_TOT]]-Tabla2[[#This Row],[ESC_DUR_COR_COD_ESC_TG_TOT]]</f>
        <v>49.291666666666629</v>
      </c>
      <c r="ME229" s="42">
        <f>Tabla25[[#This Row],[PAS_NUM_COR_COD_ROS_TG_NEG]]-Tabla25[[#This Row],[PAS_NUM_COR_COD_ESC_TG_NEG]]</f>
        <v>0.25</v>
      </c>
      <c r="MF229" s="42">
        <f>Tabla25[[#This Row],[PAS_NUM_COR_COD_ROS_TG_NEU]]-Tabla25[[#This Row],[PAS_NUM_COR_COD_ESC_TG_NEU]]</f>
        <v>0.10000000000000009</v>
      </c>
      <c r="MG229" s="42">
        <f>Tabla25[[#This Row],[PAS_NUM_COR_COD_ROS_TG_POS]]-Tabla25[[#This Row],[PAS_NUM_COR_COD_ESC_TG_POS]]</f>
        <v>0.89999999999999991</v>
      </c>
      <c r="MH229" s="42">
        <f>Tabla25[[#This Row],[PAS_NUM_COR_COD_ROS_TG_TOT]]-Tabla25[[#This Row],[PAS_NUM_COR_COD_ESC_TG_TOT]]</f>
        <v>0.41666666666666696</v>
      </c>
      <c r="MI229" s="42">
        <f>Tabla25[[#This Row],[PAS_DUR_COR_COD_ROS_TG_NEG]]-Tabla25[[#This Row],[PAS_DUR_COR_COD_ESC_TG_NEG]]</f>
        <v>61.233333333333348</v>
      </c>
      <c r="MJ229" s="42">
        <f>Tabla25[[#This Row],[PAS_DUR_COR_COD_ROS_TG_NEU]]-Tabla25[[#This Row],[PAS_DUR_COR_COD_ESC_TG_NEU]]</f>
        <v>99.179166666666674</v>
      </c>
      <c r="MK229" s="42">
        <f>Tabla25[[#This Row],[PAS_DUR_COR_COD_ROS_TG_POS]]-Tabla25[[#This Row],[PAS_DUR_COR_COD_ESC_TG_POS]]</f>
        <v>-80.333333333333371</v>
      </c>
      <c r="ML229" s="42">
        <f>Tabla25[[#This Row],[PAS_DUR_COR_COD_ROS_TG_TOT]]-Tabla25[[#This Row],[PAS_DUR_COR_COD_ESC_TG_TOT]]</f>
        <v>42.908333333333303</v>
      </c>
      <c r="MM229" s="44">
        <f>Tabla25[[#This Row],[ESC_NUM_COR_COD_ROS_TG_NEG]]-Tabla25[[#This Row],[ESC_NUM_COR_COD_ESC_TG_NEG]]</f>
        <v>0.88888888888888884</v>
      </c>
      <c r="MN229" s="44">
        <f>Tabla25[[#This Row],[ESC_NUM_COR_COD_ROS_TG_NEU]]-Tabla25[[#This Row],[ESC_NUM_COR_COD_ESC_TG_NEU]]</f>
        <v>1.2999999999999998</v>
      </c>
      <c r="MO229" s="44">
        <f>Tabla25[[#This Row],[ESC_NUM_COR_COD_ROS_TG_POS]]-Tabla25[[#This Row],[ESC_NUM_COR_COD_ESC_TG_POS]]</f>
        <v>2.5555555555555554</v>
      </c>
      <c r="MP229" s="44">
        <f>Tabla25[[#This Row],[ESC_NUM_COR_COD_ROS_TG_TOT]]-Tabla25[[#This Row],[ESC_NUM_COR_COD_ESC_TG_TOT]]</f>
        <v>1.5714285714285712</v>
      </c>
      <c r="MQ229" s="44">
        <f>Tabla25[[#This Row],[ESC_DUR_COR_COD_ROS_TG_NEG]]-Tabla25[[#This Row],[ESC_DUR_COR_COD_ESC_TG_NEG]]</f>
        <v>705</v>
      </c>
      <c r="MR229" s="44">
        <f>Tabla25[[#This Row],[ESC_DUR_COR_COD_ROS_TG_NEU]]-Tabla25[[#This Row],[ESC_DUR_COR_COD_ESC_TG_NEU]]</f>
        <v>697.8</v>
      </c>
      <c r="MS229" s="44">
        <f>Tabla25[[#This Row],[ESC_DUR_COR_COD_ROS_TG_POS]]-Tabla25[[#This Row],[ESC_DUR_COR_COD_ESC_TG_POS]]</f>
        <v>1108.2</v>
      </c>
      <c r="MT229" s="44">
        <f>Tabla25[[#This Row],[ESC_DUR_COR_COD_ROS_TG_TOT]]-Tabla25[[#This Row],[ESC_DUR_COR_COD_ESC_TG_TOT]]</f>
        <v>836.99999999999989</v>
      </c>
      <c r="MU229" s="47">
        <f>Tabla25[[#This Row],[ROS_NUM_COR_COD_ROS_TG_NEG]]-Tabla25[[#This Row],[ROS_NUM_COR_COD_ESC_TG_NEG]]</f>
        <v>-0.75</v>
      </c>
      <c r="MV229" s="47">
        <f>Tabla25[[#This Row],[ROS_NUM_COR_COD_ROS_TG_NEU]]-Tabla25[[#This Row],[ROS_NUM_COR_COD_ESC_TG_NEU]]</f>
        <v>3.1</v>
      </c>
      <c r="MW229" s="47">
        <f>Tabla25[[#This Row],[ROS_NUM_COR_COD_ROS_TG_POS]]-Tabla25[[#This Row],[ROS_NUM_COR_COD_ESC_TG_POS]]</f>
        <v>1.625</v>
      </c>
      <c r="MX229" s="47">
        <f>Tabla25[[#This Row],[ROS_NUM_COR_COD_ROS_TG_TOT]]-Tabla25[[#This Row],[ROS_NUM_COR_COD_ESC_TG_TOT]]</f>
        <v>1.4615384615384612</v>
      </c>
      <c r="MY229" s="47">
        <f>Tabla25[[#This Row],[ROS_DUR_COR_COD_ROS_TG_NEG]]-Tabla25[[#This Row],[ROS_DUR_COR_COD_ESC_TG_NEG]]</f>
        <v>-470.71428571428567</v>
      </c>
      <c r="MZ229" s="47">
        <f>Tabla25[[#This Row],[ROS_DUR_COR_COD_ROS_TG_NEU]]-Tabla25[[#This Row],[ROS_DUR_COR_COD_ESC_TG_NEU]]</f>
        <v>652.57142857142856</v>
      </c>
      <c r="NA229" s="47">
        <f>Tabla25[[#This Row],[ROS_DUR_COR_COD_ROS_TG_POS]]-Tabla25[[#This Row],[ROS_DUR_COR_COD_ESC_TG_POS]]</f>
        <v>51.342857142857156</v>
      </c>
      <c r="NB229" s="47">
        <f>Tabla25[[#This Row],[ROS_DUR_COR_COD_ROS_TG_TOT]]-Tabla25[[#This Row],[ROS_DUR_COR_COD_ESC_TG_TOT]]</f>
        <v>128.61111111111109</v>
      </c>
    </row>
    <row r="230" spans="1:366" x14ac:dyDescent="0.3">
      <c r="A230" s="4" t="s">
        <v>227</v>
      </c>
      <c r="B230" s="2">
        <v>60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  <c r="KY230" s="15">
        <f>Tabla2[[#This Row],[ROS_NUM_COR_COD_ROS_TG_NEG]]-Tabla2[[#This Row],[PAS_NUM_COR_COD_ROS_TG_NEG]]</f>
        <v>-0.42105263157894735</v>
      </c>
      <c r="KZ230" s="15">
        <f>Tabla2[[#This Row],[ROS_DUR_COR_COD_ROS_TG_NEG]]-Tabla2[[#This Row],[PAS_DUR_COR_COD_ROS_TG_NEG]]</f>
        <v>-127</v>
      </c>
      <c r="LA230" s="15">
        <f>Tabla2[[#This Row],[ROS_NUM_COR_COD_ROS_TG_NEU]]-Tabla2[[#This Row],[PAS_NUM_COR_COD_ROS_TG_NEU]]</f>
        <v>-0.65</v>
      </c>
      <c r="LB230" s="15">
        <f>Tabla2[[#This Row],[ROS_DUR_COR_COD_ROS_TG_NEU]]-Tabla2[[#This Row],[PAS_DUR_COR_COD_ROS_TG_NEU]]</f>
        <v>-164.77777777777777</v>
      </c>
      <c r="LC230" s="15">
        <f>Tabla2[[#This Row],[ROS_NUM_COR_COD_ROS_TG_POS]]-Tabla2[[#This Row],[PAS_NUM_COR_COD_ROS_TG_POS]]</f>
        <v>-0.73684210526315785</v>
      </c>
      <c r="LD230" s="15">
        <f>Tabla2[[#This Row],[ROS_DUR_COR_COD_ROS_TG_POS]]-Tabla2[[#This Row],[PAS_DUR_COR_COD_ROS_TG_POS]]</f>
        <v>-148.81818181818181</v>
      </c>
      <c r="LE230" s="15">
        <f>Tabla2[[#This Row],[ROS_NUM_COR_COD_ROS_TG_TOT]]-Tabla2[[#This Row],[PAS_NUM_COR_COD_ROS_TG_TOT]]</f>
        <v>-0.60344827586206895</v>
      </c>
      <c r="LF230" s="15">
        <f>Tabla2[[#This Row],[ROS_DUR_COR_COD_ROS_TG_TOT]]-Tabla2[[#This Row],[PAS_DUR_COR_COD_ROS_TG_TOT]]</f>
        <v>-148.4814814814815</v>
      </c>
      <c r="LG230" s="15">
        <f>Tabla2[[#This Row],[ROS_NUM_COR_COD_ESC_TG_NEG]]-Tabla2[[#This Row],[PAS_NUM_COR_COD_ESC_TG_NEG]]</f>
        <v>-0.36842105263157893</v>
      </c>
      <c r="LH230" s="15">
        <f>Tabla2[[#This Row],[ROS_DUR_COR_COD_ESC_TG_NEG]]-Tabla2[[#This Row],[PAS_DUR_COR_COD_ESC_TG_NEG]]</f>
        <v>-144.66666666666666</v>
      </c>
      <c r="LI230" s="15">
        <f>Tabla2[[#This Row],[ROS_NUM_COR_COD_ESC_TG_NEU]]-Tabla2[[#This Row],[PAS_NUM_COR_COD_ESC_TG_NEU]]</f>
        <v>-0.35</v>
      </c>
      <c r="LJ230" s="15">
        <f>Tabla2[[#This Row],[ROS_NUM_COR_COD_ESC_TG_NEG]]-Tabla2[[#This Row],[PAS_NUM_COR_COD_ESC_TG_NEG]]</f>
        <v>-0.36842105263157893</v>
      </c>
      <c r="LK230" s="15">
        <f>Tabla2[[#This Row],[ROS_NUM_COR_COD_ESC_TG_POS]]-Tabla2[[#This Row],[PAS_NUM_COR_COD_ESC_TG_POS]]</f>
        <v>-0.47368421052631576</v>
      </c>
      <c r="LL230" s="15">
        <f>Tabla2[[#This Row],[ROS_DUR_COR_COD_ESC_TG_POS]]-Tabla2[[#This Row],[PAS_DUR_COR_COD_ESC_TG_POS]]</f>
        <v>-134.71428571428572</v>
      </c>
      <c r="LM230" s="15">
        <f>Tabla2[[#This Row],[ROS_NUM_COR_COD_ESC_TG_TOT]]-Tabla2[[#This Row],[PAS_NUM_COR_COD_ESC_TG_TOT]]</f>
        <v>-0.39655172413793105</v>
      </c>
      <c r="LN230" s="15">
        <f>Tabla2[[#This Row],[ROS_DUR_COR_COD_ESC_TG_TOT]]-Tabla2[[#This Row],[PAS_DUR_COR_COD_ESC_TG_TOT]]</f>
        <v>-131.35</v>
      </c>
      <c r="LO230" s="15">
        <f>Tabla2[[#This Row],[PAS_NUM_COR_COD_ROS_TG_NEG]]-Tabla2[[#This Row],[ESC_NUM_COR_COD_ROS_TG_NEG]]</f>
        <v>2.1052631578947323E-2</v>
      </c>
      <c r="LP230" s="15">
        <f>Tabla2[[#This Row],[PAS_DUR_COR_COD_ROS_TG_NEG]]-Tabla2[[#This Row],[ESC_DUR_COR_COD_ROS_TG_NEG]]</f>
        <v>-17</v>
      </c>
      <c r="LQ230" s="15">
        <f>Tabla2[[#This Row],[PAS_NUM_COR_COD_ROS_TG_NEU]]-Tabla2[[#This Row],[ESC_NUM_COR_COD_ROS_TG_NEU]]</f>
        <v>0.31666666666666671</v>
      </c>
      <c r="LR230" s="15">
        <f>Tabla2[[#This Row],[PAS_DUR_COR_COD_ROS_TG_NEU]]-Tabla2[[#This Row],[ESC_DUR_COR_COD_ROS_TG_NEU]]</f>
        <v>54.444444444444443</v>
      </c>
      <c r="LS230" s="15">
        <f>Tabla2[[#This Row],[PAS_NUM_COR_COD_ROS_TG_POS]]-Tabla2[[#This Row],[ESC_NUM_COR_COD_ROS_TG_POS]]</f>
        <v>0.23684210526315785</v>
      </c>
      <c r="LT230" s="15">
        <f>Tabla2[[#This Row],[PAS_DUR_COR_COD_ROS_TG_POS]]-Tabla2[[#This Row],[ESC_DUR_COR_COD_ROS_TG_POS]]</f>
        <v>-7.431818181818187</v>
      </c>
      <c r="LU230" s="15">
        <f>Tabla2[[#This Row],[PAS_NUM_COR_COD_ROS_TG_TOT]]-Tabla2[[#This Row],[ESC_NUM_COR_COD_ROS_TG_TOT]]</f>
        <v>0.19604086845466157</v>
      </c>
      <c r="LV230" s="15">
        <f>Tabla2[[#This Row],[PAS_DUR_COR_COD_ROS_TG_TOT]]-Tabla2[[#This Row],[ESC_DUR_COR_COD_ROS_TG_TOT]]</f>
        <v>9.2087542087542147</v>
      </c>
      <c r="LW230" s="15">
        <f>Tabla2[[#This Row],[PAS_NUM_COR_COD_ESC_TG_NEG]]-Tabla2[[#This Row],[ESC_NUM_COR_COD_ESC_TG_NEG]]</f>
        <v>-0.33157894736842103</v>
      </c>
      <c r="LX230" s="15">
        <f>Tabla2[[#This Row],[PAS_DUR_COR_COD_ESC_TG_NEG]]-Tabla2[[#This Row],[ESC_DUR_COR_COD_ESC_TG_NEG]]</f>
        <v>8.8333333333333144</v>
      </c>
      <c r="LY230" s="15">
        <f>Tabla2[[#This Row],[PAS_NUM_COR_COD_ESC_TG_NEU]]-Tabla2[[#This Row],[ESC_NUM_COR_COD_ESC_TG_NEU]]</f>
        <v>-0.42777777777777781</v>
      </c>
      <c r="LZ230" s="15">
        <f>Tabla2[[#This Row],[PAS_DUR_COR_COD_ESC_TG_NEU]]-Tabla2[[#This Row],[ESC_DUR_COR_COD_ESC_TG_NEU]]</f>
        <v>-17.428571428571431</v>
      </c>
      <c r="MA230" s="15">
        <f>Tabla2[[#This Row],[PAS_NUM_COR_COD_ESC_TG_POS]]-Tabla2[[#This Row],[ESC_NUM_COR_COD_ESC_TG_POS]]</f>
        <v>9.8684210526315763E-2</v>
      </c>
      <c r="MB230" s="15">
        <f>Tabla2[[#This Row],[PAS_DUR_COR_COD_ESC_TG_POS]]-Tabla2[[#This Row],[ESC_DUR_COR_COD_ESC_TG_POS]]</f>
        <v>-13.61904761904762</v>
      </c>
      <c r="MC230" s="15">
        <f>Tabla2[[#This Row],[PAS_NUM_COR_COD_ESC_TG_TOT]]-Tabla2[[#This Row],[ESC_NUM_COR_COD_ESC_TG_TOT]]</f>
        <v>-0.2330779054916986</v>
      </c>
      <c r="MD230" s="15">
        <f>Tabla2[[#This Row],[PAS_DUR_COR_COD_ESC_TG_TOT]]-Tabla2[[#This Row],[ESC_DUR_COR_COD_ESC_TG_TOT]]</f>
        <v>-6.25</v>
      </c>
      <c r="ME230" s="42">
        <f>Tabla25[[#This Row],[PAS_NUM_COR_COD_ROS_TG_NEG]]-Tabla25[[#This Row],[PAS_NUM_COR_COD_ESC_TG_NEG]]</f>
        <v>5.2631578947368418E-2</v>
      </c>
      <c r="MF230" s="42">
        <f>Tabla25[[#This Row],[PAS_NUM_COR_COD_ROS_TG_NEU]]-Tabla25[[#This Row],[PAS_NUM_COR_COD_ESC_TG_NEU]]</f>
        <v>0.30000000000000004</v>
      </c>
      <c r="MG230" s="42">
        <f>Tabla25[[#This Row],[PAS_NUM_COR_COD_ROS_TG_POS]]-Tabla25[[#This Row],[PAS_NUM_COR_COD_ESC_TG_POS]]</f>
        <v>0.26315789473684209</v>
      </c>
      <c r="MH230" s="42">
        <f>Tabla25[[#This Row],[PAS_NUM_COR_COD_ROS_TG_TOT]]-Tabla25[[#This Row],[PAS_NUM_COR_COD_ESC_TG_TOT]]</f>
        <v>0.2068965517241379</v>
      </c>
      <c r="MI230" s="42">
        <f>Tabla25[[#This Row],[PAS_DUR_COR_COD_ROS_TG_NEG]]-Tabla25[[#This Row],[PAS_DUR_COR_COD_ESC_TG_NEG]]</f>
        <v>-17.666666666666657</v>
      </c>
      <c r="MJ230" s="42">
        <f>Tabla25[[#This Row],[PAS_DUR_COR_COD_ROS_TG_NEU]]-Tabla25[[#This Row],[PAS_DUR_COR_COD_ESC_TG_NEU]]</f>
        <v>48.206349206349202</v>
      </c>
      <c r="MK230" s="42">
        <f>Tabla25[[#This Row],[PAS_DUR_COR_COD_ROS_TG_POS]]-Tabla25[[#This Row],[PAS_DUR_COR_COD_ESC_TG_POS]]</f>
        <v>14.103896103896091</v>
      </c>
      <c r="ML230" s="42">
        <f>Tabla25[[#This Row],[PAS_DUR_COR_COD_ROS_TG_TOT]]-Tabla25[[#This Row],[PAS_DUR_COR_COD_ESC_TG_TOT]]</f>
        <v>17.131481481481501</v>
      </c>
      <c r="MM230" s="44">
        <f>Tabla25[[#This Row],[ESC_NUM_COR_COD_ROS_TG_NEG]]-Tabla25[[#This Row],[ESC_NUM_COR_COD_ESC_TG_NEG]]</f>
        <v>-0.29999999999999993</v>
      </c>
      <c r="MN230" s="44">
        <f>Tabla25[[#This Row],[ESC_NUM_COR_COD_ROS_TG_NEU]]-Tabla25[[#This Row],[ESC_NUM_COR_COD_ESC_TG_NEU]]</f>
        <v>-0.44444444444444448</v>
      </c>
      <c r="MO230" s="44">
        <f>Tabla25[[#This Row],[ESC_NUM_COR_COD_ROS_TG_POS]]-Tabla25[[#This Row],[ESC_NUM_COR_COD_ESC_TG_POS]]</f>
        <v>0.125</v>
      </c>
      <c r="MP230" s="44">
        <f>Tabla25[[#This Row],[ESC_NUM_COR_COD_ROS_TG_TOT]]-Tabla25[[#This Row],[ESC_NUM_COR_COD_ESC_TG_TOT]]</f>
        <v>-0.22222222222222227</v>
      </c>
      <c r="MQ230" s="44">
        <f>Tabla25[[#This Row],[ESC_DUR_COR_COD_ROS_TG_NEG]]-Tabla25[[#This Row],[ESC_DUR_COR_COD_ESC_TG_NEG]]</f>
        <v>8.1666666666666572</v>
      </c>
      <c r="MR230" s="44">
        <f>Tabla25[[#This Row],[ESC_DUR_COR_COD_ROS_TG_NEU]]-Tabla25[[#This Row],[ESC_DUR_COR_COD_ESC_TG_NEU]]</f>
        <v>-23.666666666666671</v>
      </c>
      <c r="MS230" s="44">
        <f>Tabla25[[#This Row],[ESC_DUR_COR_COD_ROS_TG_POS]]-Tabla25[[#This Row],[ESC_DUR_COR_COD_ESC_TG_POS]]</f>
        <v>7.9166666666666572</v>
      </c>
      <c r="MT230" s="44">
        <f>Tabla25[[#This Row],[ESC_DUR_COR_COD_ROS_TG_TOT]]-Tabla25[[#This Row],[ESC_DUR_COR_COD_ESC_TG_TOT]]</f>
        <v>1.6727272727272862</v>
      </c>
      <c r="MU230" s="47">
        <f>Tabla25[[#This Row],[ROS_NUM_COR_COD_ROS_TG_NEG]]-Tabla25[[#This Row],[ROS_NUM_COR_COD_ESC_TG_NEG]]</f>
        <v>0</v>
      </c>
      <c r="MV230" s="47">
        <f>Tabla25[[#This Row],[ROS_NUM_COR_COD_ROS_TG_NEU]]-Tabla25[[#This Row],[ROS_NUM_COR_COD_ESC_TG_NEU]]</f>
        <v>0</v>
      </c>
      <c r="MW230" s="47">
        <f>Tabla25[[#This Row],[ROS_NUM_COR_COD_ROS_TG_POS]]-Tabla25[[#This Row],[ROS_NUM_COR_COD_ESC_TG_POS]]</f>
        <v>0</v>
      </c>
      <c r="MX230" s="47">
        <f>Tabla25[[#This Row],[ROS_NUM_COR_COD_ROS_TG_TOT]]-Tabla25[[#This Row],[ROS_NUM_COR_COD_ESC_TG_TOT]]</f>
        <v>0</v>
      </c>
      <c r="MY230" s="47">
        <f>Tabla25[[#This Row],[ROS_DUR_COR_COD_ROS_TG_NEG]]-Tabla25[[#This Row],[ROS_DUR_COR_COD_ESC_TG_NEG]]</f>
        <v>0</v>
      </c>
      <c r="MZ230" s="47">
        <f>Tabla25[[#This Row],[ROS_DUR_COR_COD_ROS_TG_NEU]]-Tabla25[[#This Row],[ROS_DUR_COR_COD_ESC_TG_NEU]]</f>
        <v>0</v>
      </c>
      <c r="NA230" s="47">
        <f>Tabla25[[#This Row],[ROS_DUR_COR_COD_ROS_TG_POS]]-Tabla25[[#This Row],[ROS_DUR_COR_COD_ESC_TG_POS]]</f>
        <v>0</v>
      </c>
      <c r="NB230" s="47">
        <f>Tabla25[[#This Row],[ROS_DUR_COR_COD_ROS_TG_TOT]]-Tabla25[[#This Row],[ROS_DUR_COR_COD_ESC_TG_TOT]]</f>
        <v>0</v>
      </c>
    </row>
    <row r="231" spans="1:366" x14ac:dyDescent="0.3">
      <c r="A231" s="2" t="s">
        <v>228</v>
      </c>
      <c r="B231" s="2">
        <v>60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  <c r="KY231" s="15">
        <f>Tabla2[[#This Row],[ROS_NUM_COR_COD_ROS_TG_NEG]]-Tabla2[[#This Row],[PAS_NUM_COR_COD_ROS_TG_NEG]]</f>
        <v>1.85</v>
      </c>
      <c r="KZ231" s="15">
        <f>Tabla2[[#This Row],[ROS_DUR_COR_COD_ROS_TG_NEG]]-Tabla2[[#This Row],[PAS_DUR_COR_COD_ROS_TG_NEG]]</f>
        <v>435.39583333333326</v>
      </c>
      <c r="LA231" s="15">
        <f>Tabla2[[#This Row],[ROS_NUM_COR_COD_ROS_TG_NEU]]-Tabla2[[#This Row],[PAS_NUM_COR_COD_ROS_TG_NEU]]</f>
        <v>2.2999999999999998</v>
      </c>
      <c r="LB231" s="15">
        <f>Tabla2[[#This Row],[ROS_DUR_COR_COD_ROS_TG_NEU]]-Tabla2[[#This Row],[PAS_DUR_COR_COD_ROS_TG_NEU]]</f>
        <v>355.5625</v>
      </c>
      <c r="LC231" s="15">
        <f>Tabla2[[#This Row],[ROS_NUM_COR_COD_ROS_TG_POS]]-Tabla2[[#This Row],[PAS_NUM_COR_COD_ROS_TG_POS]]</f>
        <v>2</v>
      </c>
      <c r="LD231" s="15">
        <f>Tabla2[[#This Row],[ROS_DUR_COR_COD_ROS_TG_POS]]-Tabla2[[#This Row],[PAS_DUR_COR_COD_ROS_TG_POS]]</f>
        <v>294.97499999999991</v>
      </c>
      <c r="LE231" s="15">
        <f>Tabla2[[#This Row],[ROS_NUM_COR_COD_ROS_TG_TOT]]-Tabla2[[#This Row],[PAS_NUM_COR_COD_ROS_TG_TOT]]</f>
        <v>2.0803030303030301</v>
      </c>
      <c r="LF231" s="15">
        <f>Tabla2[[#This Row],[ROS_DUR_COR_COD_ROS_TG_TOT]]-Tabla2[[#This Row],[PAS_DUR_COR_COD_ROS_TG_TOT]]</f>
        <v>358.84912959381063</v>
      </c>
      <c r="LG231" s="15">
        <f>Tabla2[[#This Row],[ROS_NUM_COR_COD_ESC_TG_NEG]]-Tabla2[[#This Row],[PAS_NUM_COR_COD_ESC_TG_NEG]]</f>
        <v>-2.0666666666666664</v>
      </c>
      <c r="LH231" s="15">
        <f>Tabla2[[#This Row],[ROS_DUR_COR_COD_ESC_TG_NEG]]-Tabla2[[#This Row],[PAS_DUR_COR_COD_ESC_TG_NEG]]</f>
        <v>-774.68421052631584</v>
      </c>
      <c r="LI231" s="15">
        <f>Tabla2[[#This Row],[ROS_NUM_COR_COD_ESC_TG_NEU]]-Tabla2[[#This Row],[PAS_NUM_COR_COD_ESC_TG_NEU]]</f>
        <v>-2</v>
      </c>
      <c r="LJ231" s="15">
        <f>Tabla2[[#This Row],[ROS_NUM_COR_COD_ESC_TG_NEG]]-Tabla2[[#This Row],[PAS_NUM_COR_COD_ESC_TG_NEG]]</f>
        <v>-2.0666666666666664</v>
      </c>
      <c r="LK231" s="15">
        <f>Tabla2[[#This Row],[ROS_NUM_COR_COD_ESC_TG_POS]]-Tabla2[[#This Row],[PAS_NUM_COR_COD_ESC_TG_POS]]</f>
        <v>-2</v>
      </c>
      <c r="LL231" s="15">
        <f>Tabla2[[#This Row],[ROS_DUR_COR_COD_ESC_TG_POS]]-Tabla2[[#This Row],[PAS_DUR_COR_COD_ESC_TG_POS]]</f>
        <v>-870.08749999999998</v>
      </c>
      <c r="LM231" s="15">
        <f>Tabla2[[#This Row],[ROS_NUM_COR_COD_ESC_TG_TOT]]-Tabla2[[#This Row],[PAS_NUM_COR_COD_ESC_TG_TOT]]</f>
        <v>-2.0121212121212122</v>
      </c>
      <c r="LN231" s="15">
        <f>Tabla2[[#This Row],[ROS_DUR_COR_COD_ESC_TG_TOT]]-Tabla2[[#This Row],[PAS_DUR_COR_COD_ESC_TG_TOT]]</f>
        <v>-768.32905982905993</v>
      </c>
      <c r="LO231" s="15">
        <f>Tabla2[[#This Row],[PAS_NUM_COR_COD_ROS_TG_NEG]]-Tabla2[[#This Row],[ESC_NUM_COR_COD_ROS_TG_NEG]]</f>
        <v>0.81666666666666643</v>
      </c>
      <c r="LP231" s="15">
        <f>Tabla2[[#This Row],[PAS_DUR_COR_COD_ROS_TG_NEG]]-Tabla2[[#This Row],[ESC_DUR_COR_COD_ROS_TG_NEG]]</f>
        <v>565.22321428571433</v>
      </c>
      <c r="LQ231" s="15">
        <f>Tabla2[[#This Row],[PAS_NUM_COR_COD_ROS_TG_NEU]]-Tabla2[[#This Row],[ESC_NUM_COR_COD_ROS_TG_NEU]]</f>
        <v>1.8000000000000003</v>
      </c>
      <c r="LR231" s="15">
        <f>Tabla2[[#This Row],[PAS_DUR_COR_COD_ROS_TG_NEU]]-Tabla2[[#This Row],[ESC_DUR_COR_COD_ROS_TG_NEU]]</f>
        <v>754.3125</v>
      </c>
      <c r="LS231" s="15">
        <f>Tabla2[[#This Row],[PAS_NUM_COR_COD_ROS_TG_POS]]-Tabla2[[#This Row],[ESC_NUM_COR_COD_ROS_TG_POS]]</f>
        <v>2.1</v>
      </c>
      <c r="LT231" s="15">
        <f>Tabla2[[#This Row],[PAS_DUR_COR_COD_ROS_TG_POS]]-Tabla2[[#This Row],[ESC_DUR_COR_COD_ROS_TG_POS]]</f>
        <v>833.06666666666672</v>
      </c>
      <c r="LU231" s="15">
        <f>Tabla2[[#This Row],[PAS_NUM_COR_COD_ROS_TG_TOT]]-Tabla2[[#This Row],[ESC_NUM_COR_COD_ROS_TG_TOT]]</f>
        <v>1.5936781609195401</v>
      </c>
      <c r="LV231" s="15">
        <f>Tabla2[[#This Row],[PAS_DUR_COR_COD_ROS_TG_TOT]]-Tabla2[[#This Row],[ESC_DUR_COR_COD_ROS_TG_TOT]]</f>
        <v>719.644376899696</v>
      </c>
      <c r="LW231" s="15">
        <f>Tabla2[[#This Row],[PAS_NUM_COR_COD_ESC_TG_NEG]]-Tabla2[[#This Row],[ESC_NUM_COR_COD_ESC_TG_NEG]]</f>
        <v>-2.0444444444444447</v>
      </c>
      <c r="LX231" s="15">
        <f>Tabla2[[#This Row],[PAS_DUR_COR_COD_ESC_TG_NEG]]-Tabla2[[#This Row],[ESC_DUR_COR_COD_ESC_TG_NEG]]</f>
        <v>-364.87134502923982</v>
      </c>
      <c r="LY231" s="15">
        <f>Tabla2[[#This Row],[PAS_NUM_COR_COD_ESC_TG_NEU]]-Tabla2[[#This Row],[ESC_NUM_COR_COD_ESC_TG_NEU]]</f>
        <v>-2.3499999999999996</v>
      </c>
      <c r="LZ231" s="15">
        <f>Tabla2[[#This Row],[PAS_DUR_COR_COD_ESC_TG_NEU]]-Tabla2[[#This Row],[ESC_DUR_COR_COD_ESC_TG_NEU]]</f>
        <v>-522.16470588235302</v>
      </c>
      <c r="MA231" s="15">
        <f>Tabla2[[#This Row],[PAS_NUM_COR_COD_ESC_TG_POS]]-Tabla2[[#This Row],[ESC_NUM_COR_COD_ESC_TG_POS]]</f>
        <v>-2.4500000000000002</v>
      </c>
      <c r="MB231" s="15">
        <f>Tabla2[[#This Row],[PAS_DUR_COR_COD_ESC_TG_POS]]-Tabla2[[#This Row],[ESC_DUR_COR_COD_ESC_TG_POS]]</f>
        <v>-612.11249999999995</v>
      </c>
      <c r="MC231" s="15">
        <f>Tabla2[[#This Row],[PAS_NUM_COR_COD_ESC_TG_TOT]]-Tabla2[[#This Row],[ESC_NUM_COR_COD_ESC_TG_TOT]]</f>
        <v>-2.2919540229885058</v>
      </c>
      <c r="MD231" s="15">
        <f>Tabla2[[#This Row],[PAS_DUR_COR_COD_ESC_TG_TOT]]-Tabla2[[#This Row],[ESC_DUR_COR_COD_ESC_TG_TOT]]</f>
        <v>-511.11538461538453</v>
      </c>
      <c r="ME231" s="42">
        <f>Tabla25[[#This Row],[PAS_NUM_COR_COD_ROS_TG_NEG]]-Tabla25[[#This Row],[PAS_NUM_COR_COD_ESC_TG_NEG]]</f>
        <v>-0.25</v>
      </c>
      <c r="MF231" s="42">
        <f>Tabla25[[#This Row],[PAS_NUM_COR_COD_ROS_TG_NEU]]-Tabla25[[#This Row],[PAS_NUM_COR_COD_ESC_TG_NEU]]</f>
        <v>-0.54999999999999982</v>
      </c>
      <c r="MG231" s="42">
        <f>Tabla25[[#This Row],[PAS_NUM_COR_COD_ROS_TG_POS]]-Tabla25[[#This Row],[PAS_NUM_COR_COD_ESC_TG_POS]]</f>
        <v>0.25</v>
      </c>
      <c r="MH231" s="42">
        <f>Tabla25[[#This Row],[PAS_NUM_COR_COD_ROS_TG_TOT]]-Tabla25[[#This Row],[PAS_NUM_COR_COD_ESC_TG_TOT]]</f>
        <v>-0.18333333333333357</v>
      </c>
      <c r="MI231" s="42">
        <f>Tabla25[[#This Row],[PAS_DUR_COR_COD_ROS_TG_NEG]]-Tabla25[[#This Row],[PAS_DUR_COR_COD_ESC_TG_NEG]]</f>
        <v>179.25328947368416</v>
      </c>
      <c r="MJ231" s="42">
        <f>Tabla25[[#This Row],[PAS_DUR_COR_COD_ROS_TG_NEU]]-Tabla25[[#This Row],[PAS_DUR_COR_COD_ESC_TG_NEU]]</f>
        <v>-45.422794117647072</v>
      </c>
      <c r="MK231" s="42">
        <f>Tabla25[[#This Row],[PAS_DUR_COR_COD_ROS_TG_POS]]-Tabla25[[#This Row],[PAS_DUR_COR_COD_ESC_TG_POS]]</f>
        <v>187.71250000000009</v>
      </c>
      <c r="ML231" s="42">
        <f>Tabla25[[#This Row],[PAS_DUR_COR_COD_ROS_TG_TOT]]-Tabla25[[#This Row],[PAS_DUR_COR_COD_ESC_TG_TOT]]</f>
        <v>108.90261865793764</v>
      </c>
      <c r="MM231" s="44">
        <f>Tabla25[[#This Row],[ESC_NUM_COR_COD_ROS_TG_NEG]]-Tabla25[[#This Row],[ESC_NUM_COR_COD_ESC_TG_NEG]]</f>
        <v>-3.1111111111111112</v>
      </c>
      <c r="MN231" s="44">
        <f>Tabla25[[#This Row],[ESC_NUM_COR_COD_ROS_TG_NEU]]-Tabla25[[#This Row],[ESC_NUM_COR_COD_ESC_TG_NEU]]</f>
        <v>-4.6999999999999993</v>
      </c>
      <c r="MO231" s="44">
        <f>Tabla25[[#This Row],[ESC_NUM_COR_COD_ROS_TG_POS]]-Tabla25[[#This Row],[ESC_NUM_COR_COD_ESC_TG_POS]]</f>
        <v>-4.3000000000000007</v>
      </c>
      <c r="MP231" s="44">
        <f>Tabla25[[#This Row],[ESC_NUM_COR_COD_ROS_TG_TOT]]-Tabla25[[#This Row],[ESC_NUM_COR_COD_ESC_TG_TOT]]</f>
        <v>-4.068965517241379</v>
      </c>
      <c r="MQ231" s="44">
        <f>Tabla25[[#This Row],[ESC_DUR_COR_COD_ROS_TG_NEG]]-Tabla25[[#This Row],[ESC_DUR_COR_COD_ESC_TG_NEG]]</f>
        <v>-750.84126984126999</v>
      </c>
      <c r="MR231" s="44">
        <f>Tabla25[[#This Row],[ESC_DUR_COR_COD_ROS_TG_NEU]]-Tabla25[[#This Row],[ESC_DUR_COR_COD_ESC_TG_NEU]]</f>
        <v>-1321.9</v>
      </c>
      <c r="MS231" s="44">
        <f>Tabla25[[#This Row],[ESC_DUR_COR_COD_ROS_TG_POS]]-Tabla25[[#This Row],[ESC_DUR_COR_COD_ESC_TG_POS]]</f>
        <v>-1257.4666666666667</v>
      </c>
      <c r="MT231" s="44">
        <f>Tabla25[[#This Row],[ESC_DUR_COR_COD_ROS_TG_TOT]]-Tabla25[[#This Row],[ESC_DUR_COR_COD_ESC_TG_TOT]]</f>
        <v>-1121.8571428571429</v>
      </c>
      <c r="MU231" s="47">
        <f>Tabla25[[#This Row],[ROS_NUM_COR_COD_ROS_TG_NEG]]-Tabla25[[#This Row],[ROS_NUM_COR_COD_ESC_TG_NEG]]</f>
        <v>3.666666666666667</v>
      </c>
      <c r="MV231" s="47">
        <f>Tabla25[[#This Row],[ROS_NUM_COR_COD_ROS_TG_NEU]]-Tabla25[[#This Row],[ROS_NUM_COR_COD_ESC_TG_NEU]]</f>
        <v>3.75</v>
      </c>
      <c r="MW231" s="47">
        <f>Tabla25[[#This Row],[ROS_NUM_COR_COD_ROS_TG_POS]]-Tabla25[[#This Row],[ROS_NUM_COR_COD_ESC_TG_POS]]</f>
        <v>4.25</v>
      </c>
      <c r="MX231" s="47">
        <f>Tabla25[[#This Row],[ROS_NUM_COR_COD_ROS_TG_TOT]]-Tabla25[[#This Row],[ROS_NUM_COR_COD_ESC_TG_TOT]]</f>
        <v>3.9090909090909087</v>
      </c>
      <c r="MY231" s="47">
        <f>Tabla25[[#This Row],[ROS_DUR_COR_COD_ROS_TG_NEG]]-Tabla25[[#This Row],[ROS_DUR_COR_COD_ESC_TG_NEG]]</f>
        <v>1389.3333333333333</v>
      </c>
      <c r="MZ231" s="47">
        <f>Tabla25[[#This Row],[ROS_DUR_COR_COD_ROS_TG_NEU]]-Tabla25[[#This Row],[ROS_DUR_COR_COD_ESC_TG_NEU]]</f>
        <v>1019.6607142857143</v>
      </c>
      <c r="NA231" s="47">
        <f>Tabla25[[#This Row],[ROS_DUR_COR_COD_ROS_TG_POS]]-Tabla25[[#This Row],[ROS_DUR_COR_COD_ESC_TG_POS]]</f>
        <v>1352.7750000000001</v>
      </c>
      <c r="NB231" s="47">
        <f>Tabla25[[#This Row],[ROS_DUR_COR_COD_ROS_TG_TOT]]-Tabla25[[#This Row],[ROS_DUR_COR_COD_ESC_TG_TOT]]</f>
        <v>1236.0808080808083</v>
      </c>
    </row>
    <row r="232" spans="1:366" x14ac:dyDescent="0.3">
      <c r="A232" s="2" t="s">
        <v>229</v>
      </c>
      <c r="B232" s="2">
        <v>60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  <c r="KY232" s="15">
        <f>Tabla2[[#This Row],[ROS_NUM_COR_COD_ROS_TG_NEG]]-Tabla2[[#This Row],[PAS_NUM_COR_COD_ROS_TG_NEG]]</f>
        <v>-0.78888888888888875</v>
      </c>
      <c r="KZ232" s="15">
        <f>Tabla2[[#This Row],[ROS_DUR_COR_COD_ROS_TG_NEG]]-Tabla2[[#This Row],[PAS_DUR_COR_COD_ROS_TG_NEG]]</f>
        <v>456.58333333333326</v>
      </c>
      <c r="LA232" s="15">
        <f>Tabla2[[#This Row],[ROS_NUM_COR_COD_ROS_TG_NEU]]-Tabla2[[#This Row],[PAS_NUM_COR_COD_ROS_TG_NEU]]</f>
        <v>0.85000000000000009</v>
      </c>
      <c r="LB232" s="15">
        <f>Tabla2[[#This Row],[ROS_DUR_COR_COD_ROS_TG_NEU]]-Tabla2[[#This Row],[PAS_DUR_COR_COD_ROS_TG_NEU]]</f>
        <v>167.64285714285711</v>
      </c>
      <c r="LC232" s="15">
        <f>Tabla2[[#This Row],[ROS_NUM_COR_COD_ROS_TG_POS]]-Tabla2[[#This Row],[PAS_NUM_COR_COD_ROS_TG_POS]]</f>
        <v>1.0684210526315789</v>
      </c>
      <c r="LD232" s="15">
        <f>Tabla2[[#This Row],[ROS_DUR_COR_COD_ROS_TG_POS]]-Tabla2[[#This Row],[PAS_DUR_COR_COD_ROS_TG_POS]]</f>
        <v>18.693181818181756</v>
      </c>
      <c r="LE232" s="15">
        <f>Tabla2[[#This Row],[ROS_NUM_COR_COD_ROS_TG_TOT]]-Tabla2[[#This Row],[PAS_NUM_COR_COD_ROS_TG_TOT]]</f>
        <v>0.40853302162478089</v>
      </c>
      <c r="LF232" s="15">
        <f>Tabla2[[#This Row],[ROS_DUR_COR_COD_ROS_TG_TOT]]-Tabla2[[#This Row],[PAS_DUR_COR_COD_ROS_TG_TOT]]</f>
        <v>146.63363363363351</v>
      </c>
      <c r="LG232" s="15">
        <f>Tabla2[[#This Row],[ROS_NUM_COR_COD_ESC_TG_NEG]]-Tabla2[[#This Row],[PAS_NUM_COR_COD_ESC_TG_NEG]]</f>
        <v>-0.67777777777777759</v>
      </c>
      <c r="LH232" s="15">
        <f>Tabla2[[#This Row],[ROS_DUR_COR_COD_ESC_TG_NEG]]-Tabla2[[#This Row],[PAS_DUR_COR_COD_ESC_TG_NEG]]</f>
        <v>230.33333333333326</v>
      </c>
      <c r="LI232" s="15">
        <f>Tabla2[[#This Row],[ROS_NUM_COR_COD_ESC_TG_NEU]]-Tabla2[[#This Row],[PAS_NUM_COR_COD_ESC_TG_NEU]]</f>
        <v>-0.64999999999999991</v>
      </c>
      <c r="LJ232" s="15">
        <f>Tabla2[[#This Row],[ROS_NUM_COR_COD_ESC_TG_NEG]]-Tabla2[[#This Row],[PAS_NUM_COR_COD_ESC_TG_NEG]]</f>
        <v>-0.67777777777777759</v>
      </c>
      <c r="LK232" s="15">
        <f>Tabla2[[#This Row],[ROS_NUM_COR_COD_ESC_TG_POS]]-Tabla2[[#This Row],[PAS_NUM_COR_COD_ESC_TG_POS]]</f>
        <v>-1</v>
      </c>
      <c r="LL232" s="15">
        <f>Tabla2[[#This Row],[ROS_DUR_COR_COD_ESC_TG_POS]]-Tabla2[[#This Row],[PAS_DUR_COR_COD_ESC_TG_POS]]</f>
        <v>-98.999999999999886</v>
      </c>
      <c r="LM232" s="15">
        <f>Tabla2[[#This Row],[ROS_NUM_COR_COD_ESC_TG_TOT]]-Tabla2[[#This Row],[PAS_NUM_COR_COD_ESC_TG_TOT]]</f>
        <v>-0.78082992402104012</v>
      </c>
      <c r="LN232" s="15">
        <f>Tabla2[[#This Row],[ROS_DUR_COR_COD_ESC_TG_TOT]]-Tabla2[[#This Row],[PAS_DUR_COR_COD_ESC_TG_TOT]]</f>
        <v>-103.82432432432438</v>
      </c>
      <c r="LO232" s="15">
        <f>Tabla2[[#This Row],[PAS_NUM_COR_COD_ROS_TG_NEG]]-Tabla2[[#This Row],[ESC_NUM_COR_COD_ROS_TG_NEG]]</f>
        <v>-0.5</v>
      </c>
      <c r="LP232" s="15">
        <f>Tabla2[[#This Row],[PAS_DUR_COR_COD_ROS_TG_NEG]]-Tabla2[[#This Row],[ESC_DUR_COR_COD_ROS_TG_NEG]]</f>
        <v>203.29166666666674</v>
      </c>
      <c r="LQ232" s="15">
        <f>Tabla2[[#This Row],[PAS_NUM_COR_COD_ROS_TG_NEU]]-Tabla2[[#This Row],[ESC_NUM_COR_COD_ROS_TG_NEU]]</f>
        <v>-0.35000000000000009</v>
      </c>
      <c r="LR232" s="15">
        <f>Tabla2[[#This Row],[PAS_DUR_COR_COD_ROS_TG_NEU]]-Tabla2[[#This Row],[ESC_DUR_COR_COD_ROS_TG_NEU]]</f>
        <v>-299.66666666666674</v>
      </c>
      <c r="LS232" s="15">
        <f>Tabla2[[#This Row],[PAS_NUM_COR_COD_ROS_TG_POS]]-Tabla2[[#This Row],[ESC_NUM_COR_COD_ROS_TG_POS]]</f>
        <v>-0.14619883040935644</v>
      </c>
      <c r="LT232" s="15">
        <f>Tabla2[[#This Row],[PAS_DUR_COR_COD_ROS_TG_POS]]-Tabla2[[#This Row],[ESC_DUR_COR_COD_ROS_TG_POS]]</f>
        <v>-405.81818181818176</v>
      </c>
      <c r="LU232" s="15">
        <f>Tabla2[[#This Row],[PAS_NUM_COR_COD_ROS_TG_TOT]]-Tabla2[[#This Row],[ESC_NUM_COR_COD_ROS_TG_TOT]]</f>
        <v>-0.33956750438340144</v>
      </c>
      <c r="LV232" s="15">
        <f>Tabla2[[#This Row],[PAS_DUR_COR_COD_ROS_TG_TOT]]-Tabla2[[#This Row],[ESC_DUR_COR_COD_ROS_TG_TOT]]</f>
        <v>-111.74474474474482</v>
      </c>
      <c r="LW232" s="15">
        <f>Tabla2[[#This Row],[PAS_NUM_COR_COD_ESC_TG_NEG]]-Tabla2[[#This Row],[ESC_NUM_COR_COD_ESC_TG_NEG]]</f>
        <v>-0.10000000000000009</v>
      </c>
      <c r="LX232" s="15">
        <f>Tabla2[[#This Row],[PAS_DUR_COR_COD_ESC_TG_NEG]]-Tabla2[[#This Row],[ESC_DUR_COR_COD_ESC_TG_NEG]]</f>
        <v>-484.2833333333333</v>
      </c>
      <c r="LY232" s="15">
        <f>Tabla2[[#This Row],[PAS_NUM_COR_COD_ESC_TG_NEU]]-Tabla2[[#This Row],[ESC_NUM_COR_COD_ESC_TG_NEU]]</f>
        <v>-0.25</v>
      </c>
      <c r="LZ232" s="15">
        <f>Tabla2[[#This Row],[PAS_DUR_COR_COD_ESC_TG_NEU]]-Tabla2[[#This Row],[ESC_DUR_COR_COD_ESC_TG_NEU]]</f>
        <v>-133</v>
      </c>
      <c r="MA232" s="15">
        <f>Tabla2[[#This Row],[PAS_NUM_COR_COD_ESC_TG_POS]]-Tabla2[[#This Row],[ESC_NUM_COR_COD_ESC_TG_POS]]</f>
        <v>1.1111111111111112</v>
      </c>
      <c r="MB232" s="15">
        <f>Tabla2[[#This Row],[PAS_DUR_COR_COD_ESC_TG_POS]]-Tabla2[[#This Row],[ESC_DUR_COR_COD_ESC_TG_POS]]</f>
        <v>-576.06666666666683</v>
      </c>
      <c r="MC232" s="15">
        <f>Tabla2[[#This Row],[PAS_NUM_COR_COD_ESC_TG_TOT]]-Tabla2[[#This Row],[ESC_NUM_COR_COD_ESC_TG_TOT]]</f>
        <v>0.22910578609000565</v>
      </c>
      <c r="MD232" s="15">
        <f>Tabla2[[#This Row],[PAS_DUR_COR_COD_ESC_TG_TOT]]-Tabla2[[#This Row],[ESC_DUR_COR_COD_ESC_TG_TOT]]</f>
        <v>-404.59875259875253</v>
      </c>
      <c r="ME232" s="42">
        <f>Tabla25[[#This Row],[PAS_NUM_COR_COD_ROS_TG_NEG]]-Tabla25[[#This Row],[PAS_NUM_COR_COD_ESC_TG_NEG]]</f>
        <v>0</v>
      </c>
      <c r="MF232" s="42">
        <f>Tabla25[[#This Row],[PAS_NUM_COR_COD_ROS_TG_NEU]]-Tabla25[[#This Row],[PAS_NUM_COR_COD_ESC_TG_NEU]]</f>
        <v>0.29999999999999982</v>
      </c>
      <c r="MG232" s="42">
        <f>Tabla25[[#This Row],[PAS_NUM_COR_COD_ROS_TG_POS]]-Tabla25[[#This Row],[PAS_NUM_COR_COD_ESC_TG_POS]]</f>
        <v>-0.36842105263157876</v>
      </c>
      <c r="MH232" s="42">
        <f>Tabla25[[#This Row],[PAS_NUM_COR_COD_ROS_TG_TOT]]-Tabla25[[#This Row],[PAS_NUM_COR_COD_ESC_TG_TOT]]</f>
        <v>-1.6949152542372836E-2</v>
      </c>
      <c r="MI232" s="42">
        <f>Tabla25[[#This Row],[PAS_DUR_COR_COD_ROS_TG_NEG]]-Tabla25[[#This Row],[PAS_DUR_COR_COD_ESC_TG_NEG]]</f>
        <v>20.5</v>
      </c>
      <c r="MJ232" s="42">
        <f>Tabla25[[#This Row],[PAS_DUR_COR_COD_ROS_TG_NEU]]-Tabla25[[#This Row],[PAS_DUR_COR_COD_ESC_TG_NEU]]</f>
        <v>-234.90000000000009</v>
      </c>
      <c r="MK232" s="42">
        <f>Tabla25[[#This Row],[PAS_DUR_COR_COD_ROS_TG_POS]]-Tabla25[[#This Row],[PAS_DUR_COR_COD_ESC_TG_POS]]</f>
        <v>221.58181818181833</v>
      </c>
      <c r="ML232" s="42">
        <f>Tabla25[[#This Row],[PAS_DUR_COR_COD_ROS_TG_TOT]]-Tabla25[[#This Row],[PAS_DUR_COR_COD_ESC_TG_TOT]]</f>
        <v>4.4864864864864558</v>
      </c>
      <c r="MM232" s="44">
        <f>Tabla25[[#This Row],[ESC_NUM_COR_COD_ROS_TG_NEG]]-Tabla25[[#This Row],[ESC_NUM_COR_COD_ESC_TG_NEG]]</f>
        <v>0.39999999999999991</v>
      </c>
      <c r="MN232" s="44">
        <f>Tabla25[[#This Row],[ESC_NUM_COR_COD_ROS_TG_NEU]]-Tabla25[[#This Row],[ESC_NUM_COR_COD_ESC_TG_NEU]]</f>
        <v>0.39999999999999991</v>
      </c>
      <c r="MO232" s="44">
        <f>Tabla25[[#This Row],[ESC_NUM_COR_COD_ROS_TG_POS]]-Tabla25[[#This Row],[ESC_NUM_COR_COD_ESC_TG_POS]]</f>
        <v>0.88888888888888884</v>
      </c>
      <c r="MP232" s="44">
        <f>Tabla25[[#This Row],[ESC_NUM_COR_COD_ROS_TG_TOT]]-Tabla25[[#This Row],[ESC_NUM_COR_COD_ESC_TG_TOT]]</f>
        <v>0.55172413793103425</v>
      </c>
      <c r="MQ232" s="44">
        <f>Tabla25[[#This Row],[ESC_DUR_COR_COD_ROS_TG_NEG]]-Tabla25[[#This Row],[ESC_DUR_COR_COD_ESC_TG_NEG]]</f>
        <v>-667.07500000000005</v>
      </c>
      <c r="MR232" s="44">
        <f>Tabla25[[#This Row],[ESC_DUR_COR_COD_ROS_TG_NEU]]-Tabla25[[#This Row],[ESC_DUR_COR_COD_ESC_TG_NEU]]</f>
        <v>-68.233333333333348</v>
      </c>
      <c r="MS232" s="44">
        <f>Tabla25[[#This Row],[ESC_DUR_COR_COD_ROS_TG_POS]]-Tabla25[[#This Row],[ESC_DUR_COR_COD_ESC_TG_POS]]</f>
        <v>51.333333333333258</v>
      </c>
      <c r="MT232" s="44">
        <f>Tabla25[[#This Row],[ESC_DUR_COR_COD_ROS_TG_TOT]]-Tabla25[[#This Row],[ESC_DUR_COR_COD_ESC_TG_TOT]]</f>
        <v>-288.36752136752125</v>
      </c>
      <c r="MU232" s="47">
        <f>Tabla25[[#This Row],[ROS_NUM_COR_COD_ROS_TG_NEG]]-Tabla25[[#This Row],[ROS_NUM_COR_COD_ESC_TG_NEG]]</f>
        <v>-0.11111111111111116</v>
      </c>
      <c r="MV232" s="47">
        <f>Tabla25[[#This Row],[ROS_NUM_COR_COD_ROS_TG_NEU]]-Tabla25[[#This Row],[ROS_NUM_COR_COD_ESC_TG_NEU]]</f>
        <v>1.7999999999999998</v>
      </c>
      <c r="MW232" s="47">
        <f>Tabla25[[#This Row],[ROS_NUM_COR_COD_ROS_TG_POS]]-Tabla25[[#This Row],[ROS_NUM_COR_COD_ESC_TG_POS]]</f>
        <v>1.7000000000000002</v>
      </c>
      <c r="MX232" s="47">
        <f>Tabla25[[#This Row],[ROS_NUM_COR_COD_ROS_TG_TOT]]-Tabla25[[#This Row],[ROS_NUM_COR_COD_ESC_TG_TOT]]</f>
        <v>1.1724137931034482</v>
      </c>
      <c r="MY232" s="47">
        <f>Tabla25[[#This Row],[ROS_DUR_COR_COD_ROS_TG_NEG]]-Tabla25[[#This Row],[ROS_DUR_COR_COD_ESC_TG_NEG]]</f>
        <v>246.75</v>
      </c>
      <c r="MZ232" s="47">
        <f>Tabla25[[#This Row],[ROS_DUR_COR_COD_ROS_TG_NEU]]-Tabla25[[#This Row],[ROS_DUR_COR_COD_ESC_TG_NEU]]</f>
        <v>333.74285714285713</v>
      </c>
      <c r="NA232" s="47">
        <f>Tabla25[[#This Row],[ROS_DUR_COR_COD_ROS_TG_POS]]-Tabla25[[#This Row],[ROS_DUR_COR_COD_ESC_TG_POS]]</f>
        <v>339.27499999999998</v>
      </c>
      <c r="NB232" s="47">
        <f>Tabla25[[#This Row],[ROS_DUR_COR_COD_ROS_TG_TOT]]-Tabla25[[#This Row],[ROS_DUR_COR_COD_ESC_TG_TOT]]</f>
        <v>254.94444444444434</v>
      </c>
    </row>
    <row r="233" spans="1:366" x14ac:dyDescent="0.3">
      <c r="A233" s="4" t="s">
        <v>230</v>
      </c>
      <c r="B233" s="2">
        <v>60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  <c r="KY233" s="15">
        <f>Tabla2[[#This Row],[ROS_NUM_COR_COD_ROS_TG_NEG]]-Tabla2[[#This Row],[PAS_NUM_COR_COD_ROS_TG_NEG]]</f>
        <v>0</v>
      </c>
      <c r="KZ233" s="15">
        <f>Tabla2[[#This Row],[ROS_DUR_COR_COD_ROS_TG_NEG]]-Tabla2[[#This Row],[PAS_DUR_COR_COD_ROS_TG_NEG]]</f>
        <v>0</v>
      </c>
      <c r="LA233" s="15">
        <f>Tabla2[[#This Row],[ROS_NUM_COR_COD_ROS_TG_NEU]]-Tabla2[[#This Row],[PAS_NUM_COR_COD_ROS_TG_NEU]]</f>
        <v>0</v>
      </c>
      <c r="LB233" s="15">
        <f>Tabla2[[#This Row],[ROS_DUR_COR_COD_ROS_TG_NEU]]-Tabla2[[#This Row],[PAS_DUR_COR_COD_ROS_TG_NEU]]</f>
        <v>0</v>
      </c>
      <c r="LC233" s="15">
        <f>Tabla2[[#This Row],[ROS_NUM_COR_COD_ROS_TG_POS]]-Tabla2[[#This Row],[PAS_NUM_COR_COD_ROS_TG_POS]]</f>
        <v>0</v>
      </c>
      <c r="LD233" s="15">
        <f>Tabla2[[#This Row],[ROS_DUR_COR_COD_ROS_TG_POS]]-Tabla2[[#This Row],[PAS_DUR_COR_COD_ROS_TG_POS]]</f>
        <v>0</v>
      </c>
      <c r="LE233" s="15">
        <f>Tabla2[[#This Row],[ROS_NUM_COR_COD_ROS_TG_TOT]]-Tabla2[[#This Row],[PAS_NUM_COR_COD_ROS_TG_TOT]]</f>
        <v>0</v>
      </c>
      <c r="LF233" s="15">
        <f>Tabla2[[#This Row],[ROS_DUR_COR_COD_ROS_TG_TOT]]-Tabla2[[#This Row],[PAS_DUR_COR_COD_ROS_TG_TOT]]</f>
        <v>0</v>
      </c>
      <c r="LG233" s="15">
        <f>Tabla2[[#This Row],[ROS_NUM_COR_COD_ESC_TG_NEG]]-Tabla2[[#This Row],[PAS_NUM_COR_COD_ESC_TG_NEG]]</f>
        <v>0</v>
      </c>
      <c r="LH233" s="15">
        <f>Tabla2[[#This Row],[ROS_DUR_COR_COD_ESC_TG_NEG]]-Tabla2[[#This Row],[PAS_DUR_COR_COD_ESC_TG_NEG]]</f>
        <v>0</v>
      </c>
      <c r="LI233" s="15">
        <f>Tabla2[[#This Row],[ROS_NUM_COR_COD_ESC_TG_NEU]]-Tabla2[[#This Row],[PAS_NUM_COR_COD_ESC_TG_NEU]]</f>
        <v>0</v>
      </c>
      <c r="LJ233" s="15">
        <f>Tabla2[[#This Row],[ROS_NUM_COR_COD_ESC_TG_NEG]]-Tabla2[[#This Row],[PAS_NUM_COR_COD_ESC_TG_NEG]]</f>
        <v>0</v>
      </c>
      <c r="LK233" s="15">
        <f>Tabla2[[#This Row],[ROS_NUM_COR_COD_ESC_TG_POS]]-Tabla2[[#This Row],[PAS_NUM_COR_COD_ESC_TG_POS]]</f>
        <v>0</v>
      </c>
      <c r="LL233" s="15">
        <f>Tabla2[[#This Row],[ROS_DUR_COR_COD_ESC_TG_POS]]-Tabla2[[#This Row],[PAS_DUR_COR_COD_ESC_TG_POS]]</f>
        <v>0</v>
      </c>
      <c r="LM233" s="15">
        <f>Tabla2[[#This Row],[ROS_NUM_COR_COD_ESC_TG_TOT]]-Tabla2[[#This Row],[PAS_NUM_COR_COD_ESC_TG_TOT]]</f>
        <v>0</v>
      </c>
      <c r="LN233" s="15">
        <f>Tabla2[[#This Row],[ROS_DUR_COR_COD_ESC_TG_TOT]]-Tabla2[[#This Row],[PAS_DUR_COR_COD_ESC_TG_TOT]]</f>
        <v>0</v>
      </c>
      <c r="LO233" s="15">
        <f>Tabla2[[#This Row],[PAS_NUM_COR_COD_ROS_TG_NEG]]-Tabla2[[#This Row],[ESC_NUM_COR_COD_ROS_TG_NEG]]</f>
        <v>0</v>
      </c>
      <c r="LP233" s="15">
        <f>Tabla2[[#This Row],[PAS_DUR_COR_COD_ROS_TG_NEG]]-Tabla2[[#This Row],[ESC_DUR_COR_COD_ROS_TG_NEG]]</f>
        <v>0</v>
      </c>
      <c r="LQ233" s="15">
        <f>Tabla2[[#This Row],[PAS_NUM_COR_COD_ROS_TG_NEU]]-Tabla2[[#This Row],[ESC_NUM_COR_COD_ROS_TG_NEU]]</f>
        <v>0</v>
      </c>
      <c r="LR233" s="15">
        <f>Tabla2[[#This Row],[PAS_DUR_COR_COD_ROS_TG_NEU]]-Tabla2[[#This Row],[ESC_DUR_COR_COD_ROS_TG_NEU]]</f>
        <v>0</v>
      </c>
      <c r="LS233" s="15">
        <f>Tabla2[[#This Row],[PAS_NUM_COR_COD_ROS_TG_POS]]-Tabla2[[#This Row],[ESC_NUM_COR_COD_ROS_TG_POS]]</f>
        <v>0</v>
      </c>
      <c r="LT233" s="15">
        <f>Tabla2[[#This Row],[PAS_DUR_COR_COD_ROS_TG_POS]]-Tabla2[[#This Row],[ESC_DUR_COR_COD_ROS_TG_POS]]</f>
        <v>0</v>
      </c>
      <c r="LU233" s="15">
        <f>Tabla2[[#This Row],[PAS_NUM_COR_COD_ROS_TG_TOT]]-Tabla2[[#This Row],[ESC_NUM_COR_COD_ROS_TG_TOT]]</f>
        <v>0</v>
      </c>
      <c r="LV233" s="15">
        <f>Tabla2[[#This Row],[PAS_DUR_COR_COD_ROS_TG_TOT]]-Tabla2[[#This Row],[ESC_DUR_COR_COD_ROS_TG_TOT]]</f>
        <v>0</v>
      </c>
      <c r="LW233" s="15">
        <f>Tabla2[[#This Row],[PAS_NUM_COR_COD_ESC_TG_NEG]]-Tabla2[[#This Row],[ESC_NUM_COR_COD_ESC_TG_NEG]]</f>
        <v>0</v>
      </c>
      <c r="LX233" s="15">
        <f>Tabla2[[#This Row],[PAS_DUR_COR_COD_ESC_TG_NEG]]-Tabla2[[#This Row],[ESC_DUR_COR_COD_ESC_TG_NEG]]</f>
        <v>0</v>
      </c>
      <c r="LY233" s="15">
        <f>Tabla2[[#This Row],[PAS_NUM_COR_COD_ESC_TG_NEU]]-Tabla2[[#This Row],[ESC_NUM_COR_COD_ESC_TG_NEU]]</f>
        <v>0</v>
      </c>
      <c r="LZ233" s="15">
        <f>Tabla2[[#This Row],[PAS_DUR_COR_COD_ESC_TG_NEU]]-Tabla2[[#This Row],[ESC_DUR_COR_COD_ESC_TG_NEU]]</f>
        <v>0</v>
      </c>
      <c r="MA233" s="15">
        <f>Tabla2[[#This Row],[PAS_NUM_COR_COD_ESC_TG_POS]]-Tabla2[[#This Row],[ESC_NUM_COR_COD_ESC_TG_POS]]</f>
        <v>0</v>
      </c>
      <c r="MB233" s="15">
        <f>Tabla2[[#This Row],[PAS_DUR_COR_COD_ESC_TG_POS]]-Tabla2[[#This Row],[ESC_DUR_COR_COD_ESC_TG_POS]]</f>
        <v>0</v>
      </c>
      <c r="MC233" s="15">
        <f>Tabla2[[#This Row],[PAS_NUM_COR_COD_ESC_TG_TOT]]-Tabla2[[#This Row],[ESC_NUM_COR_COD_ESC_TG_TOT]]</f>
        <v>0</v>
      </c>
      <c r="MD233" s="15">
        <f>Tabla2[[#This Row],[PAS_DUR_COR_COD_ESC_TG_TOT]]-Tabla2[[#This Row],[ESC_DUR_COR_COD_ESC_TG_TOT]]</f>
        <v>0</v>
      </c>
      <c r="ME233" s="42">
        <f>Tabla25[[#This Row],[PAS_NUM_COR_COD_ROS_TG_NEG]]-Tabla25[[#This Row],[PAS_NUM_COR_COD_ESC_TG_NEG]]</f>
        <v>0</v>
      </c>
      <c r="MF233" s="42">
        <f>Tabla25[[#This Row],[PAS_NUM_COR_COD_ROS_TG_NEU]]-Tabla25[[#This Row],[PAS_NUM_COR_COD_ESC_TG_NEU]]</f>
        <v>0</v>
      </c>
      <c r="MG233" s="42">
        <f>Tabla25[[#This Row],[PAS_NUM_COR_COD_ROS_TG_POS]]-Tabla25[[#This Row],[PAS_NUM_COR_COD_ESC_TG_POS]]</f>
        <v>0</v>
      </c>
      <c r="MH233" s="42">
        <f>Tabla25[[#This Row],[PAS_NUM_COR_COD_ROS_TG_TOT]]-Tabla25[[#This Row],[PAS_NUM_COR_COD_ESC_TG_TOT]]</f>
        <v>0</v>
      </c>
      <c r="MI233" s="42">
        <f>Tabla25[[#This Row],[PAS_DUR_COR_COD_ROS_TG_NEG]]-Tabla25[[#This Row],[PAS_DUR_COR_COD_ESC_TG_NEG]]</f>
        <v>0</v>
      </c>
      <c r="MJ233" s="42">
        <f>Tabla25[[#This Row],[PAS_DUR_COR_COD_ROS_TG_NEU]]-Tabla25[[#This Row],[PAS_DUR_COR_COD_ESC_TG_NEU]]</f>
        <v>0</v>
      </c>
      <c r="MK233" s="42">
        <f>Tabla25[[#This Row],[PAS_DUR_COR_COD_ROS_TG_POS]]-Tabla25[[#This Row],[PAS_DUR_COR_COD_ESC_TG_POS]]</f>
        <v>0</v>
      </c>
      <c r="ML233" s="42">
        <f>Tabla25[[#This Row],[PAS_DUR_COR_COD_ROS_TG_TOT]]-Tabla25[[#This Row],[PAS_DUR_COR_COD_ESC_TG_TOT]]</f>
        <v>0</v>
      </c>
      <c r="MM233" s="44">
        <f>Tabla25[[#This Row],[ESC_NUM_COR_COD_ROS_TG_NEG]]-Tabla25[[#This Row],[ESC_NUM_COR_COD_ESC_TG_NEG]]</f>
        <v>0</v>
      </c>
      <c r="MN233" s="44">
        <f>Tabla25[[#This Row],[ESC_NUM_COR_COD_ROS_TG_NEU]]-Tabla25[[#This Row],[ESC_NUM_COR_COD_ESC_TG_NEU]]</f>
        <v>0</v>
      </c>
      <c r="MO233" s="44">
        <f>Tabla25[[#This Row],[ESC_NUM_COR_COD_ROS_TG_POS]]-Tabla25[[#This Row],[ESC_NUM_COR_COD_ESC_TG_POS]]</f>
        <v>0</v>
      </c>
      <c r="MP233" s="44">
        <f>Tabla25[[#This Row],[ESC_NUM_COR_COD_ROS_TG_TOT]]-Tabla25[[#This Row],[ESC_NUM_COR_COD_ESC_TG_TOT]]</f>
        <v>0</v>
      </c>
      <c r="MQ233" s="44">
        <f>Tabla25[[#This Row],[ESC_DUR_COR_COD_ROS_TG_NEG]]-Tabla25[[#This Row],[ESC_DUR_COR_COD_ESC_TG_NEG]]</f>
        <v>0</v>
      </c>
      <c r="MR233" s="44">
        <f>Tabla25[[#This Row],[ESC_DUR_COR_COD_ROS_TG_NEU]]-Tabla25[[#This Row],[ESC_DUR_COR_COD_ESC_TG_NEU]]</f>
        <v>0</v>
      </c>
      <c r="MS233" s="44">
        <f>Tabla25[[#This Row],[ESC_DUR_COR_COD_ROS_TG_POS]]-Tabla25[[#This Row],[ESC_DUR_COR_COD_ESC_TG_POS]]</f>
        <v>0</v>
      </c>
      <c r="MT233" s="44">
        <f>Tabla25[[#This Row],[ESC_DUR_COR_COD_ROS_TG_TOT]]-Tabla25[[#This Row],[ESC_DUR_COR_COD_ESC_TG_TOT]]</f>
        <v>0</v>
      </c>
      <c r="MU233" s="47">
        <f>Tabla25[[#This Row],[ROS_NUM_COR_COD_ROS_TG_NEG]]-Tabla25[[#This Row],[ROS_NUM_COR_COD_ESC_TG_NEG]]</f>
        <v>0</v>
      </c>
      <c r="MV233" s="47">
        <f>Tabla25[[#This Row],[ROS_NUM_COR_COD_ROS_TG_NEU]]-Tabla25[[#This Row],[ROS_NUM_COR_COD_ESC_TG_NEU]]</f>
        <v>0</v>
      </c>
      <c r="MW233" s="47">
        <f>Tabla25[[#This Row],[ROS_NUM_COR_COD_ROS_TG_POS]]-Tabla25[[#This Row],[ROS_NUM_COR_COD_ESC_TG_POS]]</f>
        <v>0</v>
      </c>
      <c r="MX233" s="47">
        <f>Tabla25[[#This Row],[ROS_NUM_COR_COD_ROS_TG_TOT]]-Tabla25[[#This Row],[ROS_NUM_COR_COD_ESC_TG_TOT]]</f>
        <v>0</v>
      </c>
      <c r="MY233" s="47">
        <f>Tabla25[[#This Row],[ROS_DUR_COR_COD_ROS_TG_NEG]]-Tabla25[[#This Row],[ROS_DUR_COR_COD_ESC_TG_NEG]]</f>
        <v>0</v>
      </c>
      <c r="MZ233" s="47">
        <f>Tabla25[[#This Row],[ROS_DUR_COR_COD_ROS_TG_NEU]]-Tabla25[[#This Row],[ROS_DUR_COR_COD_ESC_TG_NEU]]</f>
        <v>0</v>
      </c>
      <c r="NA233" s="47">
        <f>Tabla25[[#This Row],[ROS_DUR_COR_COD_ROS_TG_POS]]-Tabla25[[#This Row],[ROS_DUR_COR_COD_ESC_TG_POS]]</f>
        <v>0</v>
      </c>
      <c r="NB233" s="47">
        <f>Tabla25[[#This Row],[ROS_DUR_COR_COD_ROS_TG_TOT]]-Tabla25[[#This Row],[ROS_DUR_COR_COD_ESC_TG_TOT]]</f>
        <v>0</v>
      </c>
    </row>
    <row r="234" spans="1:366" x14ac:dyDescent="0.3">
      <c r="A234" s="2" t="s">
        <v>231</v>
      </c>
      <c r="B234" s="2">
        <v>60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  <c r="KY234" s="15">
        <f>Tabla2[[#This Row],[ROS_NUM_COR_COD_ROS_TG_NEG]]-Tabla2[[#This Row],[PAS_NUM_COR_COD_ROS_TG_NEG]]</f>
        <v>-0.1333333333333333</v>
      </c>
      <c r="KZ234" s="15">
        <f>Tabla2[[#This Row],[ROS_DUR_COR_COD_ROS_TG_NEG]]-Tabla2[[#This Row],[PAS_DUR_COR_COD_ROS_TG_NEG]]</f>
        <v>-157.5</v>
      </c>
      <c r="LA234" s="15">
        <f>Tabla2[[#This Row],[ROS_NUM_COR_COD_ROS_TG_NEU]]-Tabla2[[#This Row],[PAS_NUM_COR_COD_ROS_TG_NEU]]</f>
        <v>-0.33333333333333348</v>
      </c>
      <c r="LB234" s="15">
        <f>Tabla2[[#This Row],[ROS_DUR_COR_COD_ROS_TG_NEU]]-Tabla2[[#This Row],[PAS_DUR_COR_COD_ROS_TG_NEU]]</f>
        <v>-413.67032967032981</v>
      </c>
      <c r="LC234" s="15">
        <f>Tabla2[[#This Row],[ROS_NUM_COR_COD_ROS_TG_POS]]-Tabla2[[#This Row],[PAS_NUM_COR_COD_ROS_TG_POS]]</f>
        <v>0.22222222222222232</v>
      </c>
      <c r="LD234" s="15">
        <f>Tabla2[[#This Row],[ROS_DUR_COR_COD_ROS_TG_POS]]-Tabla2[[#This Row],[PAS_DUR_COR_COD_ROS_TG_POS]]</f>
        <v>191.54464285714289</v>
      </c>
      <c r="LE234" s="15">
        <f>Tabla2[[#This Row],[ROS_NUM_COR_COD_ROS_TG_TOT]]-Tabla2[[#This Row],[PAS_NUM_COR_COD_ROS_TG_TOT]]</f>
        <v>-7.9182630906768914E-2</v>
      </c>
      <c r="LF234" s="15">
        <f>Tabla2[[#This Row],[ROS_DUR_COR_COD_ROS_TG_TOT]]-Tabla2[[#This Row],[PAS_DUR_COR_COD_ROS_TG_TOT]]</f>
        <v>-121.93255813953488</v>
      </c>
      <c r="LG234" s="15">
        <f>Tabla2[[#This Row],[ROS_NUM_COR_COD_ESC_TG_NEG]]-Tabla2[[#This Row],[PAS_NUM_COR_COD_ESC_TG_NEG]]</f>
        <v>-1.3944444444444444</v>
      </c>
      <c r="LH234" s="15">
        <f>Tabla2[[#This Row],[ROS_DUR_COR_COD_ESC_TG_NEG]]-Tabla2[[#This Row],[PAS_DUR_COR_COD_ESC_TG_NEG]]</f>
        <v>-499.75000000000006</v>
      </c>
      <c r="LI234" s="15">
        <f>Tabla2[[#This Row],[ROS_NUM_COR_COD_ESC_TG_NEU]]-Tabla2[[#This Row],[PAS_NUM_COR_COD_ESC_TG_NEU]]</f>
        <v>-0.61111111111111116</v>
      </c>
      <c r="LJ234" s="15">
        <f>Tabla2[[#This Row],[ROS_NUM_COR_COD_ESC_TG_NEG]]-Tabla2[[#This Row],[PAS_NUM_COR_COD_ESC_TG_NEG]]</f>
        <v>-1.3944444444444444</v>
      </c>
      <c r="LK234" s="15">
        <f>Tabla2[[#This Row],[ROS_NUM_COR_COD_ESC_TG_POS]]-Tabla2[[#This Row],[PAS_NUM_COR_COD_ESC_TG_POS]]</f>
        <v>-1.1277777777777778</v>
      </c>
      <c r="LL234" s="15">
        <f>Tabla2[[#This Row],[ROS_DUR_COR_COD_ESC_TG_POS]]-Tabla2[[#This Row],[PAS_DUR_COR_COD_ESC_TG_POS]]</f>
        <v>-302.41666666666663</v>
      </c>
      <c r="LM234" s="15">
        <f>Tabla2[[#This Row],[ROS_NUM_COR_COD_ESC_TG_TOT]]-Tabla2[[#This Row],[PAS_NUM_COR_COD_ESC_TG_TOT]]</f>
        <v>-1.054278416347382</v>
      </c>
      <c r="LN234" s="15">
        <f>Tabla2[[#This Row],[ROS_DUR_COR_COD_ESC_TG_TOT]]-Tabla2[[#This Row],[PAS_DUR_COR_COD_ESC_TG_TOT]]</f>
        <v>-426.4545454545455</v>
      </c>
      <c r="LO234" s="15">
        <f>Tabla2[[#This Row],[PAS_NUM_COR_COD_ROS_TG_NEG]]-Tabla2[[#This Row],[ESC_NUM_COR_COD_ROS_TG_NEG]]</f>
        <v>1.0499999999999998</v>
      </c>
      <c r="LP234" s="15">
        <f>Tabla2[[#This Row],[PAS_DUR_COR_COD_ROS_TG_NEG]]-Tabla2[[#This Row],[ESC_DUR_COR_COD_ROS_TG_NEG]]</f>
        <v>78.5</v>
      </c>
      <c r="LQ234" s="15">
        <f>Tabla2[[#This Row],[PAS_NUM_COR_COD_ROS_TG_NEU]]-Tabla2[[#This Row],[ESC_NUM_COR_COD_ROS_TG_NEU]]</f>
        <v>1.8</v>
      </c>
      <c r="LR234" s="15">
        <f>Tabla2[[#This Row],[PAS_DUR_COR_COD_ROS_TG_NEU]]-Tabla2[[#This Row],[ESC_DUR_COR_COD_ROS_TG_NEU]]</f>
        <v>304.38461538461547</v>
      </c>
      <c r="LS234" s="15">
        <f>Tabla2[[#This Row],[PAS_NUM_COR_COD_ROS_TG_POS]]-Tabla2[[#This Row],[ESC_NUM_COR_COD_ROS_TG_POS]]</f>
        <v>0.875</v>
      </c>
      <c r="LT234" s="15">
        <f>Tabla2[[#This Row],[PAS_DUR_COR_COD_ROS_TG_POS]]-Tabla2[[#This Row],[ESC_DUR_COR_COD_ROS_TG_POS]]</f>
        <v>-353.02083333333326</v>
      </c>
      <c r="LU234" s="15">
        <f>Tabla2[[#This Row],[PAS_NUM_COR_COD_ROS_TG_TOT]]-Tabla2[[#This Row],[ESC_NUM_COR_COD_ROS_TG_TOT]]</f>
        <v>1.1691297208538587</v>
      </c>
      <c r="LV234" s="15">
        <f>Tabla2[[#This Row],[PAS_DUR_COR_COD_ROS_TG_TOT]]-Tabla2[[#This Row],[ESC_DUR_COR_COD_ROS_TG_TOT]]</f>
        <v>-24.545219638242997</v>
      </c>
      <c r="LW234" s="15">
        <f>Tabla2[[#This Row],[PAS_NUM_COR_COD_ESC_TG_NEG]]-Tabla2[[#This Row],[ESC_NUM_COR_COD_ESC_TG_NEG]]</f>
        <v>-5.0000000000000044E-2</v>
      </c>
      <c r="LX234" s="15">
        <f>Tabla2[[#This Row],[PAS_DUR_COR_COD_ESC_TG_NEG]]-Tabla2[[#This Row],[ESC_DUR_COR_COD_ESC_TG_NEG]]</f>
        <v>-686.24999999999989</v>
      </c>
      <c r="LY234" s="15">
        <f>Tabla2[[#This Row],[PAS_NUM_COR_COD_ESC_TG_NEU]]-Tabla2[[#This Row],[ESC_NUM_COR_COD_ESC_TG_NEU]]</f>
        <v>-7.7777777777777724E-2</v>
      </c>
      <c r="LZ234" s="15">
        <f>Tabla2[[#This Row],[PAS_DUR_COR_COD_ESC_TG_NEU]]-Tabla2[[#This Row],[ESC_DUR_COR_COD_ESC_TG_NEU]]</f>
        <v>-128.8888888888888</v>
      </c>
      <c r="MA234" s="15">
        <f>Tabla2[[#This Row],[PAS_NUM_COR_COD_ESC_TG_POS]]-Tabla2[[#This Row],[ESC_NUM_COR_COD_ESC_TG_POS]]</f>
        <v>0.85000000000000009</v>
      </c>
      <c r="MB234" s="15">
        <f>Tabla2[[#This Row],[PAS_DUR_COR_COD_ESC_TG_POS]]-Tabla2[[#This Row],[ESC_DUR_COR_COD_ESC_TG_POS]]</f>
        <v>-22.916666666666742</v>
      </c>
      <c r="MC234" s="15">
        <f>Tabla2[[#This Row],[PAS_NUM_COR_COD_ESC_TG_TOT]]-Tabla2[[#This Row],[ESC_NUM_COR_COD_ESC_TG_TOT]]</f>
        <v>0.25533661740558289</v>
      </c>
      <c r="MD234" s="15">
        <f>Tabla2[[#This Row],[PAS_DUR_COR_COD_ESC_TG_TOT]]-Tabla2[[#This Row],[ESC_DUR_COR_COD_ESC_TG_TOT]]</f>
        <v>-266.66666666666674</v>
      </c>
      <c r="ME234" s="42">
        <f>Tabla25[[#This Row],[PAS_NUM_COR_COD_ROS_TG_NEG]]-Tabla25[[#This Row],[PAS_NUM_COR_COD_ESC_TG_NEG]]</f>
        <v>0.84999999999999987</v>
      </c>
      <c r="MF234" s="42">
        <f>Tabla25[[#This Row],[PAS_NUM_COR_COD_ROS_TG_NEU]]-Tabla25[[#This Row],[PAS_NUM_COR_COD_ESC_TG_NEU]]</f>
        <v>1.2777777777777777</v>
      </c>
      <c r="MG234" s="42">
        <f>Tabla25[[#This Row],[PAS_NUM_COR_COD_ROS_TG_POS]]-Tabla25[[#This Row],[PAS_NUM_COR_COD_ESC_TG_POS]]</f>
        <v>0.64999999999999991</v>
      </c>
      <c r="MH234" s="42">
        <f>Tabla25[[#This Row],[PAS_NUM_COR_COD_ROS_TG_TOT]]-Tabla25[[#This Row],[PAS_NUM_COR_COD_ESC_TG_TOT]]</f>
        <v>0.9137931034482758</v>
      </c>
      <c r="MI234" s="42">
        <f>Tabla25[[#This Row],[PAS_DUR_COR_COD_ROS_TG_NEG]]-Tabla25[[#This Row],[PAS_DUR_COR_COD_ESC_TG_NEG]]</f>
        <v>237.91666666666663</v>
      </c>
      <c r="MJ234" s="42">
        <f>Tabla25[[#This Row],[PAS_DUR_COR_COD_ROS_TG_NEU]]-Tabla25[[#This Row],[PAS_DUR_COR_COD_ESC_TG_NEU]]</f>
        <v>346.60683760683764</v>
      </c>
      <c r="MK234" s="42">
        <f>Tabla25[[#This Row],[PAS_DUR_COR_COD_ROS_TG_POS]]-Tabla25[[#This Row],[PAS_DUR_COR_COD_ESC_TG_POS]]</f>
        <v>-105.77083333333326</v>
      </c>
      <c r="ML234" s="42">
        <f>Tabla25[[#This Row],[PAS_DUR_COR_COD_ROS_TG_TOT]]-Tabla25[[#This Row],[PAS_DUR_COR_COD_ESC_TG_TOT]]</f>
        <v>140.23255813953483</v>
      </c>
      <c r="MM234" s="44">
        <f>Tabla25[[#This Row],[ESC_NUM_COR_COD_ROS_TG_NEG]]-Tabla25[[#This Row],[ESC_NUM_COR_COD_ESC_TG_NEG]]</f>
        <v>-0.25</v>
      </c>
      <c r="MN234" s="44">
        <f>Tabla25[[#This Row],[ESC_NUM_COR_COD_ROS_TG_NEU]]-Tabla25[[#This Row],[ESC_NUM_COR_COD_ESC_TG_NEU]]</f>
        <v>-0.60000000000000009</v>
      </c>
      <c r="MO234" s="44">
        <f>Tabla25[[#This Row],[ESC_NUM_COR_COD_ROS_TG_POS]]-Tabla25[[#This Row],[ESC_NUM_COR_COD_ESC_TG_POS]]</f>
        <v>0.625</v>
      </c>
      <c r="MP234" s="44">
        <f>Tabla25[[#This Row],[ESC_NUM_COR_COD_ROS_TG_TOT]]-Tabla25[[#This Row],[ESC_NUM_COR_COD_ESC_TG_TOT]]</f>
        <v>0</v>
      </c>
      <c r="MQ234" s="44">
        <f>Tabla25[[#This Row],[ESC_DUR_COR_COD_ROS_TG_NEG]]-Tabla25[[#This Row],[ESC_DUR_COR_COD_ESC_TG_NEG]]</f>
        <v>-526.83333333333326</v>
      </c>
      <c r="MR234" s="44">
        <f>Tabla25[[#This Row],[ESC_DUR_COR_COD_ROS_TG_NEU]]-Tabla25[[#This Row],[ESC_DUR_COR_COD_ESC_TG_NEU]]</f>
        <v>-86.666666666666629</v>
      </c>
      <c r="MS234" s="44">
        <f>Tabla25[[#This Row],[ESC_DUR_COR_COD_ROS_TG_POS]]-Tabla25[[#This Row],[ESC_DUR_COR_COD_ESC_TG_POS]]</f>
        <v>224.33333333333326</v>
      </c>
      <c r="MT234" s="44">
        <f>Tabla25[[#This Row],[ESC_DUR_COR_COD_ROS_TG_TOT]]-Tabla25[[#This Row],[ESC_DUR_COR_COD_ESC_TG_TOT]]</f>
        <v>-101.88888888888891</v>
      </c>
      <c r="MU234" s="47">
        <f>Tabla25[[#This Row],[ROS_NUM_COR_COD_ROS_TG_NEG]]-Tabla25[[#This Row],[ROS_NUM_COR_COD_ESC_TG_NEG]]</f>
        <v>2.1111111111111107</v>
      </c>
      <c r="MV234" s="47">
        <f>Tabla25[[#This Row],[ROS_NUM_COR_COD_ROS_TG_NEU]]-Tabla25[[#This Row],[ROS_NUM_COR_COD_ESC_TG_NEU]]</f>
        <v>1.5555555555555554</v>
      </c>
      <c r="MW234" s="47">
        <f>Tabla25[[#This Row],[ROS_NUM_COR_COD_ROS_TG_POS]]-Tabla25[[#This Row],[ROS_NUM_COR_COD_ESC_TG_POS]]</f>
        <v>2</v>
      </c>
      <c r="MX234" s="47">
        <f>Tabla25[[#This Row],[ROS_NUM_COR_COD_ROS_TG_TOT]]-Tabla25[[#This Row],[ROS_NUM_COR_COD_ESC_TG_TOT]]</f>
        <v>1.8888888888888888</v>
      </c>
      <c r="MY234" s="47">
        <f>Tabla25[[#This Row],[ROS_DUR_COR_COD_ROS_TG_NEG]]-Tabla25[[#This Row],[ROS_DUR_COR_COD_ESC_TG_NEG]]</f>
        <v>580.16666666666674</v>
      </c>
      <c r="MZ234" s="47">
        <f>Tabla25[[#This Row],[ROS_DUR_COR_COD_ROS_TG_NEU]]-Tabla25[[#This Row],[ROS_DUR_COR_COD_ESC_TG_NEU]]</f>
        <v>306.11428571428564</v>
      </c>
      <c r="NA234" s="47">
        <f>Tabla25[[#This Row],[ROS_DUR_COR_COD_ROS_TG_POS]]-Tabla25[[#This Row],[ROS_DUR_COR_COD_ESC_TG_POS]]</f>
        <v>388.19047619047626</v>
      </c>
      <c r="NB234" s="47">
        <f>Tabla25[[#This Row],[ROS_DUR_COR_COD_ROS_TG_TOT]]-Tabla25[[#This Row],[ROS_DUR_COR_COD_ESC_TG_TOT]]</f>
        <v>444.75454545454545</v>
      </c>
    </row>
    <row r="235" spans="1:366" x14ac:dyDescent="0.3">
      <c r="A235" s="2" t="s">
        <v>232</v>
      </c>
      <c r="B235" s="2">
        <v>60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  <c r="KY235" s="15">
        <f>Tabla2[[#This Row],[ROS_NUM_COR_COD_ROS_TG_NEG]]-Tabla2[[#This Row],[PAS_NUM_COR_COD_ROS_TG_NEG]]</f>
        <v>0.67499999999999982</v>
      </c>
      <c r="KZ235" s="15">
        <f>Tabla2[[#This Row],[ROS_DUR_COR_COD_ROS_TG_NEG]]-Tabla2[[#This Row],[PAS_DUR_COR_COD_ROS_TG_NEG]]</f>
        <v>30.519736842105203</v>
      </c>
      <c r="LA235" s="15">
        <f>Tabla2[[#This Row],[ROS_NUM_COR_COD_ROS_TG_NEU]]-Tabla2[[#This Row],[PAS_NUM_COR_COD_ROS_TG_NEU]]</f>
        <v>-2.2444444444444445</v>
      </c>
      <c r="LB235" s="15">
        <f>Tabla2[[#This Row],[ROS_DUR_COR_COD_ROS_TG_NEU]]-Tabla2[[#This Row],[PAS_DUR_COR_COD_ROS_TG_NEU]]</f>
        <v>-556.14285714285711</v>
      </c>
      <c r="LC235" s="15">
        <f>Tabla2[[#This Row],[ROS_NUM_COR_COD_ROS_TG_POS]]-Tabla2[[#This Row],[PAS_NUM_COR_COD_ROS_TG_POS]]</f>
        <v>0.15714285714285703</v>
      </c>
      <c r="LD235" s="15">
        <f>Tabla2[[#This Row],[ROS_DUR_COR_COD_ROS_TG_POS]]-Tabla2[[#This Row],[PAS_DUR_COR_COD_ROS_TG_POS]]</f>
        <v>-130.46825396825398</v>
      </c>
      <c r="LE235" s="15">
        <f>Tabla2[[#This Row],[ROS_NUM_COR_COD_ROS_TG_TOT]]-Tabla2[[#This Row],[PAS_NUM_COR_COD_ROS_TG_TOT]]</f>
        <v>-0.52499999999999991</v>
      </c>
      <c r="LF235" s="15">
        <f>Tabla2[[#This Row],[ROS_DUR_COR_COD_ROS_TG_TOT]]-Tabla2[[#This Row],[PAS_DUR_COR_COD_ROS_TG_TOT]]</f>
        <v>-214.75677830940992</v>
      </c>
      <c r="LG235" s="15">
        <f>Tabla2[[#This Row],[ROS_NUM_COR_COD_ESC_TG_NEG]]-Tabla2[[#This Row],[PAS_NUM_COR_COD_ESC_TG_NEG]]</f>
        <v>-1.7749999999999999</v>
      </c>
      <c r="LH235" s="15">
        <f>Tabla2[[#This Row],[ROS_DUR_COR_COD_ESC_TG_NEG]]-Tabla2[[#This Row],[PAS_DUR_COR_COD_ESC_TG_NEG]]</f>
        <v>-248.16666666666674</v>
      </c>
      <c r="LI235" s="15">
        <f>Tabla2[[#This Row],[ROS_NUM_COR_COD_ESC_TG_NEU]]-Tabla2[[#This Row],[PAS_NUM_COR_COD_ESC_TG_NEU]]</f>
        <v>-0.16111111111111098</v>
      </c>
      <c r="LJ235" s="15">
        <f>Tabla2[[#This Row],[ROS_NUM_COR_COD_ESC_TG_NEG]]-Tabla2[[#This Row],[PAS_NUM_COR_COD_ESC_TG_NEG]]</f>
        <v>-1.7749999999999999</v>
      </c>
      <c r="LK235" s="15">
        <f>Tabla2[[#This Row],[ROS_NUM_COR_COD_ESC_TG_POS]]-Tabla2[[#This Row],[PAS_NUM_COR_COD_ESC_TG_POS]]</f>
        <v>-1.592857142857143</v>
      </c>
      <c r="LL235" s="15">
        <f>Tabla2[[#This Row],[ROS_DUR_COR_COD_ESC_TG_POS]]-Tabla2[[#This Row],[PAS_DUR_COR_COD_ESC_TG_POS]]</f>
        <v>-506.25882352941176</v>
      </c>
      <c r="LM235" s="15">
        <f>Tabla2[[#This Row],[ROS_NUM_COR_COD_ESC_TG_TOT]]-Tabla2[[#This Row],[PAS_NUM_COR_COD_ESC_TG_TOT]]</f>
        <v>-1.1333333333333333</v>
      </c>
      <c r="LN235" s="15">
        <f>Tabla2[[#This Row],[ROS_DUR_COR_COD_ESC_TG_TOT]]-Tabla2[[#This Row],[PAS_DUR_COR_COD_ESC_TG_TOT]]</f>
        <v>-273.97596153846143</v>
      </c>
      <c r="LO235" s="15">
        <f>Tabla2[[#This Row],[PAS_NUM_COR_COD_ROS_TG_NEG]]-Tabla2[[#This Row],[ESC_NUM_COR_COD_ROS_TG_NEG]]</f>
        <v>2.4500000000000002</v>
      </c>
      <c r="LP235" s="15">
        <f>Tabla2[[#This Row],[PAS_DUR_COR_COD_ROS_TG_NEG]]-Tabla2[[#This Row],[ESC_DUR_COR_COD_ROS_TG_NEG]]</f>
        <v>522.70526315789482</v>
      </c>
      <c r="LQ235" s="15">
        <f>Tabla2[[#This Row],[PAS_NUM_COR_COD_ROS_TG_NEU]]-Tabla2[[#This Row],[ESC_NUM_COR_COD_ROS_TG_NEU]]</f>
        <v>3.4666666666666668</v>
      </c>
      <c r="LR235" s="15">
        <f>Tabla2[[#This Row],[PAS_DUR_COR_COD_ROS_TG_NEU]]-Tabla2[[#This Row],[ESC_DUR_COR_COD_ROS_TG_NEU]]</f>
        <v>806.5</v>
      </c>
      <c r="LS235" s="15">
        <f>Tabla2[[#This Row],[PAS_NUM_COR_COD_ROS_TG_POS]]-Tabla2[[#This Row],[ESC_NUM_COR_COD_ROS_TG_POS]]</f>
        <v>2.4000000000000004</v>
      </c>
      <c r="LT235" s="15">
        <f>Tabla2[[#This Row],[PAS_DUR_COR_COD_ROS_TG_POS]]-Tabla2[[#This Row],[ESC_DUR_COR_COD_ROS_TG_POS]]</f>
        <v>623.36111111111109</v>
      </c>
      <c r="LU235" s="15">
        <f>Tabla2[[#This Row],[PAS_NUM_COR_COD_ROS_TG_TOT]]-Tabla2[[#This Row],[ESC_NUM_COR_COD_ROS_TG_TOT]]</f>
        <v>2.769047619047619</v>
      </c>
      <c r="LV235" s="15">
        <f>Tabla2[[#This Row],[PAS_DUR_COR_COD_ROS_TG_TOT]]-Tabla2[[#This Row],[ESC_DUR_COR_COD_ROS_TG_TOT]]</f>
        <v>664.12280701754389</v>
      </c>
      <c r="LW235" s="15">
        <f>Tabla2[[#This Row],[PAS_NUM_COR_COD_ESC_TG_NEG]]-Tabla2[[#This Row],[ESC_NUM_COR_COD_ESC_TG_NEG]]</f>
        <v>-2.4611111111111108</v>
      </c>
      <c r="LX235" s="15">
        <f>Tabla2[[#This Row],[PAS_DUR_COR_COD_ESC_TG_NEG]]-Tabla2[[#This Row],[ESC_DUR_COR_COD_ESC_TG_NEG]]</f>
        <v>-828.94444444444434</v>
      </c>
      <c r="LY235" s="15">
        <f>Tabla2[[#This Row],[PAS_NUM_COR_COD_ESC_TG_NEU]]-Tabla2[[#This Row],[ESC_NUM_COR_COD_ESC_TG_NEU]]</f>
        <v>-3.1722222222222225</v>
      </c>
      <c r="LZ235" s="15">
        <f>Tabla2[[#This Row],[PAS_DUR_COR_COD_ESC_TG_NEU]]-Tabla2[[#This Row],[ESC_DUR_COR_COD_ESC_TG_NEU]]</f>
        <v>-953.9869281045751</v>
      </c>
      <c r="MA235" s="15">
        <f>Tabla2[[#This Row],[PAS_NUM_COR_COD_ESC_TG_POS]]-Tabla2[[#This Row],[ESC_NUM_COR_COD_ESC_TG_POS]]</f>
        <v>-2.75</v>
      </c>
      <c r="MB235" s="15">
        <f>Tabla2[[#This Row],[PAS_DUR_COR_COD_ESC_TG_POS]]-Tabla2[[#This Row],[ESC_DUR_COR_COD_ESC_TG_POS]]</f>
        <v>-712.5411764705882</v>
      </c>
      <c r="MC235" s="15">
        <f>Tabla2[[#This Row],[PAS_NUM_COR_COD_ESC_TG_TOT]]-Tabla2[[#This Row],[ESC_NUM_COR_COD_ESC_TG_TOT]]</f>
        <v>-2.7952380952380955</v>
      </c>
      <c r="MD235" s="15">
        <f>Tabla2[[#This Row],[PAS_DUR_COR_COD_ESC_TG_TOT]]-Tabla2[[#This Row],[ESC_DUR_COR_COD_ESC_TG_TOT]]</f>
        <v>-827.74725274725279</v>
      </c>
      <c r="ME235" s="42">
        <f>Tabla25[[#This Row],[PAS_NUM_COR_COD_ROS_TG_NEG]]-Tabla25[[#This Row],[PAS_NUM_COR_COD_ESC_TG_NEG]]</f>
        <v>-0.19999999999999973</v>
      </c>
      <c r="MF235" s="42">
        <f>Tabla25[[#This Row],[PAS_NUM_COR_COD_ROS_TG_NEU]]-Tabla25[[#This Row],[PAS_NUM_COR_COD_ESC_TG_NEU]]</f>
        <v>1.75</v>
      </c>
      <c r="MG235" s="42">
        <f>Tabla25[[#This Row],[PAS_NUM_COR_COD_ROS_TG_POS]]-Tabla25[[#This Row],[PAS_NUM_COR_COD_ESC_TG_POS]]</f>
        <v>0.25</v>
      </c>
      <c r="MH235" s="42">
        <f>Tabla25[[#This Row],[PAS_NUM_COR_COD_ROS_TG_TOT]]-Tabla25[[#This Row],[PAS_NUM_COR_COD_ESC_TG_TOT]]</f>
        <v>0.60000000000000009</v>
      </c>
      <c r="MI235" s="42">
        <f>Tabla25[[#This Row],[PAS_DUR_COR_COD_ROS_TG_NEG]]-Tabla25[[#This Row],[PAS_DUR_COR_COD_ESC_TG_NEG]]</f>
        <v>-91.061403508771946</v>
      </c>
      <c r="MJ235" s="42">
        <f>Tabla25[[#This Row],[PAS_DUR_COR_COD_ROS_TG_NEU]]-Tabla25[[#This Row],[PAS_DUR_COR_COD_ESC_TG_NEU]]</f>
        <v>343.76470588235293</v>
      </c>
      <c r="MK235" s="42">
        <f>Tabla25[[#This Row],[PAS_DUR_COR_COD_ROS_TG_POS]]-Tabla25[[#This Row],[PAS_DUR_COR_COD_ESC_TG_POS]]</f>
        <v>-73.447712418300625</v>
      </c>
      <c r="ML235" s="42">
        <f>Tabla25[[#This Row],[PAS_DUR_COR_COD_ROS_TG_TOT]]-Tabla25[[#This Row],[PAS_DUR_COR_COD_ESC_TG_TOT]]</f>
        <v>62.400134952766621</v>
      </c>
      <c r="MM235" s="44">
        <f>Tabla25[[#This Row],[ESC_NUM_COR_COD_ROS_TG_NEG]]-Tabla25[[#This Row],[ESC_NUM_COR_COD_ESC_TG_NEG]]</f>
        <v>-5.1111111111111107</v>
      </c>
      <c r="MN235" s="44">
        <f>Tabla25[[#This Row],[ESC_NUM_COR_COD_ROS_TG_NEU]]-Tabla25[[#This Row],[ESC_NUM_COR_COD_ESC_TG_NEU]]</f>
        <v>-4.8888888888888893</v>
      </c>
      <c r="MO235" s="44">
        <f>Tabla25[[#This Row],[ESC_NUM_COR_COD_ROS_TG_POS]]-Tabla25[[#This Row],[ESC_NUM_COR_COD_ESC_TG_POS]]</f>
        <v>-4.9000000000000004</v>
      </c>
      <c r="MP235" s="44">
        <f>Tabla25[[#This Row],[ESC_NUM_COR_COD_ROS_TG_TOT]]-Tabla25[[#This Row],[ESC_NUM_COR_COD_ESC_TG_TOT]]</f>
        <v>-4.9642857142857144</v>
      </c>
      <c r="MQ235" s="44">
        <f>Tabla25[[#This Row],[ESC_DUR_COR_COD_ROS_TG_NEG]]-Tabla25[[#This Row],[ESC_DUR_COR_COD_ESC_TG_NEG]]</f>
        <v>-1442.7111111111112</v>
      </c>
      <c r="MR235" s="44">
        <f>Tabla25[[#This Row],[ESC_DUR_COR_COD_ROS_TG_NEU]]-Tabla25[[#This Row],[ESC_DUR_COR_COD_ESC_TG_NEU]]</f>
        <v>-1416.7222222222222</v>
      </c>
      <c r="MS235" s="44">
        <f>Tabla25[[#This Row],[ESC_DUR_COR_COD_ROS_TG_POS]]-Tabla25[[#This Row],[ESC_DUR_COR_COD_ESC_TG_POS]]</f>
        <v>-1409.35</v>
      </c>
      <c r="MT235" s="44">
        <f>Tabla25[[#This Row],[ESC_DUR_COR_COD_ROS_TG_TOT]]-Tabla25[[#This Row],[ESC_DUR_COR_COD_ESC_TG_TOT]]</f>
        <v>-1429.4699248120301</v>
      </c>
      <c r="MU235" s="47">
        <f>Tabla25[[#This Row],[ROS_NUM_COR_COD_ROS_TG_NEG]]-Tabla25[[#This Row],[ROS_NUM_COR_COD_ESC_TG_NEG]]</f>
        <v>2.25</v>
      </c>
      <c r="MV235" s="47">
        <f>Tabla25[[#This Row],[ROS_NUM_COR_COD_ROS_TG_NEU]]-Tabla25[[#This Row],[ROS_NUM_COR_COD_ESC_TG_NEU]]</f>
        <v>-0.33333333333333348</v>
      </c>
      <c r="MW235" s="47">
        <f>Tabla25[[#This Row],[ROS_NUM_COR_COD_ROS_TG_POS]]-Tabla25[[#This Row],[ROS_NUM_COR_COD_ESC_TG_POS]]</f>
        <v>2</v>
      </c>
      <c r="MX235" s="47">
        <f>Tabla25[[#This Row],[ROS_NUM_COR_COD_ROS_TG_TOT]]-Tabla25[[#This Row],[ROS_NUM_COR_COD_ESC_TG_TOT]]</f>
        <v>1.2083333333333335</v>
      </c>
      <c r="MY235" s="47">
        <f>Tabla25[[#This Row],[ROS_DUR_COR_COD_ROS_TG_NEG]]-Tabla25[[#This Row],[ROS_DUR_COR_COD_ESC_TG_NEG]]</f>
        <v>187.625</v>
      </c>
      <c r="MZ235" s="47">
        <f>Tabla25[[#This Row],[ROS_DUR_COR_COD_ROS_TG_NEU]]-Tabla25[[#This Row],[ROS_DUR_COR_COD_ESC_TG_NEU]]</f>
        <v>-141.57142857142856</v>
      </c>
      <c r="NA235" s="47">
        <f>Tabla25[[#This Row],[ROS_DUR_COR_COD_ROS_TG_POS]]-Tabla25[[#This Row],[ROS_DUR_COR_COD_ESC_TG_POS]]</f>
        <v>302.34285714285716</v>
      </c>
      <c r="NB235" s="47">
        <f>Tabla25[[#This Row],[ROS_DUR_COR_COD_ROS_TG_TOT]]-Tabla25[[#This Row],[ROS_DUR_COR_COD_ESC_TG_TOT]]</f>
        <v>121.61931818181813</v>
      </c>
    </row>
    <row r="236" spans="1:366" x14ac:dyDescent="0.3">
      <c r="A236" s="2" t="s">
        <v>233</v>
      </c>
      <c r="B236" s="2">
        <v>60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  <c r="KY236" s="15">
        <f>Tabla2[[#This Row],[ROS_NUM_COR_COD_ROS_TG_NEG]]-Tabla2[[#This Row],[PAS_NUM_COR_COD_ROS_TG_NEG]]</f>
        <v>-0.14999999999999991</v>
      </c>
      <c r="KZ236" s="15">
        <f>Tabla2[[#This Row],[ROS_DUR_COR_COD_ROS_TG_NEG]]-Tabla2[[#This Row],[PAS_DUR_COR_COD_ROS_TG_NEG]]</f>
        <v>219.21428571428567</v>
      </c>
      <c r="LA236" s="15">
        <f>Tabla2[[#This Row],[ROS_NUM_COR_COD_ROS_TG_NEU]]-Tabla2[[#This Row],[PAS_NUM_COR_COD_ROS_TG_NEU]]</f>
        <v>0.54999999999999982</v>
      </c>
      <c r="LB236" s="15">
        <f>Tabla2[[#This Row],[ROS_DUR_COR_COD_ROS_TG_NEU]]-Tabla2[[#This Row],[PAS_DUR_COR_COD_ROS_TG_NEU]]</f>
        <v>190</v>
      </c>
      <c r="LC236" s="15">
        <f>Tabla2[[#This Row],[ROS_NUM_COR_COD_ROS_TG_POS]]-Tabla2[[#This Row],[PAS_NUM_COR_COD_ROS_TG_POS]]</f>
        <v>2.35</v>
      </c>
      <c r="LD236" s="15">
        <f>Tabla2[[#This Row],[ROS_DUR_COR_COD_ROS_TG_POS]]-Tabla2[[#This Row],[PAS_DUR_COR_COD_ROS_TG_POS]]</f>
        <v>506.54761904761915</v>
      </c>
      <c r="LE236" s="15">
        <f>Tabla2[[#This Row],[ROS_NUM_COR_COD_ROS_TG_TOT]]-Tabla2[[#This Row],[PAS_NUM_COR_COD_ROS_TG_TOT]]</f>
        <v>0.95454545454545459</v>
      </c>
      <c r="LF236" s="15">
        <f>Tabla2[[#This Row],[ROS_DUR_COR_COD_ROS_TG_TOT]]-Tabla2[[#This Row],[PAS_DUR_COR_COD_ROS_TG_TOT]]</f>
        <v>300.1146304675716</v>
      </c>
      <c r="LG236" s="15">
        <f>Tabla2[[#This Row],[ROS_NUM_COR_COD_ESC_TG_NEG]]-Tabla2[[#This Row],[PAS_NUM_COR_COD_ESC_TG_NEG]]</f>
        <v>0.98333333333333339</v>
      </c>
      <c r="LH236" s="15">
        <f>Tabla2[[#This Row],[ROS_DUR_COR_COD_ESC_TG_NEG]]-Tabla2[[#This Row],[PAS_DUR_COR_COD_ESC_TG_NEG]]</f>
        <v>168.79999999999995</v>
      </c>
      <c r="LI236" s="15">
        <f>Tabla2[[#This Row],[ROS_NUM_COR_COD_ESC_TG_NEU]]-Tabla2[[#This Row],[PAS_NUM_COR_COD_ESC_TG_NEU]]</f>
        <v>-0.52499999999999991</v>
      </c>
      <c r="LJ236" s="15">
        <f>Tabla2[[#This Row],[ROS_NUM_COR_COD_ESC_TG_NEG]]-Tabla2[[#This Row],[PAS_NUM_COR_COD_ESC_TG_NEG]]</f>
        <v>0.98333333333333339</v>
      </c>
      <c r="LK236" s="15">
        <f>Tabla2[[#This Row],[ROS_NUM_COR_COD_ESC_TG_POS]]-Tabla2[[#This Row],[PAS_NUM_COR_COD_ESC_TG_POS]]</f>
        <v>-1.4</v>
      </c>
      <c r="LL236" s="15">
        <f>Tabla2[[#This Row],[ROS_DUR_COR_COD_ESC_TG_POS]]-Tabla2[[#This Row],[PAS_DUR_COR_COD_ESC_TG_POS]]</f>
        <v>-142.58974358974353</v>
      </c>
      <c r="LM236" s="15">
        <f>Tabla2[[#This Row],[ROS_NUM_COR_COD_ESC_TG_TOT]]-Tabla2[[#This Row],[PAS_NUM_COR_COD_ESC_TG_TOT]]</f>
        <v>-0.39848484848484844</v>
      </c>
      <c r="LN236" s="15">
        <f>Tabla2[[#This Row],[ROS_DUR_COR_COD_ESC_TG_TOT]]-Tabla2[[#This Row],[PAS_DUR_COR_COD_ESC_TG_TOT]]</f>
        <v>-0.91114982578392301</v>
      </c>
      <c r="LO236" s="15">
        <f>Tabla2[[#This Row],[PAS_NUM_COR_COD_ROS_TG_NEG]]-Tabla2[[#This Row],[ESC_NUM_COR_COD_ROS_TG_NEG]]</f>
        <v>1.5499999999999998</v>
      </c>
      <c r="LP236" s="15">
        <f>Tabla2[[#This Row],[PAS_DUR_COR_COD_ROS_TG_NEG]]-Tabla2[[#This Row],[ESC_DUR_COR_COD_ROS_TG_NEG]]</f>
        <v>372.28571428571433</v>
      </c>
      <c r="LQ236" s="15">
        <f>Tabla2[[#This Row],[PAS_NUM_COR_COD_ROS_TG_NEU]]-Tabla2[[#This Row],[ESC_NUM_COR_COD_ROS_TG_NEU]]</f>
        <v>-0.54999999999999982</v>
      </c>
      <c r="LR236" s="15">
        <f>Tabla2[[#This Row],[PAS_DUR_COR_COD_ROS_TG_NEU]]-Tabla2[[#This Row],[ESC_DUR_COR_COD_ROS_TG_NEU]]</f>
        <v>-275.20000000000005</v>
      </c>
      <c r="LS236" s="15">
        <f>Tabla2[[#This Row],[PAS_NUM_COR_COD_ROS_TG_POS]]-Tabla2[[#This Row],[ESC_NUM_COR_COD_ROS_TG_POS]]</f>
        <v>-0.70000000000000018</v>
      </c>
      <c r="LT236" s="15">
        <f>Tabla2[[#This Row],[PAS_DUR_COR_COD_ROS_TG_POS]]-Tabla2[[#This Row],[ESC_DUR_COR_COD_ROS_TG_POS]]</f>
        <v>-261.40476190476193</v>
      </c>
      <c r="LU236" s="15">
        <f>Tabla2[[#This Row],[PAS_NUM_COR_COD_ROS_TG_TOT]]-Tabla2[[#This Row],[ESC_NUM_COR_COD_ROS_TG_TOT]]</f>
        <v>0.1206896551724137</v>
      </c>
      <c r="LV236" s="15">
        <f>Tabla2[[#This Row],[PAS_DUR_COR_COD_ROS_TG_TOT]]-Tabla2[[#This Row],[ESC_DUR_COR_COD_ROS_TG_TOT]]</f>
        <v>-26.715249662618135</v>
      </c>
      <c r="LW236" s="15">
        <f>Tabla2[[#This Row],[PAS_NUM_COR_COD_ESC_TG_NEG]]-Tabla2[[#This Row],[ESC_NUM_COR_COD_ESC_TG_NEG]]</f>
        <v>-3.4499999999999997</v>
      </c>
      <c r="LX236" s="15">
        <f>Tabla2[[#This Row],[PAS_DUR_COR_COD_ESC_TG_NEG]]-Tabla2[[#This Row],[ESC_DUR_COR_COD_ESC_TG_NEG]]</f>
        <v>-957.33333333333326</v>
      </c>
      <c r="LY236" s="15">
        <f>Tabla2[[#This Row],[PAS_NUM_COR_COD_ESC_TG_NEU]]-Tabla2[[#This Row],[ESC_NUM_COR_COD_ESC_TG_NEU]]</f>
        <v>-1.4055555555555554</v>
      </c>
      <c r="LZ236" s="15">
        <f>Tabla2[[#This Row],[PAS_DUR_COR_COD_ESC_TG_NEU]]-Tabla2[[#This Row],[ESC_DUR_COR_COD_ESC_TG_NEU]]</f>
        <v>-423.15555555555545</v>
      </c>
      <c r="MA236" s="15">
        <f>Tabla2[[#This Row],[PAS_NUM_COR_COD_ESC_TG_POS]]-Tabla2[[#This Row],[ESC_NUM_COR_COD_ESC_TG_POS]]</f>
        <v>-2.35</v>
      </c>
      <c r="MB236" s="15">
        <f>Tabla2[[#This Row],[PAS_DUR_COR_COD_ESC_TG_POS]]-Tabla2[[#This Row],[ESC_DUR_COR_COD_ESC_TG_POS]]</f>
        <v>-810.95192307692309</v>
      </c>
      <c r="MC236" s="15">
        <f>Tabla2[[#This Row],[PAS_NUM_COR_COD_ESC_TG_TOT]]-Tabla2[[#This Row],[ESC_NUM_COR_COD_ESC_TG_TOT]]</f>
        <v>-2.4212643678160921</v>
      </c>
      <c r="MD236" s="15">
        <f>Tabla2[[#This Row],[PAS_DUR_COR_COD_ESC_TG_TOT]]-Tabla2[[#This Row],[ESC_DUR_COR_COD_ESC_TG_TOT]]</f>
        <v>-726.30863039399628</v>
      </c>
      <c r="ME236" s="42">
        <f>Tabla25[[#This Row],[PAS_NUM_COR_COD_ROS_TG_NEG]]-Tabla25[[#This Row],[PAS_NUM_COR_COD_ESC_TG_NEG]]</f>
        <v>0.79999999999999982</v>
      </c>
      <c r="MF236" s="42">
        <f>Tabla25[[#This Row],[PAS_NUM_COR_COD_ROS_TG_NEU]]-Tabla25[[#This Row],[PAS_NUM_COR_COD_ESC_TG_NEU]]</f>
        <v>-0.69999999999999973</v>
      </c>
      <c r="MG236" s="42">
        <f>Tabla25[[#This Row],[PAS_NUM_COR_COD_ROS_TG_POS]]-Tabla25[[#This Row],[PAS_NUM_COR_COD_ESC_TG_POS]]</f>
        <v>-0.75</v>
      </c>
      <c r="MH236" s="42">
        <f>Tabla25[[#This Row],[PAS_NUM_COR_COD_ROS_TG_TOT]]-Tabla25[[#This Row],[PAS_NUM_COR_COD_ESC_TG_TOT]]</f>
        <v>-0.21666666666666679</v>
      </c>
      <c r="MI236" s="42">
        <f>Tabla25[[#This Row],[PAS_DUR_COR_COD_ROS_TG_NEG]]-Tabla25[[#This Row],[PAS_DUR_COR_COD_ESC_TG_NEG]]</f>
        <v>78.285714285714334</v>
      </c>
      <c r="MJ236" s="42">
        <f>Tabla25[[#This Row],[PAS_DUR_COR_COD_ROS_TG_NEU]]-Tabla25[[#This Row],[PAS_DUR_COR_COD_ESC_TG_NEU]]</f>
        <v>-93.06666666666672</v>
      </c>
      <c r="MK236" s="42">
        <f>Tabla25[[#This Row],[PAS_DUR_COR_COD_ROS_TG_POS]]-Tabla25[[#This Row],[PAS_DUR_COR_COD_ESC_TG_POS]]</f>
        <v>-193.75641025641028</v>
      </c>
      <c r="ML236" s="42">
        <f>Tabla25[[#This Row],[PAS_DUR_COR_COD_ROS_TG_TOT]]-Tabla25[[#This Row],[PAS_DUR_COR_COD_ESC_TG_TOT]]</f>
        <v>-64.08880550343963</v>
      </c>
      <c r="MM236" s="44">
        <f>Tabla25[[#This Row],[ESC_NUM_COR_COD_ROS_TG_NEG]]-Tabla25[[#This Row],[ESC_NUM_COR_COD_ESC_TG_NEG]]</f>
        <v>-4.1999999999999993</v>
      </c>
      <c r="MN236" s="44">
        <f>Tabla25[[#This Row],[ESC_NUM_COR_COD_ROS_TG_NEU]]-Tabla25[[#This Row],[ESC_NUM_COR_COD_ESC_TG_NEU]]</f>
        <v>-1.5555555555555554</v>
      </c>
      <c r="MO236" s="44">
        <f>Tabla25[[#This Row],[ESC_NUM_COR_COD_ROS_TG_POS]]-Tabla25[[#This Row],[ESC_NUM_COR_COD_ESC_TG_POS]]</f>
        <v>-2.4</v>
      </c>
      <c r="MP236" s="44">
        <f>Tabla25[[#This Row],[ESC_NUM_COR_COD_ROS_TG_TOT]]-Tabla25[[#This Row],[ESC_NUM_COR_COD_ESC_TG_TOT]]</f>
        <v>-2.7586206896551726</v>
      </c>
      <c r="MQ236" s="44">
        <f>Tabla25[[#This Row],[ESC_DUR_COR_COD_ROS_TG_NEG]]-Tabla25[[#This Row],[ESC_DUR_COR_COD_ESC_TG_NEG]]</f>
        <v>-1251.3333333333333</v>
      </c>
      <c r="MR236" s="44">
        <f>Tabla25[[#This Row],[ESC_DUR_COR_COD_ROS_TG_NEU]]-Tabla25[[#This Row],[ESC_DUR_COR_COD_ESC_TG_NEU]]</f>
        <v>-241.02222222222213</v>
      </c>
      <c r="MS236" s="44">
        <f>Tabla25[[#This Row],[ESC_DUR_COR_COD_ROS_TG_POS]]-Tabla25[[#This Row],[ESC_DUR_COR_COD_ESC_TG_POS]]</f>
        <v>-743.30357142857144</v>
      </c>
      <c r="MT236" s="44">
        <f>Tabla25[[#This Row],[ESC_DUR_COR_COD_ROS_TG_TOT]]-Tabla25[[#This Row],[ESC_DUR_COR_COD_ESC_TG_TOT]]</f>
        <v>-763.68218623481778</v>
      </c>
      <c r="MU236" s="47">
        <f>Tabla25[[#This Row],[ROS_NUM_COR_COD_ROS_TG_NEG]]-Tabla25[[#This Row],[ROS_NUM_COR_COD_ESC_TG_NEG]]</f>
        <v>-0.33333333333333348</v>
      </c>
      <c r="MV236" s="47">
        <f>Tabla25[[#This Row],[ROS_NUM_COR_COD_ROS_TG_NEU]]-Tabla25[[#This Row],[ROS_NUM_COR_COD_ESC_TG_NEU]]</f>
        <v>0.375</v>
      </c>
      <c r="MW236" s="47">
        <f>Tabla25[[#This Row],[ROS_NUM_COR_COD_ROS_TG_POS]]-Tabla25[[#This Row],[ROS_NUM_COR_COD_ESC_TG_POS]]</f>
        <v>3</v>
      </c>
      <c r="MX236" s="47">
        <f>Tabla25[[#This Row],[ROS_NUM_COR_COD_ROS_TG_TOT]]-Tabla25[[#This Row],[ROS_NUM_COR_COD_ESC_TG_TOT]]</f>
        <v>1.1363636363636362</v>
      </c>
      <c r="MY236" s="47">
        <f>Tabla25[[#This Row],[ROS_DUR_COR_COD_ROS_TG_NEG]]-Tabla25[[#This Row],[ROS_DUR_COR_COD_ESC_TG_NEG]]</f>
        <v>128.70000000000005</v>
      </c>
      <c r="MZ236" s="47">
        <f>Tabla25[[#This Row],[ROS_DUR_COR_COD_ROS_TG_NEU]]-Tabla25[[#This Row],[ROS_DUR_COR_COD_ESC_TG_NEU]]</f>
        <v>165</v>
      </c>
      <c r="NA236" s="47">
        <f>Tabla25[[#This Row],[ROS_DUR_COR_COD_ROS_TG_POS]]-Tabla25[[#This Row],[ROS_DUR_COR_COD_ESC_TG_POS]]</f>
        <v>455.38095238095241</v>
      </c>
      <c r="NB236" s="47">
        <f>Tabla25[[#This Row],[ROS_DUR_COR_COD_ROS_TG_TOT]]-Tabla25[[#This Row],[ROS_DUR_COR_COD_ESC_TG_TOT]]</f>
        <v>236.93697478991589</v>
      </c>
    </row>
    <row r="237" spans="1:366" x14ac:dyDescent="0.3">
      <c r="A237" s="2" t="s">
        <v>234</v>
      </c>
      <c r="B237" s="2">
        <v>60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  <c r="KY237" s="15">
        <f>Tabla2[[#This Row],[ROS_NUM_COR_COD_ROS_TG_NEG]]-Tabla2[[#This Row],[PAS_NUM_COR_COD_ROS_TG_NEG]]</f>
        <v>2.5592105263157894</v>
      </c>
      <c r="KZ237" s="15">
        <f>Tabla2[[#This Row],[ROS_DUR_COR_COD_ROS_TG_NEG]]-Tabla2[[#This Row],[PAS_DUR_COR_COD_ROS_TG_NEG]]</f>
        <v>426.25</v>
      </c>
      <c r="LA237" s="15">
        <f>Tabla2[[#This Row],[ROS_NUM_COR_COD_ROS_TG_NEU]]-Tabla2[[#This Row],[PAS_NUM_COR_COD_ROS_TG_NEU]]</f>
        <v>3.6277777777777778</v>
      </c>
      <c r="LB237" s="15">
        <f>Tabla2[[#This Row],[ROS_DUR_COR_COD_ROS_TG_NEU]]-Tabla2[[#This Row],[PAS_DUR_COR_COD_ROS_TG_NEU]]</f>
        <v>629.0625</v>
      </c>
      <c r="LC237" s="15">
        <f>Tabla2[[#This Row],[ROS_NUM_COR_COD_ROS_TG_POS]]-Tabla2[[#This Row],[PAS_NUM_COR_COD_ROS_TG_POS]]</f>
        <v>2.0499999999999998</v>
      </c>
      <c r="LD237" s="15">
        <f>Tabla2[[#This Row],[ROS_DUR_COR_COD_ROS_TG_POS]]-Tabla2[[#This Row],[PAS_DUR_COR_COD_ROS_TG_POS]]</f>
        <v>365.2</v>
      </c>
      <c r="LE237" s="15">
        <f>Tabla2[[#This Row],[ROS_NUM_COR_COD_ROS_TG_TOT]]-Tabla2[[#This Row],[PAS_NUM_COR_COD_ROS_TG_TOT]]</f>
        <v>2.7319522912743253</v>
      </c>
      <c r="LF237" s="15">
        <f>Tabla2[[#This Row],[ROS_DUR_COR_COD_ROS_TG_TOT]]-Tabla2[[#This Row],[PAS_DUR_COR_COD_ROS_TG_TOT]]</f>
        <v>476.78671328671328</v>
      </c>
      <c r="LG237" s="15">
        <f>Tabla2[[#This Row],[ROS_NUM_COR_COD_ESC_TG_NEG]]-Tabla2[[#This Row],[PAS_NUM_COR_COD_ESC_TG_NEG]]</f>
        <v>0.73026315789473695</v>
      </c>
      <c r="LH237" s="15">
        <f>Tabla2[[#This Row],[ROS_DUR_COR_COD_ESC_TG_NEG]]-Tabla2[[#This Row],[PAS_DUR_COR_COD_ESC_TG_NEG]]</f>
        <v>1.6428571428571672</v>
      </c>
      <c r="LI237" s="15">
        <f>Tabla2[[#This Row],[ROS_NUM_COR_COD_ESC_TG_NEU]]-Tabla2[[#This Row],[PAS_NUM_COR_COD_ESC_TG_NEU]]</f>
        <v>1.5388888888888888</v>
      </c>
      <c r="LJ237" s="15">
        <f>Tabla2[[#This Row],[ROS_NUM_COR_COD_ESC_TG_NEG]]-Tabla2[[#This Row],[PAS_NUM_COR_COD_ESC_TG_NEG]]</f>
        <v>0.73026315789473695</v>
      </c>
      <c r="LK237" s="15">
        <f>Tabla2[[#This Row],[ROS_NUM_COR_COD_ESC_TG_POS]]-Tabla2[[#This Row],[PAS_NUM_COR_COD_ESC_TG_POS]]</f>
        <v>2.0500000000000003</v>
      </c>
      <c r="LL237" s="15">
        <f>Tabla2[[#This Row],[ROS_DUR_COR_COD_ESC_TG_POS]]-Tabla2[[#This Row],[PAS_DUR_COR_COD_ESC_TG_POS]]</f>
        <v>349.37373737373736</v>
      </c>
      <c r="LM237" s="15">
        <f>Tabla2[[#This Row],[ROS_NUM_COR_COD_ESC_TG_TOT]]-Tabla2[[#This Row],[PAS_NUM_COR_COD_ESC_TG_TOT]]</f>
        <v>1.4682988072818584</v>
      </c>
      <c r="LN237" s="15">
        <f>Tabla2[[#This Row],[ROS_DUR_COR_COD_ESC_TG_TOT]]-Tabla2[[#This Row],[PAS_DUR_COR_COD_ESC_TG_TOT]]</f>
        <v>213.77297297297292</v>
      </c>
      <c r="LO237" s="15">
        <f>Tabla2[[#This Row],[PAS_NUM_COR_COD_ROS_TG_NEG]]-Tabla2[[#This Row],[ESC_NUM_COR_COD_ROS_TG_NEG]]</f>
        <v>-0.51754385964912264</v>
      </c>
      <c r="LP237" s="15">
        <f>Tabla2[[#This Row],[PAS_DUR_COR_COD_ROS_TG_NEG]]-Tabla2[[#This Row],[ESC_DUR_COR_COD_ROS_TG_NEG]]</f>
        <v>-453.66666666666663</v>
      </c>
      <c r="LQ237" s="15">
        <f>Tabla2[[#This Row],[PAS_NUM_COR_COD_ROS_TG_NEU]]-Tabla2[[#This Row],[ESC_NUM_COR_COD_ROS_TG_NEU]]</f>
        <v>-0.47500000000000009</v>
      </c>
      <c r="LR237" s="15">
        <f>Tabla2[[#This Row],[PAS_DUR_COR_COD_ROS_TG_NEU]]-Tabla2[[#This Row],[ESC_DUR_COR_COD_ROS_TG_NEU]]</f>
        <v>-449.3125</v>
      </c>
      <c r="LS237" s="15">
        <f>Tabla2[[#This Row],[PAS_NUM_COR_COD_ROS_TG_POS]]-Tabla2[[#This Row],[ESC_NUM_COR_COD_ROS_TG_POS]]</f>
        <v>-0.75000000000000022</v>
      </c>
      <c r="LT237" s="15">
        <f>Tabla2[[#This Row],[PAS_DUR_COR_COD_ROS_TG_POS]]-Tabla2[[#This Row],[ESC_DUR_COR_COD_ROS_TG_POS]]</f>
        <v>-159.5333333333333</v>
      </c>
      <c r="LU237" s="15">
        <f>Tabla2[[#This Row],[PAS_NUM_COR_COD_ROS_TG_TOT]]-Tabla2[[#This Row],[ESC_NUM_COR_COD_ROS_TG_TOT]]</f>
        <v>-0.53702051739518275</v>
      </c>
      <c r="LV237" s="15">
        <f>Tabla2[[#This Row],[PAS_DUR_COR_COD_ROS_TG_TOT]]-Tabla2[[#This Row],[ESC_DUR_COR_COD_ROS_TG_TOT]]</f>
        <v>-361.06363636363642</v>
      </c>
      <c r="LW237" s="15">
        <f>Tabla2[[#This Row],[PAS_NUM_COR_COD_ESC_TG_NEG]]-Tabla2[[#This Row],[ESC_NUM_COR_COD_ESC_TG_NEG]]</f>
        <v>0.89473684210526305</v>
      </c>
      <c r="LX237" s="15">
        <f>Tabla2[[#This Row],[PAS_DUR_COR_COD_ESC_TG_NEG]]-Tabla2[[#This Row],[ESC_DUR_COR_COD_ESC_TG_NEG]]</f>
        <v>256.15714285714284</v>
      </c>
      <c r="LY237" s="15">
        <f>Tabla2[[#This Row],[PAS_NUM_COR_COD_ESC_TG_NEU]]-Tabla2[[#This Row],[ESC_NUM_COR_COD_ESC_TG_NEU]]</f>
        <v>-0.39999999999999991</v>
      </c>
      <c r="LZ237" s="15">
        <f>Tabla2[[#This Row],[PAS_DUR_COR_COD_ESC_TG_NEU]]-Tabla2[[#This Row],[ESC_DUR_COR_COD_ESC_TG_NEU]]</f>
        <v>-73.25</v>
      </c>
      <c r="MA237" s="15">
        <f>Tabla2[[#This Row],[PAS_NUM_COR_COD_ESC_TG_POS]]-Tabla2[[#This Row],[ESC_NUM_COR_COD_ESC_TG_POS]]</f>
        <v>-0.25</v>
      </c>
      <c r="MB237" s="15">
        <f>Tabla2[[#This Row],[PAS_DUR_COR_COD_ESC_TG_POS]]-Tabla2[[#This Row],[ESC_DUR_COR_COD_ESC_TG_POS]]</f>
        <v>-257.81818181818181</v>
      </c>
      <c r="MC237" s="15">
        <f>Tabla2[[#This Row],[PAS_NUM_COR_COD_ESC_TG_TOT]]-Tabla2[[#This Row],[ESC_NUM_COR_COD_ESC_TG_TOT]]</f>
        <v>3.6574487065120342E-2</v>
      </c>
      <c r="MD237" s="15">
        <f>Tabla2[[#This Row],[PAS_DUR_COR_COD_ESC_TG_TOT]]-Tabla2[[#This Row],[ESC_DUR_COR_COD_ESC_TG_TOT]]</f>
        <v>19.488565488565484</v>
      </c>
      <c r="ME237" s="42">
        <f>Tabla25[[#This Row],[PAS_NUM_COR_COD_ROS_TG_NEG]]-Tabla25[[#This Row],[PAS_NUM_COR_COD_ESC_TG_NEG]]</f>
        <v>-0.57894736842105243</v>
      </c>
      <c r="MF237" s="42">
        <f>Tabla25[[#This Row],[PAS_NUM_COR_COD_ROS_TG_NEU]]-Tabla25[[#This Row],[PAS_NUM_COR_COD_ESC_TG_NEU]]</f>
        <v>-0.20000000000000018</v>
      </c>
      <c r="MG237" s="42">
        <f>Tabla25[[#This Row],[PAS_NUM_COR_COD_ROS_TG_POS]]-Tabla25[[#This Row],[PAS_NUM_COR_COD_ESC_TG_POS]]</f>
        <v>0.30000000000000004</v>
      </c>
      <c r="MH237" s="42">
        <f>Tabla25[[#This Row],[PAS_NUM_COR_COD_ROS_TG_TOT]]-Tabla25[[#This Row],[PAS_NUM_COR_COD_ESC_TG_TOT]]</f>
        <v>-0.15254237288135575</v>
      </c>
      <c r="MI237" s="42">
        <f>Tabla25[[#This Row],[PAS_DUR_COR_COD_ROS_TG_NEG]]-Tabla25[[#This Row],[PAS_DUR_COR_COD_ESC_TG_NEG]]</f>
        <v>-161.35714285714283</v>
      </c>
      <c r="MJ237" s="42">
        <f>Tabla25[[#This Row],[PAS_DUR_COR_COD_ROS_TG_NEU]]-Tabla25[[#This Row],[PAS_DUR_COR_COD_ESC_TG_NEU]]</f>
        <v>-164.3125</v>
      </c>
      <c r="MK237" s="42">
        <f>Tabla25[[#This Row],[PAS_DUR_COR_COD_ROS_TG_POS]]-Tabla25[[#This Row],[PAS_DUR_COR_COD_ESC_TG_POS]]</f>
        <v>-55.381818181818176</v>
      </c>
      <c r="ML237" s="42">
        <f>Tabla25[[#This Row],[PAS_DUR_COR_COD_ROS_TG_TOT]]-Tabla25[[#This Row],[PAS_DUR_COR_COD_ESC_TG_TOT]]</f>
        <v>-134.89066339066341</v>
      </c>
      <c r="MM237" s="44">
        <f>Tabla25[[#This Row],[ESC_NUM_COR_COD_ROS_TG_NEG]]-Tabla25[[#This Row],[ESC_NUM_COR_COD_ESC_TG_NEG]]</f>
        <v>0.83333333333333326</v>
      </c>
      <c r="MN237" s="44">
        <f>Tabla25[[#This Row],[ESC_NUM_COR_COD_ROS_TG_NEU]]-Tabla25[[#This Row],[ESC_NUM_COR_COD_ESC_TG_NEU]]</f>
        <v>-0.125</v>
      </c>
      <c r="MO237" s="44">
        <f>Tabla25[[#This Row],[ESC_NUM_COR_COD_ROS_TG_POS]]-Tabla25[[#This Row],[ESC_NUM_COR_COD_ESC_TG_POS]]</f>
        <v>0.80000000000000027</v>
      </c>
      <c r="MP237" s="44">
        <f>Tabla25[[#This Row],[ESC_NUM_COR_COD_ROS_TG_TOT]]-Tabla25[[#This Row],[ESC_NUM_COR_COD_ESC_TG_TOT]]</f>
        <v>0.42105263157894735</v>
      </c>
      <c r="MQ237" s="44">
        <f>Tabla25[[#This Row],[ESC_DUR_COR_COD_ROS_TG_NEG]]-Tabla25[[#This Row],[ESC_DUR_COR_COD_ESC_TG_NEG]]</f>
        <v>548.4666666666667</v>
      </c>
      <c r="MR237" s="44">
        <f>Tabla25[[#This Row],[ESC_DUR_COR_COD_ROS_TG_NEU]]-Tabla25[[#This Row],[ESC_DUR_COR_COD_ESC_TG_NEU]]</f>
        <v>211.75</v>
      </c>
      <c r="MS237" s="44">
        <f>Tabla25[[#This Row],[ESC_DUR_COR_COD_ROS_TG_POS]]-Tabla25[[#This Row],[ESC_DUR_COR_COD_ESC_TG_POS]]</f>
        <v>-153.66666666666669</v>
      </c>
      <c r="MT237" s="44">
        <f>Tabla25[[#This Row],[ESC_DUR_COR_COD_ROS_TG_TOT]]-Tabla25[[#This Row],[ESC_DUR_COR_COD_ESC_TG_TOT]]</f>
        <v>245.6615384615385</v>
      </c>
      <c r="MU237" s="47">
        <f>Tabla25[[#This Row],[ROS_NUM_COR_COD_ROS_TG_NEG]]-Tabla25[[#This Row],[ROS_NUM_COR_COD_ESC_TG_NEG]]</f>
        <v>1.25</v>
      </c>
      <c r="MV237" s="47">
        <f>Tabla25[[#This Row],[ROS_NUM_COR_COD_ROS_TG_NEU]]-Tabla25[[#This Row],[ROS_NUM_COR_COD_ESC_TG_NEU]]</f>
        <v>1.8888888888888888</v>
      </c>
      <c r="MW237" s="47">
        <f>Tabla25[[#This Row],[ROS_NUM_COR_COD_ROS_TG_POS]]-Tabla25[[#This Row],[ROS_NUM_COR_COD_ESC_TG_POS]]</f>
        <v>0.29999999999999982</v>
      </c>
      <c r="MX237" s="47">
        <f>Tabla25[[#This Row],[ROS_NUM_COR_COD_ROS_TG_TOT]]-Tabla25[[#This Row],[ROS_NUM_COR_COD_ESC_TG_TOT]]</f>
        <v>1.1111111111111112</v>
      </c>
      <c r="MY237" s="47">
        <f>Tabla25[[#This Row],[ROS_DUR_COR_COD_ROS_TG_NEG]]-Tabla25[[#This Row],[ROS_DUR_COR_COD_ESC_TG_NEG]]</f>
        <v>263.25</v>
      </c>
      <c r="MZ237" s="47">
        <f>Tabla25[[#This Row],[ROS_DUR_COR_COD_ROS_TG_NEU]]-Tabla25[[#This Row],[ROS_DUR_COR_COD_ESC_TG_NEU]]</f>
        <v>169</v>
      </c>
      <c r="NA237" s="47">
        <f>Tabla25[[#This Row],[ROS_DUR_COR_COD_ROS_TG_POS]]-Tabla25[[#This Row],[ROS_DUR_COR_COD_ESC_TG_POS]]</f>
        <v>-39.555555555555543</v>
      </c>
      <c r="NB237" s="47">
        <f>Tabla25[[#This Row],[ROS_DUR_COR_COD_ROS_TG_TOT]]-Tabla25[[#This Row],[ROS_DUR_COR_COD_ESC_TG_TOT]]</f>
        <v>128.12307692307695</v>
      </c>
    </row>
    <row r="238" spans="1:366" x14ac:dyDescent="0.3">
      <c r="A238" s="2" t="s">
        <v>235</v>
      </c>
      <c r="B238" s="2">
        <v>60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  <c r="KY238" s="15">
        <f>Tabla2[[#This Row],[ROS_NUM_COR_COD_ROS_TG_NEG]]-Tabla2[[#This Row],[PAS_NUM_COR_COD_ROS_TG_NEG]]</f>
        <v>-0.61111111111111116</v>
      </c>
      <c r="KZ238" s="15">
        <f>Tabla2[[#This Row],[ROS_DUR_COR_COD_ROS_TG_NEG]]-Tabla2[[#This Row],[PAS_DUR_COR_COD_ROS_TG_NEG]]</f>
        <v>-218.0840336134454</v>
      </c>
      <c r="LA238" s="15">
        <f>Tabla2[[#This Row],[ROS_NUM_COR_COD_ROS_TG_NEU]]-Tabla2[[#This Row],[PAS_NUM_COR_COD_ROS_TG_NEU]]</f>
        <v>-0.60000000000000009</v>
      </c>
      <c r="LB238" s="15">
        <f>Tabla2[[#This Row],[ROS_DUR_COR_COD_ROS_TG_NEU]]-Tabla2[[#This Row],[PAS_DUR_COR_COD_ROS_TG_NEU]]</f>
        <v>-202.66911764705878</v>
      </c>
      <c r="LC238" s="15">
        <f>Tabla2[[#This Row],[ROS_NUM_COR_COD_ROS_TG_POS]]-Tabla2[[#This Row],[PAS_NUM_COR_COD_ROS_TG_POS]]</f>
        <v>0.33888888888888902</v>
      </c>
      <c r="LD238" s="15">
        <f>Tabla2[[#This Row],[ROS_DUR_COR_COD_ROS_TG_POS]]-Tabla2[[#This Row],[PAS_DUR_COR_COD_ROS_TG_POS]]</f>
        <v>79.08552631578948</v>
      </c>
      <c r="LE238" s="15">
        <f>Tabla2[[#This Row],[ROS_NUM_COR_COD_ROS_TG_TOT]]-Tabla2[[#This Row],[PAS_NUM_COR_COD_ROS_TG_TOT]]</f>
        <v>-0.31190476190476168</v>
      </c>
      <c r="LF238" s="15">
        <f>Tabla2[[#This Row],[ROS_DUR_COR_COD_ROS_TG_TOT]]-Tabla2[[#This Row],[PAS_DUR_COR_COD_ROS_TG_TOT]]</f>
        <v>-113.32649712879413</v>
      </c>
      <c r="LG238" s="15">
        <f>Tabla2[[#This Row],[ROS_NUM_COR_COD_ESC_TG_NEG]]-Tabla2[[#This Row],[PAS_NUM_COR_COD_ESC_TG_NEG]]</f>
        <v>-1.3666666666666667</v>
      </c>
      <c r="LH238" s="15">
        <f>Tabla2[[#This Row],[ROS_DUR_COR_COD_ESC_TG_NEG]]-Tabla2[[#This Row],[PAS_DUR_COR_COD_ESC_TG_NEG]]</f>
        <v>-91.973684210526358</v>
      </c>
      <c r="LI238" s="15">
        <f>Tabla2[[#This Row],[ROS_NUM_COR_COD_ESC_TG_NEU]]-Tabla2[[#This Row],[PAS_NUM_COR_COD_ESC_TG_NEU]]</f>
        <v>-0.75</v>
      </c>
      <c r="LJ238" s="15">
        <f>Tabla2[[#This Row],[ROS_NUM_COR_COD_ESC_TG_NEG]]-Tabla2[[#This Row],[PAS_NUM_COR_COD_ESC_TG_NEG]]</f>
        <v>-1.3666666666666667</v>
      </c>
      <c r="LK238" s="15">
        <f>Tabla2[[#This Row],[ROS_NUM_COR_COD_ESC_TG_POS]]-Tabla2[[#This Row],[PAS_NUM_COR_COD_ESC_TG_POS]]</f>
        <v>-1</v>
      </c>
      <c r="LL238" s="15">
        <f>Tabla2[[#This Row],[ROS_DUR_COR_COD_ESC_TG_POS]]-Tabla2[[#This Row],[PAS_DUR_COR_COD_ESC_TG_POS]]</f>
        <v>386.74999999999989</v>
      </c>
      <c r="LM238" s="15">
        <f>Tabla2[[#This Row],[ROS_NUM_COR_COD_ESC_TG_TOT]]-Tabla2[[#This Row],[PAS_NUM_COR_COD_ESC_TG_TOT]]</f>
        <v>-1.0285714285714285</v>
      </c>
      <c r="LN238" s="15">
        <f>Tabla2[[#This Row],[ROS_DUR_COR_COD_ESC_TG_TOT]]-Tabla2[[#This Row],[PAS_DUR_COR_COD_ESC_TG_TOT]]</f>
        <v>218.13340336134456</v>
      </c>
      <c r="LO238" s="15">
        <f>Tabla2[[#This Row],[PAS_NUM_COR_COD_ROS_TG_NEG]]-Tabla2[[#This Row],[ESC_NUM_COR_COD_ROS_TG_NEG]]</f>
        <v>0.72222222222222232</v>
      </c>
      <c r="LP238" s="15">
        <f>Tabla2[[#This Row],[PAS_DUR_COR_COD_ROS_TG_NEG]]-Tabla2[[#This Row],[ESC_DUR_COR_COD_ROS_TG_NEG]]</f>
        <v>-109.05882352941171</v>
      </c>
      <c r="LQ238" s="15">
        <f>Tabla2[[#This Row],[PAS_NUM_COR_COD_ROS_TG_NEU]]-Tabla2[[#This Row],[ESC_NUM_COR_COD_ROS_TG_NEU]]</f>
        <v>-0.6857142857142855</v>
      </c>
      <c r="LR238" s="15">
        <f>Tabla2[[#This Row],[PAS_DUR_COR_COD_ROS_TG_NEU]]-Tabla2[[#This Row],[ESC_DUR_COR_COD_ROS_TG_NEU]]</f>
        <v>-894.95588235294122</v>
      </c>
      <c r="LS238" s="15">
        <f>Tabla2[[#This Row],[PAS_NUM_COR_COD_ROS_TG_POS]]-Tabla2[[#This Row],[ESC_NUM_COR_COD_ROS_TG_POS]]</f>
        <v>0.25</v>
      </c>
      <c r="LT238" s="15">
        <f>Tabla2[[#This Row],[PAS_DUR_COR_COD_ROS_TG_POS]]-Tabla2[[#This Row],[ESC_DUR_COR_COD_ROS_TG_POS]]</f>
        <v>-191.06766917293237</v>
      </c>
      <c r="LU238" s="15">
        <f>Tabla2[[#This Row],[PAS_NUM_COR_COD_ROS_TG_TOT]]-Tabla2[[#This Row],[ESC_NUM_COR_COD_ROS_TG_TOT]]</f>
        <v>0.15256410256410247</v>
      </c>
      <c r="LV238" s="15">
        <f>Tabla2[[#This Row],[PAS_DUR_COR_COD_ROS_TG_TOT]]-Tabla2[[#This Row],[ESC_DUR_COR_COD_ROS_TG_TOT]]</f>
        <v>-331.95227524972256</v>
      </c>
      <c r="LW238" s="15">
        <f>Tabla2[[#This Row],[PAS_NUM_COR_COD_ESC_TG_NEG]]-Tabla2[[#This Row],[ESC_NUM_COR_COD_ESC_TG_NEG]]</f>
        <v>0.81111111111111134</v>
      </c>
      <c r="LX238" s="15">
        <f>Tabla2[[#This Row],[PAS_DUR_COR_COD_ESC_TG_NEG]]-Tabla2[[#This Row],[ESC_DUR_COR_COD_ESC_TG_NEG]]</f>
        <v>-38.812030075187863</v>
      </c>
      <c r="LY238" s="15">
        <f>Tabla2[[#This Row],[PAS_NUM_COR_COD_ESC_TG_NEU]]-Tabla2[[#This Row],[ESC_NUM_COR_COD_ESC_TG_NEU]]</f>
        <v>0.99285714285714288</v>
      </c>
      <c r="LZ238" s="15">
        <f>Tabla2[[#This Row],[PAS_DUR_COR_COD_ESC_TG_NEU]]-Tabla2[[#This Row],[ESC_DUR_COR_COD_ESC_TG_NEU]]</f>
        <v>214.30392156862752</v>
      </c>
      <c r="MA238" s="15">
        <f>Tabla2[[#This Row],[PAS_NUM_COR_COD_ESC_TG_POS]]-Tabla2[[#This Row],[ESC_NUM_COR_COD_ESC_TG_POS]]</f>
        <v>0.60000000000000009</v>
      </c>
      <c r="MB238" s="15">
        <f>Tabla2[[#This Row],[PAS_DUR_COR_COD_ESC_TG_POS]]-Tabla2[[#This Row],[ESC_DUR_COR_COD_ESC_TG_POS]]</f>
        <v>-430.86428571428576</v>
      </c>
      <c r="MC238" s="15">
        <f>Tabla2[[#This Row],[PAS_NUM_COR_COD_ESC_TG_TOT]]-Tabla2[[#This Row],[ESC_NUM_COR_COD_ESC_TG_TOT]]</f>
        <v>0.77307692307692299</v>
      </c>
      <c r="MD238" s="15">
        <f>Tabla2[[#This Row],[PAS_DUR_COR_COD_ESC_TG_TOT]]-Tabla2[[#This Row],[ESC_DUR_COR_COD_ESC_TG_TOT]]</f>
        <v>-100.08928571428578</v>
      </c>
      <c r="ME238" s="42">
        <f>Tabla25[[#This Row],[PAS_NUM_COR_COD_ROS_TG_NEG]]-Tabla25[[#This Row],[PAS_NUM_COR_COD_ESC_TG_NEG]]</f>
        <v>-0.20000000000000018</v>
      </c>
      <c r="MF238" s="42">
        <f>Tabla25[[#This Row],[PAS_NUM_COR_COD_ROS_TG_NEU]]-Tabla25[[#This Row],[PAS_NUM_COR_COD_ESC_TG_NEU]]</f>
        <v>-1.25</v>
      </c>
      <c r="MG238" s="42">
        <f>Tabla25[[#This Row],[PAS_NUM_COR_COD_ROS_TG_POS]]-Tabla25[[#This Row],[PAS_NUM_COR_COD_ESC_TG_POS]]</f>
        <v>-1.4500000000000002</v>
      </c>
      <c r="MH238" s="42">
        <f>Tabla25[[#This Row],[PAS_NUM_COR_COD_ROS_TG_TOT]]-Tabla25[[#This Row],[PAS_NUM_COR_COD_ESC_TG_TOT]]</f>
        <v>-0.96666666666666679</v>
      </c>
      <c r="MI238" s="42">
        <f>Tabla25[[#This Row],[PAS_DUR_COR_COD_ROS_TG_NEG]]-Tabla25[[#This Row],[PAS_DUR_COR_COD_ESC_TG_NEG]]</f>
        <v>38.467492260061931</v>
      </c>
      <c r="MJ238" s="42">
        <f>Tabla25[[#This Row],[PAS_DUR_COR_COD_ROS_TG_NEU]]-Tabla25[[#This Row],[PAS_DUR_COR_COD_ESC_TG_NEU]]</f>
        <v>-382.17647058823536</v>
      </c>
      <c r="MK238" s="42">
        <f>Tabla25[[#This Row],[PAS_DUR_COR_COD_ROS_TG_POS]]-Tabla25[[#This Row],[PAS_DUR_COR_COD_ESC_TG_POS]]</f>
        <v>-333.0605263157895</v>
      </c>
      <c r="ML238" s="42">
        <f>Tabla25[[#This Row],[PAS_DUR_COR_COD_ROS_TG_TOT]]-Tabla25[[#This Row],[PAS_DUR_COR_COD_ESC_TG_TOT]]</f>
        <v>-227.87769541778971</v>
      </c>
      <c r="MM238" s="44">
        <f>Tabla25[[#This Row],[ESC_NUM_COR_COD_ROS_TG_NEG]]-Tabla25[[#This Row],[ESC_NUM_COR_COD_ESC_TG_NEG]]</f>
        <v>-0.11111111111111116</v>
      </c>
      <c r="MN238" s="44">
        <f>Tabla25[[#This Row],[ESC_NUM_COR_COD_ROS_TG_NEU]]-Tabla25[[#This Row],[ESC_NUM_COR_COD_ESC_TG_NEU]]</f>
        <v>0.42857142857142838</v>
      </c>
      <c r="MO238" s="44">
        <f>Tabla25[[#This Row],[ESC_NUM_COR_COD_ROS_TG_POS]]-Tabla25[[#This Row],[ESC_NUM_COR_COD_ESC_TG_POS]]</f>
        <v>-1.1000000000000001</v>
      </c>
      <c r="MP238" s="44">
        <f>Tabla25[[#This Row],[ESC_NUM_COR_COD_ROS_TG_TOT]]-Tabla25[[#This Row],[ESC_NUM_COR_COD_ESC_TG_TOT]]</f>
        <v>-0.34615384615384626</v>
      </c>
      <c r="MQ238" s="44">
        <f>Tabla25[[#This Row],[ESC_DUR_COR_COD_ROS_TG_NEG]]-Tabla25[[#This Row],[ESC_DUR_COR_COD_ESC_TG_NEG]]</f>
        <v>108.71428571428578</v>
      </c>
      <c r="MR238" s="44">
        <f>Tabla25[[#This Row],[ESC_DUR_COR_COD_ROS_TG_NEU]]-Tabla25[[#This Row],[ESC_DUR_COR_COD_ESC_TG_NEU]]</f>
        <v>727.08333333333337</v>
      </c>
      <c r="MS238" s="44">
        <f>Tabla25[[#This Row],[ESC_DUR_COR_COD_ROS_TG_POS]]-Tabla25[[#This Row],[ESC_DUR_COR_COD_ESC_TG_POS]]</f>
        <v>-572.85714285714289</v>
      </c>
      <c r="MT238" s="44">
        <f>Tabla25[[#This Row],[ESC_DUR_COR_COD_ROS_TG_TOT]]-Tabla25[[#This Row],[ESC_DUR_COR_COD_ESC_TG_TOT]]</f>
        <v>3.9852941176470722</v>
      </c>
      <c r="MU238" s="47">
        <f>Tabla25[[#This Row],[ROS_NUM_COR_COD_ROS_TG_NEG]]-Tabla25[[#This Row],[ROS_NUM_COR_COD_ESC_TG_NEG]]</f>
        <v>0.55555555555555536</v>
      </c>
      <c r="MV238" s="47">
        <f>Tabla25[[#This Row],[ROS_NUM_COR_COD_ROS_TG_NEU]]-Tabla25[[#This Row],[ROS_NUM_COR_COD_ESC_TG_NEU]]</f>
        <v>-1.1000000000000001</v>
      </c>
      <c r="MW238" s="47">
        <f>Tabla25[[#This Row],[ROS_NUM_COR_COD_ROS_TG_POS]]-Tabla25[[#This Row],[ROS_NUM_COR_COD_ESC_TG_POS]]</f>
        <v>-0.11111111111111116</v>
      </c>
      <c r="MX238" s="47">
        <f>Tabla25[[#This Row],[ROS_NUM_COR_COD_ROS_TG_TOT]]-Tabla25[[#This Row],[ROS_NUM_COR_COD_ESC_TG_TOT]]</f>
        <v>-0.25</v>
      </c>
      <c r="MY238" s="47">
        <f>Tabla25[[#This Row],[ROS_DUR_COR_COD_ROS_TG_NEG]]-Tabla25[[#This Row],[ROS_DUR_COR_COD_ESC_TG_NEG]]</f>
        <v>-87.64285714285711</v>
      </c>
      <c r="MZ238" s="47">
        <f>Tabla25[[#This Row],[ROS_DUR_COR_COD_ROS_TG_NEU]]-Tabla25[[#This Row],[ROS_DUR_COR_COD_ESC_TG_NEU]]</f>
        <v>-948.20833333333326</v>
      </c>
      <c r="NA238" s="47">
        <f>Tabla25[[#This Row],[ROS_DUR_COR_COD_ROS_TG_POS]]-Tabla25[[#This Row],[ROS_DUR_COR_COD_ESC_TG_POS]]</f>
        <v>-640.72499999999991</v>
      </c>
      <c r="NB238" s="47">
        <f>Tabla25[[#This Row],[ROS_DUR_COR_COD_ROS_TG_TOT]]-Tabla25[[#This Row],[ROS_DUR_COR_COD_ESC_TG_TOT]]</f>
        <v>-559.3375959079284</v>
      </c>
    </row>
    <row r="239" spans="1:366" x14ac:dyDescent="0.3">
      <c r="A239" s="2" t="s">
        <v>236</v>
      </c>
      <c r="B239" s="2">
        <v>60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  <c r="KY239" s="15">
        <f>Tabla2[[#This Row],[ROS_NUM_COR_COD_ROS_TG_NEG]]-Tabla2[[#This Row],[PAS_NUM_COR_COD_ROS_TG_NEG]]</f>
        <v>7.0175438596491446E-2</v>
      </c>
      <c r="KZ239" s="15">
        <f>Tabla2[[#This Row],[ROS_DUR_COR_COD_ROS_TG_NEG]]-Tabla2[[#This Row],[PAS_DUR_COR_COD_ROS_TG_NEG]]</f>
        <v>275.90384615384619</v>
      </c>
      <c r="LA239" s="15">
        <f>Tabla2[[#This Row],[ROS_NUM_COR_COD_ROS_TG_NEU]]-Tabla2[[#This Row],[PAS_NUM_COR_COD_ROS_TG_NEU]]</f>
        <v>1.0467836257309941</v>
      </c>
      <c r="LB239" s="15">
        <f>Tabla2[[#This Row],[ROS_DUR_COR_COD_ROS_TG_NEU]]-Tabla2[[#This Row],[PAS_DUR_COR_COD_ROS_TG_NEU]]</f>
        <v>-80.791666666666515</v>
      </c>
      <c r="LC239" s="15">
        <f>Tabla2[[#This Row],[ROS_NUM_COR_COD_ROS_TG_POS]]-Tabla2[[#This Row],[PAS_NUM_COR_COD_ROS_TG_POS]]</f>
        <v>0.52499999999999991</v>
      </c>
      <c r="LD239" s="15">
        <f>Tabla2[[#This Row],[ROS_DUR_COR_COD_ROS_TG_POS]]-Tabla2[[#This Row],[PAS_DUR_COR_COD_ROS_TG_POS]]</f>
        <v>507.65925925925944</v>
      </c>
      <c r="LE239" s="15">
        <f>Tabla2[[#This Row],[ROS_NUM_COR_COD_ROS_TG_TOT]]-Tabla2[[#This Row],[PAS_NUM_COR_COD_ROS_TG_TOT]]</f>
        <v>0.61619190404797575</v>
      </c>
      <c r="LF239" s="15">
        <f>Tabla2[[#This Row],[ROS_DUR_COR_COD_ROS_TG_TOT]]-Tabla2[[#This Row],[PAS_DUR_COR_COD_ROS_TG_TOT]]</f>
        <v>176.51226551226546</v>
      </c>
      <c r="LG239" s="15">
        <f>Tabla2[[#This Row],[ROS_NUM_COR_COD_ESC_TG_NEG]]-Tabla2[[#This Row],[PAS_NUM_COR_COD_ESC_TG_NEG]]</f>
        <v>1.2456140350877192</v>
      </c>
      <c r="LH239" s="15">
        <f>Tabla2[[#This Row],[ROS_DUR_COR_COD_ESC_TG_NEG]]-Tabla2[[#This Row],[PAS_DUR_COR_COD_ESC_TG_NEG]]</f>
        <v>800.42741935483866</v>
      </c>
      <c r="LI239" s="15">
        <f>Tabla2[[#This Row],[ROS_NUM_COR_COD_ESC_TG_NEU]]-Tabla2[[#This Row],[PAS_NUM_COR_COD_ESC_TG_NEU]]</f>
        <v>0.61403508771929793</v>
      </c>
      <c r="LJ239" s="15">
        <f>Tabla2[[#This Row],[ROS_NUM_COR_COD_ESC_TG_NEG]]-Tabla2[[#This Row],[PAS_NUM_COR_COD_ESC_TG_NEG]]</f>
        <v>1.2456140350877192</v>
      </c>
      <c r="LK239" s="15">
        <f>Tabla2[[#This Row],[ROS_NUM_COR_COD_ESC_TG_POS]]-Tabla2[[#This Row],[PAS_NUM_COR_COD_ESC_TG_POS]]</f>
        <v>-0.75</v>
      </c>
      <c r="LL239" s="15">
        <f>Tabla2[[#This Row],[ROS_DUR_COR_COD_ESC_TG_POS]]-Tabla2[[#This Row],[PAS_DUR_COR_COD_ESC_TG_POS]]</f>
        <v>-160.7045454545455</v>
      </c>
      <c r="LM239" s="15">
        <f>Tabla2[[#This Row],[ROS_NUM_COR_COD_ESC_TG_TOT]]-Tabla2[[#This Row],[PAS_NUM_COR_COD_ESC_TG_TOT]]</f>
        <v>0.27961019490254868</v>
      </c>
      <c r="LN239" s="15">
        <f>Tabla2[[#This Row],[ROS_DUR_COR_COD_ESC_TG_TOT]]-Tabla2[[#This Row],[PAS_DUR_COR_COD_ESC_TG_TOT]]</f>
        <v>415.83603238866397</v>
      </c>
      <c r="LO239" s="15">
        <f>Tabla2[[#This Row],[PAS_NUM_COR_COD_ROS_TG_NEG]]-Tabla2[[#This Row],[ESC_NUM_COR_COD_ROS_TG_NEG]]</f>
        <v>-0.63684210526315788</v>
      </c>
      <c r="LP239" s="15">
        <f>Tabla2[[#This Row],[PAS_DUR_COR_COD_ROS_TG_NEG]]-Tabla2[[#This Row],[ESC_DUR_COR_COD_ROS_TG_NEG]]</f>
        <v>-162.36813186813197</v>
      </c>
      <c r="LQ239" s="15">
        <f>Tabla2[[#This Row],[PAS_NUM_COR_COD_ROS_TG_NEU]]-Tabla2[[#This Row],[ESC_NUM_COR_COD_ROS_TG_NEU]]</f>
        <v>-4.6783625730994149E-2</v>
      </c>
      <c r="LR239" s="15">
        <f>Tabla2[[#This Row],[PAS_DUR_COR_COD_ROS_TG_NEU]]-Tabla2[[#This Row],[ESC_DUR_COR_COD_ROS_TG_NEU]]</f>
        <v>-341.94166666666683</v>
      </c>
      <c r="LS239" s="15">
        <f>Tabla2[[#This Row],[PAS_NUM_COR_COD_ROS_TG_POS]]-Tabla2[[#This Row],[ESC_NUM_COR_COD_ROS_TG_POS]]</f>
        <v>1.5305555555555557</v>
      </c>
      <c r="LT239" s="15">
        <f>Tabla2[[#This Row],[PAS_DUR_COR_COD_ROS_TG_POS]]-Tabla2[[#This Row],[ESC_DUR_COR_COD_ROS_TG_POS]]</f>
        <v>127.74074074074065</v>
      </c>
      <c r="LU239" s="15">
        <f>Tabla2[[#This Row],[PAS_NUM_COR_COD_ROS_TG_TOT]]-Tabla2[[#This Row],[ESC_NUM_COR_COD_ROS_TG_TOT]]</f>
        <v>0.25492610837438434</v>
      </c>
      <c r="LV239" s="15">
        <f>Tabla2[[#This Row],[PAS_DUR_COR_COD_ROS_TG_TOT]]-Tabla2[[#This Row],[ESC_DUR_COR_COD_ROS_TG_TOT]]</f>
        <v>-136.24837662337654</v>
      </c>
      <c r="LW239" s="15">
        <f>Tabla2[[#This Row],[PAS_NUM_COR_COD_ESC_TG_NEG]]-Tabla2[[#This Row],[ESC_NUM_COR_COD_ESC_TG_NEG]]</f>
        <v>0.92105263157894735</v>
      </c>
      <c r="LX239" s="15">
        <f>Tabla2[[#This Row],[PAS_DUR_COR_COD_ESC_TG_NEG]]-Tabla2[[#This Row],[ESC_DUR_COR_COD_ESC_TG_NEG]]</f>
        <v>96.155913978494709</v>
      </c>
      <c r="LY239" s="15">
        <f>Tabla2[[#This Row],[PAS_NUM_COR_COD_ESC_TG_NEU]]-Tabla2[[#This Row],[ESC_NUM_COR_COD_ESC_TG_NEU]]</f>
        <v>-5.8479532163742576E-2</v>
      </c>
      <c r="LZ239" s="15">
        <f>Tabla2[[#This Row],[PAS_DUR_COR_COD_ESC_TG_NEU]]-Tabla2[[#This Row],[ESC_DUR_COR_COD_ESC_TG_NEU]]</f>
        <v>-174</v>
      </c>
      <c r="MA239" s="15">
        <f>Tabla2[[#This Row],[PAS_NUM_COR_COD_ESC_TG_POS]]-Tabla2[[#This Row],[ESC_NUM_COR_COD_ESC_TG_POS]]</f>
        <v>-0.33333333333333348</v>
      </c>
      <c r="MB239" s="15">
        <f>Tabla2[[#This Row],[PAS_DUR_COR_COD_ESC_TG_POS]]-Tabla2[[#This Row],[ESC_DUR_COR_COD_ESC_TG_POS]]</f>
        <v>-38.545454545454504</v>
      </c>
      <c r="MC239" s="15">
        <f>Tabla2[[#This Row],[PAS_NUM_COR_COD_ESC_TG_TOT]]-Tabla2[[#This Row],[ESC_NUM_COR_COD_ESC_TG_TOT]]</f>
        <v>0.19088669950738946</v>
      </c>
      <c r="MD239" s="15">
        <f>Tabla2[[#This Row],[PAS_DUR_COR_COD_ESC_TG_TOT]]-Tabla2[[#This Row],[ESC_DUR_COR_COD_ESC_TG_TOT]]</f>
        <v>-39.722910216718219</v>
      </c>
      <c r="ME239" s="42">
        <f>Tabla25[[#This Row],[PAS_NUM_COR_COD_ROS_TG_NEG]]-Tabla25[[#This Row],[PAS_NUM_COR_COD_ESC_TG_NEG]]</f>
        <v>0.34210526315789469</v>
      </c>
      <c r="MF239" s="42">
        <f>Tabla25[[#This Row],[PAS_NUM_COR_COD_ROS_TG_NEU]]-Tabla25[[#This Row],[PAS_NUM_COR_COD_ESC_TG_NEU]]</f>
        <v>0.78947368421052611</v>
      </c>
      <c r="MG239" s="42">
        <f>Tabla25[[#This Row],[PAS_NUM_COR_COD_ROS_TG_POS]]-Tabla25[[#This Row],[PAS_NUM_COR_COD_ESC_TG_POS]]</f>
        <v>0.97500000000000009</v>
      </c>
      <c r="MH239" s="42">
        <f>Tabla25[[#This Row],[PAS_NUM_COR_COD_ROS_TG_TOT]]-Tabla25[[#This Row],[PAS_NUM_COR_COD_ESC_TG_TOT]]</f>
        <v>0.7068965517241379</v>
      </c>
      <c r="MI239" s="42">
        <f>Tabla25[[#This Row],[PAS_DUR_COR_COD_ROS_TG_NEG]]-Tabla25[[#This Row],[PAS_DUR_COR_COD_ESC_TG_NEG]]</f>
        <v>263.02357320099247</v>
      </c>
      <c r="MJ239" s="42">
        <f>Tabla25[[#This Row],[PAS_DUR_COR_COD_ROS_TG_NEU]]-Tabla25[[#This Row],[PAS_DUR_COR_COD_ESC_TG_NEU]]</f>
        <v>335.45833333333326</v>
      </c>
      <c r="MK239" s="42">
        <f>Tabla25[[#This Row],[PAS_DUR_COR_COD_ROS_TG_POS]]-Tabla25[[#This Row],[PAS_DUR_COR_COD_ESC_TG_POS]]</f>
        <v>214.78619528619515</v>
      </c>
      <c r="ML239" s="42">
        <f>Tabla25[[#This Row],[PAS_DUR_COR_COD_ROS_TG_TOT]]-Tabla25[[#This Row],[PAS_DUR_COR_COD_ESC_TG_TOT]]</f>
        <v>277.98188653451814</v>
      </c>
      <c r="MM239" s="44">
        <f>Tabla25[[#This Row],[ESC_NUM_COR_COD_ROS_TG_NEG]]-Tabla25[[#This Row],[ESC_NUM_COR_COD_ESC_TG_NEG]]</f>
        <v>1.9</v>
      </c>
      <c r="MN239" s="44">
        <f>Tabla25[[#This Row],[ESC_NUM_COR_COD_ROS_TG_NEU]]-Tabla25[[#This Row],[ESC_NUM_COR_COD_ESC_TG_NEU]]</f>
        <v>0.77777777777777768</v>
      </c>
      <c r="MO239" s="44">
        <f>Tabla25[[#This Row],[ESC_NUM_COR_COD_ROS_TG_POS]]-Tabla25[[#This Row],[ESC_NUM_COR_COD_ESC_TG_POS]]</f>
        <v>-0.88888888888888906</v>
      </c>
      <c r="MP239" s="44">
        <f>Tabla25[[#This Row],[ESC_NUM_COR_COD_ROS_TG_TOT]]-Tabla25[[#This Row],[ESC_NUM_COR_COD_ESC_TG_TOT]]</f>
        <v>0.64285714285714302</v>
      </c>
      <c r="MQ239" s="44">
        <f>Tabla25[[#This Row],[ESC_DUR_COR_COD_ROS_TG_NEG]]-Tabla25[[#This Row],[ESC_DUR_COR_COD_ESC_TG_NEG]]</f>
        <v>521.54761904761915</v>
      </c>
      <c r="MR239" s="44">
        <f>Tabla25[[#This Row],[ESC_DUR_COR_COD_ROS_TG_NEU]]-Tabla25[[#This Row],[ESC_DUR_COR_COD_ESC_TG_NEU]]</f>
        <v>503.40000000000009</v>
      </c>
      <c r="MS239" s="44">
        <f>Tabla25[[#This Row],[ESC_DUR_COR_COD_ROS_TG_POS]]-Tabla25[[#This Row],[ESC_DUR_COR_COD_ESC_TG_POS]]</f>
        <v>48.5</v>
      </c>
      <c r="MT239" s="44">
        <f>Tabla25[[#This Row],[ESC_DUR_COR_COD_ROS_TG_TOT]]-Tabla25[[#This Row],[ESC_DUR_COR_COD_ESC_TG_TOT]]</f>
        <v>374.50735294117646</v>
      </c>
      <c r="MU239" s="47">
        <f>Tabla25[[#This Row],[ROS_NUM_COR_COD_ROS_TG_NEG]]-Tabla25[[#This Row],[ROS_NUM_COR_COD_ESC_TG_NEG]]</f>
        <v>-0.83333333333333304</v>
      </c>
      <c r="MV239" s="47">
        <f>Tabla25[[#This Row],[ROS_NUM_COR_COD_ROS_TG_NEU]]-Tabla25[[#This Row],[ROS_NUM_COR_COD_ESC_TG_NEU]]</f>
        <v>1.2222222222222223</v>
      </c>
      <c r="MW239" s="47">
        <f>Tabla25[[#This Row],[ROS_NUM_COR_COD_ROS_TG_POS]]-Tabla25[[#This Row],[ROS_NUM_COR_COD_ESC_TG_POS]]</f>
        <v>2.25</v>
      </c>
      <c r="MX239" s="47">
        <f>Tabla25[[#This Row],[ROS_NUM_COR_COD_ROS_TG_TOT]]-Tabla25[[#This Row],[ROS_NUM_COR_COD_ESC_TG_TOT]]</f>
        <v>1.043478260869565</v>
      </c>
      <c r="MY239" s="47">
        <f>Tabla25[[#This Row],[ROS_DUR_COR_COD_ROS_TG_NEG]]-Tabla25[[#This Row],[ROS_DUR_COR_COD_ESC_TG_NEG]]</f>
        <v>-261.5</v>
      </c>
      <c r="MZ239" s="47">
        <f>Tabla25[[#This Row],[ROS_DUR_COR_COD_ROS_TG_NEU]]-Tabla25[[#This Row],[ROS_DUR_COR_COD_ESC_TG_NEU]]</f>
        <v>-298.73333333333335</v>
      </c>
      <c r="NA239" s="47">
        <f>Tabla25[[#This Row],[ROS_DUR_COR_COD_ROS_TG_POS]]-Tabla25[[#This Row],[ROS_DUR_COR_COD_ESC_TG_POS]]</f>
        <v>883.15000000000009</v>
      </c>
      <c r="NB239" s="47">
        <f>Tabla25[[#This Row],[ROS_DUR_COR_COD_ROS_TG_TOT]]-Tabla25[[#This Row],[ROS_DUR_COR_COD_ESC_TG_TOT]]</f>
        <v>38.658119658119631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7D6D-ECFD-40CC-AB53-69EE4F8D4409}">
  <dimension ref="A1:DD239"/>
  <sheetViews>
    <sheetView zoomScale="70" zoomScaleNormal="70" workbookViewId="0">
      <selection activeCell="E33" sqref="E33"/>
    </sheetView>
  </sheetViews>
  <sheetFormatPr baseColWidth="10" defaultRowHeight="14.4" x14ac:dyDescent="0.3"/>
  <cols>
    <col min="1" max="1" width="9" bestFit="1" customWidth="1"/>
    <col min="2" max="2" width="11.33203125" bestFit="1" customWidth="1"/>
    <col min="3" max="3" width="8.6640625" bestFit="1" customWidth="1"/>
    <col min="4" max="4" width="9" bestFit="1" customWidth="1"/>
    <col min="5" max="5" width="34.5546875" style="19" bestFit="1" customWidth="1"/>
    <col min="6" max="6" width="33.77734375" style="19" bestFit="1" customWidth="1"/>
    <col min="7" max="7" width="34.5546875" style="19" bestFit="1" customWidth="1"/>
    <col min="8" max="8" width="33.77734375" style="19" bestFit="1" customWidth="1"/>
    <col min="9" max="9" width="34.44140625" style="19" bestFit="1" customWidth="1"/>
    <col min="10" max="10" width="33.5546875" style="19" bestFit="1" customWidth="1"/>
    <col min="11" max="11" width="34.21875" style="19" bestFit="1" customWidth="1"/>
    <col min="12" max="12" width="33.44140625" style="19" bestFit="1" customWidth="1"/>
    <col min="13" max="13" width="35" style="21" bestFit="1" customWidth="1"/>
    <col min="14" max="14" width="34.21875" style="21" bestFit="1" customWidth="1"/>
    <col min="15" max="15" width="35" style="21" bestFit="1" customWidth="1"/>
    <col min="16" max="16" width="34.21875" style="21" bestFit="1" customWidth="1"/>
    <col min="17" max="17" width="34.88671875" style="21" bestFit="1" customWidth="1"/>
    <col min="18" max="18" width="34.109375" style="21" bestFit="1" customWidth="1"/>
    <col min="19" max="19" width="34.6640625" style="21" bestFit="1" customWidth="1"/>
    <col min="20" max="20" width="33.88671875" style="21" bestFit="1" customWidth="1"/>
    <col min="21" max="21" width="34.21875" style="22" bestFit="1" customWidth="1"/>
    <col min="22" max="22" width="33.44140625" style="22" bestFit="1" customWidth="1"/>
    <col min="23" max="23" width="34.21875" style="22" bestFit="1" customWidth="1"/>
    <col min="24" max="24" width="33.44140625" style="22" bestFit="1" customWidth="1"/>
    <col min="25" max="25" width="34.109375" style="22" bestFit="1" customWidth="1"/>
    <col min="26" max="26" width="33.33203125" style="22" bestFit="1" customWidth="1"/>
    <col min="27" max="27" width="33.88671875" style="22" bestFit="1" customWidth="1"/>
    <col min="28" max="28" width="33.109375" style="22" bestFit="1" customWidth="1"/>
    <col min="29" max="29" width="34.6640625" style="24" bestFit="1" customWidth="1"/>
    <col min="30" max="30" width="33.88671875" style="24" bestFit="1" customWidth="1"/>
    <col min="31" max="31" width="34.6640625" style="24" bestFit="1" customWidth="1"/>
    <col min="32" max="32" width="33.88671875" style="24" bestFit="1" customWidth="1"/>
    <col min="33" max="33" width="34.5546875" style="24" bestFit="1" customWidth="1"/>
    <col min="34" max="34" width="33.77734375" style="24" bestFit="1" customWidth="1"/>
    <col min="35" max="35" width="34.44140625" style="24" bestFit="1" customWidth="1"/>
    <col min="36" max="36" width="33.5546875" style="24" bestFit="1" customWidth="1"/>
    <col min="37" max="37" width="34.6640625" style="26" bestFit="1" customWidth="1"/>
    <col min="38" max="38" width="33.88671875" style="26" bestFit="1" customWidth="1"/>
    <col min="39" max="39" width="34.6640625" style="26" bestFit="1" customWidth="1"/>
    <col min="40" max="40" width="33.88671875" style="26" bestFit="1" customWidth="1"/>
    <col min="41" max="41" width="34.5546875" style="26" bestFit="1" customWidth="1"/>
    <col min="42" max="42" width="33.77734375" style="26" bestFit="1" customWidth="1"/>
    <col min="43" max="43" width="34.44140625" style="26" bestFit="1" customWidth="1"/>
    <col min="44" max="44" width="33.5546875" style="26" bestFit="1" customWidth="1"/>
    <col min="45" max="45" width="35.21875" style="28" bestFit="1" customWidth="1"/>
    <col min="46" max="46" width="34.44140625" style="28" bestFit="1" customWidth="1"/>
    <col min="47" max="47" width="35.21875" style="28" bestFit="1" customWidth="1"/>
    <col min="48" max="48" width="34.44140625" style="28" bestFit="1" customWidth="1"/>
    <col min="49" max="49" width="35" style="28" bestFit="1" customWidth="1"/>
    <col min="50" max="50" width="34.21875" style="28" bestFit="1" customWidth="1"/>
    <col min="51" max="51" width="34.88671875" style="28" bestFit="1" customWidth="1"/>
    <col min="52" max="52" width="34.109375" style="28" bestFit="1" customWidth="1"/>
    <col min="53" max="53" width="35.77734375" style="34" bestFit="1" customWidth="1"/>
    <col min="54" max="54" width="35" style="34" bestFit="1" customWidth="1"/>
    <col min="55" max="55" width="35.77734375" style="34" bestFit="1" customWidth="1"/>
    <col min="56" max="56" width="35" style="34" bestFit="1" customWidth="1"/>
    <col min="57" max="57" width="35.6640625" style="34" bestFit="1" customWidth="1"/>
    <col min="58" max="58" width="34.88671875" style="34" bestFit="1" customWidth="1"/>
    <col min="59" max="59" width="35.5546875" style="34" bestFit="1" customWidth="1"/>
    <col min="60" max="60" width="34.6640625" style="34" bestFit="1" customWidth="1"/>
    <col min="61" max="61" width="35.33203125" style="31" bestFit="1" customWidth="1"/>
    <col min="62" max="62" width="34.5546875" style="31" bestFit="1" customWidth="1"/>
    <col min="63" max="63" width="35.33203125" style="31" bestFit="1" customWidth="1"/>
    <col min="64" max="64" width="34.5546875" style="31" bestFit="1" customWidth="1"/>
    <col min="65" max="65" width="35.21875" style="31" bestFit="1" customWidth="1"/>
    <col min="66" max="66" width="34.44140625" style="31" bestFit="1" customWidth="1"/>
    <col min="67" max="67" width="35" style="31" bestFit="1" customWidth="1"/>
    <col min="68" max="68" width="34.21875" style="31" bestFit="1" customWidth="1"/>
    <col min="69" max="69" width="35" style="37" bestFit="1" customWidth="1"/>
    <col min="70" max="70" width="34.21875" style="37" bestFit="1" customWidth="1"/>
    <col min="71" max="71" width="35" style="37" bestFit="1" customWidth="1"/>
    <col min="72" max="72" width="34.21875" style="37" bestFit="1" customWidth="1"/>
    <col min="73" max="73" width="34.88671875" style="37" bestFit="1" customWidth="1"/>
    <col min="74" max="74" width="34.109375" style="37" bestFit="1" customWidth="1"/>
    <col min="75" max="75" width="34.6640625" style="37" bestFit="1" customWidth="1"/>
    <col min="76" max="76" width="33.88671875" style="37" bestFit="1" customWidth="1"/>
    <col min="77" max="77" width="34.5546875" style="40" bestFit="1" customWidth="1"/>
    <col min="78" max="78" width="33.77734375" style="40" bestFit="1" customWidth="1"/>
    <col min="79" max="79" width="34.5546875" style="40" bestFit="1" customWidth="1"/>
    <col min="80" max="80" width="33.77734375" style="40" bestFit="1" customWidth="1"/>
    <col min="81" max="81" width="34.44140625" style="40" bestFit="1" customWidth="1"/>
    <col min="82" max="82" width="33.5546875" style="40" bestFit="1" customWidth="1"/>
    <col min="83" max="83" width="34.21875" style="40" bestFit="1" customWidth="1"/>
    <col min="84" max="84" width="33.44140625" style="40" bestFit="1" customWidth="1"/>
    <col min="85" max="86" width="23.88671875" style="12" bestFit="1" customWidth="1"/>
    <col min="87" max="87" width="23.77734375" style="12" bestFit="1" customWidth="1"/>
    <col min="88" max="88" width="23.5546875" style="12" bestFit="1" customWidth="1"/>
    <col min="89" max="90" width="23.109375" style="12" bestFit="1" customWidth="1"/>
    <col min="91" max="91" width="23" style="12" bestFit="1" customWidth="1"/>
    <col min="92" max="92" width="22.77734375" style="12" bestFit="1" customWidth="1"/>
    <col min="93" max="94" width="23.5546875" style="45" bestFit="1" customWidth="1"/>
    <col min="95" max="95" width="23.44140625" style="45" bestFit="1" customWidth="1"/>
    <col min="96" max="96" width="23.33203125" style="45" bestFit="1" customWidth="1"/>
    <col min="97" max="98" width="22.77734375" style="45" bestFit="1" customWidth="1"/>
    <col min="99" max="99" width="22.6640625" style="45" bestFit="1" customWidth="1"/>
    <col min="100" max="100" width="22.44140625" style="45" bestFit="1" customWidth="1"/>
    <col min="101" max="102" width="24.109375" style="48" bestFit="1" customWidth="1"/>
    <col min="103" max="103" width="23.88671875" style="48" bestFit="1" customWidth="1"/>
    <col min="104" max="104" width="23.77734375" style="48" bestFit="1" customWidth="1"/>
    <col min="105" max="106" width="23.33203125" style="48" bestFit="1" customWidth="1"/>
    <col min="107" max="107" width="23.109375" style="48" bestFit="1" customWidth="1"/>
    <col min="108" max="108" width="23" style="48" bestFit="1" customWidth="1"/>
  </cols>
  <sheetData>
    <row r="1" spans="1:108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18" t="s">
        <v>533</v>
      </c>
      <c r="F1" s="18" t="s">
        <v>534</v>
      </c>
      <c r="G1" s="18" t="s">
        <v>535</v>
      </c>
      <c r="H1" s="18" t="s">
        <v>536</v>
      </c>
      <c r="I1" s="18" t="s">
        <v>537</v>
      </c>
      <c r="J1" s="18" t="s">
        <v>538</v>
      </c>
      <c r="K1" s="18" t="s">
        <v>539</v>
      </c>
      <c r="L1" s="18" t="s">
        <v>540</v>
      </c>
      <c r="M1" s="20" t="s">
        <v>541</v>
      </c>
      <c r="N1" s="20" t="s">
        <v>542</v>
      </c>
      <c r="O1" s="20" t="s">
        <v>543</v>
      </c>
      <c r="P1" s="20" t="s">
        <v>544</v>
      </c>
      <c r="Q1" s="20" t="s">
        <v>545</v>
      </c>
      <c r="R1" s="20" t="s">
        <v>546</v>
      </c>
      <c r="S1" s="20" t="s">
        <v>547</v>
      </c>
      <c r="T1" s="20" t="s">
        <v>548</v>
      </c>
      <c r="U1" s="1" t="s">
        <v>253</v>
      </c>
      <c r="V1" s="1" t="s">
        <v>257</v>
      </c>
      <c r="W1" s="1" t="s">
        <v>254</v>
      </c>
      <c r="X1" s="1" t="s">
        <v>262</v>
      </c>
      <c r="Y1" s="1" t="s">
        <v>255</v>
      </c>
      <c r="Z1" s="1" t="s">
        <v>263</v>
      </c>
      <c r="AA1" s="1" t="s">
        <v>256</v>
      </c>
      <c r="AB1" s="1" t="s">
        <v>264</v>
      </c>
      <c r="AC1" s="23" t="s">
        <v>275</v>
      </c>
      <c r="AD1" s="23" t="s">
        <v>276</v>
      </c>
      <c r="AE1" s="23" t="s">
        <v>277</v>
      </c>
      <c r="AF1" s="23" t="s">
        <v>278</v>
      </c>
      <c r="AG1" s="23" t="s">
        <v>279</v>
      </c>
      <c r="AH1" s="23" t="s">
        <v>280</v>
      </c>
      <c r="AI1" s="23" t="s">
        <v>281</v>
      </c>
      <c r="AJ1" s="23" t="s">
        <v>282</v>
      </c>
      <c r="AK1" s="25" t="s">
        <v>395</v>
      </c>
      <c r="AL1" s="25" t="s">
        <v>396</v>
      </c>
      <c r="AM1" s="25" t="s">
        <v>397</v>
      </c>
      <c r="AN1" s="25" t="s">
        <v>398</v>
      </c>
      <c r="AO1" s="25" t="s">
        <v>399</v>
      </c>
      <c r="AP1" s="25" t="s">
        <v>400</v>
      </c>
      <c r="AQ1" s="25" t="s">
        <v>401</v>
      </c>
      <c r="AR1" s="25" t="s">
        <v>402</v>
      </c>
      <c r="AS1" s="27" t="s">
        <v>413</v>
      </c>
      <c r="AT1" s="27" t="s">
        <v>414</v>
      </c>
      <c r="AU1" s="27" t="s">
        <v>415</v>
      </c>
      <c r="AV1" s="27" t="s">
        <v>416</v>
      </c>
      <c r="AW1" s="27" t="s">
        <v>417</v>
      </c>
      <c r="AX1" s="27" t="s">
        <v>418</v>
      </c>
      <c r="AY1" s="27" t="s">
        <v>419</v>
      </c>
      <c r="AZ1" s="27" t="s">
        <v>420</v>
      </c>
      <c r="BA1" s="32" t="s">
        <v>509</v>
      </c>
      <c r="BB1" s="32" t="s">
        <v>510</v>
      </c>
      <c r="BC1" s="32" t="s">
        <v>511</v>
      </c>
      <c r="BD1" s="32" t="s">
        <v>512</v>
      </c>
      <c r="BE1" s="32" t="s">
        <v>513</v>
      </c>
      <c r="BF1" s="32" t="s">
        <v>514</v>
      </c>
      <c r="BG1" s="32" t="s">
        <v>549</v>
      </c>
      <c r="BH1" s="32" t="s">
        <v>550</v>
      </c>
      <c r="BI1" s="29" t="s">
        <v>515</v>
      </c>
      <c r="BJ1" s="29" t="s">
        <v>516</v>
      </c>
      <c r="BK1" s="29" t="s">
        <v>517</v>
      </c>
      <c r="BL1" s="29" t="s">
        <v>518</v>
      </c>
      <c r="BM1" s="29" t="s">
        <v>519</v>
      </c>
      <c r="BN1" s="29" t="s">
        <v>520</v>
      </c>
      <c r="BO1" s="29" t="s">
        <v>551</v>
      </c>
      <c r="BP1" s="29" t="s">
        <v>552</v>
      </c>
      <c r="BQ1" s="35" t="s">
        <v>521</v>
      </c>
      <c r="BR1" s="35" t="s">
        <v>522</v>
      </c>
      <c r="BS1" s="35" t="s">
        <v>523</v>
      </c>
      <c r="BT1" s="35" t="s">
        <v>524</v>
      </c>
      <c r="BU1" s="35" t="s">
        <v>525</v>
      </c>
      <c r="BV1" s="35" t="s">
        <v>526</v>
      </c>
      <c r="BW1" s="35" t="s">
        <v>553</v>
      </c>
      <c r="BX1" s="35" t="s">
        <v>554</v>
      </c>
      <c r="BY1" s="38" t="s">
        <v>527</v>
      </c>
      <c r="BZ1" s="38" t="s">
        <v>528</v>
      </c>
      <c r="CA1" s="38" t="s">
        <v>529</v>
      </c>
      <c r="CB1" s="38" t="s">
        <v>530</v>
      </c>
      <c r="CC1" s="38" t="s">
        <v>531</v>
      </c>
      <c r="CD1" s="38" t="s">
        <v>532</v>
      </c>
      <c r="CE1" s="38" t="s">
        <v>555</v>
      </c>
      <c r="CF1" s="38" t="s">
        <v>556</v>
      </c>
      <c r="CG1" s="41" t="s">
        <v>603</v>
      </c>
      <c r="CH1" s="41" t="s">
        <v>604</v>
      </c>
      <c r="CI1" s="41" t="s">
        <v>605</v>
      </c>
      <c r="CJ1" s="41" t="s">
        <v>606</v>
      </c>
      <c r="CK1" s="41" t="s">
        <v>607</v>
      </c>
      <c r="CL1" s="41" t="s">
        <v>608</v>
      </c>
      <c r="CM1" s="41" t="s">
        <v>609</v>
      </c>
      <c r="CN1" s="41" t="s">
        <v>610</v>
      </c>
      <c r="CO1" s="43" t="s">
        <v>611</v>
      </c>
      <c r="CP1" s="43" t="s">
        <v>612</v>
      </c>
      <c r="CQ1" s="43" t="s">
        <v>613</v>
      </c>
      <c r="CR1" s="43" t="s">
        <v>614</v>
      </c>
      <c r="CS1" s="43" t="s">
        <v>615</v>
      </c>
      <c r="CT1" s="43" t="s">
        <v>616</v>
      </c>
      <c r="CU1" s="43" t="s">
        <v>617</v>
      </c>
      <c r="CV1" s="43" t="s">
        <v>618</v>
      </c>
      <c r="CW1" s="46" t="s">
        <v>619</v>
      </c>
      <c r="CX1" s="46" t="s">
        <v>620</v>
      </c>
      <c r="CY1" s="46" t="s">
        <v>621</v>
      </c>
      <c r="CZ1" s="46" t="s">
        <v>622</v>
      </c>
      <c r="DA1" s="46" t="s">
        <v>623</v>
      </c>
      <c r="DB1" s="46" t="s">
        <v>624</v>
      </c>
      <c r="DC1" s="46" t="s">
        <v>625</v>
      </c>
      <c r="DD1" s="46" t="s">
        <v>626</v>
      </c>
    </row>
    <row r="2" spans="1:108" x14ac:dyDescent="0.3">
      <c r="A2" s="2" t="s">
        <v>0</v>
      </c>
      <c r="B2" s="2">
        <v>20</v>
      </c>
      <c r="C2" s="2">
        <v>1</v>
      </c>
      <c r="D2" s="2">
        <v>27</v>
      </c>
      <c r="E2" s="19">
        <v>2.9</v>
      </c>
      <c r="F2" s="19">
        <v>1040</v>
      </c>
      <c r="G2" s="19">
        <v>3.65</v>
      </c>
      <c r="H2" s="19">
        <v>1213.6666666666667</v>
      </c>
      <c r="I2" s="19">
        <v>3.7</v>
      </c>
      <c r="J2" s="19">
        <v>1350.3846153846155</v>
      </c>
      <c r="K2" s="19">
        <v>3.4166666666666665</v>
      </c>
      <c r="L2" s="19">
        <v>1198.0952380952381</v>
      </c>
      <c r="M2" s="21">
        <v>3.2</v>
      </c>
      <c r="N2" s="21">
        <v>968.33333333333337</v>
      </c>
      <c r="O2" s="21">
        <v>2.8</v>
      </c>
      <c r="P2" s="21">
        <v>1030.5384615384614</v>
      </c>
      <c r="Q2" s="21">
        <v>2.35</v>
      </c>
      <c r="R2" s="21">
        <v>1281.1111111111111</v>
      </c>
      <c r="S2" s="21">
        <v>2.7833333333333332</v>
      </c>
      <c r="T2" s="21">
        <v>1066.2702702702702</v>
      </c>
      <c r="U2" s="22">
        <v>2.4</v>
      </c>
      <c r="V2" s="22">
        <v>829.25</v>
      </c>
      <c r="W2" s="22">
        <v>3</v>
      </c>
      <c r="X2" s="22">
        <v>999</v>
      </c>
      <c r="Y2" s="22">
        <v>3</v>
      </c>
      <c r="Z2" s="22">
        <v>1109.4285714285713</v>
      </c>
      <c r="AA2" s="22">
        <v>2.7931034482758621</v>
      </c>
      <c r="AB2" s="22">
        <v>971.14285714285711</v>
      </c>
      <c r="AC2" s="24">
        <v>3.1</v>
      </c>
      <c r="AD2" s="24">
        <v>1023.375</v>
      </c>
      <c r="AE2" s="24">
        <v>3</v>
      </c>
      <c r="AF2" s="24">
        <v>1096</v>
      </c>
      <c r="AG2" s="24">
        <v>1.5</v>
      </c>
      <c r="AH2" s="24">
        <v>803.2</v>
      </c>
      <c r="AI2" s="24">
        <v>2.5172413793103448</v>
      </c>
      <c r="AJ2" s="24">
        <v>993.75</v>
      </c>
      <c r="AK2" s="26">
        <v>1</v>
      </c>
      <c r="AL2" s="26">
        <v>307.83333333333331</v>
      </c>
      <c r="AM2" s="26">
        <v>3.6666666666666665</v>
      </c>
      <c r="AN2" s="26">
        <v>1140.75</v>
      </c>
      <c r="AO2" s="26">
        <v>2.5</v>
      </c>
      <c r="AP2" s="26">
        <v>626.44444444444446</v>
      </c>
      <c r="AQ2" s="26">
        <v>2.4444444444444446</v>
      </c>
      <c r="AR2" s="26">
        <v>722.21739130434787</v>
      </c>
      <c r="AS2" s="28">
        <v>3.375</v>
      </c>
      <c r="AT2" s="28">
        <v>800.875</v>
      </c>
      <c r="AU2" s="28">
        <v>2.4444444444444446</v>
      </c>
      <c r="AV2" s="28">
        <v>726.71428571428567</v>
      </c>
      <c r="AW2" s="28">
        <v>5.0999999999999996</v>
      </c>
      <c r="AX2" s="28">
        <v>1183.3</v>
      </c>
      <c r="AY2" s="28">
        <v>3.7037037037037037</v>
      </c>
      <c r="AZ2" s="28">
        <v>933.08</v>
      </c>
      <c r="BA2" s="33">
        <f>Tabla25[[#This Row],[ROS_NUM_COR_COD_ROS_TG_NEG]]-Tabla25[[#This Row],[PAS_NUM_COR_COD_ROS_TG_NEG]]</f>
        <v>0.17499999999999982</v>
      </c>
      <c r="BB2" s="33">
        <f>Tabla25[[#This Row],[ROS_DUR_COR_COD_ROS_TG_NEG]]-Tabla25[[#This Row],[PAS_DUR_COR_COD_ROS_TG_NEG]]</f>
        <v>-167.45833333333337</v>
      </c>
      <c r="BC2" s="33">
        <f>Tabla25[[#This Row],[ROS_NUM_COR_COD_ROS_TG_NEU]]-Tabla25[[#This Row],[PAS_NUM_COR_COD_ROS_TG_NEU]]</f>
        <v>-0.35555555555555518</v>
      </c>
      <c r="BD2" s="33">
        <f>Tabla25[[#This Row],[ROS_DUR_COR_COD_ROS_TG_NEU]]-Tabla25[[#This Row],[PAS_DUR_COR_COD_ROS_TG_NEU]]</f>
        <v>-303.82417582417577</v>
      </c>
      <c r="BE2" s="33">
        <f>Tabla25[[#This Row],[ROS_NUM_COR_COD_ROS_TG_POS]]-Tabla25[[#This Row],[PAS_NUM_COR_COD_ROS_TG_POS]]</f>
        <v>2.7499999999999996</v>
      </c>
      <c r="BF2" s="33">
        <f>Tabla25[[#This Row],[ROS_DUR_COR_COD_ROS_TG_POS]]-Tabla25[[#This Row],[PAS_DUR_COR_COD_ROS_TG_POS]]</f>
        <v>-97.811111111111131</v>
      </c>
      <c r="BG2" s="33">
        <f>Tabla25[[#This Row],[ROS_NUM_COR_COD_ROS_TG_TOT]]-Tabla25[[#This Row],[PAS_NUM_COR_COD_ROS_TG_TOT]]</f>
        <v>0.92037037037037051</v>
      </c>
      <c r="BH2" s="33">
        <f>Tabla25[[#This Row],[ROS_DUR_COR_COD_ROS_TG_TOT]]-Tabla25[[#This Row],[PAS_DUR_COR_COD_ROS_TG_TOT]]</f>
        <v>-133.19027027027016</v>
      </c>
      <c r="BI2" s="30">
        <f>Tabla25[[#This Row],[ROS_NUM_COR_COD_ESC_TG_NEG]]-Tabla25[[#This Row],[PAS_NUM_COR_COD_ESC_TG_NEG]]</f>
        <v>-1.9</v>
      </c>
      <c r="BJ2" s="30">
        <f>Tabla25[[#This Row],[ROS_DUR_COR_COD_ESC_TG_NEG]]-Tabla25[[#This Row],[PAS_DUR_COR_COD_ESC_TG_NEG]]</f>
        <v>-732.16666666666674</v>
      </c>
      <c r="BK2" s="30">
        <f>Tabla25[[#This Row],[ROS_NUM_COR_COD_ESC_TG_NEU]]-Tabla25[[#This Row],[PAS_NUM_COR_COD_ESC_TG_NEU]]</f>
        <v>1.6666666666666607E-2</v>
      </c>
      <c r="BL2" s="30">
        <f>Tabla25[[#This Row],[ROS_DUR_COR_COD_ESC_TG_NEU]]-Tabla25[[#This Row],[PAS_DUR_COR_COD_ESC_TG_NEU]]</f>
        <v>-72.916666666666742</v>
      </c>
      <c r="BM2" s="30">
        <f>Tabla25[[#This Row],[ROS_NUM_COR_COD_ESC_TG_POS]]-Tabla25[[#This Row],[PAS_NUM_COR_COD_ESC_TG_POS]]</f>
        <v>-1.2000000000000002</v>
      </c>
      <c r="BN2" s="30">
        <f>Tabla25[[#This Row],[ROS_DUR_COR_COD_ESC_TG_POS]]-Tabla25[[#This Row],[PAS_DUR_COR_COD_ESC_TG_POS]]</f>
        <v>-723.94017094017101</v>
      </c>
      <c r="BO2" s="30">
        <f>Tabla25[[#This Row],[ROS_NUM_COR_COD_ESC_TG_TOT]]-Tabla25[[#This Row],[PAS_NUM_COR_COD_ESC_TG_TOT]]</f>
        <v>-0.97222222222222188</v>
      </c>
      <c r="BP2" s="30">
        <f>Tabla25[[#This Row],[ROS_DUR_COR_COD_ESC_TG_TOT]]-Tabla25[[#This Row],[PAS_DUR_COR_COD_ESC_TG_TOT]]</f>
        <v>-475.8778467908902</v>
      </c>
      <c r="BQ2" s="36">
        <f>Tabla25[[#This Row],[PAS_NUM_COR_COD_ROS_TG_NEG]]-Tabla25[[#This Row],[ESC_NUM_COR_COD_ROS_TG_NEG]]</f>
        <v>0.10000000000000009</v>
      </c>
      <c r="BR2" s="36">
        <f>Tabla25[[#This Row],[PAS_DUR_COR_COD_ROS_TG_NEG]]-Tabla25[[#This Row],[ESC_DUR_COR_COD_ROS_TG_NEG]]</f>
        <v>-55.041666666666629</v>
      </c>
      <c r="BS2" s="36">
        <f>Tabla25[[#This Row],[PAS_NUM_COR_COD_ROS_TG_NEU]]-Tabla25[[#This Row],[ESC_NUM_COR_COD_ROS_TG_NEU]]</f>
        <v>-0.20000000000000018</v>
      </c>
      <c r="BT2" s="36">
        <f>Tabla25[[#This Row],[PAS_DUR_COR_COD_ROS_TG_NEU]]-Tabla25[[#This Row],[ESC_DUR_COR_COD_ROS_TG_NEU]]</f>
        <v>-65.461538461538566</v>
      </c>
      <c r="BU2" s="36">
        <f>Tabla25[[#This Row],[PAS_NUM_COR_COD_ROS_TG_POS]]-Tabla25[[#This Row],[ESC_NUM_COR_COD_ROS_TG_POS]]</f>
        <v>0.85000000000000009</v>
      </c>
      <c r="BV2" s="36">
        <f>Tabla25[[#This Row],[PAS_DUR_COR_COD_ROS_TG_POS]]-Tabla25[[#This Row],[ESC_DUR_COR_COD_ROS_TG_POS]]</f>
        <v>477.91111111111104</v>
      </c>
      <c r="BW2" s="36">
        <f>Tabla25[[#This Row],[PAS_NUM_COR_COD_ROS_TG_TOT]]-Tabla25[[#This Row],[ESC_NUM_COR_COD_ROS_TG_TOT]]</f>
        <v>0.26609195402298846</v>
      </c>
      <c r="BX2" s="36">
        <f>Tabla25[[#This Row],[PAS_DUR_COR_COD_ROS_TG_TOT]]-Tabla25[[#This Row],[ESC_DUR_COR_COD_ROS_TG_TOT]]</f>
        <v>72.520270270270203</v>
      </c>
      <c r="BY2" s="39">
        <f>Tabla25[[#This Row],[PAS_NUM_COR_COD_ESC_TG_NEG]]-Tabla25[[#This Row],[ESC_NUM_COR_COD_ESC_TG_NEG]]</f>
        <v>0.5</v>
      </c>
      <c r="BZ2" s="39">
        <f>Tabla25[[#This Row],[PAS_DUR_COR_COD_ESC_TG_NEG]]-Tabla25[[#This Row],[ESC_DUR_COR_COD_ESC_TG_NEG]]</f>
        <v>210.75</v>
      </c>
      <c r="CA2" s="39">
        <f>Tabla25[[#This Row],[PAS_NUM_COR_COD_ESC_TG_NEU]]-Tabla25[[#This Row],[ESC_NUM_COR_COD_ESC_TG_NEU]]</f>
        <v>0.64999999999999991</v>
      </c>
      <c r="CB2" s="39">
        <f>Tabla25[[#This Row],[PAS_DUR_COR_COD_ESC_TG_NEU]]-Tabla25[[#This Row],[ESC_DUR_COR_COD_ESC_TG_NEU]]</f>
        <v>214.66666666666674</v>
      </c>
      <c r="CC2" s="39">
        <f>Tabla25[[#This Row],[PAS_NUM_COR_COD_ESC_TG_POS]]-Tabla25[[#This Row],[ESC_NUM_COR_COD_ESC_TG_POS]]</f>
        <v>0.70000000000000018</v>
      </c>
      <c r="CD2" s="39">
        <f>Tabla25[[#This Row],[PAS_DUR_COR_COD_ESC_TG_POS]]-Tabla25[[#This Row],[ESC_DUR_COR_COD_ESC_TG_POS]]</f>
        <v>240.95604395604414</v>
      </c>
      <c r="CE2" s="39">
        <f>Tabla25[[#This Row],[PAS_NUM_COR_COD_ESC_TG_TOT]]-Tabla25[[#This Row],[ESC_NUM_COR_COD_ESC_TG_TOT]]</f>
        <v>0.62356321839080442</v>
      </c>
      <c r="CF2" s="39">
        <f>Tabla25[[#This Row],[PAS_DUR_COR_COD_ESC_TG_TOT]]-Tabla25[[#This Row],[ESC_DUR_COR_COD_ESC_TG_TOT]]</f>
        <v>226.95238095238096</v>
      </c>
      <c r="CG2" s="42">
        <f>Tabla25[[#This Row],[PAS_NUM_COR_COD_ROS_TG_NEG]]-Tabla25[[#This Row],[PAS_NUM_COR_COD_ESC_TG_NEG]]</f>
        <v>0.30000000000000027</v>
      </c>
      <c r="CH2" s="42">
        <f>Tabla25[[#This Row],[PAS_NUM_COR_COD_ROS_TG_NEU]]-Tabla25[[#This Row],[PAS_NUM_COR_COD_ESC_TG_NEU]]</f>
        <v>-0.85000000000000009</v>
      </c>
      <c r="CI2" s="42">
        <f>Tabla25[[#This Row],[PAS_NUM_COR_COD_ROS_TG_POS]]-Tabla25[[#This Row],[PAS_NUM_COR_COD_ESC_TG_POS]]</f>
        <v>-1.35</v>
      </c>
      <c r="CJ2" s="42">
        <f>Tabla25[[#This Row],[PAS_NUM_COR_COD_ROS_TG_TOT]]-Tabla25[[#This Row],[PAS_NUM_COR_COD_ESC_TG_TOT]]</f>
        <v>-0.6333333333333333</v>
      </c>
      <c r="CK2" s="42">
        <f>Tabla25[[#This Row],[PAS_DUR_COR_COD_ROS_TG_NEG]]-Tabla25[[#This Row],[PAS_DUR_COR_COD_ESC_TG_NEG]]</f>
        <v>-71.666666666666629</v>
      </c>
      <c r="CL2" s="42">
        <f>Tabla25[[#This Row],[PAS_DUR_COR_COD_ROS_TG_NEU]]-Tabla25[[#This Row],[PAS_DUR_COR_COD_ESC_TG_NEU]]</f>
        <v>-183.12820512820531</v>
      </c>
      <c r="CM2" s="42">
        <f>Tabla25[[#This Row],[PAS_DUR_COR_COD_ROS_TG_POS]]-Tabla25[[#This Row],[PAS_DUR_COR_COD_ESC_TG_POS]]</f>
        <v>-69.273504273504386</v>
      </c>
      <c r="CN2" s="42">
        <f>Tabla25[[#This Row],[PAS_DUR_COR_COD_ROS_TG_TOT]]-Tabla25[[#This Row],[PAS_DUR_COR_COD_ESC_TG_TOT]]</f>
        <v>-131.82496782496787</v>
      </c>
      <c r="CO2" s="44">
        <f>Tabla25[[#This Row],[ESC_NUM_COR_COD_ROS_TG_NEG]]-Tabla25[[#This Row],[ESC_NUM_COR_COD_ESC_TG_NEG]]</f>
        <v>0.70000000000000018</v>
      </c>
      <c r="CP2" s="44">
        <f>Tabla25[[#This Row],[ESC_NUM_COR_COD_ROS_TG_NEU]]-Tabla25[[#This Row],[ESC_NUM_COR_COD_ESC_TG_NEU]]</f>
        <v>0</v>
      </c>
      <c r="CQ2" s="44">
        <f>Tabla25[[#This Row],[ESC_NUM_COR_COD_ROS_TG_POS]]-Tabla25[[#This Row],[ESC_NUM_COR_COD_ESC_TG_POS]]</f>
        <v>-1.5</v>
      </c>
      <c r="CR2" s="44">
        <f>Tabla25[[#This Row],[ESC_NUM_COR_COD_ROS_TG_TOT]]-Tabla25[[#This Row],[ESC_NUM_COR_COD_ESC_TG_TOT]]</f>
        <v>-0.27586206896551735</v>
      </c>
      <c r="CS2" s="44">
        <f>Tabla25[[#This Row],[ESC_DUR_COR_COD_ROS_TG_NEG]]-Tabla25[[#This Row],[ESC_DUR_COR_COD_ESC_TG_NEG]]</f>
        <v>194.125</v>
      </c>
      <c r="CT2" s="44">
        <f>Tabla25[[#This Row],[ESC_DUR_COR_COD_ROS_TG_NEU]]-Tabla25[[#This Row],[ESC_DUR_COR_COD_ESC_TG_NEU]]</f>
        <v>97</v>
      </c>
      <c r="CU2" s="44">
        <f>Tabla25[[#This Row],[ESC_DUR_COR_COD_ROS_TG_POS]]-Tabla25[[#This Row],[ESC_DUR_COR_COD_ESC_TG_POS]]</f>
        <v>-306.22857142857129</v>
      </c>
      <c r="CV2" s="44">
        <f>Tabla25[[#This Row],[ESC_DUR_COR_COD_ROS_TG_TOT]]-Tabla25[[#This Row],[ESC_DUR_COR_COD_ESC_TG_TOT]]</f>
        <v>22.60714285714289</v>
      </c>
      <c r="CW2" s="47">
        <f>Tabla25[[#This Row],[ROS_NUM_COR_COD_ROS_TG_NEG]]-Tabla25[[#This Row],[ROS_NUM_COR_COD_ESC_TG_NEG]]</f>
        <v>2.375</v>
      </c>
      <c r="CX2" s="47">
        <f>Tabla25[[#This Row],[ROS_NUM_COR_COD_ROS_TG_NEU]]-Tabla25[[#This Row],[ROS_NUM_COR_COD_ESC_TG_NEU]]</f>
        <v>-1.2222222222222219</v>
      </c>
      <c r="CY2" s="47">
        <f>Tabla25[[#This Row],[ROS_NUM_COR_COD_ROS_TG_POS]]-Tabla25[[#This Row],[ROS_NUM_COR_COD_ESC_TG_POS]]</f>
        <v>2.5999999999999996</v>
      </c>
      <c r="CZ2" s="47">
        <f>Tabla25[[#This Row],[ROS_NUM_COR_COD_ROS_TG_TOT]]-Tabla25[[#This Row],[ROS_NUM_COR_COD_ESC_TG_TOT]]</f>
        <v>1.2592592592592591</v>
      </c>
      <c r="DA2" s="47">
        <f>Tabla25[[#This Row],[ROS_DUR_COR_COD_ROS_TG_NEG]]-Tabla25[[#This Row],[ROS_DUR_COR_COD_ESC_TG_NEG]]</f>
        <v>493.04166666666669</v>
      </c>
      <c r="DB2" s="47">
        <f>Tabla25[[#This Row],[ROS_DUR_COR_COD_ROS_TG_NEU]]-Tabla25[[#This Row],[ROS_DUR_COR_COD_ESC_TG_NEU]]</f>
        <v>-414.03571428571433</v>
      </c>
      <c r="DC2" s="47">
        <f>Tabla25[[#This Row],[ROS_DUR_COR_COD_ROS_TG_POS]]-Tabla25[[#This Row],[ROS_DUR_COR_COD_ESC_TG_POS]]</f>
        <v>556.8555555555555</v>
      </c>
      <c r="DD2" s="47">
        <f>Tabla25[[#This Row],[ROS_DUR_COR_COD_ROS_TG_TOT]]-Tabla25[[#This Row],[ROS_DUR_COR_COD_ESC_TG_TOT]]</f>
        <v>210.86260869565217</v>
      </c>
    </row>
    <row r="3" spans="1:108" x14ac:dyDescent="0.3">
      <c r="A3" s="2" t="s">
        <v>1</v>
      </c>
      <c r="B3" s="2">
        <v>20</v>
      </c>
      <c r="C3" s="2">
        <v>1</v>
      </c>
      <c r="D3" s="2">
        <v>22</v>
      </c>
      <c r="E3" s="19">
        <v>2.4736842105263159</v>
      </c>
      <c r="F3" s="19">
        <v>651.55555555555554</v>
      </c>
      <c r="G3" s="19">
        <v>3.15</v>
      </c>
      <c r="H3" s="19">
        <v>770.73684210526312</v>
      </c>
      <c r="I3" s="19">
        <v>3.4210526315789473</v>
      </c>
      <c r="J3" s="19">
        <v>888.66666666666663</v>
      </c>
      <c r="K3" s="19">
        <v>3.0172413793103448</v>
      </c>
      <c r="L3" s="19">
        <v>770.32727272727277</v>
      </c>
      <c r="M3" s="21">
        <v>4.7894736842105265</v>
      </c>
      <c r="N3" s="21">
        <v>1212.3684210526317</v>
      </c>
      <c r="O3" s="21">
        <v>4.8</v>
      </c>
      <c r="P3" s="21">
        <v>1238.6500000000001</v>
      </c>
      <c r="Q3" s="21">
        <v>4.2631578947368425</v>
      </c>
      <c r="R3" s="21">
        <v>1022.3684210526316</v>
      </c>
      <c r="S3" s="21">
        <v>4.6206896551724137</v>
      </c>
      <c r="T3" s="21">
        <v>1159.1896551724137</v>
      </c>
      <c r="U3" s="22">
        <v>5.8</v>
      </c>
      <c r="V3" s="22">
        <v>1441</v>
      </c>
      <c r="W3" s="22">
        <v>6.1</v>
      </c>
      <c r="X3" s="22">
        <v>1324.4</v>
      </c>
      <c r="Y3" s="22">
        <v>5.3</v>
      </c>
      <c r="Z3" s="22">
        <v>1335.5555555555557</v>
      </c>
      <c r="AA3" s="22">
        <v>5.7333333333333334</v>
      </c>
      <c r="AB3" s="22">
        <v>1368.0689655172414</v>
      </c>
      <c r="AC3" s="24">
        <v>2.4</v>
      </c>
      <c r="AD3" s="24">
        <v>591.75</v>
      </c>
      <c r="AE3" s="24">
        <v>1.9</v>
      </c>
      <c r="AF3" s="24">
        <v>923.83333333333337</v>
      </c>
      <c r="AG3" s="24">
        <v>3.1</v>
      </c>
      <c r="AH3" s="24">
        <v>758.9</v>
      </c>
      <c r="AI3" s="24">
        <v>2.4666666666666668</v>
      </c>
      <c r="AJ3" s="24">
        <v>744.41666666666663</v>
      </c>
      <c r="AK3" s="26">
        <v>2.3333333333333335</v>
      </c>
      <c r="AL3" s="26">
        <v>637.125</v>
      </c>
      <c r="AM3" s="26">
        <v>1</v>
      </c>
      <c r="AN3" s="26">
        <v>354.75</v>
      </c>
      <c r="AO3" s="26">
        <v>2.2999999999999998</v>
      </c>
      <c r="AP3" s="26">
        <v>765.85714285714289</v>
      </c>
      <c r="AQ3" s="26">
        <v>1.8928571428571428</v>
      </c>
      <c r="AR3" s="26">
        <v>625.10526315789468</v>
      </c>
      <c r="AS3" s="28">
        <v>5.666666666666667</v>
      </c>
      <c r="AT3" s="28">
        <v>1377.4444444444443</v>
      </c>
      <c r="AU3" s="28">
        <v>7.7777777777777777</v>
      </c>
      <c r="AV3" s="28">
        <v>1983.3333333333333</v>
      </c>
      <c r="AW3" s="28">
        <v>5.8</v>
      </c>
      <c r="AX3" s="28">
        <v>1421.8</v>
      </c>
      <c r="AY3" s="28">
        <v>6.3928571428571432</v>
      </c>
      <c r="AZ3" s="28">
        <v>1588.0357142857142</v>
      </c>
      <c r="BA3" s="33">
        <f>Tabla25[[#This Row],[ROS_NUM_COR_COD_ROS_TG_NEG]]-Tabla25[[#This Row],[PAS_NUM_COR_COD_ROS_TG_NEG]]</f>
        <v>0.87719298245614041</v>
      </c>
      <c r="BB3" s="33">
        <f>Tabla25[[#This Row],[ROS_DUR_COR_COD_ROS_TG_NEG]]-Tabla25[[#This Row],[PAS_DUR_COR_COD_ROS_TG_NEG]]</f>
        <v>165.07602339181267</v>
      </c>
      <c r="BC3" s="33">
        <f>Tabla25[[#This Row],[ROS_NUM_COR_COD_ROS_TG_NEU]]-Tabla25[[#This Row],[PAS_NUM_COR_COD_ROS_TG_NEU]]</f>
        <v>2.9777777777777779</v>
      </c>
      <c r="BD3" s="33">
        <f>Tabla25[[#This Row],[ROS_DUR_COR_COD_ROS_TG_NEU]]-Tabla25[[#This Row],[PAS_DUR_COR_COD_ROS_TG_NEU]]</f>
        <v>744.68333333333317</v>
      </c>
      <c r="BE3" s="33">
        <f>Tabla25[[#This Row],[ROS_NUM_COR_COD_ROS_TG_POS]]-Tabla25[[#This Row],[PAS_NUM_COR_COD_ROS_TG_POS]]</f>
        <v>1.5368421052631573</v>
      </c>
      <c r="BF3" s="33">
        <f>Tabla25[[#This Row],[ROS_DUR_COR_COD_ROS_TG_POS]]-Tabla25[[#This Row],[PAS_DUR_COR_COD_ROS_TG_POS]]</f>
        <v>399.43157894736839</v>
      </c>
      <c r="BG3" s="33">
        <f>Tabla25[[#This Row],[ROS_NUM_COR_COD_ROS_TG_TOT]]-Tabla25[[#This Row],[PAS_NUM_COR_COD_ROS_TG_TOT]]</f>
        <v>1.7721674876847295</v>
      </c>
      <c r="BH3" s="33">
        <f>Tabla25[[#This Row],[ROS_DUR_COR_COD_ROS_TG_TOT]]-Tabla25[[#This Row],[PAS_DUR_COR_COD_ROS_TG_TOT]]</f>
        <v>428.8460591133005</v>
      </c>
      <c r="BI3" s="30">
        <f>Tabla25[[#This Row],[ROS_NUM_COR_COD_ESC_TG_NEG]]-Tabla25[[#This Row],[PAS_NUM_COR_COD_ESC_TG_NEG]]</f>
        <v>-0.14035087719298245</v>
      </c>
      <c r="BJ3" s="30">
        <f>Tabla25[[#This Row],[ROS_DUR_COR_COD_ESC_TG_NEG]]-Tabla25[[#This Row],[PAS_DUR_COR_COD_ESC_TG_NEG]]</f>
        <v>-14.430555555555543</v>
      </c>
      <c r="BK3" s="30">
        <f>Tabla25[[#This Row],[ROS_NUM_COR_COD_ESC_TG_NEU]]-Tabla25[[#This Row],[PAS_NUM_COR_COD_ESC_TG_NEU]]</f>
        <v>-2.15</v>
      </c>
      <c r="BL3" s="30">
        <f>Tabla25[[#This Row],[ROS_DUR_COR_COD_ESC_TG_NEU]]-Tabla25[[#This Row],[PAS_DUR_COR_COD_ESC_TG_NEU]]</f>
        <v>-415.98684210526312</v>
      </c>
      <c r="BM3" s="30">
        <f>Tabla25[[#This Row],[ROS_NUM_COR_COD_ESC_TG_POS]]-Tabla25[[#This Row],[PAS_NUM_COR_COD_ESC_TG_POS]]</f>
        <v>-1.1210526315789475</v>
      </c>
      <c r="BN3" s="30">
        <f>Tabla25[[#This Row],[ROS_DUR_COR_COD_ESC_TG_POS]]-Tabla25[[#This Row],[PAS_DUR_COR_COD_ESC_TG_POS]]</f>
        <v>-122.80952380952374</v>
      </c>
      <c r="BO3" s="30">
        <f>Tabla25[[#This Row],[ROS_NUM_COR_COD_ESC_TG_TOT]]-Tabla25[[#This Row],[PAS_NUM_COR_COD_ESC_TG_TOT]]</f>
        <v>-1.124384236453202</v>
      </c>
      <c r="BP3" s="30">
        <f>Tabla25[[#This Row],[ROS_DUR_COR_COD_ESC_TG_TOT]]-Tabla25[[#This Row],[PAS_DUR_COR_COD_ESC_TG_TOT]]</f>
        <v>-145.22200956937809</v>
      </c>
      <c r="BQ3" s="36">
        <f>Tabla25[[#This Row],[PAS_NUM_COR_COD_ROS_TG_NEG]]-Tabla25[[#This Row],[ESC_NUM_COR_COD_ROS_TG_NEG]]</f>
        <v>2.3894736842105266</v>
      </c>
      <c r="BR3" s="36">
        <f>Tabla25[[#This Row],[PAS_DUR_COR_COD_ROS_TG_NEG]]-Tabla25[[#This Row],[ESC_DUR_COR_COD_ROS_TG_NEG]]</f>
        <v>620.61842105263167</v>
      </c>
      <c r="BS3" s="36">
        <f>Tabla25[[#This Row],[PAS_NUM_COR_COD_ROS_TG_NEU]]-Tabla25[[#This Row],[ESC_NUM_COR_COD_ROS_TG_NEU]]</f>
        <v>2.9</v>
      </c>
      <c r="BT3" s="36">
        <f>Tabla25[[#This Row],[PAS_DUR_COR_COD_ROS_TG_NEU]]-Tabla25[[#This Row],[ESC_DUR_COR_COD_ROS_TG_NEU]]</f>
        <v>314.81666666666672</v>
      </c>
      <c r="BU3" s="36">
        <f>Tabla25[[#This Row],[PAS_NUM_COR_COD_ROS_TG_POS]]-Tabla25[[#This Row],[ESC_NUM_COR_COD_ROS_TG_POS]]</f>
        <v>1.1631578947368424</v>
      </c>
      <c r="BV3" s="36">
        <f>Tabla25[[#This Row],[PAS_DUR_COR_COD_ROS_TG_POS]]-Tabla25[[#This Row],[ESC_DUR_COR_COD_ROS_TG_POS]]</f>
        <v>263.46842105263158</v>
      </c>
      <c r="BW3" s="36">
        <f>Tabla25[[#This Row],[PAS_NUM_COR_COD_ROS_TG_TOT]]-Tabla25[[#This Row],[ESC_NUM_COR_COD_ROS_TG_TOT]]</f>
        <v>2.1540229885057469</v>
      </c>
      <c r="BX3" s="36">
        <f>Tabla25[[#This Row],[PAS_DUR_COR_COD_ROS_TG_TOT]]-Tabla25[[#This Row],[ESC_DUR_COR_COD_ROS_TG_TOT]]</f>
        <v>414.77298850574709</v>
      </c>
      <c r="BY3" s="39">
        <f>Tabla25[[#This Row],[PAS_NUM_COR_COD_ESC_TG_NEG]]-Tabla25[[#This Row],[ESC_NUM_COR_COD_ESC_TG_NEG]]</f>
        <v>-3.3263157894736839</v>
      </c>
      <c r="BZ3" s="39">
        <f>Tabla25[[#This Row],[PAS_DUR_COR_COD_ESC_TG_NEG]]-Tabla25[[#This Row],[ESC_DUR_COR_COD_ESC_TG_NEG]]</f>
        <v>-789.44444444444446</v>
      </c>
      <c r="CA3" s="39">
        <f>Tabla25[[#This Row],[PAS_NUM_COR_COD_ESC_TG_NEU]]-Tabla25[[#This Row],[ESC_NUM_COR_COD_ESC_TG_NEU]]</f>
        <v>-2.9499999999999997</v>
      </c>
      <c r="CB3" s="39">
        <f>Tabla25[[#This Row],[PAS_DUR_COR_COD_ESC_TG_NEU]]-Tabla25[[#This Row],[ESC_DUR_COR_COD_ESC_TG_NEU]]</f>
        <v>-553.66315789473697</v>
      </c>
      <c r="CC3" s="39">
        <f>Tabla25[[#This Row],[PAS_NUM_COR_COD_ESC_TG_POS]]-Tabla25[[#This Row],[ESC_NUM_COR_COD_ESC_TG_POS]]</f>
        <v>-1.8789473684210525</v>
      </c>
      <c r="CD3" s="39">
        <f>Tabla25[[#This Row],[PAS_DUR_COR_COD_ESC_TG_POS]]-Tabla25[[#This Row],[ESC_DUR_COR_COD_ESC_TG_POS]]</f>
        <v>-446.88888888888903</v>
      </c>
      <c r="CE3" s="39">
        <f>Tabla25[[#This Row],[PAS_NUM_COR_COD_ESC_TG_TOT]]-Tabla25[[#This Row],[ESC_NUM_COR_COD_ESC_TG_TOT]]</f>
        <v>-2.7160919540229886</v>
      </c>
      <c r="CF3" s="39">
        <f>Tabla25[[#This Row],[PAS_DUR_COR_COD_ESC_TG_TOT]]-Tabla25[[#This Row],[ESC_DUR_COR_COD_ESC_TG_TOT]]</f>
        <v>-597.74169278996862</v>
      </c>
      <c r="CG3" s="42">
        <f>Tabla25[[#This Row],[PAS_NUM_COR_COD_ROS_TG_NEG]]-Tabla25[[#This Row],[PAS_NUM_COR_COD_ESC_TG_NEG]]</f>
        <v>2.3157894736842106</v>
      </c>
      <c r="CH3" s="42">
        <f>Tabla25[[#This Row],[PAS_NUM_COR_COD_ROS_TG_NEU]]-Tabla25[[#This Row],[PAS_NUM_COR_COD_ESC_TG_NEU]]</f>
        <v>1.65</v>
      </c>
      <c r="CI3" s="42">
        <f>Tabla25[[#This Row],[PAS_NUM_COR_COD_ROS_TG_POS]]-Tabla25[[#This Row],[PAS_NUM_COR_COD_ESC_TG_POS]]</f>
        <v>0.84210526315789513</v>
      </c>
      <c r="CJ3" s="42">
        <f>Tabla25[[#This Row],[PAS_NUM_COR_COD_ROS_TG_TOT]]-Tabla25[[#This Row],[PAS_NUM_COR_COD_ESC_TG_TOT]]</f>
        <v>1.603448275862069</v>
      </c>
      <c r="CK3" s="42">
        <f>Tabla25[[#This Row],[PAS_DUR_COR_COD_ROS_TG_NEG]]-Tabla25[[#This Row],[PAS_DUR_COR_COD_ESC_TG_NEG]]</f>
        <v>560.81286549707613</v>
      </c>
      <c r="CL3" s="42">
        <f>Tabla25[[#This Row],[PAS_DUR_COR_COD_ROS_TG_NEU]]-Tabla25[[#This Row],[PAS_DUR_COR_COD_ESC_TG_NEU]]</f>
        <v>467.91315789473697</v>
      </c>
      <c r="CM3" s="42">
        <f>Tabla25[[#This Row],[PAS_DUR_COR_COD_ROS_TG_POS]]-Tabla25[[#This Row],[PAS_DUR_COR_COD_ESC_TG_POS]]</f>
        <v>133.70175438596493</v>
      </c>
      <c r="CN3" s="42">
        <f>Tabla25[[#This Row],[PAS_DUR_COR_COD_ROS_TG_TOT]]-Tabla25[[#This Row],[PAS_DUR_COR_COD_ESC_TG_TOT]]</f>
        <v>388.86238244514095</v>
      </c>
      <c r="CO3" s="44">
        <f>Tabla25[[#This Row],[ESC_NUM_COR_COD_ROS_TG_NEG]]-Tabla25[[#This Row],[ESC_NUM_COR_COD_ESC_TG_NEG]]</f>
        <v>-3.4</v>
      </c>
      <c r="CP3" s="44">
        <f>Tabla25[[#This Row],[ESC_NUM_COR_COD_ROS_TG_NEU]]-Tabla25[[#This Row],[ESC_NUM_COR_COD_ESC_TG_NEU]]</f>
        <v>-4.1999999999999993</v>
      </c>
      <c r="CQ3" s="44">
        <f>Tabla25[[#This Row],[ESC_NUM_COR_COD_ROS_TG_POS]]-Tabla25[[#This Row],[ESC_NUM_COR_COD_ESC_TG_POS]]</f>
        <v>-2.1999999999999997</v>
      </c>
      <c r="CR3" s="44">
        <f>Tabla25[[#This Row],[ESC_NUM_COR_COD_ROS_TG_TOT]]-Tabla25[[#This Row],[ESC_NUM_COR_COD_ESC_TG_TOT]]</f>
        <v>-3.2666666666666666</v>
      </c>
      <c r="CS3" s="44">
        <f>Tabla25[[#This Row],[ESC_DUR_COR_COD_ROS_TG_NEG]]-Tabla25[[#This Row],[ESC_DUR_COR_COD_ESC_TG_NEG]]</f>
        <v>-849.25</v>
      </c>
      <c r="CT3" s="44">
        <f>Tabla25[[#This Row],[ESC_DUR_COR_COD_ROS_TG_NEU]]-Tabla25[[#This Row],[ESC_DUR_COR_COD_ESC_TG_NEU]]</f>
        <v>-400.56666666666672</v>
      </c>
      <c r="CU3" s="44">
        <f>Tabla25[[#This Row],[ESC_DUR_COR_COD_ROS_TG_POS]]-Tabla25[[#This Row],[ESC_DUR_COR_COD_ESC_TG_POS]]</f>
        <v>-576.65555555555568</v>
      </c>
      <c r="CV3" s="44">
        <f>Tabla25[[#This Row],[ESC_DUR_COR_COD_ROS_TG_TOT]]-Tabla25[[#This Row],[ESC_DUR_COR_COD_ESC_TG_TOT]]</f>
        <v>-623.65229885057477</v>
      </c>
      <c r="CW3" s="47">
        <f>Tabla25[[#This Row],[ROS_NUM_COR_COD_ROS_TG_NEG]]-Tabla25[[#This Row],[ROS_NUM_COR_COD_ESC_TG_NEG]]</f>
        <v>3.3333333333333335</v>
      </c>
      <c r="CX3" s="47">
        <f>Tabla25[[#This Row],[ROS_NUM_COR_COD_ROS_TG_NEU]]-Tabla25[[#This Row],[ROS_NUM_COR_COD_ESC_TG_NEU]]</f>
        <v>6.7777777777777777</v>
      </c>
      <c r="CY3" s="47">
        <f>Tabla25[[#This Row],[ROS_NUM_COR_COD_ROS_TG_POS]]-Tabla25[[#This Row],[ROS_NUM_COR_COD_ESC_TG_POS]]</f>
        <v>3.5</v>
      </c>
      <c r="CZ3" s="47">
        <f>Tabla25[[#This Row],[ROS_NUM_COR_COD_ROS_TG_TOT]]-Tabla25[[#This Row],[ROS_NUM_COR_COD_ESC_TG_TOT]]</f>
        <v>4.5</v>
      </c>
      <c r="DA3" s="47">
        <f>Tabla25[[#This Row],[ROS_DUR_COR_COD_ROS_TG_NEG]]-Tabla25[[#This Row],[ROS_DUR_COR_COD_ESC_TG_NEG]]</f>
        <v>740.31944444444434</v>
      </c>
      <c r="DB3" s="47">
        <f>Tabla25[[#This Row],[ROS_DUR_COR_COD_ROS_TG_NEU]]-Tabla25[[#This Row],[ROS_DUR_COR_COD_ESC_TG_NEU]]</f>
        <v>1628.5833333333333</v>
      </c>
      <c r="DC3" s="47">
        <f>Tabla25[[#This Row],[ROS_DUR_COR_COD_ROS_TG_POS]]-Tabla25[[#This Row],[ROS_DUR_COR_COD_ESC_TG_POS]]</f>
        <v>655.94285714285706</v>
      </c>
      <c r="DD3" s="47">
        <f>Tabla25[[#This Row],[ROS_DUR_COR_COD_ROS_TG_TOT]]-Tabla25[[#This Row],[ROS_DUR_COR_COD_ESC_TG_TOT]]</f>
        <v>962.93045112781954</v>
      </c>
    </row>
    <row r="4" spans="1:108" x14ac:dyDescent="0.3">
      <c r="A4" s="2" t="s">
        <v>2</v>
      </c>
      <c r="B4" s="2">
        <v>20</v>
      </c>
      <c r="C4" s="2">
        <v>1</v>
      </c>
      <c r="D4" s="2">
        <v>26</v>
      </c>
      <c r="E4" s="19">
        <v>2.75</v>
      </c>
      <c r="F4" s="19">
        <v>687.66666666666663</v>
      </c>
      <c r="G4" s="19">
        <v>3.5</v>
      </c>
      <c r="H4" s="19">
        <v>767.73684210526312</v>
      </c>
      <c r="I4" s="19">
        <v>2.9</v>
      </c>
      <c r="J4" s="19">
        <v>841.4</v>
      </c>
      <c r="K4" s="19">
        <v>3.05</v>
      </c>
      <c r="L4" s="19">
        <v>761.26923076923072</v>
      </c>
      <c r="M4" s="21">
        <v>5.15</v>
      </c>
      <c r="N4" s="21">
        <v>1053.7</v>
      </c>
      <c r="O4" s="21">
        <v>5.05</v>
      </c>
      <c r="P4" s="21">
        <v>1066.6500000000001</v>
      </c>
      <c r="Q4" s="21">
        <v>4.6500000000000004</v>
      </c>
      <c r="R4" s="21">
        <v>1116.8888888888889</v>
      </c>
      <c r="S4" s="21">
        <v>4.95</v>
      </c>
      <c r="T4" s="21">
        <v>1077.7758620689656</v>
      </c>
      <c r="U4" s="22">
        <v>5.2</v>
      </c>
      <c r="V4" s="22">
        <v>1269.0999999999999</v>
      </c>
      <c r="W4" s="22">
        <v>5.7</v>
      </c>
      <c r="X4" s="22">
        <v>1320.2</v>
      </c>
      <c r="Y4" s="22">
        <v>5.0999999999999996</v>
      </c>
      <c r="Z4" s="22">
        <v>1230.6666666666667</v>
      </c>
      <c r="AA4" s="22">
        <v>5.333333333333333</v>
      </c>
      <c r="AB4" s="22">
        <v>1274.7931034482758</v>
      </c>
      <c r="AC4" s="24">
        <v>2.6</v>
      </c>
      <c r="AD4" s="24">
        <v>938.71428571428567</v>
      </c>
      <c r="AE4" s="24">
        <v>2.8</v>
      </c>
      <c r="AF4" s="24">
        <v>814.28571428571433</v>
      </c>
      <c r="AG4" s="24">
        <v>3.8</v>
      </c>
      <c r="AH4" s="24">
        <v>927.22222222222217</v>
      </c>
      <c r="AI4" s="24">
        <v>3.0666666666666669</v>
      </c>
      <c r="AJ4" s="24">
        <v>896.3478260869565</v>
      </c>
      <c r="AK4" s="26">
        <v>2.6</v>
      </c>
      <c r="AL4" s="26">
        <v>869.125</v>
      </c>
      <c r="AM4" s="26">
        <v>3.4</v>
      </c>
      <c r="AN4" s="26">
        <v>1471.4285714285713</v>
      </c>
      <c r="AO4" s="26">
        <v>2.2000000000000002</v>
      </c>
      <c r="AP4" s="26">
        <v>1067.1666666666667</v>
      </c>
      <c r="AQ4" s="26">
        <v>2.7333333333333334</v>
      </c>
      <c r="AR4" s="26">
        <v>1126.4761904761904</v>
      </c>
      <c r="AS4" s="28">
        <v>5</v>
      </c>
      <c r="AT4" s="28">
        <v>1388.5555555555557</v>
      </c>
      <c r="AU4" s="28">
        <v>3.7</v>
      </c>
      <c r="AV4" s="28">
        <v>1582.1428571428571</v>
      </c>
      <c r="AW4" s="28">
        <v>5</v>
      </c>
      <c r="AX4" s="28">
        <v>1591.4444444444443</v>
      </c>
      <c r="AY4" s="28">
        <v>4.5666666666666664</v>
      </c>
      <c r="AZ4" s="28">
        <v>1515.8</v>
      </c>
      <c r="BA4" s="33">
        <f>Tabla25[[#This Row],[ROS_NUM_COR_COD_ROS_TG_NEG]]-Tabla25[[#This Row],[PAS_NUM_COR_COD_ROS_TG_NEG]]</f>
        <v>-0.15000000000000036</v>
      </c>
      <c r="BB4" s="33">
        <f>Tabla25[[#This Row],[ROS_DUR_COR_COD_ROS_TG_NEG]]-Tabla25[[#This Row],[PAS_DUR_COR_COD_ROS_TG_NEG]]</f>
        <v>334.85555555555561</v>
      </c>
      <c r="BC4" s="33">
        <f>Tabla25[[#This Row],[ROS_NUM_COR_COD_ROS_TG_NEU]]-Tabla25[[#This Row],[PAS_NUM_COR_COD_ROS_TG_NEU]]</f>
        <v>-1.3499999999999996</v>
      </c>
      <c r="BD4" s="33">
        <f>Tabla25[[#This Row],[ROS_DUR_COR_COD_ROS_TG_NEU]]-Tabla25[[#This Row],[PAS_DUR_COR_COD_ROS_TG_NEU]]</f>
        <v>515.49285714285702</v>
      </c>
      <c r="BE4" s="33">
        <f>Tabla25[[#This Row],[ROS_NUM_COR_COD_ROS_TG_POS]]-Tabla25[[#This Row],[PAS_NUM_COR_COD_ROS_TG_POS]]</f>
        <v>0.34999999999999964</v>
      </c>
      <c r="BF4" s="33">
        <f>Tabla25[[#This Row],[ROS_DUR_COR_COD_ROS_TG_POS]]-Tabla25[[#This Row],[PAS_DUR_COR_COD_ROS_TG_POS]]</f>
        <v>474.55555555555543</v>
      </c>
      <c r="BG4" s="33">
        <f>Tabla25[[#This Row],[ROS_NUM_COR_COD_ROS_TG_TOT]]-Tabla25[[#This Row],[PAS_NUM_COR_COD_ROS_TG_TOT]]</f>
        <v>-0.38333333333333375</v>
      </c>
      <c r="BH4" s="33">
        <f>Tabla25[[#This Row],[ROS_DUR_COR_COD_ROS_TG_TOT]]-Tabla25[[#This Row],[PAS_DUR_COR_COD_ROS_TG_TOT]]</f>
        <v>438.02413793103437</v>
      </c>
      <c r="BI4" s="30">
        <f>Tabla25[[#This Row],[ROS_NUM_COR_COD_ESC_TG_NEG]]-Tabla25[[#This Row],[PAS_NUM_COR_COD_ESC_TG_NEG]]</f>
        <v>-0.14999999999999991</v>
      </c>
      <c r="BJ4" s="30">
        <f>Tabla25[[#This Row],[ROS_DUR_COR_COD_ESC_TG_NEG]]-Tabla25[[#This Row],[PAS_DUR_COR_COD_ESC_TG_NEG]]</f>
        <v>181.45833333333337</v>
      </c>
      <c r="BK4" s="30">
        <f>Tabla25[[#This Row],[ROS_NUM_COR_COD_ESC_TG_NEU]]-Tabla25[[#This Row],[PAS_NUM_COR_COD_ESC_TG_NEU]]</f>
        <v>-0.10000000000000009</v>
      </c>
      <c r="BL4" s="30">
        <f>Tabla25[[#This Row],[ROS_DUR_COR_COD_ESC_TG_NEU]]-Tabla25[[#This Row],[PAS_DUR_COR_COD_ESC_TG_NEU]]</f>
        <v>703.69172932330821</v>
      </c>
      <c r="BM4" s="30">
        <f>Tabla25[[#This Row],[ROS_NUM_COR_COD_ESC_TG_POS]]-Tabla25[[#This Row],[PAS_NUM_COR_COD_ESC_TG_POS]]</f>
        <v>-0.69999999999999973</v>
      </c>
      <c r="BN4" s="30">
        <f>Tabla25[[#This Row],[ROS_DUR_COR_COD_ESC_TG_POS]]-Tabla25[[#This Row],[PAS_DUR_COR_COD_ESC_TG_POS]]</f>
        <v>225.76666666666677</v>
      </c>
      <c r="BO4" s="30">
        <f>Tabla25[[#This Row],[ROS_NUM_COR_COD_ESC_TG_TOT]]-Tabla25[[#This Row],[PAS_NUM_COR_COD_ESC_TG_TOT]]</f>
        <v>-0.31666666666666643</v>
      </c>
      <c r="BP4" s="30">
        <f>Tabla25[[#This Row],[ROS_DUR_COR_COD_ESC_TG_TOT]]-Tabla25[[#This Row],[PAS_DUR_COR_COD_ESC_TG_TOT]]</f>
        <v>365.20695970695965</v>
      </c>
      <c r="BQ4" s="36">
        <f>Tabla25[[#This Row],[PAS_NUM_COR_COD_ROS_TG_NEG]]-Tabla25[[#This Row],[ESC_NUM_COR_COD_ROS_TG_NEG]]</f>
        <v>2.5500000000000003</v>
      </c>
      <c r="BR4" s="36">
        <f>Tabla25[[#This Row],[PAS_DUR_COR_COD_ROS_TG_NEG]]-Tabla25[[#This Row],[ESC_DUR_COR_COD_ROS_TG_NEG]]</f>
        <v>114.98571428571438</v>
      </c>
      <c r="BS4" s="36">
        <f>Tabla25[[#This Row],[PAS_NUM_COR_COD_ROS_TG_NEU]]-Tabla25[[#This Row],[ESC_NUM_COR_COD_ROS_TG_NEU]]</f>
        <v>2.25</v>
      </c>
      <c r="BT4" s="36">
        <f>Tabla25[[#This Row],[PAS_DUR_COR_COD_ROS_TG_NEU]]-Tabla25[[#This Row],[ESC_DUR_COR_COD_ROS_TG_NEU]]</f>
        <v>252.36428571428576</v>
      </c>
      <c r="BU4" s="36">
        <f>Tabla25[[#This Row],[PAS_NUM_COR_COD_ROS_TG_POS]]-Tabla25[[#This Row],[ESC_NUM_COR_COD_ROS_TG_POS]]</f>
        <v>0.85000000000000053</v>
      </c>
      <c r="BV4" s="36">
        <f>Tabla25[[#This Row],[PAS_DUR_COR_COD_ROS_TG_POS]]-Tabla25[[#This Row],[ESC_DUR_COR_COD_ROS_TG_POS]]</f>
        <v>189.66666666666674</v>
      </c>
      <c r="BW4" s="36">
        <f>Tabla25[[#This Row],[PAS_NUM_COR_COD_ROS_TG_TOT]]-Tabla25[[#This Row],[ESC_NUM_COR_COD_ROS_TG_TOT]]</f>
        <v>1.8833333333333333</v>
      </c>
      <c r="BX4" s="36">
        <f>Tabla25[[#This Row],[PAS_DUR_COR_COD_ROS_TG_TOT]]-Tabla25[[#This Row],[ESC_DUR_COR_COD_ROS_TG_TOT]]</f>
        <v>181.42803598200908</v>
      </c>
      <c r="BY4" s="39">
        <f>Tabla25[[#This Row],[PAS_NUM_COR_COD_ESC_TG_NEG]]-Tabla25[[#This Row],[ESC_NUM_COR_COD_ESC_TG_NEG]]</f>
        <v>-2.4500000000000002</v>
      </c>
      <c r="BZ4" s="39">
        <f>Tabla25[[#This Row],[PAS_DUR_COR_COD_ESC_TG_NEG]]-Tabla25[[#This Row],[ESC_DUR_COR_COD_ESC_TG_NEG]]</f>
        <v>-581.43333333333328</v>
      </c>
      <c r="CA4" s="39">
        <f>Tabla25[[#This Row],[PAS_NUM_COR_COD_ESC_TG_NEU]]-Tabla25[[#This Row],[ESC_NUM_COR_COD_ESC_TG_NEU]]</f>
        <v>-2.2000000000000002</v>
      </c>
      <c r="CB4" s="39">
        <f>Tabla25[[#This Row],[PAS_DUR_COR_COD_ESC_TG_NEU]]-Tabla25[[#This Row],[ESC_DUR_COR_COD_ESC_TG_NEU]]</f>
        <v>-552.46315789473692</v>
      </c>
      <c r="CC4" s="39">
        <f>Tabla25[[#This Row],[PAS_NUM_COR_COD_ESC_TG_POS]]-Tabla25[[#This Row],[ESC_NUM_COR_COD_ESC_TG_POS]]</f>
        <v>-2.1999999999999997</v>
      </c>
      <c r="CD4" s="39">
        <f>Tabla25[[#This Row],[PAS_DUR_COR_COD_ESC_TG_POS]]-Tabla25[[#This Row],[ESC_DUR_COR_COD_ESC_TG_POS]]</f>
        <v>-389.26666666666677</v>
      </c>
      <c r="CE4" s="39">
        <f>Tabla25[[#This Row],[PAS_NUM_COR_COD_ESC_TG_TOT]]-Tabla25[[#This Row],[ESC_NUM_COR_COD_ESC_TG_TOT]]</f>
        <v>-2.2833333333333332</v>
      </c>
      <c r="CF4" s="39">
        <f>Tabla25[[#This Row],[PAS_DUR_COR_COD_ESC_TG_TOT]]-Tabla25[[#This Row],[ESC_DUR_COR_COD_ESC_TG_TOT]]</f>
        <v>-513.5238726790451</v>
      </c>
      <c r="CG4" s="42">
        <f>Tabla25[[#This Row],[PAS_NUM_COR_COD_ROS_TG_NEG]]-Tabla25[[#This Row],[PAS_NUM_COR_COD_ESC_TG_NEG]]</f>
        <v>2.4000000000000004</v>
      </c>
      <c r="CH4" s="42">
        <f>Tabla25[[#This Row],[PAS_NUM_COR_COD_ROS_TG_NEU]]-Tabla25[[#This Row],[PAS_NUM_COR_COD_ESC_TG_NEU]]</f>
        <v>1.5499999999999998</v>
      </c>
      <c r="CI4" s="42">
        <f>Tabla25[[#This Row],[PAS_NUM_COR_COD_ROS_TG_POS]]-Tabla25[[#This Row],[PAS_NUM_COR_COD_ESC_TG_POS]]</f>
        <v>1.7500000000000004</v>
      </c>
      <c r="CJ4" s="42">
        <f>Tabla25[[#This Row],[PAS_NUM_COR_COD_ROS_TG_TOT]]-Tabla25[[#This Row],[PAS_NUM_COR_COD_ESC_TG_TOT]]</f>
        <v>1.9000000000000004</v>
      </c>
      <c r="CK4" s="42">
        <f>Tabla25[[#This Row],[PAS_DUR_COR_COD_ROS_TG_NEG]]-Tabla25[[#This Row],[PAS_DUR_COR_COD_ESC_TG_NEG]]</f>
        <v>366.03333333333342</v>
      </c>
      <c r="CL4" s="42">
        <f>Tabla25[[#This Row],[PAS_DUR_COR_COD_ROS_TG_NEU]]-Tabla25[[#This Row],[PAS_DUR_COR_COD_ESC_TG_NEU]]</f>
        <v>298.91315789473697</v>
      </c>
      <c r="CM4" s="42">
        <f>Tabla25[[#This Row],[PAS_DUR_COR_COD_ROS_TG_POS]]-Tabla25[[#This Row],[PAS_DUR_COR_COD_ESC_TG_POS]]</f>
        <v>275.48888888888894</v>
      </c>
      <c r="CN4" s="42">
        <f>Tabla25[[#This Row],[PAS_DUR_COR_COD_ROS_TG_TOT]]-Tabla25[[#This Row],[PAS_DUR_COR_COD_ESC_TG_TOT]]</f>
        <v>316.50663129973486</v>
      </c>
      <c r="CO4" s="44">
        <f>Tabla25[[#This Row],[ESC_NUM_COR_COD_ROS_TG_NEG]]-Tabla25[[#This Row],[ESC_NUM_COR_COD_ESC_TG_NEG]]</f>
        <v>-2.6</v>
      </c>
      <c r="CP4" s="44">
        <f>Tabla25[[#This Row],[ESC_NUM_COR_COD_ROS_TG_NEU]]-Tabla25[[#This Row],[ESC_NUM_COR_COD_ESC_TG_NEU]]</f>
        <v>-2.9000000000000004</v>
      </c>
      <c r="CQ4" s="44">
        <f>Tabla25[[#This Row],[ESC_NUM_COR_COD_ROS_TG_POS]]-Tabla25[[#This Row],[ESC_NUM_COR_COD_ESC_TG_POS]]</f>
        <v>-1.2999999999999998</v>
      </c>
      <c r="CR4" s="44">
        <f>Tabla25[[#This Row],[ESC_NUM_COR_COD_ROS_TG_TOT]]-Tabla25[[#This Row],[ESC_NUM_COR_COD_ESC_TG_TOT]]</f>
        <v>-2.2666666666666662</v>
      </c>
      <c r="CS4" s="44">
        <f>Tabla25[[#This Row],[ESC_DUR_COR_COD_ROS_TG_NEG]]-Tabla25[[#This Row],[ESC_DUR_COR_COD_ESC_TG_NEG]]</f>
        <v>-330.38571428571424</v>
      </c>
      <c r="CT4" s="44">
        <f>Tabla25[[#This Row],[ESC_DUR_COR_COD_ROS_TG_NEU]]-Tabla25[[#This Row],[ESC_DUR_COR_COD_ESC_TG_NEU]]</f>
        <v>-505.91428571428571</v>
      </c>
      <c r="CU4" s="44">
        <f>Tabla25[[#This Row],[ESC_DUR_COR_COD_ROS_TG_POS]]-Tabla25[[#This Row],[ESC_DUR_COR_COD_ESC_TG_POS]]</f>
        <v>-303.44444444444457</v>
      </c>
      <c r="CV4" s="44">
        <f>Tabla25[[#This Row],[ESC_DUR_COR_COD_ROS_TG_TOT]]-Tabla25[[#This Row],[ESC_DUR_COR_COD_ESC_TG_TOT]]</f>
        <v>-378.44527736131931</v>
      </c>
      <c r="CW4" s="47">
        <f>Tabla25[[#This Row],[ROS_NUM_COR_COD_ROS_TG_NEG]]-Tabla25[[#This Row],[ROS_NUM_COR_COD_ESC_TG_NEG]]</f>
        <v>2.4</v>
      </c>
      <c r="CX4" s="47">
        <f>Tabla25[[#This Row],[ROS_NUM_COR_COD_ROS_TG_NEU]]-Tabla25[[#This Row],[ROS_NUM_COR_COD_ESC_TG_NEU]]</f>
        <v>0.30000000000000027</v>
      </c>
      <c r="CY4" s="47">
        <f>Tabla25[[#This Row],[ROS_NUM_COR_COD_ROS_TG_POS]]-Tabla25[[#This Row],[ROS_NUM_COR_COD_ESC_TG_POS]]</f>
        <v>2.8</v>
      </c>
      <c r="CZ4" s="47">
        <f>Tabla25[[#This Row],[ROS_NUM_COR_COD_ROS_TG_TOT]]-Tabla25[[#This Row],[ROS_NUM_COR_COD_ESC_TG_TOT]]</f>
        <v>1.833333333333333</v>
      </c>
      <c r="DA4" s="47">
        <f>Tabla25[[#This Row],[ROS_DUR_COR_COD_ROS_TG_NEG]]-Tabla25[[#This Row],[ROS_DUR_COR_COD_ESC_TG_NEG]]</f>
        <v>519.43055555555566</v>
      </c>
      <c r="DB4" s="47">
        <f>Tabla25[[#This Row],[ROS_DUR_COR_COD_ROS_TG_NEU]]-Tabla25[[#This Row],[ROS_DUR_COR_COD_ESC_TG_NEU]]</f>
        <v>110.71428571428578</v>
      </c>
      <c r="DC4" s="47">
        <f>Tabla25[[#This Row],[ROS_DUR_COR_COD_ROS_TG_POS]]-Tabla25[[#This Row],[ROS_DUR_COR_COD_ESC_TG_POS]]</f>
        <v>524.2777777777776</v>
      </c>
      <c r="DD4" s="47">
        <f>Tabla25[[#This Row],[ROS_DUR_COR_COD_ROS_TG_TOT]]-Tabla25[[#This Row],[ROS_DUR_COR_COD_ESC_TG_TOT]]</f>
        <v>389.32380952380959</v>
      </c>
    </row>
    <row r="5" spans="1:108" x14ac:dyDescent="0.3">
      <c r="A5" s="2" t="s">
        <v>3</v>
      </c>
      <c r="B5" s="2">
        <v>20</v>
      </c>
      <c r="C5" s="2">
        <v>1</v>
      </c>
      <c r="D5" s="2">
        <v>20</v>
      </c>
      <c r="E5" s="19">
        <v>3.25</v>
      </c>
      <c r="F5" s="19">
        <v>897.26315789473688</v>
      </c>
      <c r="G5" s="19">
        <v>2.75</v>
      </c>
      <c r="H5" s="19">
        <v>932.375</v>
      </c>
      <c r="I5" s="19">
        <v>2.15</v>
      </c>
      <c r="J5" s="19">
        <v>821.85714285714289</v>
      </c>
      <c r="K5" s="19">
        <v>2.7166666666666668</v>
      </c>
      <c r="L5" s="19">
        <v>887.18367346938771</v>
      </c>
      <c r="M5" s="21">
        <v>3.7</v>
      </c>
      <c r="N5" s="21">
        <v>1246.5294117647059</v>
      </c>
      <c r="O5" s="21">
        <v>3.9</v>
      </c>
      <c r="P5" s="21">
        <v>1166.6315789473683</v>
      </c>
      <c r="Q5" s="21">
        <v>4.45</v>
      </c>
      <c r="R5" s="21">
        <v>1406.1666666666667</v>
      </c>
      <c r="S5" s="21">
        <v>4.0166666666666666</v>
      </c>
      <c r="T5" s="21">
        <v>1271.6296296296296</v>
      </c>
      <c r="U5" s="22">
        <v>4</v>
      </c>
      <c r="V5" s="22">
        <v>1421.2222222222222</v>
      </c>
      <c r="W5" s="22">
        <v>3.9</v>
      </c>
      <c r="X5" s="22">
        <v>1291.8</v>
      </c>
      <c r="Y5" s="22">
        <v>5.7</v>
      </c>
      <c r="Z5" s="22">
        <v>1855.1</v>
      </c>
      <c r="AA5" s="22">
        <v>4.5517241379310347</v>
      </c>
      <c r="AB5" s="22">
        <v>1526.2068965517242</v>
      </c>
      <c r="AC5" s="24">
        <v>2</v>
      </c>
      <c r="AD5" s="24">
        <v>828.71428571428567</v>
      </c>
      <c r="AE5" s="24">
        <v>2.2999999999999998</v>
      </c>
      <c r="AF5" s="24">
        <v>638.1</v>
      </c>
      <c r="AG5" s="24">
        <v>0.8</v>
      </c>
      <c r="AH5" s="24">
        <v>330</v>
      </c>
      <c r="AI5" s="24">
        <v>1.6896551724137931</v>
      </c>
      <c r="AJ5" s="24">
        <v>603.83333333333337</v>
      </c>
      <c r="AK5" s="26">
        <v>2.2222222222222223</v>
      </c>
      <c r="AL5" s="26">
        <v>747.5</v>
      </c>
      <c r="AM5" s="26">
        <v>2.1111111111111112</v>
      </c>
      <c r="AN5" s="26">
        <v>526.75</v>
      </c>
      <c r="AO5" s="26">
        <v>2.25</v>
      </c>
      <c r="AP5" s="26">
        <v>735.14285714285711</v>
      </c>
      <c r="AQ5" s="26">
        <v>2.1923076923076925</v>
      </c>
      <c r="AR5" s="26">
        <v>666.95652173913038</v>
      </c>
      <c r="AS5" s="28">
        <v>5.1111111111111107</v>
      </c>
      <c r="AT5" s="28">
        <v>1541.75</v>
      </c>
      <c r="AU5" s="28">
        <v>6</v>
      </c>
      <c r="AV5" s="28">
        <v>1482.8888888888889</v>
      </c>
      <c r="AW5" s="28">
        <v>4.5</v>
      </c>
      <c r="AX5" s="28">
        <v>1257.75</v>
      </c>
      <c r="AY5" s="28">
        <v>5.2307692307692308</v>
      </c>
      <c r="AZ5" s="28">
        <v>1429.68</v>
      </c>
      <c r="BA5" s="33">
        <f>Tabla25[[#This Row],[ROS_NUM_COR_COD_ROS_TG_NEG]]-Tabla25[[#This Row],[PAS_NUM_COR_COD_ROS_TG_NEG]]</f>
        <v>1.4111111111111105</v>
      </c>
      <c r="BB5" s="33">
        <f>Tabla25[[#This Row],[ROS_DUR_COR_COD_ROS_TG_NEG]]-Tabla25[[#This Row],[PAS_DUR_COR_COD_ROS_TG_NEG]]</f>
        <v>295.22058823529414</v>
      </c>
      <c r="BC5" s="33">
        <f>Tabla25[[#This Row],[ROS_NUM_COR_COD_ROS_TG_NEU]]-Tabla25[[#This Row],[PAS_NUM_COR_COD_ROS_TG_NEU]]</f>
        <v>2.1</v>
      </c>
      <c r="BD5" s="33">
        <f>Tabla25[[#This Row],[ROS_DUR_COR_COD_ROS_TG_NEU]]-Tabla25[[#This Row],[PAS_DUR_COR_COD_ROS_TG_NEU]]</f>
        <v>316.25730994152059</v>
      </c>
      <c r="BE5" s="33">
        <f>Tabla25[[#This Row],[ROS_NUM_COR_COD_ROS_TG_POS]]-Tabla25[[#This Row],[PAS_NUM_COR_COD_ROS_TG_POS]]</f>
        <v>4.9999999999999822E-2</v>
      </c>
      <c r="BF5" s="33">
        <f>Tabla25[[#This Row],[ROS_DUR_COR_COD_ROS_TG_POS]]-Tabla25[[#This Row],[PAS_DUR_COR_COD_ROS_TG_POS]]</f>
        <v>-148.41666666666674</v>
      </c>
      <c r="BG5" s="33">
        <f>Tabla25[[#This Row],[ROS_NUM_COR_COD_ROS_TG_TOT]]-Tabla25[[#This Row],[PAS_NUM_COR_COD_ROS_TG_TOT]]</f>
        <v>1.2141025641025642</v>
      </c>
      <c r="BH5" s="33">
        <f>Tabla25[[#This Row],[ROS_DUR_COR_COD_ROS_TG_TOT]]-Tabla25[[#This Row],[PAS_DUR_COR_COD_ROS_TG_TOT]]</f>
        <v>158.0503703703705</v>
      </c>
      <c r="BI5" s="30">
        <f>Tabla25[[#This Row],[ROS_NUM_COR_COD_ESC_TG_NEG]]-Tabla25[[#This Row],[PAS_NUM_COR_COD_ESC_TG_NEG]]</f>
        <v>-1.0277777777777777</v>
      </c>
      <c r="BJ5" s="30">
        <f>Tabla25[[#This Row],[ROS_DUR_COR_COD_ESC_TG_NEG]]-Tabla25[[#This Row],[PAS_DUR_COR_COD_ESC_TG_NEG]]</f>
        <v>-149.76315789473688</v>
      </c>
      <c r="BK5" s="30">
        <f>Tabla25[[#This Row],[ROS_NUM_COR_COD_ESC_TG_NEU]]-Tabla25[[#This Row],[PAS_NUM_COR_COD_ESC_TG_NEU]]</f>
        <v>-0.63888888888888884</v>
      </c>
      <c r="BL5" s="30">
        <f>Tabla25[[#This Row],[ROS_DUR_COR_COD_ESC_TG_NEU]]-Tabla25[[#This Row],[PAS_DUR_COR_COD_ESC_TG_NEU]]</f>
        <v>-405.625</v>
      </c>
      <c r="BM5" s="30">
        <f>Tabla25[[#This Row],[ROS_NUM_COR_COD_ESC_TG_POS]]-Tabla25[[#This Row],[PAS_NUM_COR_COD_ESC_TG_POS]]</f>
        <v>0.10000000000000009</v>
      </c>
      <c r="BN5" s="30">
        <f>Tabla25[[#This Row],[ROS_DUR_COR_COD_ESC_TG_POS]]-Tabla25[[#This Row],[PAS_DUR_COR_COD_ESC_TG_POS]]</f>
        <v>-86.714285714285779</v>
      </c>
      <c r="BO5" s="30">
        <f>Tabla25[[#This Row],[ROS_NUM_COR_COD_ESC_TG_TOT]]-Tabla25[[#This Row],[PAS_NUM_COR_COD_ESC_TG_TOT]]</f>
        <v>-0.52435897435897427</v>
      </c>
      <c r="BP5" s="30">
        <f>Tabla25[[#This Row],[ROS_DUR_COR_COD_ESC_TG_TOT]]-Tabla25[[#This Row],[PAS_DUR_COR_COD_ESC_TG_TOT]]</f>
        <v>-220.22715173025733</v>
      </c>
      <c r="BQ5" s="36">
        <f>Tabla25[[#This Row],[PAS_NUM_COR_COD_ROS_TG_NEG]]-Tabla25[[#This Row],[ESC_NUM_COR_COD_ROS_TG_NEG]]</f>
        <v>1.7000000000000002</v>
      </c>
      <c r="BR5" s="36">
        <f>Tabla25[[#This Row],[PAS_DUR_COR_COD_ROS_TG_NEG]]-Tabla25[[#This Row],[ESC_DUR_COR_COD_ROS_TG_NEG]]</f>
        <v>417.81512605042019</v>
      </c>
      <c r="BS5" s="36">
        <f>Tabla25[[#This Row],[PAS_NUM_COR_COD_ROS_TG_NEU]]-Tabla25[[#This Row],[ESC_NUM_COR_COD_ROS_TG_NEU]]</f>
        <v>1.6</v>
      </c>
      <c r="BT5" s="36">
        <f>Tabla25[[#This Row],[PAS_DUR_COR_COD_ROS_TG_NEU]]-Tabla25[[#This Row],[ESC_DUR_COR_COD_ROS_TG_NEU]]</f>
        <v>528.5315789473683</v>
      </c>
      <c r="BU5" s="36">
        <f>Tabla25[[#This Row],[PAS_NUM_COR_COD_ROS_TG_POS]]-Tabla25[[#This Row],[ESC_NUM_COR_COD_ROS_TG_POS]]</f>
        <v>3.6500000000000004</v>
      </c>
      <c r="BV5" s="36">
        <f>Tabla25[[#This Row],[PAS_DUR_COR_COD_ROS_TG_POS]]-Tabla25[[#This Row],[ESC_DUR_COR_COD_ROS_TG_POS]]</f>
        <v>1076.1666666666667</v>
      </c>
      <c r="BW5" s="36">
        <f>Tabla25[[#This Row],[PAS_NUM_COR_COD_ROS_TG_TOT]]-Tabla25[[#This Row],[ESC_NUM_COR_COD_ROS_TG_TOT]]</f>
        <v>2.3270114942528735</v>
      </c>
      <c r="BX5" s="36">
        <f>Tabla25[[#This Row],[PAS_DUR_COR_COD_ROS_TG_TOT]]-Tabla25[[#This Row],[ESC_DUR_COR_COD_ROS_TG_TOT]]</f>
        <v>667.79629629629619</v>
      </c>
      <c r="BY5" s="39">
        <f>Tabla25[[#This Row],[PAS_NUM_COR_COD_ESC_TG_NEG]]-Tabla25[[#This Row],[ESC_NUM_COR_COD_ESC_TG_NEG]]</f>
        <v>-0.75</v>
      </c>
      <c r="BZ5" s="39">
        <f>Tabla25[[#This Row],[PAS_DUR_COR_COD_ESC_TG_NEG]]-Tabla25[[#This Row],[ESC_DUR_COR_COD_ESC_TG_NEG]]</f>
        <v>-523.95906432748529</v>
      </c>
      <c r="CA5" s="39">
        <f>Tabla25[[#This Row],[PAS_NUM_COR_COD_ESC_TG_NEU]]-Tabla25[[#This Row],[ESC_NUM_COR_COD_ESC_TG_NEU]]</f>
        <v>-1.1499999999999999</v>
      </c>
      <c r="CB5" s="39">
        <f>Tabla25[[#This Row],[PAS_DUR_COR_COD_ESC_TG_NEU]]-Tabla25[[#This Row],[ESC_DUR_COR_COD_ESC_TG_NEU]]</f>
        <v>-359.42499999999995</v>
      </c>
      <c r="CC5" s="39">
        <f>Tabla25[[#This Row],[PAS_NUM_COR_COD_ESC_TG_POS]]-Tabla25[[#This Row],[ESC_NUM_COR_COD_ESC_TG_POS]]</f>
        <v>-3.5500000000000003</v>
      </c>
      <c r="CD5" s="39">
        <f>Tabla25[[#This Row],[PAS_DUR_COR_COD_ESC_TG_POS]]-Tabla25[[#This Row],[ESC_DUR_COR_COD_ESC_TG_POS]]</f>
        <v>-1033.242857142857</v>
      </c>
      <c r="CE5" s="39">
        <f>Tabla25[[#This Row],[PAS_NUM_COR_COD_ESC_TG_TOT]]-Tabla25[[#This Row],[ESC_NUM_COR_COD_ESC_TG_TOT]]</f>
        <v>-1.8350574712643679</v>
      </c>
      <c r="CF5" s="39">
        <f>Tabla25[[#This Row],[PAS_DUR_COR_COD_ESC_TG_TOT]]-Tabla25[[#This Row],[ESC_DUR_COR_COD_ESC_TG_TOT]]</f>
        <v>-639.02322308233647</v>
      </c>
      <c r="CG5" s="42">
        <f>Tabla25[[#This Row],[PAS_NUM_COR_COD_ROS_TG_NEG]]-Tabla25[[#This Row],[PAS_NUM_COR_COD_ESC_TG_NEG]]</f>
        <v>0.45000000000000018</v>
      </c>
      <c r="CH5" s="42">
        <f>Tabla25[[#This Row],[PAS_NUM_COR_COD_ROS_TG_NEU]]-Tabla25[[#This Row],[PAS_NUM_COR_COD_ESC_TG_NEU]]</f>
        <v>1.1499999999999999</v>
      </c>
      <c r="CI5" s="42">
        <f>Tabla25[[#This Row],[PAS_NUM_COR_COD_ROS_TG_POS]]-Tabla25[[#This Row],[PAS_NUM_COR_COD_ESC_TG_POS]]</f>
        <v>2.3000000000000003</v>
      </c>
      <c r="CJ5" s="42">
        <f>Tabla25[[#This Row],[PAS_NUM_COR_COD_ROS_TG_TOT]]-Tabla25[[#This Row],[PAS_NUM_COR_COD_ESC_TG_TOT]]</f>
        <v>1.2999999999999998</v>
      </c>
      <c r="CK5" s="42">
        <f>Tabla25[[#This Row],[PAS_DUR_COR_COD_ROS_TG_NEG]]-Tabla25[[#This Row],[PAS_DUR_COR_COD_ESC_TG_NEG]]</f>
        <v>349.26625386996898</v>
      </c>
      <c r="CL5" s="42">
        <f>Tabla25[[#This Row],[PAS_DUR_COR_COD_ROS_TG_NEU]]-Tabla25[[#This Row],[PAS_DUR_COR_COD_ESC_TG_NEU]]</f>
        <v>234.25657894736833</v>
      </c>
      <c r="CM5" s="42">
        <f>Tabla25[[#This Row],[PAS_DUR_COR_COD_ROS_TG_POS]]-Tabla25[[#This Row],[PAS_DUR_COR_COD_ESC_TG_POS]]</f>
        <v>584.30952380952385</v>
      </c>
      <c r="CN5" s="42">
        <f>Tabla25[[#This Row],[PAS_DUR_COR_COD_ROS_TG_TOT]]-Tabla25[[#This Row],[PAS_DUR_COR_COD_ESC_TG_TOT]]</f>
        <v>384.44595616024185</v>
      </c>
      <c r="CO5" s="44">
        <f>Tabla25[[#This Row],[ESC_NUM_COR_COD_ROS_TG_NEG]]-Tabla25[[#This Row],[ESC_NUM_COR_COD_ESC_TG_NEG]]</f>
        <v>-2</v>
      </c>
      <c r="CP5" s="44">
        <f>Tabla25[[#This Row],[ESC_NUM_COR_COD_ROS_TG_NEU]]-Tabla25[[#This Row],[ESC_NUM_COR_COD_ESC_TG_NEU]]</f>
        <v>-1.6</v>
      </c>
      <c r="CQ5" s="44">
        <f>Tabla25[[#This Row],[ESC_NUM_COR_COD_ROS_TG_POS]]-Tabla25[[#This Row],[ESC_NUM_COR_COD_ESC_TG_POS]]</f>
        <v>-4.9000000000000004</v>
      </c>
      <c r="CR5" s="44">
        <f>Tabla25[[#This Row],[ESC_NUM_COR_COD_ROS_TG_TOT]]-Tabla25[[#This Row],[ESC_NUM_COR_COD_ESC_TG_TOT]]</f>
        <v>-2.8620689655172415</v>
      </c>
      <c r="CS5" s="44">
        <f>Tabla25[[#This Row],[ESC_DUR_COR_COD_ROS_TG_NEG]]-Tabla25[[#This Row],[ESC_DUR_COR_COD_ESC_TG_NEG]]</f>
        <v>-592.50793650793651</v>
      </c>
      <c r="CT5" s="44">
        <f>Tabla25[[#This Row],[ESC_DUR_COR_COD_ROS_TG_NEU]]-Tabla25[[#This Row],[ESC_DUR_COR_COD_ESC_TG_NEU]]</f>
        <v>-653.69999999999993</v>
      </c>
      <c r="CU5" s="44">
        <f>Tabla25[[#This Row],[ESC_DUR_COR_COD_ROS_TG_POS]]-Tabla25[[#This Row],[ESC_DUR_COR_COD_ESC_TG_POS]]</f>
        <v>-1525.1</v>
      </c>
      <c r="CV5" s="44">
        <f>Tabla25[[#This Row],[ESC_DUR_COR_COD_ROS_TG_TOT]]-Tabla25[[#This Row],[ESC_DUR_COR_COD_ESC_TG_TOT]]</f>
        <v>-922.37356321839081</v>
      </c>
      <c r="CW5" s="47">
        <f>Tabla25[[#This Row],[ROS_NUM_COR_COD_ROS_TG_NEG]]-Tabla25[[#This Row],[ROS_NUM_COR_COD_ESC_TG_NEG]]</f>
        <v>2.8888888888888884</v>
      </c>
      <c r="CX5" s="47">
        <f>Tabla25[[#This Row],[ROS_NUM_COR_COD_ROS_TG_NEU]]-Tabla25[[#This Row],[ROS_NUM_COR_COD_ESC_TG_NEU]]</f>
        <v>3.8888888888888888</v>
      </c>
      <c r="CY5" s="47">
        <f>Tabla25[[#This Row],[ROS_NUM_COR_COD_ROS_TG_POS]]-Tabla25[[#This Row],[ROS_NUM_COR_COD_ESC_TG_POS]]</f>
        <v>2.25</v>
      </c>
      <c r="CZ5" s="47">
        <f>Tabla25[[#This Row],[ROS_NUM_COR_COD_ROS_TG_TOT]]-Tabla25[[#This Row],[ROS_NUM_COR_COD_ESC_TG_TOT]]</f>
        <v>3.0384615384615383</v>
      </c>
      <c r="DA5" s="47">
        <f>Tabla25[[#This Row],[ROS_DUR_COR_COD_ROS_TG_NEG]]-Tabla25[[#This Row],[ROS_DUR_COR_COD_ESC_TG_NEG]]</f>
        <v>794.25</v>
      </c>
      <c r="DB5" s="47">
        <f>Tabla25[[#This Row],[ROS_DUR_COR_COD_ROS_TG_NEU]]-Tabla25[[#This Row],[ROS_DUR_COR_COD_ESC_TG_NEU]]</f>
        <v>956.13888888888891</v>
      </c>
      <c r="DC5" s="47">
        <f>Tabla25[[#This Row],[ROS_DUR_COR_COD_ROS_TG_POS]]-Tabla25[[#This Row],[ROS_DUR_COR_COD_ESC_TG_POS]]</f>
        <v>522.60714285714289</v>
      </c>
      <c r="DD5" s="47">
        <f>Tabla25[[#This Row],[ROS_DUR_COR_COD_ROS_TG_TOT]]-Tabla25[[#This Row],[ROS_DUR_COR_COD_ESC_TG_TOT]]</f>
        <v>762.72347826086968</v>
      </c>
    </row>
    <row r="6" spans="1:108" x14ac:dyDescent="0.3">
      <c r="A6" s="2" t="s">
        <v>4</v>
      </c>
      <c r="B6" s="2">
        <v>20</v>
      </c>
      <c r="C6" s="2">
        <v>1</v>
      </c>
      <c r="D6" s="2">
        <v>22</v>
      </c>
      <c r="E6" s="19">
        <v>3.1</v>
      </c>
      <c r="F6" s="19">
        <v>2065.5</v>
      </c>
      <c r="G6" s="19">
        <v>3.3</v>
      </c>
      <c r="H6" s="19">
        <v>2137.1999999999998</v>
      </c>
      <c r="I6" s="19">
        <v>3.25</v>
      </c>
      <c r="J6" s="19">
        <v>1784.3636363636363</v>
      </c>
      <c r="K6" s="19">
        <v>3.2166666666666668</v>
      </c>
      <c r="L6" s="19">
        <v>1988.8709677419354</v>
      </c>
      <c r="M6" s="21">
        <v>3.25</v>
      </c>
      <c r="N6" s="21">
        <v>1935.2727272727273</v>
      </c>
      <c r="O6" s="21">
        <v>3.35</v>
      </c>
      <c r="P6" s="21">
        <v>1927.8181818181818</v>
      </c>
      <c r="Q6" s="21">
        <v>3.2</v>
      </c>
      <c r="R6" s="21">
        <v>2055.1</v>
      </c>
      <c r="S6" s="21">
        <v>3.2666666666666666</v>
      </c>
      <c r="T6" s="21">
        <v>1970.15625</v>
      </c>
      <c r="U6" s="22">
        <v>5.2</v>
      </c>
      <c r="V6" s="22">
        <v>1603.6</v>
      </c>
      <c r="W6" s="22">
        <v>5.6</v>
      </c>
      <c r="X6" s="22">
        <v>1918.5</v>
      </c>
      <c r="Y6" s="22">
        <v>4.5999999999999996</v>
      </c>
      <c r="Z6" s="22">
        <v>1527.3</v>
      </c>
      <c r="AA6" s="22">
        <v>5.1333333333333337</v>
      </c>
      <c r="AB6" s="22">
        <v>1683.1333333333334</v>
      </c>
      <c r="AC6" s="24">
        <v>1.1000000000000001</v>
      </c>
      <c r="AD6" s="24">
        <v>586.79999999999995</v>
      </c>
      <c r="AE6" s="24">
        <v>0.6</v>
      </c>
      <c r="AF6" s="24">
        <v>505.75</v>
      </c>
      <c r="AG6" s="24">
        <v>1.6</v>
      </c>
      <c r="AH6" s="24">
        <v>875.5</v>
      </c>
      <c r="AI6" s="24">
        <v>1.1000000000000001</v>
      </c>
      <c r="AJ6" s="24">
        <v>680.66666666666663</v>
      </c>
      <c r="AK6" s="26">
        <v>0.55555555555555558</v>
      </c>
      <c r="AL6" s="26">
        <v>379.6</v>
      </c>
      <c r="AM6" s="26">
        <v>0.4</v>
      </c>
      <c r="AN6" s="26">
        <v>321.5</v>
      </c>
      <c r="AO6" s="26">
        <v>0.6</v>
      </c>
      <c r="AP6" s="26">
        <v>387</v>
      </c>
      <c r="AQ6" s="26">
        <v>0.51724137931034486</v>
      </c>
      <c r="AR6" s="26">
        <v>367.06666666666666</v>
      </c>
      <c r="AS6" s="28">
        <v>5.4444444444444446</v>
      </c>
      <c r="AT6" s="28">
        <v>1871.5555555555557</v>
      </c>
      <c r="AU6" s="28">
        <v>5.9</v>
      </c>
      <c r="AV6" s="28">
        <v>2072.4</v>
      </c>
      <c r="AW6" s="28">
        <v>5.5</v>
      </c>
      <c r="AX6" s="28">
        <v>1902.2</v>
      </c>
      <c r="AY6" s="28">
        <v>5.6206896551724137</v>
      </c>
      <c r="AZ6" s="28">
        <v>1951.3793103448277</v>
      </c>
      <c r="BA6" s="33">
        <f>Tabla25[[#This Row],[ROS_NUM_COR_COD_ROS_TG_NEG]]-Tabla25[[#This Row],[PAS_NUM_COR_COD_ROS_TG_NEG]]</f>
        <v>2.1944444444444446</v>
      </c>
      <c r="BB6" s="33">
        <f>Tabla25[[#This Row],[ROS_DUR_COR_COD_ROS_TG_NEG]]-Tabla25[[#This Row],[PAS_DUR_COR_COD_ROS_TG_NEG]]</f>
        <v>-63.717171717171595</v>
      </c>
      <c r="BC6" s="33">
        <f>Tabla25[[#This Row],[ROS_NUM_COR_COD_ROS_TG_NEU]]-Tabla25[[#This Row],[PAS_NUM_COR_COD_ROS_TG_NEU]]</f>
        <v>2.5500000000000003</v>
      </c>
      <c r="BD6" s="33">
        <f>Tabla25[[#This Row],[ROS_DUR_COR_COD_ROS_TG_NEU]]-Tabla25[[#This Row],[PAS_DUR_COR_COD_ROS_TG_NEU]]</f>
        <v>144.58181818181833</v>
      </c>
      <c r="BE6" s="33">
        <f>Tabla25[[#This Row],[ROS_NUM_COR_COD_ROS_TG_POS]]-Tabla25[[#This Row],[PAS_NUM_COR_COD_ROS_TG_POS]]</f>
        <v>2.2999999999999998</v>
      </c>
      <c r="BF6" s="33">
        <f>Tabla25[[#This Row],[ROS_DUR_COR_COD_ROS_TG_POS]]-Tabla25[[#This Row],[PAS_DUR_COR_COD_ROS_TG_POS]]</f>
        <v>-152.89999999999986</v>
      </c>
      <c r="BG6" s="33">
        <f>Tabla25[[#This Row],[ROS_NUM_COR_COD_ROS_TG_TOT]]-Tabla25[[#This Row],[PAS_NUM_COR_COD_ROS_TG_TOT]]</f>
        <v>2.3540229885057471</v>
      </c>
      <c r="BH6" s="33">
        <f>Tabla25[[#This Row],[ROS_DUR_COR_COD_ROS_TG_TOT]]-Tabla25[[#This Row],[PAS_DUR_COR_COD_ROS_TG_TOT]]</f>
        <v>-18.776939655172328</v>
      </c>
      <c r="BI6" s="30">
        <f>Tabla25[[#This Row],[ROS_NUM_COR_COD_ESC_TG_NEG]]-Tabla25[[#This Row],[PAS_NUM_COR_COD_ESC_TG_NEG]]</f>
        <v>-2.5444444444444443</v>
      </c>
      <c r="BJ6" s="30">
        <f>Tabla25[[#This Row],[ROS_DUR_COR_COD_ESC_TG_NEG]]-Tabla25[[#This Row],[PAS_DUR_COR_COD_ESC_TG_NEG]]</f>
        <v>-1685.9</v>
      </c>
      <c r="BK6" s="30">
        <f>Tabla25[[#This Row],[ROS_NUM_COR_COD_ESC_TG_NEU]]-Tabla25[[#This Row],[PAS_NUM_COR_COD_ESC_TG_NEU]]</f>
        <v>-2.9</v>
      </c>
      <c r="BL6" s="30">
        <f>Tabla25[[#This Row],[ROS_DUR_COR_COD_ESC_TG_NEU]]-Tabla25[[#This Row],[PAS_DUR_COR_COD_ESC_TG_NEU]]</f>
        <v>-1815.6999999999998</v>
      </c>
      <c r="BM6" s="30">
        <f>Tabla25[[#This Row],[ROS_NUM_COR_COD_ESC_TG_POS]]-Tabla25[[#This Row],[PAS_NUM_COR_COD_ESC_TG_POS]]</f>
        <v>-2.65</v>
      </c>
      <c r="BN6" s="30">
        <f>Tabla25[[#This Row],[ROS_DUR_COR_COD_ESC_TG_POS]]-Tabla25[[#This Row],[PAS_DUR_COR_COD_ESC_TG_POS]]</f>
        <v>-1397.3636363636363</v>
      </c>
      <c r="BO6" s="30">
        <f>Tabla25[[#This Row],[ROS_NUM_COR_COD_ESC_TG_TOT]]-Tabla25[[#This Row],[PAS_NUM_COR_COD_ESC_TG_TOT]]</f>
        <v>-2.699425287356322</v>
      </c>
      <c r="BP6" s="30">
        <f>Tabla25[[#This Row],[ROS_DUR_COR_COD_ESC_TG_TOT]]-Tabla25[[#This Row],[PAS_DUR_COR_COD_ESC_TG_TOT]]</f>
        <v>-1621.8043010752688</v>
      </c>
      <c r="BQ6" s="36">
        <f>Tabla25[[#This Row],[PAS_NUM_COR_COD_ROS_TG_NEG]]-Tabla25[[#This Row],[ESC_NUM_COR_COD_ROS_TG_NEG]]</f>
        <v>2.15</v>
      </c>
      <c r="BR6" s="36">
        <f>Tabla25[[#This Row],[PAS_DUR_COR_COD_ROS_TG_NEG]]-Tabla25[[#This Row],[ESC_DUR_COR_COD_ROS_TG_NEG]]</f>
        <v>1348.4727272727273</v>
      </c>
      <c r="BS6" s="36">
        <f>Tabla25[[#This Row],[PAS_NUM_COR_COD_ROS_TG_NEU]]-Tabla25[[#This Row],[ESC_NUM_COR_COD_ROS_TG_NEU]]</f>
        <v>2.75</v>
      </c>
      <c r="BT6" s="36">
        <f>Tabla25[[#This Row],[PAS_DUR_COR_COD_ROS_TG_NEU]]-Tabla25[[#This Row],[ESC_DUR_COR_COD_ROS_TG_NEU]]</f>
        <v>1422.0681818181818</v>
      </c>
      <c r="BU6" s="36">
        <f>Tabla25[[#This Row],[PAS_NUM_COR_COD_ROS_TG_POS]]-Tabla25[[#This Row],[ESC_NUM_COR_COD_ROS_TG_POS]]</f>
        <v>1.6</v>
      </c>
      <c r="BV6" s="36">
        <f>Tabla25[[#This Row],[PAS_DUR_COR_COD_ROS_TG_POS]]-Tabla25[[#This Row],[ESC_DUR_COR_COD_ROS_TG_POS]]</f>
        <v>1179.5999999999999</v>
      </c>
      <c r="BW6" s="36">
        <f>Tabla25[[#This Row],[PAS_NUM_COR_COD_ROS_TG_TOT]]-Tabla25[[#This Row],[ESC_NUM_COR_COD_ROS_TG_TOT]]</f>
        <v>2.1666666666666665</v>
      </c>
      <c r="BX6" s="36">
        <f>Tabla25[[#This Row],[PAS_DUR_COR_COD_ROS_TG_TOT]]-Tabla25[[#This Row],[ESC_DUR_COR_COD_ROS_TG_TOT]]</f>
        <v>1289.4895833333335</v>
      </c>
      <c r="BY6" s="39">
        <f>Tabla25[[#This Row],[PAS_NUM_COR_COD_ESC_TG_NEG]]-Tabla25[[#This Row],[ESC_NUM_COR_COD_ESC_TG_NEG]]</f>
        <v>-2.1</v>
      </c>
      <c r="BZ6" s="39">
        <f>Tabla25[[#This Row],[PAS_DUR_COR_COD_ESC_TG_NEG]]-Tabla25[[#This Row],[ESC_DUR_COR_COD_ESC_TG_NEG]]</f>
        <v>461.90000000000009</v>
      </c>
      <c r="CA6" s="39">
        <f>Tabla25[[#This Row],[PAS_NUM_COR_COD_ESC_TG_NEU]]-Tabla25[[#This Row],[ESC_NUM_COR_COD_ESC_TG_NEU]]</f>
        <v>-2.2999999999999998</v>
      </c>
      <c r="CB6" s="39">
        <f>Tabla25[[#This Row],[PAS_DUR_COR_COD_ESC_TG_NEU]]-Tabla25[[#This Row],[ESC_DUR_COR_COD_ESC_TG_NEU]]</f>
        <v>218.69999999999982</v>
      </c>
      <c r="CC6" s="39">
        <f>Tabla25[[#This Row],[PAS_NUM_COR_COD_ESC_TG_POS]]-Tabla25[[#This Row],[ESC_NUM_COR_COD_ESC_TG_POS]]</f>
        <v>-1.3499999999999996</v>
      </c>
      <c r="CD6" s="39">
        <f>Tabla25[[#This Row],[PAS_DUR_COR_COD_ESC_TG_POS]]-Tabla25[[#This Row],[ESC_DUR_COR_COD_ESC_TG_POS]]</f>
        <v>257.06363636363631</v>
      </c>
      <c r="CE6" s="39">
        <f>Tabla25[[#This Row],[PAS_NUM_COR_COD_ESC_TG_TOT]]-Tabla25[[#This Row],[ESC_NUM_COR_COD_ESC_TG_TOT]]</f>
        <v>-1.916666666666667</v>
      </c>
      <c r="CF6" s="39">
        <f>Tabla25[[#This Row],[PAS_DUR_COR_COD_ESC_TG_TOT]]-Tabla25[[#This Row],[ESC_DUR_COR_COD_ESC_TG_TOT]]</f>
        <v>305.73763440860193</v>
      </c>
      <c r="CG6" s="42">
        <f>Tabla25[[#This Row],[PAS_NUM_COR_COD_ROS_TG_NEG]]-Tabla25[[#This Row],[PAS_NUM_COR_COD_ESC_TG_NEG]]</f>
        <v>0.14999999999999991</v>
      </c>
      <c r="CH6" s="42">
        <f>Tabla25[[#This Row],[PAS_NUM_COR_COD_ROS_TG_NEU]]-Tabla25[[#This Row],[PAS_NUM_COR_COD_ESC_TG_NEU]]</f>
        <v>5.0000000000000266E-2</v>
      </c>
      <c r="CI6" s="42">
        <f>Tabla25[[#This Row],[PAS_NUM_COR_COD_ROS_TG_POS]]-Tabla25[[#This Row],[PAS_NUM_COR_COD_ESC_TG_POS]]</f>
        <v>-4.9999999999999822E-2</v>
      </c>
      <c r="CJ6" s="42">
        <f>Tabla25[[#This Row],[PAS_NUM_COR_COD_ROS_TG_TOT]]-Tabla25[[#This Row],[PAS_NUM_COR_COD_ESC_TG_TOT]]</f>
        <v>4.9999999999999822E-2</v>
      </c>
      <c r="CK6" s="42">
        <f>Tabla25[[#This Row],[PAS_DUR_COR_COD_ROS_TG_NEG]]-Tabla25[[#This Row],[PAS_DUR_COR_COD_ESC_TG_NEG]]</f>
        <v>-130.22727272727275</v>
      </c>
      <c r="CL6" s="42">
        <f>Tabla25[[#This Row],[PAS_DUR_COR_COD_ROS_TG_NEU]]-Tabla25[[#This Row],[PAS_DUR_COR_COD_ESC_TG_NEU]]</f>
        <v>-209.38181818181806</v>
      </c>
      <c r="CM6" s="42">
        <f>Tabla25[[#This Row],[PAS_DUR_COR_COD_ROS_TG_POS]]-Tabla25[[#This Row],[PAS_DUR_COR_COD_ESC_TG_POS]]</f>
        <v>270.73636363636365</v>
      </c>
      <c r="CN6" s="42">
        <f>Tabla25[[#This Row],[PAS_DUR_COR_COD_ROS_TG_TOT]]-Tabla25[[#This Row],[PAS_DUR_COR_COD_ESC_TG_TOT]]</f>
        <v>-18.714717741935374</v>
      </c>
      <c r="CO6" s="44">
        <f>Tabla25[[#This Row],[ESC_NUM_COR_COD_ROS_TG_NEG]]-Tabla25[[#This Row],[ESC_NUM_COR_COD_ESC_TG_NEG]]</f>
        <v>-4.0999999999999996</v>
      </c>
      <c r="CP6" s="44">
        <f>Tabla25[[#This Row],[ESC_NUM_COR_COD_ROS_TG_NEU]]-Tabla25[[#This Row],[ESC_NUM_COR_COD_ESC_TG_NEU]]</f>
        <v>-5</v>
      </c>
      <c r="CQ6" s="44">
        <f>Tabla25[[#This Row],[ESC_NUM_COR_COD_ROS_TG_POS]]-Tabla25[[#This Row],[ESC_NUM_COR_COD_ESC_TG_POS]]</f>
        <v>-2.9999999999999996</v>
      </c>
      <c r="CR6" s="44">
        <f>Tabla25[[#This Row],[ESC_NUM_COR_COD_ROS_TG_TOT]]-Tabla25[[#This Row],[ESC_NUM_COR_COD_ESC_TG_TOT]]</f>
        <v>-4.0333333333333332</v>
      </c>
      <c r="CS6" s="44">
        <f>Tabla25[[#This Row],[ESC_DUR_COR_COD_ROS_TG_NEG]]-Tabla25[[#This Row],[ESC_DUR_COR_COD_ESC_TG_NEG]]</f>
        <v>-1016.8</v>
      </c>
      <c r="CT6" s="44">
        <f>Tabla25[[#This Row],[ESC_DUR_COR_COD_ROS_TG_NEU]]-Tabla25[[#This Row],[ESC_DUR_COR_COD_ESC_TG_NEU]]</f>
        <v>-1412.75</v>
      </c>
      <c r="CU6" s="44">
        <f>Tabla25[[#This Row],[ESC_DUR_COR_COD_ROS_TG_POS]]-Tabla25[[#This Row],[ESC_DUR_COR_COD_ESC_TG_POS]]</f>
        <v>-651.79999999999995</v>
      </c>
      <c r="CV6" s="44">
        <f>Tabla25[[#This Row],[ESC_DUR_COR_COD_ROS_TG_TOT]]-Tabla25[[#This Row],[ESC_DUR_COR_COD_ESC_TG_TOT]]</f>
        <v>-1002.4666666666668</v>
      </c>
      <c r="CW6" s="47">
        <f>Tabla25[[#This Row],[ROS_NUM_COR_COD_ROS_TG_NEG]]-Tabla25[[#This Row],[ROS_NUM_COR_COD_ESC_TG_NEG]]</f>
        <v>4.8888888888888893</v>
      </c>
      <c r="CX6" s="47">
        <f>Tabla25[[#This Row],[ROS_NUM_COR_COD_ROS_TG_NEU]]-Tabla25[[#This Row],[ROS_NUM_COR_COD_ESC_TG_NEU]]</f>
        <v>5.5</v>
      </c>
      <c r="CY6" s="47">
        <f>Tabla25[[#This Row],[ROS_NUM_COR_COD_ROS_TG_POS]]-Tabla25[[#This Row],[ROS_NUM_COR_COD_ESC_TG_POS]]</f>
        <v>4.9000000000000004</v>
      </c>
      <c r="CZ6" s="47">
        <f>Tabla25[[#This Row],[ROS_NUM_COR_COD_ROS_TG_TOT]]-Tabla25[[#This Row],[ROS_NUM_COR_COD_ESC_TG_TOT]]</f>
        <v>5.1034482758620685</v>
      </c>
      <c r="DA6" s="47">
        <f>Tabla25[[#This Row],[ROS_DUR_COR_COD_ROS_TG_NEG]]-Tabla25[[#This Row],[ROS_DUR_COR_COD_ESC_TG_NEG]]</f>
        <v>1491.9555555555557</v>
      </c>
      <c r="DB6" s="47">
        <f>Tabla25[[#This Row],[ROS_DUR_COR_COD_ROS_TG_NEU]]-Tabla25[[#This Row],[ROS_DUR_COR_COD_ESC_TG_NEU]]</f>
        <v>1750.9</v>
      </c>
      <c r="DC6" s="47">
        <f>Tabla25[[#This Row],[ROS_DUR_COR_COD_ROS_TG_POS]]-Tabla25[[#This Row],[ROS_DUR_COR_COD_ESC_TG_POS]]</f>
        <v>1515.2</v>
      </c>
      <c r="DD6" s="47">
        <f>Tabla25[[#This Row],[ROS_DUR_COR_COD_ROS_TG_TOT]]-Tabla25[[#This Row],[ROS_DUR_COR_COD_ESC_TG_TOT]]</f>
        <v>1584.3126436781611</v>
      </c>
    </row>
    <row r="7" spans="1:108" x14ac:dyDescent="0.3">
      <c r="A7" s="2" t="s">
        <v>5</v>
      </c>
      <c r="B7" s="2">
        <v>20</v>
      </c>
      <c r="C7" s="2">
        <v>1</v>
      </c>
      <c r="D7" s="2">
        <v>26</v>
      </c>
      <c r="E7" s="19">
        <v>2.8</v>
      </c>
      <c r="F7" s="19">
        <v>595.78947368421052</v>
      </c>
      <c r="G7" s="19">
        <v>3.7</v>
      </c>
      <c r="H7" s="19">
        <v>831.72222222222217</v>
      </c>
      <c r="I7" s="19">
        <v>2.4500000000000002</v>
      </c>
      <c r="J7" s="19">
        <v>623.1875</v>
      </c>
      <c r="K7" s="19">
        <v>2.9833333333333334</v>
      </c>
      <c r="L7" s="19">
        <v>684.18867924528297</v>
      </c>
      <c r="M7" s="21">
        <v>2.95</v>
      </c>
      <c r="N7" s="21">
        <v>638.21052631578948</v>
      </c>
      <c r="O7" s="21">
        <v>2.9</v>
      </c>
      <c r="P7" s="21">
        <v>701.35294117647061</v>
      </c>
      <c r="Q7" s="21">
        <v>3.65</v>
      </c>
      <c r="R7" s="21">
        <v>758.83333333333337</v>
      </c>
      <c r="S7" s="21">
        <v>3.1666666666666665</v>
      </c>
      <c r="T7" s="21">
        <v>698.2962962962963</v>
      </c>
      <c r="U7" s="22">
        <v>3.5555555555555554</v>
      </c>
      <c r="V7" s="22">
        <v>1085.125</v>
      </c>
      <c r="W7" s="22">
        <v>3.5</v>
      </c>
      <c r="X7" s="22">
        <v>840.9</v>
      </c>
      <c r="Y7" s="22">
        <v>4</v>
      </c>
      <c r="Z7" s="22">
        <v>1056.5555555555557</v>
      </c>
      <c r="AA7" s="22">
        <v>3.6896551724137931</v>
      </c>
      <c r="AB7" s="22">
        <v>985.14814814814815</v>
      </c>
      <c r="AC7" s="24">
        <v>1</v>
      </c>
      <c r="AD7" s="24">
        <v>445</v>
      </c>
      <c r="AE7" s="24">
        <v>1.6</v>
      </c>
      <c r="AF7" s="24">
        <v>772.8</v>
      </c>
      <c r="AG7" s="24">
        <v>1.3</v>
      </c>
      <c r="AH7" s="24">
        <v>318.42857142857144</v>
      </c>
      <c r="AI7" s="24">
        <v>1.3103448275862069</v>
      </c>
      <c r="AJ7" s="24">
        <v>489.29411764705884</v>
      </c>
      <c r="AK7" s="26">
        <v>0.44444444444444442</v>
      </c>
      <c r="AL7" s="26">
        <v>142.66666666666666</v>
      </c>
      <c r="AM7" s="26">
        <v>0.2</v>
      </c>
      <c r="AN7" s="26">
        <v>104.5</v>
      </c>
      <c r="AO7" s="26">
        <v>0.55555555555555558</v>
      </c>
      <c r="AP7" s="26">
        <v>313.5</v>
      </c>
      <c r="AQ7" s="26">
        <v>0.39285714285714285</v>
      </c>
      <c r="AR7" s="26">
        <v>180.57142857142858</v>
      </c>
      <c r="AS7" s="28">
        <v>0.22222222222222221</v>
      </c>
      <c r="AT7" s="28">
        <v>192.5</v>
      </c>
      <c r="AU7" s="28">
        <v>0.3</v>
      </c>
      <c r="AV7" s="28">
        <v>222</v>
      </c>
      <c r="AW7" s="28">
        <v>0</v>
      </c>
      <c r="AY7" s="28">
        <v>0.17857142857142858</v>
      </c>
      <c r="AZ7" s="28">
        <v>207.25</v>
      </c>
      <c r="BA7" s="33">
        <f>Tabla25[[#This Row],[ROS_NUM_COR_COD_ROS_TG_NEG]]-Tabla25[[#This Row],[PAS_NUM_COR_COD_ROS_TG_NEG]]</f>
        <v>-2.7277777777777779</v>
      </c>
      <c r="BB7" s="33">
        <f>Tabla25[[#This Row],[ROS_DUR_COR_COD_ROS_TG_NEG]]-Tabla25[[#This Row],[PAS_DUR_COR_COD_ROS_TG_NEG]]</f>
        <v>-445.71052631578948</v>
      </c>
      <c r="BC7" s="33">
        <f>Tabla25[[#This Row],[ROS_NUM_COR_COD_ROS_TG_NEU]]-Tabla25[[#This Row],[PAS_NUM_COR_COD_ROS_TG_NEU]]</f>
        <v>-2.6</v>
      </c>
      <c r="BD7" s="33">
        <f>Tabla25[[#This Row],[ROS_DUR_COR_COD_ROS_TG_NEU]]-Tabla25[[#This Row],[PAS_DUR_COR_COD_ROS_TG_NEU]]</f>
        <v>-479.35294117647061</v>
      </c>
      <c r="BE7" s="33">
        <f>Tabla25[[#This Row],[ROS_NUM_COR_COD_ROS_TG_POS]]-Tabla25[[#This Row],[PAS_NUM_COR_COD_ROS_TG_POS]]</f>
        <v>-3.65</v>
      </c>
      <c r="BF7" s="33">
        <f>Tabla25[[#This Row],[ROS_DUR_COR_COD_ROS_TG_POS]]-Tabla25[[#This Row],[PAS_DUR_COR_COD_ROS_TG_POS]]</f>
        <v>-758.83333333333337</v>
      </c>
      <c r="BG7" s="33">
        <f>Tabla25[[#This Row],[ROS_NUM_COR_COD_ROS_TG_TOT]]-Tabla25[[#This Row],[PAS_NUM_COR_COD_ROS_TG_TOT]]</f>
        <v>-2.9880952380952381</v>
      </c>
      <c r="BH7" s="33">
        <f>Tabla25[[#This Row],[ROS_DUR_COR_COD_ROS_TG_TOT]]-Tabla25[[#This Row],[PAS_DUR_COR_COD_ROS_TG_TOT]]</f>
        <v>-491.0462962962963</v>
      </c>
      <c r="BI7" s="30">
        <f>Tabla25[[#This Row],[ROS_NUM_COR_COD_ESC_TG_NEG]]-Tabla25[[#This Row],[PAS_NUM_COR_COD_ESC_TG_NEG]]</f>
        <v>-2.3555555555555552</v>
      </c>
      <c r="BJ7" s="30">
        <f>Tabla25[[#This Row],[ROS_DUR_COR_COD_ESC_TG_NEG]]-Tabla25[[#This Row],[PAS_DUR_COR_COD_ESC_TG_NEG]]</f>
        <v>-453.12280701754389</v>
      </c>
      <c r="BK7" s="30">
        <f>Tabla25[[#This Row],[ROS_NUM_COR_COD_ESC_TG_NEU]]-Tabla25[[#This Row],[PAS_NUM_COR_COD_ESC_TG_NEU]]</f>
        <v>-3.5</v>
      </c>
      <c r="BL7" s="30">
        <f>Tabla25[[#This Row],[ROS_DUR_COR_COD_ESC_TG_NEU]]-Tabla25[[#This Row],[PAS_DUR_COR_COD_ESC_TG_NEU]]</f>
        <v>-727.22222222222217</v>
      </c>
      <c r="BM7" s="30">
        <f>Tabla25[[#This Row],[ROS_NUM_COR_COD_ESC_TG_POS]]-Tabla25[[#This Row],[PAS_NUM_COR_COD_ESC_TG_POS]]</f>
        <v>-1.8944444444444446</v>
      </c>
      <c r="BN7" s="30">
        <f>Tabla25[[#This Row],[ROS_DUR_COR_COD_ESC_TG_POS]]-Tabla25[[#This Row],[PAS_DUR_COR_COD_ESC_TG_POS]]</f>
        <v>-309.6875</v>
      </c>
      <c r="BO7" s="30">
        <f>Tabla25[[#This Row],[ROS_NUM_COR_COD_ESC_TG_TOT]]-Tabla25[[#This Row],[PAS_NUM_COR_COD_ESC_TG_TOT]]</f>
        <v>-2.5904761904761906</v>
      </c>
      <c r="BP7" s="30">
        <f>Tabla25[[#This Row],[ROS_DUR_COR_COD_ESC_TG_TOT]]-Tabla25[[#This Row],[PAS_DUR_COR_COD_ESC_TG_TOT]]</f>
        <v>-503.61725067385441</v>
      </c>
      <c r="BQ7" s="36">
        <f>Tabla25[[#This Row],[PAS_NUM_COR_COD_ROS_TG_NEG]]-Tabla25[[#This Row],[ESC_NUM_COR_COD_ROS_TG_NEG]]</f>
        <v>1.9500000000000002</v>
      </c>
      <c r="BR7" s="36">
        <f>Tabla25[[#This Row],[PAS_DUR_COR_COD_ROS_TG_NEG]]-Tabla25[[#This Row],[ESC_DUR_COR_COD_ROS_TG_NEG]]</f>
        <v>193.21052631578948</v>
      </c>
      <c r="BS7" s="36">
        <f>Tabla25[[#This Row],[PAS_NUM_COR_COD_ROS_TG_NEU]]-Tabla25[[#This Row],[ESC_NUM_COR_COD_ROS_TG_NEU]]</f>
        <v>1.2999999999999998</v>
      </c>
      <c r="BT7" s="36">
        <f>Tabla25[[#This Row],[PAS_DUR_COR_COD_ROS_TG_NEU]]-Tabla25[[#This Row],[ESC_DUR_COR_COD_ROS_TG_NEU]]</f>
        <v>-71.447058823529346</v>
      </c>
      <c r="BU7" s="36">
        <f>Tabla25[[#This Row],[PAS_NUM_COR_COD_ROS_TG_POS]]-Tabla25[[#This Row],[ESC_NUM_COR_COD_ROS_TG_POS]]</f>
        <v>2.3499999999999996</v>
      </c>
      <c r="BV7" s="36">
        <f>Tabla25[[#This Row],[PAS_DUR_COR_COD_ROS_TG_POS]]-Tabla25[[#This Row],[ESC_DUR_COR_COD_ROS_TG_POS]]</f>
        <v>440.40476190476193</v>
      </c>
      <c r="BW7" s="36">
        <f>Tabla25[[#This Row],[PAS_NUM_COR_COD_ROS_TG_TOT]]-Tabla25[[#This Row],[ESC_NUM_COR_COD_ROS_TG_TOT]]</f>
        <v>1.8563218390804597</v>
      </c>
      <c r="BX7" s="36">
        <f>Tabla25[[#This Row],[PAS_DUR_COR_COD_ROS_TG_TOT]]-Tabla25[[#This Row],[ESC_DUR_COR_COD_ROS_TG_TOT]]</f>
        <v>209.00217864923746</v>
      </c>
      <c r="BY7" s="39">
        <f>Tabla25[[#This Row],[PAS_NUM_COR_COD_ESC_TG_NEG]]-Tabla25[[#This Row],[ESC_NUM_COR_COD_ESC_TG_NEG]]</f>
        <v>-0.75555555555555554</v>
      </c>
      <c r="BZ7" s="39">
        <f>Tabla25[[#This Row],[PAS_DUR_COR_COD_ESC_TG_NEG]]-Tabla25[[#This Row],[ESC_DUR_COR_COD_ESC_TG_NEG]]</f>
        <v>-489.33552631578948</v>
      </c>
      <c r="CA7" s="39">
        <f>Tabla25[[#This Row],[PAS_NUM_COR_COD_ESC_TG_NEU]]-Tabla25[[#This Row],[ESC_NUM_COR_COD_ESC_TG_NEU]]</f>
        <v>0.20000000000000018</v>
      </c>
      <c r="CB7" s="39">
        <f>Tabla25[[#This Row],[PAS_DUR_COR_COD_ESC_TG_NEU]]-Tabla25[[#This Row],[ESC_DUR_COR_COD_ESC_TG_NEU]]</f>
        <v>-9.1777777777778056</v>
      </c>
      <c r="CC7" s="39">
        <f>Tabla25[[#This Row],[PAS_NUM_COR_COD_ESC_TG_POS]]-Tabla25[[#This Row],[ESC_NUM_COR_COD_ESC_TG_POS]]</f>
        <v>-1.5499999999999998</v>
      </c>
      <c r="CD7" s="39">
        <f>Tabla25[[#This Row],[PAS_DUR_COR_COD_ESC_TG_POS]]-Tabla25[[#This Row],[ESC_DUR_COR_COD_ESC_TG_POS]]</f>
        <v>-433.36805555555566</v>
      </c>
      <c r="CE7" s="39">
        <f>Tabla25[[#This Row],[PAS_NUM_COR_COD_ESC_TG_TOT]]-Tabla25[[#This Row],[ESC_NUM_COR_COD_ESC_TG_TOT]]</f>
        <v>-0.70632183908045976</v>
      </c>
      <c r="CF7" s="39">
        <f>Tabla25[[#This Row],[PAS_DUR_COR_COD_ESC_TG_TOT]]-Tabla25[[#This Row],[ESC_DUR_COR_COD_ESC_TG_TOT]]</f>
        <v>-300.95946890286518</v>
      </c>
      <c r="CG7" s="42">
        <f>Tabla25[[#This Row],[PAS_NUM_COR_COD_ROS_TG_NEG]]-Tabla25[[#This Row],[PAS_NUM_COR_COD_ESC_TG_NEG]]</f>
        <v>0.15000000000000036</v>
      </c>
      <c r="CH7" s="42">
        <f>Tabla25[[#This Row],[PAS_NUM_COR_COD_ROS_TG_NEU]]-Tabla25[[#This Row],[PAS_NUM_COR_COD_ESC_TG_NEU]]</f>
        <v>-0.80000000000000027</v>
      </c>
      <c r="CI7" s="42">
        <f>Tabla25[[#This Row],[PAS_NUM_COR_COD_ROS_TG_POS]]-Tabla25[[#This Row],[PAS_NUM_COR_COD_ESC_TG_POS]]</f>
        <v>1.1999999999999997</v>
      </c>
      <c r="CJ7" s="42">
        <f>Tabla25[[#This Row],[PAS_NUM_COR_COD_ROS_TG_TOT]]-Tabla25[[#This Row],[PAS_NUM_COR_COD_ESC_TG_TOT]]</f>
        <v>0.18333333333333313</v>
      </c>
      <c r="CK7" s="42">
        <f>Tabla25[[#This Row],[PAS_DUR_COR_COD_ROS_TG_NEG]]-Tabla25[[#This Row],[PAS_DUR_COR_COD_ESC_TG_NEG]]</f>
        <v>42.421052631578959</v>
      </c>
      <c r="CL7" s="42">
        <f>Tabla25[[#This Row],[PAS_DUR_COR_COD_ROS_TG_NEU]]-Tabla25[[#This Row],[PAS_DUR_COR_COD_ESC_TG_NEU]]</f>
        <v>-130.36928104575156</v>
      </c>
      <c r="CM7" s="42">
        <f>Tabla25[[#This Row],[PAS_DUR_COR_COD_ROS_TG_POS]]-Tabla25[[#This Row],[PAS_DUR_COR_COD_ESC_TG_POS]]</f>
        <v>135.64583333333337</v>
      </c>
      <c r="CN7" s="42">
        <f>Tabla25[[#This Row],[PAS_DUR_COR_COD_ROS_TG_TOT]]-Tabla25[[#This Row],[PAS_DUR_COR_COD_ESC_TG_TOT]]</f>
        <v>14.107617051013335</v>
      </c>
      <c r="CO7" s="44">
        <f>Tabla25[[#This Row],[ESC_NUM_COR_COD_ROS_TG_NEG]]-Tabla25[[#This Row],[ESC_NUM_COR_COD_ESC_TG_NEG]]</f>
        <v>-2.5555555555555554</v>
      </c>
      <c r="CP7" s="44">
        <f>Tabla25[[#This Row],[ESC_NUM_COR_COD_ROS_TG_NEU]]-Tabla25[[#This Row],[ESC_NUM_COR_COD_ESC_TG_NEU]]</f>
        <v>-1.9</v>
      </c>
      <c r="CQ7" s="44">
        <f>Tabla25[[#This Row],[ESC_NUM_COR_COD_ROS_TG_POS]]-Tabla25[[#This Row],[ESC_NUM_COR_COD_ESC_TG_POS]]</f>
        <v>-2.7</v>
      </c>
      <c r="CR7" s="44">
        <f>Tabla25[[#This Row],[ESC_NUM_COR_COD_ROS_TG_TOT]]-Tabla25[[#This Row],[ESC_NUM_COR_COD_ESC_TG_TOT]]</f>
        <v>-2.3793103448275863</v>
      </c>
      <c r="CS7" s="44">
        <f>Tabla25[[#This Row],[ESC_DUR_COR_COD_ROS_TG_NEG]]-Tabla25[[#This Row],[ESC_DUR_COR_COD_ESC_TG_NEG]]</f>
        <v>-640.125</v>
      </c>
      <c r="CT7" s="44">
        <f>Tabla25[[#This Row],[ESC_DUR_COR_COD_ROS_TG_NEU]]-Tabla25[[#This Row],[ESC_DUR_COR_COD_ESC_TG_NEU]]</f>
        <v>-68.100000000000023</v>
      </c>
      <c r="CU7" s="44">
        <f>Tabla25[[#This Row],[ESC_DUR_COR_COD_ROS_TG_POS]]-Tabla25[[#This Row],[ESC_DUR_COR_COD_ESC_TG_POS]]</f>
        <v>-738.12698412698421</v>
      </c>
      <c r="CV7" s="44">
        <f>Tabla25[[#This Row],[ESC_DUR_COR_COD_ROS_TG_TOT]]-Tabla25[[#This Row],[ESC_DUR_COR_COD_ESC_TG_TOT]]</f>
        <v>-495.85403050108931</v>
      </c>
      <c r="CW7" s="47">
        <f>Tabla25[[#This Row],[ROS_NUM_COR_COD_ROS_TG_NEG]]-Tabla25[[#This Row],[ROS_NUM_COR_COD_ESC_TG_NEG]]</f>
        <v>-0.22222222222222221</v>
      </c>
      <c r="CX7" s="47">
        <f>Tabla25[[#This Row],[ROS_NUM_COR_COD_ROS_TG_NEU]]-Tabla25[[#This Row],[ROS_NUM_COR_COD_ESC_TG_NEU]]</f>
        <v>9.9999999999999978E-2</v>
      </c>
      <c r="CY7" s="47">
        <f>Tabla25[[#This Row],[ROS_NUM_COR_COD_ROS_TG_POS]]-Tabla25[[#This Row],[ROS_NUM_COR_COD_ESC_TG_POS]]</f>
        <v>-0.55555555555555558</v>
      </c>
      <c r="CZ7" s="47">
        <f>Tabla25[[#This Row],[ROS_NUM_COR_COD_ROS_TG_TOT]]-Tabla25[[#This Row],[ROS_NUM_COR_COD_ESC_TG_TOT]]</f>
        <v>-0.21428571428571427</v>
      </c>
      <c r="DA7" s="47">
        <f>Tabla25[[#This Row],[ROS_DUR_COR_COD_ROS_TG_NEG]]-Tabla25[[#This Row],[ROS_DUR_COR_COD_ESC_TG_NEG]]</f>
        <v>49.833333333333343</v>
      </c>
      <c r="DB7" s="47">
        <f>Tabla25[[#This Row],[ROS_DUR_COR_COD_ROS_TG_NEU]]-Tabla25[[#This Row],[ROS_DUR_COR_COD_ESC_TG_NEU]]</f>
        <v>117.5</v>
      </c>
      <c r="DC7" s="47">
        <f>Tabla25[[#This Row],[ROS_DUR_COR_COD_ROS_TG_POS]]-Tabla25[[#This Row],[ROS_DUR_COR_COD_ESC_TG_POS]]</f>
        <v>-313.5</v>
      </c>
      <c r="DD7" s="47">
        <f>Tabla25[[#This Row],[ROS_DUR_COR_COD_ROS_TG_TOT]]-Tabla25[[#This Row],[ROS_DUR_COR_COD_ESC_TG_TOT]]</f>
        <v>26.678571428571416</v>
      </c>
    </row>
    <row r="8" spans="1:108" x14ac:dyDescent="0.3">
      <c r="A8" s="2" t="s">
        <v>6</v>
      </c>
      <c r="B8" s="2">
        <v>20</v>
      </c>
      <c r="C8" s="2">
        <v>1</v>
      </c>
      <c r="D8" s="2">
        <v>22</v>
      </c>
      <c r="E8" s="19">
        <v>3.05</v>
      </c>
      <c r="F8" s="19">
        <v>985.41176470588232</v>
      </c>
      <c r="G8" s="19">
        <v>3.3</v>
      </c>
      <c r="H8" s="19">
        <v>1274.6875</v>
      </c>
      <c r="I8" s="19">
        <v>2.95</v>
      </c>
      <c r="J8" s="19">
        <v>944.4</v>
      </c>
      <c r="K8" s="19">
        <v>3.1</v>
      </c>
      <c r="L8" s="19">
        <v>1069.0208333333333</v>
      </c>
      <c r="M8" s="21">
        <v>4.75</v>
      </c>
      <c r="N8" s="21">
        <v>1612.2941176470588</v>
      </c>
      <c r="O8" s="21">
        <v>3.85</v>
      </c>
      <c r="P8" s="21">
        <v>1324.0588235294117</v>
      </c>
      <c r="Q8" s="21">
        <v>4.75</v>
      </c>
      <c r="R8" s="21">
        <v>1489.9473684210527</v>
      </c>
      <c r="S8" s="21">
        <v>4.45</v>
      </c>
      <c r="T8" s="21">
        <v>1475.9811320754718</v>
      </c>
      <c r="U8" s="22">
        <v>5</v>
      </c>
      <c r="V8" s="22">
        <v>1163.5999999999999</v>
      </c>
      <c r="W8" s="22">
        <v>3.5</v>
      </c>
      <c r="X8" s="22">
        <v>1015.3333333333334</v>
      </c>
      <c r="Y8" s="22">
        <v>5.5</v>
      </c>
      <c r="Z8" s="22">
        <v>1361.9</v>
      </c>
      <c r="AA8" s="22">
        <v>4.666666666666667</v>
      </c>
      <c r="AB8" s="22">
        <v>1185.9655172413793</v>
      </c>
      <c r="AC8" s="24">
        <v>3.2</v>
      </c>
      <c r="AD8" s="24">
        <v>986.16666666666663</v>
      </c>
      <c r="AE8" s="24">
        <v>3.8</v>
      </c>
      <c r="AF8" s="24">
        <v>1056.8888888888889</v>
      </c>
      <c r="AG8" s="24">
        <v>1.4</v>
      </c>
      <c r="AH8" s="24">
        <v>537</v>
      </c>
      <c r="AI8" s="24">
        <v>2.8</v>
      </c>
      <c r="AJ8" s="24">
        <v>888.14285714285711</v>
      </c>
      <c r="AK8" s="26">
        <v>2.5555555555555554</v>
      </c>
      <c r="AL8" s="26">
        <v>648.875</v>
      </c>
      <c r="AM8" s="26">
        <v>2.8</v>
      </c>
      <c r="AN8" s="26">
        <v>873.44444444444446</v>
      </c>
      <c r="AO8" s="26">
        <v>3.3</v>
      </c>
      <c r="AP8" s="26">
        <v>1343.8571428571429</v>
      </c>
      <c r="AQ8" s="26">
        <v>2.896551724137931</v>
      </c>
      <c r="AR8" s="26">
        <v>935.79166666666663</v>
      </c>
      <c r="AS8" s="28">
        <v>5.4444444444444446</v>
      </c>
      <c r="AT8" s="28">
        <v>1471.7777777777778</v>
      </c>
      <c r="AU8" s="28">
        <v>4.7</v>
      </c>
      <c r="AV8" s="28">
        <v>1335.2222222222222</v>
      </c>
      <c r="AW8" s="28">
        <v>3.7</v>
      </c>
      <c r="AX8" s="28">
        <v>1034.2222222222222</v>
      </c>
      <c r="AY8" s="28">
        <v>4.5862068965517242</v>
      </c>
      <c r="AZ8" s="28">
        <v>1280.4074074074074</v>
      </c>
      <c r="BA8" s="33">
        <f>Tabla25[[#This Row],[ROS_NUM_COR_COD_ROS_TG_NEG]]-Tabla25[[#This Row],[PAS_NUM_COR_COD_ROS_TG_NEG]]</f>
        <v>0.69444444444444464</v>
      </c>
      <c r="BB8" s="33">
        <f>Tabla25[[#This Row],[ROS_DUR_COR_COD_ROS_TG_NEG]]-Tabla25[[#This Row],[PAS_DUR_COR_COD_ROS_TG_NEG]]</f>
        <v>-140.51633986928096</v>
      </c>
      <c r="BC8" s="33">
        <f>Tabla25[[#This Row],[ROS_NUM_COR_COD_ROS_TG_NEU]]-Tabla25[[#This Row],[PAS_NUM_COR_COD_ROS_TG_NEU]]</f>
        <v>0.85000000000000009</v>
      </c>
      <c r="BD8" s="33">
        <f>Tabla25[[#This Row],[ROS_DUR_COR_COD_ROS_TG_NEU]]-Tabla25[[#This Row],[PAS_DUR_COR_COD_ROS_TG_NEU]]</f>
        <v>11.16339869281046</v>
      </c>
      <c r="BE8" s="33">
        <f>Tabla25[[#This Row],[ROS_NUM_COR_COD_ROS_TG_POS]]-Tabla25[[#This Row],[PAS_NUM_COR_COD_ROS_TG_POS]]</f>
        <v>-1.0499999999999998</v>
      </c>
      <c r="BF8" s="33">
        <f>Tabla25[[#This Row],[ROS_DUR_COR_COD_ROS_TG_POS]]-Tabla25[[#This Row],[PAS_DUR_COR_COD_ROS_TG_POS]]</f>
        <v>-455.72514619883054</v>
      </c>
      <c r="BG8" s="33">
        <f>Tabla25[[#This Row],[ROS_NUM_COR_COD_ROS_TG_TOT]]-Tabla25[[#This Row],[PAS_NUM_COR_COD_ROS_TG_TOT]]</f>
        <v>0.13620689655172402</v>
      </c>
      <c r="BH8" s="33">
        <f>Tabla25[[#This Row],[ROS_DUR_COR_COD_ROS_TG_TOT]]-Tabla25[[#This Row],[PAS_DUR_COR_COD_ROS_TG_TOT]]</f>
        <v>-195.57372466806441</v>
      </c>
      <c r="BI8" s="30">
        <f>Tabla25[[#This Row],[ROS_NUM_COR_COD_ESC_TG_NEG]]-Tabla25[[#This Row],[PAS_NUM_COR_COD_ESC_TG_NEG]]</f>
        <v>-0.49444444444444446</v>
      </c>
      <c r="BJ8" s="30">
        <f>Tabla25[[#This Row],[ROS_DUR_COR_COD_ESC_TG_NEG]]-Tabla25[[#This Row],[PAS_DUR_COR_COD_ESC_TG_NEG]]</f>
        <v>-336.53676470588232</v>
      </c>
      <c r="BK8" s="30">
        <f>Tabla25[[#This Row],[ROS_NUM_COR_COD_ESC_TG_NEU]]-Tabla25[[#This Row],[PAS_NUM_COR_COD_ESC_TG_NEU]]</f>
        <v>-0.5</v>
      </c>
      <c r="BL8" s="30">
        <f>Tabla25[[#This Row],[ROS_DUR_COR_COD_ESC_TG_NEU]]-Tabla25[[#This Row],[PAS_DUR_COR_COD_ESC_TG_NEU]]</f>
        <v>-401.24305555555554</v>
      </c>
      <c r="BM8" s="30">
        <f>Tabla25[[#This Row],[ROS_NUM_COR_COD_ESC_TG_POS]]-Tabla25[[#This Row],[PAS_NUM_COR_COD_ESC_TG_POS]]</f>
        <v>0.34999999999999964</v>
      </c>
      <c r="BN8" s="30">
        <f>Tabla25[[#This Row],[ROS_DUR_COR_COD_ESC_TG_POS]]-Tabla25[[#This Row],[PAS_DUR_COR_COD_ESC_TG_POS]]</f>
        <v>399.45714285714291</v>
      </c>
      <c r="BO8" s="30">
        <f>Tabla25[[#This Row],[ROS_NUM_COR_COD_ESC_TG_TOT]]-Tabla25[[#This Row],[PAS_NUM_COR_COD_ESC_TG_TOT]]</f>
        <v>-0.20344827586206904</v>
      </c>
      <c r="BP8" s="30">
        <f>Tabla25[[#This Row],[ROS_DUR_COR_COD_ESC_TG_TOT]]-Tabla25[[#This Row],[PAS_DUR_COR_COD_ESC_TG_TOT]]</f>
        <v>-133.22916666666663</v>
      </c>
      <c r="BQ8" s="36">
        <f>Tabla25[[#This Row],[PAS_NUM_COR_COD_ROS_TG_NEG]]-Tabla25[[#This Row],[ESC_NUM_COR_COD_ROS_TG_NEG]]</f>
        <v>1.5499999999999998</v>
      </c>
      <c r="BR8" s="36">
        <f>Tabla25[[#This Row],[PAS_DUR_COR_COD_ROS_TG_NEG]]-Tabla25[[#This Row],[ESC_DUR_COR_COD_ROS_TG_NEG]]</f>
        <v>626.12745098039215</v>
      </c>
      <c r="BS8" s="36">
        <f>Tabla25[[#This Row],[PAS_NUM_COR_COD_ROS_TG_NEU]]-Tabla25[[#This Row],[ESC_NUM_COR_COD_ROS_TG_NEU]]</f>
        <v>5.0000000000000266E-2</v>
      </c>
      <c r="BT8" s="36">
        <f>Tabla25[[#This Row],[PAS_DUR_COR_COD_ROS_TG_NEU]]-Tabla25[[#This Row],[ESC_DUR_COR_COD_ROS_TG_NEU]]</f>
        <v>267.1699346405228</v>
      </c>
      <c r="BU8" s="36">
        <f>Tabla25[[#This Row],[PAS_NUM_COR_COD_ROS_TG_POS]]-Tabla25[[#This Row],[ESC_NUM_COR_COD_ROS_TG_POS]]</f>
        <v>3.35</v>
      </c>
      <c r="BV8" s="36">
        <f>Tabla25[[#This Row],[PAS_DUR_COR_COD_ROS_TG_POS]]-Tabla25[[#This Row],[ESC_DUR_COR_COD_ROS_TG_POS]]</f>
        <v>952.94736842105272</v>
      </c>
      <c r="BW8" s="36">
        <f>Tabla25[[#This Row],[PAS_NUM_COR_COD_ROS_TG_TOT]]-Tabla25[[#This Row],[ESC_NUM_COR_COD_ROS_TG_TOT]]</f>
        <v>1.6500000000000004</v>
      </c>
      <c r="BX8" s="36">
        <f>Tabla25[[#This Row],[PAS_DUR_COR_COD_ROS_TG_TOT]]-Tabla25[[#This Row],[ESC_DUR_COR_COD_ROS_TG_TOT]]</f>
        <v>587.83827493261469</v>
      </c>
      <c r="BY8" s="39">
        <f>Tabla25[[#This Row],[PAS_NUM_COR_COD_ESC_TG_NEG]]-Tabla25[[#This Row],[ESC_NUM_COR_COD_ESC_TG_NEG]]</f>
        <v>-1.9500000000000002</v>
      </c>
      <c r="BZ8" s="39">
        <f>Tabla25[[#This Row],[PAS_DUR_COR_COD_ESC_TG_NEG]]-Tabla25[[#This Row],[ESC_DUR_COR_COD_ESC_TG_NEG]]</f>
        <v>-178.18823529411759</v>
      </c>
      <c r="CA8" s="39">
        <f>Tabla25[[#This Row],[PAS_NUM_COR_COD_ESC_TG_NEU]]-Tabla25[[#This Row],[ESC_NUM_COR_COD_ESC_TG_NEU]]</f>
        <v>-0.20000000000000018</v>
      </c>
      <c r="CB8" s="39">
        <f>Tabla25[[#This Row],[PAS_DUR_COR_COD_ESC_TG_NEU]]-Tabla25[[#This Row],[ESC_DUR_COR_COD_ESC_TG_NEU]]</f>
        <v>259.35416666666663</v>
      </c>
      <c r="CC8" s="39">
        <f>Tabla25[[#This Row],[PAS_NUM_COR_COD_ESC_TG_POS]]-Tabla25[[#This Row],[ESC_NUM_COR_COD_ESC_TG_POS]]</f>
        <v>-2.5499999999999998</v>
      </c>
      <c r="CD8" s="39">
        <f>Tabla25[[#This Row],[PAS_DUR_COR_COD_ESC_TG_POS]]-Tabla25[[#This Row],[ESC_DUR_COR_COD_ESC_TG_POS]]</f>
        <v>-417.50000000000011</v>
      </c>
      <c r="CE8" s="39">
        <f>Tabla25[[#This Row],[PAS_NUM_COR_COD_ESC_TG_TOT]]-Tabla25[[#This Row],[ESC_NUM_COR_COD_ESC_TG_TOT]]</f>
        <v>-1.5666666666666669</v>
      </c>
      <c r="CF8" s="39">
        <f>Tabla25[[#This Row],[PAS_DUR_COR_COD_ESC_TG_TOT]]-Tabla25[[#This Row],[ESC_DUR_COR_COD_ESC_TG_TOT]]</f>
        <v>-116.94468390804604</v>
      </c>
      <c r="CG8" s="42">
        <f>Tabla25[[#This Row],[PAS_NUM_COR_COD_ROS_TG_NEG]]-Tabla25[[#This Row],[PAS_NUM_COR_COD_ESC_TG_NEG]]</f>
        <v>1.7000000000000002</v>
      </c>
      <c r="CH8" s="42">
        <f>Tabla25[[#This Row],[PAS_NUM_COR_COD_ROS_TG_NEU]]-Tabla25[[#This Row],[PAS_NUM_COR_COD_ESC_TG_NEU]]</f>
        <v>0.55000000000000027</v>
      </c>
      <c r="CI8" s="42">
        <f>Tabla25[[#This Row],[PAS_NUM_COR_COD_ROS_TG_POS]]-Tabla25[[#This Row],[PAS_NUM_COR_COD_ESC_TG_POS]]</f>
        <v>1.7999999999999998</v>
      </c>
      <c r="CJ8" s="42">
        <f>Tabla25[[#This Row],[PAS_NUM_COR_COD_ROS_TG_TOT]]-Tabla25[[#This Row],[PAS_NUM_COR_COD_ESC_TG_TOT]]</f>
        <v>1.35</v>
      </c>
      <c r="CK8" s="42">
        <f>Tabla25[[#This Row],[PAS_DUR_COR_COD_ROS_TG_NEG]]-Tabla25[[#This Row],[PAS_DUR_COR_COD_ESC_TG_NEG]]</f>
        <v>626.88235294117646</v>
      </c>
      <c r="CL8" s="42">
        <f>Tabla25[[#This Row],[PAS_DUR_COR_COD_ROS_TG_NEU]]-Tabla25[[#This Row],[PAS_DUR_COR_COD_ESC_TG_NEU]]</f>
        <v>49.371323529411711</v>
      </c>
      <c r="CM8" s="42">
        <f>Tabla25[[#This Row],[PAS_DUR_COR_COD_ROS_TG_POS]]-Tabla25[[#This Row],[PAS_DUR_COR_COD_ESC_TG_POS]]</f>
        <v>545.54736842105274</v>
      </c>
      <c r="CN8" s="42">
        <f>Tabla25[[#This Row],[PAS_DUR_COR_COD_ROS_TG_TOT]]-Tabla25[[#This Row],[PAS_DUR_COR_COD_ESC_TG_TOT]]</f>
        <v>406.96029874213855</v>
      </c>
      <c r="CO8" s="44">
        <f>Tabla25[[#This Row],[ESC_NUM_COR_COD_ROS_TG_NEG]]-Tabla25[[#This Row],[ESC_NUM_COR_COD_ESC_TG_NEG]]</f>
        <v>-1.7999999999999998</v>
      </c>
      <c r="CP8" s="44">
        <f>Tabla25[[#This Row],[ESC_NUM_COR_COD_ROS_TG_NEU]]-Tabla25[[#This Row],[ESC_NUM_COR_COD_ESC_TG_NEU]]</f>
        <v>0.29999999999999982</v>
      </c>
      <c r="CQ8" s="44">
        <f>Tabla25[[#This Row],[ESC_NUM_COR_COD_ROS_TG_POS]]-Tabla25[[#This Row],[ESC_NUM_COR_COD_ESC_TG_POS]]</f>
        <v>-4.0999999999999996</v>
      </c>
      <c r="CR8" s="44">
        <f>Tabla25[[#This Row],[ESC_NUM_COR_COD_ROS_TG_TOT]]-Tabla25[[#This Row],[ESC_NUM_COR_COD_ESC_TG_TOT]]</f>
        <v>-1.8666666666666671</v>
      </c>
      <c r="CS8" s="44">
        <f>Tabla25[[#This Row],[ESC_DUR_COR_COD_ROS_TG_NEG]]-Tabla25[[#This Row],[ESC_DUR_COR_COD_ESC_TG_NEG]]</f>
        <v>-177.43333333333328</v>
      </c>
      <c r="CT8" s="44">
        <f>Tabla25[[#This Row],[ESC_DUR_COR_COD_ROS_TG_NEU]]-Tabla25[[#This Row],[ESC_DUR_COR_COD_ESC_TG_NEU]]</f>
        <v>41.555555555555543</v>
      </c>
      <c r="CU8" s="44">
        <f>Tabla25[[#This Row],[ESC_DUR_COR_COD_ROS_TG_POS]]-Tabla25[[#This Row],[ESC_DUR_COR_COD_ESC_TG_POS]]</f>
        <v>-824.90000000000009</v>
      </c>
      <c r="CV8" s="44">
        <f>Tabla25[[#This Row],[ESC_DUR_COR_COD_ROS_TG_TOT]]-Tabla25[[#This Row],[ESC_DUR_COR_COD_ESC_TG_TOT]]</f>
        <v>-297.82266009852219</v>
      </c>
      <c r="CW8" s="47">
        <f>Tabla25[[#This Row],[ROS_NUM_COR_COD_ROS_TG_NEG]]-Tabla25[[#This Row],[ROS_NUM_COR_COD_ESC_TG_NEG]]</f>
        <v>2.8888888888888893</v>
      </c>
      <c r="CX8" s="47">
        <f>Tabla25[[#This Row],[ROS_NUM_COR_COD_ROS_TG_NEU]]-Tabla25[[#This Row],[ROS_NUM_COR_COD_ESC_TG_NEU]]</f>
        <v>1.9000000000000004</v>
      </c>
      <c r="CY8" s="47">
        <f>Tabla25[[#This Row],[ROS_NUM_COR_COD_ROS_TG_POS]]-Tabla25[[#This Row],[ROS_NUM_COR_COD_ESC_TG_POS]]</f>
        <v>0.40000000000000036</v>
      </c>
      <c r="CZ8" s="47">
        <f>Tabla25[[#This Row],[ROS_NUM_COR_COD_ROS_TG_TOT]]-Tabla25[[#This Row],[ROS_NUM_COR_COD_ESC_TG_TOT]]</f>
        <v>1.6896551724137931</v>
      </c>
      <c r="DA8" s="47">
        <f>Tabla25[[#This Row],[ROS_DUR_COR_COD_ROS_TG_NEG]]-Tabla25[[#This Row],[ROS_DUR_COR_COD_ESC_TG_NEG]]</f>
        <v>822.90277777777783</v>
      </c>
      <c r="DB8" s="47">
        <f>Tabla25[[#This Row],[ROS_DUR_COR_COD_ROS_TG_NEU]]-Tabla25[[#This Row],[ROS_DUR_COR_COD_ESC_TG_NEU]]</f>
        <v>461.77777777777771</v>
      </c>
      <c r="DC8" s="47">
        <f>Tabla25[[#This Row],[ROS_DUR_COR_COD_ROS_TG_POS]]-Tabla25[[#This Row],[ROS_DUR_COR_COD_ESC_TG_POS]]</f>
        <v>-309.63492063492072</v>
      </c>
      <c r="DD8" s="47">
        <f>Tabla25[[#This Row],[ROS_DUR_COR_COD_ROS_TG_TOT]]-Tabla25[[#This Row],[ROS_DUR_COR_COD_ESC_TG_TOT]]</f>
        <v>344.61574074074076</v>
      </c>
    </row>
    <row r="9" spans="1:108" x14ac:dyDescent="0.3">
      <c r="A9" s="2" t="s">
        <v>7</v>
      </c>
      <c r="B9" s="2">
        <v>20</v>
      </c>
      <c r="C9" s="2">
        <v>1</v>
      </c>
      <c r="D9" s="2">
        <v>25</v>
      </c>
      <c r="E9" s="19">
        <v>3.9</v>
      </c>
      <c r="F9" s="19">
        <v>1217.6666666666667</v>
      </c>
      <c r="G9" s="19">
        <v>3.75</v>
      </c>
      <c r="H9" s="19">
        <v>1199.4444444444443</v>
      </c>
      <c r="I9" s="19">
        <v>3.8333333333333335</v>
      </c>
      <c r="J9" s="19">
        <v>1283.7058823529412</v>
      </c>
      <c r="K9" s="19">
        <v>3.8275862068965516</v>
      </c>
      <c r="L9" s="19">
        <v>1232.6603773584907</v>
      </c>
      <c r="M9" s="21">
        <v>3.4</v>
      </c>
      <c r="N9" s="21">
        <v>1143.875</v>
      </c>
      <c r="O9" s="21">
        <v>3.3</v>
      </c>
      <c r="P9" s="21">
        <v>1109.2777777777778</v>
      </c>
      <c r="Q9" s="21">
        <v>2.7777777777777777</v>
      </c>
      <c r="R9" s="21">
        <v>1030.4666666666667</v>
      </c>
      <c r="S9" s="21">
        <v>3.1724137931034484</v>
      </c>
      <c r="T9" s="21">
        <v>1096.4489795918366</v>
      </c>
      <c r="U9" s="22">
        <v>3.375</v>
      </c>
      <c r="V9" s="22">
        <v>905.28571428571433</v>
      </c>
      <c r="W9" s="22">
        <v>3.8571428571428572</v>
      </c>
      <c r="X9" s="22">
        <v>1177</v>
      </c>
      <c r="Y9" s="22">
        <v>3.1</v>
      </c>
      <c r="Z9" s="22">
        <v>753.77777777777783</v>
      </c>
      <c r="AA9" s="22">
        <v>3.4</v>
      </c>
      <c r="AB9" s="22">
        <v>917.40909090909088</v>
      </c>
      <c r="AC9" s="24">
        <v>3.375</v>
      </c>
      <c r="AD9" s="24">
        <v>1009.6666666666666</v>
      </c>
      <c r="AE9" s="24">
        <v>2.1428571428571428</v>
      </c>
      <c r="AF9" s="24">
        <v>1341.6666666666667</v>
      </c>
      <c r="AG9" s="24">
        <v>2.9</v>
      </c>
      <c r="AH9" s="24">
        <v>693.55555555555554</v>
      </c>
      <c r="AI9" s="24">
        <v>2.84</v>
      </c>
      <c r="AJ9" s="24">
        <v>906.94444444444446</v>
      </c>
      <c r="AK9" s="26">
        <v>3</v>
      </c>
      <c r="AL9" s="26">
        <v>847.875</v>
      </c>
      <c r="AM9" s="26">
        <v>2</v>
      </c>
      <c r="AN9" s="26">
        <v>781.83333333333337</v>
      </c>
      <c r="AO9" s="26">
        <v>2.25</v>
      </c>
      <c r="AP9" s="26">
        <v>686.83333333333337</v>
      </c>
      <c r="AQ9" s="26">
        <v>2.4166666666666665</v>
      </c>
      <c r="AR9" s="26">
        <v>779.75</v>
      </c>
      <c r="AS9" s="28">
        <v>4.25</v>
      </c>
      <c r="AT9" s="28">
        <v>1329.625</v>
      </c>
      <c r="AU9" s="28">
        <v>4.625</v>
      </c>
      <c r="AV9" s="28">
        <v>1470.625</v>
      </c>
      <c r="AW9" s="28">
        <v>4.125</v>
      </c>
      <c r="AX9" s="28">
        <v>1325.25</v>
      </c>
      <c r="AY9" s="28">
        <v>4.333333333333333</v>
      </c>
      <c r="AZ9" s="28">
        <v>1375.1666666666667</v>
      </c>
      <c r="BA9" s="33">
        <f>Tabla25[[#This Row],[ROS_NUM_COR_COD_ROS_TG_NEG]]-Tabla25[[#This Row],[PAS_NUM_COR_COD_ROS_TG_NEG]]</f>
        <v>0.85000000000000009</v>
      </c>
      <c r="BB9" s="33">
        <f>Tabla25[[#This Row],[ROS_DUR_COR_COD_ROS_TG_NEG]]-Tabla25[[#This Row],[PAS_DUR_COR_COD_ROS_TG_NEG]]</f>
        <v>185.75</v>
      </c>
      <c r="BC9" s="33">
        <f>Tabla25[[#This Row],[ROS_NUM_COR_COD_ROS_TG_NEU]]-Tabla25[[#This Row],[PAS_NUM_COR_COD_ROS_TG_NEU]]</f>
        <v>1.3250000000000002</v>
      </c>
      <c r="BD9" s="33">
        <f>Tabla25[[#This Row],[ROS_DUR_COR_COD_ROS_TG_NEU]]-Tabla25[[#This Row],[PAS_DUR_COR_COD_ROS_TG_NEU]]</f>
        <v>361.34722222222217</v>
      </c>
      <c r="BE9" s="33">
        <f>Tabla25[[#This Row],[ROS_NUM_COR_COD_ROS_TG_POS]]-Tabla25[[#This Row],[PAS_NUM_COR_COD_ROS_TG_POS]]</f>
        <v>1.3472222222222223</v>
      </c>
      <c r="BF9" s="33">
        <f>Tabla25[[#This Row],[ROS_DUR_COR_COD_ROS_TG_POS]]-Tabla25[[#This Row],[PAS_DUR_COR_COD_ROS_TG_POS]]</f>
        <v>294.7833333333333</v>
      </c>
      <c r="BG9" s="33">
        <f>Tabla25[[#This Row],[ROS_NUM_COR_COD_ROS_TG_TOT]]-Tabla25[[#This Row],[PAS_NUM_COR_COD_ROS_TG_TOT]]</f>
        <v>1.1609195402298846</v>
      </c>
      <c r="BH9" s="33">
        <f>Tabla25[[#This Row],[ROS_DUR_COR_COD_ROS_TG_TOT]]-Tabla25[[#This Row],[PAS_DUR_COR_COD_ROS_TG_TOT]]</f>
        <v>278.71768707483011</v>
      </c>
      <c r="BI9" s="30">
        <f>Tabla25[[#This Row],[ROS_NUM_COR_COD_ESC_TG_NEG]]-Tabla25[[#This Row],[PAS_NUM_COR_COD_ESC_TG_NEG]]</f>
        <v>-0.89999999999999991</v>
      </c>
      <c r="BJ9" s="30">
        <f>Tabla25[[#This Row],[ROS_DUR_COR_COD_ESC_TG_NEG]]-Tabla25[[#This Row],[PAS_DUR_COR_COD_ESC_TG_NEG]]</f>
        <v>-369.79166666666674</v>
      </c>
      <c r="BK9" s="30">
        <f>Tabla25[[#This Row],[ROS_NUM_COR_COD_ESC_TG_NEU]]-Tabla25[[#This Row],[PAS_NUM_COR_COD_ESC_TG_NEU]]</f>
        <v>-1.75</v>
      </c>
      <c r="BL9" s="30">
        <f>Tabla25[[#This Row],[ROS_DUR_COR_COD_ESC_TG_NEU]]-Tabla25[[#This Row],[PAS_DUR_COR_COD_ESC_TG_NEU]]</f>
        <v>-417.61111111111097</v>
      </c>
      <c r="BM9" s="30">
        <f>Tabla25[[#This Row],[ROS_NUM_COR_COD_ESC_TG_POS]]-Tabla25[[#This Row],[PAS_NUM_COR_COD_ESC_TG_POS]]</f>
        <v>-1.5833333333333335</v>
      </c>
      <c r="BN9" s="30">
        <f>Tabla25[[#This Row],[ROS_DUR_COR_COD_ESC_TG_POS]]-Tabla25[[#This Row],[PAS_DUR_COR_COD_ESC_TG_POS]]</f>
        <v>-596.87254901960785</v>
      </c>
      <c r="BO9" s="30">
        <f>Tabla25[[#This Row],[ROS_NUM_COR_COD_ESC_TG_TOT]]-Tabla25[[#This Row],[PAS_NUM_COR_COD_ESC_TG_TOT]]</f>
        <v>-1.4109195402298851</v>
      </c>
      <c r="BP9" s="30">
        <f>Tabla25[[#This Row],[ROS_DUR_COR_COD_ESC_TG_TOT]]-Tabla25[[#This Row],[PAS_DUR_COR_COD_ESC_TG_TOT]]</f>
        <v>-452.91037735849068</v>
      </c>
      <c r="BQ9" s="36">
        <f>Tabla25[[#This Row],[PAS_NUM_COR_COD_ROS_TG_NEG]]-Tabla25[[#This Row],[ESC_NUM_COR_COD_ROS_TG_NEG]]</f>
        <v>2.4999999999999911E-2</v>
      </c>
      <c r="BR9" s="36">
        <f>Tabla25[[#This Row],[PAS_DUR_COR_COD_ROS_TG_NEG]]-Tabla25[[#This Row],[ESC_DUR_COR_COD_ROS_TG_NEG]]</f>
        <v>134.20833333333337</v>
      </c>
      <c r="BS9" s="36">
        <f>Tabla25[[#This Row],[PAS_NUM_COR_COD_ROS_TG_NEU]]-Tabla25[[#This Row],[ESC_NUM_COR_COD_ROS_TG_NEU]]</f>
        <v>1.157142857142857</v>
      </c>
      <c r="BT9" s="36">
        <f>Tabla25[[#This Row],[PAS_DUR_COR_COD_ROS_TG_NEU]]-Tabla25[[#This Row],[ESC_DUR_COR_COD_ROS_TG_NEU]]</f>
        <v>-232.38888888888891</v>
      </c>
      <c r="BU9" s="36">
        <f>Tabla25[[#This Row],[PAS_NUM_COR_COD_ROS_TG_POS]]-Tabla25[[#This Row],[ESC_NUM_COR_COD_ROS_TG_POS]]</f>
        <v>-0.12222222222222223</v>
      </c>
      <c r="BV9" s="36">
        <f>Tabla25[[#This Row],[PAS_DUR_COR_COD_ROS_TG_POS]]-Tabla25[[#This Row],[ESC_DUR_COR_COD_ROS_TG_POS]]</f>
        <v>336.91111111111115</v>
      </c>
      <c r="BW9" s="36">
        <f>Tabla25[[#This Row],[PAS_NUM_COR_COD_ROS_TG_TOT]]-Tabla25[[#This Row],[ESC_NUM_COR_COD_ROS_TG_TOT]]</f>
        <v>0.33241379310344854</v>
      </c>
      <c r="BX9" s="36">
        <f>Tabla25[[#This Row],[PAS_DUR_COR_COD_ROS_TG_TOT]]-Tabla25[[#This Row],[ESC_DUR_COR_COD_ROS_TG_TOT]]</f>
        <v>189.50453514739218</v>
      </c>
      <c r="BY9" s="39">
        <f>Tabla25[[#This Row],[PAS_NUM_COR_COD_ESC_TG_NEG]]-Tabla25[[#This Row],[ESC_NUM_COR_COD_ESC_TG_NEG]]</f>
        <v>0.52499999999999991</v>
      </c>
      <c r="BZ9" s="39">
        <f>Tabla25[[#This Row],[PAS_DUR_COR_COD_ESC_TG_NEG]]-Tabla25[[#This Row],[ESC_DUR_COR_COD_ESC_TG_NEG]]</f>
        <v>312.38095238095241</v>
      </c>
      <c r="CA9" s="39">
        <f>Tabla25[[#This Row],[PAS_NUM_COR_COD_ESC_TG_NEU]]-Tabla25[[#This Row],[ESC_NUM_COR_COD_ESC_TG_NEU]]</f>
        <v>-0.10714285714285721</v>
      </c>
      <c r="CB9" s="39">
        <f>Tabla25[[#This Row],[PAS_DUR_COR_COD_ESC_TG_NEU]]-Tabla25[[#This Row],[ESC_DUR_COR_COD_ESC_TG_NEU]]</f>
        <v>22.444444444444343</v>
      </c>
      <c r="CC9" s="39">
        <f>Tabla25[[#This Row],[PAS_NUM_COR_COD_ESC_TG_POS]]-Tabla25[[#This Row],[ESC_NUM_COR_COD_ESC_TG_POS]]</f>
        <v>0.73333333333333339</v>
      </c>
      <c r="CD9" s="39">
        <f>Tabla25[[#This Row],[PAS_DUR_COR_COD_ESC_TG_POS]]-Tabla25[[#This Row],[ESC_DUR_COR_COD_ESC_TG_POS]]</f>
        <v>529.92810457516339</v>
      </c>
      <c r="CE9" s="39">
        <f>Tabla25[[#This Row],[PAS_NUM_COR_COD_ESC_TG_TOT]]-Tabla25[[#This Row],[ESC_NUM_COR_COD_ESC_TG_TOT]]</f>
        <v>0.42758620689655169</v>
      </c>
      <c r="CF9" s="39">
        <f>Tabla25[[#This Row],[PAS_DUR_COR_COD_ESC_TG_TOT]]-Tabla25[[#This Row],[ESC_DUR_COR_COD_ESC_TG_TOT]]</f>
        <v>315.2512864493998</v>
      </c>
      <c r="CG9" s="42">
        <f>Tabla25[[#This Row],[PAS_NUM_COR_COD_ROS_TG_NEG]]-Tabla25[[#This Row],[PAS_NUM_COR_COD_ESC_TG_NEG]]</f>
        <v>-0.5</v>
      </c>
      <c r="CH9" s="42">
        <f>Tabla25[[#This Row],[PAS_NUM_COR_COD_ROS_TG_NEU]]-Tabla25[[#This Row],[PAS_NUM_COR_COD_ESC_TG_NEU]]</f>
        <v>-0.45000000000000018</v>
      </c>
      <c r="CI9" s="42">
        <f>Tabla25[[#This Row],[PAS_NUM_COR_COD_ROS_TG_POS]]-Tabla25[[#This Row],[PAS_NUM_COR_COD_ESC_TG_POS]]</f>
        <v>-1.0555555555555558</v>
      </c>
      <c r="CJ9" s="42">
        <f>Tabla25[[#This Row],[PAS_NUM_COR_COD_ROS_TG_TOT]]-Tabla25[[#This Row],[PAS_NUM_COR_COD_ESC_TG_TOT]]</f>
        <v>-0.6551724137931032</v>
      </c>
      <c r="CK9" s="42">
        <f>Tabla25[[#This Row],[PAS_DUR_COR_COD_ROS_TG_NEG]]-Tabla25[[#This Row],[PAS_DUR_COR_COD_ESC_TG_NEG]]</f>
        <v>-73.791666666666742</v>
      </c>
      <c r="CL9" s="42">
        <f>Tabla25[[#This Row],[PAS_DUR_COR_COD_ROS_TG_NEU]]-Tabla25[[#This Row],[PAS_DUR_COR_COD_ESC_TG_NEU]]</f>
        <v>-90.166666666666515</v>
      </c>
      <c r="CM9" s="42">
        <f>Tabla25[[#This Row],[PAS_DUR_COR_COD_ROS_TG_POS]]-Tabla25[[#This Row],[PAS_DUR_COR_COD_ESC_TG_POS]]</f>
        <v>-253.23921568627452</v>
      </c>
      <c r="CN9" s="42">
        <f>Tabla25[[#This Row],[PAS_DUR_COR_COD_ROS_TG_TOT]]-Tabla25[[#This Row],[PAS_DUR_COR_COD_ESC_TG_TOT]]</f>
        <v>-136.21139776665404</v>
      </c>
      <c r="CO9" s="44">
        <f>Tabla25[[#This Row],[ESC_NUM_COR_COD_ROS_TG_NEG]]-Tabla25[[#This Row],[ESC_NUM_COR_COD_ESC_TG_NEG]]</f>
        <v>0</v>
      </c>
      <c r="CP9" s="44">
        <f>Tabla25[[#This Row],[ESC_NUM_COR_COD_ROS_TG_NEU]]-Tabla25[[#This Row],[ESC_NUM_COR_COD_ESC_TG_NEU]]</f>
        <v>-1.7142857142857144</v>
      </c>
      <c r="CQ9" s="44">
        <f>Tabla25[[#This Row],[ESC_NUM_COR_COD_ROS_TG_POS]]-Tabla25[[#This Row],[ESC_NUM_COR_COD_ESC_TG_POS]]</f>
        <v>-0.20000000000000018</v>
      </c>
      <c r="CR9" s="44">
        <f>Tabla25[[#This Row],[ESC_NUM_COR_COD_ROS_TG_TOT]]-Tabla25[[#This Row],[ESC_NUM_COR_COD_ESC_TG_TOT]]</f>
        <v>-0.56000000000000005</v>
      </c>
      <c r="CS9" s="44">
        <f>Tabla25[[#This Row],[ESC_DUR_COR_COD_ROS_TG_NEG]]-Tabla25[[#This Row],[ESC_DUR_COR_COD_ESC_TG_NEG]]</f>
        <v>104.38095238095229</v>
      </c>
      <c r="CT9" s="44">
        <f>Tabla25[[#This Row],[ESC_DUR_COR_COD_ROS_TG_NEU]]-Tabla25[[#This Row],[ESC_DUR_COR_COD_ESC_TG_NEU]]</f>
        <v>164.66666666666674</v>
      </c>
      <c r="CU9" s="44">
        <f>Tabla25[[#This Row],[ESC_DUR_COR_COD_ROS_TG_POS]]-Tabla25[[#This Row],[ESC_DUR_COR_COD_ESC_TG_POS]]</f>
        <v>-60.222222222222285</v>
      </c>
      <c r="CV9" s="44">
        <f>Tabla25[[#This Row],[ESC_DUR_COR_COD_ROS_TG_TOT]]-Tabla25[[#This Row],[ESC_DUR_COR_COD_ESC_TG_TOT]]</f>
        <v>-10.464646464646421</v>
      </c>
      <c r="CW9" s="47">
        <f>Tabla25[[#This Row],[ROS_NUM_COR_COD_ROS_TG_NEG]]-Tabla25[[#This Row],[ROS_NUM_COR_COD_ESC_TG_NEG]]</f>
        <v>1.25</v>
      </c>
      <c r="CX9" s="47">
        <f>Tabla25[[#This Row],[ROS_NUM_COR_COD_ROS_TG_NEU]]-Tabla25[[#This Row],[ROS_NUM_COR_COD_ESC_TG_NEU]]</f>
        <v>2.625</v>
      </c>
      <c r="CY9" s="47">
        <f>Tabla25[[#This Row],[ROS_NUM_COR_COD_ROS_TG_POS]]-Tabla25[[#This Row],[ROS_NUM_COR_COD_ESC_TG_POS]]</f>
        <v>1.875</v>
      </c>
      <c r="CZ9" s="47">
        <f>Tabla25[[#This Row],[ROS_NUM_COR_COD_ROS_TG_TOT]]-Tabla25[[#This Row],[ROS_NUM_COR_COD_ESC_TG_TOT]]</f>
        <v>1.9166666666666665</v>
      </c>
      <c r="DA9" s="47">
        <f>Tabla25[[#This Row],[ROS_DUR_COR_COD_ROS_TG_NEG]]-Tabla25[[#This Row],[ROS_DUR_COR_COD_ESC_TG_NEG]]</f>
        <v>481.75</v>
      </c>
      <c r="DB9" s="47">
        <f>Tabla25[[#This Row],[ROS_DUR_COR_COD_ROS_TG_NEU]]-Tabla25[[#This Row],[ROS_DUR_COR_COD_ESC_TG_NEU]]</f>
        <v>688.79166666666663</v>
      </c>
      <c r="DC9" s="47">
        <f>Tabla25[[#This Row],[ROS_DUR_COR_COD_ROS_TG_POS]]-Tabla25[[#This Row],[ROS_DUR_COR_COD_ESC_TG_POS]]</f>
        <v>638.41666666666663</v>
      </c>
      <c r="DD9" s="47">
        <f>Tabla25[[#This Row],[ROS_DUR_COR_COD_ROS_TG_TOT]]-Tabla25[[#This Row],[ROS_DUR_COR_COD_ESC_TG_TOT]]</f>
        <v>595.41666666666674</v>
      </c>
    </row>
    <row r="10" spans="1:108" x14ac:dyDescent="0.3">
      <c r="A10" s="2" t="s">
        <v>8</v>
      </c>
      <c r="B10" s="2">
        <v>20</v>
      </c>
      <c r="C10" s="2">
        <v>1</v>
      </c>
      <c r="D10" s="2">
        <v>23</v>
      </c>
      <c r="E10" s="19">
        <v>4.0999999999999996</v>
      </c>
      <c r="F10" s="19">
        <v>1320.8888888888889</v>
      </c>
      <c r="G10" s="19">
        <v>3.3</v>
      </c>
      <c r="H10" s="19">
        <v>1060.0526315789473</v>
      </c>
      <c r="I10" s="19">
        <v>3.75</v>
      </c>
      <c r="J10" s="19">
        <v>1213</v>
      </c>
      <c r="K10" s="19">
        <v>3.7166666666666668</v>
      </c>
      <c r="L10" s="19">
        <v>1194.8113207547169</v>
      </c>
      <c r="M10" s="21">
        <v>3.7</v>
      </c>
      <c r="N10" s="21">
        <v>1001.0526315789474</v>
      </c>
      <c r="O10" s="21">
        <v>4.3499999999999996</v>
      </c>
      <c r="P10" s="21">
        <v>1199.1666666666667</v>
      </c>
      <c r="Q10" s="21">
        <v>4.25</v>
      </c>
      <c r="R10" s="21">
        <v>1103.55</v>
      </c>
      <c r="S10" s="21">
        <v>4.0999999999999996</v>
      </c>
      <c r="T10" s="21">
        <v>1099.578947368421</v>
      </c>
      <c r="U10" s="22">
        <v>3.3</v>
      </c>
      <c r="V10" s="22">
        <v>1569</v>
      </c>
      <c r="W10" s="22">
        <v>4.2</v>
      </c>
      <c r="X10" s="22">
        <v>1762.625</v>
      </c>
      <c r="Y10" s="22">
        <v>4.5999999999999996</v>
      </c>
      <c r="Z10" s="22">
        <v>1461.7</v>
      </c>
      <c r="AA10" s="22">
        <v>4.0333333333333332</v>
      </c>
      <c r="AB10" s="22">
        <v>1588.04</v>
      </c>
      <c r="AC10" s="24">
        <v>1.6</v>
      </c>
      <c r="AD10" s="24">
        <v>878.33333333333337</v>
      </c>
      <c r="AE10" s="24">
        <v>1.3</v>
      </c>
      <c r="AF10" s="24">
        <v>703.33333333333337</v>
      </c>
      <c r="AG10" s="24">
        <v>1</v>
      </c>
      <c r="AH10" s="24">
        <v>848</v>
      </c>
      <c r="AI10" s="24">
        <v>1.3</v>
      </c>
      <c r="AJ10" s="24">
        <v>802.26666666666665</v>
      </c>
      <c r="AK10" s="26">
        <v>3.4444444444444446</v>
      </c>
      <c r="AL10" s="26">
        <v>1461.1666666666667</v>
      </c>
      <c r="AM10" s="26">
        <v>2.8</v>
      </c>
      <c r="AN10" s="26">
        <v>1800.4</v>
      </c>
      <c r="AO10" s="26">
        <v>3.4</v>
      </c>
      <c r="AP10" s="26">
        <v>1779.6666666666667</v>
      </c>
      <c r="AQ10" s="26">
        <v>3.2068965517241379</v>
      </c>
      <c r="AR10" s="26">
        <v>1673.3529411764705</v>
      </c>
      <c r="AS10" s="28">
        <v>0.44444444444444442</v>
      </c>
      <c r="AT10" s="28">
        <v>312.66666666666669</v>
      </c>
      <c r="AU10" s="28">
        <v>1.2</v>
      </c>
      <c r="AV10" s="28">
        <v>1005</v>
      </c>
      <c r="AW10" s="28">
        <v>0.7</v>
      </c>
      <c r="AX10" s="28">
        <v>792.33333333333337</v>
      </c>
      <c r="AY10" s="28">
        <v>0.7931034482758621</v>
      </c>
      <c r="AZ10" s="28">
        <v>703.33333333333337</v>
      </c>
      <c r="BA10" s="33">
        <f>Tabla25[[#This Row],[ROS_NUM_COR_COD_ROS_TG_NEG]]-Tabla25[[#This Row],[PAS_NUM_COR_COD_ROS_TG_NEG]]</f>
        <v>-3.2555555555555555</v>
      </c>
      <c r="BB10" s="33">
        <f>Tabla25[[#This Row],[ROS_DUR_COR_COD_ROS_TG_NEG]]-Tabla25[[#This Row],[PAS_DUR_COR_COD_ROS_TG_NEG]]</f>
        <v>-688.38596491228077</v>
      </c>
      <c r="BC10" s="33">
        <f>Tabla25[[#This Row],[ROS_NUM_COR_COD_ROS_TG_NEU]]-Tabla25[[#This Row],[PAS_NUM_COR_COD_ROS_TG_NEU]]</f>
        <v>-3.1499999999999995</v>
      </c>
      <c r="BD10" s="33">
        <f>Tabla25[[#This Row],[ROS_DUR_COR_COD_ROS_TG_NEU]]-Tabla25[[#This Row],[PAS_DUR_COR_COD_ROS_TG_NEU]]</f>
        <v>-194.16666666666674</v>
      </c>
      <c r="BE10" s="33">
        <f>Tabla25[[#This Row],[ROS_NUM_COR_COD_ROS_TG_POS]]-Tabla25[[#This Row],[PAS_NUM_COR_COD_ROS_TG_POS]]</f>
        <v>-3.55</v>
      </c>
      <c r="BF10" s="33">
        <f>Tabla25[[#This Row],[ROS_DUR_COR_COD_ROS_TG_POS]]-Tabla25[[#This Row],[PAS_DUR_COR_COD_ROS_TG_POS]]</f>
        <v>-311.21666666666658</v>
      </c>
      <c r="BG10" s="33">
        <f>Tabla25[[#This Row],[ROS_NUM_COR_COD_ROS_TG_TOT]]-Tabla25[[#This Row],[PAS_NUM_COR_COD_ROS_TG_TOT]]</f>
        <v>-3.3068965517241375</v>
      </c>
      <c r="BH10" s="33">
        <f>Tabla25[[#This Row],[ROS_DUR_COR_COD_ROS_TG_TOT]]-Tabla25[[#This Row],[PAS_DUR_COR_COD_ROS_TG_TOT]]</f>
        <v>-396.24561403508767</v>
      </c>
      <c r="BI10" s="30">
        <f>Tabla25[[#This Row],[ROS_NUM_COR_COD_ESC_TG_NEG]]-Tabla25[[#This Row],[PAS_NUM_COR_COD_ESC_TG_NEG]]</f>
        <v>-0.655555555555555</v>
      </c>
      <c r="BJ10" s="30">
        <f>Tabla25[[#This Row],[ROS_DUR_COR_COD_ESC_TG_NEG]]-Tabla25[[#This Row],[PAS_DUR_COR_COD_ESC_TG_NEG]]</f>
        <v>140.27777777777783</v>
      </c>
      <c r="BK10" s="30">
        <f>Tabla25[[#This Row],[ROS_NUM_COR_COD_ESC_TG_NEU]]-Tabla25[[#This Row],[PAS_NUM_COR_COD_ESC_TG_NEU]]</f>
        <v>-0.5</v>
      </c>
      <c r="BL10" s="30">
        <f>Tabla25[[#This Row],[ROS_DUR_COR_COD_ESC_TG_NEU]]-Tabla25[[#This Row],[PAS_DUR_COR_COD_ESC_TG_NEU]]</f>
        <v>740.34736842105281</v>
      </c>
      <c r="BM10" s="30">
        <f>Tabla25[[#This Row],[ROS_NUM_COR_COD_ESC_TG_POS]]-Tabla25[[#This Row],[PAS_NUM_COR_COD_ESC_TG_POS]]</f>
        <v>-0.35000000000000009</v>
      </c>
      <c r="BN10" s="30">
        <f>Tabla25[[#This Row],[ROS_DUR_COR_COD_ESC_TG_POS]]-Tabla25[[#This Row],[PAS_DUR_COR_COD_ESC_TG_POS]]</f>
        <v>566.66666666666674</v>
      </c>
      <c r="BO10" s="30">
        <f>Tabla25[[#This Row],[ROS_NUM_COR_COD_ESC_TG_TOT]]-Tabla25[[#This Row],[PAS_NUM_COR_COD_ESC_TG_TOT]]</f>
        <v>-0.50977011494252888</v>
      </c>
      <c r="BP10" s="30">
        <f>Tabla25[[#This Row],[ROS_DUR_COR_COD_ESC_TG_TOT]]-Tabla25[[#This Row],[PAS_DUR_COR_COD_ESC_TG_TOT]]</f>
        <v>478.54162042175358</v>
      </c>
      <c r="BQ10" s="36">
        <f>Tabla25[[#This Row],[PAS_NUM_COR_COD_ROS_TG_NEG]]-Tabla25[[#This Row],[ESC_NUM_COR_COD_ROS_TG_NEG]]</f>
        <v>2.1</v>
      </c>
      <c r="BR10" s="36">
        <f>Tabla25[[#This Row],[PAS_DUR_COR_COD_ROS_TG_NEG]]-Tabla25[[#This Row],[ESC_DUR_COR_COD_ROS_TG_NEG]]</f>
        <v>122.71929824561403</v>
      </c>
      <c r="BS10" s="36">
        <f>Tabla25[[#This Row],[PAS_NUM_COR_COD_ROS_TG_NEU]]-Tabla25[[#This Row],[ESC_NUM_COR_COD_ROS_TG_NEU]]</f>
        <v>3.05</v>
      </c>
      <c r="BT10" s="36">
        <f>Tabla25[[#This Row],[PAS_DUR_COR_COD_ROS_TG_NEU]]-Tabla25[[#This Row],[ESC_DUR_COR_COD_ROS_TG_NEU]]</f>
        <v>495.83333333333337</v>
      </c>
      <c r="BU10" s="36">
        <f>Tabla25[[#This Row],[PAS_NUM_COR_COD_ROS_TG_POS]]-Tabla25[[#This Row],[ESC_NUM_COR_COD_ROS_TG_POS]]</f>
        <v>3.25</v>
      </c>
      <c r="BV10" s="36">
        <f>Tabla25[[#This Row],[PAS_DUR_COR_COD_ROS_TG_POS]]-Tabla25[[#This Row],[ESC_DUR_COR_COD_ROS_TG_POS]]</f>
        <v>255.54999999999995</v>
      </c>
      <c r="BW10" s="36">
        <f>Tabla25[[#This Row],[PAS_NUM_COR_COD_ROS_TG_TOT]]-Tabla25[[#This Row],[ESC_NUM_COR_COD_ROS_TG_TOT]]</f>
        <v>2.8</v>
      </c>
      <c r="BX10" s="36">
        <f>Tabla25[[#This Row],[PAS_DUR_COR_COD_ROS_TG_TOT]]-Tabla25[[#This Row],[ESC_DUR_COR_COD_ROS_TG_TOT]]</f>
        <v>297.31228070175439</v>
      </c>
      <c r="BY10" s="39">
        <f>Tabla25[[#This Row],[PAS_NUM_COR_COD_ESC_TG_NEG]]-Tabla25[[#This Row],[ESC_NUM_COR_COD_ESC_TG_NEG]]</f>
        <v>0.79999999999999982</v>
      </c>
      <c r="BZ10" s="39">
        <f>Tabla25[[#This Row],[PAS_DUR_COR_COD_ESC_TG_NEG]]-Tabla25[[#This Row],[ESC_DUR_COR_COD_ESC_TG_NEG]]</f>
        <v>-248.11111111111109</v>
      </c>
      <c r="CA10" s="39">
        <f>Tabla25[[#This Row],[PAS_NUM_COR_COD_ESC_TG_NEU]]-Tabla25[[#This Row],[ESC_NUM_COR_COD_ESC_TG_NEU]]</f>
        <v>-0.90000000000000036</v>
      </c>
      <c r="CB10" s="39">
        <f>Tabla25[[#This Row],[PAS_DUR_COR_COD_ESC_TG_NEU]]-Tabla25[[#This Row],[ESC_DUR_COR_COD_ESC_TG_NEU]]</f>
        <v>-702.57236842105272</v>
      </c>
      <c r="CC10" s="39">
        <f>Tabla25[[#This Row],[PAS_NUM_COR_COD_ESC_TG_POS]]-Tabla25[[#This Row],[ESC_NUM_COR_COD_ESC_TG_POS]]</f>
        <v>-0.84999999999999964</v>
      </c>
      <c r="CD10" s="39">
        <f>Tabla25[[#This Row],[PAS_DUR_COR_COD_ESC_TG_POS]]-Tabla25[[#This Row],[ESC_DUR_COR_COD_ESC_TG_POS]]</f>
        <v>-248.70000000000005</v>
      </c>
      <c r="CE10" s="39">
        <f>Tabla25[[#This Row],[PAS_NUM_COR_COD_ESC_TG_TOT]]-Tabla25[[#This Row],[ESC_NUM_COR_COD_ESC_TG_TOT]]</f>
        <v>-0.31666666666666643</v>
      </c>
      <c r="CF10" s="39">
        <f>Tabla25[[#This Row],[PAS_DUR_COR_COD_ESC_TG_TOT]]-Tabla25[[#This Row],[ESC_DUR_COR_COD_ESC_TG_TOT]]</f>
        <v>-393.22867924528305</v>
      </c>
      <c r="CG10" s="42">
        <f>Tabla25[[#This Row],[PAS_NUM_COR_COD_ROS_TG_NEG]]-Tabla25[[#This Row],[PAS_NUM_COR_COD_ESC_TG_NEG]]</f>
        <v>-0.39999999999999947</v>
      </c>
      <c r="CH10" s="42">
        <f>Tabla25[[#This Row],[PAS_NUM_COR_COD_ROS_TG_NEU]]-Tabla25[[#This Row],[PAS_NUM_COR_COD_ESC_TG_NEU]]</f>
        <v>1.0499999999999998</v>
      </c>
      <c r="CI10" s="42">
        <f>Tabla25[[#This Row],[PAS_NUM_COR_COD_ROS_TG_POS]]-Tabla25[[#This Row],[PAS_NUM_COR_COD_ESC_TG_POS]]</f>
        <v>0.5</v>
      </c>
      <c r="CJ10" s="42">
        <f>Tabla25[[#This Row],[PAS_NUM_COR_COD_ROS_TG_TOT]]-Tabla25[[#This Row],[PAS_NUM_COR_COD_ESC_TG_TOT]]</f>
        <v>0.38333333333333286</v>
      </c>
      <c r="CK10" s="42">
        <f>Tabla25[[#This Row],[PAS_DUR_COR_COD_ROS_TG_NEG]]-Tabla25[[#This Row],[PAS_DUR_COR_COD_ESC_TG_NEG]]</f>
        <v>-319.83625730994152</v>
      </c>
      <c r="CL10" s="42">
        <f>Tabla25[[#This Row],[PAS_DUR_COR_COD_ROS_TG_NEU]]-Tabla25[[#This Row],[PAS_DUR_COR_COD_ESC_TG_NEU]]</f>
        <v>139.11403508771946</v>
      </c>
      <c r="CM10" s="42">
        <f>Tabla25[[#This Row],[PAS_DUR_COR_COD_ROS_TG_POS]]-Tabla25[[#This Row],[PAS_DUR_COR_COD_ESC_TG_POS]]</f>
        <v>-109.45000000000005</v>
      </c>
      <c r="CN10" s="42">
        <f>Tabla25[[#This Row],[PAS_DUR_COR_COD_ROS_TG_TOT]]-Tabla25[[#This Row],[PAS_DUR_COR_COD_ESC_TG_TOT]]</f>
        <v>-95.232373386295876</v>
      </c>
      <c r="CO10" s="44">
        <f>Tabla25[[#This Row],[ESC_NUM_COR_COD_ROS_TG_NEG]]-Tabla25[[#This Row],[ESC_NUM_COR_COD_ESC_TG_NEG]]</f>
        <v>-1.6999999999999997</v>
      </c>
      <c r="CP10" s="44">
        <f>Tabla25[[#This Row],[ESC_NUM_COR_COD_ROS_TG_NEU]]-Tabla25[[#This Row],[ESC_NUM_COR_COD_ESC_TG_NEU]]</f>
        <v>-2.9000000000000004</v>
      </c>
      <c r="CQ10" s="44">
        <f>Tabla25[[#This Row],[ESC_NUM_COR_COD_ROS_TG_POS]]-Tabla25[[#This Row],[ESC_NUM_COR_COD_ESC_TG_POS]]</f>
        <v>-3.5999999999999996</v>
      </c>
      <c r="CR10" s="44">
        <f>Tabla25[[#This Row],[ESC_NUM_COR_COD_ROS_TG_TOT]]-Tabla25[[#This Row],[ESC_NUM_COR_COD_ESC_TG_TOT]]</f>
        <v>-2.7333333333333334</v>
      </c>
      <c r="CS10" s="44">
        <f>Tabla25[[#This Row],[ESC_DUR_COR_COD_ROS_TG_NEG]]-Tabla25[[#This Row],[ESC_DUR_COR_COD_ESC_TG_NEG]]</f>
        <v>-690.66666666666663</v>
      </c>
      <c r="CT10" s="44">
        <f>Tabla25[[#This Row],[ESC_DUR_COR_COD_ROS_TG_NEU]]-Tabla25[[#This Row],[ESC_DUR_COR_COD_ESC_TG_NEU]]</f>
        <v>-1059.2916666666665</v>
      </c>
      <c r="CU10" s="44">
        <f>Tabla25[[#This Row],[ESC_DUR_COR_COD_ROS_TG_POS]]-Tabla25[[#This Row],[ESC_DUR_COR_COD_ESC_TG_POS]]</f>
        <v>-613.70000000000005</v>
      </c>
      <c r="CV10" s="44">
        <f>Tabla25[[#This Row],[ESC_DUR_COR_COD_ROS_TG_TOT]]-Tabla25[[#This Row],[ESC_DUR_COR_COD_ESC_TG_TOT]]</f>
        <v>-785.77333333333331</v>
      </c>
      <c r="CW10" s="47">
        <f>Tabla25[[#This Row],[ROS_NUM_COR_COD_ROS_TG_NEG]]-Tabla25[[#This Row],[ROS_NUM_COR_COD_ESC_TG_NEG]]</f>
        <v>-3</v>
      </c>
      <c r="CX10" s="47">
        <f>Tabla25[[#This Row],[ROS_NUM_COR_COD_ROS_TG_NEU]]-Tabla25[[#This Row],[ROS_NUM_COR_COD_ESC_TG_NEU]]</f>
        <v>-1.5999999999999999</v>
      </c>
      <c r="CY10" s="47">
        <f>Tabla25[[#This Row],[ROS_NUM_COR_COD_ROS_TG_POS]]-Tabla25[[#This Row],[ROS_NUM_COR_COD_ESC_TG_POS]]</f>
        <v>-2.7</v>
      </c>
      <c r="CZ10" s="47">
        <f>Tabla25[[#This Row],[ROS_NUM_COR_COD_ROS_TG_TOT]]-Tabla25[[#This Row],[ROS_NUM_COR_COD_ESC_TG_TOT]]</f>
        <v>-2.4137931034482758</v>
      </c>
      <c r="DA10" s="47">
        <f>Tabla25[[#This Row],[ROS_DUR_COR_COD_ROS_TG_NEG]]-Tabla25[[#This Row],[ROS_DUR_COR_COD_ESC_TG_NEG]]</f>
        <v>-1148.5</v>
      </c>
      <c r="DB10" s="47">
        <f>Tabla25[[#This Row],[ROS_DUR_COR_COD_ROS_TG_NEU]]-Tabla25[[#This Row],[ROS_DUR_COR_COD_ESC_TG_NEU]]</f>
        <v>-795.40000000000009</v>
      </c>
      <c r="DC10" s="47">
        <f>Tabla25[[#This Row],[ROS_DUR_COR_COD_ROS_TG_POS]]-Tabla25[[#This Row],[ROS_DUR_COR_COD_ESC_TG_POS]]</f>
        <v>-987.33333333333337</v>
      </c>
      <c r="DD10" s="47">
        <f>Tabla25[[#This Row],[ROS_DUR_COR_COD_ROS_TG_TOT]]-Tabla25[[#This Row],[ROS_DUR_COR_COD_ESC_TG_TOT]]</f>
        <v>-970.01960784313712</v>
      </c>
    </row>
    <row r="11" spans="1:108" x14ac:dyDescent="0.3">
      <c r="A11" s="2" t="s">
        <v>9</v>
      </c>
      <c r="B11" s="2">
        <v>20</v>
      </c>
      <c r="C11" s="2">
        <v>1</v>
      </c>
      <c r="D11" s="2">
        <v>25</v>
      </c>
      <c r="E11" s="19">
        <v>2.8</v>
      </c>
      <c r="F11" s="19">
        <v>1037.3076923076924</v>
      </c>
      <c r="G11" s="19">
        <v>2.65</v>
      </c>
      <c r="H11" s="19">
        <v>1065.9230769230769</v>
      </c>
      <c r="I11" s="19">
        <v>2.5499999999999998</v>
      </c>
      <c r="J11" s="19">
        <v>784.25</v>
      </c>
      <c r="K11" s="19">
        <v>2.6666666666666665</v>
      </c>
      <c r="L11" s="19">
        <v>949.76190476190482</v>
      </c>
      <c r="M11" s="21">
        <v>4.05</v>
      </c>
      <c r="N11" s="21">
        <v>1268.6666666666667</v>
      </c>
      <c r="O11" s="21">
        <v>3.15</v>
      </c>
      <c r="P11" s="21">
        <v>905.06666666666672</v>
      </c>
      <c r="Q11" s="21">
        <v>1.65</v>
      </c>
      <c r="R11" s="21">
        <v>874.44444444444446</v>
      </c>
      <c r="S11" s="21">
        <v>2.95</v>
      </c>
      <c r="T11" s="21">
        <v>1037.8461538461538</v>
      </c>
      <c r="U11" s="22">
        <v>2.9</v>
      </c>
      <c r="V11" s="22">
        <v>648.88888888888891</v>
      </c>
      <c r="W11" s="22">
        <v>3.6</v>
      </c>
      <c r="X11" s="22">
        <v>852.88888888888891</v>
      </c>
      <c r="Y11" s="22">
        <v>4.4444444444444446</v>
      </c>
      <c r="Z11" s="22">
        <v>1199</v>
      </c>
      <c r="AA11" s="22">
        <v>3.6206896551724137</v>
      </c>
      <c r="AB11" s="22">
        <v>888.76923076923072</v>
      </c>
      <c r="AC11" s="24">
        <v>2.6</v>
      </c>
      <c r="AD11" s="24">
        <v>868.14285714285711</v>
      </c>
      <c r="AE11" s="24">
        <v>3.9</v>
      </c>
      <c r="AF11" s="24">
        <v>1225.4285714285713</v>
      </c>
      <c r="AG11" s="24">
        <v>2</v>
      </c>
      <c r="AH11" s="24">
        <v>405.125</v>
      </c>
      <c r="AI11" s="24">
        <v>2.8620689655172415</v>
      </c>
      <c r="AJ11" s="24">
        <v>813.4545454545455</v>
      </c>
      <c r="AK11" s="26">
        <v>2.6666666666666665</v>
      </c>
      <c r="AL11" s="26">
        <v>856.42857142857144</v>
      </c>
      <c r="AM11" s="26">
        <v>1.8888888888888888</v>
      </c>
      <c r="AN11" s="26">
        <v>686.66666666666663</v>
      </c>
      <c r="AO11" s="26">
        <v>1.6666666666666667</v>
      </c>
      <c r="AP11" s="26">
        <v>674.4</v>
      </c>
      <c r="AQ11" s="26">
        <v>2.074074074074074</v>
      </c>
      <c r="AR11" s="26">
        <v>749.27777777777783</v>
      </c>
      <c r="AS11" s="28">
        <v>4.1111111111111107</v>
      </c>
      <c r="AT11" s="28">
        <v>1417.8571428571429</v>
      </c>
      <c r="AU11" s="28">
        <v>5</v>
      </c>
      <c r="AV11" s="28">
        <v>1208.1111111111111</v>
      </c>
      <c r="AW11" s="28">
        <v>4.666666666666667</v>
      </c>
      <c r="AX11" s="28">
        <v>1276.5555555555557</v>
      </c>
      <c r="AY11" s="28">
        <v>4.5925925925925926</v>
      </c>
      <c r="AZ11" s="28">
        <v>1291.48</v>
      </c>
      <c r="BA11" s="33">
        <f>Tabla25[[#This Row],[ROS_NUM_COR_COD_ROS_TG_NEG]]-Tabla25[[#This Row],[PAS_NUM_COR_COD_ROS_TG_NEG]]</f>
        <v>6.1111111111110894E-2</v>
      </c>
      <c r="BB11" s="33">
        <f>Tabla25[[#This Row],[ROS_DUR_COR_COD_ROS_TG_NEG]]-Tabla25[[#This Row],[PAS_DUR_COR_COD_ROS_TG_NEG]]</f>
        <v>149.19047619047615</v>
      </c>
      <c r="BC11" s="33">
        <f>Tabla25[[#This Row],[ROS_NUM_COR_COD_ROS_TG_NEU]]-Tabla25[[#This Row],[PAS_NUM_COR_COD_ROS_TG_NEU]]</f>
        <v>1.85</v>
      </c>
      <c r="BD11" s="33">
        <f>Tabla25[[#This Row],[ROS_DUR_COR_COD_ROS_TG_NEU]]-Tabla25[[#This Row],[PAS_DUR_COR_COD_ROS_TG_NEU]]</f>
        <v>303.04444444444437</v>
      </c>
      <c r="BE11" s="33">
        <f>Tabla25[[#This Row],[ROS_NUM_COR_COD_ROS_TG_POS]]-Tabla25[[#This Row],[PAS_NUM_COR_COD_ROS_TG_POS]]</f>
        <v>3.0166666666666671</v>
      </c>
      <c r="BF11" s="33">
        <f>Tabla25[[#This Row],[ROS_DUR_COR_COD_ROS_TG_POS]]-Tabla25[[#This Row],[PAS_DUR_COR_COD_ROS_TG_POS]]</f>
        <v>402.1111111111112</v>
      </c>
      <c r="BG11" s="33">
        <f>Tabla25[[#This Row],[ROS_NUM_COR_COD_ROS_TG_TOT]]-Tabla25[[#This Row],[PAS_NUM_COR_COD_ROS_TG_TOT]]</f>
        <v>1.6425925925925924</v>
      </c>
      <c r="BH11" s="33">
        <f>Tabla25[[#This Row],[ROS_DUR_COR_COD_ROS_TG_TOT]]-Tabla25[[#This Row],[PAS_DUR_COR_COD_ROS_TG_TOT]]</f>
        <v>253.63384615384621</v>
      </c>
      <c r="BI11" s="30">
        <f>Tabla25[[#This Row],[ROS_NUM_COR_COD_ESC_TG_NEG]]-Tabla25[[#This Row],[PAS_NUM_COR_COD_ESC_TG_NEG]]</f>
        <v>-0.1333333333333333</v>
      </c>
      <c r="BJ11" s="30">
        <f>Tabla25[[#This Row],[ROS_DUR_COR_COD_ESC_TG_NEG]]-Tabla25[[#This Row],[PAS_DUR_COR_COD_ESC_TG_NEG]]</f>
        <v>-180.87912087912093</v>
      </c>
      <c r="BK11" s="30">
        <f>Tabla25[[#This Row],[ROS_NUM_COR_COD_ESC_TG_NEU]]-Tabla25[[#This Row],[PAS_NUM_COR_COD_ESC_TG_NEU]]</f>
        <v>-0.76111111111111107</v>
      </c>
      <c r="BL11" s="30">
        <f>Tabla25[[#This Row],[ROS_DUR_COR_COD_ESC_TG_NEU]]-Tabla25[[#This Row],[PAS_DUR_COR_COD_ESC_TG_NEU]]</f>
        <v>-379.25641025641028</v>
      </c>
      <c r="BM11" s="30">
        <f>Tabla25[[#This Row],[ROS_NUM_COR_COD_ESC_TG_POS]]-Tabla25[[#This Row],[PAS_NUM_COR_COD_ESC_TG_POS]]</f>
        <v>-0.88333333333333308</v>
      </c>
      <c r="BN11" s="30">
        <f>Tabla25[[#This Row],[ROS_DUR_COR_COD_ESC_TG_POS]]-Tabla25[[#This Row],[PAS_DUR_COR_COD_ESC_TG_POS]]</f>
        <v>-109.85000000000002</v>
      </c>
      <c r="BO11" s="30">
        <f>Tabla25[[#This Row],[ROS_NUM_COR_COD_ESC_TG_TOT]]-Tabla25[[#This Row],[PAS_NUM_COR_COD_ESC_TG_TOT]]</f>
        <v>-0.59259259259259256</v>
      </c>
      <c r="BP11" s="30">
        <f>Tabla25[[#This Row],[ROS_DUR_COR_COD_ESC_TG_TOT]]-Tabla25[[#This Row],[PAS_DUR_COR_COD_ESC_TG_TOT]]</f>
        <v>-200.48412698412699</v>
      </c>
      <c r="BQ11" s="36">
        <f>Tabla25[[#This Row],[PAS_NUM_COR_COD_ROS_TG_NEG]]-Tabla25[[#This Row],[ESC_NUM_COR_COD_ROS_TG_NEG]]</f>
        <v>1.4499999999999997</v>
      </c>
      <c r="BR11" s="36">
        <f>Tabla25[[#This Row],[PAS_DUR_COR_COD_ROS_TG_NEG]]-Tabla25[[#This Row],[ESC_DUR_COR_COD_ROS_TG_NEG]]</f>
        <v>400.52380952380963</v>
      </c>
      <c r="BS11" s="36">
        <f>Tabla25[[#This Row],[PAS_NUM_COR_COD_ROS_TG_NEU]]-Tabla25[[#This Row],[ESC_NUM_COR_COD_ROS_TG_NEU]]</f>
        <v>-0.75</v>
      </c>
      <c r="BT11" s="36">
        <f>Tabla25[[#This Row],[PAS_DUR_COR_COD_ROS_TG_NEU]]-Tabla25[[#This Row],[ESC_DUR_COR_COD_ROS_TG_NEU]]</f>
        <v>-320.36190476190461</v>
      </c>
      <c r="BU11" s="36">
        <f>Tabla25[[#This Row],[PAS_NUM_COR_COD_ROS_TG_POS]]-Tabla25[[#This Row],[ESC_NUM_COR_COD_ROS_TG_POS]]</f>
        <v>-0.35000000000000009</v>
      </c>
      <c r="BV11" s="36">
        <f>Tabla25[[#This Row],[PAS_DUR_COR_COD_ROS_TG_POS]]-Tabla25[[#This Row],[ESC_DUR_COR_COD_ROS_TG_POS]]</f>
        <v>469.31944444444446</v>
      </c>
      <c r="BW11" s="36">
        <f>Tabla25[[#This Row],[PAS_NUM_COR_COD_ROS_TG_TOT]]-Tabla25[[#This Row],[ESC_NUM_COR_COD_ROS_TG_TOT]]</f>
        <v>8.793103448275863E-2</v>
      </c>
      <c r="BX11" s="36">
        <f>Tabla25[[#This Row],[PAS_DUR_COR_COD_ROS_TG_TOT]]-Tabla25[[#This Row],[ESC_DUR_COR_COD_ROS_TG_TOT]]</f>
        <v>224.39160839160832</v>
      </c>
      <c r="BY11" s="39">
        <f>Tabla25[[#This Row],[PAS_NUM_COR_COD_ESC_TG_NEG]]-Tabla25[[#This Row],[ESC_NUM_COR_COD_ESC_TG_NEG]]</f>
        <v>-0.10000000000000009</v>
      </c>
      <c r="BZ11" s="39">
        <f>Tabla25[[#This Row],[PAS_DUR_COR_COD_ESC_TG_NEG]]-Tabla25[[#This Row],[ESC_DUR_COR_COD_ESC_TG_NEG]]</f>
        <v>388.41880341880346</v>
      </c>
      <c r="CA11" s="39">
        <f>Tabla25[[#This Row],[PAS_NUM_COR_COD_ESC_TG_NEU]]-Tabla25[[#This Row],[ESC_NUM_COR_COD_ESC_TG_NEU]]</f>
        <v>-0.95000000000000018</v>
      </c>
      <c r="CB11" s="39">
        <f>Tabla25[[#This Row],[PAS_DUR_COR_COD_ESC_TG_NEU]]-Tabla25[[#This Row],[ESC_DUR_COR_COD_ESC_TG_NEU]]</f>
        <v>213.03418803418799</v>
      </c>
      <c r="CC11" s="39">
        <f>Tabla25[[#This Row],[PAS_NUM_COR_COD_ESC_TG_POS]]-Tabla25[[#This Row],[ESC_NUM_COR_COD_ESC_TG_POS]]</f>
        <v>-1.8944444444444448</v>
      </c>
      <c r="CD11" s="39">
        <f>Tabla25[[#This Row],[PAS_DUR_COR_COD_ESC_TG_POS]]-Tabla25[[#This Row],[ESC_DUR_COR_COD_ESC_TG_POS]]</f>
        <v>-414.75</v>
      </c>
      <c r="CE11" s="39">
        <f>Tabla25[[#This Row],[PAS_NUM_COR_COD_ESC_TG_TOT]]-Tabla25[[#This Row],[ESC_NUM_COR_COD_ESC_TG_TOT]]</f>
        <v>-0.95402298850574718</v>
      </c>
      <c r="CF11" s="39">
        <f>Tabla25[[#This Row],[PAS_DUR_COR_COD_ESC_TG_TOT]]-Tabla25[[#This Row],[ESC_DUR_COR_COD_ESC_TG_TOT]]</f>
        <v>60.992673992674099</v>
      </c>
      <c r="CG11" s="42">
        <f>Tabla25[[#This Row],[PAS_NUM_COR_COD_ROS_TG_NEG]]-Tabla25[[#This Row],[PAS_NUM_COR_COD_ESC_TG_NEG]]</f>
        <v>1.25</v>
      </c>
      <c r="CH11" s="42">
        <f>Tabla25[[#This Row],[PAS_NUM_COR_COD_ROS_TG_NEU]]-Tabla25[[#This Row],[PAS_NUM_COR_COD_ESC_TG_NEU]]</f>
        <v>0.5</v>
      </c>
      <c r="CI11" s="42">
        <f>Tabla25[[#This Row],[PAS_NUM_COR_COD_ROS_TG_POS]]-Tabla25[[#This Row],[PAS_NUM_COR_COD_ESC_TG_POS]]</f>
        <v>-0.89999999999999991</v>
      </c>
      <c r="CJ11" s="42">
        <f>Tabla25[[#This Row],[PAS_NUM_COR_COD_ROS_TG_TOT]]-Tabla25[[#This Row],[PAS_NUM_COR_COD_ESC_TG_TOT]]</f>
        <v>0.28333333333333366</v>
      </c>
      <c r="CK11" s="42">
        <f>Tabla25[[#This Row],[PAS_DUR_COR_COD_ROS_TG_NEG]]-Tabla25[[#This Row],[PAS_DUR_COR_COD_ESC_TG_NEG]]</f>
        <v>231.35897435897436</v>
      </c>
      <c r="CL11" s="42">
        <f>Tabla25[[#This Row],[PAS_DUR_COR_COD_ROS_TG_NEU]]-Tabla25[[#This Row],[PAS_DUR_COR_COD_ESC_TG_NEU]]</f>
        <v>-160.85641025641019</v>
      </c>
      <c r="CM11" s="42">
        <f>Tabla25[[#This Row],[PAS_DUR_COR_COD_ROS_TG_POS]]-Tabla25[[#This Row],[PAS_DUR_COR_COD_ESC_TG_POS]]</f>
        <v>90.194444444444457</v>
      </c>
      <c r="CN11" s="42">
        <f>Tabla25[[#This Row],[PAS_DUR_COR_COD_ROS_TG_TOT]]-Tabla25[[#This Row],[PAS_DUR_COR_COD_ESC_TG_TOT]]</f>
        <v>88.084249084248995</v>
      </c>
      <c r="CO11" s="44">
        <f>Tabla25[[#This Row],[ESC_NUM_COR_COD_ROS_TG_NEG]]-Tabla25[[#This Row],[ESC_NUM_COR_COD_ESC_TG_NEG]]</f>
        <v>-0.29999999999999982</v>
      </c>
      <c r="CP11" s="44">
        <f>Tabla25[[#This Row],[ESC_NUM_COR_COD_ROS_TG_NEU]]-Tabla25[[#This Row],[ESC_NUM_COR_COD_ESC_TG_NEU]]</f>
        <v>0.29999999999999982</v>
      </c>
      <c r="CQ11" s="44">
        <f>Tabla25[[#This Row],[ESC_NUM_COR_COD_ROS_TG_POS]]-Tabla25[[#This Row],[ESC_NUM_COR_COD_ESC_TG_POS]]</f>
        <v>-2.4444444444444446</v>
      </c>
      <c r="CR11" s="44">
        <f>Tabla25[[#This Row],[ESC_NUM_COR_COD_ROS_TG_TOT]]-Tabla25[[#This Row],[ESC_NUM_COR_COD_ESC_TG_TOT]]</f>
        <v>-0.75862068965517215</v>
      </c>
      <c r="CS11" s="44">
        <f>Tabla25[[#This Row],[ESC_DUR_COR_COD_ROS_TG_NEG]]-Tabla25[[#This Row],[ESC_DUR_COR_COD_ESC_TG_NEG]]</f>
        <v>219.2539682539682</v>
      </c>
      <c r="CT11" s="44">
        <f>Tabla25[[#This Row],[ESC_DUR_COR_COD_ROS_TG_NEU]]-Tabla25[[#This Row],[ESC_DUR_COR_COD_ESC_TG_NEU]]</f>
        <v>372.53968253968242</v>
      </c>
      <c r="CU11" s="44">
        <f>Tabla25[[#This Row],[ESC_DUR_COR_COD_ROS_TG_POS]]-Tabla25[[#This Row],[ESC_DUR_COR_COD_ESC_TG_POS]]</f>
        <v>-793.875</v>
      </c>
      <c r="CV11" s="44">
        <f>Tabla25[[#This Row],[ESC_DUR_COR_COD_ROS_TG_TOT]]-Tabla25[[#This Row],[ESC_DUR_COR_COD_ESC_TG_TOT]]</f>
        <v>-75.314685314685221</v>
      </c>
      <c r="CW11" s="47">
        <f>Tabla25[[#This Row],[ROS_NUM_COR_COD_ROS_TG_NEG]]-Tabla25[[#This Row],[ROS_NUM_COR_COD_ESC_TG_NEG]]</f>
        <v>1.4444444444444442</v>
      </c>
      <c r="CX11" s="47">
        <f>Tabla25[[#This Row],[ROS_NUM_COR_COD_ROS_TG_NEU]]-Tabla25[[#This Row],[ROS_NUM_COR_COD_ESC_TG_NEU]]</f>
        <v>3.1111111111111112</v>
      </c>
      <c r="CY11" s="47">
        <f>Tabla25[[#This Row],[ROS_NUM_COR_COD_ROS_TG_POS]]-Tabla25[[#This Row],[ROS_NUM_COR_COD_ESC_TG_POS]]</f>
        <v>3</v>
      </c>
      <c r="CZ11" s="47">
        <f>Tabla25[[#This Row],[ROS_NUM_COR_COD_ROS_TG_TOT]]-Tabla25[[#This Row],[ROS_NUM_COR_COD_ESC_TG_TOT]]</f>
        <v>2.5185185185185186</v>
      </c>
      <c r="DA11" s="47">
        <f>Tabla25[[#This Row],[ROS_DUR_COR_COD_ROS_TG_NEG]]-Tabla25[[#This Row],[ROS_DUR_COR_COD_ESC_TG_NEG]]</f>
        <v>561.42857142857144</v>
      </c>
      <c r="DB11" s="47">
        <f>Tabla25[[#This Row],[ROS_DUR_COR_COD_ROS_TG_NEU]]-Tabla25[[#This Row],[ROS_DUR_COR_COD_ESC_TG_NEU]]</f>
        <v>521.44444444444446</v>
      </c>
      <c r="DC11" s="47">
        <f>Tabla25[[#This Row],[ROS_DUR_COR_COD_ROS_TG_POS]]-Tabla25[[#This Row],[ROS_DUR_COR_COD_ESC_TG_POS]]</f>
        <v>602.15555555555568</v>
      </c>
      <c r="DD11" s="47">
        <f>Tabla25[[#This Row],[ROS_DUR_COR_COD_ROS_TG_TOT]]-Tabla25[[#This Row],[ROS_DUR_COR_COD_ESC_TG_TOT]]</f>
        <v>542.20222222222219</v>
      </c>
    </row>
    <row r="12" spans="1:108" x14ac:dyDescent="0.3">
      <c r="A12" s="2" t="s">
        <v>10</v>
      </c>
      <c r="B12" s="2">
        <v>20</v>
      </c>
      <c r="C12" s="2">
        <v>1</v>
      </c>
      <c r="D12" s="2">
        <v>23</v>
      </c>
      <c r="E12" s="19">
        <v>1.25</v>
      </c>
      <c r="F12" s="19">
        <v>302.08333333333331</v>
      </c>
      <c r="G12" s="19">
        <v>1.2</v>
      </c>
      <c r="H12" s="19">
        <v>301.07692307692309</v>
      </c>
      <c r="I12" s="19">
        <v>1.85</v>
      </c>
      <c r="J12" s="19">
        <v>521.5</v>
      </c>
      <c r="K12" s="19">
        <v>1.4333333333333333</v>
      </c>
      <c r="L12" s="19">
        <v>372.89189189189187</v>
      </c>
      <c r="M12" s="21">
        <v>2.1</v>
      </c>
      <c r="N12" s="21">
        <v>461.05882352941177</v>
      </c>
      <c r="O12" s="21">
        <v>2.2999999999999998</v>
      </c>
      <c r="P12" s="21">
        <v>539.64705882352939</v>
      </c>
      <c r="Q12" s="21">
        <v>1.75</v>
      </c>
      <c r="R12" s="21">
        <v>505.53846153846155</v>
      </c>
      <c r="S12" s="21">
        <v>2.0499999999999998</v>
      </c>
      <c r="T12" s="21">
        <v>501.78723404255317</v>
      </c>
      <c r="U12" s="22">
        <v>3.6666666666666665</v>
      </c>
      <c r="V12" s="22">
        <v>786.44444444444446</v>
      </c>
      <c r="W12" s="22">
        <v>3.3</v>
      </c>
      <c r="X12" s="22">
        <v>704.9</v>
      </c>
      <c r="Y12" s="22">
        <v>3.5555555555555554</v>
      </c>
      <c r="Z12" s="22">
        <v>653.33333333333337</v>
      </c>
      <c r="AA12" s="22">
        <v>3.5</v>
      </c>
      <c r="AB12" s="22">
        <v>714.53571428571433</v>
      </c>
      <c r="AC12" s="24">
        <v>1.3333333333333333</v>
      </c>
      <c r="AD12" s="24">
        <v>218.14285714285714</v>
      </c>
      <c r="AE12" s="24">
        <v>1.3</v>
      </c>
      <c r="AF12" s="24">
        <v>387.14285714285717</v>
      </c>
      <c r="AG12" s="24">
        <v>0.88888888888888884</v>
      </c>
      <c r="AH12" s="24">
        <v>224.2</v>
      </c>
      <c r="AI12" s="24">
        <v>1.1785714285714286</v>
      </c>
      <c r="AJ12" s="24">
        <v>282</v>
      </c>
      <c r="AK12" s="26">
        <v>1.1111111111111112</v>
      </c>
      <c r="AL12" s="26">
        <v>299.5</v>
      </c>
      <c r="AM12" s="26">
        <v>1.2</v>
      </c>
      <c r="AN12" s="26">
        <v>698</v>
      </c>
      <c r="AO12" s="26">
        <v>1.6666666666666667</v>
      </c>
      <c r="AP12" s="26">
        <v>295.125</v>
      </c>
      <c r="AQ12" s="26">
        <v>1.3214285714285714</v>
      </c>
      <c r="AR12" s="26">
        <v>386.11111111111109</v>
      </c>
      <c r="AS12" s="28">
        <v>2.2222222222222223</v>
      </c>
      <c r="AT12" s="28">
        <v>520.375</v>
      </c>
      <c r="AU12" s="28">
        <v>2.2999999999999998</v>
      </c>
      <c r="AV12" s="28">
        <v>533.22222222222217</v>
      </c>
      <c r="AW12" s="28">
        <v>2.3333333333333335</v>
      </c>
      <c r="AX12" s="28">
        <v>530</v>
      </c>
      <c r="AY12" s="28">
        <v>2.2857142857142856</v>
      </c>
      <c r="AZ12" s="28">
        <v>528.08000000000004</v>
      </c>
      <c r="BA12" s="33">
        <f>Tabla25[[#This Row],[ROS_NUM_COR_COD_ROS_TG_NEG]]-Tabla25[[#This Row],[PAS_NUM_COR_COD_ROS_TG_NEG]]</f>
        <v>0.12222222222222223</v>
      </c>
      <c r="BB12" s="33">
        <f>Tabla25[[#This Row],[ROS_DUR_COR_COD_ROS_TG_NEG]]-Tabla25[[#This Row],[PAS_DUR_COR_COD_ROS_TG_NEG]]</f>
        <v>59.316176470588232</v>
      </c>
      <c r="BC12" s="33">
        <f>Tabla25[[#This Row],[ROS_NUM_COR_COD_ROS_TG_NEU]]-Tabla25[[#This Row],[PAS_NUM_COR_COD_ROS_TG_NEU]]</f>
        <v>0</v>
      </c>
      <c r="BD12" s="33">
        <f>Tabla25[[#This Row],[ROS_DUR_COR_COD_ROS_TG_NEU]]-Tabla25[[#This Row],[PAS_DUR_COR_COD_ROS_TG_NEU]]</f>
        <v>-6.42483660130722</v>
      </c>
      <c r="BE12" s="33">
        <f>Tabla25[[#This Row],[ROS_NUM_COR_COD_ROS_TG_POS]]-Tabla25[[#This Row],[PAS_NUM_COR_COD_ROS_TG_POS]]</f>
        <v>0.58333333333333348</v>
      </c>
      <c r="BF12" s="33">
        <f>Tabla25[[#This Row],[ROS_DUR_COR_COD_ROS_TG_POS]]-Tabla25[[#This Row],[PAS_DUR_COR_COD_ROS_TG_POS]]</f>
        <v>24.461538461538453</v>
      </c>
      <c r="BG12" s="33">
        <f>Tabla25[[#This Row],[ROS_NUM_COR_COD_ROS_TG_TOT]]-Tabla25[[#This Row],[PAS_NUM_COR_COD_ROS_TG_TOT]]</f>
        <v>0.23571428571428577</v>
      </c>
      <c r="BH12" s="33">
        <f>Tabla25[[#This Row],[ROS_DUR_COR_COD_ROS_TG_TOT]]-Tabla25[[#This Row],[PAS_DUR_COR_COD_ROS_TG_TOT]]</f>
        <v>26.292765957446875</v>
      </c>
      <c r="BI12" s="30">
        <f>Tabla25[[#This Row],[ROS_NUM_COR_COD_ESC_TG_NEG]]-Tabla25[[#This Row],[PAS_NUM_COR_COD_ESC_TG_NEG]]</f>
        <v>-0.13888888888888884</v>
      </c>
      <c r="BJ12" s="30">
        <f>Tabla25[[#This Row],[ROS_DUR_COR_COD_ESC_TG_NEG]]-Tabla25[[#This Row],[PAS_DUR_COR_COD_ESC_TG_NEG]]</f>
        <v>-2.5833333333333144</v>
      </c>
      <c r="BK12" s="30">
        <f>Tabla25[[#This Row],[ROS_NUM_COR_COD_ESC_TG_NEU]]-Tabla25[[#This Row],[PAS_NUM_COR_COD_ESC_TG_NEU]]</f>
        <v>0</v>
      </c>
      <c r="BL12" s="30">
        <f>Tabla25[[#This Row],[ROS_DUR_COR_COD_ESC_TG_NEU]]-Tabla25[[#This Row],[PAS_DUR_COR_COD_ESC_TG_NEU]]</f>
        <v>396.92307692307691</v>
      </c>
      <c r="BM12" s="30">
        <f>Tabla25[[#This Row],[ROS_NUM_COR_COD_ESC_TG_POS]]-Tabla25[[#This Row],[PAS_NUM_COR_COD_ESC_TG_POS]]</f>
        <v>-0.18333333333333335</v>
      </c>
      <c r="BN12" s="30">
        <f>Tabla25[[#This Row],[ROS_DUR_COR_COD_ESC_TG_POS]]-Tabla25[[#This Row],[PAS_DUR_COR_COD_ESC_TG_POS]]</f>
        <v>-226.375</v>
      </c>
      <c r="BO12" s="30">
        <f>Tabla25[[#This Row],[ROS_NUM_COR_COD_ESC_TG_TOT]]-Tabla25[[#This Row],[PAS_NUM_COR_COD_ESC_TG_TOT]]</f>
        <v>-0.11190476190476195</v>
      </c>
      <c r="BP12" s="30">
        <f>Tabla25[[#This Row],[ROS_DUR_COR_COD_ESC_TG_TOT]]-Tabla25[[#This Row],[PAS_DUR_COR_COD_ESC_TG_TOT]]</f>
        <v>13.219219219219212</v>
      </c>
      <c r="BQ12" s="36">
        <f>Tabla25[[#This Row],[PAS_NUM_COR_COD_ROS_TG_NEG]]-Tabla25[[#This Row],[ESC_NUM_COR_COD_ROS_TG_NEG]]</f>
        <v>0.76666666666666683</v>
      </c>
      <c r="BR12" s="36">
        <f>Tabla25[[#This Row],[PAS_DUR_COR_COD_ROS_TG_NEG]]-Tabla25[[#This Row],[ESC_DUR_COR_COD_ROS_TG_NEG]]</f>
        <v>242.91596638655463</v>
      </c>
      <c r="BS12" s="36">
        <f>Tabla25[[#This Row],[PAS_NUM_COR_COD_ROS_TG_NEU]]-Tabla25[[#This Row],[ESC_NUM_COR_COD_ROS_TG_NEU]]</f>
        <v>0.99999999999999978</v>
      </c>
      <c r="BT12" s="36">
        <f>Tabla25[[#This Row],[PAS_DUR_COR_COD_ROS_TG_NEU]]-Tabla25[[#This Row],[ESC_DUR_COR_COD_ROS_TG_NEU]]</f>
        <v>152.50420168067222</v>
      </c>
      <c r="BU12" s="36">
        <f>Tabla25[[#This Row],[PAS_NUM_COR_COD_ROS_TG_POS]]-Tabla25[[#This Row],[ESC_NUM_COR_COD_ROS_TG_POS]]</f>
        <v>0.86111111111111116</v>
      </c>
      <c r="BV12" s="36">
        <f>Tabla25[[#This Row],[PAS_DUR_COR_COD_ROS_TG_POS]]-Tabla25[[#This Row],[ESC_DUR_COR_COD_ROS_TG_POS]]</f>
        <v>281.33846153846156</v>
      </c>
      <c r="BW12" s="36">
        <f>Tabla25[[#This Row],[PAS_NUM_COR_COD_ROS_TG_TOT]]-Tabla25[[#This Row],[ESC_NUM_COR_COD_ROS_TG_TOT]]</f>
        <v>0.87142857142857122</v>
      </c>
      <c r="BX12" s="36">
        <f>Tabla25[[#This Row],[PAS_DUR_COR_COD_ROS_TG_TOT]]-Tabla25[[#This Row],[ESC_DUR_COR_COD_ROS_TG_TOT]]</f>
        <v>219.78723404255317</v>
      </c>
      <c r="BY12" s="39">
        <f>Tabla25[[#This Row],[PAS_NUM_COR_COD_ESC_TG_NEG]]-Tabla25[[#This Row],[ESC_NUM_COR_COD_ESC_TG_NEG]]</f>
        <v>-2.4166666666666665</v>
      </c>
      <c r="BZ12" s="39">
        <f>Tabla25[[#This Row],[PAS_DUR_COR_COD_ESC_TG_NEG]]-Tabla25[[#This Row],[ESC_DUR_COR_COD_ESC_TG_NEG]]</f>
        <v>-484.36111111111114</v>
      </c>
      <c r="CA12" s="39">
        <f>Tabla25[[#This Row],[PAS_NUM_COR_COD_ESC_TG_NEU]]-Tabla25[[#This Row],[ESC_NUM_COR_COD_ESC_TG_NEU]]</f>
        <v>-2.0999999999999996</v>
      </c>
      <c r="CB12" s="39">
        <f>Tabla25[[#This Row],[PAS_DUR_COR_COD_ESC_TG_NEU]]-Tabla25[[#This Row],[ESC_DUR_COR_COD_ESC_TG_NEU]]</f>
        <v>-403.82307692307688</v>
      </c>
      <c r="CC12" s="39">
        <f>Tabla25[[#This Row],[PAS_NUM_COR_COD_ESC_TG_POS]]-Tabla25[[#This Row],[ESC_NUM_COR_COD_ESC_TG_POS]]</f>
        <v>-1.7055555555555553</v>
      </c>
      <c r="CD12" s="39">
        <f>Tabla25[[#This Row],[PAS_DUR_COR_COD_ESC_TG_POS]]-Tabla25[[#This Row],[ESC_DUR_COR_COD_ESC_TG_POS]]</f>
        <v>-131.83333333333337</v>
      </c>
      <c r="CE12" s="39">
        <f>Tabla25[[#This Row],[PAS_NUM_COR_COD_ESC_TG_TOT]]-Tabla25[[#This Row],[ESC_NUM_COR_COD_ESC_TG_TOT]]</f>
        <v>-2.0666666666666664</v>
      </c>
      <c r="CF12" s="39">
        <f>Tabla25[[#This Row],[PAS_DUR_COR_COD_ESC_TG_TOT]]-Tabla25[[#This Row],[ESC_DUR_COR_COD_ESC_TG_TOT]]</f>
        <v>-341.64382239382246</v>
      </c>
      <c r="CG12" s="42">
        <f>Tabla25[[#This Row],[PAS_NUM_COR_COD_ROS_TG_NEG]]-Tabla25[[#This Row],[PAS_NUM_COR_COD_ESC_TG_NEG]]</f>
        <v>0.85000000000000009</v>
      </c>
      <c r="CH12" s="42">
        <f>Tabla25[[#This Row],[PAS_NUM_COR_COD_ROS_TG_NEU]]-Tabla25[[#This Row],[PAS_NUM_COR_COD_ESC_TG_NEU]]</f>
        <v>1.0999999999999999</v>
      </c>
      <c r="CI12" s="42">
        <f>Tabla25[[#This Row],[PAS_NUM_COR_COD_ROS_TG_POS]]-Tabla25[[#This Row],[PAS_NUM_COR_COD_ESC_TG_POS]]</f>
        <v>-0.10000000000000009</v>
      </c>
      <c r="CJ12" s="42">
        <f>Tabla25[[#This Row],[PAS_NUM_COR_COD_ROS_TG_TOT]]-Tabla25[[#This Row],[PAS_NUM_COR_COD_ESC_TG_TOT]]</f>
        <v>0.61666666666666647</v>
      </c>
      <c r="CK12" s="42">
        <f>Tabla25[[#This Row],[PAS_DUR_COR_COD_ROS_TG_NEG]]-Tabla25[[#This Row],[PAS_DUR_COR_COD_ESC_TG_NEG]]</f>
        <v>158.97549019607845</v>
      </c>
      <c r="CL12" s="42">
        <f>Tabla25[[#This Row],[PAS_DUR_COR_COD_ROS_TG_NEU]]-Tabla25[[#This Row],[PAS_DUR_COR_COD_ESC_TG_NEU]]</f>
        <v>238.5701357466063</v>
      </c>
      <c r="CM12" s="42">
        <f>Tabla25[[#This Row],[PAS_DUR_COR_COD_ROS_TG_POS]]-Tabla25[[#This Row],[PAS_DUR_COR_COD_ESC_TG_POS]]</f>
        <v>-15.961538461538453</v>
      </c>
      <c r="CN12" s="42">
        <f>Tabla25[[#This Row],[PAS_DUR_COR_COD_ROS_TG_TOT]]-Tabla25[[#This Row],[PAS_DUR_COR_COD_ESC_TG_TOT]]</f>
        <v>128.89534215066129</v>
      </c>
      <c r="CO12" s="44">
        <f>Tabla25[[#This Row],[ESC_NUM_COR_COD_ROS_TG_NEG]]-Tabla25[[#This Row],[ESC_NUM_COR_COD_ESC_TG_NEG]]</f>
        <v>-2.333333333333333</v>
      </c>
      <c r="CP12" s="44">
        <f>Tabla25[[#This Row],[ESC_NUM_COR_COD_ROS_TG_NEU]]-Tabla25[[#This Row],[ESC_NUM_COR_COD_ESC_TG_NEU]]</f>
        <v>-1.9999999999999998</v>
      </c>
      <c r="CQ12" s="44">
        <f>Tabla25[[#This Row],[ESC_NUM_COR_COD_ROS_TG_POS]]-Tabla25[[#This Row],[ESC_NUM_COR_COD_ESC_TG_POS]]</f>
        <v>-2.6666666666666665</v>
      </c>
      <c r="CR12" s="44">
        <f>Tabla25[[#This Row],[ESC_NUM_COR_COD_ROS_TG_TOT]]-Tabla25[[#This Row],[ESC_NUM_COR_COD_ESC_TG_TOT]]</f>
        <v>-2.3214285714285712</v>
      </c>
      <c r="CS12" s="44">
        <f>Tabla25[[#This Row],[ESC_DUR_COR_COD_ROS_TG_NEG]]-Tabla25[[#This Row],[ESC_DUR_COR_COD_ESC_TG_NEG]]</f>
        <v>-568.30158730158735</v>
      </c>
      <c r="CT12" s="44">
        <f>Tabla25[[#This Row],[ESC_DUR_COR_COD_ROS_TG_NEU]]-Tabla25[[#This Row],[ESC_DUR_COR_COD_ESC_TG_NEU]]</f>
        <v>-317.75714285714281</v>
      </c>
      <c r="CU12" s="44">
        <f>Tabla25[[#This Row],[ESC_DUR_COR_COD_ROS_TG_POS]]-Tabla25[[#This Row],[ESC_DUR_COR_COD_ESC_TG_POS]]</f>
        <v>-429.13333333333338</v>
      </c>
      <c r="CV12" s="44">
        <f>Tabla25[[#This Row],[ESC_DUR_COR_COD_ROS_TG_TOT]]-Tabla25[[#This Row],[ESC_DUR_COR_COD_ESC_TG_TOT]]</f>
        <v>-432.53571428571433</v>
      </c>
      <c r="CW12" s="47">
        <f>Tabla25[[#This Row],[ROS_NUM_COR_COD_ROS_TG_NEG]]-Tabla25[[#This Row],[ROS_NUM_COR_COD_ESC_TG_NEG]]</f>
        <v>1.1111111111111112</v>
      </c>
      <c r="CX12" s="47">
        <f>Tabla25[[#This Row],[ROS_NUM_COR_COD_ROS_TG_NEU]]-Tabla25[[#This Row],[ROS_NUM_COR_COD_ESC_TG_NEU]]</f>
        <v>1.0999999999999999</v>
      </c>
      <c r="CY12" s="47">
        <f>Tabla25[[#This Row],[ROS_NUM_COR_COD_ROS_TG_POS]]-Tabla25[[#This Row],[ROS_NUM_COR_COD_ESC_TG_POS]]</f>
        <v>0.66666666666666674</v>
      </c>
      <c r="CZ12" s="47">
        <f>Tabla25[[#This Row],[ROS_NUM_COR_COD_ROS_TG_TOT]]-Tabla25[[#This Row],[ROS_NUM_COR_COD_ESC_TG_TOT]]</f>
        <v>0.96428571428571419</v>
      </c>
      <c r="DA12" s="47">
        <f>Tabla25[[#This Row],[ROS_DUR_COR_COD_ROS_TG_NEG]]-Tabla25[[#This Row],[ROS_DUR_COR_COD_ESC_TG_NEG]]</f>
        <v>220.875</v>
      </c>
      <c r="DB12" s="47">
        <f>Tabla25[[#This Row],[ROS_DUR_COR_COD_ROS_TG_NEU]]-Tabla25[[#This Row],[ROS_DUR_COR_COD_ESC_TG_NEU]]</f>
        <v>-164.77777777777783</v>
      </c>
      <c r="DC12" s="47">
        <f>Tabla25[[#This Row],[ROS_DUR_COR_COD_ROS_TG_POS]]-Tabla25[[#This Row],[ROS_DUR_COR_COD_ESC_TG_POS]]</f>
        <v>234.875</v>
      </c>
      <c r="DD12" s="47">
        <f>Tabla25[[#This Row],[ROS_DUR_COR_COD_ROS_TG_TOT]]-Tabla25[[#This Row],[ROS_DUR_COR_COD_ESC_TG_TOT]]</f>
        <v>141.96888888888896</v>
      </c>
    </row>
    <row r="13" spans="1:108" x14ac:dyDescent="0.3">
      <c r="A13" s="2" t="s">
        <v>11</v>
      </c>
      <c r="B13" s="2">
        <v>20</v>
      </c>
      <c r="C13" s="2">
        <v>1</v>
      </c>
      <c r="D13" s="2">
        <v>23</v>
      </c>
      <c r="E13" s="19">
        <v>0.55000000000000004</v>
      </c>
      <c r="F13" s="19">
        <v>160.75</v>
      </c>
      <c r="G13" s="19">
        <v>0.25</v>
      </c>
      <c r="H13" s="19">
        <v>102.8</v>
      </c>
      <c r="I13" s="19">
        <v>0.35</v>
      </c>
      <c r="J13" s="19">
        <v>106.66666666666667</v>
      </c>
      <c r="K13" s="19">
        <v>0.38333333333333336</v>
      </c>
      <c r="L13" s="19">
        <v>128.42105263157896</v>
      </c>
      <c r="M13" s="21">
        <v>0.7</v>
      </c>
      <c r="N13" s="21">
        <v>158.55555555555554</v>
      </c>
      <c r="O13" s="21">
        <v>0.2</v>
      </c>
      <c r="P13" s="21">
        <v>114.75</v>
      </c>
      <c r="Q13" s="21">
        <v>0.45</v>
      </c>
      <c r="R13" s="21">
        <v>110.875</v>
      </c>
      <c r="S13" s="21">
        <v>0.45</v>
      </c>
      <c r="T13" s="21">
        <v>132.04761904761904</v>
      </c>
      <c r="U13" s="22">
        <v>0.2</v>
      </c>
      <c r="V13" s="22">
        <v>138</v>
      </c>
      <c r="W13" s="22">
        <v>0.8</v>
      </c>
      <c r="X13" s="22">
        <v>132.33333333333334</v>
      </c>
      <c r="Y13" s="22">
        <v>0.6</v>
      </c>
      <c r="Z13" s="22">
        <v>92.333333333333329</v>
      </c>
      <c r="AA13" s="22">
        <v>0.53333333333333333</v>
      </c>
      <c r="AB13" s="22">
        <v>116</v>
      </c>
      <c r="AC13" s="24">
        <v>0.2</v>
      </c>
      <c r="AD13" s="24">
        <v>116</v>
      </c>
      <c r="AE13" s="24">
        <v>0.5</v>
      </c>
      <c r="AF13" s="24">
        <v>111.4</v>
      </c>
      <c r="AG13" s="24">
        <v>0.6</v>
      </c>
      <c r="AH13" s="24">
        <v>104.4</v>
      </c>
      <c r="AI13" s="24">
        <v>0.43333333333333335</v>
      </c>
      <c r="AJ13" s="24">
        <v>109.25</v>
      </c>
      <c r="AK13" s="26">
        <v>0.33333333333333331</v>
      </c>
      <c r="AL13" s="26">
        <v>86.333333333333329</v>
      </c>
      <c r="AM13" s="26">
        <v>0.6</v>
      </c>
      <c r="AN13" s="26">
        <v>126.4</v>
      </c>
      <c r="AO13" s="26">
        <v>0.5</v>
      </c>
      <c r="AP13" s="26">
        <v>147.5</v>
      </c>
      <c r="AQ13" s="26">
        <v>0.48275862068965519</v>
      </c>
      <c r="AR13" s="26">
        <v>123.41666666666667</v>
      </c>
      <c r="AS13" s="28">
        <v>0.77777777777777779</v>
      </c>
      <c r="AT13" s="28">
        <v>120.5</v>
      </c>
      <c r="AU13" s="28">
        <v>0.5</v>
      </c>
      <c r="AV13" s="28">
        <v>126.75</v>
      </c>
      <c r="AW13" s="28">
        <v>0.5</v>
      </c>
      <c r="AX13" s="28">
        <v>119.5</v>
      </c>
      <c r="AY13" s="28">
        <v>0.58620689655172409</v>
      </c>
      <c r="AZ13" s="28">
        <v>122</v>
      </c>
      <c r="BA13" s="33">
        <f>Tabla25[[#This Row],[ROS_NUM_COR_COD_ROS_TG_NEG]]-Tabla25[[#This Row],[PAS_NUM_COR_COD_ROS_TG_NEG]]</f>
        <v>7.7777777777777835E-2</v>
      </c>
      <c r="BB13" s="33">
        <f>Tabla25[[#This Row],[ROS_DUR_COR_COD_ROS_TG_NEG]]-Tabla25[[#This Row],[PAS_DUR_COR_COD_ROS_TG_NEG]]</f>
        <v>-38.055555555555543</v>
      </c>
      <c r="BC13" s="33">
        <f>Tabla25[[#This Row],[ROS_NUM_COR_COD_ROS_TG_NEU]]-Tabla25[[#This Row],[PAS_NUM_COR_COD_ROS_TG_NEU]]</f>
        <v>0.3</v>
      </c>
      <c r="BD13" s="33">
        <f>Tabla25[[#This Row],[ROS_DUR_COR_COD_ROS_TG_NEU]]-Tabla25[[#This Row],[PAS_DUR_COR_COD_ROS_TG_NEU]]</f>
        <v>12</v>
      </c>
      <c r="BE13" s="33">
        <f>Tabla25[[#This Row],[ROS_NUM_COR_COD_ROS_TG_POS]]-Tabla25[[#This Row],[PAS_NUM_COR_COD_ROS_TG_POS]]</f>
        <v>4.9999999999999989E-2</v>
      </c>
      <c r="BF13" s="33">
        <f>Tabla25[[#This Row],[ROS_DUR_COR_COD_ROS_TG_POS]]-Tabla25[[#This Row],[PAS_DUR_COR_COD_ROS_TG_POS]]</f>
        <v>8.625</v>
      </c>
      <c r="BG13" s="33">
        <f>Tabla25[[#This Row],[ROS_NUM_COR_COD_ROS_TG_TOT]]-Tabla25[[#This Row],[PAS_NUM_COR_COD_ROS_TG_TOT]]</f>
        <v>0.13620689655172408</v>
      </c>
      <c r="BH13" s="33">
        <f>Tabla25[[#This Row],[ROS_DUR_COR_COD_ROS_TG_TOT]]-Tabla25[[#This Row],[PAS_DUR_COR_COD_ROS_TG_TOT]]</f>
        <v>-10.047619047619037</v>
      </c>
      <c r="BI13" s="30">
        <f>Tabla25[[#This Row],[ROS_NUM_COR_COD_ESC_TG_NEG]]-Tabla25[[#This Row],[PAS_NUM_COR_COD_ESC_TG_NEG]]</f>
        <v>-0.21666666666666673</v>
      </c>
      <c r="BJ13" s="30">
        <f>Tabla25[[#This Row],[ROS_DUR_COR_COD_ESC_TG_NEG]]-Tabla25[[#This Row],[PAS_DUR_COR_COD_ESC_TG_NEG]]</f>
        <v>-74.416666666666671</v>
      </c>
      <c r="BK13" s="30">
        <f>Tabla25[[#This Row],[ROS_NUM_COR_COD_ESC_TG_NEU]]-Tabla25[[#This Row],[PAS_NUM_COR_COD_ESC_TG_NEU]]</f>
        <v>0.35</v>
      </c>
      <c r="BL13" s="30">
        <f>Tabla25[[#This Row],[ROS_DUR_COR_COD_ESC_TG_NEU]]-Tabla25[[#This Row],[PAS_DUR_COR_COD_ESC_TG_NEU]]</f>
        <v>23.600000000000009</v>
      </c>
      <c r="BM13" s="30">
        <f>Tabla25[[#This Row],[ROS_NUM_COR_COD_ESC_TG_POS]]-Tabla25[[#This Row],[PAS_NUM_COR_COD_ESC_TG_POS]]</f>
        <v>0.15000000000000002</v>
      </c>
      <c r="BN13" s="30">
        <f>Tabla25[[#This Row],[ROS_DUR_COR_COD_ESC_TG_POS]]-Tabla25[[#This Row],[PAS_DUR_COR_COD_ESC_TG_POS]]</f>
        <v>40.833333333333329</v>
      </c>
      <c r="BO13" s="30">
        <f>Tabla25[[#This Row],[ROS_NUM_COR_COD_ESC_TG_TOT]]-Tabla25[[#This Row],[PAS_NUM_COR_COD_ESC_TG_TOT]]</f>
        <v>9.9425287356321834E-2</v>
      </c>
      <c r="BP13" s="30">
        <f>Tabla25[[#This Row],[ROS_DUR_COR_COD_ESC_TG_TOT]]-Tabla25[[#This Row],[PAS_DUR_COR_COD_ESC_TG_TOT]]</f>
        <v>-5.0043859649122879</v>
      </c>
      <c r="BQ13" s="36">
        <f>Tabla25[[#This Row],[PAS_NUM_COR_COD_ROS_TG_NEG]]-Tabla25[[#This Row],[ESC_NUM_COR_COD_ROS_TG_NEG]]</f>
        <v>0.49999999999999994</v>
      </c>
      <c r="BR13" s="36">
        <f>Tabla25[[#This Row],[PAS_DUR_COR_COD_ROS_TG_NEG]]-Tabla25[[#This Row],[ESC_DUR_COR_COD_ROS_TG_NEG]]</f>
        <v>42.555555555555543</v>
      </c>
      <c r="BS13" s="36">
        <f>Tabla25[[#This Row],[PAS_NUM_COR_COD_ROS_TG_NEU]]-Tabla25[[#This Row],[ESC_NUM_COR_COD_ROS_TG_NEU]]</f>
        <v>-0.3</v>
      </c>
      <c r="BT13" s="36">
        <f>Tabla25[[#This Row],[PAS_DUR_COR_COD_ROS_TG_NEU]]-Tabla25[[#This Row],[ESC_DUR_COR_COD_ROS_TG_NEU]]</f>
        <v>3.3499999999999943</v>
      </c>
      <c r="BU13" s="36">
        <f>Tabla25[[#This Row],[PAS_NUM_COR_COD_ROS_TG_POS]]-Tabla25[[#This Row],[ESC_NUM_COR_COD_ROS_TG_POS]]</f>
        <v>-0.14999999999999997</v>
      </c>
      <c r="BV13" s="36">
        <f>Tabla25[[#This Row],[PAS_DUR_COR_COD_ROS_TG_POS]]-Tabla25[[#This Row],[ESC_DUR_COR_COD_ROS_TG_POS]]</f>
        <v>6.4749999999999943</v>
      </c>
      <c r="BW13" s="36">
        <f>Tabla25[[#This Row],[PAS_NUM_COR_COD_ROS_TG_TOT]]-Tabla25[[#This Row],[ESC_NUM_COR_COD_ROS_TG_TOT]]</f>
        <v>1.6666666666666663E-2</v>
      </c>
      <c r="BX13" s="36">
        <f>Tabla25[[#This Row],[PAS_DUR_COR_COD_ROS_TG_TOT]]-Tabla25[[#This Row],[ESC_DUR_COR_COD_ROS_TG_TOT]]</f>
        <v>22.797619047619037</v>
      </c>
      <c r="BY13" s="39">
        <f>Tabla25[[#This Row],[PAS_NUM_COR_COD_ESC_TG_NEG]]-Tabla25[[#This Row],[ESC_NUM_COR_COD_ESC_TG_NEG]]</f>
        <v>0.35000000000000003</v>
      </c>
      <c r="BZ13" s="39">
        <f>Tabla25[[#This Row],[PAS_DUR_COR_COD_ESC_TG_NEG]]-Tabla25[[#This Row],[ESC_DUR_COR_COD_ESC_TG_NEG]]</f>
        <v>22.75</v>
      </c>
      <c r="CA13" s="39">
        <f>Tabla25[[#This Row],[PAS_NUM_COR_COD_ESC_TG_NEU]]-Tabla25[[#This Row],[ESC_NUM_COR_COD_ESC_TG_NEU]]</f>
        <v>-0.55000000000000004</v>
      </c>
      <c r="CB13" s="39">
        <f>Tabla25[[#This Row],[PAS_DUR_COR_COD_ESC_TG_NEU]]-Tabla25[[#This Row],[ESC_DUR_COR_COD_ESC_TG_NEU]]</f>
        <v>-29.533333333333346</v>
      </c>
      <c r="CC13" s="39">
        <f>Tabla25[[#This Row],[PAS_NUM_COR_COD_ESC_TG_POS]]-Tabla25[[#This Row],[ESC_NUM_COR_COD_ESC_TG_POS]]</f>
        <v>-0.25</v>
      </c>
      <c r="CD13" s="39">
        <f>Tabla25[[#This Row],[PAS_DUR_COR_COD_ESC_TG_POS]]-Tabla25[[#This Row],[ESC_DUR_COR_COD_ESC_TG_POS]]</f>
        <v>14.333333333333343</v>
      </c>
      <c r="CE13" s="39">
        <f>Tabla25[[#This Row],[PAS_NUM_COR_COD_ESC_TG_TOT]]-Tabla25[[#This Row],[ESC_NUM_COR_COD_ESC_TG_TOT]]</f>
        <v>-0.14999999999999997</v>
      </c>
      <c r="CF13" s="39">
        <f>Tabla25[[#This Row],[PAS_DUR_COR_COD_ESC_TG_TOT]]-Tabla25[[#This Row],[ESC_DUR_COR_COD_ESC_TG_TOT]]</f>
        <v>12.421052631578959</v>
      </c>
      <c r="CG13" s="42">
        <f>Tabla25[[#This Row],[PAS_NUM_COR_COD_ROS_TG_NEG]]-Tabla25[[#This Row],[PAS_NUM_COR_COD_ESC_TG_NEG]]</f>
        <v>0.14999999999999991</v>
      </c>
      <c r="CH13" s="42">
        <f>Tabla25[[#This Row],[PAS_NUM_COR_COD_ROS_TG_NEU]]-Tabla25[[#This Row],[PAS_NUM_COR_COD_ESC_TG_NEU]]</f>
        <v>-4.9999999999999989E-2</v>
      </c>
      <c r="CI13" s="42">
        <f>Tabla25[[#This Row],[PAS_NUM_COR_COD_ROS_TG_POS]]-Tabla25[[#This Row],[PAS_NUM_COR_COD_ESC_TG_POS]]</f>
        <v>0.10000000000000003</v>
      </c>
      <c r="CJ13" s="42">
        <f>Tabla25[[#This Row],[PAS_NUM_COR_COD_ROS_TG_TOT]]-Tabla25[[#This Row],[PAS_NUM_COR_COD_ESC_TG_TOT]]</f>
        <v>6.6666666666666652E-2</v>
      </c>
      <c r="CK13" s="42">
        <f>Tabla25[[#This Row],[PAS_DUR_COR_COD_ROS_TG_NEG]]-Tabla25[[#This Row],[PAS_DUR_COR_COD_ESC_TG_NEG]]</f>
        <v>-2.1944444444444571</v>
      </c>
      <c r="CL13" s="42">
        <f>Tabla25[[#This Row],[PAS_DUR_COR_COD_ROS_TG_NEU]]-Tabla25[[#This Row],[PAS_DUR_COR_COD_ESC_TG_NEU]]</f>
        <v>11.950000000000003</v>
      </c>
      <c r="CM13" s="42">
        <f>Tabla25[[#This Row],[PAS_DUR_COR_COD_ROS_TG_POS]]-Tabla25[[#This Row],[PAS_DUR_COR_COD_ESC_TG_POS]]</f>
        <v>4.2083333333333286</v>
      </c>
      <c r="CN13" s="42">
        <f>Tabla25[[#This Row],[PAS_DUR_COR_COD_ROS_TG_TOT]]-Tabla25[[#This Row],[PAS_DUR_COR_COD_ESC_TG_TOT]]</f>
        <v>3.6265664160400775</v>
      </c>
      <c r="CO13" s="44">
        <f>Tabla25[[#This Row],[ESC_NUM_COR_COD_ROS_TG_NEG]]-Tabla25[[#This Row],[ESC_NUM_COR_COD_ESC_TG_NEG]]</f>
        <v>0</v>
      </c>
      <c r="CP13" s="44">
        <f>Tabla25[[#This Row],[ESC_NUM_COR_COD_ROS_TG_NEU]]-Tabla25[[#This Row],[ESC_NUM_COR_COD_ESC_TG_NEU]]</f>
        <v>-0.30000000000000004</v>
      </c>
      <c r="CQ13" s="44">
        <f>Tabla25[[#This Row],[ESC_NUM_COR_COD_ROS_TG_POS]]-Tabla25[[#This Row],[ESC_NUM_COR_COD_ESC_TG_POS]]</f>
        <v>0</v>
      </c>
      <c r="CR13" s="44">
        <f>Tabla25[[#This Row],[ESC_NUM_COR_COD_ROS_TG_TOT]]-Tabla25[[#This Row],[ESC_NUM_COR_COD_ESC_TG_TOT]]</f>
        <v>-9.9999999999999978E-2</v>
      </c>
      <c r="CS13" s="44">
        <f>Tabla25[[#This Row],[ESC_DUR_COR_COD_ROS_TG_NEG]]-Tabla25[[#This Row],[ESC_DUR_COR_COD_ESC_TG_NEG]]</f>
        <v>-22</v>
      </c>
      <c r="CT13" s="44">
        <f>Tabla25[[#This Row],[ESC_DUR_COR_COD_ROS_TG_NEU]]-Tabla25[[#This Row],[ESC_DUR_COR_COD_ESC_TG_NEU]]</f>
        <v>-20.933333333333337</v>
      </c>
      <c r="CU13" s="44">
        <f>Tabla25[[#This Row],[ESC_DUR_COR_COD_ROS_TG_POS]]-Tabla25[[#This Row],[ESC_DUR_COR_COD_ESC_TG_POS]]</f>
        <v>12.066666666666677</v>
      </c>
      <c r="CV13" s="44">
        <f>Tabla25[[#This Row],[ESC_DUR_COR_COD_ROS_TG_TOT]]-Tabla25[[#This Row],[ESC_DUR_COR_COD_ESC_TG_TOT]]</f>
        <v>-6.75</v>
      </c>
      <c r="CW13" s="47">
        <f>Tabla25[[#This Row],[ROS_NUM_COR_COD_ROS_TG_NEG]]-Tabla25[[#This Row],[ROS_NUM_COR_COD_ESC_TG_NEG]]</f>
        <v>0.44444444444444448</v>
      </c>
      <c r="CX13" s="47">
        <f>Tabla25[[#This Row],[ROS_NUM_COR_COD_ROS_TG_NEU]]-Tabla25[[#This Row],[ROS_NUM_COR_COD_ESC_TG_NEU]]</f>
        <v>-9.9999999999999978E-2</v>
      </c>
      <c r="CY13" s="47">
        <f>Tabla25[[#This Row],[ROS_NUM_COR_COD_ROS_TG_POS]]-Tabla25[[#This Row],[ROS_NUM_COR_COD_ESC_TG_POS]]</f>
        <v>0</v>
      </c>
      <c r="CZ13" s="47">
        <f>Tabla25[[#This Row],[ROS_NUM_COR_COD_ROS_TG_TOT]]-Tabla25[[#This Row],[ROS_NUM_COR_COD_ESC_TG_TOT]]</f>
        <v>0.10344827586206889</v>
      </c>
      <c r="DA13" s="47">
        <f>Tabla25[[#This Row],[ROS_DUR_COR_COD_ROS_TG_NEG]]-Tabla25[[#This Row],[ROS_DUR_COR_COD_ESC_TG_NEG]]</f>
        <v>34.166666666666671</v>
      </c>
      <c r="DB13" s="47">
        <f>Tabla25[[#This Row],[ROS_DUR_COR_COD_ROS_TG_NEU]]-Tabla25[[#This Row],[ROS_DUR_COR_COD_ESC_TG_NEU]]</f>
        <v>0.34999999999999432</v>
      </c>
      <c r="DC13" s="47">
        <f>Tabla25[[#This Row],[ROS_DUR_COR_COD_ROS_TG_POS]]-Tabla25[[#This Row],[ROS_DUR_COR_COD_ESC_TG_POS]]</f>
        <v>-28</v>
      </c>
      <c r="DD13" s="47">
        <f>Tabla25[[#This Row],[ROS_DUR_COR_COD_ROS_TG_TOT]]-Tabla25[[#This Row],[ROS_DUR_COR_COD_ESC_TG_TOT]]</f>
        <v>-1.4166666666666714</v>
      </c>
    </row>
    <row r="14" spans="1:108" x14ac:dyDescent="0.3">
      <c r="A14" s="2" t="s">
        <v>12</v>
      </c>
      <c r="B14" s="2">
        <v>20</v>
      </c>
      <c r="C14" s="2">
        <v>1</v>
      </c>
      <c r="D14" s="2">
        <v>29</v>
      </c>
      <c r="E14" s="19">
        <v>1.7</v>
      </c>
      <c r="F14" s="19">
        <v>1335.625</v>
      </c>
      <c r="G14" s="19">
        <v>2</v>
      </c>
      <c r="H14" s="19">
        <v>1321</v>
      </c>
      <c r="I14" s="19">
        <v>2.65</v>
      </c>
      <c r="J14" s="19">
        <v>1153.6923076923076</v>
      </c>
      <c r="K14" s="19">
        <v>2.1166666666666667</v>
      </c>
      <c r="L14" s="19">
        <v>1254.6129032258063</v>
      </c>
      <c r="M14" s="21">
        <v>2.2999999999999998</v>
      </c>
      <c r="N14" s="21">
        <v>1313.9</v>
      </c>
      <c r="O14" s="21">
        <v>1.9</v>
      </c>
      <c r="P14" s="21">
        <v>1072.5999999999999</v>
      </c>
      <c r="Q14" s="21">
        <v>1.75</v>
      </c>
      <c r="R14" s="21">
        <v>1229.2222222222222</v>
      </c>
      <c r="S14" s="21">
        <v>1.9833333333333334</v>
      </c>
      <c r="T14" s="21">
        <v>1204.4137931034484</v>
      </c>
      <c r="U14" s="22">
        <v>0.9</v>
      </c>
      <c r="V14" s="22">
        <v>306</v>
      </c>
      <c r="W14" s="22">
        <v>1</v>
      </c>
      <c r="X14" s="22">
        <v>440.25</v>
      </c>
      <c r="Y14" s="22">
        <v>1</v>
      </c>
      <c r="Z14" s="22">
        <v>460.75</v>
      </c>
      <c r="AA14" s="22">
        <v>0.96666666666666667</v>
      </c>
      <c r="AB14" s="22">
        <v>402.33333333333331</v>
      </c>
      <c r="AC14" s="24">
        <v>1.9</v>
      </c>
      <c r="AD14" s="24">
        <v>509</v>
      </c>
      <c r="AE14" s="24">
        <v>1.3</v>
      </c>
      <c r="AF14" s="24">
        <v>322</v>
      </c>
      <c r="AG14" s="24">
        <v>1.4</v>
      </c>
      <c r="AH14" s="24">
        <v>591.5</v>
      </c>
      <c r="AI14" s="24">
        <v>1.5333333333333334</v>
      </c>
      <c r="AJ14" s="24">
        <v>462.41176470588238</v>
      </c>
      <c r="AK14" s="26">
        <v>2.5555555555555554</v>
      </c>
      <c r="AL14" s="26">
        <v>1496.8</v>
      </c>
      <c r="AM14" s="26">
        <v>2.2000000000000002</v>
      </c>
      <c r="AN14" s="26">
        <v>948</v>
      </c>
      <c r="AO14" s="26">
        <v>1.9</v>
      </c>
      <c r="AP14" s="26">
        <v>567</v>
      </c>
      <c r="AQ14" s="26">
        <v>2.2068965517241379</v>
      </c>
      <c r="AR14" s="26">
        <v>952.27777777777783</v>
      </c>
      <c r="AS14" s="28">
        <v>2.2222222222222223</v>
      </c>
      <c r="AT14" s="28">
        <v>968</v>
      </c>
      <c r="AU14" s="28">
        <v>0.6</v>
      </c>
      <c r="AV14" s="28">
        <v>334.75</v>
      </c>
      <c r="AW14" s="28">
        <v>2.6</v>
      </c>
      <c r="AX14" s="28">
        <v>1032.5714285714287</v>
      </c>
      <c r="AY14" s="28">
        <v>1.7931034482758621</v>
      </c>
      <c r="AZ14" s="28">
        <v>837.9375</v>
      </c>
      <c r="BA14" s="33">
        <f>Tabla25[[#This Row],[ROS_NUM_COR_COD_ROS_TG_NEG]]-Tabla25[[#This Row],[PAS_NUM_COR_COD_ROS_TG_NEG]]</f>
        <v>-7.7777777777777501E-2</v>
      </c>
      <c r="BB14" s="33">
        <f>Tabla25[[#This Row],[ROS_DUR_COR_COD_ROS_TG_NEG]]-Tabla25[[#This Row],[PAS_DUR_COR_COD_ROS_TG_NEG]]</f>
        <v>-345.90000000000009</v>
      </c>
      <c r="BC14" s="33">
        <f>Tabla25[[#This Row],[ROS_NUM_COR_COD_ROS_TG_NEU]]-Tabla25[[#This Row],[PAS_NUM_COR_COD_ROS_TG_NEU]]</f>
        <v>-1.2999999999999998</v>
      </c>
      <c r="BD14" s="33">
        <f>Tabla25[[#This Row],[ROS_DUR_COR_COD_ROS_TG_NEU]]-Tabla25[[#This Row],[PAS_DUR_COR_COD_ROS_TG_NEU]]</f>
        <v>-737.84999999999991</v>
      </c>
      <c r="BE14" s="33">
        <f>Tabla25[[#This Row],[ROS_NUM_COR_COD_ROS_TG_POS]]-Tabla25[[#This Row],[PAS_NUM_COR_COD_ROS_TG_POS]]</f>
        <v>0.85000000000000009</v>
      </c>
      <c r="BF14" s="33">
        <f>Tabla25[[#This Row],[ROS_DUR_COR_COD_ROS_TG_POS]]-Tabla25[[#This Row],[PAS_DUR_COR_COD_ROS_TG_POS]]</f>
        <v>-196.6507936507935</v>
      </c>
      <c r="BG14" s="33">
        <f>Tabla25[[#This Row],[ROS_NUM_COR_COD_ROS_TG_TOT]]-Tabla25[[#This Row],[PAS_NUM_COR_COD_ROS_TG_TOT]]</f>
        <v>-0.19022988505747129</v>
      </c>
      <c r="BH14" s="33">
        <f>Tabla25[[#This Row],[ROS_DUR_COR_COD_ROS_TG_TOT]]-Tabla25[[#This Row],[PAS_DUR_COR_COD_ROS_TG_TOT]]</f>
        <v>-366.47629310344837</v>
      </c>
      <c r="BI14" s="30">
        <f>Tabla25[[#This Row],[ROS_NUM_COR_COD_ESC_TG_NEG]]-Tabla25[[#This Row],[PAS_NUM_COR_COD_ESC_TG_NEG]]</f>
        <v>0.8555555555555554</v>
      </c>
      <c r="BJ14" s="30">
        <f>Tabla25[[#This Row],[ROS_DUR_COR_COD_ESC_TG_NEG]]-Tabla25[[#This Row],[PAS_DUR_COR_COD_ESC_TG_NEG]]</f>
        <v>161.17499999999995</v>
      </c>
      <c r="BK14" s="30">
        <f>Tabla25[[#This Row],[ROS_NUM_COR_COD_ESC_TG_NEU]]-Tabla25[[#This Row],[PAS_NUM_COR_COD_ESC_TG_NEU]]</f>
        <v>0.20000000000000018</v>
      </c>
      <c r="BL14" s="30">
        <f>Tabla25[[#This Row],[ROS_DUR_COR_COD_ESC_TG_NEU]]-Tabla25[[#This Row],[PAS_DUR_COR_COD_ESC_TG_NEU]]</f>
        <v>-373</v>
      </c>
      <c r="BM14" s="30">
        <f>Tabla25[[#This Row],[ROS_NUM_COR_COD_ESC_TG_POS]]-Tabla25[[#This Row],[PAS_NUM_COR_COD_ESC_TG_POS]]</f>
        <v>-0.75</v>
      </c>
      <c r="BN14" s="30">
        <f>Tabla25[[#This Row],[ROS_DUR_COR_COD_ESC_TG_POS]]-Tabla25[[#This Row],[PAS_DUR_COR_COD_ESC_TG_POS]]</f>
        <v>-586.69230769230762</v>
      </c>
      <c r="BO14" s="30">
        <f>Tabla25[[#This Row],[ROS_NUM_COR_COD_ESC_TG_TOT]]-Tabla25[[#This Row],[PAS_NUM_COR_COD_ESC_TG_TOT]]</f>
        <v>9.0229885057471204E-2</v>
      </c>
      <c r="BP14" s="30">
        <f>Tabla25[[#This Row],[ROS_DUR_COR_COD_ESC_TG_TOT]]-Tabla25[[#This Row],[PAS_DUR_COR_COD_ESC_TG_TOT]]</f>
        <v>-302.33512544802852</v>
      </c>
      <c r="BQ14" s="36">
        <f>Tabla25[[#This Row],[PAS_NUM_COR_COD_ROS_TG_NEG]]-Tabla25[[#This Row],[ESC_NUM_COR_COD_ROS_TG_NEG]]</f>
        <v>0.39999999999999991</v>
      </c>
      <c r="BR14" s="36">
        <f>Tabla25[[#This Row],[PAS_DUR_COR_COD_ROS_TG_NEG]]-Tabla25[[#This Row],[ESC_DUR_COR_COD_ROS_TG_NEG]]</f>
        <v>804.90000000000009</v>
      </c>
      <c r="BS14" s="36">
        <f>Tabla25[[#This Row],[PAS_NUM_COR_COD_ROS_TG_NEU]]-Tabla25[[#This Row],[ESC_NUM_COR_COD_ROS_TG_NEU]]</f>
        <v>0.59999999999999987</v>
      </c>
      <c r="BT14" s="36">
        <f>Tabla25[[#This Row],[PAS_DUR_COR_COD_ROS_TG_NEU]]-Tabla25[[#This Row],[ESC_DUR_COR_COD_ROS_TG_NEU]]</f>
        <v>750.59999999999991</v>
      </c>
      <c r="BU14" s="36">
        <f>Tabla25[[#This Row],[PAS_NUM_COR_COD_ROS_TG_POS]]-Tabla25[[#This Row],[ESC_NUM_COR_COD_ROS_TG_POS]]</f>
        <v>0.35000000000000009</v>
      </c>
      <c r="BV14" s="36">
        <f>Tabla25[[#This Row],[PAS_DUR_COR_COD_ROS_TG_POS]]-Tabla25[[#This Row],[ESC_DUR_COR_COD_ROS_TG_POS]]</f>
        <v>637.72222222222217</v>
      </c>
      <c r="BW14" s="36">
        <f>Tabla25[[#This Row],[PAS_NUM_COR_COD_ROS_TG_TOT]]-Tabla25[[#This Row],[ESC_NUM_COR_COD_ROS_TG_TOT]]</f>
        <v>0.44999999999999996</v>
      </c>
      <c r="BX14" s="36">
        <f>Tabla25[[#This Row],[PAS_DUR_COR_COD_ROS_TG_TOT]]-Tabla25[[#This Row],[ESC_DUR_COR_COD_ROS_TG_TOT]]</f>
        <v>742.00202839756594</v>
      </c>
      <c r="BY14" s="39">
        <f>Tabla25[[#This Row],[PAS_NUM_COR_COD_ESC_TG_NEG]]-Tabla25[[#This Row],[ESC_NUM_COR_COD_ESC_TG_NEG]]</f>
        <v>0.79999999999999993</v>
      </c>
      <c r="BZ14" s="39">
        <f>Tabla25[[#This Row],[PAS_DUR_COR_COD_ESC_TG_NEG]]-Tabla25[[#This Row],[ESC_DUR_COR_COD_ESC_TG_NEG]]</f>
        <v>1029.625</v>
      </c>
      <c r="CA14" s="39">
        <f>Tabla25[[#This Row],[PAS_NUM_COR_COD_ESC_TG_NEU]]-Tabla25[[#This Row],[ESC_NUM_COR_COD_ESC_TG_NEU]]</f>
        <v>1</v>
      </c>
      <c r="CB14" s="39">
        <f>Tabla25[[#This Row],[PAS_DUR_COR_COD_ESC_TG_NEU]]-Tabla25[[#This Row],[ESC_DUR_COR_COD_ESC_TG_NEU]]</f>
        <v>880.75</v>
      </c>
      <c r="CC14" s="39">
        <f>Tabla25[[#This Row],[PAS_NUM_COR_COD_ESC_TG_POS]]-Tabla25[[#This Row],[ESC_NUM_COR_COD_ESC_TG_POS]]</f>
        <v>1.65</v>
      </c>
      <c r="CD14" s="39">
        <f>Tabla25[[#This Row],[PAS_DUR_COR_COD_ESC_TG_POS]]-Tabla25[[#This Row],[ESC_DUR_COR_COD_ESC_TG_POS]]</f>
        <v>692.94230769230762</v>
      </c>
      <c r="CE14" s="39">
        <f>Tabla25[[#This Row],[PAS_NUM_COR_COD_ESC_TG_TOT]]-Tabla25[[#This Row],[ESC_NUM_COR_COD_ESC_TG_TOT]]</f>
        <v>1.1499999999999999</v>
      </c>
      <c r="CF14" s="39">
        <f>Tabla25[[#This Row],[PAS_DUR_COR_COD_ESC_TG_TOT]]-Tabla25[[#This Row],[ESC_DUR_COR_COD_ESC_TG_TOT]]</f>
        <v>852.27956989247309</v>
      </c>
      <c r="CG14" s="42">
        <f>Tabla25[[#This Row],[PAS_NUM_COR_COD_ROS_TG_NEG]]-Tabla25[[#This Row],[PAS_NUM_COR_COD_ESC_TG_NEG]]</f>
        <v>0.59999999999999987</v>
      </c>
      <c r="CH14" s="42">
        <f>Tabla25[[#This Row],[PAS_NUM_COR_COD_ROS_TG_NEU]]-Tabla25[[#This Row],[PAS_NUM_COR_COD_ESC_TG_NEU]]</f>
        <v>-0.10000000000000009</v>
      </c>
      <c r="CI14" s="42">
        <f>Tabla25[[#This Row],[PAS_NUM_COR_COD_ROS_TG_POS]]-Tabla25[[#This Row],[PAS_NUM_COR_COD_ESC_TG_POS]]</f>
        <v>-0.89999999999999991</v>
      </c>
      <c r="CJ14" s="42">
        <f>Tabla25[[#This Row],[PAS_NUM_COR_COD_ROS_TG_TOT]]-Tabla25[[#This Row],[PAS_NUM_COR_COD_ESC_TG_TOT]]</f>
        <v>-0.1333333333333333</v>
      </c>
      <c r="CK14" s="42">
        <f>Tabla25[[#This Row],[PAS_DUR_COR_COD_ROS_TG_NEG]]-Tabla25[[#This Row],[PAS_DUR_COR_COD_ESC_TG_NEG]]</f>
        <v>-21.724999999999909</v>
      </c>
      <c r="CL14" s="42">
        <f>Tabla25[[#This Row],[PAS_DUR_COR_COD_ROS_TG_NEU]]-Tabla25[[#This Row],[PAS_DUR_COR_COD_ESC_TG_NEU]]</f>
        <v>-248.40000000000009</v>
      </c>
      <c r="CM14" s="42">
        <f>Tabla25[[#This Row],[PAS_DUR_COR_COD_ROS_TG_POS]]-Tabla25[[#This Row],[PAS_DUR_COR_COD_ESC_TG_POS]]</f>
        <v>75.529914529914549</v>
      </c>
      <c r="CN14" s="42">
        <f>Tabla25[[#This Row],[PAS_DUR_COR_COD_ROS_TG_TOT]]-Tabla25[[#This Row],[PAS_DUR_COR_COD_ESC_TG_TOT]]</f>
        <v>-50.199110122357979</v>
      </c>
      <c r="CO14" s="44">
        <f>Tabla25[[#This Row],[ESC_NUM_COR_COD_ROS_TG_NEG]]-Tabla25[[#This Row],[ESC_NUM_COR_COD_ESC_TG_NEG]]</f>
        <v>0.99999999999999989</v>
      </c>
      <c r="CP14" s="44">
        <f>Tabla25[[#This Row],[ESC_NUM_COR_COD_ROS_TG_NEU]]-Tabla25[[#This Row],[ESC_NUM_COR_COD_ESC_TG_NEU]]</f>
        <v>0.30000000000000004</v>
      </c>
      <c r="CQ14" s="44">
        <f>Tabla25[[#This Row],[ESC_NUM_COR_COD_ROS_TG_POS]]-Tabla25[[#This Row],[ESC_NUM_COR_COD_ESC_TG_POS]]</f>
        <v>0.39999999999999991</v>
      </c>
      <c r="CR14" s="44">
        <f>Tabla25[[#This Row],[ESC_NUM_COR_COD_ROS_TG_TOT]]-Tabla25[[#This Row],[ESC_NUM_COR_COD_ESC_TG_TOT]]</f>
        <v>0.56666666666666676</v>
      </c>
      <c r="CS14" s="44">
        <f>Tabla25[[#This Row],[ESC_DUR_COR_COD_ROS_TG_NEG]]-Tabla25[[#This Row],[ESC_DUR_COR_COD_ESC_TG_NEG]]</f>
        <v>203</v>
      </c>
      <c r="CT14" s="44">
        <f>Tabla25[[#This Row],[ESC_DUR_COR_COD_ROS_TG_NEU]]-Tabla25[[#This Row],[ESC_DUR_COR_COD_ESC_TG_NEU]]</f>
        <v>-118.25</v>
      </c>
      <c r="CU14" s="44">
        <f>Tabla25[[#This Row],[ESC_DUR_COR_COD_ROS_TG_POS]]-Tabla25[[#This Row],[ESC_DUR_COR_COD_ESC_TG_POS]]</f>
        <v>130.75</v>
      </c>
      <c r="CV14" s="44">
        <f>Tabla25[[#This Row],[ESC_DUR_COR_COD_ROS_TG_TOT]]-Tabla25[[#This Row],[ESC_DUR_COR_COD_ESC_TG_TOT]]</f>
        <v>60.078431372549062</v>
      </c>
      <c r="CW14" s="47">
        <f>Tabla25[[#This Row],[ROS_NUM_COR_COD_ROS_TG_NEG]]-Tabla25[[#This Row],[ROS_NUM_COR_COD_ESC_TG_NEG]]</f>
        <v>-0.33333333333333304</v>
      </c>
      <c r="CX14" s="47">
        <f>Tabla25[[#This Row],[ROS_NUM_COR_COD_ROS_TG_NEU]]-Tabla25[[#This Row],[ROS_NUM_COR_COD_ESC_TG_NEU]]</f>
        <v>-1.6</v>
      </c>
      <c r="CY14" s="47">
        <f>Tabla25[[#This Row],[ROS_NUM_COR_COD_ROS_TG_POS]]-Tabla25[[#This Row],[ROS_NUM_COR_COD_ESC_TG_POS]]</f>
        <v>0.70000000000000018</v>
      </c>
      <c r="CZ14" s="47">
        <f>Tabla25[[#This Row],[ROS_NUM_COR_COD_ROS_TG_TOT]]-Tabla25[[#This Row],[ROS_NUM_COR_COD_ESC_TG_TOT]]</f>
        <v>-0.4137931034482758</v>
      </c>
      <c r="DA14" s="47">
        <f>Tabla25[[#This Row],[ROS_DUR_COR_COD_ROS_TG_NEG]]-Tabla25[[#This Row],[ROS_DUR_COR_COD_ESC_TG_NEG]]</f>
        <v>-528.79999999999995</v>
      </c>
      <c r="DB14" s="47">
        <f>Tabla25[[#This Row],[ROS_DUR_COR_COD_ROS_TG_NEU]]-Tabla25[[#This Row],[ROS_DUR_COR_COD_ESC_TG_NEU]]</f>
        <v>-613.25</v>
      </c>
      <c r="DC14" s="47">
        <f>Tabla25[[#This Row],[ROS_DUR_COR_COD_ROS_TG_POS]]-Tabla25[[#This Row],[ROS_DUR_COR_COD_ESC_TG_POS]]</f>
        <v>465.57142857142867</v>
      </c>
      <c r="DD14" s="47">
        <f>Tabla25[[#This Row],[ROS_DUR_COR_COD_ROS_TG_TOT]]-Tabla25[[#This Row],[ROS_DUR_COR_COD_ESC_TG_TOT]]</f>
        <v>-114.34027777777783</v>
      </c>
    </row>
    <row r="15" spans="1:108" x14ac:dyDescent="0.3">
      <c r="A15" s="2" t="s">
        <v>13</v>
      </c>
      <c r="B15" s="2">
        <v>20</v>
      </c>
      <c r="C15" s="2">
        <v>1</v>
      </c>
      <c r="D15" s="2">
        <v>25</v>
      </c>
      <c r="E15" s="19">
        <v>4.0999999999999996</v>
      </c>
      <c r="F15" s="19">
        <v>804.1</v>
      </c>
      <c r="G15" s="19">
        <v>3.4</v>
      </c>
      <c r="H15" s="19">
        <v>773.61111111111109</v>
      </c>
      <c r="I15" s="19">
        <v>3.1</v>
      </c>
      <c r="J15" s="19">
        <v>677.88888888888891</v>
      </c>
      <c r="K15" s="19">
        <v>3.5333333333333332</v>
      </c>
      <c r="L15" s="19">
        <v>753.73214285714289</v>
      </c>
      <c r="M15" s="21">
        <v>2.4</v>
      </c>
      <c r="N15" s="21">
        <v>749</v>
      </c>
      <c r="O15" s="21">
        <v>2.85</v>
      </c>
      <c r="P15" s="21">
        <v>679.9375</v>
      </c>
      <c r="Q15" s="21">
        <v>3.4</v>
      </c>
      <c r="R15" s="21">
        <v>724.38888888888891</v>
      </c>
      <c r="S15" s="21">
        <v>2.8833333333333333</v>
      </c>
      <c r="T15" s="21">
        <v>716.063829787234</v>
      </c>
      <c r="U15" s="22">
        <v>4.333333333333333</v>
      </c>
      <c r="V15" s="22">
        <v>861.33333333333337</v>
      </c>
      <c r="W15" s="22">
        <v>4.7</v>
      </c>
      <c r="X15" s="22">
        <v>952.9</v>
      </c>
      <c r="Y15" s="22">
        <v>2.6666666666666665</v>
      </c>
      <c r="Z15" s="22">
        <v>498.625</v>
      </c>
      <c r="AA15" s="22">
        <v>3.9285714285714284</v>
      </c>
      <c r="AB15" s="22">
        <v>787.77777777777783</v>
      </c>
      <c r="AC15" s="24">
        <v>1.3333333333333333</v>
      </c>
      <c r="AD15" s="24">
        <v>320.66666666666669</v>
      </c>
      <c r="AE15" s="24">
        <v>2.1</v>
      </c>
      <c r="AF15" s="24">
        <v>564</v>
      </c>
      <c r="AG15" s="24">
        <v>3.4444444444444446</v>
      </c>
      <c r="AH15" s="24">
        <v>967.57142857142856</v>
      </c>
      <c r="AI15" s="24">
        <v>2.2857142857142856</v>
      </c>
      <c r="AJ15" s="24">
        <v>632.25</v>
      </c>
      <c r="AK15" s="26">
        <v>3.4444444444444446</v>
      </c>
      <c r="AL15" s="26">
        <v>740.25</v>
      </c>
      <c r="AM15" s="26">
        <v>2.8888888888888888</v>
      </c>
      <c r="AN15" s="26">
        <v>563.75</v>
      </c>
      <c r="AO15" s="26">
        <v>3</v>
      </c>
      <c r="AP15" s="26">
        <v>572.125</v>
      </c>
      <c r="AQ15" s="26">
        <v>3.1071428571428572</v>
      </c>
      <c r="AR15" s="26">
        <v>625.375</v>
      </c>
      <c r="AS15" s="28">
        <v>4.1111111111111107</v>
      </c>
      <c r="AT15" s="28">
        <v>621.66666666666663</v>
      </c>
      <c r="AU15" s="28">
        <v>3.8888888888888888</v>
      </c>
      <c r="AV15" s="28">
        <v>605.125</v>
      </c>
      <c r="AW15" s="28">
        <v>4.9000000000000004</v>
      </c>
      <c r="AX15" s="28">
        <v>823.3</v>
      </c>
      <c r="AY15" s="28">
        <v>4.3214285714285712</v>
      </c>
      <c r="AZ15" s="28">
        <v>691.44444444444446</v>
      </c>
      <c r="BA15" s="33">
        <f>Tabla25[[#This Row],[ROS_NUM_COR_COD_ROS_TG_NEG]]-Tabla25[[#This Row],[PAS_NUM_COR_COD_ROS_TG_NEG]]</f>
        <v>1.7111111111111108</v>
      </c>
      <c r="BB15" s="33">
        <f>Tabla25[[#This Row],[ROS_DUR_COR_COD_ROS_TG_NEG]]-Tabla25[[#This Row],[PAS_DUR_COR_COD_ROS_TG_NEG]]</f>
        <v>-127.33333333333337</v>
      </c>
      <c r="BC15" s="33">
        <f>Tabla25[[#This Row],[ROS_NUM_COR_COD_ROS_TG_NEU]]-Tabla25[[#This Row],[PAS_NUM_COR_COD_ROS_TG_NEU]]</f>
        <v>1.0388888888888888</v>
      </c>
      <c r="BD15" s="33">
        <f>Tabla25[[#This Row],[ROS_DUR_COR_COD_ROS_TG_NEU]]-Tabla25[[#This Row],[PAS_DUR_COR_COD_ROS_TG_NEU]]</f>
        <v>-74.8125</v>
      </c>
      <c r="BE15" s="33">
        <f>Tabla25[[#This Row],[ROS_NUM_COR_COD_ROS_TG_POS]]-Tabla25[[#This Row],[PAS_NUM_COR_COD_ROS_TG_POS]]</f>
        <v>1.5000000000000004</v>
      </c>
      <c r="BF15" s="33">
        <f>Tabla25[[#This Row],[ROS_DUR_COR_COD_ROS_TG_POS]]-Tabla25[[#This Row],[PAS_DUR_COR_COD_ROS_TG_POS]]</f>
        <v>98.91111111111104</v>
      </c>
      <c r="BG15" s="33">
        <f>Tabla25[[#This Row],[ROS_NUM_COR_COD_ROS_TG_TOT]]-Tabla25[[#This Row],[PAS_NUM_COR_COD_ROS_TG_TOT]]</f>
        <v>1.4380952380952379</v>
      </c>
      <c r="BH15" s="33">
        <f>Tabla25[[#This Row],[ROS_DUR_COR_COD_ROS_TG_TOT]]-Tabla25[[#This Row],[PAS_DUR_COR_COD_ROS_TG_TOT]]</f>
        <v>-24.619385342789542</v>
      </c>
      <c r="BI15" s="30">
        <f>Tabla25[[#This Row],[ROS_NUM_COR_COD_ESC_TG_NEG]]-Tabla25[[#This Row],[PAS_NUM_COR_COD_ESC_TG_NEG]]</f>
        <v>-0.655555555555555</v>
      </c>
      <c r="BJ15" s="30">
        <f>Tabla25[[#This Row],[ROS_DUR_COR_COD_ESC_TG_NEG]]-Tabla25[[#This Row],[PAS_DUR_COR_COD_ESC_TG_NEG]]</f>
        <v>-63.850000000000023</v>
      </c>
      <c r="BK15" s="30">
        <f>Tabla25[[#This Row],[ROS_NUM_COR_COD_ESC_TG_NEU]]-Tabla25[[#This Row],[PAS_NUM_COR_COD_ESC_TG_NEU]]</f>
        <v>-0.51111111111111107</v>
      </c>
      <c r="BL15" s="30">
        <f>Tabla25[[#This Row],[ROS_DUR_COR_COD_ESC_TG_NEU]]-Tabla25[[#This Row],[PAS_DUR_COR_COD_ESC_TG_NEU]]</f>
        <v>-209.86111111111109</v>
      </c>
      <c r="BM15" s="30">
        <f>Tabla25[[#This Row],[ROS_NUM_COR_COD_ESC_TG_POS]]-Tabla25[[#This Row],[PAS_NUM_COR_COD_ESC_TG_POS]]</f>
        <v>-0.10000000000000009</v>
      </c>
      <c r="BN15" s="30">
        <f>Tabla25[[#This Row],[ROS_DUR_COR_COD_ESC_TG_POS]]-Tabla25[[#This Row],[PAS_DUR_COR_COD_ESC_TG_POS]]</f>
        <v>-105.76388888888891</v>
      </c>
      <c r="BO15" s="30">
        <f>Tabla25[[#This Row],[ROS_NUM_COR_COD_ESC_TG_TOT]]-Tabla25[[#This Row],[PAS_NUM_COR_COD_ESC_TG_TOT]]</f>
        <v>-0.42619047619047601</v>
      </c>
      <c r="BP15" s="30">
        <f>Tabla25[[#This Row],[ROS_DUR_COR_COD_ESC_TG_TOT]]-Tabla25[[#This Row],[PAS_DUR_COR_COD_ESC_TG_TOT]]</f>
        <v>-128.35714285714289</v>
      </c>
      <c r="BQ15" s="36">
        <f>Tabla25[[#This Row],[PAS_NUM_COR_COD_ROS_TG_NEG]]-Tabla25[[#This Row],[ESC_NUM_COR_COD_ROS_TG_NEG]]</f>
        <v>1.0666666666666667</v>
      </c>
      <c r="BR15" s="36">
        <f>Tabla25[[#This Row],[PAS_DUR_COR_COD_ROS_TG_NEG]]-Tabla25[[#This Row],[ESC_DUR_COR_COD_ROS_TG_NEG]]</f>
        <v>428.33333333333331</v>
      </c>
      <c r="BS15" s="36">
        <f>Tabla25[[#This Row],[PAS_NUM_COR_COD_ROS_TG_NEU]]-Tabla25[[#This Row],[ESC_NUM_COR_COD_ROS_TG_NEU]]</f>
        <v>0.75</v>
      </c>
      <c r="BT15" s="36">
        <f>Tabla25[[#This Row],[PAS_DUR_COR_COD_ROS_TG_NEU]]-Tabla25[[#This Row],[ESC_DUR_COR_COD_ROS_TG_NEU]]</f>
        <v>115.9375</v>
      </c>
      <c r="BU15" s="36">
        <f>Tabla25[[#This Row],[PAS_NUM_COR_COD_ROS_TG_POS]]-Tabla25[[#This Row],[ESC_NUM_COR_COD_ROS_TG_POS]]</f>
        <v>-4.4444444444444731E-2</v>
      </c>
      <c r="BV15" s="36">
        <f>Tabla25[[#This Row],[PAS_DUR_COR_COD_ROS_TG_POS]]-Tabla25[[#This Row],[ESC_DUR_COR_COD_ROS_TG_POS]]</f>
        <v>-243.18253968253964</v>
      </c>
      <c r="BW15" s="36">
        <f>Tabla25[[#This Row],[PAS_NUM_COR_COD_ROS_TG_TOT]]-Tabla25[[#This Row],[ESC_NUM_COR_COD_ROS_TG_TOT]]</f>
        <v>0.59761904761904772</v>
      </c>
      <c r="BX15" s="36">
        <f>Tabla25[[#This Row],[PAS_DUR_COR_COD_ROS_TG_TOT]]-Tabla25[[#This Row],[ESC_DUR_COR_COD_ROS_TG_TOT]]</f>
        <v>83.813829787233999</v>
      </c>
      <c r="BY15" s="39">
        <f>Tabla25[[#This Row],[PAS_NUM_COR_COD_ESC_TG_NEG]]-Tabla25[[#This Row],[ESC_NUM_COR_COD_ESC_TG_NEG]]</f>
        <v>-0.23333333333333339</v>
      </c>
      <c r="BZ15" s="39">
        <f>Tabla25[[#This Row],[PAS_DUR_COR_COD_ESC_TG_NEG]]-Tabla25[[#This Row],[ESC_DUR_COR_COD_ESC_TG_NEG]]</f>
        <v>-57.233333333333348</v>
      </c>
      <c r="CA15" s="39">
        <f>Tabla25[[#This Row],[PAS_NUM_COR_COD_ESC_TG_NEU]]-Tabla25[[#This Row],[ESC_NUM_COR_COD_ESC_TG_NEU]]</f>
        <v>-1.3000000000000003</v>
      </c>
      <c r="CB15" s="39">
        <f>Tabla25[[#This Row],[PAS_DUR_COR_COD_ESC_TG_NEU]]-Tabla25[[#This Row],[ESC_DUR_COR_COD_ESC_TG_NEU]]</f>
        <v>-179.28888888888889</v>
      </c>
      <c r="CC15" s="39">
        <f>Tabla25[[#This Row],[PAS_NUM_COR_COD_ESC_TG_POS]]-Tabla25[[#This Row],[ESC_NUM_COR_COD_ESC_TG_POS]]</f>
        <v>0.43333333333333357</v>
      </c>
      <c r="CD15" s="39">
        <f>Tabla25[[#This Row],[PAS_DUR_COR_COD_ESC_TG_POS]]-Tabla25[[#This Row],[ESC_DUR_COR_COD_ESC_TG_POS]]</f>
        <v>179.26388888888891</v>
      </c>
      <c r="CE15" s="39">
        <f>Tabla25[[#This Row],[PAS_NUM_COR_COD_ESC_TG_TOT]]-Tabla25[[#This Row],[ESC_NUM_COR_COD_ESC_TG_TOT]]</f>
        <v>-0.39523809523809517</v>
      </c>
      <c r="CF15" s="39">
        <f>Tabla25[[#This Row],[PAS_DUR_COR_COD_ESC_TG_TOT]]-Tabla25[[#This Row],[ESC_DUR_COR_COD_ESC_TG_TOT]]</f>
        <v>-34.045634920634939</v>
      </c>
      <c r="CG15" s="42">
        <f>Tabla25[[#This Row],[PAS_NUM_COR_COD_ROS_TG_NEG]]-Tabla25[[#This Row],[PAS_NUM_COR_COD_ESC_TG_NEG]]</f>
        <v>-1.6999999999999997</v>
      </c>
      <c r="CH15" s="42">
        <f>Tabla25[[#This Row],[PAS_NUM_COR_COD_ROS_TG_NEU]]-Tabla25[[#This Row],[PAS_NUM_COR_COD_ESC_TG_NEU]]</f>
        <v>-0.54999999999999982</v>
      </c>
      <c r="CI15" s="42">
        <f>Tabla25[[#This Row],[PAS_NUM_COR_COD_ROS_TG_POS]]-Tabla25[[#This Row],[PAS_NUM_COR_COD_ESC_TG_POS]]</f>
        <v>0.29999999999999982</v>
      </c>
      <c r="CJ15" s="42">
        <f>Tabla25[[#This Row],[PAS_NUM_COR_COD_ROS_TG_TOT]]-Tabla25[[#This Row],[PAS_NUM_COR_COD_ESC_TG_TOT]]</f>
        <v>-0.64999999999999991</v>
      </c>
      <c r="CK15" s="42">
        <f>Tabla25[[#This Row],[PAS_DUR_COR_COD_ROS_TG_NEG]]-Tabla25[[#This Row],[PAS_DUR_COR_COD_ESC_TG_NEG]]</f>
        <v>-55.100000000000023</v>
      </c>
      <c r="CL15" s="42">
        <f>Tabla25[[#This Row],[PAS_DUR_COR_COD_ROS_TG_NEU]]-Tabla25[[#This Row],[PAS_DUR_COR_COD_ESC_TG_NEU]]</f>
        <v>-93.673611111111086</v>
      </c>
      <c r="CM15" s="42">
        <f>Tabla25[[#This Row],[PAS_DUR_COR_COD_ROS_TG_POS]]-Tabla25[[#This Row],[PAS_DUR_COR_COD_ESC_TG_POS]]</f>
        <v>46.5</v>
      </c>
      <c r="CN15" s="42">
        <f>Tabla25[[#This Row],[PAS_DUR_COR_COD_ROS_TG_TOT]]-Tabla25[[#This Row],[PAS_DUR_COR_COD_ESC_TG_TOT]]</f>
        <v>-37.668313069908891</v>
      </c>
      <c r="CO15" s="44">
        <f>Tabla25[[#This Row],[ESC_NUM_COR_COD_ROS_TG_NEG]]-Tabla25[[#This Row],[ESC_NUM_COR_COD_ESC_TG_NEG]]</f>
        <v>-3</v>
      </c>
      <c r="CP15" s="44">
        <f>Tabla25[[#This Row],[ESC_NUM_COR_COD_ROS_TG_NEU]]-Tabla25[[#This Row],[ESC_NUM_COR_COD_ESC_TG_NEU]]</f>
        <v>-2.6</v>
      </c>
      <c r="CQ15" s="44">
        <f>Tabla25[[#This Row],[ESC_NUM_COR_COD_ROS_TG_POS]]-Tabla25[[#This Row],[ESC_NUM_COR_COD_ESC_TG_POS]]</f>
        <v>0.77777777777777812</v>
      </c>
      <c r="CR15" s="44">
        <f>Tabla25[[#This Row],[ESC_NUM_COR_COD_ROS_TG_TOT]]-Tabla25[[#This Row],[ESC_NUM_COR_COD_ESC_TG_TOT]]</f>
        <v>-1.6428571428571428</v>
      </c>
      <c r="CS15" s="44">
        <f>Tabla25[[#This Row],[ESC_DUR_COR_COD_ROS_TG_NEG]]-Tabla25[[#This Row],[ESC_DUR_COR_COD_ESC_TG_NEG]]</f>
        <v>-540.66666666666674</v>
      </c>
      <c r="CT15" s="44">
        <f>Tabla25[[#This Row],[ESC_DUR_COR_COD_ROS_TG_NEU]]-Tabla25[[#This Row],[ESC_DUR_COR_COD_ESC_TG_NEU]]</f>
        <v>-388.9</v>
      </c>
      <c r="CU15" s="44">
        <f>Tabla25[[#This Row],[ESC_DUR_COR_COD_ROS_TG_POS]]-Tabla25[[#This Row],[ESC_DUR_COR_COD_ESC_TG_POS]]</f>
        <v>468.94642857142856</v>
      </c>
      <c r="CV15" s="44">
        <f>Tabla25[[#This Row],[ESC_DUR_COR_COD_ROS_TG_TOT]]-Tabla25[[#This Row],[ESC_DUR_COR_COD_ESC_TG_TOT]]</f>
        <v>-155.52777777777783</v>
      </c>
      <c r="CW15" s="47">
        <f>Tabla25[[#This Row],[ROS_NUM_COR_COD_ROS_TG_NEG]]-Tabla25[[#This Row],[ROS_NUM_COR_COD_ESC_TG_NEG]]</f>
        <v>0.66666666666666607</v>
      </c>
      <c r="CX15" s="47">
        <f>Tabla25[[#This Row],[ROS_NUM_COR_COD_ROS_TG_NEU]]-Tabla25[[#This Row],[ROS_NUM_COR_COD_ESC_TG_NEU]]</f>
        <v>1</v>
      </c>
      <c r="CY15" s="47">
        <f>Tabla25[[#This Row],[ROS_NUM_COR_COD_ROS_TG_POS]]-Tabla25[[#This Row],[ROS_NUM_COR_COD_ESC_TG_POS]]</f>
        <v>1.9000000000000004</v>
      </c>
      <c r="CZ15" s="47">
        <f>Tabla25[[#This Row],[ROS_NUM_COR_COD_ROS_TG_TOT]]-Tabla25[[#This Row],[ROS_NUM_COR_COD_ESC_TG_TOT]]</f>
        <v>1.214285714285714</v>
      </c>
      <c r="DA15" s="47">
        <f>Tabla25[[#This Row],[ROS_DUR_COR_COD_ROS_TG_NEG]]-Tabla25[[#This Row],[ROS_DUR_COR_COD_ESC_TG_NEG]]</f>
        <v>-118.58333333333337</v>
      </c>
      <c r="DB15" s="47">
        <f>Tabla25[[#This Row],[ROS_DUR_COR_COD_ROS_TG_NEU]]-Tabla25[[#This Row],[ROS_DUR_COR_COD_ESC_TG_NEU]]</f>
        <v>41.375</v>
      </c>
      <c r="DC15" s="47">
        <f>Tabla25[[#This Row],[ROS_DUR_COR_COD_ROS_TG_POS]]-Tabla25[[#This Row],[ROS_DUR_COR_COD_ESC_TG_POS]]</f>
        <v>251.17499999999995</v>
      </c>
      <c r="DD15" s="47">
        <f>Tabla25[[#This Row],[ROS_DUR_COR_COD_ROS_TG_TOT]]-Tabla25[[#This Row],[ROS_DUR_COR_COD_ESC_TG_TOT]]</f>
        <v>66.069444444444457</v>
      </c>
    </row>
    <row r="16" spans="1:108" x14ac:dyDescent="0.3">
      <c r="A16" s="2" t="s">
        <v>14</v>
      </c>
      <c r="B16" s="2">
        <v>20</v>
      </c>
      <c r="C16" s="2">
        <v>1</v>
      </c>
      <c r="D16" s="2">
        <v>24</v>
      </c>
      <c r="E16" s="19">
        <v>3.75</v>
      </c>
      <c r="F16" s="19">
        <v>1487.2</v>
      </c>
      <c r="G16" s="19">
        <v>3.15</v>
      </c>
      <c r="H16" s="19">
        <v>1345.3571428571429</v>
      </c>
      <c r="I16" s="19">
        <v>3.05</v>
      </c>
      <c r="J16" s="19">
        <v>1598.9166666666667</v>
      </c>
      <c r="K16" s="19">
        <v>3.3166666666666669</v>
      </c>
      <c r="L16" s="19">
        <v>1471.4634146341464</v>
      </c>
      <c r="M16" s="21">
        <v>3.4</v>
      </c>
      <c r="N16" s="21">
        <v>1603.8461538461538</v>
      </c>
      <c r="O16" s="21">
        <v>3.95</v>
      </c>
      <c r="P16" s="21">
        <v>1365.375</v>
      </c>
      <c r="Q16" s="21">
        <v>3.5</v>
      </c>
      <c r="R16" s="21">
        <v>1603.6428571428571</v>
      </c>
      <c r="S16" s="21">
        <v>3.6166666666666667</v>
      </c>
      <c r="T16" s="21">
        <v>1515.046511627907</v>
      </c>
      <c r="U16" s="22">
        <v>5.2</v>
      </c>
      <c r="V16" s="22">
        <v>1732.2</v>
      </c>
      <c r="W16" s="22">
        <v>5.2</v>
      </c>
      <c r="X16" s="22">
        <v>1666.7</v>
      </c>
      <c r="Y16" s="22">
        <v>3.7</v>
      </c>
      <c r="Z16" s="22">
        <v>1332.5555555555557</v>
      </c>
      <c r="AA16" s="22">
        <v>4.7</v>
      </c>
      <c r="AB16" s="22">
        <v>1585.5862068965516</v>
      </c>
      <c r="AC16" s="24">
        <v>1.6</v>
      </c>
      <c r="AD16" s="24">
        <v>1017</v>
      </c>
      <c r="AE16" s="24">
        <v>1.6</v>
      </c>
      <c r="AF16" s="24">
        <v>1253.25</v>
      </c>
      <c r="AG16" s="24">
        <v>2.9</v>
      </c>
      <c r="AH16" s="24">
        <v>1531.6666666666667</v>
      </c>
      <c r="AI16" s="24">
        <v>2.0333333333333332</v>
      </c>
      <c r="AJ16" s="24">
        <v>1285.8666666666666</v>
      </c>
      <c r="AK16" s="26">
        <v>0.77777777777777779</v>
      </c>
      <c r="AL16" s="26">
        <v>369.8</v>
      </c>
      <c r="AM16" s="26">
        <v>2.2999999999999998</v>
      </c>
      <c r="AN16" s="26">
        <v>1206.8333333333333</v>
      </c>
      <c r="AO16" s="26">
        <v>2.4</v>
      </c>
      <c r="AP16" s="26">
        <v>1169</v>
      </c>
      <c r="AQ16" s="26">
        <v>1.8620689655172413</v>
      </c>
      <c r="AR16" s="26">
        <v>947.29411764705878</v>
      </c>
      <c r="AS16" s="28">
        <v>5.4444444444444446</v>
      </c>
      <c r="AT16" s="28">
        <v>1893.8888888888889</v>
      </c>
      <c r="AU16" s="28">
        <v>4.3</v>
      </c>
      <c r="AV16" s="28">
        <v>1320.1</v>
      </c>
      <c r="AW16" s="28">
        <v>4.5999999999999996</v>
      </c>
      <c r="AX16" s="28">
        <v>1355.6</v>
      </c>
      <c r="AY16" s="28">
        <v>4.7586206896551726</v>
      </c>
      <c r="AZ16" s="28">
        <v>1510.4137931034484</v>
      </c>
      <c r="BA16" s="33">
        <f>Tabla25[[#This Row],[ROS_NUM_COR_COD_ROS_TG_NEG]]-Tabla25[[#This Row],[PAS_NUM_COR_COD_ROS_TG_NEG]]</f>
        <v>2.0444444444444447</v>
      </c>
      <c r="BB16" s="33">
        <f>Tabla25[[#This Row],[ROS_DUR_COR_COD_ROS_TG_NEG]]-Tabla25[[#This Row],[PAS_DUR_COR_COD_ROS_TG_NEG]]</f>
        <v>290.0427350427351</v>
      </c>
      <c r="BC16" s="33">
        <f>Tabla25[[#This Row],[ROS_NUM_COR_COD_ROS_TG_NEU]]-Tabla25[[#This Row],[PAS_NUM_COR_COD_ROS_TG_NEU]]</f>
        <v>0.34999999999999964</v>
      </c>
      <c r="BD16" s="33">
        <f>Tabla25[[#This Row],[ROS_DUR_COR_COD_ROS_TG_NEU]]-Tabla25[[#This Row],[PAS_DUR_COR_COD_ROS_TG_NEU]]</f>
        <v>-45.275000000000091</v>
      </c>
      <c r="BE16" s="33">
        <f>Tabla25[[#This Row],[ROS_NUM_COR_COD_ROS_TG_POS]]-Tabla25[[#This Row],[PAS_NUM_COR_COD_ROS_TG_POS]]</f>
        <v>1.0999999999999996</v>
      </c>
      <c r="BF16" s="33">
        <f>Tabla25[[#This Row],[ROS_DUR_COR_COD_ROS_TG_POS]]-Tabla25[[#This Row],[PAS_DUR_COR_COD_ROS_TG_POS]]</f>
        <v>-248.0428571428572</v>
      </c>
      <c r="BG16" s="33">
        <f>Tabla25[[#This Row],[ROS_NUM_COR_COD_ROS_TG_TOT]]-Tabla25[[#This Row],[PAS_NUM_COR_COD_ROS_TG_TOT]]</f>
        <v>1.1419540229885059</v>
      </c>
      <c r="BH16" s="33">
        <f>Tabla25[[#This Row],[ROS_DUR_COR_COD_ROS_TG_TOT]]-Tabla25[[#This Row],[PAS_DUR_COR_COD_ROS_TG_TOT]]</f>
        <v>-4.6327185244585962</v>
      </c>
      <c r="BI16" s="30">
        <f>Tabla25[[#This Row],[ROS_NUM_COR_COD_ESC_TG_NEG]]-Tabla25[[#This Row],[PAS_NUM_COR_COD_ESC_TG_NEG]]</f>
        <v>-2.9722222222222223</v>
      </c>
      <c r="BJ16" s="30">
        <f>Tabla25[[#This Row],[ROS_DUR_COR_COD_ESC_TG_NEG]]-Tabla25[[#This Row],[PAS_DUR_COR_COD_ESC_TG_NEG]]</f>
        <v>-1117.4000000000001</v>
      </c>
      <c r="BK16" s="30">
        <f>Tabla25[[#This Row],[ROS_NUM_COR_COD_ESC_TG_NEU]]-Tabla25[[#This Row],[PAS_NUM_COR_COD_ESC_TG_NEU]]</f>
        <v>-0.85000000000000009</v>
      </c>
      <c r="BL16" s="30">
        <f>Tabla25[[#This Row],[ROS_DUR_COR_COD_ESC_TG_NEU]]-Tabla25[[#This Row],[PAS_DUR_COR_COD_ESC_TG_NEU]]</f>
        <v>-138.52380952380963</v>
      </c>
      <c r="BM16" s="30">
        <f>Tabla25[[#This Row],[ROS_NUM_COR_COD_ESC_TG_POS]]-Tabla25[[#This Row],[PAS_NUM_COR_COD_ESC_TG_POS]]</f>
        <v>-0.64999999999999991</v>
      </c>
      <c r="BN16" s="30">
        <f>Tabla25[[#This Row],[ROS_DUR_COR_COD_ESC_TG_POS]]-Tabla25[[#This Row],[PAS_DUR_COR_COD_ESC_TG_POS]]</f>
        <v>-429.91666666666674</v>
      </c>
      <c r="BO16" s="30">
        <f>Tabla25[[#This Row],[ROS_NUM_COR_COD_ESC_TG_TOT]]-Tabla25[[#This Row],[PAS_NUM_COR_COD_ESC_TG_TOT]]</f>
        <v>-1.4545977011494255</v>
      </c>
      <c r="BP16" s="30">
        <f>Tabla25[[#This Row],[ROS_DUR_COR_COD_ESC_TG_TOT]]-Tabla25[[#This Row],[PAS_DUR_COR_COD_ESC_TG_TOT]]</f>
        <v>-524.16929698708759</v>
      </c>
      <c r="BQ16" s="36">
        <f>Tabla25[[#This Row],[PAS_NUM_COR_COD_ROS_TG_NEG]]-Tabla25[[#This Row],[ESC_NUM_COR_COD_ROS_TG_NEG]]</f>
        <v>1.7999999999999998</v>
      </c>
      <c r="BR16" s="36">
        <f>Tabla25[[#This Row],[PAS_DUR_COR_COD_ROS_TG_NEG]]-Tabla25[[#This Row],[ESC_DUR_COR_COD_ROS_TG_NEG]]</f>
        <v>586.84615384615381</v>
      </c>
      <c r="BS16" s="36">
        <f>Tabla25[[#This Row],[PAS_NUM_COR_COD_ROS_TG_NEU]]-Tabla25[[#This Row],[ESC_NUM_COR_COD_ROS_TG_NEU]]</f>
        <v>2.35</v>
      </c>
      <c r="BT16" s="36">
        <f>Tabla25[[#This Row],[PAS_DUR_COR_COD_ROS_TG_NEU]]-Tabla25[[#This Row],[ESC_DUR_COR_COD_ROS_TG_NEU]]</f>
        <v>112.125</v>
      </c>
      <c r="BU16" s="36">
        <f>Tabla25[[#This Row],[PAS_NUM_COR_COD_ROS_TG_POS]]-Tabla25[[#This Row],[ESC_NUM_COR_COD_ROS_TG_POS]]</f>
        <v>0.60000000000000009</v>
      </c>
      <c r="BV16" s="36">
        <f>Tabla25[[#This Row],[PAS_DUR_COR_COD_ROS_TG_POS]]-Tabla25[[#This Row],[ESC_DUR_COR_COD_ROS_TG_POS]]</f>
        <v>71.976190476190368</v>
      </c>
      <c r="BW16" s="36">
        <f>Tabla25[[#This Row],[PAS_NUM_COR_COD_ROS_TG_TOT]]-Tabla25[[#This Row],[ESC_NUM_COR_COD_ROS_TG_TOT]]</f>
        <v>1.5833333333333335</v>
      </c>
      <c r="BX16" s="36">
        <f>Tabla25[[#This Row],[PAS_DUR_COR_COD_ROS_TG_TOT]]-Tabla25[[#This Row],[ESC_DUR_COR_COD_ROS_TG_TOT]]</f>
        <v>229.17984496124041</v>
      </c>
      <c r="BY16" s="39">
        <f>Tabla25[[#This Row],[PAS_NUM_COR_COD_ESC_TG_NEG]]-Tabla25[[#This Row],[ESC_NUM_COR_COD_ESC_TG_NEG]]</f>
        <v>-1.4500000000000002</v>
      </c>
      <c r="BZ16" s="39">
        <f>Tabla25[[#This Row],[PAS_DUR_COR_COD_ESC_TG_NEG]]-Tabla25[[#This Row],[ESC_DUR_COR_COD_ESC_TG_NEG]]</f>
        <v>-245</v>
      </c>
      <c r="CA16" s="39">
        <f>Tabla25[[#This Row],[PAS_NUM_COR_COD_ESC_TG_NEU]]-Tabla25[[#This Row],[ESC_NUM_COR_COD_ESC_TG_NEU]]</f>
        <v>-2.0500000000000003</v>
      </c>
      <c r="CB16" s="39">
        <f>Tabla25[[#This Row],[PAS_DUR_COR_COD_ESC_TG_NEU]]-Tabla25[[#This Row],[ESC_DUR_COR_COD_ESC_TG_NEU]]</f>
        <v>-321.34285714285716</v>
      </c>
      <c r="CC16" s="39">
        <f>Tabla25[[#This Row],[PAS_NUM_COR_COD_ESC_TG_POS]]-Tabla25[[#This Row],[ESC_NUM_COR_COD_ESC_TG_POS]]</f>
        <v>-0.65000000000000036</v>
      </c>
      <c r="CD16" s="39">
        <f>Tabla25[[#This Row],[PAS_DUR_COR_COD_ESC_TG_POS]]-Tabla25[[#This Row],[ESC_DUR_COR_COD_ESC_TG_POS]]</f>
        <v>266.36111111111109</v>
      </c>
      <c r="CE16" s="39">
        <f>Tabla25[[#This Row],[PAS_NUM_COR_COD_ESC_TG_TOT]]-Tabla25[[#This Row],[ESC_NUM_COR_COD_ESC_TG_TOT]]</f>
        <v>-1.3833333333333333</v>
      </c>
      <c r="CF16" s="39">
        <f>Tabla25[[#This Row],[PAS_DUR_COR_COD_ESC_TG_TOT]]-Tabla25[[#This Row],[ESC_DUR_COR_COD_ESC_TG_TOT]]</f>
        <v>-114.12279226240526</v>
      </c>
      <c r="CG16" s="42">
        <f>Tabla25[[#This Row],[PAS_NUM_COR_COD_ROS_TG_NEG]]-Tabla25[[#This Row],[PAS_NUM_COR_COD_ESC_TG_NEG]]</f>
        <v>-0.35000000000000009</v>
      </c>
      <c r="CH16" s="42">
        <f>Tabla25[[#This Row],[PAS_NUM_COR_COD_ROS_TG_NEU]]-Tabla25[[#This Row],[PAS_NUM_COR_COD_ESC_TG_NEU]]</f>
        <v>0.80000000000000027</v>
      </c>
      <c r="CI16" s="42">
        <f>Tabla25[[#This Row],[PAS_NUM_COR_COD_ROS_TG_POS]]-Tabla25[[#This Row],[PAS_NUM_COR_COD_ESC_TG_POS]]</f>
        <v>0.45000000000000018</v>
      </c>
      <c r="CJ16" s="42">
        <f>Tabla25[[#This Row],[PAS_NUM_COR_COD_ROS_TG_TOT]]-Tabla25[[#This Row],[PAS_NUM_COR_COD_ESC_TG_TOT]]</f>
        <v>0.29999999999999982</v>
      </c>
      <c r="CK16" s="42">
        <f>Tabla25[[#This Row],[PAS_DUR_COR_COD_ROS_TG_NEG]]-Tabla25[[#This Row],[PAS_DUR_COR_COD_ESC_TG_NEG]]</f>
        <v>116.64615384615377</v>
      </c>
      <c r="CL16" s="42">
        <f>Tabla25[[#This Row],[PAS_DUR_COR_COD_ROS_TG_NEU]]-Tabla25[[#This Row],[PAS_DUR_COR_COD_ESC_TG_NEU]]</f>
        <v>20.01785714285711</v>
      </c>
      <c r="CM16" s="42">
        <f>Tabla25[[#This Row],[PAS_DUR_COR_COD_ROS_TG_POS]]-Tabla25[[#This Row],[PAS_DUR_COR_COD_ESC_TG_POS]]</f>
        <v>4.7261904761903679</v>
      </c>
      <c r="CN16" s="42">
        <f>Tabla25[[#This Row],[PAS_DUR_COR_COD_ROS_TG_TOT]]-Tabla25[[#This Row],[PAS_DUR_COR_COD_ESC_TG_TOT]]</f>
        <v>43.583096993760591</v>
      </c>
      <c r="CO16" s="44">
        <f>Tabla25[[#This Row],[ESC_NUM_COR_COD_ROS_TG_NEG]]-Tabla25[[#This Row],[ESC_NUM_COR_COD_ESC_TG_NEG]]</f>
        <v>-3.6</v>
      </c>
      <c r="CP16" s="44">
        <f>Tabla25[[#This Row],[ESC_NUM_COR_COD_ROS_TG_NEU]]-Tabla25[[#This Row],[ESC_NUM_COR_COD_ESC_TG_NEU]]</f>
        <v>-3.6</v>
      </c>
      <c r="CQ16" s="44">
        <f>Tabla25[[#This Row],[ESC_NUM_COR_COD_ROS_TG_POS]]-Tabla25[[#This Row],[ESC_NUM_COR_COD_ESC_TG_POS]]</f>
        <v>-0.80000000000000027</v>
      </c>
      <c r="CR16" s="44">
        <f>Tabla25[[#This Row],[ESC_NUM_COR_COD_ROS_TG_TOT]]-Tabla25[[#This Row],[ESC_NUM_COR_COD_ESC_TG_TOT]]</f>
        <v>-2.666666666666667</v>
      </c>
      <c r="CS16" s="44">
        <f>Tabla25[[#This Row],[ESC_DUR_COR_COD_ROS_TG_NEG]]-Tabla25[[#This Row],[ESC_DUR_COR_COD_ESC_TG_NEG]]</f>
        <v>-715.2</v>
      </c>
      <c r="CT16" s="44">
        <f>Tabla25[[#This Row],[ESC_DUR_COR_COD_ROS_TG_NEU]]-Tabla25[[#This Row],[ESC_DUR_COR_COD_ESC_TG_NEU]]</f>
        <v>-413.45000000000005</v>
      </c>
      <c r="CU16" s="44">
        <f>Tabla25[[#This Row],[ESC_DUR_COR_COD_ROS_TG_POS]]-Tabla25[[#This Row],[ESC_DUR_COR_COD_ESC_TG_POS]]</f>
        <v>199.11111111111109</v>
      </c>
      <c r="CV16" s="44">
        <f>Tabla25[[#This Row],[ESC_DUR_COR_COD_ROS_TG_TOT]]-Tabla25[[#This Row],[ESC_DUR_COR_COD_ESC_TG_TOT]]</f>
        <v>-299.71954022988507</v>
      </c>
      <c r="CW16" s="47">
        <f>Tabla25[[#This Row],[ROS_NUM_COR_COD_ROS_TG_NEG]]-Tabla25[[#This Row],[ROS_NUM_COR_COD_ESC_TG_NEG]]</f>
        <v>4.666666666666667</v>
      </c>
      <c r="CX16" s="47">
        <f>Tabla25[[#This Row],[ROS_NUM_COR_COD_ROS_TG_NEU]]-Tabla25[[#This Row],[ROS_NUM_COR_COD_ESC_TG_NEU]]</f>
        <v>2</v>
      </c>
      <c r="CY16" s="47">
        <f>Tabla25[[#This Row],[ROS_NUM_COR_COD_ROS_TG_POS]]-Tabla25[[#This Row],[ROS_NUM_COR_COD_ESC_TG_POS]]</f>
        <v>2.1999999999999997</v>
      </c>
      <c r="CZ16" s="47">
        <f>Tabla25[[#This Row],[ROS_NUM_COR_COD_ROS_TG_TOT]]-Tabla25[[#This Row],[ROS_NUM_COR_COD_ESC_TG_TOT]]</f>
        <v>2.8965517241379315</v>
      </c>
      <c r="DA16" s="47">
        <f>Tabla25[[#This Row],[ROS_DUR_COR_COD_ROS_TG_NEG]]-Tabla25[[#This Row],[ROS_DUR_COR_COD_ESC_TG_NEG]]</f>
        <v>1524.088888888889</v>
      </c>
      <c r="DB16" s="47">
        <f>Tabla25[[#This Row],[ROS_DUR_COR_COD_ROS_TG_NEU]]-Tabla25[[#This Row],[ROS_DUR_COR_COD_ESC_TG_NEU]]</f>
        <v>113.26666666666665</v>
      </c>
      <c r="DC16" s="47">
        <f>Tabla25[[#This Row],[ROS_DUR_COR_COD_ROS_TG_POS]]-Tabla25[[#This Row],[ROS_DUR_COR_COD_ESC_TG_POS]]</f>
        <v>186.59999999999991</v>
      </c>
      <c r="DD16" s="47">
        <f>Tabla25[[#This Row],[ROS_DUR_COR_COD_ROS_TG_TOT]]-Tabla25[[#This Row],[ROS_DUR_COR_COD_ESC_TG_TOT]]</f>
        <v>563.11967545638959</v>
      </c>
    </row>
    <row r="17" spans="1:108" x14ac:dyDescent="0.3">
      <c r="A17" s="2" t="s">
        <v>15</v>
      </c>
      <c r="B17" s="2">
        <v>20</v>
      </c>
      <c r="C17" s="2">
        <v>1</v>
      </c>
      <c r="D17" s="2">
        <v>25</v>
      </c>
      <c r="E17" s="19">
        <v>3.8</v>
      </c>
      <c r="F17" s="19">
        <v>933.75</v>
      </c>
      <c r="G17" s="19">
        <v>4.0999999999999996</v>
      </c>
      <c r="H17" s="19">
        <v>1080.5</v>
      </c>
      <c r="I17" s="19">
        <v>3.65</v>
      </c>
      <c r="J17" s="19">
        <v>817.33333333333337</v>
      </c>
      <c r="K17" s="19">
        <v>3.85</v>
      </c>
      <c r="L17" s="19">
        <v>938.8</v>
      </c>
      <c r="M17" s="21">
        <v>3.15</v>
      </c>
      <c r="N17" s="21">
        <v>785.17647058823525</v>
      </c>
      <c r="O17" s="21">
        <v>3.05</v>
      </c>
      <c r="P17" s="21">
        <v>852</v>
      </c>
      <c r="Q17" s="21">
        <v>3.6</v>
      </c>
      <c r="R17" s="21">
        <v>935.86666666666667</v>
      </c>
      <c r="S17" s="21">
        <v>3.2666666666666666</v>
      </c>
      <c r="T17" s="21">
        <v>854.59574468085111</v>
      </c>
      <c r="U17" s="22">
        <v>2.4444444444444446</v>
      </c>
      <c r="V17" s="22">
        <v>1167.5</v>
      </c>
      <c r="W17" s="22">
        <v>1.6</v>
      </c>
      <c r="X17" s="22">
        <v>546.66666666666663</v>
      </c>
      <c r="Y17" s="22">
        <v>4.2</v>
      </c>
      <c r="Z17" s="22">
        <v>1101.125</v>
      </c>
      <c r="AA17" s="22">
        <v>2.7586206896551726</v>
      </c>
      <c r="AB17" s="22">
        <v>931.05555555555554</v>
      </c>
      <c r="AC17" s="24">
        <v>3.5555555555555554</v>
      </c>
      <c r="AD17" s="24">
        <v>1341</v>
      </c>
      <c r="AE17" s="24">
        <v>2.7</v>
      </c>
      <c r="AF17" s="24">
        <v>1358.75</v>
      </c>
      <c r="AG17" s="24">
        <v>1</v>
      </c>
      <c r="AH17" s="24">
        <v>465.75</v>
      </c>
      <c r="AI17" s="24">
        <v>2.3793103448275863</v>
      </c>
      <c r="AJ17" s="24">
        <v>1077.1538461538462</v>
      </c>
      <c r="AK17" s="26">
        <v>5.4444444444444446</v>
      </c>
      <c r="AL17" s="26">
        <v>1171.5555555555557</v>
      </c>
      <c r="AM17" s="26">
        <v>3.3</v>
      </c>
      <c r="AN17" s="26">
        <v>791.22222222222217</v>
      </c>
      <c r="AO17" s="26">
        <v>5</v>
      </c>
      <c r="AP17" s="26">
        <v>1328.5714285714287</v>
      </c>
      <c r="AQ17" s="26">
        <v>4.5357142857142856</v>
      </c>
      <c r="AR17" s="26">
        <v>1078.5999999999999</v>
      </c>
      <c r="AS17" s="28">
        <v>2.6666666666666665</v>
      </c>
      <c r="AT17" s="28">
        <v>922.57142857142856</v>
      </c>
      <c r="AU17" s="28">
        <v>5.2</v>
      </c>
      <c r="AV17" s="28">
        <v>1174.5999999999999</v>
      </c>
      <c r="AW17" s="28">
        <v>3.8888888888888888</v>
      </c>
      <c r="AX17" s="28">
        <v>906.44444444444446</v>
      </c>
      <c r="AY17" s="28">
        <v>3.9642857142857144</v>
      </c>
      <c r="AZ17" s="28">
        <v>1013.9230769230769</v>
      </c>
      <c r="BA17" s="33">
        <f>Tabla25[[#This Row],[ROS_NUM_COR_COD_ROS_TG_NEG]]-Tabla25[[#This Row],[PAS_NUM_COR_COD_ROS_TG_NEG]]</f>
        <v>-0.48333333333333339</v>
      </c>
      <c r="BB17" s="33">
        <f>Tabla25[[#This Row],[ROS_DUR_COR_COD_ROS_TG_NEG]]-Tabla25[[#This Row],[PAS_DUR_COR_COD_ROS_TG_NEG]]</f>
        <v>137.39495798319331</v>
      </c>
      <c r="BC17" s="33">
        <f>Tabla25[[#This Row],[ROS_NUM_COR_COD_ROS_TG_NEU]]-Tabla25[[#This Row],[PAS_NUM_COR_COD_ROS_TG_NEU]]</f>
        <v>2.1500000000000004</v>
      </c>
      <c r="BD17" s="33">
        <f>Tabla25[[#This Row],[ROS_DUR_COR_COD_ROS_TG_NEU]]-Tabla25[[#This Row],[PAS_DUR_COR_COD_ROS_TG_NEU]]</f>
        <v>322.59999999999991</v>
      </c>
      <c r="BE17" s="33">
        <f>Tabla25[[#This Row],[ROS_NUM_COR_COD_ROS_TG_POS]]-Tabla25[[#This Row],[PAS_NUM_COR_COD_ROS_TG_POS]]</f>
        <v>0.28888888888888875</v>
      </c>
      <c r="BF17" s="33">
        <f>Tabla25[[#This Row],[ROS_DUR_COR_COD_ROS_TG_POS]]-Tabla25[[#This Row],[PAS_DUR_COR_COD_ROS_TG_POS]]</f>
        <v>-29.422222222222217</v>
      </c>
      <c r="BG17" s="33">
        <f>Tabla25[[#This Row],[ROS_NUM_COR_COD_ROS_TG_TOT]]-Tabla25[[#This Row],[PAS_NUM_COR_COD_ROS_TG_TOT]]</f>
        <v>0.69761904761904781</v>
      </c>
      <c r="BH17" s="33">
        <f>Tabla25[[#This Row],[ROS_DUR_COR_COD_ROS_TG_TOT]]-Tabla25[[#This Row],[PAS_DUR_COR_COD_ROS_TG_TOT]]</f>
        <v>159.32733224222579</v>
      </c>
      <c r="BI17" s="30">
        <f>Tabla25[[#This Row],[ROS_NUM_COR_COD_ESC_TG_NEG]]-Tabla25[[#This Row],[PAS_NUM_COR_COD_ESC_TG_NEG]]</f>
        <v>1.6444444444444448</v>
      </c>
      <c r="BJ17" s="30">
        <f>Tabla25[[#This Row],[ROS_DUR_COR_COD_ESC_TG_NEG]]-Tabla25[[#This Row],[PAS_DUR_COR_COD_ESC_TG_NEG]]</f>
        <v>237.80555555555566</v>
      </c>
      <c r="BK17" s="30">
        <f>Tabla25[[#This Row],[ROS_NUM_COR_COD_ESC_TG_NEU]]-Tabla25[[#This Row],[PAS_NUM_COR_COD_ESC_TG_NEU]]</f>
        <v>-0.79999999999999982</v>
      </c>
      <c r="BL17" s="30">
        <f>Tabla25[[#This Row],[ROS_DUR_COR_COD_ESC_TG_NEU]]-Tabla25[[#This Row],[PAS_DUR_COR_COD_ESC_TG_NEU]]</f>
        <v>-289.27777777777783</v>
      </c>
      <c r="BM17" s="30">
        <f>Tabla25[[#This Row],[ROS_NUM_COR_COD_ESC_TG_POS]]-Tabla25[[#This Row],[PAS_NUM_COR_COD_ESC_TG_POS]]</f>
        <v>1.35</v>
      </c>
      <c r="BN17" s="30">
        <f>Tabla25[[#This Row],[ROS_DUR_COR_COD_ESC_TG_POS]]-Tabla25[[#This Row],[PAS_DUR_COR_COD_ESC_TG_POS]]</f>
        <v>511.2380952380953</v>
      </c>
      <c r="BO17" s="30">
        <f>Tabla25[[#This Row],[ROS_NUM_COR_COD_ESC_TG_TOT]]-Tabla25[[#This Row],[PAS_NUM_COR_COD_ESC_TG_TOT]]</f>
        <v>0.6857142857142855</v>
      </c>
      <c r="BP17" s="30">
        <f>Tabla25[[#This Row],[ROS_DUR_COR_COD_ESC_TG_TOT]]-Tabla25[[#This Row],[PAS_DUR_COR_COD_ESC_TG_TOT]]</f>
        <v>139.79999999999995</v>
      </c>
      <c r="BQ17" s="36">
        <f>Tabla25[[#This Row],[PAS_NUM_COR_COD_ROS_TG_NEG]]-Tabla25[[#This Row],[ESC_NUM_COR_COD_ROS_TG_NEG]]</f>
        <v>-0.40555555555555545</v>
      </c>
      <c r="BR17" s="36">
        <f>Tabla25[[#This Row],[PAS_DUR_COR_COD_ROS_TG_NEG]]-Tabla25[[#This Row],[ESC_DUR_COR_COD_ROS_TG_NEG]]</f>
        <v>-555.82352941176475</v>
      </c>
      <c r="BS17" s="36">
        <f>Tabla25[[#This Row],[PAS_NUM_COR_COD_ROS_TG_NEU]]-Tabla25[[#This Row],[ESC_NUM_COR_COD_ROS_TG_NEU]]</f>
        <v>0.34999999999999964</v>
      </c>
      <c r="BT17" s="36">
        <f>Tabla25[[#This Row],[PAS_DUR_COR_COD_ROS_TG_NEU]]-Tabla25[[#This Row],[ESC_DUR_COR_COD_ROS_TG_NEU]]</f>
        <v>-506.75</v>
      </c>
      <c r="BU17" s="36">
        <f>Tabla25[[#This Row],[PAS_NUM_COR_COD_ROS_TG_POS]]-Tabla25[[#This Row],[ESC_NUM_COR_COD_ROS_TG_POS]]</f>
        <v>2.6</v>
      </c>
      <c r="BV17" s="36">
        <f>Tabla25[[#This Row],[PAS_DUR_COR_COD_ROS_TG_POS]]-Tabla25[[#This Row],[ESC_DUR_COR_COD_ROS_TG_POS]]</f>
        <v>470.11666666666667</v>
      </c>
      <c r="BW17" s="36">
        <f>Tabla25[[#This Row],[PAS_NUM_COR_COD_ROS_TG_TOT]]-Tabla25[[#This Row],[ESC_NUM_COR_COD_ROS_TG_TOT]]</f>
        <v>0.88735632183908031</v>
      </c>
      <c r="BX17" s="36">
        <f>Tabla25[[#This Row],[PAS_DUR_COR_COD_ROS_TG_TOT]]-Tabla25[[#This Row],[ESC_DUR_COR_COD_ROS_TG_TOT]]</f>
        <v>-222.55810147299508</v>
      </c>
      <c r="BY17" s="39">
        <f>Tabla25[[#This Row],[PAS_NUM_COR_COD_ESC_TG_NEG]]-Tabla25[[#This Row],[ESC_NUM_COR_COD_ESC_TG_NEG]]</f>
        <v>1.3555555555555552</v>
      </c>
      <c r="BZ17" s="39">
        <f>Tabla25[[#This Row],[PAS_DUR_COR_COD_ESC_TG_NEG]]-Tabla25[[#This Row],[ESC_DUR_COR_COD_ESC_TG_NEG]]</f>
        <v>-233.75</v>
      </c>
      <c r="CA17" s="39">
        <f>Tabla25[[#This Row],[PAS_NUM_COR_COD_ESC_TG_NEU]]-Tabla25[[#This Row],[ESC_NUM_COR_COD_ESC_TG_NEU]]</f>
        <v>2.4999999999999996</v>
      </c>
      <c r="CB17" s="39">
        <f>Tabla25[[#This Row],[PAS_DUR_COR_COD_ESC_TG_NEU]]-Tabla25[[#This Row],[ESC_DUR_COR_COD_ESC_TG_NEU]]</f>
        <v>533.83333333333337</v>
      </c>
      <c r="CC17" s="39">
        <f>Tabla25[[#This Row],[PAS_NUM_COR_COD_ESC_TG_POS]]-Tabla25[[#This Row],[ESC_NUM_COR_COD_ESC_TG_POS]]</f>
        <v>-0.55000000000000027</v>
      </c>
      <c r="CD17" s="39">
        <f>Tabla25[[#This Row],[PAS_DUR_COR_COD_ESC_TG_POS]]-Tabla25[[#This Row],[ESC_DUR_COR_COD_ESC_TG_POS]]</f>
        <v>-283.79166666666663</v>
      </c>
      <c r="CE17" s="39">
        <f>Tabla25[[#This Row],[PAS_NUM_COR_COD_ESC_TG_TOT]]-Tabla25[[#This Row],[ESC_NUM_COR_COD_ESC_TG_TOT]]</f>
        <v>1.0913793103448275</v>
      </c>
      <c r="CF17" s="39">
        <f>Tabla25[[#This Row],[PAS_DUR_COR_COD_ESC_TG_TOT]]-Tabla25[[#This Row],[ESC_DUR_COR_COD_ESC_TG_TOT]]</f>
        <v>7.7444444444444116</v>
      </c>
      <c r="CG17" s="42">
        <f>Tabla25[[#This Row],[PAS_NUM_COR_COD_ROS_TG_NEG]]-Tabla25[[#This Row],[PAS_NUM_COR_COD_ESC_TG_NEG]]</f>
        <v>-0.64999999999999991</v>
      </c>
      <c r="CH17" s="42">
        <f>Tabla25[[#This Row],[PAS_NUM_COR_COD_ROS_TG_NEU]]-Tabla25[[#This Row],[PAS_NUM_COR_COD_ESC_TG_NEU]]</f>
        <v>-1.0499999999999998</v>
      </c>
      <c r="CI17" s="42">
        <f>Tabla25[[#This Row],[PAS_NUM_COR_COD_ROS_TG_POS]]-Tabla25[[#This Row],[PAS_NUM_COR_COD_ESC_TG_POS]]</f>
        <v>-4.9999999999999822E-2</v>
      </c>
      <c r="CJ17" s="42">
        <f>Tabla25[[#This Row],[PAS_NUM_COR_COD_ROS_TG_TOT]]-Tabla25[[#This Row],[PAS_NUM_COR_COD_ESC_TG_TOT]]</f>
        <v>-0.58333333333333348</v>
      </c>
      <c r="CK17" s="42">
        <f>Tabla25[[#This Row],[PAS_DUR_COR_COD_ROS_TG_NEG]]-Tabla25[[#This Row],[PAS_DUR_COR_COD_ESC_TG_NEG]]</f>
        <v>-148.57352941176475</v>
      </c>
      <c r="CL17" s="42">
        <f>Tabla25[[#This Row],[PAS_DUR_COR_COD_ROS_TG_NEU]]-Tabla25[[#This Row],[PAS_DUR_COR_COD_ESC_TG_NEU]]</f>
        <v>-228.5</v>
      </c>
      <c r="CM17" s="42">
        <f>Tabla25[[#This Row],[PAS_DUR_COR_COD_ROS_TG_POS]]-Tabla25[[#This Row],[PAS_DUR_COR_COD_ESC_TG_POS]]</f>
        <v>118.5333333333333</v>
      </c>
      <c r="CN17" s="42">
        <f>Tabla25[[#This Row],[PAS_DUR_COR_COD_ROS_TG_TOT]]-Tabla25[[#This Row],[PAS_DUR_COR_COD_ESC_TG_TOT]]</f>
        <v>-84.204255319148842</v>
      </c>
      <c r="CO17" s="44">
        <f>Tabla25[[#This Row],[ESC_NUM_COR_COD_ROS_TG_NEG]]-Tabla25[[#This Row],[ESC_NUM_COR_COD_ESC_TG_NEG]]</f>
        <v>1.1111111111111107</v>
      </c>
      <c r="CP17" s="44">
        <f>Tabla25[[#This Row],[ESC_NUM_COR_COD_ROS_TG_NEU]]-Tabla25[[#This Row],[ESC_NUM_COR_COD_ESC_TG_NEU]]</f>
        <v>1.1000000000000001</v>
      </c>
      <c r="CQ17" s="44">
        <f>Tabla25[[#This Row],[ESC_NUM_COR_COD_ROS_TG_POS]]-Tabla25[[#This Row],[ESC_NUM_COR_COD_ESC_TG_POS]]</f>
        <v>-3.2</v>
      </c>
      <c r="CR17" s="44">
        <f>Tabla25[[#This Row],[ESC_NUM_COR_COD_ROS_TG_TOT]]-Tabla25[[#This Row],[ESC_NUM_COR_COD_ESC_TG_TOT]]</f>
        <v>-0.3793103448275863</v>
      </c>
      <c r="CS17" s="44">
        <f>Tabla25[[#This Row],[ESC_DUR_COR_COD_ROS_TG_NEG]]-Tabla25[[#This Row],[ESC_DUR_COR_COD_ESC_TG_NEG]]</f>
        <v>173.5</v>
      </c>
      <c r="CT17" s="44">
        <f>Tabla25[[#This Row],[ESC_DUR_COR_COD_ROS_TG_NEU]]-Tabla25[[#This Row],[ESC_DUR_COR_COD_ESC_TG_NEU]]</f>
        <v>812.08333333333337</v>
      </c>
      <c r="CU17" s="44">
        <f>Tabla25[[#This Row],[ESC_DUR_COR_COD_ROS_TG_POS]]-Tabla25[[#This Row],[ESC_DUR_COR_COD_ESC_TG_POS]]</f>
        <v>-635.375</v>
      </c>
      <c r="CV17" s="44">
        <f>Tabla25[[#This Row],[ESC_DUR_COR_COD_ROS_TG_TOT]]-Tabla25[[#This Row],[ESC_DUR_COR_COD_ESC_TG_TOT]]</f>
        <v>146.09829059829065</v>
      </c>
      <c r="CW17" s="47">
        <f>Tabla25[[#This Row],[ROS_NUM_COR_COD_ROS_TG_NEG]]-Tabla25[[#This Row],[ROS_NUM_COR_COD_ESC_TG_NEG]]</f>
        <v>-2.7777777777777781</v>
      </c>
      <c r="CX17" s="47">
        <f>Tabla25[[#This Row],[ROS_NUM_COR_COD_ROS_TG_NEU]]-Tabla25[[#This Row],[ROS_NUM_COR_COD_ESC_TG_NEU]]</f>
        <v>1.9000000000000004</v>
      </c>
      <c r="CY17" s="47">
        <f>Tabla25[[#This Row],[ROS_NUM_COR_COD_ROS_TG_POS]]-Tabla25[[#This Row],[ROS_NUM_COR_COD_ESC_TG_POS]]</f>
        <v>-1.1111111111111112</v>
      </c>
      <c r="CZ17" s="47">
        <f>Tabla25[[#This Row],[ROS_NUM_COR_COD_ROS_TG_TOT]]-Tabla25[[#This Row],[ROS_NUM_COR_COD_ESC_TG_TOT]]</f>
        <v>-0.57142857142857117</v>
      </c>
      <c r="DA17" s="47">
        <f>Tabla25[[#This Row],[ROS_DUR_COR_COD_ROS_TG_NEG]]-Tabla25[[#This Row],[ROS_DUR_COR_COD_ESC_TG_NEG]]</f>
        <v>-248.9841269841271</v>
      </c>
      <c r="DB17" s="47">
        <f>Tabla25[[#This Row],[ROS_DUR_COR_COD_ROS_TG_NEU]]-Tabla25[[#This Row],[ROS_DUR_COR_COD_ESC_TG_NEU]]</f>
        <v>383.37777777777774</v>
      </c>
      <c r="DC17" s="47">
        <f>Tabla25[[#This Row],[ROS_DUR_COR_COD_ROS_TG_POS]]-Tabla25[[#This Row],[ROS_DUR_COR_COD_ESC_TG_POS]]</f>
        <v>-422.12698412698421</v>
      </c>
      <c r="DD17" s="47">
        <f>Tabla25[[#This Row],[ROS_DUR_COR_COD_ROS_TG_TOT]]-Tabla25[[#This Row],[ROS_DUR_COR_COD_ESC_TG_TOT]]</f>
        <v>-64.676923076923003</v>
      </c>
    </row>
    <row r="18" spans="1:108" x14ac:dyDescent="0.3">
      <c r="A18" s="2" t="s">
        <v>16</v>
      </c>
      <c r="B18" s="2">
        <v>20</v>
      </c>
      <c r="C18" s="2">
        <v>1</v>
      </c>
      <c r="D18" s="2">
        <v>24</v>
      </c>
      <c r="E18" s="19">
        <v>2.4210526315789473</v>
      </c>
      <c r="F18" s="19">
        <v>841.84615384615381</v>
      </c>
      <c r="G18" s="19">
        <v>2.2999999999999998</v>
      </c>
      <c r="H18" s="19">
        <v>1006.1818181818181</v>
      </c>
      <c r="I18" s="19">
        <v>1.55</v>
      </c>
      <c r="J18" s="19">
        <v>905.88888888888891</v>
      </c>
      <c r="K18" s="19">
        <v>2.0847457627118646</v>
      </c>
      <c r="L18" s="19">
        <v>914.09090909090912</v>
      </c>
      <c r="M18" s="21">
        <v>3.2105263157894739</v>
      </c>
      <c r="N18" s="21">
        <v>1104.9285714285713</v>
      </c>
      <c r="O18" s="21">
        <v>2.75</v>
      </c>
      <c r="P18" s="21">
        <v>1104</v>
      </c>
      <c r="Q18" s="21">
        <v>1.4</v>
      </c>
      <c r="R18" s="21">
        <v>793.77777777777783</v>
      </c>
      <c r="S18" s="21">
        <v>2.4406779661016951</v>
      </c>
      <c r="T18" s="21">
        <v>1024.5999999999999</v>
      </c>
      <c r="U18" s="22">
        <v>2.2000000000000002</v>
      </c>
      <c r="V18" s="22">
        <v>739.14285714285711</v>
      </c>
      <c r="W18" s="22">
        <v>3.3</v>
      </c>
      <c r="X18" s="22">
        <v>965.71428571428567</v>
      </c>
      <c r="Y18" s="22">
        <v>4</v>
      </c>
      <c r="Z18" s="22">
        <v>1074</v>
      </c>
      <c r="AA18" s="22">
        <v>3.1379310344827585</v>
      </c>
      <c r="AB18" s="22">
        <v>926.28571428571433</v>
      </c>
      <c r="AC18" s="24">
        <v>4.3</v>
      </c>
      <c r="AD18" s="24">
        <v>1186.5</v>
      </c>
      <c r="AE18" s="24">
        <v>3.5</v>
      </c>
      <c r="AF18" s="24">
        <v>1063</v>
      </c>
      <c r="AG18" s="24">
        <v>3.3333333333333335</v>
      </c>
      <c r="AH18" s="24">
        <v>1047.6666666666667</v>
      </c>
      <c r="AI18" s="24">
        <v>3.7241379310344827</v>
      </c>
      <c r="AJ18" s="24">
        <v>1105.6666666666667</v>
      </c>
      <c r="AK18" s="26">
        <v>2.6666666666666665</v>
      </c>
      <c r="AL18" s="26">
        <v>1867.25</v>
      </c>
      <c r="AM18" s="26">
        <v>2.75</v>
      </c>
      <c r="AN18" s="26">
        <v>1331.25</v>
      </c>
      <c r="AO18" s="26">
        <v>3.6</v>
      </c>
      <c r="AP18" s="26">
        <v>1283.5714285714287</v>
      </c>
      <c r="AQ18" s="26">
        <v>3.0370370370370372</v>
      </c>
      <c r="AR18" s="26">
        <v>1451.9333333333334</v>
      </c>
      <c r="AS18" s="28">
        <v>4.1111111111111107</v>
      </c>
      <c r="AT18" s="28">
        <v>1380.875</v>
      </c>
      <c r="AU18" s="28">
        <v>4.875</v>
      </c>
      <c r="AV18" s="28">
        <v>1187.875</v>
      </c>
      <c r="AW18" s="28">
        <v>4.5</v>
      </c>
      <c r="AX18" s="28">
        <v>1461.75</v>
      </c>
      <c r="AY18" s="28">
        <v>4.4814814814814818</v>
      </c>
      <c r="AZ18" s="28">
        <v>1343.5</v>
      </c>
      <c r="BA18" s="33">
        <f>Tabla25[[#This Row],[ROS_NUM_COR_COD_ROS_TG_NEG]]-Tabla25[[#This Row],[PAS_NUM_COR_COD_ROS_TG_NEG]]</f>
        <v>0.90058479532163682</v>
      </c>
      <c r="BB18" s="33">
        <f>Tabla25[[#This Row],[ROS_DUR_COR_COD_ROS_TG_NEG]]-Tabla25[[#This Row],[PAS_DUR_COR_COD_ROS_TG_NEG]]</f>
        <v>275.94642857142867</v>
      </c>
      <c r="BC18" s="33">
        <f>Tabla25[[#This Row],[ROS_NUM_COR_COD_ROS_TG_NEU]]-Tabla25[[#This Row],[PAS_NUM_COR_COD_ROS_TG_NEU]]</f>
        <v>2.125</v>
      </c>
      <c r="BD18" s="33">
        <f>Tabla25[[#This Row],[ROS_DUR_COR_COD_ROS_TG_NEU]]-Tabla25[[#This Row],[PAS_DUR_COR_COD_ROS_TG_NEU]]</f>
        <v>83.875</v>
      </c>
      <c r="BE18" s="33">
        <f>Tabla25[[#This Row],[ROS_NUM_COR_COD_ROS_TG_POS]]-Tabla25[[#This Row],[PAS_NUM_COR_COD_ROS_TG_POS]]</f>
        <v>3.1</v>
      </c>
      <c r="BF18" s="33">
        <f>Tabla25[[#This Row],[ROS_DUR_COR_COD_ROS_TG_POS]]-Tabla25[[#This Row],[PAS_DUR_COR_COD_ROS_TG_POS]]</f>
        <v>667.97222222222217</v>
      </c>
      <c r="BG18" s="33">
        <f>Tabla25[[#This Row],[ROS_NUM_COR_COD_ROS_TG_TOT]]-Tabla25[[#This Row],[PAS_NUM_COR_COD_ROS_TG_TOT]]</f>
        <v>2.0408035153797868</v>
      </c>
      <c r="BH18" s="33">
        <f>Tabla25[[#This Row],[ROS_DUR_COR_COD_ROS_TG_TOT]]-Tabla25[[#This Row],[PAS_DUR_COR_COD_ROS_TG_TOT]]</f>
        <v>318.90000000000009</v>
      </c>
      <c r="BI18" s="30">
        <f>Tabla25[[#This Row],[ROS_NUM_COR_COD_ESC_TG_NEG]]-Tabla25[[#This Row],[PAS_NUM_COR_COD_ESC_TG_NEG]]</f>
        <v>0.24561403508771917</v>
      </c>
      <c r="BJ18" s="30">
        <f>Tabla25[[#This Row],[ROS_DUR_COR_COD_ESC_TG_NEG]]-Tabla25[[#This Row],[PAS_DUR_COR_COD_ESC_TG_NEG]]</f>
        <v>1025.4038461538462</v>
      </c>
      <c r="BK18" s="30">
        <f>Tabla25[[#This Row],[ROS_NUM_COR_COD_ESC_TG_NEU]]-Tabla25[[#This Row],[PAS_NUM_COR_COD_ESC_TG_NEU]]</f>
        <v>0.45000000000000018</v>
      </c>
      <c r="BL18" s="30">
        <f>Tabla25[[#This Row],[ROS_DUR_COR_COD_ESC_TG_NEU]]-Tabla25[[#This Row],[PAS_DUR_COR_COD_ESC_TG_NEU]]</f>
        <v>325.06818181818187</v>
      </c>
      <c r="BM18" s="30">
        <f>Tabla25[[#This Row],[ROS_NUM_COR_COD_ESC_TG_POS]]-Tabla25[[#This Row],[PAS_NUM_COR_COD_ESC_TG_POS]]</f>
        <v>2.0499999999999998</v>
      </c>
      <c r="BN18" s="30">
        <f>Tabla25[[#This Row],[ROS_DUR_COR_COD_ESC_TG_POS]]-Tabla25[[#This Row],[PAS_DUR_COR_COD_ESC_TG_POS]]</f>
        <v>377.68253968253975</v>
      </c>
      <c r="BO18" s="30">
        <f>Tabla25[[#This Row],[ROS_NUM_COR_COD_ESC_TG_TOT]]-Tabla25[[#This Row],[PAS_NUM_COR_COD_ESC_TG_TOT]]</f>
        <v>0.95229127432517258</v>
      </c>
      <c r="BP18" s="30">
        <f>Tabla25[[#This Row],[ROS_DUR_COR_COD_ESC_TG_TOT]]-Tabla25[[#This Row],[PAS_DUR_COR_COD_ESC_TG_TOT]]</f>
        <v>537.84242424242427</v>
      </c>
      <c r="BQ18" s="36">
        <f>Tabla25[[#This Row],[PAS_NUM_COR_COD_ROS_TG_NEG]]-Tabla25[[#This Row],[ESC_NUM_COR_COD_ROS_TG_NEG]]</f>
        <v>-1.0894736842105259</v>
      </c>
      <c r="BR18" s="36">
        <f>Tabla25[[#This Row],[PAS_DUR_COR_COD_ROS_TG_NEG]]-Tabla25[[#This Row],[ESC_DUR_COR_COD_ROS_TG_NEG]]</f>
        <v>-81.571428571428669</v>
      </c>
      <c r="BS18" s="36">
        <f>Tabla25[[#This Row],[PAS_NUM_COR_COD_ROS_TG_NEU]]-Tabla25[[#This Row],[ESC_NUM_COR_COD_ROS_TG_NEU]]</f>
        <v>-0.75</v>
      </c>
      <c r="BT18" s="36">
        <f>Tabla25[[#This Row],[PAS_DUR_COR_COD_ROS_TG_NEU]]-Tabla25[[#This Row],[ESC_DUR_COR_COD_ROS_TG_NEU]]</f>
        <v>41</v>
      </c>
      <c r="BU18" s="36">
        <f>Tabla25[[#This Row],[PAS_NUM_COR_COD_ROS_TG_POS]]-Tabla25[[#This Row],[ESC_NUM_COR_COD_ROS_TG_POS]]</f>
        <v>-1.9333333333333336</v>
      </c>
      <c r="BV18" s="36">
        <f>Tabla25[[#This Row],[PAS_DUR_COR_COD_ROS_TG_POS]]-Tabla25[[#This Row],[ESC_DUR_COR_COD_ROS_TG_POS]]</f>
        <v>-253.88888888888891</v>
      </c>
      <c r="BW18" s="36">
        <f>Tabla25[[#This Row],[PAS_NUM_COR_COD_ROS_TG_TOT]]-Tabla25[[#This Row],[ESC_NUM_COR_COD_ROS_TG_TOT]]</f>
        <v>-1.2834599649327876</v>
      </c>
      <c r="BX18" s="36">
        <f>Tabla25[[#This Row],[PAS_DUR_COR_COD_ROS_TG_TOT]]-Tabla25[[#This Row],[ESC_DUR_COR_COD_ROS_TG_TOT]]</f>
        <v>-81.066666666666833</v>
      </c>
      <c r="BY18" s="39">
        <f>Tabla25[[#This Row],[PAS_NUM_COR_COD_ESC_TG_NEG]]-Tabla25[[#This Row],[ESC_NUM_COR_COD_ESC_TG_NEG]]</f>
        <v>0.22105263157894717</v>
      </c>
      <c r="BZ18" s="39">
        <f>Tabla25[[#This Row],[PAS_DUR_COR_COD_ESC_TG_NEG]]-Tabla25[[#This Row],[ESC_DUR_COR_COD_ESC_TG_NEG]]</f>
        <v>102.7032967032967</v>
      </c>
      <c r="CA18" s="39">
        <f>Tabla25[[#This Row],[PAS_NUM_COR_COD_ESC_TG_NEU]]-Tabla25[[#This Row],[ESC_NUM_COR_COD_ESC_TG_NEU]]</f>
        <v>-1</v>
      </c>
      <c r="CB18" s="39">
        <f>Tabla25[[#This Row],[PAS_DUR_COR_COD_ESC_TG_NEU]]-Tabla25[[#This Row],[ESC_DUR_COR_COD_ESC_TG_NEU]]</f>
        <v>40.467532467532465</v>
      </c>
      <c r="CC18" s="39">
        <f>Tabla25[[#This Row],[PAS_NUM_COR_COD_ESC_TG_POS]]-Tabla25[[#This Row],[ESC_NUM_COR_COD_ESC_TG_POS]]</f>
        <v>-2.4500000000000002</v>
      </c>
      <c r="CD18" s="39">
        <f>Tabla25[[#This Row],[PAS_DUR_COR_COD_ESC_TG_POS]]-Tabla25[[#This Row],[ESC_DUR_COR_COD_ESC_TG_POS]]</f>
        <v>-168.11111111111109</v>
      </c>
      <c r="CE18" s="39">
        <f>Tabla25[[#This Row],[PAS_NUM_COR_COD_ESC_TG_TOT]]-Tabla25[[#This Row],[ESC_NUM_COR_COD_ESC_TG_TOT]]</f>
        <v>-1.0531852717708938</v>
      </c>
      <c r="CF18" s="39">
        <f>Tabla25[[#This Row],[PAS_DUR_COR_COD_ESC_TG_TOT]]-Tabla25[[#This Row],[ESC_DUR_COR_COD_ESC_TG_TOT]]</f>
        <v>-12.194805194805213</v>
      </c>
      <c r="CG18" s="42">
        <f>Tabla25[[#This Row],[PAS_NUM_COR_COD_ROS_TG_NEG]]-Tabla25[[#This Row],[PAS_NUM_COR_COD_ESC_TG_NEG]]</f>
        <v>0.78947368421052655</v>
      </c>
      <c r="CH18" s="42">
        <f>Tabla25[[#This Row],[PAS_NUM_COR_COD_ROS_TG_NEU]]-Tabla25[[#This Row],[PAS_NUM_COR_COD_ESC_TG_NEU]]</f>
        <v>0.45000000000000018</v>
      </c>
      <c r="CI18" s="42">
        <f>Tabla25[[#This Row],[PAS_NUM_COR_COD_ROS_TG_POS]]-Tabla25[[#This Row],[PAS_NUM_COR_COD_ESC_TG_POS]]</f>
        <v>-0.15000000000000013</v>
      </c>
      <c r="CJ18" s="42">
        <f>Tabla25[[#This Row],[PAS_NUM_COR_COD_ROS_TG_TOT]]-Tabla25[[#This Row],[PAS_NUM_COR_COD_ESC_TG_TOT]]</f>
        <v>0.35593220338983045</v>
      </c>
      <c r="CK18" s="42">
        <f>Tabla25[[#This Row],[PAS_DUR_COR_COD_ROS_TG_NEG]]-Tabla25[[#This Row],[PAS_DUR_COR_COD_ESC_TG_NEG]]</f>
        <v>263.08241758241752</v>
      </c>
      <c r="CL18" s="42">
        <f>Tabla25[[#This Row],[PAS_DUR_COR_COD_ROS_TG_NEU]]-Tabla25[[#This Row],[PAS_DUR_COR_COD_ESC_TG_NEU]]</f>
        <v>97.81818181818187</v>
      </c>
      <c r="CM18" s="42">
        <f>Tabla25[[#This Row],[PAS_DUR_COR_COD_ROS_TG_POS]]-Tabla25[[#This Row],[PAS_DUR_COR_COD_ESC_TG_POS]]</f>
        <v>-112.11111111111109</v>
      </c>
      <c r="CN18" s="42">
        <f>Tabla25[[#This Row],[PAS_DUR_COR_COD_ROS_TG_TOT]]-Tabla25[[#This Row],[PAS_DUR_COR_COD_ESC_TG_TOT]]</f>
        <v>110.50909090909079</v>
      </c>
      <c r="CO18" s="44">
        <f>Tabla25[[#This Row],[ESC_NUM_COR_COD_ROS_TG_NEG]]-Tabla25[[#This Row],[ESC_NUM_COR_COD_ESC_TG_NEG]]</f>
        <v>2.0999999999999996</v>
      </c>
      <c r="CP18" s="44">
        <f>Tabla25[[#This Row],[ESC_NUM_COR_COD_ROS_TG_NEU]]-Tabla25[[#This Row],[ESC_NUM_COR_COD_ESC_TG_NEU]]</f>
        <v>0.20000000000000018</v>
      </c>
      <c r="CQ18" s="44">
        <f>Tabla25[[#This Row],[ESC_NUM_COR_COD_ROS_TG_POS]]-Tabla25[[#This Row],[ESC_NUM_COR_COD_ESC_TG_POS]]</f>
        <v>-0.66666666666666652</v>
      </c>
      <c r="CR18" s="44">
        <f>Tabla25[[#This Row],[ESC_NUM_COR_COD_ROS_TG_TOT]]-Tabla25[[#This Row],[ESC_NUM_COR_COD_ESC_TG_TOT]]</f>
        <v>0.5862068965517242</v>
      </c>
      <c r="CS18" s="44">
        <f>Tabla25[[#This Row],[ESC_DUR_COR_COD_ROS_TG_NEG]]-Tabla25[[#This Row],[ESC_DUR_COR_COD_ESC_TG_NEG]]</f>
        <v>447.35714285714289</v>
      </c>
      <c r="CT18" s="44">
        <f>Tabla25[[#This Row],[ESC_DUR_COR_COD_ROS_TG_NEU]]-Tabla25[[#This Row],[ESC_DUR_COR_COD_ESC_TG_NEU]]</f>
        <v>97.285714285714334</v>
      </c>
      <c r="CU18" s="44">
        <f>Tabla25[[#This Row],[ESC_DUR_COR_COD_ROS_TG_POS]]-Tabla25[[#This Row],[ESC_DUR_COR_COD_ESC_TG_POS]]</f>
        <v>-26.333333333333258</v>
      </c>
      <c r="CV18" s="44">
        <f>Tabla25[[#This Row],[ESC_DUR_COR_COD_ROS_TG_TOT]]-Tabla25[[#This Row],[ESC_DUR_COR_COD_ESC_TG_TOT]]</f>
        <v>179.38095238095241</v>
      </c>
      <c r="CW18" s="47">
        <f>Tabla25[[#This Row],[ROS_NUM_COR_COD_ROS_TG_NEG]]-Tabla25[[#This Row],[ROS_NUM_COR_COD_ESC_TG_NEG]]</f>
        <v>1.4444444444444442</v>
      </c>
      <c r="CX18" s="47">
        <f>Tabla25[[#This Row],[ROS_NUM_COR_COD_ROS_TG_NEU]]-Tabla25[[#This Row],[ROS_NUM_COR_COD_ESC_TG_NEU]]</f>
        <v>2.125</v>
      </c>
      <c r="CY18" s="47">
        <f>Tabla25[[#This Row],[ROS_NUM_COR_COD_ROS_TG_POS]]-Tabla25[[#This Row],[ROS_NUM_COR_COD_ESC_TG_POS]]</f>
        <v>0.89999999999999991</v>
      </c>
      <c r="CZ18" s="47">
        <f>Tabla25[[#This Row],[ROS_NUM_COR_COD_ROS_TG_TOT]]-Tabla25[[#This Row],[ROS_NUM_COR_COD_ESC_TG_TOT]]</f>
        <v>1.4444444444444446</v>
      </c>
      <c r="DA18" s="47">
        <f>Tabla25[[#This Row],[ROS_DUR_COR_COD_ROS_TG_NEG]]-Tabla25[[#This Row],[ROS_DUR_COR_COD_ESC_TG_NEG]]</f>
        <v>-486.375</v>
      </c>
      <c r="DB18" s="47">
        <f>Tabla25[[#This Row],[ROS_DUR_COR_COD_ROS_TG_NEU]]-Tabla25[[#This Row],[ROS_DUR_COR_COD_ESC_TG_NEU]]</f>
        <v>-143.375</v>
      </c>
      <c r="DC18" s="47">
        <f>Tabla25[[#This Row],[ROS_DUR_COR_COD_ROS_TG_POS]]-Tabla25[[#This Row],[ROS_DUR_COR_COD_ESC_TG_POS]]</f>
        <v>178.17857142857133</v>
      </c>
      <c r="DD18" s="47">
        <f>Tabla25[[#This Row],[ROS_DUR_COR_COD_ROS_TG_TOT]]-Tabla25[[#This Row],[ROS_DUR_COR_COD_ESC_TG_TOT]]</f>
        <v>-108.43333333333339</v>
      </c>
    </row>
    <row r="19" spans="1:108" x14ac:dyDescent="0.3">
      <c r="A19" s="2" t="s">
        <v>17</v>
      </c>
      <c r="B19" s="2">
        <v>20</v>
      </c>
      <c r="C19" s="2">
        <v>1</v>
      </c>
      <c r="D19" s="2">
        <v>28</v>
      </c>
      <c r="E19" s="19">
        <v>4</v>
      </c>
      <c r="F19" s="19">
        <v>1297.421052631579</v>
      </c>
      <c r="G19" s="19">
        <v>3.4736842105263159</v>
      </c>
      <c r="H19" s="19">
        <v>1324.5333333333333</v>
      </c>
      <c r="I19" s="19">
        <v>3.75</v>
      </c>
      <c r="J19" s="19">
        <v>1220.9473684210527</v>
      </c>
      <c r="K19" s="19">
        <v>3.7457627118644066</v>
      </c>
      <c r="L19" s="19">
        <v>1277.6792452830189</v>
      </c>
      <c r="M19" s="21">
        <v>2.4</v>
      </c>
      <c r="N19" s="21">
        <v>1012</v>
      </c>
      <c r="O19" s="21">
        <v>2.7894736842105261</v>
      </c>
      <c r="P19" s="21">
        <v>1268.1538461538462</v>
      </c>
      <c r="Q19" s="21">
        <v>2.8</v>
      </c>
      <c r="R19" s="21">
        <v>1154</v>
      </c>
      <c r="S19" s="21">
        <v>2.6610169491525424</v>
      </c>
      <c r="T19" s="21">
        <v>1141.7073170731708</v>
      </c>
      <c r="U19" s="22">
        <v>5.3</v>
      </c>
      <c r="V19" s="22">
        <v>1618.4</v>
      </c>
      <c r="W19" s="22">
        <v>4.2222222222222223</v>
      </c>
      <c r="X19" s="22">
        <v>1393.8888888888889</v>
      </c>
      <c r="Y19" s="22">
        <v>5.5</v>
      </c>
      <c r="Z19" s="22">
        <v>1788.5</v>
      </c>
      <c r="AA19" s="22">
        <v>5.0344827586206895</v>
      </c>
      <c r="AB19" s="22">
        <v>1607.3793103448277</v>
      </c>
      <c r="AC19" s="24">
        <v>1.7</v>
      </c>
      <c r="AD19" s="24">
        <v>665.71428571428567</v>
      </c>
      <c r="AE19" s="24">
        <v>2.1111111111111112</v>
      </c>
      <c r="AF19" s="24">
        <v>759.85714285714289</v>
      </c>
      <c r="AG19" s="24">
        <v>1.4</v>
      </c>
      <c r="AH19" s="24">
        <v>489.71428571428572</v>
      </c>
      <c r="AI19" s="24">
        <v>1.7241379310344827</v>
      </c>
      <c r="AJ19" s="24">
        <v>638.42857142857144</v>
      </c>
      <c r="AK19" s="26">
        <v>3.6666666666666665</v>
      </c>
      <c r="AL19" s="26">
        <v>1698.4</v>
      </c>
      <c r="AM19" s="26">
        <v>3.7</v>
      </c>
      <c r="AN19" s="26">
        <v>1707.1666666666667</v>
      </c>
      <c r="AO19" s="26">
        <v>3.8</v>
      </c>
      <c r="AP19" s="26">
        <v>1591.6666666666667</v>
      </c>
      <c r="AQ19" s="26">
        <v>3.7241379310344827</v>
      </c>
      <c r="AR19" s="26">
        <v>1663.8235294117646</v>
      </c>
      <c r="AS19" s="28">
        <v>3.2222222222222223</v>
      </c>
      <c r="AT19" s="28">
        <v>1260.5999999999999</v>
      </c>
      <c r="AU19" s="28">
        <v>2.5</v>
      </c>
      <c r="AV19" s="28">
        <v>1019.8571428571429</v>
      </c>
      <c r="AW19" s="28">
        <v>2.4</v>
      </c>
      <c r="AX19" s="28">
        <v>884.28571428571433</v>
      </c>
      <c r="AY19" s="28">
        <v>2.6896551724137931</v>
      </c>
      <c r="AZ19" s="28">
        <v>1033.2631578947369</v>
      </c>
      <c r="BA19" s="33">
        <f>Tabla25[[#This Row],[ROS_NUM_COR_COD_ROS_TG_NEG]]-Tabla25[[#This Row],[PAS_NUM_COR_COD_ROS_TG_NEG]]</f>
        <v>0.82222222222222241</v>
      </c>
      <c r="BB19" s="33">
        <f>Tabla25[[#This Row],[ROS_DUR_COR_COD_ROS_TG_NEG]]-Tabla25[[#This Row],[PAS_DUR_COR_COD_ROS_TG_NEG]]</f>
        <v>248.59999999999991</v>
      </c>
      <c r="BC19" s="33">
        <f>Tabla25[[#This Row],[ROS_NUM_COR_COD_ROS_TG_NEU]]-Tabla25[[#This Row],[PAS_NUM_COR_COD_ROS_TG_NEU]]</f>
        <v>-0.28947368421052611</v>
      </c>
      <c r="BD19" s="33">
        <f>Tabla25[[#This Row],[ROS_DUR_COR_COD_ROS_TG_NEU]]-Tabla25[[#This Row],[PAS_DUR_COR_COD_ROS_TG_NEU]]</f>
        <v>-248.2967032967033</v>
      </c>
      <c r="BE19" s="33">
        <f>Tabla25[[#This Row],[ROS_NUM_COR_COD_ROS_TG_POS]]-Tabla25[[#This Row],[PAS_NUM_COR_COD_ROS_TG_POS]]</f>
        <v>-0.39999999999999991</v>
      </c>
      <c r="BF19" s="33">
        <f>Tabla25[[#This Row],[ROS_DUR_COR_COD_ROS_TG_POS]]-Tabla25[[#This Row],[PAS_DUR_COR_COD_ROS_TG_POS]]</f>
        <v>-269.71428571428567</v>
      </c>
      <c r="BG19" s="33">
        <f>Tabla25[[#This Row],[ROS_NUM_COR_COD_ROS_TG_TOT]]-Tabla25[[#This Row],[PAS_NUM_COR_COD_ROS_TG_TOT]]</f>
        <v>2.8638223261250761E-2</v>
      </c>
      <c r="BH19" s="33">
        <f>Tabla25[[#This Row],[ROS_DUR_COR_COD_ROS_TG_TOT]]-Tabla25[[#This Row],[PAS_DUR_COR_COD_ROS_TG_TOT]]</f>
        <v>-108.44415917843389</v>
      </c>
      <c r="BI19" s="30">
        <f>Tabla25[[#This Row],[ROS_NUM_COR_COD_ESC_TG_NEG]]-Tabla25[[#This Row],[PAS_NUM_COR_COD_ESC_TG_NEG]]</f>
        <v>-0.33333333333333348</v>
      </c>
      <c r="BJ19" s="30">
        <f>Tabla25[[#This Row],[ROS_DUR_COR_COD_ESC_TG_NEG]]-Tabla25[[#This Row],[PAS_DUR_COR_COD_ESC_TG_NEG]]</f>
        <v>400.97894736842113</v>
      </c>
      <c r="BK19" s="30">
        <f>Tabla25[[#This Row],[ROS_NUM_COR_COD_ESC_TG_NEU]]-Tabla25[[#This Row],[PAS_NUM_COR_COD_ESC_TG_NEU]]</f>
        <v>0.22631578947368425</v>
      </c>
      <c r="BL19" s="30">
        <f>Tabla25[[#This Row],[ROS_DUR_COR_COD_ESC_TG_NEU]]-Tabla25[[#This Row],[PAS_DUR_COR_COD_ESC_TG_NEU]]</f>
        <v>382.63333333333344</v>
      </c>
      <c r="BM19" s="30">
        <f>Tabla25[[#This Row],[ROS_NUM_COR_COD_ESC_TG_POS]]-Tabla25[[#This Row],[PAS_NUM_COR_COD_ESC_TG_POS]]</f>
        <v>4.9999999999999822E-2</v>
      </c>
      <c r="BN19" s="30">
        <f>Tabla25[[#This Row],[ROS_DUR_COR_COD_ESC_TG_POS]]-Tabla25[[#This Row],[PAS_DUR_COR_COD_ESC_TG_POS]]</f>
        <v>370.71929824561403</v>
      </c>
      <c r="BO19" s="30">
        <f>Tabla25[[#This Row],[ROS_NUM_COR_COD_ESC_TG_TOT]]-Tabla25[[#This Row],[PAS_NUM_COR_COD_ESC_TG_TOT]]</f>
        <v>-2.1624780829923917E-2</v>
      </c>
      <c r="BP19" s="30">
        <f>Tabla25[[#This Row],[ROS_DUR_COR_COD_ESC_TG_TOT]]-Tabla25[[#This Row],[PAS_DUR_COR_COD_ESC_TG_TOT]]</f>
        <v>386.14428412874577</v>
      </c>
      <c r="BQ19" s="36">
        <f>Tabla25[[#This Row],[PAS_NUM_COR_COD_ROS_TG_NEG]]-Tabla25[[#This Row],[ESC_NUM_COR_COD_ROS_TG_NEG]]</f>
        <v>0.7</v>
      </c>
      <c r="BR19" s="36">
        <f>Tabla25[[#This Row],[PAS_DUR_COR_COD_ROS_TG_NEG]]-Tabla25[[#This Row],[ESC_DUR_COR_COD_ROS_TG_NEG]]</f>
        <v>346.28571428571433</v>
      </c>
      <c r="BS19" s="36">
        <f>Tabla25[[#This Row],[PAS_NUM_COR_COD_ROS_TG_NEU]]-Tabla25[[#This Row],[ESC_NUM_COR_COD_ROS_TG_NEU]]</f>
        <v>0.67836257309941494</v>
      </c>
      <c r="BT19" s="36">
        <f>Tabla25[[#This Row],[PAS_DUR_COR_COD_ROS_TG_NEU]]-Tabla25[[#This Row],[ESC_DUR_COR_COD_ROS_TG_NEU]]</f>
        <v>508.2967032967033</v>
      </c>
      <c r="BU19" s="36">
        <f>Tabla25[[#This Row],[PAS_NUM_COR_COD_ROS_TG_POS]]-Tabla25[[#This Row],[ESC_NUM_COR_COD_ROS_TG_POS]]</f>
        <v>1.4</v>
      </c>
      <c r="BV19" s="36">
        <f>Tabla25[[#This Row],[PAS_DUR_COR_COD_ROS_TG_POS]]-Tabla25[[#This Row],[ESC_DUR_COR_COD_ROS_TG_POS]]</f>
        <v>664.28571428571422</v>
      </c>
      <c r="BW19" s="36">
        <f>Tabla25[[#This Row],[PAS_NUM_COR_COD_ROS_TG_TOT]]-Tabla25[[#This Row],[ESC_NUM_COR_COD_ROS_TG_TOT]]</f>
        <v>0.93687901811805974</v>
      </c>
      <c r="BX19" s="36">
        <f>Tabla25[[#This Row],[PAS_DUR_COR_COD_ROS_TG_TOT]]-Tabla25[[#This Row],[ESC_DUR_COR_COD_ROS_TG_TOT]]</f>
        <v>503.27874564459933</v>
      </c>
      <c r="BY19" s="39">
        <f>Tabla25[[#This Row],[PAS_NUM_COR_COD_ESC_TG_NEG]]-Tabla25[[#This Row],[ESC_NUM_COR_COD_ESC_TG_NEG]]</f>
        <v>-1.2999999999999998</v>
      </c>
      <c r="BZ19" s="39">
        <f>Tabla25[[#This Row],[PAS_DUR_COR_COD_ESC_TG_NEG]]-Tabla25[[#This Row],[ESC_DUR_COR_COD_ESC_TG_NEG]]</f>
        <v>-320.97894736842113</v>
      </c>
      <c r="CA19" s="39">
        <f>Tabla25[[#This Row],[PAS_NUM_COR_COD_ESC_TG_NEU]]-Tabla25[[#This Row],[ESC_NUM_COR_COD_ESC_TG_NEU]]</f>
        <v>-0.74853801169590639</v>
      </c>
      <c r="CB19" s="39">
        <f>Tabla25[[#This Row],[PAS_DUR_COR_COD_ESC_TG_NEU]]-Tabla25[[#This Row],[ESC_DUR_COR_COD_ESC_TG_NEU]]</f>
        <v>-69.355555555555611</v>
      </c>
      <c r="CC19" s="39">
        <f>Tabla25[[#This Row],[PAS_NUM_COR_COD_ESC_TG_POS]]-Tabla25[[#This Row],[ESC_NUM_COR_COD_ESC_TG_POS]]</f>
        <v>-1.75</v>
      </c>
      <c r="CD19" s="39">
        <f>Tabla25[[#This Row],[PAS_DUR_COR_COD_ESC_TG_POS]]-Tabla25[[#This Row],[ESC_DUR_COR_COD_ESC_TG_POS]]</f>
        <v>-567.55263157894728</v>
      </c>
      <c r="CE19" s="39">
        <f>Tabla25[[#This Row],[PAS_NUM_COR_COD_ESC_TG_TOT]]-Tabla25[[#This Row],[ESC_NUM_COR_COD_ESC_TG_TOT]]</f>
        <v>-1.2887200467562829</v>
      </c>
      <c r="CF19" s="39">
        <f>Tabla25[[#This Row],[PAS_DUR_COR_COD_ESC_TG_TOT]]-Tabla25[[#This Row],[ESC_DUR_COR_COD_ESC_TG_TOT]]</f>
        <v>-329.7000650618088</v>
      </c>
      <c r="CG19" s="42">
        <f>Tabla25[[#This Row],[PAS_NUM_COR_COD_ROS_TG_NEG]]-Tabla25[[#This Row],[PAS_NUM_COR_COD_ESC_TG_NEG]]</f>
        <v>-1.6</v>
      </c>
      <c r="CH19" s="42">
        <f>Tabla25[[#This Row],[PAS_NUM_COR_COD_ROS_TG_NEU]]-Tabla25[[#This Row],[PAS_NUM_COR_COD_ESC_TG_NEU]]</f>
        <v>-0.68421052631578982</v>
      </c>
      <c r="CI19" s="42">
        <f>Tabla25[[#This Row],[PAS_NUM_COR_COD_ROS_TG_POS]]-Tabla25[[#This Row],[PAS_NUM_COR_COD_ESC_TG_POS]]</f>
        <v>-0.95000000000000018</v>
      </c>
      <c r="CJ19" s="42">
        <f>Tabla25[[#This Row],[PAS_NUM_COR_COD_ROS_TG_TOT]]-Tabla25[[#This Row],[PAS_NUM_COR_COD_ESC_TG_TOT]]</f>
        <v>-1.0847457627118642</v>
      </c>
      <c r="CK19" s="42">
        <f>Tabla25[[#This Row],[PAS_DUR_COR_COD_ROS_TG_NEG]]-Tabla25[[#This Row],[PAS_DUR_COR_COD_ESC_TG_NEG]]</f>
        <v>-285.42105263157896</v>
      </c>
      <c r="CL19" s="42">
        <f>Tabla25[[#This Row],[PAS_DUR_COR_COD_ROS_TG_NEU]]-Tabla25[[#This Row],[PAS_DUR_COR_COD_ESC_TG_NEU]]</f>
        <v>-56.379487179487114</v>
      </c>
      <c r="CM19" s="42">
        <f>Tabla25[[#This Row],[PAS_DUR_COR_COD_ROS_TG_POS]]-Tabla25[[#This Row],[PAS_DUR_COR_COD_ESC_TG_POS]]</f>
        <v>-66.947368421052715</v>
      </c>
      <c r="CN19" s="42">
        <f>Tabla25[[#This Row],[PAS_DUR_COR_COD_ROS_TG_TOT]]-Tabla25[[#This Row],[PAS_DUR_COR_COD_ESC_TG_TOT]]</f>
        <v>-135.9719282098481</v>
      </c>
      <c r="CO19" s="44">
        <f>Tabla25[[#This Row],[ESC_NUM_COR_COD_ROS_TG_NEG]]-Tabla25[[#This Row],[ESC_NUM_COR_COD_ESC_TG_NEG]]</f>
        <v>-3.5999999999999996</v>
      </c>
      <c r="CP19" s="44">
        <f>Tabla25[[#This Row],[ESC_NUM_COR_COD_ROS_TG_NEU]]-Tabla25[[#This Row],[ESC_NUM_COR_COD_ESC_TG_NEU]]</f>
        <v>-2.1111111111111112</v>
      </c>
      <c r="CQ19" s="44">
        <f>Tabla25[[#This Row],[ESC_NUM_COR_COD_ROS_TG_POS]]-Tabla25[[#This Row],[ESC_NUM_COR_COD_ESC_TG_POS]]</f>
        <v>-4.0999999999999996</v>
      </c>
      <c r="CR19" s="44">
        <f>Tabla25[[#This Row],[ESC_NUM_COR_COD_ROS_TG_TOT]]-Tabla25[[#This Row],[ESC_NUM_COR_COD_ESC_TG_TOT]]</f>
        <v>-3.3103448275862069</v>
      </c>
      <c r="CS19" s="44">
        <f>Tabla25[[#This Row],[ESC_DUR_COR_COD_ROS_TG_NEG]]-Tabla25[[#This Row],[ESC_DUR_COR_COD_ESC_TG_NEG]]</f>
        <v>-952.68571428571443</v>
      </c>
      <c r="CT19" s="44">
        <f>Tabla25[[#This Row],[ESC_DUR_COR_COD_ROS_TG_NEU]]-Tabla25[[#This Row],[ESC_DUR_COR_COD_ESC_TG_NEU]]</f>
        <v>-634.03174603174602</v>
      </c>
      <c r="CU19" s="44">
        <f>Tabla25[[#This Row],[ESC_DUR_COR_COD_ROS_TG_POS]]-Tabla25[[#This Row],[ESC_DUR_COR_COD_ESC_TG_POS]]</f>
        <v>-1298.7857142857142</v>
      </c>
      <c r="CV19" s="44">
        <f>Tabla25[[#This Row],[ESC_DUR_COR_COD_ROS_TG_TOT]]-Tabla25[[#This Row],[ESC_DUR_COR_COD_ESC_TG_TOT]]</f>
        <v>-968.95073891625623</v>
      </c>
      <c r="CW19" s="47">
        <f>Tabla25[[#This Row],[ROS_NUM_COR_COD_ROS_TG_NEG]]-Tabla25[[#This Row],[ROS_NUM_COR_COD_ESC_TG_NEG]]</f>
        <v>-0.4444444444444442</v>
      </c>
      <c r="CX19" s="47">
        <f>Tabla25[[#This Row],[ROS_NUM_COR_COD_ROS_TG_NEU]]-Tabla25[[#This Row],[ROS_NUM_COR_COD_ESC_TG_NEU]]</f>
        <v>-1.2000000000000002</v>
      </c>
      <c r="CY19" s="47">
        <f>Tabla25[[#This Row],[ROS_NUM_COR_COD_ROS_TG_POS]]-Tabla25[[#This Row],[ROS_NUM_COR_COD_ESC_TG_POS]]</f>
        <v>-1.4</v>
      </c>
      <c r="CZ19" s="47">
        <f>Tabla25[[#This Row],[ROS_NUM_COR_COD_ROS_TG_TOT]]-Tabla25[[#This Row],[ROS_NUM_COR_COD_ESC_TG_TOT]]</f>
        <v>-1.0344827586206895</v>
      </c>
      <c r="DA19" s="47">
        <f>Tabla25[[#This Row],[ROS_DUR_COR_COD_ROS_TG_NEG]]-Tabla25[[#This Row],[ROS_DUR_COR_COD_ESC_TG_NEG]]</f>
        <v>-437.80000000000018</v>
      </c>
      <c r="DB19" s="47">
        <f>Tabla25[[#This Row],[ROS_DUR_COR_COD_ROS_TG_NEU]]-Tabla25[[#This Row],[ROS_DUR_COR_COD_ESC_TG_NEU]]</f>
        <v>-687.30952380952385</v>
      </c>
      <c r="DC19" s="47">
        <f>Tabla25[[#This Row],[ROS_DUR_COR_COD_ROS_TG_POS]]-Tabla25[[#This Row],[ROS_DUR_COR_COD_ESC_TG_POS]]</f>
        <v>-707.38095238095241</v>
      </c>
      <c r="DD19" s="47">
        <f>Tabla25[[#This Row],[ROS_DUR_COR_COD_ROS_TG_TOT]]-Tabla25[[#This Row],[ROS_DUR_COR_COD_ESC_TG_TOT]]</f>
        <v>-630.56037151702776</v>
      </c>
    </row>
    <row r="20" spans="1:108" x14ac:dyDescent="0.3">
      <c r="A20" s="2" t="s">
        <v>18</v>
      </c>
      <c r="B20" s="2">
        <v>20</v>
      </c>
      <c r="C20" s="2">
        <v>1</v>
      </c>
      <c r="D20" s="2">
        <v>24</v>
      </c>
      <c r="E20" s="19">
        <v>2.35</v>
      </c>
      <c r="F20" s="19">
        <v>622.61111111111109</v>
      </c>
      <c r="G20" s="19">
        <v>2.8</v>
      </c>
      <c r="H20" s="19">
        <v>934.9375</v>
      </c>
      <c r="I20" s="19">
        <v>3.15</v>
      </c>
      <c r="J20" s="19">
        <v>893.64705882352939</v>
      </c>
      <c r="K20" s="19">
        <v>2.7666666666666666</v>
      </c>
      <c r="L20" s="19">
        <v>810.94117647058829</v>
      </c>
      <c r="M20" s="21">
        <v>2.65</v>
      </c>
      <c r="N20" s="21">
        <v>961.57142857142856</v>
      </c>
      <c r="O20" s="21">
        <v>2.85</v>
      </c>
      <c r="P20" s="21">
        <v>865.3125</v>
      </c>
      <c r="Q20" s="21">
        <v>2.95</v>
      </c>
      <c r="R20" s="21">
        <v>878.27777777777783</v>
      </c>
      <c r="S20" s="21">
        <v>2.8166666666666669</v>
      </c>
      <c r="T20" s="21">
        <v>898.25</v>
      </c>
      <c r="U20" s="22">
        <v>1.6</v>
      </c>
      <c r="V20" s="22">
        <v>547.16666666666663</v>
      </c>
      <c r="W20" s="22">
        <v>2.3333333333333335</v>
      </c>
      <c r="X20" s="22">
        <v>613.5</v>
      </c>
      <c r="Y20" s="22">
        <v>2.8</v>
      </c>
      <c r="Z20" s="22">
        <v>738</v>
      </c>
      <c r="AA20" s="22">
        <v>2.2413793103448274</v>
      </c>
      <c r="AB20" s="22">
        <v>640.68181818181813</v>
      </c>
      <c r="AC20" s="24">
        <v>3.6</v>
      </c>
      <c r="AD20" s="24">
        <v>1066.625</v>
      </c>
      <c r="AE20" s="24">
        <v>1.3333333333333333</v>
      </c>
      <c r="AF20" s="24">
        <v>453</v>
      </c>
      <c r="AG20" s="24">
        <v>1.7</v>
      </c>
      <c r="AH20" s="24">
        <v>417.22222222222223</v>
      </c>
      <c r="AI20" s="24">
        <v>2.2413793103448274</v>
      </c>
      <c r="AJ20" s="24">
        <v>652.43478260869563</v>
      </c>
      <c r="AK20" s="26">
        <v>2.125</v>
      </c>
      <c r="AL20" s="26">
        <v>1082.5</v>
      </c>
      <c r="AM20" s="26">
        <v>2.9</v>
      </c>
      <c r="AN20" s="26">
        <v>819.42857142857144</v>
      </c>
      <c r="AO20" s="26">
        <v>2.8</v>
      </c>
      <c r="AP20" s="26">
        <v>1334</v>
      </c>
      <c r="AQ20" s="26">
        <v>2.6428571428571428</v>
      </c>
      <c r="AR20" s="26">
        <v>1046</v>
      </c>
      <c r="AS20" s="28">
        <v>3.375</v>
      </c>
      <c r="AT20" s="28">
        <v>730.125</v>
      </c>
      <c r="AU20" s="28">
        <v>3.1</v>
      </c>
      <c r="AV20" s="28">
        <v>836.625</v>
      </c>
      <c r="AW20" s="28">
        <v>3.2</v>
      </c>
      <c r="AX20" s="28">
        <v>1021.2857142857143</v>
      </c>
      <c r="AY20" s="28">
        <v>3.2142857142857144</v>
      </c>
      <c r="AZ20" s="28">
        <v>855.78260869565213</v>
      </c>
      <c r="BA20" s="33">
        <f>Tabla25[[#This Row],[ROS_NUM_COR_COD_ROS_TG_NEG]]-Tabla25[[#This Row],[PAS_NUM_COR_COD_ROS_TG_NEG]]</f>
        <v>0.72500000000000009</v>
      </c>
      <c r="BB20" s="33">
        <f>Tabla25[[#This Row],[ROS_DUR_COR_COD_ROS_TG_NEG]]-Tabla25[[#This Row],[PAS_DUR_COR_COD_ROS_TG_NEG]]</f>
        <v>-231.44642857142856</v>
      </c>
      <c r="BC20" s="33">
        <f>Tabla25[[#This Row],[ROS_NUM_COR_COD_ROS_TG_NEU]]-Tabla25[[#This Row],[PAS_NUM_COR_COD_ROS_TG_NEU]]</f>
        <v>0.25</v>
      </c>
      <c r="BD20" s="33">
        <f>Tabla25[[#This Row],[ROS_DUR_COR_COD_ROS_TG_NEU]]-Tabla25[[#This Row],[PAS_DUR_COR_COD_ROS_TG_NEU]]</f>
        <v>-28.6875</v>
      </c>
      <c r="BE20" s="33">
        <f>Tabla25[[#This Row],[ROS_NUM_COR_COD_ROS_TG_POS]]-Tabla25[[#This Row],[PAS_NUM_COR_COD_ROS_TG_POS]]</f>
        <v>0.25</v>
      </c>
      <c r="BF20" s="33">
        <f>Tabla25[[#This Row],[ROS_DUR_COR_COD_ROS_TG_POS]]-Tabla25[[#This Row],[PAS_DUR_COR_COD_ROS_TG_POS]]</f>
        <v>143.00793650793651</v>
      </c>
      <c r="BG20" s="33">
        <f>Tabla25[[#This Row],[ROS_NUM_COR_COD_ROS_TG_TOT]]-Tabla25[[#This Row],[PAS_NUM_COR_COD_ROS_TG_TOT]]</f>
        <v>0.39761904761904754</v>
      </c>
      <c r="BH20" s="33">
        <f>Tabla25[[#This Row],[ROS_DUR_COR_COD_ROS_TG_TOT]]-Tabla25[[#This Row],[PAS_DUR_COR_COD_ROS_TG_TOT]]</f>
        <v>-42.467391304347871</v>
      </c>
      <c r="BI20" s="30">
        <f>Tabla25[[#This Row],[ROS_NUM_COR_COD_ESC_TG_NEG]]-Tabla25[[#This Row],[PAS_NUM_COR_COD_ESC_TG_NEG]]</f>
        <v>-0.22500000000000009</v>
      </c>
      <c r="BJ20" s="30">
        <f>Tabla25[[#This Row],[ROS_DUR_COR_COD_ESC_TG_NEG]]-Tabla25[[#This Row],[PAS_DUR_COR_COD_ESC_TG_NEG]]</f>
        <v>459.88888888888891</v>
      </c>
      <c r="BK20" s="30">
        <f>Tabla25[[#This Row],[ROS_NUM_COR_COD_ESC_TG_NEU]]-Tabla25[[#This Row],[PAS_NUM_COR_COD_ESC_TG_NEU]]</f>
        <v>0.10000000000000009</v>
      </c>
      <c r="BL20" s="30">
        <f>Tabla25[[#This Row],[ROS_DUR_COR_COD_ESC_TG_NEU]]-Tabla25[[#This Row],[PAS_DUR_COR_COD_ESC_TG_NEU]]</f>
        <v>-115.50892857142856</v>
      </c>
      <c r="BM20" s="30">
        <f>Tabla25[[#This Row],[ROS_NUM_COR_COD_ESC_TG_POS]]-Tabla25[[#This Row],[PAS_NUM_COR_COD_ESC_TG_POS]]</f>
        <v>-0.35000000000000009</v>
      </c>
      <c r="BN20" s="30">
        <f>Tabla25[[#This Row],[ROS_DUR_COR_COD_ESC_TG_POS]]-Tabla25[[#This Row],[PAS_DUR_COR_COD_ESC_TG_POS]]</f>
        <v>440.35294117647061</v>
      </c>
      <c r="BO20" s="30">
        <f>Tabla25[[#This Row],[ROS_NUM_COR_COD_ESC_TG_TOT]]-Tabla25[[#This Row],[PAS_NUM_COR_COD_ESC_TG_TOT]]</f>
        <v>-0.12380952380952381</v>
      </c>
      <c r="BP20" s="30">
        <f>Tabla25[[#This Row],[ROS_DUR_COR_COD_ESC_TG_TOT]]-Tabla25[[#This Row],[PAS_DUR_COR_COD_ESC_TG_TOT]]</f>
        <v>235.05882352941171</v>
      </c>
      <c r="BQ20" s="36">
        <f>Tabla25[[#This Row],[PAS_NUM_COR_COD_ROS_TG_NEG]]-Tabla25[[#This Row],[ESC_NUM_COR_COD_ROS_TG_NEG]]</f>
        <v>-0.95000000000000018</v>
      </c>
      <c r="BR20" s="36">
        <f>Tabla25[[#This Row],[PAS_DUR_COR_COD_ROS_TG_NEG]]-Tabla25[[#This Row],[ESC_DUR_COR_COD_ROS_TG_NEG]]</f>
        <v>-105.05357142857144</v>
      </c>
      <c r="BS20" s="36">
        <f>Tabla25[[#This Row],[PAS_NUM_COR_COD_ROS_TG_NEU]]-Tabla25[[#This Row],[ESC_NUM_COR_COD_ROS_TG_NEU]]</f>
        <v>1.5166666666666668</v>
      </c>
      <c r="BT20" s="36">
        <f>Tabla25[[#This Row],[PAS_DUR_COR_COD_ROS_TG_NEU]]-Tabla25[[#This Row],[ESC_DUR_COR_COD_ROS_TG_NEU]]</f>
        <v>412.3125</v>
      </c>
      <c r="BU20" s="36">
        <f>Tabla25[[#This Row],[PAS_NUM_COR_COD_ROS_TG_POS]]-Tabla25[[#This Row],[ESC_NUM_COR_COD_ROS_TG_POS]]</f>
        <v>1.2500000000000002</v>
      </c>
      <c r="BV20" s="36">
        <f>Tabla25[[#This Row],[PAS_DUR_COR_COD_ROS_TG_POS]]-Tabla25[[#This Row],[ESC_DUR_COR_COD_ROS_TG_POS]]</f>
        <v>461.0555555555556</v>
      </c>
      <c r="BW20" s="36">
        <f>Tabla25[[#This Row],[PAS_NUM_COR_COD_ROS_TG_TOT]]-Tabla25[[#This Row],[ESC_NUM_COR_COD_ROS_TG_TOT]]</f>
        <v>0.57528735632183947</v>
      </c>
      <c r="BX20" s="36">
        <f>Tabla25[[#This Row],[PAS_DUR_COR_COD_ROS_TG_TOT]]-Tabla25[[#This Row],[ESC_DUR_COR_COD_ROS_TG_TOT]]</f>
        <v>245.81521739130437</v>
      </c>
      <c r="BY20" s="39">
        <f>Tabla25[[#This Row],[PAS_NUM_COR_COD_ESC_TG_NEG]]-Tabla25[[#This Row],[ESC_NUM_COR_COD_ESC_TG_NEG]]</f>
        <v>0.75</v>
      </c>
      <c r="BZ20" s="39">
        <f>Tabla25[[#This Row],[PAS_DUR_COR_COD_ESC_TG_NEG]]-Tabla25[[#This Row],[ESC_DUR_COR_COD_ESC_TG_NEG]]</f>
        <v>75.444444444444457</v>
      </c>
      <c r="CA20" s="39">
        <f>Tabla25[[#This Row],[PAS_NUM_COR_COD_ESC_TG_NEU]]-Tabla25[[#This Row],[ESC_NUM_COR_COD_ESC_TG_NEU]]</f>
        <v>0.46666666666666634</v>
      </c>
      <c r="CB20" s="39">
        <f>Tabla25[[#This Row],[PAS_DUR_COR_COD_ESC_TG_NEU]]-Tabla25[[#This Row],[ESC_DUR_COR_COD_ESC_TG_NEU]]</f>
        <v>321.4375</v>
      </c>
      <c r="CC20" s="39">
        <f>Tabla25[[#This Row],[PAS_NUM_COR_COD_ESC_TG_POS]]-Tabla25[[#This Row],[ESC_NUM_COR_COD_ESC_TG_POS]]</f>
        <v>0.35000000000000009</v>
      </c>
      <c r="CD20" s="39">
        <f>Tabla25[[#This Row],[PAS_DUR_COR_COD_ESC_TG_POS]]-Tabla25[[#This Row],[ESC_DUR_COR_COD_ESC_TG_POS]]</f>
        <v>155.64705882352939</v>
      </c>
      <c r="CE20" s="39">
        <f>Tabla25[[#This Row],[PAS_NUM_COR_COD_ESC_TG_TOT]]-Tabla25[[#This Row],[ESC_NUM_COR_COD_ESC_TG_TOT]]</f>
        <v>0.52528735632183921</v>
      </c>
      <c r="CF20" s="39">
        <f>Tabla25[[#This Row],[PAS_DUR_COR_COD_ESC_TG_TOT]]-Tabla25[[#This Row],[ESC_DUR_COR_COD_ESC_TG_TOT]]</f>
        <v>170.25935828877016</v>
      </c>
      <c r="CG20" s="42">
        <f>Tabla25[[#This Row],[PAS_NUM_COR_COD_ROS_TG_NEG]]-Tabla25[[#This Row],[PAS_NUM_COR_COD_ESC_TG_NEG]]</f>
        <v>0.29999999999999982</v>
      </c>
      <c r="CH20" s="42">
        <f>Tabla25[[#This Row],[PAS_NUM_COR_COD_ROS_TG_NEU]]-Tabla25[[#This Row],[PAS_NUM_COR_COD_ESC_TG_NEU]]</f>
        <v>5.0000000000000266E-2</v>
      </c>
      <c r="CI20" s="42">
        <f>Tabla25[[#This Row],[PAS_NUM_COR_COD_ROS_TG_POS]]-Tabla25[[#This Row],[PAS_NUM_COR_COD_ESC_TG_POS]]</f>
        <v>-0.19999999999999973</v>
      </c>
      <c r="CJ20" s="42">
        <f>Tabla25[[#This Row],[PAS_NUM_COR_COD_ROS_TG_TOT]]-Tabla25[[#This Row],[PAS_NUM_COR_COD_ESC_TG_TOT]]</f>
        <v>5.0000000000000266E-2</v>
      </c>
      <c r="CK20" s="42">
        <f>Tabla25[[#This Row],[PAS_DUR_COR_COD_ROS_TG_NEG]]-Tabla25[[#This Row],[PAS_DUR_COR_COD_ESC_TG_NEG]]</f>
        <v>338.96031746031747</v>
      </c>
      <c r="CL20" s="42">
        <f>Tabla25[[#This Row],[PAS_DUR_COR_COD_ROS_TG_NEU]]-Tabla25[[#This Row],[PAS_DUR_COR_COD_ESC_TG_NEU]]</f>
        <v>-69.625</v>
      </c>
      <c r="CM20" s="42">
        <f>Tabla25[[#This Row],[PAS_DUR_COR_COD_ROS_TG_POS]]-Tabla25[[#This Row],[PAS_DUR_COR_COD_ESC_TG_POS]]</f>
        <v>-15.369281045751563</v>
      </c>
      <c r="CN20" s="42">
        <f>Tabla25[[#This Row],[PAS_DUR_COR_COD_ROS_TG_TOT]]-Tabla25[[#This Row],[PAS_DUR_COR_COD_ESC_TG_TOT]]</f>
        <v>87.308823529411711</v>
      </c>
      <c r="CO20" s="44">
        <f>Tabla25[[#This Row],[ESC_NUM_COR_COD_ROS_TG_NEG]]-Tabla25[[#This Row],[ESC_NUM_COR_COD_ESC_TG_NEG]]</f>
        <v>2</v>
      </c>
      <c r="CP20" s="44">
        <f>Tabla25[[#This Row],[ESC_NUM_COR_COD_ROS_TG_NEU]]-Tabla25[[#This Row],[ESC_NUM_COR_COD_ESC_TG_NEU]]</f>
        <v>-1.0000000000000002</v>
      </c>
      <c r="CQ20" s="44">
        <f>Tabla25[[#This Row],[ESC_NUM_COR_COD_ROS_TG_POS]]-Tabla25[[#This Row],[ESC_NUM_COR_COD_ESC_TG_POS]]</f>
        <v>-1.0999999999999999</v>
      </c>
      <c r="CR20" s="44">
        <f>Tabla25[[#This Row],[ESC_NUM_COR_COD_ROS_TG_TOT]]-Tabla25[[#This Row],[ESC_NUM_COR_COD_ESC_TG_TOT]]</f>
        <v>0</v>
      </c>
      <c r="CS20" s="44">
        <f>Tabla25[[#This Row],[ESC_DUR_COR_COD_ROS_TG_NEG]]-Tabla25[[#This Row],[ESC_DUR_COR_COD_ESC_TG_NEG]]</f>
        <v>519.45833333333337</v>
      </c>
      <c r="CT20" s="44">
        <f>Tabla25[[#This Row],[ESC_DUR_COR_COD_ROS_TG_NEU]]-Tabla25[[#This Row],[ESC_DUR_COR_COD_ESC_TG_NEU]]</f>
        <v>-160.5</v>
      </c>
      <c r="CU20" s="44">
        <f>Tabla25[[#This Row],[ESC_DUR_COR_COD_ROS_TG_POS]]-Tabla25[[#This Row],[ESC_DUR_COR_COD_ESC_TG_POS]]</f>
        <v>-320.77777777777777</v>
      </c>
      <c r="CV20" s="44">
        <f>Tabla25[[#This Row],[ESC_DUR_COR_COD_ROS_TG_TOT]]-Tabla25[[#This Row],[ESC_DUR_COR_COD_ESC_TG_TOT]]</f>
        <v>11.752964426877497</v>
      </c>
      <c r="CW20" s="47">
        <f>Tabla25[[#This Row],[ROS_NUM_COR_COD_ROS_TG_NEG]]-Tabla25[[#This Row],[ROS_NUM_COR_COD_ESC_TG_NEG]]</f>
        <v>1.25</v>
      </c>
      <c r="CX20" s="47">
        <f>Tabla25[[#This Row],[ROS_NUM_COR_COD_ROS_TG_NEU]]-Tabla25[[#This Row],[ROS_NUM_COR_COD_ESC_TG_NEU]]</f>
        <v>0.20000000000000018</v>
      </c>
      <c r="CY20" s="47">
        <f>Tabla25[[#This Row],[ROS_NUM_COR_COD_ROS_TG_POS]]-Tabla25[[#This Row],[ROS_NUM_COR_COD_ESC_TG_POS]]</f>
        <v>0.40000000000000036</v>
      </c>
      <c r="CZ20" s="47">
        <f>Tabla25[[#This Row],[ROS_NUM_COR_COD_ROS_TG_TOT]]-Tabla25[[#This Row],[ROS_NUM_COR_COD_ESC_TG_TOT]]</f>
        <v>0.57142857142857162</v>
      </c>
      <c r="DA20" s="47">
        <f>Tabla25[[#This Row],[ROS_DUR_COR_COD_ROS_TG_NEG]]-Tabla25[[#This Row],[ROS_DUR_COR_COD_ESC_TG_NEG]]</f>
        <v>-352.375</v>
      </c>
      <c r="DB20" s="47">
        <f>Tabla25[[#This Row],[ROS_DUR_COR_COD_ROS_TG_NEU]]-Tabla25[[#This Row],[ROS_DUR_COR_COD_ESC_TG_NEU]]</f>
        <v>17.196428571428555</v>
      </c>
      <c r="DC20" s="47">
        <f>Tabla25[[#This Row],[ROS_DUR_COR_COD_ROS_TG_POS]]-Tabla25[[#This Row],[ROS_DUR_COR_COD_ESC_TG_POS]]</f>
        <v>-312.71428571428567</v>
      </c>
      <c r="DD20" s="47">
        <f>Tabla25[[#This Row],[ROS_DUR_COR_COD_ROS_TG_TOT]]-Tabla25[[#This Row],[ROS_DUR_COR_COD_ESC_TG_TOT]]</f>
        <v>-190.21739130434787</v>
      </c>
    </row>
    <row r="21" spans="1:108" x14ac:dyDescent="0.3">
      <c r="A21" s="2" t="s">
        <v>19</v>
      </c>
      <c r="B21" s="2">
        <v>20</v>
      </c>
      <c r="C21" s="2">
        <v>1</v>
      </c>
      <c r="D21" s="2">
        <v>21</v>
      </c>
      <c r="E21" s="19">
        <v>3.8</v>
      </c>
      <c r="F21" s="19">
        <v>2205.3000000000002</v>
      </c>
      <c r="G21" s="19">
        <v>3.85</v>
      </c>
      <c r="H21" s="19">
        <v>2256.3000000000002</v>
      </c>
      <c r="I21" s="19">
        <v>3.75</v>
      </c>
      <c r="J21" s="19">
        <v>2026.2727272727273</v>
      </c>
      <c r="K21" s="19">
        <v>3.8</v>
      </c>
      <c r="L21" s="19">
        <v>2158.2258064516127</v>
      </c>
      <c r="M21" s="21">
        <v>3.8</v>
      </c>
      <c r="N21" s="21">
        <v>2207.1999999999998</v>
      </c>
      <c r="O21" s="21">
        <v>3.8</v>
      </c>
      <c r="P21" s="21">
        <v>2002.7</v>
      </c>
      <c r="Q21" s="21">
        <v>3.35</v>
      </c>
      <c r="R21" s="21">
        <v>2021.2</v>
      </c>
      <c r="S21" s="21">
        <v>3.65</v>
      </c>
      <c r="T21" s="21">
        <v>2077.0333333333333</v>
      </c>
      <c r="U21" s="22">
        <v>5.666666666666667</v>
      </c>
      <c r="V21" s="22">
        <v>1527.5555555555557</v>
      </c>
      <c r="W21" s="22">
        <v>5.2</v>
      </c>
      <c r="X21" s="22">
        <v>1370.8</v>
      </c>
      <c r="Y21" s="22">
        <v>5.4444444444444446</v>
      </c>
      <c r="Z21" s="22">
        <v>1689.3333333333333</v>
      </c>
      <c r="AA21" s="22">
        <v>5.4285714285714288</v>
      </c>
      <c r="AB21" s="22">
        <v>1523.5714285714287</v>
      </c>
      <c r="AC21" s="24">
        <v>2</v>
      </c>
      <c r="AD21" s="24">
        <v>672.5</v>
      </c>
      <c r="AE21" s="24">
        <v>2.9</v>
      </c>
      <c r="AF21" s="24">
        <v>894.22222222222217</v>
      </c>
      <c r="AG21" s="24">
        <v>1.5555555555555556</v>
      </c>
      <c r="AH21" s="24">
        <v>452</v>
      </c>
      <c r="AI21" s="24">
        <v>2.1785714285714284</v>
      </c>
      <c r="AJ21" s="24">
        <v>682.56521739130437</v>
      </c>
      <c r="AK21" s="26">
        <v>2</v>
      </c>
      <c r="AL21" s="26">
        <v>964.66666666666663</v>
      </c>
      <c r="AM21" s="26">
        <v>2.2222222222222223</v>
      </c>
      <c r="AN21" s="26">
        <v>1218.5999999999999</v>
      </c>
      <c r="AO21" s="26">
        <v>1.6</v>
      </c>
      <c r="AP21" s="26">
        <v>1153</v>
      </c>
      <c r="AQ21" s="26">
        <v>1.9285714285714286</v>
      </c>
      <c r="AR21" s="26">
        <v>1102.875</v>
      </c>
      <c r="AS21" s="28">
        <v>4.5555555555555554</v>
      </c>
      <c r="AT21" s="28">
        <v>1777.75</v>
      </c>
      <c r="AU21" s="28">
        <v>4.4444444444444446</v>
      </c>
      <c r="AV21" s="28">
        <v>1871.7142857142858</v>
      </c>
      <c r="AW21" s="28">
        <v>4.8</v>
      </c>
      <c r="AX21" s="28">
        <v>1797.7777777777778</v>
      </c>
      <c r="AY21" s="28">
        <v>4.6071428571428568</v>
      </c>
      <c r="AZ21" s="28">
        <v>1812.6666666666667</v>
      </c>
      <c r="BA21" s="33">
        <f>Tabla25[[#This Row],[ROS_NUM_COR_COD_ROS_TG_NEG]]-Tabla25[[#This Row],[PAS_NUM_COR_COD_ROS_TG_NEG]]</f>
        <v>0.75555555555555554</v>
      </c>
      <c r="BB21" s="33">
        <f>Tabla25[[#This Row],[ROS_DUR_COR_COD_ROS_TG_NEG]]-Tabla25[[#This Row],[PAS_DUR_COR_COD_ROS_TG_NEG]]</f>
        <v>-429.44999999999982</v>
      </c>
      <c r="BC21" s="33">
        <f>Tabla25[[#This Row],[ROS_NUM_COR_COD_ROS_TG_NEU]]-Tabla25[[#This Row],[PAS_NUM_COR_COD_ROS_TG_NEU]]</f>
        <v>0.64444444444444482</v>
      </c>
      <c r="BD21" s="33">
        <f>Tabla25[[#This Row],[ROS_DUR_COR_COD_ROS_TG_NEU]]-Tabla25[[#This Row],[PAS_DUR_COR_COD_ROS_TG_NEU]]</f>
        <v>-130.98571428571427</v>
      </c>
      <c r="BE21" s="33">
        <f>Tabla25[[#This Row],[ROS_NUM_COR_COD_ROS_TG_POS]]-Tabla25[[#This Row],[PAS_NUM_COR_COD_ROS_TG_POS]]</f>
        <v>1.4499999999999997</v>
      </c>
      <c r="BF21" s="33">
        <f>Tabla25[[#This Row],[ROS_DUR_COR_COD_ROS_TG_POS]]-Tabla25[[#This Row],[PAS_DUR_COR_COD_ROS_TG_POS]]</f>
        <v>-223.42222222222222</v>
      </c>
      <c r="BG21" s="33">
        <f>Tabla25[[#This Row],[ROS_NUM_COR_COD_ROS_TG_TOT]]-Tabla25[[#This Row],[PAS_NUM_COR_COD_ROS_TG_TOT]]</f>
        <v>0.95714285714285685</v>
      </c>
      <c r="BH21" s="33">
        <f>Tabla25[[#This Row],[ROS_DUR_COR_COD_ROS_TG_TOT]]-Tabla25[[#This Row],[PAS_DUR_COR_COD_ROS_TG_TOT]]</f>
        <v>-264.36666666666656</v>
      </c>
      <c r="BI21" s="30">
        <f>Tabla25[[#This Row],[ROS_NUM_COR_COD_ESC_TG_NEG]]-Tabla25[[#This Row],[PAS_NUM_COR_COD_ESC_TG_NEG]]</f>
        <v>-1.7999999999999998</v>
      </c>
      <c r="BJ21" s="30">
        <f>Tabla25[[#This Row],[ROS_DUR_COR_COD_ESC_TG_NEG]]-Tabla25[[#This Row],[PAS_DUR_COR_COD_ESC_TG_NEG]]</f>
        <v>-1240.6333333333337</v>
      </c>
      <c r="BK21" s="30">
        <f>Tabla25[[#This Row],[ROS_NUM_COR_COD_ESC_TG_NEU]]-Tabla25[[#This Row],[PAS_NUM_COR_COD_ESC_TG_NEU]]</f>
        <v>-1.6277777777777778</v>
      </c>
      <c r="BL21" s="30">
        <f>Tabla25[[#This Row],[ROS_DUR_COR_COD_ESC_TG_NEU]]-Tabla25[[#This Row],[PAS_DUR_COR_COD_ESC_TG_NEU]]</f>
        <v>-1037.7000000000003</v>
      </c>
      <c r="BM21" s="30">
        <f>Tabla25[[#This Row],[ROS_NUM_COR_COD_ESC_TG_POS]]-Tabla25[[#This Row],[PAS_NUM_COR_COD_ESC_TG_POS]]</f>
        <v>-2.15</v>
      </c>
      <c r="BN21" s="30">
        <f>Tabla25[[#This Row],[ROS_DUR_COR_COD_ESC_TG_POS]]-Tabla25[[#This Row],[PAS_DUR_COR_COD_ESC_TG_POS]]</f>
        <v>-873.27272727272725</v>
      </c>
      <c r="BO21" s="30">
        <f>Tabla25[[#This Row],[ROS_NUM_COR_COD_ESC_TG_TOT]]-Tabla25[[#This Row],[PAS_NUM_COR_COD_ESC_TG_TOT]]</f>
        <v>-1.8714285714285712</v>
      </c>
      <c r="BP21" s="30">
        <f>Tabla25[[#This Row],[ROS_DUR_COR_COD_ESC_TG_TOT]]-Tabla25[[#This Row],[PAS_DUR_COR_COD_ESC_TG_TOT]]</f>
        <v>-1055.3508064516127</v>
      </c>
      <c r="BQ21" s="36">
        <f>Tabla25[[#This Row],[PAS_NUM_COR_COD_ROS_TG_NEG]]-Tabla25[[#This Row],[ESC_NUM_COR_COD_ROS_TG_NEG]]</f>
        <v>1.7999999999999998</v>
      </c>
      <c r="BR21" s="36">
        <f>Tabla25[[#This Row],[PAS_DUR_COR_COD_ROS_TG_NEG]]-Tabla25[[#This Row],[ESC_DUR_COR_COD_ROS_TG_NEG]]</f>
        <v>1534.6999999999998</v>
      </c>
      <c r="BS21" s="36">
        <f>Tabla25[[#This Row],[PAS_NUM_COR_COD_ROS_TG_NEU]]-Tabla25[[#This Row],[ESC_NUM_COR_COD_ROS_TG_NEU]]</f>
        <v>0.89999999999999991</v>
      </c>
      <c r="BT21" s="36">
        <f>Tabla25[[#This Row],[PAS_DUR_COR_COD_ROS_TG_NEU]]-Tabla25[[#This Row],[ESC_DUR_COR_COD_ROS_TG_NEU]]</f>
        <v>1108.4777777777779</v>
      </c>
      <c r="BU21" s="36">
        <f>Tabla25[[#This Row],[PAS_NUM_COR_COD_ROS_TG_POS]]-Tabla25[[#This Row],[ESC_NUM_COR_COD_ROS_TG_POS]]</f>
        <v>1.7944444444444445</v>
      </c>
      <c r="BV21" s="36">
        <f>Tabla25[[#This Row],[PAS_DUR_COR_COD_ROS_TG_POS]]-Tabla25[[#This Row],[ESC_DUR_COR_COD_ROS_TG_POS]]</f>
        <v>1569.2</v>
      </c>
      <c r="BW21" s="36">
        <f>Tabla25[[#This Row],[PAS_NUM_COR_COD_ROS_TG_TOT]]-Tabla25[[#This Row],[ESC_NUM_COR_COD_ROS_TG_TOT]]</f>
        <v>1.4714285714285715</v>
      </c>
      <c r="BX21" s="36">
        <f>Tabla25[[#This Row],[PAS_DUR_COR_COD_ROS_TG_TOT]]-Tabla25[[#This Row],[ESC_DUR_COR_COD_ROS_TG_TOT]]</f>
        <v>1394.4681159420288</v>
      </c>
      <c r="BY21" s="39">
        <f>Tabla25[[#This Row],[PAS_NUM_COR_COD_ESC_TG_NEG]]-Tabla25[[#This Row],[ESC_NUM_COR_COD_ESC_TG_NEG]]</f>
        <v>-1.8666666666666671</v>
      </c>
      <c r="BZ21" s="39">
        <f>Tabla25[[#This Row],[PAS_DUR_COR_COD_ESC_TG_NEG]]-Tabla25[[#This Row],[ESC_DUR_COR_COD_ESC_TG_NEG]]</f>
        <v>677.74444444444453</v>
      </c>
      <c r="CA21" s="39">
        <f>Tabla25[[#This Row],[PAS_NUM_COR_COD_ESC_TG_NEU]]-Tabla25[[#This Row],[ESC_NUM_COR_COD_ESC_TG_NEU]]</f>
        <v>-1.35</v>
      </c>
      <c r="CB21" s="39">
        <f>Tabla25[[#This Row],[PAS_DUR_COR_COD_ESC_TG_NEU]]-Tabla25[[#This Row],[ESC_DUR_COR_COD_ESC_TG_NEU]]</f>
        <v>885.50000000000023</v>
      </c>
      <c r="CC21" s="39">
        <f>Tabla25[[#This Row],[PAS_NUM_COR_COD_ESC_TG_POS]]-Tabla25[[#This Row],[ESC_NUM_COR_COD_ESC_TG_POS]]</f>
        <v>-1.6944444444444446</v>
      </c>
      <c r="CD21" s="39">
        <f>Tabla25[[#This Row],[PAS_DUR_COR_COD_ESC_TG_POS]]-Tabla25[[#This Row],[ESC_DUR_COR_COD_ESC_TG_POS]]</f>
        <v>336.93939393939399</v>
      </c>
      <c r="CE21" s="39">
        <f>Tabla25[[#This Row],[PAS_NUM_COR_COD_ESC_TG_TOT]]-Tabla25[[#This Row],[ESC_NUM_COR_COD_ESC_TG_TOT]]</f>
        <v>-1.628571428571429</v>
      </c>
      <c r="CF21" s="39">
        <f>Tabla25[[#This Row],[PAS_DUR_COR_COD_ESC_TG_TOT]]-Tabla25[[#This Row],[ESC_DUR_COR_COD_ESC_TG_TOT]]</f>
        <v>634.65437788018403</v>
      </c>
      <c r="CG21" s="42">
        <f>Tabla25[[#This Row],[PAS_NUM_COR_COD_ROS_TG_NEG]]-Tabla25[[#This Row],[PAS_NUM_COR_COD_ESC_TG_NEG]]</f>
        <v>0</v>
      </c>
      <c r="CH21" s="42">
        <f>Tabla25[[#This Row],[PAS_NUM_COR_COD_ROS_TG_NEU]]-Tabla25[[#This Row],[PAS_NUM_COR_COD_ESC_TG_NEU]]</f>
        <v>-5.0000000000000266E-2</v>
      </c>
      <c r="CI21" s="42">
        <f>Tabla25[[#This Row],[PAS_NUM_COR_COD_ROS_TG_POS]]-Tabla25[[#This Row],[PAS_NUM_COR_COD_ESC_TG_POS]]</f>
        <v>-0.39999999999999991</v>
      </c>
      <c r="CJ21" s="42">
        <f>Tabla25[[#This Row],[PAS_NUM_COR_COD_ROS_TG_TOT]]-Tabla25[[#This Row],[PAS_NUM_COR_COD_ESC_TG_TOT]]</f>
        <v>-0.14999999999999991</v>
      </c>
      <c r="CK21" s="42">
        <f>Tabla25[[#This Row],[PAS_DUR_COR_COD_ROS_TG_NEG]]-Tabla25[[#This Row],[PAS_DUR_COR_COD_ESC_TG_NEG]]</f>
        <v>1.8999999999996362</v>
      </c>
      <c r="CL21" s="42">
        <f>Tabla25[[#This Row],[PAS_DUR_COR_COD_ROS_TG_NEU]]-Tabla25[[#This Row],[PAS_DUR_COR_COD_ESC_TG_NEU]]</f>
        <v>-253.60000000000014</v>
      </c>
      <c r="CM21" s="42">
        <f>Tabla25[[#This Row],[PAS_DUR_COR_COD_ROS_TG_POS]]-Tabla25[[#This Row],[PAS_DUR_COR_COD_ESC_TG_POS]]</f>
        <v>-5.0727272727272066</v>
      </c>
      <c r="CN21" s="42">
        <f>Tabla25[[#This Row],[PAS_DUR_COR_COD_ROS_TG_TOT]]-Tabla25[[#This Row],[PAS_DUR_COR_COD_ESC_TG_TOT]]</f>
        <v>-81.192473118279395</v>
      </c>
      <c r="CO21" s="44">
        <f>Tabla25[[#This Row],[ESC_NUM_COR_COD_ROS_TG_NEG]]-Tabla25[[#This Row],[ESC_NUM_COR_COD_ESC_TG_NEG]]</f>
        <v>-3.666666666666667</v>
      </c>
      <c r="CP21" s="44">
        <f>Tabla25[[#This Row],[ESC_NUM_COR_COD_ROS_TG_NEU]]-Tabla25[[#This Row],[ESC_NUM_COR_COD_ESC_TG_NEU]]</f>
        <v>-2.3000000000000003</v>
      </c>
      <c r="CQ21" s="44">
        <f>Tabla25[[#This Row],[ESC_NUM_COR_COD_ROS_TG_POS]]-Tabla25[[#This Row],[ESC_NUM_COR_COD_ESC_TG_POS]]</f>
        <v>-3.8888888888888893</v>
      </c>
      <c r="CR21" s="44">
        <f>Tabla25[[#This Row],[ESC_NUM_COR_COD_ROS_TG_TOT]]-Tabla25[[#This Row],[ESC_NUM_COR_COD_ESC_TG_TOT]]</f>
        <v>-3.2500000000000004</v>
      </c>
      <c r="CS21" s="44">
        <f>Tabla25[[#This Row],[ESC_DUR_COR_COD_ROS_TG_NEG]]-Tabla25[[#This Row],[ESC_DUR_COR_COD_ESC_TG_NEG]]</f>
        <v>-855.05555555555566</v>
      </c>
      <c r="CT21" s="44">
        <f>Tabla25[[#This Row],[ESC_DUR_COR_COD_ROS_TG_NEU]]-Tabla25[[#This Row],[ESC_DUR_COR_COD_ESC_TG_NEU]]</f>
        <v>-476.57777777777778</v>
      </c>
      <c r="CU21" s="44">
        <f>Tabla25[[#This Row],[ESC_DUR_COR_COD_ROS_TG_POS]]-Tabla25[[#This Row],[ESC_DUR_COR_COD_ESC_TG_POS]]</f>
        <v>-1237.3333333333333</v>
      </c>
      <c r="CV21" s="44">
        <f>Tabla25[[#This Row],[ESC_DUR_COR_COD_ROS_TG_TOT]]-Tabla25[[#This Row],[ESC_DUR_COR_COD_ESC_TG_TOT]]</f>
        <v>-841.0062111801243</v>
      </c>
      <c r="CW21" s="47">
        <f>Tabla25[[#This Row],[ROS_NUM_COR_COD_ROS_TG_NEG]]-Tabla25[[#This Row],[ROS_NUM_COR_COD_ESC_TG_NEG]]</f>
        <v>2.5555555555555554</v>
      </c>
      <c r="CX21" s="47">
        <f>Tabla25[[#This Row],[ROS_NUM_COR_COD_ROS_TG_NEU]]-Tabla25[[#This Row],[ROS_NUM_COR_COD_ESC_TG_NEU]]</f>
        <v>2.2222222222222223</v>
      </c>
      <c r="CY21" s="47">
        <f>Tabla25[[#This Row],[ROS_NUM_COR_COD_ROS_TG_POS]]-Tabla25[[#This Row],[ROS_NUM_COR_COD_ESC_TG_POS]]</f>
        <v>3.1999999999999997</v>
      </c>
      <c r="CZ21" s="47">
        <f>Tabla25[[#This Row],[ROS_NUM_COR_COD_ROS_TG_TOT]]-Tabla25[[#This Row],[ROS_NUM_COR_COD_ESC_TG_TOT]]</f>
        <v>2.6785714285714279</v>
      </c>
      <c r="DA21" s="47">
        <f>Tabla25[[#This Row],[ROS_DUR_COR_COD_ROS_TG_NEG]]-Tabla25[[#This Row],[ROS_DUR_COR_COD_ESC_TG_NEG]]</f>
        <v>813.08333333333337</v>
      </c>
      <c r="DB21" s="47">
        <f>Tabla25[[#This Row],[ROS_DUR_COR_COD_ROS_TG_NEU]]-Tabla25[[#This Row],[ROS_DUR_COR_COD_ESC_TG_NEU]]</f>
        <v>653.11428571428587</v>
      </c>
      <c r="DC21" s="47">
        <f>Tabla25[[#This Row],[ROS_DUR_COR_COD_ROS_TG_POS]]-Tabla25[[#This Row],[ROS_DUR_COR_COD_ESC_TG_POS]]</f>
        <v>644.77777777777783</v>
      </c>
      <c r="DD21" s="47">
        <f>Tabla25[[#This Row],[ROS_DUR_COR_COD_ROS_TG_TOT]]-Tabla25[[#This Row],[ROS_DUR_COR_COD_ESC_TG_TOT]]</f>
        <v>709.79166666666674</v>
      </c>
    </row>
    <row r="22" spans="1:108" x14ac:dyDescent="0.3">
      <c r="A22" s="2" t="s">
        <v>20</v>
      </c>
      <c r="B22" s="2">
        <v>20</v>
      </c>
      <c r="C22" s="2">
        <v>1</v>
      </c>
      <c r="D22" s="2">
        <v>22</v>
      </c>
      <c r="E22" s="19">
        <v>4</v>
      </c>
      <c r="F22" s="19">
        <v>1282.5</v>
      </c>
      <c r="G22" s="19">
        <v>3.35</v>
      </c>
      <c r="H22" s="19">
        <v>1159.5</v>
      </c>
      <c r="I22" s="19">
        <v>3.05</v>
      </c>
      <c r="J22" s="19">
        <v>1209.6111111111111</v>
      </c>
      <c r="K22" s="19">
        <v>3.4666666666666668</v>
      </c>
      <c r="L22" s="19">
        <v>1217.4655172413793</v>
      </c>
      <c r="M22" s="21">
        <v>2.95</v>
      </c>
      <c r="N22" s="21">
        <v>955.9</v>
      </c>
      <c r="O22" s="21">
        <v>3.2</v>
      </c>
      <c r="P22" s="21">
        <v>1051.3</v>
      </c>
      <c r="Q22" s="21">
        <v>3.6</v>
      </c>
      <c r="R22" s="21">
        <v>1253.421052631579</v>
      </c>
      <c r="S22" s="21">
        <v>3.25</v>
      </c>
      <c r="T22" s="21">
        <v>1084.050847457627</v>
      </c>
      <c r="U22" s="22">
        <v>5.3</v>
      </c>
      <c r="V22" s="22">
        <v>1860.3</v>
      </c>
      <c r="W22" s="22">
        <v>5.2</v>
      </c>
      <c r="X22" s="22">
        <v>2035.2222222222222</v>
      </c>
      <c r="Y22" s="22">
        <v>4.8888888888888893</v>
      </c>
      <c r="Z22" s="22">
        <v>1714.5555555555557</v>
      </c>
      <c r="AA22" s="22">
        <v>5.1379310344827589</v>
      </c>
      <c r="AB22" s="22">
        <v>1869.6785714285713</v>
      </c>
      <c r="AC22" s="24">
        <v>1.1000000000000001</v>
      </c>
      <c r="AD22" s="24">
        <v>757.8</v>
      </c>
      <c r="AE22" s="24">
        <v>1.4</v>
      </c>
      <c r="AF22" s="24">
        <v>1142.75</v>
      </c>
      <c r="AG22" s="24">
        <v>1.5555555555555556</v>
      </c>
      <c r="AH22" s="24">
        <v>820.16666666666663</v>
      </c>
      <c r="AI22" s="24">
        <v>1.3448275862068966</v>
      </c>
      <c r="AJ22" s="24">
        <v>885.4</v>
      </c>
      <c r="AK22" s="26">
        <v>2.3333333333333335</v>
      </c>
      <c r="AL22" s="26">
        <v>1559</v>
      </c>
      <c r="AM22" s="26">
        <v>2.9</v>
      </c>
      <c r="AN22" s="26">
        <v>1489.8333333333333</v>
      </c>
      <c r="AO22" s="26">
        <v>2.4</v>
      </c>
      <c r="AP22" s="26">
        <v>1521</v>
      </c>
      <c r="AQ22" s="26">
        <v>2.5517241379310347</v>
      </c>
      <c r="AR22" s="26">
        <v>1518.6666666666667</v>
      </c>
      <c r="AS22" s="28">
        <v>3.1111111111111112</v>
      </c>
      <c r="AT22" s="28">
        <v>936.66666666666663</v>
      </c>
      <c r="AU22" s="28">
        <v>2.8</v>
      </c>
      <c r="AV22" s="28">
        <v>964.33333333333337</v>
      </c>
      <c r="AW22" s="28">
        <v>3.3</v>
      </c>
      <c r="AX22" s="28">
        <v>1011.4</v>
      </c>
      <c r="AY22" s="28">
        <v>3.0689655172413794</v>
      </c>
      <c r="AZ22" s="28">
        <v>972.25</v>
      </c>
      <c r="BA22" s="33">
        <f>Tabla25[[#This Row],[ROS_NUM_COR_COD_ROS_TG_NEG]]-Tabla25[[#This Row],[PAS_NUM_COR_COD_ROS_TG_NEG]]</f>
        <v>0.16111111111111098</v>
      </c>
      <c r="BB22" s="33">
        <f>Tabla25[[#This Row],[ROS_DUR_COR_COD_ROS_TG_NEG]]-Tabla25[[#This Row],[PAS_DUR_COR_COD_ROS_TG_NEG]]</f>
        <v>-19.233333333333348</v>
      </c>
      <c r="BC22" s="33">
        <f>Tabla25[[#This Row],[ROS_NUM_COR_COD_ROS_TG_NEU]]-Tabla25[[#This Row],[PAS_NUM_COR_COD_ROS_TG_NEU]]</f>
        <v>-0.40000000000000036</v>
      </c>
      <c r="BD22" s="33">
        <f>Tabla25[[#This Row],[ROS_DUR_COR_COD_ROS_TG_NEU]]-Tabla25[[#This Row],[PAS_DUR_COR_COD_ROS_TG_NEU]]</f>
        <v>-86.966666666666583</v>
      </c>
      <c r="BE22" s="33">
        <f>Tabla25[[#This Row],[ROS_NUM_COR_COD_ROS_TG_POS]]-Tabla25[[#This Row],[PAS_NUM_COR_COD_ROS_TG_POS]]</f>
        <v>-0.30000000000000027</v>
      </c>
      <c r="BF22" s="33">
        <f>Tabla25[[#This Row],[ROS_DUR_COR_COD_ROS_TG_POS]]-Tabla25[[#This Row],[PAS_DUR_COR_COD_ROS_TG_POS]]</f>
        <v>-242.02105263157898</v>
      </c>
      <c r="BG22" s="33">
        <f>Tabla25[[#This Row],[ROS_NUM_COR_COD_ROS_TG_TOT]]-Tabla25[[#This Row],[PAS_NUM_COR_COD_ROS_TG_TOT]]</f>
        <v>-0.18103448275862055</v>
      </c>
      <c r="BH22" s="33">
        <f>Tabla25[[#This Row],[ROS_DUR_COR_COD_ROS_TG_TOT]]-Tabla25[[#This Row],[PAS_DUR_COR_COD_ROS_TG_TOT]]</f>
        <v>-111.80084745762701</v>
      </c>
      <c r="BI22" s="30">
        <f>Tabla25[[#This Row],[ROS_NUM_COR_COD_ESC_TG_NEG]]-Tabla25[[#This Row],[PAS_NUM_COR_COD_ESC_TG_NEG]]</f>
        <v>-1.6666666666666665</v>
      </c>
      <c r="BJ22" s="30">
        <f>Tabla25[[#This Row],[ROS_DUR_COR_COD_ESC_TG_NEG]]-Tabla25[[#This Row],[PAS_DUR_COR_COD_ESC_TG_NEG]]</f>
        <v>276.5</v>
      </c>
      <c r="BK22" s="30">
        <f>Tabla25[[#This Row],[ROS_NUM_COR_COD_ESC_TG_NEU]]-Tabla25[[#This Row],[PAS_NUM_COR_COD_ESC_TG_NEU]]</f>
        <v>-0.45000000000000018</v>
      </c>
      <c r="BL22" s="30">
        <f>Tabla25[[#This Row],[ROS_DUR_COR_COD_ESC_TG_NEU]]-Tabla25[[#This Row],[PAS_DUR_COR_COD_ESC_TG_NEU]]</f>
        <v>330.33333333333326</v>
      </c>
      <c r="BM22" s="30">
        <f>Tabla25[[#This Row],[ROS_NUM_COR_COD_ESC_TG_POS]]-Tabla25[[#This Row],[PAS_NUM_COR_COD_ESC_TG_POS]]</f>
        <v>-0.64999999999999991</v>
      </c>
      <c r="BN22" s="30">
        <f>Tabla25[[#This Row],[ROS_DUR_COR_COD_ESC_TG_POS]]-Tabla25[[#This Row],[PAS_DUR_COR_COD_ESC_TG_POS]]</f>
        <v>311.38888888888891</v>
      </c>
      <c r="BO22" s="30">
        <f>Tabla25[[#This Row],[ROS_NUM_COR_COD_ESC_TG_TOT]]-Tabla25[[#This Row],[PAS_NUM_COR_COD_ESC_TG_TOT]]</f>
        <v>-0.91494252873563209</v>
      </c>
      <c r="BP22" s="30">
        <f>Tabla25[[#This Row],[ROS_DUR_COR_COD_ESC_TG_TOT]]-Tabla25[[#This Row],[PAS_DUR_COR_COD_ESC_TG_TOT]]</f>
        <v>301.20114942528744</v>
      </c>
      <c r="BQ22" s="36">
        <f>Tabla25[[#This Row],[PAS_NUM_COR_COD_ROS_TG_NEG]]-Tabla25[[#This Row],[ESC_NUM_COR_COD_ROS_TG_NEG]]</f>
        <v>1.85</v>
      </c>
      <c r="BR22" s="36">
        <f>Tabla25[[#This Row],[PAS_DUR_COR_COD_ROS_TG_NEG]]-Tabla25[[#This Row],[ESC_DUR_COR_COD_ROS_TG_NEG]]</f>
        <v>198.10000000000002</v>
      </c>
      <c r="BS22" s="36">
        <f>Tabla25[[#This Row],[PAS_NUM_COR_COD_ROS_TG_NEU]]-Tabla25[[#This Row],[ESC_NUM_COR_COD_ROS_TG_NEU]]</f>
        <v>1.8000000000000003</v>
      </c>
      <c r="BT22" s="36">
        <f>Tabla25[[#This Row],[PAS_DUR_COR_COD_ROS_TG_NEU]]-Tabla25[[#This Row],[ESC_DUR_COR_COD_ROS_TG_NEU]]</f>
        <v>-91.450000000000045</v>
      </c>
      <c r="BU22" s="36">
        <f>Tabla25[[#This Row],[PAS_NUM_COR_COD_ROS_TG_POS]]-Tabla25[[#This Row],[ESC_NUM_COR_COD_ROS_TG_POS]]</f>
        <v>2.0444444444444443</v>
      </c>
      <c r="BV22" s="36">
        <f>Tabla25[[#This Row],[PAS_DUR_COR_COD_ROS_TG_POS]]-Tabla25[[#This Row],[ESC_DUR_COR_COD_ROS_TG_POS]]</f>
        <v>433.25438596491233</v>
      </c>
      <c r="BW22" s="36">
        <f>Tabla25[[#This Row],[PAS_NUM_COR_COD_ROS_TG_TOT]]-Tabla25[[#This Row],[ESC_NUM_COR_COD_ROS_TG_TOT]]</f>
        <v>1.9051724137931034</v>
      </c>
      <c r="BX22" s="36">
        <f>Tabla25[[#This Row],[PAS_DUR_COR_COD_ROS_TG_TOT]]-Tabla25[[#This Row],[ESC_DUR_COR_COD_ROS_TG_TOT]]</f>
        <v>198.65084745762704</v>
      </c>
      <c r="BY22" s="39">
        <f>Tabla25[[#This Row],[PAS_NUM_COR_COD_ESC_TG_NEG]]-Tabla25[[#This Row],[ESC_NUM_COR_COD_ESC_TG_NEG]]</f>
        <v>-1.2999999999999998</v>
      </c>
      <c r="BZ22" s="39">
        <f>Tabla25[[#This Row],[PAS_DUR_COR_COD_ESC_TG_NEG]]-Tabla25[[#This Row],[ESC_DUR_COR_COD_ESC_TG_NEG]]</f>
        <v>-577.79999999999995</v>
      </c>
      <c r="CA22" s="39">
        <f>Tabla25[[#This Row],[PAS_NUM_COR_COD_ESC_TG_NEU]]-Tabla25[[#This Row],[ESC_NUM_COR_COD_ESC_TG_NEU]]</f>
        <v>-1.85</v>
      </c>
      <c r="CB22" s="39">
        <f>Tabla25[[#This Row],[PAS_DUR_COR_COD_ESC_TG_NEU]]-Tabla25[[#This Row],[ESC_DUR_COR_COD_ESC_TG_NEU]]</f>
        <v>-875.72222222222217</v>
      </c>
      <c r="CC22" s="39">
        <f>Tabla25[[#This Row],[PAS_NUM_COR_COD_ESC_TG_POS]]-Tabla25[[#This Row],[ESC_NUM_COR_COD_ESC_TG_POS]]</f>
        <v>-1.8388888888888895</v>
      </c>
      <c r="CD22" s="39">
        <f>Tabla25[[#This Row],[PAS_DUR_COR_COD_ESC_TG_POS]]-Tabla25[[#This Row],[ESC_DUR_COR_COD_ESC_TG_POS]]</f>
        <v>-504.94444444444457</v>
      </c>
      <c r="CE22" s="39">
        <f>Tabla25[[#This Row],[PAS_NUM_COR_COD_ESC_TG_TOT]]-Tabla25[[#This Row],[ESC_NUM_COR_COD_ESC_TG_TOT]]</f>
        <v>-1.6712643678160921</v>
      </c>
      <c r="CF22" s="39">
        <f>Tabla25[[#This Row],[PAS_DUR_COR_COD_ESC_TG_TOT]]-Tabla25[[#This Row],[ESC_DUR_COR_COD_ESC_TG_TOT]]</f>
        <v>-652.21305418719203</v>
      </c>
      <c r="CG22" s="42">
        <f>Tabla25[[#This Row],[PAS_NUM_COR_COD_ROS_TG_NEG]]-Tabla25[[#This Row],[PAS_NUM_COR_COD_ESC_TG_NEG]]</f>
        <v>-1.0499999999999998</v>
      </c>
      <c r="CH22" s="42">
        <f>Tabla25[[#This Row],[PAS_NUM_COR_COD_ROS_TG_NEU]]-Tabla25[[#This Row],[PAS_NUM_COR_COD_ESC_TG_NEU]]</f>
        <v>-0.14999999999999991</v>
      </c>
      <c r="CI22" s="42">
        <f>Tabla25[[#This Row],[PAS_NUM_COR_COD_ROS_TG_POS]]-Tabla25[[#This Row],[PAS_NUM_COR_COD_ESC_TG_POS]]</f>
        <v>0.55000000000000027</v>
      </c>
      <c r="CJ22" s="42">
        <f>Tabla25[[#This Row],[PAS_NUM_COR_COD_ROS_TG_TOT]]-Tabla25[[#This Row],[PAS_NUM_COR_COD_ESC_TG_TOT]]</f>
        <v>-0.21666666666666679</v>
      </c>
      <c r="CK22" s="42">
        <f>Tabla25[[#This Row],[PAS_DUR_COR_COD_ROS_TG_NEG]]-Tabla25[[#This Row],[PAS_DUR_COR_COD_ESC_TG_NEG]]</f>
        <v>-326.60000000000002</v>
      </c>
      <c r="CL22" s="42">
        <f>Tabla25[[#This Row],[PAS_DUR_COR_COD_ROS_TG_NEU]]-Tabla25[[#This Row],[PAS_DUR_COR_COD_ESC_TG_NEU]]</f>
        <v>-108.20000000000005</v>
      </c>
      <c r="CM22" s="42">
        <f>Tabla25[[#This Row],[PAS_DUR_COR_COD_ROS_TG_POS]]-Tabla25[[#This Row],[PAS_DUR_COR_COD_ESC_TG_POS]]</f>
        <v>43.809941520467873</v>
      </c>
      <c r="CN22" s="42">
        <f>Tabla25[[#This Row],[PAS_DUR_COR_COD_ROS_TG_TOT]]-Tabla25[[#This Row],[PAS_DUR_COR_COD_ESC_TG_TOT]]</f>
        <v>-133.41466978375229</v>
      </c>
      <c r="CO22" s="44">
        <f>Tabla25[[#This Row],[ESC_NUM_COR_COD_ROS_TG_NEG]]-Tabla25[[#This Row],[ESC_NUM_COR_COD_ESC_TG_NEG]]</f>
        <v>-4.1999999999999993</v>
      </c>
      <c r="CP22" s="44">
        <f>Tabla25[[#This Row],[ESC_NUM_COR_COD_ROS_TG_NEU]]-Tabla25[[#This Row],[ESC_NUM_COR_COD_ESC_TG_NEU]]</f>
        <v>-3.8000000000000003</v>
      </c>
      <c r="CQ22" s="44">
        <f>Tabla25[[#This Row],[ESC_NUM_COR_COD_ROS_TG_POS]]-Tabla25[[#This Row],[ESC_NUM_COR_COD_ESC_TG_POS]]</f>
        <v>-3.3333333333333339</v>
      </c>
      <c r="CR22" s="44">
        <f>Tabla25[[#This Row],[ESC_NUM_COR_COD_ROS_TG_TOT]]-Tabla25[[#This Row],[ESC_NUM_COR_COD_ESC_TG_TOT]]</f>
        <v>-3.7931034482758621</v>
      </c>
      <c r="CS22" s="44">
        <f>Tabla25[[#This Row],[ESC_DUR_COR_COD_ROS_TG_NEG]]-Tabla25[[#This Row],[ESC_DUR_COR_COD_ESC_TG_NEG]]</f>
        <v>-1102.5</v>
      </c>
      <c r="CT22" s="44">
        <f>Tabla25[[#This Row],[ESC_DUR_COR_COD_ROS_TG_NEU]]-Tabla25[[#This Row],[ESC_DUR_COR_COD_ESC_TG_NEU]]</f>
        <v>-892.47222222222217</v>
      </c>
      <c r="CU22" s="44">
        <f>Tabla25[[#This Row],[ESC_DUR_COR_COD_ROS_TG_POS]]-Tabla25[[#This Row],[ESC_DUR_COR_COD_ESC_TG_POS]]</f>
        <v>-894.38888888888903</v>
      </c>
      <c r="CV22" s="44">
        <f>Tabla25[[#This Row],[ESC_DUR_COR_COD_ROS_TG_TOT]]-Tabla25[[#This Row],[ESC_DUR_COR_COD_ESC_TG_TOT]]</f>
        <v>-984.27857142857135</v>
      </c>
      <c r="CW22" s="47">
        <f>Tabla25[[#This Row],[ROS_NUM_COR_COD_ROS_TG_NEG]]-Tabla25[[#This Row],[ROS_NUM_COR_COD_ESC_TG_NEG]]</f>
        <v>0.77777777777777768</v>
      </c>
      <c r="CX22" s="47">
        <f>Tabla25[[#This Row],[ROS_NUM_COR_COD_ROS_TG_NEU]]-Tabla25[[#This Row],[ROS_NUM_COR_COD_ESC_TG_NEU]]</f>
        <v>-0.10000000000000009</v>
      </c>
      <c r="CY22" s="47">
        <f>Tabla25[[#This Row],[ROS_NUM_COR_COD_ROS_TG_POS]]-Tabla25[[#This Row],[ROS_NUM_COR_COD_ESC_TG_POS]]</f>
        <v>0.89999999999999991</v>
      </c>
      <c r="CZ22" s="47">
        <f>Tabla25[[#This Row],[ROS_NUM_COR_COD_ROS_TG_TOT]]-Tabla25[[#This Row],[ROS_NUM_COR_COD_ESC_TG_TOT]]</f>
        <v>0.51724137931034475</v>
      </c>
      <c r="DA22" s="47">
        <f>Tabla25[[#This Row],[ROS_DUR_COR_COD_ROS_TG_NEG]]-Tabla25[[#This Row],[ROS_DUR_COR_COD_ESC_TG_NEG]]</f>
        <v>-622.33333333333337</v>
      </c>
      <c r="DB22" s="47">
        <f>Tabla25[[#This Row],[ROS_DUR_COR_COD_ROS_TG_NEU]]-Tabla25[[#This Row],[ROS_DUR_COR_COD_ESC_TG_NEU]]</f>
        <v>-525.49999999999989</v>
      </c>
      <c r="DC22" s="47">
        <f>Tabla25[[#This Row],[ROS_DUR_COR_COD_ROS_TG_POS]]-Tabla25[[#This Row],[ROS_DUR_COR_COD_ESC_TG_POS]]</f>
        <v>-509.6</v>
      </c>
      <c r="DD22" s="47">
        <f>Tabla25[[#This Row],[ROS_DUR_COR_COD_ROS_TG_TOT]]-Tabla25[[#This Row],[ROS_DUR_COR_COD_ESC_TG_TOT]]</f>
        <v>-546.41666666666674</v>
      </c>
    </row>
    <row r="23" spans="1:108" x14ac:dyDescent="0.3">
      <c r="A23" s="2" t="s">
        <v>21</v>
      </c>
      <c r="B23" s="2">
        <v>20</v>
      </c>
      <c r="C23" s="2">
        <v>1</v>
      </c>
      <c r="D23" s="2">
        <v>23</v>
      </c>
      <c r="E23" s="19">
        <v>2.1</v>
      </c>
      <c r="F23" s="19">
        <v>1716.5555555555557</v>
      </c>
      <c r="G23" s="19">
        <v>1.75</v>
      </c>
      <c r="H23" s="19">
        <v>1543.875</v>
      </c>
      <c r="I23" s="19">
        <v>2.0499999999999998</v>
      </c>
      <c r="J23" s="19">
        <v>1326.5454545454545</v>
      </c>
      <c r="K23" s="19">
        <v>1.9666666666666666</v>
      </c>
      <c r="L23" s="19">
        <v>1514</v>
      </c>
      <c r="M23" s="21">
        <v>2.5</v>
      </c>
      <c r="N23" s="21">
        <v>1901.2222222222222</v>
      </c>
      <c r="O23" s="21">
        <v>2.9</v>
      </c>
      <c r="P23" s="21">
        <v>1644.25</v>
      </c>
      <c r="Q23" s="21">
        <v>1.75</v>
      </c>
      <c r="R23" s="21">
        <v>1305.8888888888889</v>
      </c>
      <c r="S23" s="21">
        <v>2.3833333333333333</v>
      </c>
      <c r="T23" s="21">
        <v>1619.8333333333333</v>
      </c>
      <c r="U23" s="22">
        <v>3</v>
      </c>
      <c r="V23" s="22">
        <v>1207</v>
      </c>
      <c r="W23" s="22">
        <v>3.1111111111111112</v>
      </c>
      <c r="X23" s="22">
        <v>1151.5555555555557</v>
      </c>
      <c r="Y23" s="22">
        <v>2.1</v>
      </c>
      <c r="Z23" s="22">
        <v>1067.7142857142858</v>
      </c>
      <c r="AA23" s="22">
        <v>2.7241379310344827</v>
      </c>
      <c r="AB23" s="22">
        <v>1148.04</v>
      </c>
      <c r="AC23" s="24">
        <v>3.2</v>
      </c>
      <c r="AD23" s="24">
        <v>1445.5</v>
      </c>
      <c r="AE23" s="24">
        <v>2.7777777777777777</v>
      </c>
      <c r="AF23" s="24">
        <v>1243.5714285714287</v>
      </c>
      <c r="AG23" s="24">
        <v>4.3</v>
      </c>
      <c r="AH23" s="24">
        <v>1544.7</v>
      </c>
      <c r="AI23" s="24">
        <v>3.4482758620689653</v>
      </c>
      <c r="AJ23" s="24">
        <v>1428.64</v>
      </c>
      <c r="AK23" s="26">
        <v>2.8888888888888888</v>
      </c>
      <c r="AL23" s="26">
        <v>1489.5</v>
      </c>
      <c r="AM23" s="26">
        <v>3.9</v>
      </c>
      <c r="AN23" s="26">
        <v>1452.25</v>
      </c>
      <c r="AO23" s="26">
        <v>2.2999999999999998</v>
      </c>
      <c r="AP23" s="26">
        <v>1294</v>
      </c>
      <c r="AQ23" s="26">
        <v>3.0344827586206895</v>
      </c>
      <c r="AR23" s="26">
        <v>1415.95</v>
      </c>
      <c r="AS23" s="28">
        <v>2.1111111111111112</v>
      </c>
      <c r="AT23" s="28">
        <v>1054.1666666666667</v>
      </c>
      <c r="AU23" s="28">
        <v>2.6</v>
      </c>
      <c r="AV23" s="28">
        <v>776.66666666666663</v>
      </c>
      <c r="AW23" s="28">
        <v>3.8</v>
      </c>
      <c r="AX23" s="28">
        <v>2152.3333333333335</v>
      </c>
      <c r="AY23" s="28">
        <v>2.8620689655172415</v>
      </c>
      <c r="AZ23" s="28">
        <v>1249</v>
      </c>
      <c r="BA23" s="33">
        <f>Tabla25[[#This Row],[ROS_NUM_COR_COD_ROS_TG_NEG]]-Tabla25[[#This Row],[PAS_NUM_COR_COD_ROS_TG_NEG]]</f>
        <v>-0.38888888888888884</v>
      </c>
      <c r="BB23" s="33">
        <f>Tabla25[[#This Row],[ROS_DUR_COR_COD_ROS_TG_NEG]]-Tabla25[[#This Row],[PAS_DUR_COR_COD_ROS_TG_NEG]]</f>
        <v>-847.05555555555543</v>
      </c>
      <c r="BC23" s="33">
        <f>Tabla25[[#This Row],[ROS_NUM_COR_COD_ROS_TG_NEU]]-Tabla25[[#This Row],[PAS_NUM_COR_COD_ROS_TG_NEU]]</f>
        <v>-0.29999999999999982</v>
      </c>
      <c r="BD23" s="33">
        <f>Tabla25[[#This Row],[ROS_DUR_COR_COD_ROS_TG_NEU]]-Tabla25[[#This Row],[PAS_DUR_COR_COD_ROS_TG_NEU]]</f>
        <v>-867.58333333333337</v>
      </c>
      <c r="BE23" s="33">
        <f>Tabla25[[#This Row],[ROS_NUM_COR_COD_ROS_TG_POS]]-Tabla25[[#This Row],[PAS_NUM_COR_COD_ROS_TG_POS]]</f>
        <v>2.0499999999999998</v>
      </c>
      <c r="BF23" s="33">
        <f>Tabla25[[#This Row],[ROS_DUR_COR_COD_ROS_TG_POS]]-Tabla25[[#This Row],[PAS_DUR_COR_COD_ROS_TG_POS]]</f>
        <v>846.44444444444457</v>
      </c>
      <c r="BG23" s="33">
        <f>Tabla25[[#This Row],[ROS_NUM_COR_COD_ROS_TG_TOT]]-Tabla25[[#This Row],[PAS_NUM_COR_COD_ROS_TG_TOT]]</f>
        <v>0.47873563218390824</v>
      </c>
      <c r="BH23" s="33">
        <f>Tabla25[[#This Row],[ROS_DUR_COR_COD_ROS_TG_TOT]]-Tabla25[[#This Row],[PAS_DUR_COR_COD_ROS_TG_TOT]]</f>
        <v>-370.83333333333326</v>
      </c>
      <c r="BI23" s="30">
        <f>Tabla25[[#This Row],[ROS_NUM_COR_COD_ESC_TG_NEG]]-Tabla25[[#This Row],[PAS_NUM_COR_COD_ESC_TG_NEG]]</f>
        <v>0.78888888888888875</v>
      </c>
      <c r="BJ23" s="30">
        <f>Tabla25[[#This Row],[ROS_DUR_COR_COD_ESC_TG_NEG]]-Tabla25[[#This Row],[PAS_DUR_COR_COD_ESC_TG_NEG]]</f>
        <v>-227.05555555555566</v>
      </c>
      <c r="BK23" s="30">
        <f>Tabla25[[#This Row],[ROS_NUM_COR_COD_ESC_TG_NEU]]-Tabla25[[#This Row],[PAS_NUM_COR_COD_ESC_TG_NEU]]</f>
        <v>2.15</v>
      </c>
      <c r="BL23" s="30">
        <f>Tabla25[[#This Row],[ROS_DUR_COR_COD_ESC_TG_NEU]]-Tabla25[[#This Row],[PAS_DUR_COR_COD_ESC_TG_NEU]]</f>
        <v>-91.625</v>
      </c>
      <c r="BM23" s="30">
        <f>Tabla25[[#This Row],[ROS_NUM_COR_COD_ESC_TG_POS]]-Tabla25[[#This Row],[PAS_NUM_COR_COD_ESC_TG_POS]]</f>
        <v>0.25</v>
      </c>
      <c r="BN23" s="30">
        <f>Tabla25[[#This Row],[ROS_DUR_COR_COD_ESC_TG_POS]]-Tabla25[[#This Row],[PAS_DUR_COR_COD_ESC_TG_POS]]</f>
        <v>-32.545454545454504</v>
      </c>
      <c r="BO23" s="30">
        <f>Tabla25[[#This Row],[ROS_NUM_COR_COD_ESC_TG_TOT]]-Tabla25[[#This Row],[PAS_NUM_COR_COD_ESC_TG_TOT]]</f>
        <v>1.0678160919540229</v>
      </c>
      <c r="BP23" s="30">
        <f>Tabla25[[#This Row],[ROS_DUR_COR_COD_ESC_TG_TOT]]-Tabla25[[#This Row],[PAS_DUR_COR_COD_ESC_TG_TOT]]</f>
        <v>-98.049999999999955</v>
      </c>
      <c r="BQ23" s="36">
        <f>Tabla25[[#This Row],[PAS_NUM_COR_COD_ROS_TG_NEG]]-Tabla25[[#This Row],[ESC_NUM_COR_COD_ROS_TG_NEG]]</f>
        <v>-0.70000000000000018</v>
      </c>
      <c r="BR23" s="36">
        <f>Tabla25[[#This Row],[PAS_DUR_COR_COD_ROS_TG_NEG]]-Tabla25[[#This Row],[ESC_DUR_COR_COD_ROS_TG_NEG]]</f>
        <v>455.72222222222217</v>
      </c>
      <c r="BS23" s="36">
        <f>Tabla25[[#This Row],[PAS_NUM_COR_COD_ROS_TG_NEU]]-Tabla25[[#This Row],[ESC_NUM_COR_COD_ROS_TG_NEU]]</f>
        <v>0.12222222222222223</v>
      </c>
      <c r="BT23" s="36">
        <f>Tabla25[[#This Row],[PAS_DUR_COR_COD_ROS_TG_NEU]]-Tabla25[[#This Row],[ESC_DUR_COR_COD_ROS_TG_NEU]]</f>
        <v>400.67857142857133</v>
      </c>
      <c r="BU23" s="36">
        <f>Tabla25[[#This Row],[PAS_NUM_COR_COD_ROS_TG_POS]]-Tabla25[[#This Row],[ESC_NUM_COR_COD_ROS_TG_POS]]</f>
        <v>-2.5499999999999998</v>
      </c>
      <c r="BV23" s="36">
        <f>Tabla25[[#This Row],[PAS_DUR_COR_COD_ROS_TG_POS]]-Tabla25[[#This Row],[ESC_DUR_COR_COD_ROS_TG_POS]]</f>
        <v>-238.81111111111113</v>
      </c>
      <c r="BW23" s="36">
        <f>Tabla25[[#This Row],[PAS_NUM_COR_COD_ROS_TG_TOT]]-Tabla25[[#This Row],[ESC_NUM_COR_COD_ROS_TG_TOT]]</f>
        <v>-1.064942528735632</v>
      </c>
      <c r="BX23" s="36">
        <f>Tabla25[[#This Row],[PAS_DUR_COR_COD_ROS_TG_TOT]]-Tabla25[[#This Row],[ESC_DUR_COR_COD_ROS_TG_TOT]]</f>
        <v>191.19333333333316</v>
      </c>
      <c r="BY23" s="39">
        <f>Tabla25[[#This Row],[PAS_NUM_COR_COD_ESC_TG_NEG]]-Tabla25[[#This Row],[ESC_NUM_COR_COD_ESC_TG_NEG]]</f>
        <v>-0.89999999999999991</v>
      </c>
      <c r="BZ23" s="39">
        <f>Tabla25[[#This Row],[PAS_DUR_COR_COD_ESC_TG_NEG]]-Tabla25[[#This Row],[ESC_DUR_COR_COD_ESC_TG_NEG]]</f>
        <v>509.55555555555566</v>
      </c>
      <c r="CA23" s="39">
        <f>Tabla25[[#This Row],[PAS_NUM_COR_COD_ESC_TG_NEU]]-Tabla25[[#This Row],[ESC_NUM_COR_COD_ESC_TG_NEU]]</f>
        <v>-1.3611111111111112</v>
      </c>
      <c r="CB23" s="39">
        <f>Tabla25[[#This Row],[PAS_DUR_COR_COD_ESC_TG_NEU]]-Tabla25[[#This Row],[ESC_DUR_COR_COD_ESC_TG_NEU]]</f>
        <v>392.31944444444434</v>
      </c>
      <c r="CC23" s="39">
        <f>Tabla25[[#This Row],[PAS_NUM_COR_COD_ESC_TG_POS]]-Tabla25[[#This Row],[ESC_NUM_COR_COD_ESC_TG_POS]]</f>
        <v>-5.0000000000000266E-2</v>
      </c>
      <c r="CD23" s="39">
        <f>Tabla25[[#This Row],[PAS_DUR_COR_COD_ESC_TG_POS]]-Tabla25[[#This Row],[ESC_DUR_COR_COD_ESC_TG_POS]]</f>
        <v>258.83116883116872</v>
      </c>
      <c r="CE23" s="39">
        <f>Tabla25[[#This Row],[PAS_NUM_COR_COD_ESC_TG_TOT]]-Tabla25[[#This Row],[ESC_NUM_COR_COD_ESC_TG_TOT]]</f>
        <v>-0.75747126436781609</v>
      </c>
      <c r="CF23" s="39">
        <f>Tabla25[[#This Row],[PAS_DUR_COR_COD_ESC_TG_TOT]]-Tabla25[[#This Row],[ESC_DUR_COR_COD_ESC_TG_TOT]]</f>
        <v>365.96000000000004</v>
      </c>
      <c r="CG23" s="42">
        <f>Tabla25[[#This Row],[PAS_NUM_COR_COD_ROS_TG_NEG]]-Tabla25[[#This Row],[PAS_NUM_COR_COD_ESC_TG_NEG]]</f>
        <v>0.39999999999999991</v>
      </c>
      <c r="CH23" s="42">
        <f>Tabla25[[#This Row],[PAS_NUM_COR_COD_ROS_TG_NEU]]-Tabla25[[#This Row],[PAS_NUM_COR_COD_ESC_TG_NEU]]</f>
        <v>1.1499999999999999</v>
      </c>
      <c r="CI23" s="42">
        <f>Tabla25[[#This Row],[PAS_NUM_COR_COD_ROS_TG_POS]]-Tabla25[[#This Row],[PAS_NUM_COR_COD_ESC_TG_POS]]</f>
        <v>-0.29999999999999982</v>
      </c>
      <c r="CJ23" s="42">
        <f>Tabla25[[#This Row],[PAS_NUM_COR_COD_ROS_TG_TOT]]-Tabla25[[#This Row],[PAS_NUM_COR_COD_ESC_TG_TOT]]</f>
        <v>0.41666666666666674</v>
      </c>
      <c r="CK23" s="42">
        <f>Tabla25[[#This Row],[PAS_DUR_COR_COD_ROS_TG_NEG]]-Tabla25[[#This Row],[PAS_DUR_COR_COD_ESC_TG_NEG]]</f>
        <v>184.66666666666652</v>
      </c>
      <c r="CL23" s="42">
        <f>Tabla25[[#This Row],[PAS_DUR_COR_COD_ROS_TG_NEU]]-Tabla25[[#This Row],[PAS_DUR_COR_COD_ESC_TG_NEU]]</f>
        <v>100.375</v>
      </c>
      <c r="CM23" s="42">
        <f>Tabla25[[#This Row],[PAS_DUR_COR_COD_ROS_TG_POS]]-Tabla25[[#This Row],[PAS_DUR_COR_COD_ESC_TG_POS]]</f>
        <v>-20.65656565656559</v>
      </c>
      <c r="CN23" s="42">
        <f>Tabla25[[#This Row],[PAS_DUR_COR_COD_ROS_TG_TOT]]-Tabla25[[#This Row],[PAS_DUR_COR_COD_ESC_TG_TOT]]</f>
        <v>105.83333333333326</v>
      </c>
      <c r="CO23" s="44">
        <f>Tabla25[[#This Row],[ESC_NUM_COR_COD_ROS_TG_NEG]]-Tabla25[[#This Row],[ESC_NUM_COR_COD_ESC_TG_NEG]]</f>
        <v>0.20000000000000018</v>
      </c>
      <c r="CP23" s="44">
        <f>Tabla25[[#This Row],[ESC_NUM_COR_COD_ROS_TG_NEU]]-Tabla25[[#This Row],[ESC_NUM_COR_COD_ESC_TG_NEU]]</f>
        <v>-0.33333333333333348</v>
      </c>
      <c r="CQ23" s="44">
        <f>Tabla25[[#This Row],[ESC_NUM_COR_COD_ROS_TG_POS]]-Tabla25[[#This Row],[ESC_NUM_COR_COD_ESC_TG_POS]]</f>
        <v>2.1999999999999997</v>
      </c>
      <c r="CR23" s="44">
        <f>Tabla25[[#This Row],[ESC_NUM_COR_COD_ROS_TG_TOT]]-Tabla25[[#This Row],[ESC_NUM_COR_COD_ESC_TG_TOT]]</f>
        <v>0.72413793103448265</v>
      </c>
      <c r="CS23" s="44">
        <f>Tabla25[[#This Row],[ESC_DUR_COR_COD_ROS_TG_NEG]]-Tabla25[[#This Row],[ESC_DUR_COR_COD_ESC_TG_NEG]]</f>
        <v>238.5</v>
      </c>
      <c r="CT23" s="44">
        <f>Tabla25[[#This Row],[ESC_DUR_COR_COD_ROS_TG_NEU]]-Tabla25[[#This Row],[ESC_DUR_COR_COD_ESC_TG_NEU]]</f>
        <v>92.015873015873012</v>
      </c>
      <c r="CU23" s="44">
        <f>Tabla25[[#This Row],[ESC_DUR_COR_COD_ROS_TG_POS]]-Tabla25[[#This Row],[ESC_DUR_COR_COD_ESC_TG_POS]]</f>
        <v>476.98571428571427</v>
      </c>
      <c r="CV23" s="44">
        <f>Tabla25[[#This Row],[ESC_DUR_COR_COD_ROS_TG_TOT]]-Tabla25[[#This Row],[ESC_DUR_COR_COD_ESC_TG_TOT]]</f>
        <v>280.60000000000014</v>
      </c>
      <c r="CW23" s="47">
        <f>Tabla25[[#This Row],[ROS_NUM_COR_COD_ROS_TG_NEG]]-Tabla25[[#This Row],[ROS_NUM_COR_COD_ESC_TG_NEG]]</f>
        <v>-0.77777777777777768</v>
      </c>
      <c r="CX23" s="47">
        <f>Tabla25[[#This Row],[ROS_NUM_COR_COD_ROS_TG_NEU]]-Tabla25[[#This Row],[ROS_NUM_COR_COD_ESC_TG_NEU]]</f>
        <v>-1.2999999999999998</v>
      </c>
      <c r="CY23" s="47">
        <f>Tabla25[[#This Row],[ROS_NUM_COR_COD_ROS_TG_POS]]-Tabla25[[#This Row],[ROS_NUM_COR_COD_ESC_TG_POS]]</f>
        <v>1.5</v>
      </c>
      <c r="CZ23" s="47">
        <f>Tabla25[[#This Row],[ROS_NUM_COR_COD_ROS_TG_TOT]]-Tabla25[[#This Row],[ROS_NUM_COR_COD_ESC_TG_TOT]]</f>
        <v>-0.17241379310344795</v>
      </c>
      <c r="DA23" s="47">
        <f>Tabla25[[#This Row],[ROS_DUR_COR_COD_ROS_TG_NEG]]-Tabla25[[#This Row],[ROS_DUR_COR_COD_ESC_TG_NEG]]</f>
        <v>-435.33333333333326</v>
      </c>
      <c r="DB23" s="47">
        <f>Tabla25[[#This Row],[ROS_DUR_COR_COD_ROS_TG_NEU]]-Tabla25[[#This Row],[ROS_DUR_COR_COD_ESC_TG_NEU]]</f>
        <v>-675.58333333333337</v>
      </c>
      <c r="DC23" s="47">
        <f>Tabla25[[#This Row],[ROS_DUR_COR_COD_ROS_TG_POS]]-Tabla25[[#This Row],[ROS_DUR_COR_COD_ESC_TG_POS]]</f>
        <v>858.33333333333348</v>
      </c>
      <c r="DD23" s="47">
        <f>Tabla25[[#This Row],[ROS_DUR_COR_COD_ROS_TG_TOT]]-Tabla25[[#This Row],[ROS_DUR_COR_COD_ESC_TG_TOT]]</f>
        <v>-166.95000000000005</v>
      </c>
    </row>
    <row r="24" spans="1:108" x14ac:dyDescent="0.3">
      <c r="A24" s="2" t="s">
        <v>22</v>
      </c>
      <c r="B24" s="2">
        <v>20</v>
      </c>
      <c r="C24" s="2">
        <v>1</v>
      </c>
      <c r="D24" s="2">
        <v>27</v>
      </c>
      <c r="E24" s="19">
        <v>4.8</v>
      </c>
      <c r="F24" s="19">
        <v>1285</v>
      </c>
      <c r="G24" s="19">
        <v>4.0999999999999996</v>
      </c>
      <c r="H24" s="19">
        <v>1160.578947368421</v>
      </c>
      <c r="I24" s="19">
        <v>4.4736842105263159</v>
      </c>
      <c r="J24" s="19">
        <v>1259.2777777777778</v>
      </c>
      <c r="K24" s="19">
        <v>4.4576271186440675</v>
      </c>
      <c r="L24" s="19">
        <v>1234.5178571428571</v>
      </c>
      <c r="M24" s="21">
        <v>2.8</v>
      </c>
      <c r="N24" s="21">
        <v>940.9375</v>
      </c>
      <c r="O24" s="21">
        <v>3.3</v>
      </c>
      <c r="P24" s="21">
        <v>988.47058823529414</v>
      </c>
      <c r="Q24" s="21">
        <v>2.7894736842105261</v>
      </c>
      <c r="R24" s="21">
        <v>914.0625</v>
      </c>
      <c r="S24" s="21">
        <v>2.9661016949152543</v>
      </c>
      <c r="T24" s="21">
        <v>948.65306122448976</v>
      </c>
      <c r="U24" s="22">
        <v>3.9</v>
      </c>
      <c r="V24" s="22">
        <v>1096</v>
      </c>
      <c r="W24" s="22">
        <v>2.6</v>
      </c>
      <c r="X24" s="22">
        <v>925.33333333333337</v>
      </c>
      <c r="Y24" s="22">
        <v>3.4</v>
      </c>
      <c r="Z24" s="22">
        <v>1039.2222222222222</v>
      </c>
      <c r="AA24" s="22">
        <v>3.3</v>
      </c>
      <c r="AB24" s="22">
        <v>1022.8928571428571</v>
      </c>
      <c r="AC24" s="24">
        <v>1.2</v>
      </c>
      <c r="AD24" s="24">
        <v>726.6</v>
      </c>
      <c r="AE24" s="24">
        <v>2.2000000000000002</v>
      </c>
      <c r="AF24" s="24">
        <v>1251.2</v>
      </c>
      <c r="AG24" s="24">
        <v>1.8</v>
      </c>
      <c r="AH24" s="24">
        <v>1055</v>
      </c>
      <c r="AI24" s="24">
        <v>1.7333333333333334</v>
      </c>
      <c r="AJ24" s="24">
        <v>1010.9333333333333</v>
      </c>
      <c r="AK24" s="26">
        <v>1.7777777777777777</v>
      </c>
      <c r="AL24" s="26">
        <v>1138.4000000000001</v>
      </c>
      <c r="AM24" s="26">
        <v>1.7</v>
      </c>
      <c r="AN24" s="26">
        <v>1007.8333333333334</v>
      </c>
      <c r="AO24" s="26">
        <v>1.8</v>
      </c>
      <c r="AP24" s="26">
        <v>1141.8</v>
      </c>
      <c r="AQ24" s="26">
        <v>1.7586206896551724</v>
      </c>
      <c r="AR24" s="26">
        <v>1090.5</v>
      </c>
      <c r="AS24" s="28">
        <v>4.333333333333333</v>
      </c>
      <c r="AT24" s="28">
        <v>1851</v>
      </c>
      <c r="AU24" s="28">
        <v>4.8</v>
      </c>
      <c r="AV24" s="28">
        <v>1764.6666666666667</v>
      </c>
      <c r="AW24" s="28">
        <v>5.0999999999999996</v>
      </c>
      <c r="AX24" s="28">
        <v>1560.8</v>
      </c>
      <c r="AY24" s="28">
        <v>4.7586206896551726</v>
      </c>
      <c r="AZ24" s="28">
        <v>1709.5</v>
      </c>
      <c r="BA24" s="33">
        <f>Tabla25[[#This Row],[ROS_NUM_COR_COD_ROS_TG_NEG]]-Tabla25[[#This Row],[PAS_NUM_COR_COD_ROS_TG_NEG]]</f>
        <v>1.5333333333333332</v>
      </c>
      <c r="BB24" s="33">
        <f>Tabla25[[#This Row],[ROS_DUR_COR_COD_ROS_TG_NEG]]-Tabla25[[#This Row],[PAS_DUR_COR_COD_ROS_TG_NEG]]</f>
        <v>910.0625</v>
      </c>
      <c r="BC24" s="33">
        <f>Tabla25[[#This Row],[ROS_NUM_COR_COD_ROS_TG_NEU]]-Tabla25[[#This Row],[PAS_NUM_COR_COD_ROS_TG_NEU]]</f>
        <v>1.5</v>
      </c>
      <c r="BD24" s="33">
        <f>Tabla25[[#This Row],[ROS_DUR_COR_COD_ROS_TG_NEU]]-Tabla25[[#This Row],[PAS_DUR_COR_COD_ROS_TG_NEU]]</f>
        <v>776.1960784313726</v>
      </c>
      <c r="BE24" s="33">
        <f>Tabla25[[#This Row],[ROS_NUM_COR_COD_ROS_TG_POS]]-Tabla25[[#This Row],[PAS_NUM_COR_COD_ROS_TG_POS]]</f>
        <v>2.3105263157894735</v>
      </c>
      <c r="BF24" s="33">
        <f>Tabla25[[#This Row],[ROS_DUR_COR_COD_ROS_TG_POS]]-Tabla25[[#This Row],[PAS_DUR_COR_COD_ROS_TG_POS]]</f>
        <v>646.73749999999995</v>
      </c>
      <c r="BG24" s="33">
        <f>Tabla25[[#This Row],[ROS_NUM_COR_COD_ROS_TG_TOT]]-Tabla25[[#This Row],[PAS_NUM_COR_COD_ROS_TG_TOT]]</f>
        <v>1.7925189947399183</v>
      </c>
      <c r="BH24" s="33">
        <f>Tabla25[[#This Row],[ROS_DUR_COR_COD_ROS_TG_TOT]]-Tabla25[[#This Row],[PAS_DUR_COR_COD_ROS_TG_TOT]]</f>
        <v>760.84693877551024</v>
      </c>
      <c r="BI24" s="30">
        <f>Tabla25[[#This Row],[ROS_NUM_COR_COD_ESC_TG_NEG]]-Tabla25[[#This Row],[PAS_NUM_COR_COD_ESC_TG_NEG]]</f>
        <v>-3.0222222222222221</v>
      </c>
      <c r="BJ24" s="30">
        <f>Tabla25[[#This Row],[ROS_DUR_COR_COD_ESC_TG_NEG]]-Tabla25[[#This Row],[PAS_DUR_COR_COD_ESC_TG_NEG]]</f>
        <v>-146.59999999999991</v>
      </c>
      <c r="BK24" s="30">
        <f>Tabla25[[#This Row],[ROS_NUM_COR_COD_ESC_TG_NEU]]-Tabla25[[#This Row],[PAS_NUM_COR_COD_ESC_TG_NEU]]</f>
        <v>-2.3999999999999995</v>
      </c>
      <c r="BL24" s="30">
        <f>Tabla25[[#This Row],[ROS_DUR_COR_COD_ESC_TG_NEU]]-Tabla25[[#This Row],[PAS_DUR_COR_COD_ESC_TG_NEU]]</f>
        <v>-152.74561403508767</v>
      </c>
      <c r="BM24" s="30">
        <f>Tabla25[[#This Row],[ROS_NUM_COR_COD_ESC_TG_POS]]-Tabla25[[#This Row],[PAS_NUM_COR_COD_ESC_TG_POS]]</f>
        <v>-2.6736842105263161</v>
      </c>
      <c r="BN24" s="30">
        <f>Tabla25[[#This Row],[ROS_DUR_COR_COD_ESC_TG_POS]]-Tabla25[[#This Row],[PAS_DUR_COR_COD_ESC_TG_POS]]</f>
        <v>-117.47777777777787</v>
      </c>
      <c r="BO24" s="30">
        <f>Tabla25[[#This Row],[ROS_NUM_COR_COD_ESC_TG_TOT]]-Tabla25[[#This Row],[PAS_NUM_COR_COD_ESC_TG_TOT]]</f>
        <v>-2.6990064289888949</v>
      </c>
      <c r="BP24" s="30">
        <f>Tabla25[[#This Row],[ROS_DUR_COR_COD_ESC_TG_TOT]]-Tabla25[[#This Row],[PAS_DUR_COR_COD_ESC_TG_TOT]]</f>
        <v>-144.01785714285711</v>
      </c>
      <c r="BQ24" s="36">
        <f>Tabla25[[#This Row],[PAS_NUM_COR_COD_ROS_TG_NEG]]-Tabla25[[#This Row],[ESC_NUM_COR_COD_ROS_TG_NEG]]</f>
        <v>1.5999999999999999</v>
      </c>
      <c r="BR24" s="36">
        <f>Tabla25[[#This Row],[PAS_DUR_COR_COD_ROS_TG_NEG]]-Tabla25[[#This Row],[ESC_DUR_COR_COD_ROS_TG_NEG]]</f>
        <v>214.33749999999998</v>
      </c>
      <c r="BS24" s="36">
        <f>Tabla25[[#This Row],[PAS_NUM_COR_COD_ROS_TG_NEU]]-Tabla25[[#This Row],[ESC_NUM_COR_COD_ROS_TG_NEU]]</f>
        <v>1.0999999999999996</v>
      </c>
      <c r="BT24" s="36">
        <f>Tabla25[[#This Row],[PAS_DUR_COR_COD_ROS_TG_NEU]]-Tabla25[[#This Row],[ESC_DUR_COR_COD_ROS_TG_NEU]]</f>
        <v>-262.7294117647059</v>
      </c>
      <c r="BU24" s="36">
        <f>Tabla25[[#This Row],[PAS_NUM_COR_COD_ROS_TG_POS]]-Tabla25[[#This Row],[ESC_NUM_COR_COD_ROS_TG_POS]]</f>
        <v>0.98947368421052606</v>
      </c>
      <c r="BV24" s="36">
        <f>Tabla25[[#This Row],[PAS_DUR_COR_COD_ROS_TG_POS]]-Tabla25[[#This Row],[ESC_DUR_COR_COD_ROS_TG_POS]]</f>
        <v>-140.9375</v>
      </c>
      <c r="BW24" s="36">
        <f>Tabla25[[#This Row],[PAS_NUM_COR_COD_ROS_TG_TOT]]-Tabla25[[#This Row],[ESC_NUM_COR_COD_ROS_TG_TOT]]</f>
        <v>1.2327683615819209</v>
      </c>
      <c r="BX24" s="36">
        <f>Tabla25[[#This Row],[PAS_DUR_COR_COD_ROS_TG_TOT]]-Tabla25[[#This Row],[ESC_DUR_COR_COD_ROS_TG_TOT]]</f>
        <v>-62.280272108843519</v>
      </c>
      <c r="BY24" s="39">
        <f>Tabla25[[#This Row],[PAS_NUM_COR_COD_ESC_TG_NEG]]-Tabla25[[#This Row],[ESC_NUM_COR_COD_ESC_TG_NEG]]</f>
        <v>0.89999999999999991</v>
      </c>
      <c r="BZ24" s="39">
        <f>Tabla25[[#This Row],[PAS_DUR_COR_COD_ESC_TG_NEG]]-Tabla25[[#This Row],[ESC_DUR_COR_COD_ESC_TG_NEG]]</f>
        <v>189</v>
      </c>
      <c r="CA24" s="39">
        <f>Tabla25[[#This Row],[PAS_NUM_COR_COD_ESC_TG_NEU]]-Tabla25[[#This Row],[ESC_NUM_COR_COD_ESC_TG_NEU]]</f>
        <v>1.4999999999999996</v>
      </c>
      <c r="CB24" s="39">
        <f>Tabla25[[#This Row],[PAS_DUR_COR_COD_ESC_TG_NEU]]-Tabla25[[#This Row],[ESC_DUR_COR_COD_ESC_TG_NEU]]</f>
        <v>235.24561403508767</v>
      </c>
      <c r="CC24" s="39">
        <f>Tabla25[[#This Row],[PAS_NUM_COR_COD_ESC_TG_POS]]-Tabla25[[#This Row],[ESC_NUM_COR_COD_ESC_TG_POS]]</f>
        <v>1.073684210526316</v>
      </c>
      <c r="CD24" s="39">
        <f>Tabla25[[#This Row],[PAS_DUR_COR_COD_ESC_TG_POS]]-Tabla25[[#This Row],[ESC_DUR_COR_COD_ESC_TG_POS]]</f>
        <v>220.05555555555566</v>
      </c>
      <c r="CE24" s="39">
        <f>Tabla25[[#This Row],[PAS_NUM_COR_COD_ESC_TG_TOT]]-Tabla25[[#This Row],[ESC_NUM_COR_COD_ESC_TG_TOT]]</f>
        <v>1.1576271186440676</v>
      </c>
      <c r="CF24" s="39">
        <f>Tabla25[[#This Row],[PAS_DUR_COR_COD_ESC_TG_TOT]]-Tabla25[[#This Row],[ESC_DUR_COR_COD_ESC_TG_TOT]]</f>
        <v>211.625</v>
      </c>
      <c r="CG24" s="42">
        <f>Tabla25[[#This Row],[PAS_NUM_COR_COD_ROS_TG_NEG]]-Tabla25[[#This Row],[PAS_NUM_COR_COD_ESC_TG_NEG]]</f>
        <v>-2</v>
      </c>
      <c r="CH24" s="42">
        <f>Tabla25[[#This Row],[PAS_NUM_COR_COD_ROS_TG_NEU]]-Tabla25[[#This Row],[PAS_NUM_COR_COD_ESC_TG_NEU]]</f>
        <v>-0.79999999999999982</v>
      </c>
      <c r="CI24" s="42">
        <f>Tabla25[[#This Row],[PAS_NUM_COR_COD_ROS_TG_POS]]-Tabla25[[#This Row],[PAS_NUM_COR_COD_ESC_TG_POS]]</f>
        <v>-1.6842105263157898</v>
      </c>
      <c r="CJ24" s="42">
        <f>Tabla25[[#This Row],[PAS_NUM_COR_COD_ROS_TG_TOT]]-Tabla25[[#This Row],[PAS_NUM_COR_COD_ESC_TG_TOT]]</f>
        <v>-1.4915254237288131</v>
      </c>
      <c r="CK24" s="42">
        <f>Tabla25[[#This Row],[PAS_DUR_COR_COD_ROS_TG_NEG]]-Tabla25[[#This Row],[PAS_DUR_COR_COD_ESC_TG_NEG]]</f>
        <v>-344.0625</v>
      </c>
      <c r="CL24" s="42">
        <f>Tabla25[[#This Row],[PAS_DUR_COR_COD_ROS_TG_NEU]]-Tabla25[[#This Row],[PAS_DUR_COR_COD_ESC_TG_NEU]]</f>
        <v>-172.1083591331269</v>
      </c>
      <c r="CM24" s="42">
        <f>Tabla25[[#This Row],[PAS_DUR_COR_COD_ROS_TG_POS]]-Tabla25[[#This Row],[PAS_DUR_COR_COD_ESC_TG_POS]]</f>
        <v>-345.21527777777783</v>
      </c>
      <c r="CN24" s="42">
        <f>Tabla25[[#This Row],[PAS_DUR_COR_COD_ROS_TG_TOT]]-Tabla25[[#This Row],[PAS_DUR_COR_COD_ESC_TG_TOT]]</f>
        <v>-285.86479591836735</v>
      </c>
      <c r="CO24" s="44">
        <f>Tabla25[[#This Row],[ESC_NUM_COR_COD_ROS_TG_NEG]]-Tabla25[[#This Row],[ESC_NUM_COR_COD_ESC_TG_NEG]]</f>
        <v>-2.7</v>
      </c>
      <c r="CP24" s="44">
        <f>Tabla25[[#This Row],[ESC_NUM_COR_COD_ROS_TG_NEU]]-Tabla25[[#This Row],[ESC_NUM_COR_COD_ESC_TG_NEU]]</f>
        <v>-0.39999999999999991</v>
      </c>
      <c r="CQ24" s="44">
        <f>Tabla25[[#This Row],[ESC_NUM_COR_COD_ROS_TG_POS]]-Tabla25[[#This Row],[ESC_NUM_COR_COD_ESC_TG_POS]]</f>
        <v>-1.5999999999999999</v>
      </c>
      <c r="CR24" s="44">
        <f>Tabla25[[#This Row],[ESC_NUM_COR_COD_ROS_TG_TOT]]-Tabla25[[#This Row],[ESC_NUM_COR_COD_ESC_TG_TOT]]</f>
        <v>-1.5666666666666664</v>
      </c>
      <c r="CS24" s="44">
        <f>Tabla25[[#This Row],[ESC_DUR_COR_COD_ROS_TG_NEG]]-Tabla25[[#This Row],[ESC_DUR_COR_COD_ESC_TG_NEG]]</f>
        <v>-369.4</v>
      </c>
      <c r="CT24" s="44">
        <f>Tabla25[[#This Row],[ESC_DUR_COR_COD_ROS_TG_NEU]]-Tabla25[[#This Row],[ESC_DUR_COR_COD_ESC_TG_NEU]]</f>
        <v>325.86666666666667</v>
      </c>
      <c r="CU24" s="44">
        <f>Tabla25[[#This Row],[ESC_DUR_COR_COD_ROS_TG_POS]]-Tabla25[[#This Row],[ESC_DUR_COR_COD_ESC_TG_POS]]</f>
        <v>15.777777777777828</v>
      </c>
      <c r="CV24" s="44">
        <f>Tabla25[[#This Row],[ESC_DUR_COR_COD_ROS_TG_TOT]]-Tabla25[[#This Row],[ESC_DUR_COR_COD_ESC_TG_TOT]]</f>
        <v>-11.95952380952383</v>
      </c>
      <c r="CW24" s="47">
        <f>Tabla25[[#This Row],[ROS_NUM_COR_COD_ROS_TG_NEG]]-Tabla25[[#This Row],[ROS_NUM_COR_COD_ESC_TG_NEG]]</f>
        <v>2.5555555555555554</v>
      </c>
      <c r="CX24" s="47">
        <f>Tabla25[[#This Row],[ROS_NUM_COR_COD_ROS_TG_NEU]]-Tabla25[[#This Row],[ROS_NUM_COR_COD_ESC_TG_NEU]]</f>
        <v>3.0999999999999996</v>
      </c>
      <c r="CY24" s="47">
        <f>Tabla25[[#This Row],[ROS_NUM_COR_COD_ROS_TG_POS]]-Tabla25[[#This Row],[ROS_NUM_COR_COD_ESC_TG_POS]]</f>
        <v>3.3</v>
      </c>
      <c r="CZ24" s="47">
        <f>Tabla25[[#This Row],[ROS_NUM_COR_COD_ROS_TG_TOT]]-Tabla25[[#This Row],[ROS_NUM_COR_COD_ESC_TG_TOT]]</f>
        <v>3</v>
      </c>
      <c r="DA24" s="47">
        <f>Tabla25[[#This Row],[ROS_DUR_COR_COD_ROS_TG_NEG]]-Tabla25[[#This Row],[ROS_DUR_COR_COD_ESC_TG_NEG]]</f>
        <v>712.59999999999991</v>
      </c>
      <c r="DB24" s="47">
        <f>Tabla25[[#This Row],[ROS_DUR_COR_COD_ROS_TG_NEU]]-Tabla25[[#This Row],[ROS_DUR_COR_COD_ESC_TG_NEU]]</f>
        <v>756.83333333333337</v>
      </c>
      <c r="DC24" s="47">
        <f>Tabla25[[#This Row],[ROS_DUR_COR_COD_ROS_TG_POS]]-Tabla25[[#This Row],[ROS_DUR_COR_COD_ESC_TG_POS]]</f>
        <v>419</v>
      </c>
      <c r="DD24" s="47">
        <f>Tabla25[[#This Row],[ROS_DUR_COR_COD_ROS_TG_TOT]]-Tabla25[[#This Row],[ROS_DUR_COR_COD_ESC_TG_TOT]]</f>
        <v>619</v>
      </c>
    </row>
    <row r="25" spans="1:108" x14ac:dyDescent="0.3">
      <c r="A25" s="2" t="s">
        <v>23</v>
      </c>
      <c r="B25" s="2">
        <v>20</v>
      </c>
      <c r="C25" s="2">
        <v>1</v>
      </c>
      <c r="D25" s="2">
        <v>25</v>
      </c>
      <c r="E25" s="19">
        <v>2.8235294117647061</v>
      </c>
      <c r="F25" s="19">
        <v>619.0625</v>
      </c>
      <c r="G25" s="19">
        <v>2.35</v>
      </c>
      <c r="H25" s="19">
        <v>738</v>
      </c>
      <c r="I25" s="19">
        <v>1.85</v>
      </c>
      <c r="J25" s="19">
        <v>668.76923076923072</v>
      </c>
      <c r="K25" s="19">
        <v>2.3157894736842106</v>
      </c>
      <c r="L25" s="19">
        <v>672.81395348837214</v>
      </c>
      <c r="M25" s="21">
        <v>2.1764705882352939</v>
      </c>
      <c r="N25" s="21">
        <v>750.08333333333337</v>
      </c>
      <c r="O25" s="21">
        <v>2.4500000000000002</v>
      </c>
      <c r="P25" s="21">
        <v>625.70588235294122</v>
      </c>
      <c r="Q25" s="21">
        <v>2.25</v>
      </c>
      <c r="R25" s="21">
        <v>553.4375</v>
      </c>
      <c r="S25" s="21">
        <v>2.2982456140350878</v>
      </c>
      <c r="T25" s="21">
        <v>633.17777777777781</v>
      </c>
      <c r="U25" s="22">
        <v>2</v>
      </c>
      <c r="V25" s="22">
        <v>684.33333333333337</v>
      </c>
      <c r="W25" s="22">
        <v>2.1</v>
      </c>
      <c r="X25" s="22">
        <v>682.42857142857144</v>
      </c>
      <c r="Y25" s="22">
        <v>2.5555555555555554</v>
      </c>
      <c r="Z25" s="22">
        <v>635.25</v>
      </c>
      <c r="AA25" s="22">
        <v>2.2068965517241379</v>
      </c>
      <c r="AB25" s="22">
        <v>665</v>
      </c>
      <c r="AC25" s="24">
        <v>2.2000000000000002</v>
      </c>
      <c r="AD25" s="24">
        <v>1076.5999999999999</v>
      </c>
      <c r="AE25" s="24">
        <v>1.2</v>
      </c>
      <c r="AF25" s="24">
        <v>732.5</v>
      </c>
      <c r="AG25" s="24">
        <v>2</v>
      </c>
      <c r="AH25" s="24">
        <v>536.42857142857144</v>
      </c>
      <c r="AI25" s="24">
        <v>1.7931034482758621</v>
      </c>
      <c r="AJ25" s="24">
        <v>754.25</v>
      </c>
      <c r="AK25" s="26">
        <v>1.7777777777777777</v>
      </c>
      <c r="AL25" s="26">
        <v>723</v>
      </c>
      <c r="AM25" s="26">
        <v>4.1111111111111107</v>
      </c>
      <c r="AN25" s="26">
        <v>1370.6666666666667</v>
      </c>
      <c r="AO25" s="26">
        <v>2.4</v>
      </c>
      <c r="AP25" s="26">
        <v>1117.1666666666667</v>
      </c>
      <c r="AQ25" s="26">
        <v>2.75</v>
      </c>
      <c r="AR25" s="26">
        <v>1090.7058823529412</v>
      </c>
      <c r="AS25" s="28">
        <v>2.1111111111111112</v>
      </c>
      <c r="AT25" s="28">
        <v>554</v>
      </c>
      <c r="AU25" s="28">
        <v>1.4444444444444444</v>
      </c>
      <c r="AV25" s="28">
        <v>781.25</v>
      </c>
      <c r="AW25" s="28">
        <v>2.8</v>
      </c>
      <c r="AX25" s="28">
        <v>1002.8571428571429</v>
      </c>
      <c r="AY25" s="28">
        <v>2.1428571428571428</v>
      </c>
      <c r="AZ25" s="28">
        <v>779.05555555555554</v>
      </c>
      <c r="BA25" s="33">
        <f>Tabla25[[#This Row],[ROS_NUM_COR_COD_ROS_TG_NEG]]-Tabla25[[#This Row],[PAS_NUM_COR_COD_ROS_TG_NEG]]</f>
        <v>-6.5359477124182774E-2</v>
      </c>
      <c r="BB25" s="33">
        <f>Tabla25[[#This Row],[ROS_DUR_COR_COD_ROS_TG_NEG]]-Tabla25[[#This Row],[PAS_DUR_COR_COD_ROS_TG_NEG]]</f>
        <v>-196.08333333333337</v>
      </c>
      <c r="BC25" s="33">
        <f>Tabla25[[#This Row],[ROS_NUM_COR_COD_ROS_TG_NEU]]-Tabla25[[#This Row],[PAS_NUM_COR_COD_ROS_TG_NEU]]</f>
        <v>-1.0055555555555558</v>
      </c>
      <c r="BD25" s="33">
        <f>Tabla25[[#This Row],[ROS_DUR_COR_COD_ROS_TG_NEU]]-Tabla25[[#This Row],[PAS_DUR_COR_COD_ROS_TG_NEU]]</f>
        <v>155.54411764705878</v>
      </c>
      <c r="BE25" s="33">
        <f>Tabla25[[#This Row],[ROS_NUM_COR_COD_ROS_TG_POS]]-Tabla25[[#This Row],[PAS_NUM_COR_COD_ROS_TG_POS]]</f>
        <v>0.54999999999999982</v>
      </c>
      <c r="BF25" s="33">
        <f>Tabla25[[#This Row],[ROS_DUR_COR_COD_ROS_TG_POS]]-Tabla25[[#This Row],[PAS_DUR_COR_COD_ROS_TG_POS]]</f>
        <v>449.41964285714289</v>
      </c>
      <c r="BG25" s="33">
        <f>Tabla25[[#This Row],[ROS_NUM_COR_COD_ROS_TG_TOT]]-Tabla25[[#This Row],[PAS_NUM_COR_COD_ROS_TG_TOT]]</f>
        <v>-0.15538847117794496</v>
      </c>
      <c r="BH25" s="33">
        <f>Tabla25[[#This Row],[ROS_DUR_COR_COD_ROS_TG_TOT]]-Tabla25[[#This Row],[PAS_DUR_COR_COD_ROS_TG_TOT]]</f>
        <v>145.87777777777774</v>
      </c>
      <c r="BI25" s="30">
        <f>Tabla25[[#This Row],[ROS_NUM_COR_COD_ESC_TG_NEG]]-Tabla25[[#This Row],[PAS_NUM_COR_COD_ESC_TG_NEG]]</f>
        <v>-1.0457516339869284</v>
      </c>
      <c r="BJ25" s="30">
        <f>Tabla25[[#This Row],[ROS_DUR_COR_COD_ESC_TG_NEG]]-Tabla25[[#This Row],[PAS_DUR_COR_COD_ESC_TG_NEG]]</f>
        <v>103.9375</v>
      </c>
      <c r="BK25" s="30">
        <f>Tabla25[[#This Row],[ROS_NUM_COR_COD_ESC_TG_NEU]]-Tabla25[[#This Row],[PAS_NUM_COR_COD_ESC_TG_NEU]]</f>
        <v>1.7611111111111106</v>
      </c>
      <c r="BL25" s="30">
        <f>Tabla25[[#This Row],[ROS_DUR_COR_COD_ESC_TG_NEU]]-Tabla25[[#This Row],[PAS_DUR_COR_COD_ESC_TG_NEU]]</f>
        <v>632.66666666666674</v>
      </c>
      <c r="BM25" s="30">
        <f>Tabla25[[#This Row],[ROS_NUM_COR_COD_ESC_TG_POS]]-Tabla25[[#This Row],[PAS_NUM_COR_COD_ESC_TG_POS]]</f>
        <v>0.54999999999999982</v>
      </c>
      <c r="BN25" s="30">
        <f>Tabla25[[#This Row],[ROS_DUR_COR_COD_ESC_TG_POS]]-Tabla25[[#This Row],[PAS_DUR_COR_COD_ESC_TG_POS]]</f>
        <v>448.39743589743603</v>
      </c>
      <c r="BO25" s="30">
        <f>Tabla25[[#This Row],[ROS_NUM_COR_COD_ESC_TG_TOT]]-Tabla25[[#This Row],[PAS_NUM_COR_COD_ESC_TG_TOT]]</f>
        <v>0.43421052631578938</v>
      </c>
      <c r="BP25" s="30">
        <f>Tabla25[[#This Row],[ROS_DUR_COR_COD_ESC_TG_TOT]]-Tabla25[[#This Row],[PAS_DUR_COR_COD_ESC_TG_TOT]]</f>
        <v>417.89192886456908</v>
      </c>
      <c r="BQ25" s="36">
        <f>Tabla25[[#This Row],[PAS_NUM_COR_COD_ROS_TG_NEG]]-Tabla25[[#This Row],[ESC_NUM_COR_COD_ROS_TG_NEG]]</f>
        <v>-2.3529411764706243E-2</v>
      </c>
      <c r="BR25" s="36">
        <f>Tabla25[[#This Row],[PAS_DUR_COR_COD_ROS_TG_NEG]]-Tabla25[[#This Row],[ESC_DUR_COR_COD_ROS_TG_NEG]]</f>
        <v>-326.51666666666654</v>
      </c>
      <c r="BS25" s="36">
        <f>Tabla25[[#This Row],[PAS_NUM_COR_COD_ROS_TG_NEU]]-Tabla25[[#This Row],[ESC_NUM_COR_COD_ROS_TG_NEU]]</f>
        <v>1.2500000000000002</v>
      </c>
      <c r="BT25" s="36">
        <f>Tabla25[[#This Row],[PAS_DUR_COR_COD_ROS_TG_NEU]]-Tabla25[[#This Row],[ESC_DUR_COR_COD_ROS_TG_NEU]]</f>
        <v>-106.79411764705878</v>
      </c>
      <c r="BU25" s="36">
        <f>Tabla25[[#This Row],[PAS_NUM_COR_COD_ROS_TG_POS]]-Tabla25[[#This Row],[ESC_NUM_COR_COD_ROS_TG_POS]]</f>
        <v>0.25</v>
      </c>
      <c r="BV25" s="36">
        <f>Tabla25[[#This Row],[PAS_DUR_COR_COD_ROS_TG_POS]]-Tabla25[[#This Row],[ESC_DUR_COR_COD_ROS_TG_POS]]</f>
        <v>17.008928571428555</v>
      </c>
      <c r="BW25" s="36">
        <f>Tabla25[[#This Row],[PAS_NUM_COR_COD_ROS_TG_TOT]]-Tabla25[[#This Row],[ESC_NUM_COR_COD_ROS_TG_TOT]]</f>
        <v>0.50514216575922566</v>
      </c>
      <c r="BX25" s="36">
        <f>Tabla25[[#This Row],[PAS_DUR_COR_COD_ROS_TG_TOT]]-Tabla25[[#This Row],[ESC_DUR_COR_COD_ROS_TG_TOT]]</f>
        <v>-121.07222222222219</v>
      </c>
      <c r="BY25" s="39">
        <f>Tabla25[[#This Row],[PAS_NUM_COR_COD_ESC_TG_NEG]]-Tabla25[[#This Row],[ESC_NUM_COR_COD_ESC_TG_NEG]]</f>
        <v>0.82352941176470607</v>
      </c>
      <c r="BZ25" s="39">
        <f>Tabla25[[#This Row],[PAS_DUR_COR_COD_ESC_TG_NEG]]-Tabla25[[#This Row],[ESC_DUR_COR_COD_ESC_TG_NEG]]</f>
        <v>-65.270833333333371</v>
      </c>
      <c r="CA25" s="39">
        <f>Tabla25[[#This Row],[PAS_NUM_COR_COD_ESC_TG_NEU]]-Tabla25[[#This Row],[ESC_NUM_COR_COD_ESC_TG_NEU]]</f>
        <v>0.25</v>
      </c>
      <c r="CB25" s="39">
        <f>Tabla25[[#This Row],[PAS_DUR_COR_COD_ESC_TG_NEU]]-Tabla25[[#This Row],[ESC_DUR_COR_COD_ESC_TG_NEU]]</f>
        <v>55.571428571428555</v>
      </c>
      <c r="CC25" s="39">
        <f>Tabla25[[#This Row],[PAS_NUM_COR_COD_ESC_TG_POS]]-Tabla25[[#This Row],[ESC_NUM_COR_COD_ESC_TG_POS]]</f>
        <v>-0.70555555555555527</v>
      </c>
      <c r="CD25" s="39">
        <f>Tabla25[[#This Row],[PAS_DUR_COR_COD_ESC_TG_POS]]-Tabla25[[#This Row],[ESC_DUR_COR_COD_ESC_TG_POS]]</f>
        <v>33.519230769230717</v>
      </c>
      <c r="CE25" s="39">
        <f>Tabla25[[#This Row],[PAS_NUM_COR_COD_ESC_TG_TOT]]-Tabla25[[#This Row],[ESC_NUM_COR_COD_ESC_TG_TOT]]</f>
        <v>0.10889292196007272</v>
      </c>
      <c r="CF25" s="39">
        <f>Tabla25[[#This Row],[PAS_DUR_COR_COD_ESC_TG_TOT]]-Tabla25[[#This Row],[ESC_DUR_COR_COD_ESC_TG_TOT]]</f>
        <v>7.8139534883721353</v>
      </c>
      <c r="CG25" s="42">
        <f>Tabla25[[#This Row],[PAS_NUM_COR_COD_ROS_TG_NEG]]-Tabla25[[#This Row],[PAS_NUM_COR_COD_ESC_TG_NEG]]</f>
        <v>-0.64705882352941213</v>
      </c>
      <c r="CH25" s="42">
        <f>Tabla25[[#This Row],[PAS_NUM_COR_COD_ROS_TG_NEU]]-Tabla25[[#This Row],[PAS_NUM_COR_COD_ESC_TG_NEU]]</f>
        <v>0.10000000000000009</v>
      </c>
      <c r="CI25" s="42">
        <f>Tabla25[[#This Row],[PAS_NUM_COR_COD_ROS_TG_POS]]-Tabla25[[#This Row],[PAS_NUM_COR_COD_ESC_TG_POS]]</f>
        <v>0.39999999999999991</v>
      </c>
      <c r="CJ25" s="42">
        <f>Tabla25[[#This Row],[PAS_NUM_COR_COD_ROS_TG_TOT]]-Tabla25[[#This Row],[PAS_NUM_COR_COD_ESC_TG_TOT]]</f>
        <v>-1.7543859649122862E-2</v>
      </c>
      <c r="CK25" s="42">
        <f>Tabla25[[#This Row],[PAS_DUR_COR_COD_ROS_TG_NEG]]-Tabla25[[#This Row],[PAS_DUR_COR_COD_ESC_TG_NEG]]</f>
        <v>131.02083333333337</v>
      </c>
      <c r="CL25" s="42">
        <f>Tabla25[[#This Row],[PAS_DUR_COR_COD_ROS_TG_NEU]]-Tabla25[[#This Row],[PAS_DUR_COR_COD_ESC_TG_NEU]]</f>
        <v>-112.29411764705878</v>
      </c>
      <c r="CM25" s="42">
        <f>Tabla25[[#This Row],[PAS_DUR_COR_COD_ROS_TG_POS]]-Tabla25[[#This Row],[PAS_DUR_COR_COD_ESC_TG_POS]]</f>
        <v>-115.33173076923072</v>
      </c>
      <c r="CN25" s="42">
        <f>Tabla25[[#This Row],[PAS_DUR_COR_COD_ROS_TG_TOT]]-Tabla25[[#This Row],[PAS_DUR_COR_COD_ESC_TG_TOT]]</f>
        <v>-39.63617571059433</v>
      </c>
      <c r="CO25" s="44">
        <f>Tabla25[[#This Row],[ESC_NUM_COR_COD_ROS_TG_NEG]]-Tabla25[[#This Row],[ESC_NUM_COR_COD_ESC_TG_NEG]]</f>
        <v>0.20000000000000018</v>
      </c>
      <c r="CP25" s="44">
        <f>Tabla25[[#This Row],[ESC_NUM_COR_COD_ROS_TG_NEU]]-Tabla25[[#This Row],[ESC_NUM_COR_COD_ESC_TG_NEU]]</f>
        <v>-0.90000000000000013</v>
      </c>
      <c r="CQ25" s="44">
        <f>Tabla25[[#This Row],[ESC_NUM_COR_COD_ROS_TG_POS]]-Tabla25[[#This Row],[ESC_NUM_COR_COD_ESC_TG_POS]]</f>
        <v>-0.55555555555555536</v>
      </c>
      <c r="CR25" s="44">
        <f>Tabla25[[#This Row],[ESC_NUM_COR_COD_ROS_TG_TOT]]-Tabla25[[#This Row],[ESC_NUM_COR_COD_ESC_TG_TOT]]</f>
        <v>-0.4137931034482758</v>
      </c>
      <c r="CS25" s="44">
        <f>Tabla25[[#This Row],[ESC_DUR_COR_COD_ROS_TG_NEG]]-Tabla25[[#This Row],[ESC_DUR_COR_COD_ESC_TG_NEG]]</f>
        <v>392.26666666666654</v>
      </c>
      <c r="CT25" s="44">
        <f>Tabla25[[#This Row],[ESC_DUR_COR_COD_ROS_TG_NEU]]-Tabla25[[#This Row],[ESC_DUR_COR_COD_ESC_TG_NEU]]</f>
        <v>50.071428571428555</v>
      </c>
      <c r="CU25" s="44">
        <f>Tabla25[[#This Row],[ESC_DUR_COR_COD_ROS_TG_POS]]-Tabla25[[#This Row],[ESC_DUR_COR_COD_ESC_TG_POS]]</f>
        <v>-98.821428571428555</v>
      </c>
      <c r="CV25" s="44">
        <f>Tabla25[[#This Row],[ESC_DUR_COR_COD_ROS_TG_TOT]]-Tabla25[[#This Row],[ESC_DUR_COR_COD_ESC_TG_TOT]]</f>
        <v>89.25</v>
      </c>
      <c r="CW25" s="47">
        <f>Tabla25[[#This Row],[ROS_NUM_COR_COD_ROS_TG_NEG]]-Tabla25[[#This Row],[ROS_NUM_COR_COD_ESC_TG_NEG]]</f>
        <v>0.33333333333333348</v>
      </c>
      <c r="CX25" s="47">
        <f>Tabla25[[#This Row],[ROS_NUM_COR_COD_ROS_TG_NEU]]-Tabla25[[#This Row],[ROS_NUM_COR_COD_ESC_TG_NEU]]</f>
        <v>-2.6666666666666661</v>
      </c>
      <c r="CY25" s="47">
        <f>Tabla25[[#This Row],[ROS_NUM_COR_COD_ROS_TG_POS]]-Tabla25[[#This Row],[ROS_NUM_COR_COD_ESC_TG_POS]]</f>
        <v>0.39999999999999991</v>
      </c>
      <c r="CZ25" s="47">
        <f>Tabla25[[#This Row],[ROS_NUM_COR_COD_ROS_TG_TOT]]-Tabla25[[#This Row],[ROS_NUM_COR_COD_ESC_TG_TOT]]</f>
        <v>-0.60714285714285721</v>
      </c>
      <c r="DA25" s="47">
        <f>Tabla25[[#This Row],[ROS_DUR_COR_COD_ROS_TG_NEG]]-Tabla25[[#This Row],[ROS_DUR_COR_COD_ESC_TG_NEG]]</f>
        <v>-169</v>
      </c>
      <c r="DB25" s="47">
        <f>Tabla25[[#This Row],[ROS_DUR_COR_COD_ROS_TG_NEU]]-Tabla25[[#This Row],[ROS_DUR_COR_COD_ESC_TG_NEU]]</f>
        <v>-589.41666666666674</v>
      </c>
      <c r="DC25" s="47">
        <f>Tabla25[[#This Row],[ROS_DUR_COR_COD_ROS_TG_POS]]-Tabla25[[#This Row],[ROS_DUR_COR_COD_ESC_TG_POS]]</f>
        <v>-114.30952380952385</v>
      </c>
      <c r="DD25" s="47">
        <f>Tabla25[[#This Row],[ROS_DUR_COR_COD_ROS_TG_TOT]]-Tabla25[[#This Row],[ROS_DUR_COR_COD_ESC_TG_TOT]]</f>
        <v>-311.65032679738567</v>
      </c>
    </row>
    <row r="26" spans="1:108" x14ac:dyDescent="0.3">
      <c r="A26" s="2" t="s">
        <v>24</v>
      </c>
      <c r="B26" s="2">
        <v>20</v>
      </c>
      <c r="C26" s="2">
        <v>2</v>
      </c>
      <c r="D26" s="2">
        <v>29</v>
      </c>
      <c r="E26" s="19">
        <v>2.1578947368421053</v>
      </c>
      <c r="F26" s="19">
        <v>891.9</v>
      </c>
      <c r="G26" s="19">
        <v>2.0499999999999998</v>
      </c>
      <c r="H26" s="19">
        <v>812.33333333333337</v>
      </c>
      <c r="I26" s="19">
        <v>1.85</v>
      </c>
      <c r="J26" s="19">
        <v>1015.2222222222222</v>
      </c>
      <c r="K26" s="19">
        <v>2.0169491525423728</v>
      </c>
      <c r="L26" s="19">
        <v>896.90322580645159</v>
      </c>
      <c r="M26" s="21">
        <v>2.0526315789473686</v>
      </c>
      <c r="N26" s="21">
        <v>607.14285714285711</v>
      </c>
      <c r="O26" s="21">
        <v>2.1</v>
      </c>
      <c r="P26" s="21">
        <v>790</v>
      </c>
      <c r="Q26" s="21">
        <v>1.45</v>
      </c>
      <c r="R26" s="21">
        <v>489.85714285714283</v>
      </c>
      <c r="S26" s="21">
        <v>1.8644067796610169</v>
      </c>
      <c r="T26" s="21">
        <v>616.61538461538464</v>
      </c>
      <c r="U26" s="22">
        <v>5</v>
      </c>
      <c r="V26" s="22">
        <v>1462.1111111111111</v>
      </c>
      <c r="W26" s="22">
        <v>4.5999999999999996</v>
      </c>
      <c r="X26" s="22">
        <v>1517.5714285714287</v>
      </c>
      <c r="Y26" s="22">
        <v>4.2</v>
      </c>
      <c r="Z26" s="22">
        <v>1525.5714285714287</v>
      </c>
      <c r="AA26" s="22">
        <v>4.5999999999999996</v>
      </c>
      <c r="AB26" s="22">
        <v>1498.304347826087</v>
      </c>
      <c r="AC26" s="24">
        <v>2.7</v>
      </c>
      <c r="AD26" s="24">
        <v>1188.5999999999999</v>
      </c>
      <c r="AE26" s="24">
        <v>3.2</v>
      </c>
      <c r="AF26" s="24">
        <v>1493.6</v>
      </c>
      <c r="AG26" s="24">
        <v>3.5</v>
      </c>
      <c r="AH26" s="24">
        <v>1749.2</v>
      </c>
      <c r="AI26" s="24">
        <v>3.1333333333333333</v>
      </c>
      <c r="AJ26" s="24">
        <v>1477.1333333333334</v>
      </c>
      <c r="AK26" s="26">
        <v>3.7777777777777777</v>
      </c>
      <c r="AL26" s="26">
        <v>1031.75</v>
      </c>
      <c r="AM26" s="26">
        <v>3</v>
      </c>
      <c r="AN26" s="26">
        <v>1128.8571428571429</v>
      </c>
      <c r="AO26" s="26">
        <v>3.5</v>
      </c>
      <c r="AP26" s="26">
        <v>1066.875</v>
      </c>
      <c r="AQ26" s="26">
        <v>3.4137931034482758</v>
      </c>
      <c r="AR26" s="26">
        <v>1073.5217391304348</v>
      </c>
      <c r="AS26" s="28">
        <v>4.333333333333333</v>
      </c>
      <c r="AT26" s="28">
        <v>1048.3333333333333</v>
      </c>
      <c r="AU26" s="28">
        <v>4.8</v>
      </c>
      <c r="AV26" s="28">
        <v>1478</v>
      </c>
      <c r="AW26" s="28">
        <v>4.5999999999999996</v>
      </c>
      <c r="AX26" s="28">
        <v>1269.2222222222222</v>
      </c>
      <c r="AY26" s="28">
        <v>4.5862068965517242</v>
      </c>
      <c r="AZ26" s="28">
        <v>1257</v>
      </c>
      <c r="BA26" s="33">
        <f>Tabla25[[#This Row],[ROS_NUM_COR_COD_ROS_TG_NEG]]-Tabla25[[#This Row],[PAS_NUM_COR_COD_ROS_TG_NEG]]</f>
        <v>2.2807017543859645</v>
      </c>
      <c r="BB26" s="33">
        <f>Tabla25[[#This Row],[ROS_DUR_COR_COD_ROS_TG_NEG]]-Tabla25[[#This Row],[PAS_DUR_COR_COD_ROS_TG_NEG]]</f>
        <v>441.19047619047615</v>
      </c>
      <c r="BC26" s="33">
        <f>Tabla25[[#This Row],[ROS_NUM_COR_COD_ROS_TG_NEU]]-Tabla25[[#This Row],[PAS_NUM_COR_COD_ROS_TG_NEU]]</f>
        <v>2.6999999999999997</v>
      </c>
      <c r="BD26" s="33">
        <f>Tabla25[[#This Row],[ROS_DUR_COR_COD_ROS_TG_NEU]]-Tabla25[[#This Row],[PAS_DUR_COR_COD_ROS_TG_NEU]]</f>
        <v>688</v>
      </c>
      <c r="BE26" s="33">
        <f>Tabla25[[#This Row],[ROS_NUM_COR_COD_ROS_TG_POS]]-Tabla25[[#This Row],[PAS_NUM_COR_COD_ROS_TG_POS]]</f>
        <v>3.1499999999999995</v>
      </c>
      <c r="BF26" s="33">
        <f>Tabla25[[#This Row],[ROS_DUR_COR_COD_ROS_TG_POS]]-Tabla25[[#This Row],[PAS_DUR_COR_COD_ROS_TG_POS]]</f>
        <v>779.36507936507928</v>
      </c>
      <c r="BG26" s="33">
        <f>Tabla25[[#This Row],[ROS_NUM_COR_COD_ROS_TG_TOT]]-Tabla25[[#This Row],[PAS_NUM_COR_COD_ROS_TG_TOT]]</f>
        <v>2.7218001168907073</v>
      </c>
      <c r="BH26" s="33">
        <f>Tabla25[[#This Row],[ROS_DUR_COR_COD_ROS_TG_TOT]]-Tabla25[[#This Row],[PAS_DUR_COR_COD_ROS_TG_TOT]]</f>
        <v>640.38461538461536</v>
      </c>
      <c r="BI26" s="30">
        <f>Tabla25[[#This Row],[ROS_NUM_COR_COD_ESC_TG_NEG]]-Tabla25[[#This Row],[PAS_NUM_COR_COD_ESC_TG_NEG]]</f>
        <v>1.6198830409356724</v>
      </c>
      <c r="BJ26" s="30">
        <f>Tabla25[[#This Row],[ROS_DUR_COR_COD_ESC_TG_NEG]]-Tabla25[[#This Row],[PAS_DUR_COR_COD_ESC_TG_NEG]]</f>
        <v>139.85000000000002</v>
      </c>
      <c r="BK26" s="30">
        <f>Tabla25[[#This Row],[ROS_NUM_COR_COD_ESC_TG_NEU]]-Tabla25[[#This Row],[PAS_NUM_COR_COD_ESC_TG_NEU]]</f>
        <v>0.95000000000000018</v>
      </c>
      <c r="BL26" s="30">
        <f>Tabla25[[#This Row],[ROS_DUR_COR_COD_ESC_TG_NEU]]-Tabla25[[#This Row],[PAS_DUR_COR_COD_ESC_TG_NEU]]</f>
        <v>316.52380952380952</v>
      </c>
      <c r="BM26" s="30">
        <f>Tabla25[[#This Row],[ROS_NUM_COR_COD_ESC_TG_POS]]-Tabla25[[#This Row],[PAS_NUM_COR_COD_ESC_TG_POS]]</f>
        <v>1.65</v>
      </c>
      <c r="BN26" s="30">
        <f>Tabla25[[#This Row],[ROS_DUR_COR_COD_ESC_TG_POS]]-Tabla25[[#This Row],[PAS_DUR_COR_COD_ESC_TG_POS]]</f>
        <v>51.652777777777828</v>
      </c>
      <c r="BO26" s="30">
        <f>Tabla25[[#This Row],[ROS_NUM_COR_COD_ESC_TG_TOT]]-Tabla25[[#This Row],[PAS_NUM_COR_COD_ESC_TG_TOT]]</f>
        <v>1.396843950905903</v>
      </c>
      <c r="BP26" s="30">
        <f>Tabla25[[#This Row],[ROS_DUR_COR_COD_ESC_TG_TOT]]-Tabla25[[#This Row],[PAS_DUR_COR_COD_ESC_TG_TOT]]</f>
        <v>176.61851332398317</v>
      </c>
      <c r="BQ26" s="36">
        <f>Tabla25[[#This Row],[PAS_NUM_COR_COD_ROS_TG_NEG]]-Tabla25[[#This Row],[ESC_NUM_COR_COD_ROS_TG_NEG]]</f>
        <v>-0.64736842105263159</v>
      </c>
      <c r="BR26" s="36">
        <f>Tabla25[[#This Row],[PAS_DUR_COR_COD_ROS_TG_NEG]]-Tabla25[[#This Row],[ESC_DUR_COR_COD_ROS_TG_NEG]]</f>
        <v>-581.4571428571428</v>
      </c>
      <c r="BS26" s="36">
        <f>Tabla25[[#This Row],[PAS_NUM_COR_COD_ROS_TG_NEU]]-Tabla25[[#This Row],[ESC_NUM_COR_COD_ROS_TG_NEU]]</f>
        <v>-1.1000000000000001</v>
      </c>
      <c r="BT26" s="36">
        <f>Tabla25[[#This Row],[PAS_DUR_COR_COD_ROS_TG_NEU]]-Tabla25[[#This Row],[ESC_DUR_COR_COD_ROS_TG_NEU]]</f>
        <v>-703.59999999999991</v>
      </c>
      <c r="BU26" s="36">
        <f>Tabla25[[#This Row],[PAS_NUM_COR_COD_ROS_TG_POS]]-Tabla25[[#This Row],[ESC_NUM_COR_COD_ROS_TG_POS]]</f>
        <v>-2.0499999999999998</v>
      </c>
      <c r="BV26" s="36">
        <f>Tabla25[[#This Row],[PAS_DUR_COR_COD_ROS_TG_POS]]-Tabla25[[#This Row],[ESC_DUR_COR_COD_ROS_TG_POS]]</f>
        <v>-1259.3428571428572</v>
      </c>
      <c r="BW26" s="36">
        <f>Tabla25[[#This Row],[PAS_NUM_COR_COD_ROS_TG_TOT]]-Tabla25[[#This Row],[ESC_NUM_COR_COD_ROS_TG_TOT]]</f>
        <v>-1.2689265536723164</v>
      </c>
      <c r="BX26" s="36">
        <f>Tabla25[[#This Row],[PAS_DUR_COR_COD_ROS_TG_TOT]]-Tabla25[[#This Row],[ESC_DUR_COR_COD_ROS_TG_TOT]]</f>
        <v>-860.5179487179488</v>
      </c>
      <c r="BY26" s="39">
        <f>Tabla25[[#This Row],[PAS_NUM_COR_COD_ESC_TG_NEG]]-Tabla25[[#This Row],[ESC_NUM_COR_COD_ESC_TG_NEG]]</f>
        <v>-2.8421052631578947</v>
      </c>
      <c r="BZ26" s="39">
        <f>Tabla25[[#This Row],[PAS_DUR_COR_COD_ESC_TG_NEG]]-Tabla25[[#This Row],[ESC_DUR_COR_COD_ESC_TG_NEG]]</f>
        <v>-570.21111111111111</v>
      </c>
      <c r="CA26" s="39">
        <f>Tabla25[[#This Row],[PAS_NUM_COR_COD_ESC_TG_NEU]]-Tabla25[[#This Row],[ESC_NUM_COR_COD_ESC_TG_NEU]]</f>
        <v>-2.5499999999999998</v>
      </c>
      <c r="CB26" s="39">
        <f>Tabla25[[#This Row],[PAS_DUR_COR_COD_ESC_TG_NEU]]-Tabla25[[#This Row],[ESC_DUR_COR_COD_ESC_TG_NEU]]</f>
        <v>-705.2380952380953</v>
      </c>
      <c r="CC26" s="39">
        <f>Tabla25[[#This Row],[PAS_NUM_COR_COD_ESC_TG_POS]]-Tabla25[[#This Row],[ESC_NUM_COR_COD_ESC_TG_POS]]</f>
        <v>-2.35</v>
      </c>
      <c r="CD26" s="39">
        <f>Tabla25[[#This Row],[PAS_DUR_COR_COD_ESC_TG_POS]]-Tabla25[[#This Row],[ESC_DUR_COR_COD_ESC_TG_POS]]</f>
        <v>-510.3492063492065</v>
      </c>
      <c r="CE26" s="39">
        <f>Tabla25[[#This Row],[PAS_NUM_COR_COD_ESC_TG_TOT]]-Tabla25[[#This Row],[ESC_NUM_COR_COD_ESC_TG_TOT]]</f>
        <v>-2.5830508474576268</v>
      </c>
      <c r="CF26" s="39">
        <f>Tabla25[[#This Row],[PAS_DUR_COR_COD_ESC_TG_TOT]]-Tabla25[[#This Row],[ESC_DUR_COR_COD_ESC_TG_TOT]]</f>
        <v>-601.40112201963541</v>
      </c>
      <c r="CG26" s="42">
        <f>Tabla25[[#This Row],[PAS_NUM_COR_COD_ROS_TG_NEG]]-Tabla25[[#This Row],[PAS_NUM_COR_COD_ESC_TG_NEG]]</f>
        <v>-0.10526315789473673</v>
      </c>
      <c r="CH26" s="42">
        <f>Tabla25[[#This Row],[PAS_NUM_COR_COD_ROS_TG_NEU]]-Tabla25[[#This Row],[PAS_NUM_COR_COD_ESC_TG_NEU]]</f>
        <v>5.0000000000000266E-2</v>
      </c>
      <c r="CI26" s="42">
        <f>Tabla25[[#This Row],[PAS_NUM_COR_COD_ROS_TG_POS]]-Tabla25[[#This Row],[PAS_NUM_COR_COD_ESC_TG_POS]]</f>
        <v>-0.40000000000000013</v>
      </c>
      <c r="CJ26" s="42">
        <f>Tabla25[[#This Row],[PAS_NUM_COR_COD_ROS_TG_TOT]]-Tabla25[[#This Row],[PAS_NUM_COR_COD_ESC_TG_TOT]]</f>
        <v>-0.15254237288135597</v>
      </c>
      <c r="CK26" s="42">
        <f>Tabla25[[#This Row],[PAS_DUR_COR_COD_ROS_TG_NEG]]-Tabla25[[#This Row],[PAS_DUR_COR_COD_ESC_TG_NEG]]</f>
        <v>-284.75714285714287</v>
      </c>
      <c r="CL26" s="42">
        <f>Tabla25[[#This Row],[PAS_DUR_COR_COD_ROS_TG_NEU]]-Tabla25[[#This Row],[PAS_DUR_COR_COD_ESC_TG_NEU]]</f>
        <v>-22.333333333333371</v>
      </c>
      <c r="CM26" s="42">
        <f>Tabla25[[#This Row],[PAS_DUR_COR_COD_ROS_TG_POS]]-Tabla25[[#This Row],[PAS_DUR_COR_COD_ESC_TG_POS]]</f>
        <v>-525.36507936507928</v>
      </c>
      <c r="CN26" s="42">
        <f>Tabla25[[#This Row],[PAS_DUR_COR_COD_ROS_TG_TOT]]-Tabla25[[#This Row],[PAS_DUR_COR_COD_ESC_TG_TOT]]</f>
        <v>-280.28784119106695</v>
      </c>
      <c r="CO26" s="44">
        <f>Tabla25[[#This Row],[ESC_NUM_COR_COD_ROS_TG_NEG]]-Tabla25[[#This Row],[ESC_NUM_COR_COD_ESC_TG_NEG]]</f>
        <v>-2.2999999999999998</v>
      </c>
      <c r="CP26" s="44">
        <f>Tabla25[[#This Row],[ESC_NUM_COR_COD_ROS_TG_NEU]]-Tabla25[[#This Row],[ESC_NUM_COR_COD_ESC_TG_NEU]]</f>
        <v>-1.3999999999999995</v>
      </c>
      <c r="CQ26" s="44">
        <f>Tabla25[[#This Row],[ESC_NUM_COR_COD_ROS_TG_POS]]-Tabla25[[#This Row],[ESC_NUM_COR_COD_ESC_TG_POS]]</f>
        <v>-0.70000000000000018</v>
      </c>
      <c r="CR26" s="44">
        <f>Tabla25[[#This Row],[ESC_NUM_COR_COD_ROS_TG_TOT]]-Tabla25[[#This Row],[ESC_NUM_COR_COD_ESC_TG_TOT]]</f>
        <v>-1.4666666666666663</v>
      </c>
      <c r="CS26" s="44">
        <f>Tabla25[[#This Row],[ESC_DUR_COR_COD_ROS_TG_NEG]]-Tabla25[[#This Row],[ESC_DUR_COR_COD_ESC_TG_NEG]]</f>
        <v>-273.51111111111118</v>
      </c>
      <c r="CT26" s="44">
        <f>Tabla25[[#This Row],[ESC_DUR_COR_COD_ROS_TG_NEU]]-Tabla25[[#This Row],[ESC_DUR_COR_COD_ESC_TG_NEU]]</f>
        <v>-23.97142857142876</v>
      </c>
      <c r="CU26" s="44">
        <f>Tabla25[[#This Row],[ESC_DUR_COR_COD_ROS_TG_POS]]-Tabla25[[#This Row],[ESC_DUR_COR_COD_ESC_TG_POS]]</f>
        <v>223.62857142857138</v>
      </c>
      <c r="CV26" s="44">
        <f>Tabla25[[#This Row],[ESC_DUR_COR_COD_ROS_TG_TOT]]-Tabla25[[#This Row],[ESC_DUR_COR_COD_ESC_TG_TOT]]</f>
        <v>-21.171014492753557</v>
      </c>
      <c r="CW26" s="47">
        <f>Tabla25[[#This Row],[ROS_NUM_COR_COD_ROS_TG_NEG]]-Tabla25[[#This Row],[ROS_NUM_COR_COD_ESC_TG_NEG]]</f>
        <v>0.55555555555555536</v>
      </c>
      <c r="CX26" s="47">
        <f>Tabla25[[#This Row],[ROS_NUM_COR_COD_ROS_TG_NEU]]-Tabla25[[#This Row],[ROS_NUM_COR_COD_ESC_TG_NEU]]</f>
        <v>1.7999999999999998</v>
      </c>
      <c r="CY26" s="47">
        <f>Tabla25[[#This Row],[ROS_NUM_COR_COD_ROS_TG_POS]]-Tabla25[[#This Row],[ROS_NUM_COR_COD_ESC_TG_POS]]</f>
        <v>1.0999999999999996</v>
      </c>
      <c r="CZ26" s="47">
        <f>Tabla25[[#This Row],[ROS_NUM_COR_COD_ROS_TG_TOT]]-Tabla25[[#This Row],[ROS_NUM_COR_COD_ESC_TG_TOT]]</f>
        <v>1.1724137931034484</v>
      </c>
      <c r="DA26" s="47">
        <f>Tabla25[[#This Row],[ROS_DUR_COR_COD_ROS_TG_NEG]]-Tabla25[[#This Row],[ROS_DUR_COR_COD_ESC_TG_NEG]]</f>
        <v>16.583333333333258</v>
      </c>
      <c r="DB26" s="47">
        <f>Tabla25[[#This Row],[ROS_DUR_COR_COD_ROS_TG_NEU]]-Tabla25[[#This Row],[ROS_DUR_COR_COD_ESC_TG_NEU]]</f>
        <v>349.14285714285711</v>
      </c>
      <c r="DC26" s="47">
        <f>Tabla25[[#This Row],[ROS_DUR_COR_COD_ROS_TG_POS]]-Tabla25[[#This Row],[ROS_DUR_COR_COD_ESC_TG_POS]]</f>
        <v>202.34722222222217</v>
      </c>
      <c r="DD26" s="47">
        <f>Tabla25[[#This Row],[ROS_DUR_COR_COD_ROS_TG_TOT]]-Tabla25[[#This Row],[ROS_DUR_COR_COD_ESC_TG_TOT]]</f>
        <v>183.47826086956525</v>
      </c>
    </row>
    <row r="27" spans="1:108" x14ac:dyDescent="0.3">
      <c r="A27" s="2" t="s">
        <v>25</v>
      </c>
      <c r="B27" s="2">
        <v>20</v>
      </c>
      <c r="C27" s="2">
        <v>2</v>
      </c>
      <c r="D27" s="2">
        <v>20</v>
      </c>
      <c r="E27" s="19">
        <v>3.9</v>
      </c>
      <c r="F27" s="19">
        <v>755.15</v>
      </c>
      <c r="G27" s="19">
        <v>3.8888888888888888</v>
      </c>
      <c r="H27" s="19">
        <v>801.44444444444446</v>
      </c>
      <c r="I27" s="19">
        <v>3.3333333333333335</v>
      </c>
      <c r="J27" s="19">
        <v>704.64705882352939</v>
      </c>
      <c r="K27" s="19">
        <v>3.7142857142857144</v>
      </c>
      <c r="L27" s="19">
        <v>754.69090909090914</v>
      </c>
      <c r="M27" s="21">
        <v>3.85</v>
      </c>
      <c r="N27" s="21">
        <v>821.10526315789468</v>
      </c>
      <c r="O27" s="21">
        <v>3.0555555555555554</v>
      </c>
      <c r="P27" s="21">
        <v>781.28571428571433</v>
      </c>
      <c r="Q27" s="21">
        <v>3.9444444444444446</v>
      </c>
      <c r="R27" s="21">
        <v>843.3125</v>
      </c>
      <c r="S27" s="21">
        <v>3.625</v>
      </c>
      <c r="T27" s="21">
        <v>816.9795918367347</v>
      </c>
      <c r="U27" s="22">
        <v>6.125</v>
      </c>
      <c r="V27" s="22">
        <v>957.625</v>
      </c>
      <c r="W27" s="22">
        <v>5</v>
      </c>
      <c r="X27" s="22">
        <v>892.125</v>
      </c>
      <c r="Y27" s="22">
        <v>4.0999999999999996</v>
      </c>
      <c r="Z27" s="22">
        <v>801.88888888888891</v>
      </c>
      <c r="AA27" s="22">
        <v>5</v>
      </c>
      <c r="AB27" s="22">
        <v>880.6</v>
      </c>
      <c r="AC27" s="24">
        <v>3.125</v>
      </c>
      <c r="AD27" s="24">
        <v>727.66666666666663</v>
      </c>
      <c r="AE27" s="24">
        <v>2.125</v>
      </c>
      <c r="AF27" s="24">
        <v>516.6</v>
      </c>
      <c r="AG27" s="24">
        <v>3.9</v>
      </c>
      <c r="AH27" s="24">
        <v>554.6</v>
      </c>
      <c r="AI27" s="24">
        <v>3.1153846153846154</v>
      </c>
      <c r="AJ27" s="24">
        <v>595</v>
      </c>
      <c r="AK27" s="26">
        <v>2.7777777777777777</v>
      </c>
      <c r="AL27" s="26">
        <v>466.125</v>
      </c>
      <c r="AM27" s="26">
        <v>2.7</v>
      </c>
      <c r="AN27" s="26">
        <v>528</v>
      </c>
      <c r="AO27" s="26">
        <v>3.7777777777777777</v>
      </c>
      <c r="AP27" s="26">
        <v>775.625</v>
      </c>
      <c r="AQ27" s="26">
        <v>3.0714285714285716</v>
      </c>
      <c r="AR27" s="26">
        <v>589.91666666666663</v>
      </c>
      <c r="AS27" s="28">
        <v>5.8888888888888893</v>
      </c>
      <c r="AT27" s="28">
        <v>1063.3333333333333</v>
      </c>
      <c r="AU27" s="28">
        <v>5.4</v>
      </c>
      <c r="AV27" s="28">
        <v>923.7</v>
      </c>
      <c r="AW27" s="28">
        <v>3.3333333333333335</v>
      </c>
      <c r="AX27" s="28">
        <v>604</v>
      </c>
      <c r="AY27" s="28">
        <v>4.8928571428571432</v>
      </c>
      <c r="AZ27" s="28">
        <v>865.82142857142856</v>
      </c>
      <c r="BA27" s="33">
        <f>Tabla25[[#This Row],[ROS_NUM_COR_COD_ROS_TG_NEG]]-Tabla25[[#This Row],[PAS_NUM_COR_COD_ROS_TG_NEG]]</f>
        <v>2.0388888888888892</v>
      </c>
      <c r="BB27" s="33">
        <f>Tabla25[[#This Row],[ROS_DUR_COR_COD_ROS_TG_NEG]]-Tabla25[[#This Row],[PAS_DUR_COR_COD_ROS_TG_NEG]]</f>
        <v>242.22807017543857</v>
      </c>
      <c r="BC27" s="33">
        <f>Tabla25[[#This Row],[ROS_NUM_COR_COD_ROS_TG_NEU]]-Tabla25[[#This Row],[PAS_NUM_COR_COD_ROS_TG_NEU]]</f>
        <v>2.344444444444445</v>
      </c>
      <c r="BD27" s="33">
        <f>Tabla25[[#This Row],[ROS_DUR_COR_COD_ROS_TG_NEU]]-Tabla25[[#This Row],[PAS_DUR_COR_COD_ROS_TG_NEU]]</f>
        <v>142.41428571428571</v>
      </c>
      <c r="BE27" s="33">
        <f>Tabla25[[#This Row],[ROS_NUM_COR_COD_ROS_TG_POS]]-Tabla25[[#This Row],[PAS_NUM_COR_COD_ROS_TG_POS]]</f>
        <v>-0.61111111111111116</v>
      </c>
      <c r="BF27" s="33">
        <f>Tabla25[[#This Row],[ROS_DUR_COR_COD_ROS_TG_POS]]-Tabla25[[#This Row],[PAS_DUR_COR_COD_ROS_TG_POS]]</f>
        <v>-239.3125</v>
      </c>
      <c r="BG27" s="33">
        <f>Tabla25[[#This Row],[ROS_NUM_COR_COD_ROS_TG_TOT]]-Tabla25[[#This Row],[PAS_NUM_COR_COD_ROS_TG_TOT]]</f>
        <v>1.2678571428571432</v>
      </c>
      <c r="BH27" s="33">
        <f>Tabla25[[#This Row],[ROS_DUR_COR_COD_ROS_TG_TOT]]-Tabla25[[#This Row],[PAS_DUR_COR_COD_ROS_TG_TOT]]</f>
        <v>48.841836734693857</v>
      </c>
      <c r="BI27" s="30">
        <f>Tabla25[[#This Row],[ROS_NUM_COR_COD_ESC_TG_NEG]]-Tabla25[[#This Row],[PAS_NUM_COR_COD_ESC_TG_NEG]]</f>
        <v>-1.1222222222222222</v>
      </c>
      <c r="BJ27" s="30">
        <f>Tabla25[[#This Row],[ROS_DUR_COR_COD_ESC_TG_NEG]]-Tabla25[[#This Row],[PAS_DUR_COR_COD_ESC_TG_NEG]]</f>
        <v>-289.02499999999998</v>
      </c>
      <c r="BK27" s="30">
        <f>Tabla25[[#This Row],[ROS_NUM_COR_COD_ESC_TG_NEU]]-Tabla25[[#This Row],[PAS_NUM_COR_COD_ESC_TG_NEU]]</f>
        <v>-1.1888888888888887</v>
      </c>
      <c r="BL27" s="30">
        <f>Tabla25[[#This Row],[ROS_DUR_COR_COD_ESC_TG_NEU]]-Tabla25[[#This Row],[PAS_DUR_COR_COD_ESC_TG_NEU]]</f>
        <v>-273.44444444444446</v>
      </c>
      <c r="BM27" s="30">
        <f>Tabla25[[#This Row],[ROS_NUM_COR_COD_ESC_TG_POS]]-Tabla25[[#This Row],[PAS_NUM_COR_COD_ESC_TG_POS]]</f>
        <v>0.4444444444444442</v>
      </c>
      <c r="BN27" s="30">
        <f>Tabla25[[#This Row],[ROS_DUR_COR_COD_ESC_TG_POS]]-Tabla25[[#This Row],[PAS_DUR_COR_COD_ESC_TG_POS]]</f>
        <v>70.977941176470608</v>
      </c>
      <c r="BO27" s="30">
        <f>Tabla25[[#This Row],[ROS_NUM_COR_COD_ESC_TG_TOT]]-Tabla25[[#This Row],[PAS_NUM_COR_COD_ESC_TG_TOT]]</f>
        <v>-0.64285714285714279</v>
      </c>
      <c r="BP27" s="30">
        <f>Tabla25[[#This Row],[ROS_DUR_COR_COD_ESC_TG_TOT]]-Tabla25[[#This Row],[PAS_DUR_COR_COD_ESC_TG_TOT]]</f>
        <v>-164.77424242424252</v>
      </c>
      <c r="BQ27" s="36">
        <f>Tabla25[[#This Row],[PAS_NUM_COR_COD_ROS_TG_NEG]]-Tabla25[[#This Row],[ESC_NUM_COR_COD_ROS_TG_NEG]]</f>
        <v>0.72500000000000009</v>
      </c>
      <c r="BR27" s="36">
        <f>Tabla25[[#This Row],[PAS_DUR_COR_COD_ROS_TG_NEG]]-Tabla25[[#This Row],[ESC_DUR_COR_COD_ROS_TG_NEG]]</f>
        <v>93.438596491228054</v>
      </c>
      <c r="BS27" s="36">
        <f>Tabla25[[#This Row],[PAS_NUM_COR_COD_ROS_TG_NEU]]-Tabla25[[#This Row],[ESC_NUM_COR_COD_ROS_TG_NEU]]</f>
        <v>0.93055555555555536</v>
      </c>
      <c r="BT27" s="36">
        <f>Tabla25[[#This Row],[PAS_DUR_COR_COD_ROS_TG_NEU]]-Tabla25[[#This Row],[ESC_DUR_COR_COD_ROS_TG_NEU]]</f>
        <v>264.68571428571431</v>
      </c>
      <c r="BU27" s="36">
        <f>Tabla25[[#This Row],[PAS_NUM_COR_COD_ROS_TG_POS]]-Tabla25[[#This Row],[ESC_NUM_COR_COD_ROS_TG_POS]]</f>
        <v>4.4444444444444731E-2</v>
      </c>
      <c r="BV27" s="36">
        <f>Tabla25[[#This Row],[PAS_DUR_COR_COD_ROS_TG_POS]]-Tabla25[[#This Row],[ESC_DUR_COR_COD_ROS_TG_POS]]</f>
        <v>288.71249999999998</v>
      </c>
      <c r="BW27" s="36">
        <f>Tabla25[[#This Row],[PAS_NUM_COR_COD_ROS_TG_TOT]]-Tabla25[[#This Row],[ESC_NUM_COR_COD_ROS_TG_TOT]]</f>
        <v>0.50961538461538458</v>
      </c>
      <c r="BX27" s="36">
        <f>Tabla25[[#This Row],[PAS_DUR_COR_COD_ROS_TG_TOT]]-Tabla25[[#This Row],[ESC_DUR_COR_COD_ROS_TG_TOT]]</f>
        <v>221.9795918367347</v>
      </c>
      <c r="BY27" s="39">
        <f>Tabla25[[#This Row],[PAS_NUM_COR_COD_ESC_TG_NEG]]-Tabla25[[#This Row],[ESC_NUM_COR_COD_ESC_TG_NEG]]</f>
        <v>-2.2250000000000001</v>
      </c>
      <c r="BZ27" s="39">
        <f>Tabla25[[#This Row],[PAS_DUR_COR_COD_ESC_TG_NEG]]-Tabla25[[#This Row],[ESC_DUR_COR_COD_ESC_TG_NEG]]</f>
        <v>-202.47500000000002</v>
      </c>
      <c r="CA27" s="39">
        <f>Tabla25[[#This Row],[PAS_NUM_COR_COD_ESC_TG_NEU]]-Tabla25[[#This Row],[ESC_NUM_COR_COD_ESC_TG_NEU]]</f>
        <v>-1.1111111111111112</v>
      </c>
      <c r="CB27" s="39">
        <f>Tabla25[[#This Row],[PAS_DUR_COR_COD_ESC_TG_NEU]]-Tabla25[[#This Row],[ESC_DUR_COR_COD_ESC_TG_NEU]]</f>
        <v>-90.680555555555543</v>
      </c>
      <c r="CC27" s="39">
        <f>Tabla25[[#This Row],[PAS_NUM_COR_COD_ESC_TG_POS]]-Tabla25[[#This Row],[ESC_NUM_COR_COD_ESC_TG_POS]]</f>
        <v>-0.76666666666666616</v>
      </c>
      <c r="CD27" s="39">
        <f>Tabla25[[#This Row],[PAS_DUR_COR_COD_ESC_TG_POS]]-Tabla25[[#This Row],[ESC_DUR_COR_COD_ESC_TG_POS]]</f>
        <v>-97.241830065359522</v>
      </c>
      <c r="CE27" s="39">
        <f>Tabla25[[#This Row],[PAS_NUM_COR_COD_ESC_TG_TOT]]-Tabla25[[#This Row],[ESC_NUM_COR_COD_ESC_TG_TOT]]</f>
        <v>-1.2857142857142856</v>
      </c>
      <c r="CF27" s="39">
        <f>Tabla25[[#This Row],[PAS_DUR_COR_COD_ESC_TG_TOT]]-Tabla25[[#This Row],[ESC_DUR_COR_COD_ESC_TG_TOT]]</f>
        <v>-125.90909090909088</v>
      </c>
      <c r="CG27" s="42">
        <f>Tabla25[[#This Row],[PAS_NUM_COR_COD_ROS_TG_NEG]]-Tabla25[[#This Row],[PAS_NUM_COR_COD_ESC_TG_NEG]]</f>
        <v>-4.9999999999999822E-2</v>
      </c>
      <c r="CH27" s="42">
        <f>Tabla25[[#This Row],[PAS_NUM_COR_COD_ROS_TG_NEU]]-Tabla25[[#This Row],[PAS_NUM_COR_COD_ESC_TG_NEU]]</f>
        <v>-0.83333333333333348</v>
      </c>
      <c r="CI27" s="42">
        <f>Tabla25[[#This Row],[PAS_NUM_COR_COD_ROS_TG_POS]]-Tabla25[[#This Row],[PAS_NUM_COR_COD_ESC_TG_POS]]</f>
        <v>0.61111111111111116</v>
      </c>
      <c r="CJ27" s="42">
        <f>Tabla25[[#This Row],[PAS_NUM_COR_COD_ROS_TG_TOT]]-Tabla25[[#This Row],[PAS_NUM_COR_COD_ESC_TG_TOT]]</f>
        <v>-8.9285714285714413E-2</v>
      </c>
      <c r="CK27" s="42">
        <f>Tabla25[[#This Row],[PAS_DUR_COR_COD_ROS_TG_NEG]]-Tabla25[[#This Row],[PAS_DUR_COR_COD_ESC_TG_NEG]]</f>
        <v>65.955263157894706</v>
      </c>
      <c r="CL27" s="42">
        <f>Tabla25[[#This Row],[PAS_DUR_COR_COD_ROS_TG_NEU]]-Tabla25[[#This Row],[PAS_DUR_COR_COD_ESC_TG_NEU]]</f>
        <v>-20.158730158730123</v>
      </c>
      <c r="CM27" s="42">
        <f>Tabla25[[#This Row],[PAS_DUR_COR_COD_ROS_TG_POS]]-Tabla25[[#This Row],[PAS_DUR_COR_COD_ESC_TG_POS]]</f>
        <v>138.66544117647061</v>
      </c>
      <c r="CN27" s="42">
        <f>Tabla25[[#This Row],[PAS_DUR_COR_COD_ROS_TG_TOT]]-Tabla25[[#This Row],[PAS_DUR_COR_COD_ESC_TG_TOT]]</f>
        <v>62.288682745825554</v>
      </c>
      <c r="CO27" s="44">
        <f>Tabla25[[#This Row],[ESC_NUM_COR_COD_ROS_TG_NEG]]-Tabla25[[#This Row],[ESC_NUM_COR_COD_ESC_TG_NEG]]</f>
        <v>-3</v>
      </c>
      <c r="CP27" s="44">
        <f>Tabla25[[#This Row],[ESC_NUM_COR_COD_ROS_TG_NEU]]-Tabla25[[#This Row],[ESC_NUM_COR_COD_ESC_TG_NEU]]</f>
        <v>-2.875</v>
      </c>
      <c r="CQ27" s="44">
        <f>Tabla25[[#This Row],[ESC_NUM_COR_COD_ROS_TG_POS]]-Tabla25[[#This Row],[ESC_NUM_COR_COD_ESC_TG_POS]]</f>
        <v>-0.19999999999999973</v>
      </c>
      <c r="CR27" s="44">
        <f>Tabla25[[#This Row],[ESC_NUM_COR_COD_ROS_TG_TOT]]-Tabla25[[#This Row],[ESC_NUM_COR_COD_ESC_TG_TOT]]</f>
        <v>-1.8846153846153846</v>
      </c>
      <c r="CS27" s="44">
        <f>Tabla25[[#This Row],[ESC_DUR_COR_COD_ROS_TG_NEG]]-Tabla25[[#This Row],[ESC_DUR_COR_COD_ESC_TG_NEG]]</f>
        <v>-229.95833333333337</v>
      </c>
      <c r="CT27" s="44">
        <f>Tabla25[[#This Row],[ESC_DUR_COR_COD_ROS_TG_NEU]]-Tabla25[[#This Row],[ESC_DUR_COR_COD_ESC_TG_NEU]]</f>
        <v>-375.52499999999998</v>
      </c>
      <c r="CU27" s="44">
        <f>Tabla25[[#This Row],[ESC_DUR_COR_COD_ROS_TG_POS]]-Tabla25[[#This Row],[ESC_DUR_COR_COD_ESC_TG_POS]]</f>
        <v>-247.28888888888889</v>
      </c>
      <c r="CV27" s="44">
        <f>Tabla25[[#This Row],[ESC_DUR_COR_COD_ROS_TG_TOT]]-Tabla25[[#This Row],[ESC_DUR_COR_COD_ESC_TG_TOT]]</f>
        <v>-285.60000000000002</v>
      </c>
      <c r="CW27" s="47">
        <f>Tabla25[[#This Row],[ROS_NUM_COR_COD_ROS_TG_NEG]]-Tabla25[[#This Row],[ROS_NUM_COR_COD_ESC_TG_NEG]]</f>
        <v>3.1111111111111116</v>
      </c>
      <c r="CX27" s="47">
        <f>Tabla25[[#This Row],[ROS_NUM_COR_COD_ROS_TG_NEU]]-Tabla25[[#This Row],[ROS_NUM_COR_COD_ESC_TG_NEU]]</f>
        <v>2.7</v>
      </c>
      <c r="CY27" s="47">
        <f>Tabla25[[#This Row],[ROS_NUM_COR_COD_ROS_TG_POS]]-Tabla25[[#This Row],[ROS_NUM_COR_COD_ESC_TG_POS]]</f>
        <v>-0.4444444444444442</v>
      </c>
      <c r="CZ27" s="47">
        <f>Tabla25[[#This Row],[ROS_NUM_COR_COD_ROS_TG_TOT]]-Tabla25[[#This Row],[ROS_NUM_COR_COD_ESC_TG_TOT]]</f>
        <v>1.8214285714285716</v>
      </c>
      <c r="DA27" s="47">
        <f>Tabla25[[#This Row],[ROS_DUR_COR_COD_ROS_TG_NEG]]-Tabla25[[#This Row],[ROS_DUR_COR_COD_ESC_TG_NEG]]</f>
        <v>597.20833333333326</v>
      </c>
      <c r="DB27" s="47">
        <f>Tabla25[[#This Row],[ROS_DUR_COR_COD_ROS_TG_NEU]]-Tabla25[[#This Row],[ROS_DUR_COR_COD_ESC_TG_NEU]]</f>
        <v>395.70000000000005</v>
      </c>
      <c r="DC27" s="47">
        <f>Tabla25[[#This Row],[ROS_DUR_COR_COD_ROS_TG_POS]]-Tabla25[[#This Row],[ROS_DUR_COR_COD_ESC_TG_POS]]</f>
        <v>-171.625</v>
      </c>
      <c r="DD27" s="47">
        <f>Tabla25[[#This Row],[ROS_DUR_COR_COD_ROS_TG_TOT]]-Tabla25[[#This Row],[ROS_DUR_COR_COD_ESC_TG_TOT]]</f>
        <v>275.90476190476193</v>
      </c>
    </row>
    <row r="28" spans="1:108" x14ac:dyDescent="0.3">
      <c r="A28" s="2" t="s">
        <v>26</v>
      </c>
      <c r="B28" s="2">
        <v>20</v>
      </c>
      <c r="C28" s="2">
        <v>2</v>
      </c>
      <c r="D28" s="2">
        <v>22</v>
      </c>
      <c r="E28" s="19">
        <v>2.7</v>
      </c>
      <c r="F28" s="19">
        <v>991.64285714285711</v>
      </c>
      <c r="G28" s="19">
        <v>3.55</v>
      </c>
      <c r="H28" s="19">
        <v>1368.7142857142858</v>
      </c>
      <c r="I28" s="19">
        <v>3.45</v>
      </c>
      <c r="J28" s="19">
        <v>1654.5833333333333</v>
      </c>
      <c r="K28" s="19">
        <v>3.2333333333333334</v>
      </c>
      <c r="L28" s="19">
        <v>1322.5</v>
      </c>
      <c r="M28" s="21">
        <v>3.4</v>
      </c>
      <c r="N28" s="21">
        <v>1299.2142857142858</v>
      </c>
      <c r="O28" s="21">
        <v>3.1</v>
      </c>
      <c r="P28" s="21">
        <v>1394.4166666666667</v>
      </c>
      <c r="Q28" s="21">
        <v>3.15</v>
      </c>
      <c r="R28" s="21">
        <v>1348.5833333333333</v>
      </c>
      <c r="S28" s="21">
        <v>3.2166666666666668</v>
      </c>
      <c r="T28" s="21">
        <v>1344.8684210526317</v>
      </c>
      <c r="U28" s="22">
        <v>1.625</v>
      </c>
      <c r="V28" s="22">
        <v>760</v>
      </c>
      <c r="W28" s="22">
        <v>3</v>
      </c>
      <c r="X28" s="22">
        <v>1036.1428571428571</v>
      </c>
      <c r="Y28" s="22">
        <v>2.2000000000000002</v>
      </c>
      <c r="Z28" s="22">
        <v>917.28571428571433</v>
      </c>
      <c r="AA28" s="22">
        <v>2.2692307692307692</v>
      </c>
      <c r="AB28" s="22">
        <v>919.68421052631584</v>
      </c>
      <c r="AC28" s="24">
        <v>2.75</v>
      </c>
      <c r="AD28" s="24">
        <v>1598.75</v>
      </c>
      <c r="AE28" s="24">
        <v>2.75</v>
      </c>
      <c r="AF28" s="24">
        <v>1879.5</v>
      </c>
      <c r="AG28" s="24">
        <v>2.9</v>
      </c>
      <c r="AH28" s="24">
        <v>1904.2</v>
      </c>
      <c r="AI28" s="24">
        <v>2.8076923076923075</v>
      </c>
      <c r="AJ28" s="24">
        <v>1802.6153846153845</v>
      </c>
      <c r="AK28" s="26">
        <v>2.25</v>
      </c>
      <c r="AL28" s="26">
        <v>649.28571428571433</v>
      </c>
      <c r="AM28" s="26">
        <v>2.2000000000000002</v>
      </c>
      <c r="AN28" s="26">
        <v>671</v>
      </c>
      <c r="AO28" s="26">
        <v>2</v>
      </c>
      <c r="AP28" s="26">
        <v>903.6</v>
      </c>
      <c r="AQ28" s="26">
        <v>2.1481481481481484</v>
      </c>
      <c r="AR28" s="26">
        <v>719.14285714285711</v>
      </c>
      <c r="AS28" s="28">
        <v>4.875</v>
      </c>
      <c r="AT28" s="28">
        <v>1217.375</v>
      </c>
      <c r="AU28" s="28">
        <v>4.2</v>
      </c>
      <c r="AV28" s="28">
        <v>1077.7</v>
      </c>
      <c r="AW28" s="28">
        <v>5</v>
      </c>
      <c r="AX28" s="28">
        <v>1309.6666666666667</v>
      </c>
      <c r="AY28" s="28">
        <v>4.666666666666667</v>
      </c>
      <c r="AZ28" s="28">
        <v>1196.4074074074074</v>
      </c>
      <c r="BA28" s="33">
        <f>Tabla25[[#This Row],[ROS_NUM_COR_COD_ROS_TG_NEG]]-Tabla25[[#This Row],[PAS_NUM_COR_COD_ROS_TG_NEG]]</f>
        <v>1.4750000000000001</v>
      </c>
      <c r="BB28" s="33">
        <f>Tabla25[[#This Row],[ROS_DUR_COR_COD_ROS_TG_NEG]]-Tabla25[[#This Row],[PAS_DUR_COR_COD_ROS_TG_NEG]]</f>
        <v>-81.839285714285779</v>
      </c>
      <c r="BC28" s="33">
        <f>Tabla25[[#This Row],[ROS_NUM_COR_COD_ROS_TG_NEU]]-Tabla25[[#This Row],[PAS_NUM_COR_COD_ROS_TG_NEU]]</f>
        <v>1.1000000000000001</v>
      </c>
      <c r="BD28" s="33">
        <f>Tabla25[[#This Row],[ROS_DUR_COR_COD_ROS_TG_NEU]]-Tabla25[[#This Row],[PAS_DUR_COR_COD_ROS_TG_NEU]]</f>
        <v>-316.7166666666667</v>
      </c>
      <c r="BE28" s="33">
        <f>Tabla25[[#This Row],[ROS_NUM_COR_COD_ROS_TG_POS]]-Tabla25[[#This Row],[PAS_NUM_COR_COD_ROS_TG_POS]]</f>
        <v>1.85</v>
      </c>
      <c r="BF28" s="33">
        <f>Tabla25[[#This Row],[ROS_DUR_COR_COD_ROS_TG_POS]]-Tabla25[[#This Row],[PAS_DUR_COR_COD_ROS_TG_POS]]</f>
        <v>-38.916666666666515</v>
      </c>
      <c r="BG28" s="33">
        <f>Tabla25[[#This Row],[ROS_NUM_COR_COD_ROS_TG_TOT]]-Tabla25[[#This Row],[PAS_NUM_COR_COD_ROS_TG_TOT]]</f>
        <v>1.4500000000000002</v>
      </c>
      <c r="BH28" s="33">
        <f>Tabla25[[#This Row],[ROS_DUR_COR_COD_ROS_TG_TOT]]-Tabla25[[#This Row],[PAS_DUR_COR_COD_ROS_TG_TOT]]</f>
        <v>-148.46101364522428</v>
      </c>
      <c r="BI28" s="30">
        <f>Tabla25[[#This Row],[ROS_NUM_COR_COD_ESC_TG_NEG]]-Tabla25[[#This Row],[PAS_NUM_COR_COD_ESC_TG_NEG]]</f>
        <v>-0.45000000000000018</v>
      </c>
      <c r="BJ28" s="30">
        <f>Tabla25[[#This Row],[ROS_DUR_COR_COD_ESC_TG_NEG]]-Tabla25[[#This Row],[PAS_DUR_COR_COD_ESC_TG_NEG]]</f>
        <v>-342.35714285714278</v>
      </c>
      <c r="BK28" s="30">
        <f>Tabla25[[#This Row],[ROS_NUM_COR_COD_ESC_TG_NEU]]-Tabla25[[#This Row],[PAS_NUM_COR_COD_ESC_TG_NEU]]</f>
        <v>-1.3499999999999996</v>
      </c>
      <c r="BL28" s="30">
        <f>Tabla25[[#This Row],[ROS_DUR_COR_COD_ESC_TG_NEU]]-Tabla25[[#This Row],[PAS_DUR_COR_COD_ESC_TG_NEU]]</f>
        <v>-697.71428571428578</v>
      </c>
      <c r="BM28" s="30">
        <f>Tabla25[[#This Row],[ROS_NUM_COR_COD_ESC_TG_POS]]-Tabla25[[#This Row],[PAS_NUM_COR_COD_ESC_TG_POS]]</f>
        <v>-1.4500000000000002</v>
      </c>
      <c r="BN28" s="30">
        <f>Tabla25[[#This Row],[ROS_DUR_COR_COD_ESC_TG_POS]]-Tabla25[[#This Row],[PAS_DUR_COR_COD_ESC_TG_POS]]</f>
        <v>-750.98333333333323</v>
      </c>
      <c r="BO28" s="30">
        <f>Tabla25[[#This Row],[ROS_NUM_COR_COD_ESC_TG_TOT]]-Tabla25[[#This Row],[PAS_NUM_COR_COD_ESC_TG_TOT]]</f>
        <v>-1.085185185185185</v>
      </c>
      <c r="BP28" s="30">
        <f>Tabla25[[#This Row],[ROS_DUR_COR_COD_ESC_TG_TOT]]-Tabla25[[#This Row],[PAS_DUR_COR_COD_ESC_TG_TOT]]</f>
        <v>-603.35714285714289</v>
      </c>
      <c r="BQ28" s="36">
        <f>Tabla25[[#This Row],[PAS_NUM_COR_COD_ROS_TG_NEG]]-Tabla25[[#This Row],[ESC_NUM_COR_COD_ROS_TG_NEG]]</f>
        <v>0.64999999999999991</v>
      </c>
      <c r="BR28" s="36">
        <f>Tabla25[[#This Row],[PAS_DUR_COR_COD_ROS_TG_NEG]]-Tabla25[[#This Row],[ESC_DUR_COR_COD_ROS_TG_NEG]]</f>
        <v>-299.53571428571422</v>
      </c>
      <c r="BS28" s="36">
        <f>Tabla25[[#This Row],[PAS_NUM_COR_COD_ROS_TG_NEU]]-Tabla25[[#This Row],[ESC_NUM_COR_COD_ROS_TG_NEU]]</f>
        <v>0.35000000000000009</v>
      </c>
      <c r="BT28" s="36">
        <f>Tabla25[[#This Row],[PAS_DUR_COR_COD_ROS_TG_NEU]]-Tabla25[[#This Row],[ESC_DUR_COR_COD_ROS_TG_NEU]]</f>
        <v>-485.08333333333326</v>
      </c>
      <c r="BU28" s="36">
        <f>Tabla25[[#This Row],[PAS_NUM_COR_COD_ROS_TG_POS]]-Tabla25[[#This Row],[ESC_NUM_COR_COD_ROS_TG_POS]]</f>
        <v>0.25</v>
      </c>
      <c r="BV28" s="36">
        <f>Tabla25[[#This Row],[PAS_DUR_COR_COD_ROS_TG_POS]]-Tabla25[[#This Row],[ESC_DUR_COR_COD_ROS_TG_POS]]</f>
        <v>-555.61666666666679</v>
      </c>
      <c r="BW28" s="36">
        <f>Tabla25[[#This Row],[PAS_NUM_COR_COD_ROS_TG_TOT]]-Tabla25[[#This Row],[ESC_NUM_COR_COD_ROS_TG_TOT]]</f>
        <v>0.4089743589743593</v>
      </c>
      <c r="BX28" s="36">
        <f>Tabla25[[#This Row],[PAS_DUR_COR_COD_ROS_TG_TOT]]-Tabla25[[#This Row],[ESC_DUR_COR_COD_ROS_TG_TOT]]</f>
        <v>-457.74696356275285</v>
      </c>
      <c r="BY28" s="39">
        <f>Tabla25[[#This Row],[PAS_NUM_COR_COD_ESC_TG_NEG]]-Tabla25[[#This Row],[ESC_NUM_COR_COD_ESC_TG_NEG]]</f>
        <v>1.0750000000000002</v>
      </c>
      <c r="BZ28" s="39">
        <f>Tabla25[[#This Row],[PAS_DUR_COR_COD_ESC_TG_NEG]]-Tabla25[[#This Row],[ESC_DUR_COR_COD_ESC_TG_NEG]]</f>
        <v>231.64285714285711</v>
      </c>
      <c r="CA28" s="39">
        <f>Tabla25[[#This Row],[PAS_NUM_COR_COD_ESC_TG_NEU]]-Tabla25[[#This Row],[ESC_NUM_COR_COD_ESC_TG_NEU]]</f>
        <v>0.54999999999999982</v>
      </c>
      <c r="CB28" s="39">
        <f>Tabla25[[#This Row],[PAS_DUR_COR_COD_ESC_TG_NEU]]-Tabla25[[#This Row],[ESC_DUR_COR_COD_ESC_TG_NEU]]</f>
        <v>332.57142857142867</v>
      </c>
      <c r="CC28" s="39">
        <f>Tabla25[[#This Row],[PAS_NUM_COR_COD_ESC_TG_POS]]-Tabla25[[#This Row],[ESC_NUM_COR_COD_ESC_TG_POS]]</f>
        <v>1.25</v>
      </c>
      <c r="CD28" s="39">
        <f>Tabla25[[#This Row],[PAS_DUR_COR_COD_ESC_TG_POS]]-Tabla25[[#This Row],[ESC_DUR_COR_COD_ESC_TG_POS]]</f>
        <v>737.29761904761892</v>
      </c>
      <c r="CE28" s="39">
        <f>Tabla25[[#This Row],[PAS_NUM_COR_COD_ESC_TG_TOT]]-Tabla25[[#This Row],[ESC_NUM_COR_COD_ESC_TG_TOT]]</f>
        <v>0.96410256410256423</v>
      </c>
      <c r="CF28" s="39">
        <f>Tabla25[[#This Row],[PAS_DUR_COR_COD_ESC_TG_TOT]]-Tabla25[[#This Row],[ESC_DUR_COR_COD_ESC_TG_TOT]]</f>
        <v>402.81578947368416</v>
      </c>
      <c r="CG28" s="42">
        <f>Tabla25[[#This Row],[PAS_NUM_COR_COD_ROS_TG_NEG]]-Tabla25[[#This Row],[PAS_NUM_COR_COD_ESC_TG_NEG]]</f>
        <v>0.69999999999999973</v>
      </c>
      <c r="CH28" s="42">
        <f>Tabla25[[#This Row],[PAS_NUM_COR_COD_ROS_TG_NEU]]-Tabla25[[#This Row],[PAS_NUM_COR_COD_ESC_TG_NEU]]</f>
        <v>-0.44999999999999973</v>
      </c>
      <c r="CI28" s="42">
        <f>Tabla25[[#This Row],[PAS_NUM_COR_COD_ROS_TG_POS]]-Tabla25[[#This Row],[PAS_NUM_COR_COD_ESC_TG_POS]]</f>
        <v>-0.30000000000000027</v>
      </c>
      <c r="CJ28" s="42">
        <f>Tabla25[[#This Row],[PAS_NUM_COR_COD_ROS_TG_TOT]]-Tabla25[[#This Row],[PAS_NUM_COR_COD_ESC_TG_TOT]]</f>
        <v>-1.6666666666666607E-2</v>
      </c>
      <c r="CK28" s="42">
        <f>Tabla25[[#This Row],[PAS_DUR_COR_COD_ROS_TG_NEG]]-Tabla25[[#This Row],[PAS_DUR_COR_COD_ESC_TG_NEG]]</f>
        <v>307.57142857142867</v>
      </c>
      <c r="CL28" s="42">
        <f>Tabla25[[#This Row],[PAS_DUR_COR_COD_ROS_TG_NEU]]-Tabla25[[#This Row],[PAS_DUR_COR_COD_ESC_TG_NEU]]</f>
        <v>25.702380952380963</v>
      </c>
      <c r="CM28" s="42">
        <f>Tabla25[[#This Row],[PAS_DUR_COR_COD_ROS_TG_POS]]-Tabla25[[#This Row],[PAS_DUR_COR_COD_ESC_TG_POS]]</f>
        <v>-306</v>
      </c>
      <c r="CN28" s="42">
        <f>Tabla25[[#This Row],[PAS_DUR_COR_COD_ROS_TG_TOT]]-Tabla25[[#This Row],[PAS_DUR_COR_COD_ESC_TG_TOT]]</f>
        <v>22.368421052631675</v>
      </c>
      <c r="CO28" s="44">
        <f>Tabla25[[#This Row],[ESC_NUM_COR_COD_ROS_TG_NEG]]-Tabla25[[#This Row],[ESC_NUM_COR_COD_ESC_TG_NEG]]</f>
        <v>1.125</v>
      </c>
      <c r="CP28" s="44">
        <f>Tabla25[[#This Row],[ESC_NUM_COR_COD_ROS_TG_NEU]]-Tabla25[[#This Row],[ESC_NUM_COR_COD_ESC_TG_NEU]]</f>
        <v>-0.25</v>
      </c>
      <c r="CQ28" s="44">
        <f>Tabla25[[#This Row],[ESC_NUM_COR_COD_ROS_TG_POS]]-Tabla25[[#This Row],[ESC_NUM_COR_COD_ESC_TG_POS]]</f>
        <v>0.69999999999999973</v>
      </c>
      <c r="CR28" s="44">
        <f>Tabla25[[#This Row],[ESC_NUM_COR_COD_ROS_TG_TOT]]-Tabla25[[#This Row],[ESC_NUM_COR_COD_ESC_TG_TOT]]</f>
        <v>0.53846153846153832</v>
      </c>
      <c r="CS28" s="44">
        <f>Tabla25[[#This Row],[ESC_DUR_COR_COD_ROS_TG_NEG]]-Tabla25[[#This Row],[ESC_DUR_COR_COD_ESC_TG_NEG]]</f>
        <v>838.75</v>
      </c>
      <c r="CT28" s="44">
        <f>Tabla25[[#This Row],[ESC_DUR_COR_COD_ROS_TG_NEU]]-Tabla25[[#This Row],[ESC_DUR_COR_COD_ESC_TG_NEU]]</f>
        <v>843.35714285714289</v>
      </c>
      <c r="CU28" s="44">
        <f>Tabla25[[#This Row],[ESC_DUR_COR_COD_ROS_TG_POS]]-Tabla25[[#This Row],[ESC_DUR_COR_COD_ESC_TG_POS]]</f>
        <v>986.91428571428571</v>
      </c>
      <c r="CV28" s="44">
        <f>Tabla25[[#This Row],[ESC_DUR_COR_COD_ROS_TG_TOT]]-Tabla25[[#This Row],[ESC_DUR_COR_COD_ESC_TG_TOT]]</f>
        <v>882.93117408906869</v>
      </c>
      <c r="CW28" s="47">
        <f>Tabla25[[#This Row],[ROS_NUM_COR_COD_ROS_TG_NEG]]-Tabla25[[#This Row],[ROS_NUM_COR_COD_ESC_TG_NEG]]</f>
        <v>2.625</v>
      </c>
      <c r="CX28" s="47">
        <f>Tabla25[[#This Row],[ROS_NUM_COR_COD_ROS_TG_NEU]]-Tabla25[[#This Row],[ROS_NUM_COR_COD_ESC_TG_NEU]]</f>
        <v>2</v>
      </c>
      <c r="CY28" s="47">
        <f>Tabla25[[#This Row],[ROS_NUM_COR_COD_ROS_TG_POS]]-Tabla25[[#This Row],[ROS_NUM_COR_COD_ESC_TG_POS]]</f>
        <v>3</v>
      </c>
      <c r="CZ28" s="47">
        <f>Tabla25[[#This Row],[ROS_NUM_COR_COD_ROS_TG_TOT]]-Tabla25[[#This Row],[ROS_NUM_COR_COD_ESC_TG_TOT]]</f>
        <v>2.5185185185185186</v>
      </c>
      <c r="DA28" s="47">
        <f>Tabla25[[#This Row],[ROS_DUR_COR_COD_ROS_TG_NEG]]-Tabla25[[#This Row],[ROS_DUR_COR_COD_ESC_TG_NEG]]</f>
        <v>568.08928571428567</v>
      </c>
      <c r="DB28" s="47">
        <f>Tabla25[[#This Row],[ROS_DUR_COR_COD_ROS_TG_NEU]]-Tabla25[[#This Row],[ROS_DUR_COR_COD_ESC_TG_NEU]]</f>
        <v>406.70000000000005</v>
      </c>
      <c r="DC28" s="47">
        <f>Tabla25[[#This Row],[ROS_DUR_COR_COD_ROS_TG_POS]]-Tabla25[[#This Row],[ROS_DUR_COR_COD_ESC_TG_POS]]</f>
        <v>406.06666666666672</v>
      </c>
      <c r="DD28" s="47">
        <f>Tabla25[[#This Row],[ROS_DUR_COR_COD_ROS_TG_TOT]]-Tabla25[[#This Row],[ROS_DUR_COR_COD_ESC_TG_TOT]]</f>
        <v>477.26455026455028</v>
      </c>
    </row>
    <row r="29" spans="1:108" x14ac:dyDescent="0.3">
      <c r="A29" s="2" t="s">
        <v>27</v>
      </c>
      <c r="B29" s="2">
        <v>20</v>
      </c>
      <c r="C29" s="2">
        <v>2</v>
      </c>
      <c r="D29" s="2">
        <v>24</v>
      </c>
      <c r="E29" s="19">
        <v>3.05</v>
      </c>
      <c r="F29" s="19">
        <v>1094.8333333333333</v>
      </c>
      <c r="G29" s="19">
        <v>2.7777777777777777</v>
      </c>
      <c r="H29" s="19">
        <v>1150.0769230769231</v>
      </c>
      <c r="I29" s="19">
        <v>2.5</v>
      </c>
      <c r="J29" s="19">
        <v>882.0625</v>
      </c>
      <c r="K29" s="19">
        <v>2.7758620689655173</v>
      </c>
      <c r="L29" s="19">
        <v>1037.6808510638298</v>
      </c>
      <c r="M29" s="21">
        <v>2.4500000000000002</v>
      </c>
      <c r="N29" s="21">
        <v>1334.909090909091</v>
      </c>
      <c r="O29" s="21">
        <v>2.9444444444444446</v>
      </c>
      <c r="P29" s="21">
        <v>1345.3333333333333</v>
      </c>
      <c r="Q29" s="21">
        <v>3.6</v>
      </c>
      <c r="R29" s="21">
        <v>1411.625</v>
      </c>
      <c r="S29" s="21">
        <v>3</v>
      </c>
      <c r="T29" s="21">
        <v>1369.5897435897436</v>
      </c>
      <c r="U29" s="22">
        <v>4.8</v>
      </c>
      <c r="V29" s="22">
        <v>1512.2</v>
      </c>
      <c r="W29" s="22">
        <v>4.3</v>
      </c>
      <c r="X29" s="22">
        <v>1564.25</v>
      </c>
      <c r="Y29" s="22">
        <v>4.8</v>
      </c>
      <c r="Z29" s="22">
        <v>1490.6</v>
      </c>
      <c r="AA29" s="22">
        <v>4.6333333333333337</v>
      </c>
      <c r="AB29" s="22">
        <v>1519.3571428571429</v>
      </c>
      <c r="AC29" s="24">
        <v>2.1</v>
      </c>
      <c r="AD29" s="24">
        <v>1350.8</v>
      </c>
      <c r="AE29" s="24">
        <v>3.1</v>
      </c>
      <c r="AF29" s="24">
        <v>1099.2222222222222</v>
      </c>
      <c r="AG29" s="24">
        <v>2.2000000000000002</v>
      </c>
      <c r="AH29" s="24">
        <v>939.28571428571433</v>
      </c>
      <c r="AI29" s="24">
        <v>2.4666666666666668</v>
      </c>
      <c r="AJ29" s="24">
        <v>1105.8095238095239</v>
      </c>
      <c r="AK29" s="26">
        <v>2</v>
      </c>
      <c r="AL29" s="26">
        <v>726</v>
      </c>
      <c r="AM29" s="26">
        <v>1.4</v>
      </c>
      <c r="AN29" s="26">
        <v>508.625</v>
      </c>
      <c r="AO29" s="26">
        <v>0.77777777777777779</v>
      </c>
      <c r="AP29" s="26">
        <v>609.5</v>
      </c>
      <c r="AQ29" s="26">
        <v>1.3703703703703705</v>
      </c>
      <c r="AR29" s="26">
        <v>603.5</v>
      </c>
      <c r="AS29" s="28">
        <v>4.25</v>
      </c>
      <c r="AT29" s="28">
        <v>1282.125</v>
      </c>
      <c r="AU29" s="28">
        <v>5.0999999999999996</v>
      </c>
      <c r="AV29" s="28">
        <v>1494.3</v>
      </c>
      <c r="AW29" s="28">
        <v>4.666666666666667</v>
      </c>
      <c r="AX29" s="28">
        <v>1541.5555555555557</v>
      </c>
      <c r="AY29" s="28">
        <v>4.7037037037037033</v>
      </c>
      <c r="AZ29" s="28">
        <v>1447.1851851851852</v>
      </c>
      <c r="BA29" s="33">
        <f>Tabla25[[#This Row],[ROS_NUM_COR_COD_ROS_TG_NEG]]-Tabla25[[#This Row],[PAS_NUM_COR_COD_ROS_TG_NEG]]</f>
        <v>1.7999999999999998</v>
      </c>
      <c r="BB29" s="33">
        <f>Tabla25[[#This Row],[ROS_DUR_COR_COD_ROS_TG_NEG]]-Tabla25[[#This Row],[PAS_DUR_COR_COD_ROS_TG_NEG]]</f>
        <v>-52.784090909090992</v>
      </c>
      <c r="BC29" s="33">
        <f>Tabla25[[#This Row],[ROS_NUM_COR_COD_ROS_TG_NEU]]-Tabla25[[#This Row],[PAS_NUM_COR_COD_ROS_TG_NEU]]</f>
        <v>2.155555555555555</v>
      </c>
      <c r="BD29" s="33">
        <f>Tabla25[[#This Row],[ROS_DUR_COR_COD_ROS_TG_NEU]]-Tabla25[[#This Row],[PAS_DUR_COR_COD_ROS_TG_NEU]]</f>
        <v>148.9666666666667</v>
      </c>
      <c r="BE29" s="33">
        <f>Tabla25[[#This Row],[ROS_NUM_COR_COD_ROS_TG_POS]]-Tabla25[[#This Row],[PAS_NUM_COR_COD_ROS_TG_POS]]</f>
        <v>1.0666666666666669</v>
      </c>
      <c r="BF29" s="33">
        <f>Tabla25[[#This Row],[ROS_DUR_COR_COD_ROS_TG_POS]]-Tabla25[[#This Row],[PAS_DUR_COR_COD_ROS_TG_POS]]</f>
        <v>129.93055555555566</v>
      </c>
      <c r="BG29" s="33">
        <f>Tabla25[[#This Row],[ROS_NUM_COR_COD_ROS_TG_TOT]]-Tabla25[[#This Row],[PAS_NUM_COR_COD_ROS_TG_TOT]]</f>
        <v>1.7037037037037033</v>
      </c>
      <c r="BH29" s="33">
        <f>Tabla25[[#This Row],[ROS_DUR_COR_COD_ROS_TG_TOT]]-Tabla25[[#This Row],[PAS_DUR_COR_COD_ROS_TG_TOT]]</f>
        <v>77.595441595441571</v>
      </c>
      <c r="BI29" s="30">
        <f>Tabla25[[#This Row],[ROS_NUM_COR_COD_ESC_TG_NEG]]-Tabla25[[#This Row],[PAS_NUM_COR_COD_ESC_TG_NEG]]</f>
        <v>-1.0499999999999998</v>
      </c>
      <c r="BJ29" s="30">
        <f>Tabla25[[#This Row],[ROS_DUR_COR_COD_ESC_TG_NEG]]-Tabla25[[#This Row],[PAS_DUR_COR_COD_ESC_TG_NEG]]</f>
        <v>-368.83333333333326</v>
      </c>
      <c r="BK29" s="30">
        <f>Tabla25[[#This Row],[ROS_NUM_COR_COD_ESC_TG_NEU]]-Tabla25[[#This Row],[PAS_NUM_COR_COD_ESC_TG_NEU]]</f>
        <v>-1.3777777777777778</v>
      </c>
      <c r="BL29" s="30">
        <f>Tabla25[[#This Row],[ROS_DUR_COR_COD_ESC_TG_NEU]]-Tabla25[[#This Row],[PAS_DUR_COR_COD_ESC_TG_NEU]]</f>
        <v>-641.45192307692309</v>
      </c>
      <c r="BM29" s="30">
        <f>Tabla25[[#This Row],[ROS_NUM_COR_COD_ESC_TG_POS]]-Tabla25[[#This Row],[PAS_NUM_COR_COD_ESC_TG_POS]]</f>
        <v>-1.7222222222222223</v>
      </c>
      <c r="BN29" s="30">
        <f>Tabla25[[#This Row],[ROS_DUR_COR_COD_ESC_TG_POS]]-Tabla25[[#This Row],[PAS_DUR_COR_COD_ESC_TG_POS]]</f>
        <v>-272.5625</v>
      </c>
      <c r="BO29" s="30">
        <f>Tabla25[[#This Row],[ROS_NUM_COR_COD_ESC_TG_TOT]]-Tabla25[[#This Row],[PAS_NUM_COR_COD_ESC_TG_TOT]]</f>
        <v>-1.4054916985951469</v>
      </c>
      <c r="BP29" s="30">
        <f>Tabla25[[#This Row],[ROS_DUR_COR_COD_ESC_TG_TOT]]-Tabla25[[#This Row],[PAS_DUR_COR_COD_ESC_TG_TOT]]</f>
        <v>-434.18085106382978</v>
      </c>
      <c r="BQ29" s="36">
        <f>Tabla25[[#This Row],[PAS_NUM_COR_COD_ROS_TG_NEG]]-Tabla25[[#This Row],[ESC_NUM_COR_COD_ROS_TG_NEG]]</f>
        <v>0.35000000000000009</v>
      </c>
      <c r="BR29" s="36">
        <f>Tabla25[[#This Row],[PAS_DUR_COR_COD_ROS_TG_NEG]]-Tabla25[[#This Row],[ESC_DUR_COR_COD_ROS_TG_NEG]]</f>
        <v>-15.890909090908963</v>
      </c>
      <c r="BS29" s="36">
        <f>Tabla25[[#This Row],[PAS_NUM_COR_COD_ROS_TG_NEU]]-Tabla25[[#This Row],[ESC_NUM_COR_COD_ROS_TG_NEU]]</f>
        <v>-0.15555555555555545</v>
      </c>
      <c r="BT29" s="36">
        <f>Tabla25[[#This Row],[PAS_DUR_COR_COD_ROS_TG_NEU]]-Tabla25[[#This Row],[ESC_DUR_COR_COD_ROS_TG_NEU]]</f>
        <v>246.11111111111109</v>
      </c>
      <c r="BU29" s="36">
        <f>Tabla25[[#This Row],[PAS_NUM_COR_COD_ROS_TG_POS]]-Tabla25[[#This Row],[ESC_NUM_COR_COD_ROS_TG_POS]]</f>
        <v>1.4</v>
      </c>
      <c r="BV29" s="36">
        <f>Tabla25[[#This Row],[PAS_DUR_COR_COD_ROS_TG_POS]]-Tabla25[[#This Row],[ESC_DUR_COR_COD_ROS_TG_POS]]</f>
        <v>472.33928571428567</v>
      </c>
      <c r="BW29" s="36">
        <f>Tabla25[[#This Row],[PAS_NUM_COR_COD_ROS_TG_TOT]]-Tabla25[[#This Row],[ESC_NUM_COR_COD_ROS_TG_TOT]]</f>
        <v>0.53333333333333321</v>
      </c>
      <c r="BX29" s="36">
        <f>Tabla25[[#This Row],[PAS_DUR_COR_COD_ROS_TG_TOT]]-Tabla25[[#This Row],[ESC_DUR_COR_COD_ROS_TG_TOT]]</f>
        <v>263.7802197802198</v>
      </c>
      <c r="BY29" s="39">
        <f>Tabla25[[#This Row],[PAS_NUM_COR_COD_ESC_TG_NEG]]-Tabla25[[#This Row],[ESC_NUM_COR_COD_ESC_TG_NEG]]</f>
        <v>-1.75</v>
      </c>
      <c r="BZ29" s="39">
        <f>Tabla25[[#This Row],[PAS_DUR_COR_COD_ESC_TG_NEG]]-Tabla25[[#This Row],[ESC_DUR_COR_COD_ESC_TG_NEG]]</f>
        <v>-417.36666666666679</v>
      </c>
      <c r="CA29" s="39">
        <f>Tabla25[[#This Row],[PAS_NUM_COR_COD_ESC_TG_NEU]]-Tabla25[[#This Row],[ESC_NUM_COR_COD_ESC_TG_NEU]]</f>
        <v>-1.5222222222222221</v>
      </c>
      <c r="CB29" s="39">
        <f>Tabla25[[#This Row],[PAS_DUR_COR_COD_ESC_TG_NEU]]-Tabla25[[#This Row],[ESC_DUR_COR_COD_ESC_TG_NEU]]</f>
        <v>-414.17307692307691</v>
      </c>
      <c r="CC29" s="39">
        <f>Tabla25[[#This Row],[PAS_NUM_COR_COD_ESC_TG_POS]]-Tabla25[[#This Row],[ESC_NUM_COR_COD_ESC_TG_POS]]</f>
        <v>-2.2999999999999998</v>
      </c>
      <c r="CD29" s="39">
        <f>Tabla25[[#This Row],[PAS_DUR_COR_COD_ESC_TG_POS]]-Tabla25[[#This Row],[ESC_DUR_COR_COD_ESC_TG_POS]]</f>
        <v>-608.53749999999991</v>
      </c>
      <c r="CE29" s="39">
        <f>Tabla25[[#This Row],[PAS_NUM_COR_COD_ESC_TG_TOT]]-Tabla25[[#This Row],[ESC_NUM_COR_COD_ESC_TG_TOT]]</f>
        <v>-1.8574712643678164</v>
      </c>
      <c r="CF29" s="39">
        <f>Tabla25[[#This Row],[PAS_DUR_COR_COD_ESC_TG_TOT]]-Tabla25[[#This Row],[ESC_DUR_COR_COD_ESC_TG_TOT]]</f>
        <v>-481.67629179331311</v>
      </c>
      <c r="CG29" s="42">
        <f>Tabla25[[#This Row],[PAS_NUM_COR_COD_ROS_TG_NEG]]-Tabla25[[#This Row],[PAS_NUM_COR_COD_ESC_TG_NEG]]</f>
        <v>-0.59999999999999964</v>
      </c>
      <c r="CH29" s="42">
        <f>Tabla25[[#This Row],[PAS_NUM_COR_COD_ROS_TG_NEU]]-Tabla25[[#This Row],[PAS_NUM_COR_COD_ESC_TG_NEU]]</f>
        <v>0.16666666666666696</v>
      </c>
      <c r="CI29" s="42">
        <f>Tabla25[[#This Row],[PAS_NUM_COR_COD_ROS_TG_POS]]-Tabla25[[#This Row],[PAS_NUM_COR_COD_ESC_TG_POS]]</f>
        <v>1.1000000000000001</v>
      </c>
      <c r="CJ29" s="42">
        <f>Tabla25[[#This Row],[PAS_NUM_COR_COD_ROS_TG_TOT]]-Tabla25[[#This Row],[PAS_NUM_COR_COD_ESC_TG_TOT]]</f>
        <v>0.22413793103448265</v>
      </c>
      <c r="CK29" s="42">
        <f>Tabla25[[#This Row],[PAS_DUR_COR_COD_ROS_TG_NEG]]-Tabla25[[#This Row],[PAS_DUR_COR_COD_ESC_TG_NEG]]</f>
        <v>240.07575757575773</v>
      </c>
      <c r="CL29" s="42">
        <f>Tabla25[[#This Row],[PAS_DUR_COR_COD_ROS_TG_NEU]]-Tabla25[[#This Row],[PAS_DUR_COR_COD_ESC_TG_NEU]]</f>
        <v>195.25641025641016</v>
      </c>
      <c r="CM29" s="42">
        <f>Tabla25[[#This Row],[PAS_DUR_COR_COD_ROS_TG_POS]]-Tabla25[[#This Row],[PAS_DUR_COR_COD_ESC_TG_POS]]</f>
        <v>529.5625</v>
      </c>
      <c r="CN29" s="42">
        <f>Tabla25[[#This Row],[PAS_DUR_COR_COD_ROS_TG_TOT]]-Tabla25[[#This Row],[PAS_DUR_COR_COD_ESC_TG_TOT]]</f>
        <v>331.90889252591387</v>
      </c>
      <c r="CO29" s="44">
        <f>Tabla25[[#This Row],[ESC_NUM_COR_COD_ROS_TG_NEG]]-Tabla25[[#This Row],[ESC_NUM_COR_COD_ESC_TG_NEG]]</f>
        <v>-2.6999999999999997</v>
      </c>
      <c r="CP29" s="44">
        <f>Tabla25[[#This Row],[ESC_NUM_COR_COD_ROS_TG_NEU]]-Tabla25[[#This Row],[ESC_NUM_COR_COD_ESC_TG_NEU]]</f>
        <v>-1.1999999999999997</v>
      </c>
      <c r="CQ29" s="44">
        <f>Tabla25[[#This Row],[ESC_NUM_COR_COD_ROS_TG_POS]]-Tabla25[[#This Row],[ESC_NUM_COR_COD_ESC_TG_POS]]</f>
        <v>-2.5999999999999996</v>
      </c>
      <c r="CR29" s="44">
        <f>Tabla25[[#This Row],[ESC_NUM_COR_COD_ROS_TG_TOT]]-Tabla25[[#This Row],[ESC_NUM_COR_COD_ESC_TG_TOT]]</f>
        <v>-2.166666666666667</v>
      </c>
      <c r="CS29" s="44">
        <f>Tabla25[[#This Row],[ESC_DUR_COR_COD_ROS_TG_NEG]]-Tabla25[[#This Row],[ESC_DUR_COR_COD_ESC_TG_NEG]]</f>
        <v>-161.40000000000009</v>
      </c>
      <c r="CT29" s="44">
        <f>Tabla25[[#This Row],[ESC_DUR_COR_COD_ROS_TG_NEU]]-Tabla25[[#This Row],[ESC_DUR_COR_COD_ESC_TG_NEU]]</f>
        <v>-465.02777777777783</v>
      </c>
      <c r="CU29" s="44">
        <f>Tabla25[[#This Row],[ESC_DUR_COR_COD_ROS_TG_POS]]-Tabla25[[#This Row],[ESC_DUR_COR_COD_ESC_TG_POS]]</f>
        <v>-551.31428571428557</v>
      </c>
      <c r="CV29" s="44">
        <f>Tabla25[[#This Row],[ESC_DUR_COR_COD_ROS_TG_TOT]]-Tabla25[[#This Row],[ESC_DUR_COR_COD_ESC_TG_TOT]]</f>
        <v>-413.54761904761904</v>
      </c>
      <c r="CW29" s="47">
        <f>Tabla25[[#This Row],[ROS_NUM_COR_COD_ROS_TG_NEG]]-Tabla25[[#This Row],[ROS_NUM_COR_COD_ESC_TG_NEG]]</f>
        <v>2.25</v>
      </c>
      <c r="CX29" s="47">
        <f>Tabla25[[#This Row],[ROS_NUM_COR_COD_ROS_TG_NEU]]-Tabla25[[#This Row],[ROS_NUM_COR_COD_ESC_TG_NEU]]</f>
        <v>3.6999999999999997</v>
      </c>
      <c r="CY29" s="47">
        <f>Tabla25[[#This Row],[ROS_NUM_COR_COD_ROS_TG_POS]]-Tabla25[[#This Row],[ROS_NUM_COR_COD_ESC_TG_POS]]</f>
        <v>3.8888888888888893</v>
      </c>
      <c r="CZ29" s="47">
        <f>Tabla25[[#This Row],[ROS_NUM_COR_COD_ROS_TG_TOT]]-Tabla25[[#This Row],[ROS_NUM_COR_COD_ESC_TG_TOT]]</f>
        <v>3.333333333333333</v>
      </c>
      <c r="DA29" s="47">
        <f>Tabla25[[#This Row],[ROS_DUR_COR_COD_ROS_TG_NEG]]-Tabla25[[#This Row],[ROS_DUR_COR_COD_ESC_TG_NEG]]</f>
        <v>556.125</v>
      </c>
      <c r="DB29" s="47">
        <f>Tabla25[[#This Row],[ROS_DUR_COR_COD_ROS_TG_NEU]]-Tabla25[[#This Row],[ROS_DUR_COR_COD_ESC_TG_NEU]]</f>
        <v>985.67499999999995</v>
      </c>
      <c r="DC29" s="47">
        <f>Tabla25[[#This Row],[ROS_DUR_COR_COD_ROS_TG_POS]]-Tabla25[[#This Row],[ROS_DUR_COR_COD_ESC_TG_POS]]</f>
        <v>932.05555555555566</v>
      </c>
      <c r="DD29" s="47">
        <f>Tabla25[[#This Row],[ROS_DUR_COR_COD_ROS_TG_TOT]]-Tabla25[[#This Row],[ROS_DUR_COR_COD_ESC_TG_TOT]]</f>
        <v>843.68518518518522</v>
      </c>
    </row>
    <row r="30" spans="1:108" x14ac:dyDescent="0.3">
      <c r="A30" s="4" t="s">
        <v>28</v>
      </c>
      <c r="B30" s="2">
        <v>20</v>
      </c>
      <c r="C30" s="2">
        <v>2</v>
      </c>
      <c r="D30" s="2">
        <v>26</v>
      </c>
      <c r="E30" s="19">
        <v>3.95</v>
      </c>
      <c r="F30" s="19">
        <v>1218.4736842105262</v>
      </c>
      <c r="G30" s="19">
        <v>3.6</v>
      </c>
      <c r="H30" s="19">
        <v>1056.5999999999999</v>
      </c>
      <c r="I30" s="19">
        <v>3.3</v>
      </c>
      <c r="J30" s="19">
        <v>1194.8823529411766</v>
      </c>
      <c r="K30" s="19">
        <v>3.6166666666666667</v>
      </c>
      <c r="L30" s="19">
        <v>1153.5</v>
      </c>
      <c r="M30" s="21">
        <v>3.2</v>
      </c>
      <c r="N30" s="21">
        <v>1166.0555555555557</v>
      </c>
      <c r="O30" s="21">
        <v>3.5</v>
      </c>
      <c r="P30" s="21">
        <v>1107.05</v>
      </c>
      <c r="Q30" s="21">
        <v>3.75</v>
      </c>
      <c r="R30" s="21">
        <v>1129.6500000000001</v>
      </c>
      <c r="S30" s="21">
        <v>3.4833333333333334</v>
      </c>
      <c r="T30" s="21">
        <v>1133.155172413793</v>
      </c>
      <c r="U30" s="22">
        <v>4.25</v>
      </c>
      <c r="V30" s="22">
        <v>1374.5714285714287</v>
      </c>
      <c r="W30" s="22">
        <v>4</v>
      </c>
      <c r="X30" s="22">
        <v>1284.75</v>
      </c>
      <c r="Y30" s="22">
        <v>5</v>
      </c>
      <c r="Z30" s="22">
        <v>1322.125</v>
      </c>
      <c r="AA30" s="22">
        <v>4.4000000000000004</v>
      </c>
      <c r="AB30" s="22">
        <v>1325.0869565217392</v>
      </c>
      <c r="AC30" s="24">
        <v>3.125</v>
      </c>
      <c r="AD30" s="24">
        <v>958</v>
      </c>
      <c r="AE30" s="24">
        <v>3.2222222222222223</v>
      </c>
      <c r="AF30" s="24">
        <v>1128.625</v>
      </c>
      <c r="AG30" s="24">
        <v>2.5</v>
      </c>
      <c r="AH30" s="24">
        <v>1086.5</v>
      </c>
      <c r="AI30" s="24">
        <v>2.96</v>
      </c>
      <c r="AJ30" s="24">
        <v>1059.7142857142858</v>
      </c>
      <c r="AK30" s="26">
        <v>2.6666666666666665</v>
      </c>
      <c r="AL30" s="26">
        <v>866.28571428571433</v>
      </c>
      <c r="AM30" s="26">
        <v>3</v>
      </c>
      <c r="AN30" s="26">
        <v>657</v>
      </c>
      <c r="AO30" s="26">
        <v>3.3</v>
      </c>
      <c r="AP30" s="26">
        <v>965.11111111111109</v>
      </c>
      <c r="AQ30" s="26">
        <v>3</v>
      </c>
      <c r="AR30" s="26">
        <v>826.52</v>
      </c>
      <c r="AS30" s="28">
        <v>5.4444444444444446</v>
      </c>
      <c r="AT30" s="28">
        <v>1443.6666666666667</v>
      </c>
      <c r="AU30" s="28">
        <v>4.7777777777777777</v>
      </c>
      <c r="AV30" s="28">
        <v>1293.7777777777778</v>
      </c>
      <c r="AW30" s="28">
        <v>4.2</v>
      </c>
      <c r="AX30" s="28">
        <v>1311.1111111111111</v>
      </c>
      <c r="AY30" s="28">
        <v>4.7857142857142856</v>
      </c>
      <c r="AZ30" s="28">
        <v>1349.5185185185185</v>
      </c>
      <c r="BA30" s="33">
        <f>Tabla25[[#This Row],[ROS_NUM_COR_COD_ROS_TG_NEG]]-Tabla25[[#This Row],[PAS_NUM_COR_COD_ROS_TG_NEG]]</f>
        <v>2.2444444444444445</v>
      </c>
      <c r="BB30" s="33">
        <f>Tabla25[[#This Row],[ROS_DUR_COR_COD_ROS_TG_NEG]]-Tabla25[[#This Row],[PAS_DUR_COR_COD_ROS_TG_NEG]]</f>
        <v>277.61111111111109</v>
      </c>
      <c r="BC30" s="33">
        <f>Tabla25[[#This Row],[ROS_NUM_COR_COD_ROS_TG_NEU]]-Tabla25[[#This Row],[PAS_NUM_COR_COD_ROS_TG_NEU]]</f>
        <v>1.2777777777777777</v>
      </c>
      <c r="BD30" s="33">
        <f>Tabla25[[#This Row],[ROS_DUR_COR_COD_ROS_TG_NEU]]-Tabla25[[#This Row],[PAS_DUR_COR_COD_ROS_TG_NEU]]</f>
        <v>186.72777777777787</v>
      </c>
      <c r="BE30" s="33">
        <f>Tabla25[[#This Row],[ROS_NUM_COR_COD_ROS_TG_POS]]-Tabla25[[#This Row],[PAS_NUM_COR_COD_ROS_TG_POS]]</f>
        <v>0.45000000000000018</v>
      </c>
      <c r="BF30" s="33">
        <f>Tabla25[[#This Row],[ROS_DUR_COR_COD_ROS_TG_POS]]-Tabla25[[#This Row],[PAS_DUR_COR_COD_ROS_TG_POS]]</f>
        <v>181.46111111111099</v>
      </c>
      <c r="BG30" s="33">
        <f>Tabla25[[#This Row],[ROS_NUM_COR_COD_ROS_TG_TOT]]-Tabla25[[#This Row],[PAS_NUM_COR_COD_ROS_TG_TOT]]</f>
        <v>1.3023809523809522</v>
      </c>
      <c r="BH30" s="33">
        <f>Tabla25[[#This Row],[ROS_DUR_COR_COD_ROS_TG_TOT]]-Tabla25[[#This Row],[PAS_DUR_COR_COD_ROS_TG_TOT]]</f>
        <v>216.36334610472545</v>
      </c>
      <c r="BI30" s="30">
        <f>Tabla25[[#This Row],[ROS_NUM_COR_COD_ESC_TG_NEG]]-Tabla25[[#This Row],[PAS_NUM_COR_COD_ESC_TG_NEG]]</f>
        <v>-1.2833333333333337</v>
      </c>
      <c r="BJ30" s="30">
        <f>Tabla25[[#This Row],[ROS_DUR_COR_COD_ESC_TG_NEG]]-Tabla25[[#This Row],[PAS_DUR_COR_COD_ESC_TG_NEG]]</f>
        <v>-352.18796992481191</v>
      </c>
      <c r="BK30" s="30">
        <f>Tabla25[[#This Row],[ROS_NUM_COR_COD_ESC_TG_NEU]]-Tabla25[[#This Row],[PAS_NUM_COR_COD_ESC_TG_NEU]]</f>
        <v>-0.60000000000000009</v>
      </c>
      <c r="BL30" s="30">
        <f>Tabla25[[#This Row],[ROS_DUR_COR_COD_ESC_TG_NEU]]-Tabla25[[#This Row],[PAS_DUR_COR_COD_ESC_TG_NEU]]</f>
        <v>-399.59999999999991</v>
      </c>
      <c r="BM30" s="30">
        <f>Tabla25[[#This Row],[ROS_NUM_COR_COD_ESC_TG_POS]]-Tabla25[[#This Row],[PAS_NUM_COR_COD_ESC_TG_POS]]</f>
        <v>0</v>
      </c>
      <c r="BN30" s="30">
        <f>Tabla25[[#This Row],[ROS_DUR_COR_COD_ESC_TG_POS]]-Tabla25[[#This Row],[PAS_DUR_COR_COD_ESC_TG_POS]]</f>
        <v>-229.77124183006549</v>
      </c>
      <c r="BO30" s="30">
        <f>Tabla25[[#This Row],[ROS_NUM_COR_COD_ESC_TG_TOT]]-Tabla25[[#This Row],[PAS_NUM_COR_COD_ESC_TG_TOT]]</f>
        <v>-0.6166666666666667</v>
      </c>
      <c r="BP30" s="30">
        <f>Tabla25[[#This Row],[ROS_DUR_COR_COD_ESC_TG_TOT]]-Tabla25[[#This Row],[PAS_DUR_COR_COD_ESC_TG_TOT]]</f>
        <v>-326.98</v>
      </c>
      <c r="BQ30" s="36">
        <f>Tabla25[[#This Row],[PAS_NUM_COR_COD_ROS_TG_NEG]]-Tabla25[[#This Row],[ESC_NUM_COR_COD_ROS_TG_NEG]]</f>
        <v>7.5000000000000178E-2</v>
      </c>
      <c r="BR30" s="36">
        <f>Tabla25[[#This Row],[PAS_DUR_COR_COD_ROS_TG_NEG]]-Tabla25[[#This Row],[ESC_DUR_COR_COD_ROS_TG_NEG]]</f>
        <v>208.05555555555566</v>
      </c>
      <c r="BS30" s="36">
        <f>Tabla25[[#This Row],[PAS_NUM_COR_COD_ROS_TG_NEU]]-Tabla25[[#This Row],[ESC_NUM_COR_COD_ROS_TG_NEU]]</f>
        <v>0.27777777777777768</v>
      </c>
      <c r="BT30" s="36">
        <f>Tabla25[[#This Row],[PAS_DUR_COR_COD_ROS_TG_NEU]]-Tabla25[[#This Row],[ESC_DUR_COR_COD_ROS_TG_NEU]]</f>
        <v>-21.575000000000045</v>
      </c>
      <c r="BU30" s="36">
        <f>Tabla25[[#This Row],[PAS_NUM_COR_COD_ROS_TG_POS]]-Tabla25[[#This Row],[ESC_NUM_COR_COD_ROS_TG_POS]]</f>
        <v>1.25</v>
      </c>
      <c r="BV30" s="36">
        <f>Tabla25[[#This Row],[PAS_DUR_COR_COD_ROS_TG_POS]]-Tabla25[[#This Row],[ESC_DUR_COR_COD_ROS_TG_POS]]</f>
        <v>43.150000000000091</v>
      </c>
      <c r="BW30" s="36">
        <f>Tabla25[[#This Row],[PAS_NUM_COR_COD_ROS_TG_TOT]]-Tabla25[[#This Row],[ESC_NUM_COR_COD_ROS_TG_TOT]]</f>
        <v>0.52333333333333343</v>
      </c>
      <c r="BX30" s="36">
        <f>Tabla25[[#This Row],[PAS_DUR_COR_COD_ROS_TG_TOT]]-Tabla25[[#This Row],[ESC_DUR_COR_COD_ROS_TG_TOT]]</f>
        <v>73.440886699507246</v>
      </c>
      <c r="BY30" s="39">
        <f>Tabla25[[#This Row],[PAS_NUM_COR_COD_ESC_TG_NEG]]-Tabla25[[#This Row],[ESC_NUM_COR_COD_ESC_TG_NEG]]</f>
        <v>-0.29999999999999982</v>
      </c>
      <c r="BZ30" s="39">
        <f>Tabla25[[#This Row],[PAS_DUR_COR_COD_ESC_TG_NEG]]-Tabla25[[#This Row],[ESC_DUR_COR_COD_ESC_TG_NEG]]</f>
        <v>-156.09774436090242</v>
      </c>
      <c r="CA30" s="39">
        <f>Tabla25[[#This Row],[PAS_NUM_COR_COD_ESC_TG_NEU]]-Tabla25[[#This Row],[ESC_NUM_COR_COD_ESC_TG_NEU]]</f>
        <v>-0.39999999999999991</v>
      </c>
      <c r="CB30" s="39">
        <f>Tabla25[[#This Row],[PAS_DUR_COR_COD_ESC_TG_NEU]]-Tabla25[[#This Row],[ESC_DUR_COR_COD_ESC_TG_NEU]]</f>
        <v>-228.15000000000009</v>
      </c>
      <c r="CC30" s="39">
        <f>Tabla25[[#This Row],[PAS_NUM_COR_COD_ESC_TG_POS]]-Tabla25[[#This Row],[ESC_NUM_COR_COD_ESC_TG_POS]]</f>
        <v>-1.7000000000000002</v>
      </c>
      <c r="CD30" s="39">
        <f>Tabla25[[#This Row],[PAS_DUR_COR_COD_ESC_TG_POS]]-Tabla25[[#This Row],[ESC_DUR_COR_COD_ESC_TG_POS]]</f>
        <v>-127.24264705882342</v>
      </c>
      <c r="CE30" s="39">
        <f>Tabla25[[#This Row],[PAS_NUM_COR_COD_ESC_TG_TOT]]-Tabla25[[#This Row],[ESC_NUM_COR_COD_ESC_TG_TOT]]</f>
        <v>-0.78333333333333366</v>
      </c>
      <c r="CF30" s="39">
        <f>Tabla25[[#This Row],[PAS_DUR_COR_COD_ESC_TG_TOT]]-Tabla25[[#This Row],[ESC_DUR_COR_COD_ESC_TG_TOT]]</f>
        <v>-171.58695652173924</v>
      </c>
      <c r="CG30" s="42">
        <f>Tabla25[[#This Row],[PAS_NUM_COR_COD_ROS_TG_NEG]]-Tabla25[[#This Row],[PAS_NUM_COR_COD_ESC_TG_NEG]]</f>
        <v>-0.75</v>
      </c>
      <c r="CH30" s="42">
        <f>Tabla25[[#This Row],[PAS_NUM_COR_COD_ROS_TG_NEU]]-Tabla25[[#This Row],[PAS_NUM_COR_COD_ESC_TG_NEU]]</f>
        <v>-0.10000000000000009</v>
      </c>
      <c r="CI30" s="42">
        <f>Tabla25[[#This Row],[PAS_NUM_COR_COD_ROS_TG_POS]]-Tabla25[[#This Row],[PAS_NUM_COR_COD_ESC_TG_POS]]</f>
        <v>0.45000000000000018</v>
      </c>
      <c r="CJ30" s="42">
        <f>Tabla25[[#This Row],[PAS_NUM_COR_COD_ROS_TG_TOT]]-Tabla25[[#This Row],[PAS_NUM_COR_COD_ESC_TG_TOT]]</f>
        <v>-0.1333333333333333</v>
      </c>
      <c r="CK30" s="42">
        <f>Tabla25[[#This Row],[PAS_DUR_COR_COD_ROS_TG_NEG]]-Tabla25[[#This Row],[PAS_DUR_COR_COD_ESC_TG_NEG]]</f>
        <v>-52.418128654970587</v>
      </c>
      <c r="CL30" s="42">
        <f>Tabla25[[#This Row],[PAS_DUR_COR_COD_ROS_TG_NEU]]-Tabla25[[#This Row],[PAS_DUR_COR_COD_ESC_TG_NEU]]</f>
        <v>50.450000000000045</v>
      </c>
      <c r="CM30" s="42">
        <f>Tabla25[[#This Row],[PAS_DUR_COR_COD_ROS_TG_POS]]-Tabla25[[#This Row],[PAS_DUR_COR_COD_ESC_TG_POS]]</f>
        <v>-65.232352941176487</v>
      </c>
      <c r="CN30" s="42">
        <f>Tabla25[[#This Row],[PAS_DUR_COR_COD_ROS_TG_TOT]]-Tabla25[[#This Row],[PAS_DUR_COR_COD_ESC_TG_TOT]]</f>
        <v>-20.344827586206975</v>
      </c>
      <c r="CO30" s="44">
        <f>Tabla25[[#This Row],[ESC_NUM_COR_COD_ROS_TG_NEG]]-Tabla25[[#This Row],[ESC_NUM_COR_COD_ESC_TG_NEG]]</f>
        <v>-1.125</v>
      </c>
      <c r="CP30" s="44">
        <f>Tabla25[[#This Row],[ESC_NUM_COR_COD_ROS_TG_NEU]]-Tabla25[[#This Row],[ESC_NUM_COR_COD_ESC_TG_NEU]]</f>
        <v>-0.77777777777777768</v>
      </c>
      <c r="CQ30" s="44">
        <f>Tabla25[[#This Row],[ESC_NUM_COR_COD_ROS_TG_POS]]-Tabla25[[#This Row],[ESC_NUM_COR_COD_ESC_TG_POS]]</f>
        <v>-2.5</v>
      </c>
      <c r="CR30" s="44">
        <f>Tabla25[[#This Row],[ESC_NUM_COR_COD_ROS_TG_TOT]]-Tabla25[[#This Row],[ESC_NUM_COR_COD_ESC_TG_TOT]]</f>
        <v>-1.4400000000000004</v>
      </c>
      <c r="CS30" s="44">
        <f>Tabla25[[#This Row],[ESC_DUR_COR_COD_ROS_TG_NEG]]-Tabla25[[#This Row],[ESC_DUR_COR_COD_ESC_TG_NEG]]</f>
        <v>-416.57142857142867</v>
      </c>
      <c r="CT30" s="44">
        <f>Tabla25[[#This Row],[ESC_DUR_COR_COD_ROS_TG_NEU]]-Tabla25[[#This Row],[ESC_DUR_COR_COD_ESC_TG_NEU]]</f>
        <v>-156.125</v>
      </c>
      <c r="CU30" s="44">
        <f>Tabla25[[#This Row],[ESC_DUR_COR_COD_ROS_TG_POS]]-Tabla25[[#This Row],[ESC_DUR_COR_COD_ESC_TG_POS]]</f>
        <v>-235.625</v>
      </c>
      <c r="CV30" s="44">
        <f>Tabla25[[#This Row],[ESC_DUR_COR_COD_ROS_TG_TOT]]-Tabla25[[#This Row],[ESC_DUR_COR_COD_ESC_TG_TOT]]</f>
        <v>-265.37267080745346</v>
      </c>
      <c r="CW30" s="47">
        <f>Tabla25[[#This Row],[ROS_NUM_COR_COD_ROS_TG_NEG]]-Tabla25[[#This Row],[ROS_NUM_COR_COD_ESC_TG_NEG]]</f>
        <v>2.7777777777777781</v>
      </c>
      <c r="CX30" s="47">
        <f>Tabla25[[#This Row],[ROS_NUM_COR_COD_ROS_TG_NEU]]-Tabla25[[#This Row],[ROS_NUM_COR_COD_ESC_TG_NEU]]</f>
        <v>1.7777777777777777</v>
      </c>
      <c r="CY30" s="47">
        <f>Tabla25[[#This Row],[ROS_NUM_COR_COD_ROS_TG_POS]]-Tabla25[[#This Row],[ROS_NUM_COR_COD_ESC_TG_POS]]</f>
        <v>0.90000000000000036</v>
      </c>
      <c r="CZ30" s="47">
        <f>Tabla25[[#This Row],[ROS_NUM_COR_COD_ROS_TG_TOT]]-Tabla25[[#This Row],[ROS_NUM_COR_COD_ESC_TG_TOT]]</f>
        <v>1.7857142857142856</v>
      </c>
      <c r="DA30" s="47">
        <f>Tabla25[[#This Row],[ROS_DUR_COR_COD_ROS_TG_NEG]]-Tabla25[[#This Row],[ROS_DUR_COR_COD_ESC_TG_NEG]]</f>
        <v>577.38095238095241</v>
      </c>
      <c r="DB30" s="47">
        <f>Tabla25[[#This Row],[ROS_DUR_COR_COD_ROS_TG_NEU]]-Tabla25[[#This Row],[ROS_DUR_COR_COD_ESC_TG_NEU]]</f>
        <v>636.77777777777783</v>
      </c>
      <c r="DC30" s="47">
        <f>Tabla25[[#This Row],[ROS_DUR_COR_COD_ROS_TG_POS]]-Tabla25[[#This Row],[ROS_DUR_COR_COD_ESC_TG_POS]]</f>
        <v>346</v>
      </c>
      <c r="DD30" s="47">
        <f>Tabla25[[#This Row],[ROS_DUR_COR_COD_ROS_TG_TOT]]-Tabla25[[#This Row],[ROS_DUR_COR_COD_ESC_TG_TOT]]</f>
        <v>522.99851851851849</v>
      </c>
    </row>
    <row r="31" spans="1:108" x14ac:dyDescent="0.3">
      <c r="A31" s="2" t="s">
        <v>29</v>
      </c>
      <c r="B31" s="2">
        <v>20</v>
      </c>
      <c r="C31" s="2">
        <v>2</v>
      </c>
      <c r="D31" s="2">
        <v>24</v>
      </c>
      <c r="E31" s="19">
        <v>1.9</v>
      </c>
      <c r="F31" s="19">
        <v>616.8125</v>
      </c>
      <c r="G31" s="19">
        <v>2.65</v>
      </c>
      <c r="H31" s="19">
        <v>786.9473684210526</v>
      </c>
      <c r="I31" s="19">
        <v>3.05</v>
      </c>
      <c r="J31" s="19">
        <v>788.55</v>
      </c>
      <c r="K31" s="19">
        <v>2.5333333333333332</v>
      </c>
      <c r="L31" s="19">
        <v>738.0363636363636</v>
      </c>
      <c r="M31" s="21">
        <v>3.65</v>
      </c>
      <c r="N31" s="21">
        <v>895.65</v>
      </c>
      <c r="O31" s="21">
        <v>3.1</v>
      </c>
      <c r="P31" s="21">
        <v>760.7</v>
      </c>
      <c r="Q31" s="21">
        <v>3.15</v>
      </c>
      <c r="R31" s="21">
        <v>765.35</v>
      </c>
      <c r="S31" s="21">
        <v>3.3</v>
      </c>
      <c r="T31" s="21">
        <v>807.23333333333335</v>
      </c>
      <c r="U31" s="22">
        <v>5.2</v>
      </c>
      <c r="V31" s="22">
        <v>1497.4</v>
      </c>
      <c r="W31" s="22">
        <v>4.4000000000000004</v>
      </c>
      <c r="X31" s="22">
        <v>1418.8888888888889</v>
      </c>
      <c r="Y31" s="22">
        <v>5.0999999999999996</v>
      </c>
      <c r="Z31" s="22">
        <v>1509.6</v>
      </c>
      <c r="AA31" s="22">
        <v>4.9000000000000004</v>
      </c>
      <c r="AB31" s="22">
        <v>1477.2413793103449</v>
      </c>
      <c r="AC31" s="24">
        <v>1.2</v>
      </c>
      <c r="AD31" s="24">
        <v>460</v>
      </c>
      <c r="AE31" s="24">
        <v>2</v>
      </c>
      <c r="AF31" s="24">
        <v>573.55555555555554</v>
      </c>
      <c r="AG31" s="24">
        <v>1</v>
      </c>
      <c r="AH31" s="24">
        <v>393.66666666666669</v>
      </c>
      <c r="AI31" s="24">
        <v>1.4</v>
      </c>
      <c r="AJ31" s="24">
        <v>487.13043478260869</v>
      </c>
      <c r="AK31" s="26">
        <v>2</v>
      </c>
      <c r="AL31" s="26">
        <v>1004.6</v>
      </c>
      <c r="AM31" s="26">
        <v>1.5</v>
      </c>
      <c r="AN31" s="26">
        <v>810</v>
      </c>
      <c r="AO31" s="26">
        <v>1.3</v>
      </c>
      <c r="AP31" s="26">
        <v>464</v>
      </c>
      <c r="AQ31" s="26">
        <v>1.5714285714285714</v>
      </c>
      <c r="AR31" s="26">
        <v>741.0625</v>
      </c>
      <c r="AS31" s="28">
        <v>2.5</v>
      </c>
      <c r="AT31" s="28">
        <v>919.83333333333337</v>
      </c>
      <c r="AU31" s="28">
        <v>3.4</v>
      </c>
      <c r="AV31" s="28">
        <v>868.5</v>
      </c>
      <c r="AW31" s="28">
        <v>2.9</v>
      </c>
      <c r="AX31" s="28">
        <v>980</v>
      </c>
      <c r="AY31" s="28">
        <v>2.9642857142857144</v>
      </c>
      <c r="AZ31" s="28">
        <v>920.96</v>
      </c>
      <c r="BA31" s="33">
        <f>Tabla25[[#This Row],[ROS_NUM_COR_COD_ROS_TG_NEG]]-Tabla25[[#This Row],[PAS_NUM_COR_COD_ROS_TG_NEG]]</f>
        <v>-1.1499999999999999</v>
      </c>
      <c r="BB31" s="33">
        <f>Tabla25[[#This Row],[ROS_DUR_COR_COD_ROS_TG_NEG]]-Tabla25[[#This Row],[PAS_DUR_COR_COD_ROS_TG_NEG]]</f>
        <v>24.183333333333394</v>
      </c>
      <c r="BC31" s="33">
        <f>Tabla25[[#This Row],[ROS_NUM_COR_COD_ROS_TG_NEU]]-Tabla25[[#This Row],[PAS_NUM_COR_COD_ROS_TG_NEU]]</f>
        <v>0.29999999999999982</v>
      </c>
      <c r="BD31" s="33">
        <f>Tabla25[[#This Row],[ROS_DUR_COR_COD_ROS_TG_NEU]]-Tabla25[[#This Row],[PAS_DUR_COR_COD_ROS_TG_NEU]]</f>
        <v>107.79999999999995</v>
      </c>
      <c r="BE31" s="33">
        <f>Tabla25[[#This Row],[ROS_NUM_COR_COD_ROS_TG_POS]]-Tabla25[[#This Row],[PAS_NUM_COR_COD_ROS_TG_POS]]</f>
        <v>-0.25</v>
      </c>
      <c r="BF31" s="33">
        <f>Tabla25[[#This Row],[ROS_DUR_COR_COD_ROS_TG_POS]]-Tabla25[[#This Row],[PAS_DUR_COR_COD_ROS_TG_POS]]</f>
        <v>214.64999999999998</v>
      </c>
      <c r="BG31" s="33">
        <f>Tabla25[[#This Row],[ROS_NUM_COR_COD_ROS_TG_TOT]]-Tabla25[[#This Row],[PAS_NUM_COR_COD_ROS_TG_TOT]]</f>
        <v>-0.33571428571428541</v>
      </c>
      <c r="BH31" s="33">
        <f>Tabla25[[#This Row],[ROS_DUR_COR_COD_ROS_TG_TOT]]-Tabla25[[#This Row],[PAS_DUR_COR_COD_ROS_TG_TOT]]</f>
        <v>113.72666666666669</v>
      </c>
      <c r="BI31" s="30">
        <f>Tabla25[[#This Row],[ROS_NUM_COR_COD_ESC_TG_NEG]]-Tabla25[[#This Row],[PAS_NUM_COR_COD_ESC_TG_NEG]]</f>
        <v>0.10000000000000009</v>
      </c>
      <c r="BJ31" s="30">
        <f>Tabla25[[#This Row],[ROS_DUR_COR_COD_ESC_TG_NEG]]-Tabla25[[#This Row],[PAS_DUR_COR_COD_ESC_TG_NEG]]</f>
        <v>387.78750000000002</v>
      </c>
      <c r="BK31" s="30">
        <f>Tabla25[[#This Row],[ROS_NUM_COR_COD_ESC_TG_NEU]]-Tabla25[[#This Row],[PAS_NUM_COR_COD_ESC_TG_NEU]]</f>
        <v>-1.1499999999999999</v>
      </c>
      <c r="BL31" s="30">
        <f>Tabla25[[#This Row],[ROS_DUR_COR_COD_ESC_TG_NEU]]-Tabla25[[#This Row],[PAS_DUR_COR_COD_ESC_TG_NEU]]</f>
        <v>23.052631578947398</v>
      </c>
      <c r="BM31" s="30">
        <f>Tabla25[[#This Row],[ROS_NUM_COR_COD_ESC_TG_POS]]-Tabla25[[#This Row],[PAS_NUM_COR_COD_ESC_TG_POS]]</f>
        <v>-1.7499999999999998</v>
      </c>
      <c r="BN31" s="30">
        <f>Tabla25[[#This Row],[ROS_DUR_COR_COD_ESC_TG_POS]]-Tabla25[[#This Row],[PAS_DUR_COR_COD_ESC_TG_POS]]</f>
        <v>-324.54999999999995</v>
      </c>
      <c r="BO31" s="30">
        <f>Tabla25[[#This Row],[ROS_NUM_COR_COD_ESC_TG_TOT]]-Tabla25[[#This Row],[PAS_NUM_COR_COD_ESC_TG_TOT]]</f>
        <v>-0.96190476190476182</v>
      </c>
      <c r="BP31" s="30">
        <f>Tabla25[[#This Row],[ROS_DUR_COR_COD_ESC_TG_TOT]]-Tabla25[[#This Row],[PAS_DUR_COR_COD_ESC_TG_TOT]]</f>
        <v>3.0261363636363967</v>
      </c>
      <c r="BQ31" s="36">
        <f>Tabla25[[#This Row],[PAS_NUM_COR_COD_ROS_TG_NEG]]-Tabla25[[#This Row],[ESC_NUM_COR_COD_ROS_TG_NEG]]</f>
        <v>2.4500000000000002</v>
      </c>
      <c r="BR31" s="36">
        <f>Tabla25[[#This Row],[PAS_DUR_COR_COD_ROS_TG_NEG]]-Tabla25[[#This Row],[ESC_DUR_COR_COD_ROS_TG_NEG]]</f>
        <v>435.65</v>
      </c>
      <c r="BS31" s="36">
        <f>Tabla25[[#This Row],[PAS_NUM_COR_COD_ROS_TG_NEU]]-Tabla25[[#This Row],[ESC_NUM_COR_COD_ROS_TG_NEU]]</f>
        <v>1.1000000000000001</v>
      </c>
      <c r="BT31" s="36">
        <f>Tabla25[[#This Row],[PAS_DUR_COR_COD_ROS_TG_NEU]]-Tabla25[[#This Row],[ESC_DUR_COR_COD_ROS_TG_NEU]]</f>
        <v>187.1444444444445</v>
      </c>
      <c r="BU31" s="36">
        <f>Tabla25[[#This Row],[PAS_NUM_COR_COD_ROS_TG_POS]]-Tabla25[[#This Row],[ESC_NUM_COR_COD_ROS_TG_POS]]</f>
        <v>2.15</v>
      </c>
      <c r="BV31" s="36">
        <f>Tabla25[[#This Row],[PAS_DUR_COR_COD_ROS_TG_POS]]-Tabla25[[#This Row],[ESC_DUR_COR_COD_ROS_TG_POS]]</f>
        <v>371.68333333333334</v>
      </c>
      <c r="BW31" s="36">
        <f>Tabla25[[#This Row],[PAS_NUM_COR_COD_ROS_TG_TOT]]-Tabla25[[#This Row],[ESC_NUM_COR_COD_ROS_TG_TOT]]</f>
        <v>1.9</v>
      </c>
      <c r="BX31" s="36">
        <f>Tabla25[[#This Row],[PAS_DUR_COR_COD_ROS_TG_TOT]]-Tabla25[[#This Row],[ESC_DUR_COR_COD_ROS_TG_TOT]]</f>
        <v>320.10289855072466</v>
      </c>
      <c r="BY31" s="39">
        <f>Tabla25[[#This Row],[PAS_NUM_COR_COD_ESC_TG_NEG]]-Tabla25[[#This Row],[ESC_NUM_COR_COD_ESC_TG_NEG]]</f>
        <v>-3.3000000000000003</v>
      </c>
      <c r="BZ31" s="39">
        <f>Tabla25[[#This Row],[PAS_DUR_COR_COD_ESC_TG_NEG]]-Tabla25[[#This Row],[ESC_DUR_COR_COD_ESC_TG_NEG]]</f>
        <v>-880.58750000000009</v>
      </c>
      <c r="CA31" s="39">
        <f>Tabla25[[#This Row],[PAS_NUM_COR_COD_ESC_TG_NEU]]-Tabla25[[#This Row],[ESC_NUM_COR_COD_ESC_TG_NEU]]</f>
        <v>-1.7500000000000004</v>
      </c>
      <c r="CB31" s="39">
        <f>Tabla25[[#This Row],[PAS_DUR_COR_COD_ESC_TG_NEU]]-Tabla25[[#This Row],[ESC_DUR_COR_COD_ESC_TG_NEU]]</f>
        <v>-631.94152046783631</v>
      </c>
      <c r="CC31" s="39">
        <f>Tabla25[[#This Row],[PAS_NUM_COR_COD_ESC_TG_POS]]-Tabla25[[#This Row],[ESC_NUM_COR_COD_ESC_TG_POS]]</f>
        <v>-2.0499999999999998</v>
      </c>
      <c r="CD31" s="39">
        <f>Tabla25[[#This Row],[PAS_DUR_COR_COD_ESC_TG_POS]]-Tabla25[[#This Row],[ESC_DUR_COR_COD_ESC_TG_POS]]</f>
        <v>-721.05</v>
      </c>
      <c r="CE31" s="39">
        <f>Tabla25[[#This Row],[PAS_NUM_COR_COD_ESC_TG_TOT]]-Tabla25[[#This Row],[ESC_NUM_COR_COD_ESC_TG_TOT]]</f>
        <v>-2.3666666666666671</v>
      </c>
      <c r="CF31" s="39">
        <f>Tabla25[[#This Row],[PAS_DUR_COR_COD_ESC_TG_TOT]]-Tabla25[[#This Row],[ESC_DUR_COR_COD_ESC_TG_TOT]]</f>
        <v>-739.20501567398128</v>
      </c>
      <c r="CG31" s="42">
        <f>Tabla25[[#This Row],[PAS_NUM_COR_COD_ROS_TG_NEG]]-Tabla25[[#This Row],[PAS_NUM_COR_COD_ESC_TG_NEG]]</f>
        <v>1.75</v>
      </c>
      <c r="CH31" s="42">
        <f>Tabla25[[#This Row],[PAS_NUM_COR_COD_ROS_TG_NEU]]-Tabla25[[#This Row],[PAS_NUM_COR_COD_ESC_TG_NEU]]</f>
        <v>0.45000000000000018</v>
      </c>
      <c r="CI31" s="42">
        <f>Tabla25[[#This Row],[PAS_NUM_COR_COD_ROS_TG_POS]]-Tabla25[[#This Row],[PAS_NUM_COR_COD_ESC_TG_POS]]</f>
        <v>0.10000000000000009</v>
      </c>
      <c r="CJ31" s="42">
        <f>Tabla25[[#This Row],[PAS_NUM_COR_COD_ROS_TG_TOT]]-Tabla25[[#This Row],[PAS_NUM_COR_COD_ESC_TG_TOT]]</f>
        <v>0.76666666666666661</v>
      </c>
      <c r="CK31" s="42">
        <f>Tabla25[[#This Row],[PAS_DUR_COR_COD_ROS_TG_NEG]]-Tabla25[[#This Row],[PAS_DUR_COR_COD_ESC_TG_NEG]]</f>
        <v>278.83749999999998</v>
      </c>
      <c r="CL31" s="42">
        <f>Tabla25[[#This Row],[PAS_DUR_COR_COD_ROS_TG_NEU]]-Tabla25[[#This Row],[PAS_DUR_COR_COD_ESC_TG_NEU]]</f>
        <v>-26.247368421052556</v>
      </c>
      <c r="CM31" s="42">
        <f>Tabla25[[#This Row],[PAS_DUR_COR_COD_ROS_TG_POS]]-Tabla25[[#This Row],[PAS_DUR_COR_COD_ESC_TG_POS]]</f>
        <v>-23.199999999999932</v>
      </c>
      <c r="CN31" s="42">
        <f>Tabla25[[#This Row],[PAS_DUR_COR_COD_ROS_TG_TOT]]-Tabla25[[#This Row],[PAS_DUR_COR_COD_ESC_TG_TOT]]</f>
        <v>69.196969696969745</v>
      </c>
      <c r="CO31" s="44">
        <f>Tabla25[[#This Row],[ESC_NUM_COR_COD_ROS_TG_NEG]]-Tabla25[[#This Row],[ESC_NUM_COR_COD_ESC_TG_NEG]]</f>
        <v>-4</v>
      </c>
      <c r="CP31" s="44">
        <f>Tabla25[[#This Row],[ESC_NUM_COR_COD_ROS_TG_NEU]]-Tabla25[[#This Row],[ESC_NUM_COR_COD_ESC_TG_NEU]]</f>
        <v>-2.4000000000000004</v>
      </c>
      <c r="CQ31" s="44">
        <f>Tabla25[[#This Row],[ESC_NUM_COR_COD_ROS_TG_POS]]-Tabla25[[#This Row],[ESC_NUM_COR_COD_ESC_TG_POS]]</f>
        <v>-4.0999999999999996</v>
      </c>
      <c r="CR31" s="44">
        <f>Tabla25[[#This Row],[ESC_NUM_COR_COD_ROS_TG_TOT]]-Tabla25[[#This Row],[ESC_NUM_COR_COD_ESC_TG_TOT]]</f>
        <v>-3.5000000000000004</v>
      </c>
      <c r="CS31" s="44">
        <f>Tabla25[[#This Row],[ESC_DUR_COR_COD_ROS_TG_NEG]]-Tabla25[[#This Row],[ESC_DUR_COR_COD_ESC_TG_NEG]]</f>
        <v>-1037.4000000000001</v>
      </c>
      <c r="CT31" s="44">
        <f>Tabla25[[#This Row],[ESC_DUR_COR_COD_ROS_TG_NEU]]-Tabla25[[#This Row],[ESC_DUR_COR_COD_ESC_TG_NEU]]</f>
        <v>-845.33333333333337</v>
      </c>
      <c r="CU31" s="44">
        <f>Tabla25[[#This Row],[ESC_DUR_COR_COD_ROS_TG_POS]]-Tabla25[[#This Row],[ESC_DUR_COR_COD_ESC_TG_POS]]</f>
        <v>-1115.9333333333332</v>
      </c>
      <c r="CV31" s="44">
        <f>Tabla25[[#This Row],[ESC_DUR_COR_COD_ROS_TG_TOT]]-Tabla25[[#This Row],[ESC_DUR_COR_COD_ESC_TG_TOT]]</f>
        <v>-990.11094452773614</v>
      </c>
      <c r="CW31" s="47">
        <f>Tabla25[[#This Row],[ROS_NUM_COR_COD_ROS_TG_NEG]]-Tabla25[[#This Row],[ROS_NUM_COR_COD_ESC_TG_NEG]]</f>
        <v>0.5</v>
      </c>
      <c r="CX31" s="47">
        <f>Tabla25[[#This Row],[ROS_NUM_COR_COD_ROS_TG_NEU]]-Tabla25[[#This Row],[ROS_NUM_COR_COD_ESC_TG_NEU]]</f>
        <v>1.9</v>
      </c>
      <c r="CY31" s="47">
        <f>Tabla25[[#This Row],[ROS_NUM_COR_COD_ROS_TG_POS]]-Tabla25[[#This Row],[ROS_NUM_COR_COD_ESC_TG_POS]]</f>
        <v>1.5999999999999999</v>
      </c>
      <c r="CZ31" s="47">
        <f>Tabla25[[#This Row],[ROS_NUM_COR_COD_ROS_TG_TOT]]-Tabla25[[#This Row],[ROS_NUM_COR_COD_ESC_TG_TOT]]</f>
        <v>1.392857142857143</v>
      </c>
      <c r="DA31" s="47">
        <f>Tabla25[[#This Row],[ROS_DUR_COR_COD_ROS_TG_NEG]]-Tabla25[[#This Row],[ROS_DUR_COR_COD_ESC_TG_NEG]]</f>
        <v>-84.766666666666652</v>
      </c>
      <c r="DB31" s="47">
        <f>Tabla25[[#This Row],[ROS_DUR_COR_COD_ROS_TG_NEU]]-Tabla25[[#This Row],[ROS_DUR_COR_COD_ESC_TG_NEU]]</f>
        <v>58.5</v>
      </c>
      <c r="DC31" s="47">
        <f>Tabla25[[#This Row],[ROS_DUR_COR_COD_ROS_TG_POS]]-Tabla25[[#This Row],[ROS_DUR_COR_COD_ESC_TG_POS]]</f>
        <v>516</v>
      </c>
      <c r="DD31" s="47">
        <f>Tabla25[[#This Row],[ROS_DUR_COR_COD_ROS_TG_TOT]]-Tabla25[[#This Row],[ROS_DUR_COR_COD_ESC_TG_TOT]]</f>
        <v>179.89750000000004</v>
      </c>
    </row>
    <row r="32" spans="1:108" x14ac:dyDescent="0.3">
      <c r="A32" s="2" t="s">
        <v>30</v>
      </c>
      <c r="B32" s="2">
        <v>20</v>
      </c>
      <c r="C32" s="2">
        <v>2</v>
      </c>
      <c r="D32" s="2">
        <v>27</v>
      </c>
      <c r="E32" s="19">
        <v>2.65</v>
      </c>
      <c r="F32" s="19">
        <v>795.29411764705878</v>
      </c>
      <c r="G32" s="19">
        <v>2.5263157894736841</v>
      </c>
      <c r="H32" s="19">
        <v>573.38888888888891</v>
      </c>
      <c r="I32" s="19">
        <v>2.25</v>
      </c>
      <c r="J32" s="19">
        <v>606.11764705882354</v>
      </c>
      <c r="K32" s="19">
        <v>2.4745762711864407</v>
      </c>
      <c r="L32" s="19">
        <v>656.63461538461536</v>
      </c>
      <c r="M32" s="21">
        <v>3.45</v>
      </c>
      <c r="N32" s="21">
        <v>938.57894736842104</v>
      </c>
      <c r="O32" s="21">
        <v>3.263157894736842</v>
      </c>
      <c r="P32" s="21">
        <v>850.88888888888891</v>
      </c>
      <c r="Q32" s="21">
        <v>3.55</v>
      </c>
      <c r="R32" s="21">
        <v>947.15</v>
      </c>
      <c r="S32" s="21">
        <v>3.4237288135593222</v>
      </c>
      <c r="T32" s="21">
        <v>913.89473684210532</v>
      </c>
      <c r="U32" s="22">
        <v>0.4</v>
      </c>
      <c r="V32" s="22">
        <v>656.5</v>
      </c>
      <c r="W32" s="22">
        <v>1.7777777777777777</v>
      </c>
      <c r="X32" s="22">
        <v>863.4</v>
      </c>
      <c r="Y32" s="22">
        <v>3.5555555555555554</v>
      </c>
      <c r="Z32" s="22">
        <v>1039.4285714285713</v>
      </c>
      <c r="AA32" s="22">
        <v>1.8571428571428572</v>
      </c>
      <c r="AB32" s="22">
        <v>921.85714285714289</v>
      </c>
      <c r="AC32" s="24">
        <v>4.5</v>
      </c>
      <c r="AD32" s="24">
        <v>1130.5555555555557</v>
      </c>
      <c r="AE32" s="24">
        <v>3.5555555555555554</v>
      </c>
      <c r="AF32" s="24">
        <v>1148.8571428571429</v>
      </c>
      <c r="AG32" s="24">
        <v>1</v>
      </c>
      <c r="AH32" s="24">
        <v>598.25</v>
      </c>
      <c r="AI32" s="24">
        <v>3.0714285714285716</v>
      </c>
      <c r="AJ32" s="24">
        <v>1030.5</v>
      </c>
      <c r="AK32" s="26">
        <v>3.1111111111111112</v>
      </c>
      <c r="AL32" s="26">
        <v>943</v>
      </c>
      <c r="AM32" s="26">
        <v>2.2999999999999998</v>
      </c>
      <c r="AN32" s="26">
        <v>734.5</v>
      </c>
      <c r="AO32" s="26">
        <v>2.1</v>
      </c>
      <c r="AP32" s="26">
        <v>808.71428571428567</v>
      </c>
      <c r="AQ32" s="26">
        <v>2.4827586206896552</v>
      </c>
      <c r="AR32" s="26">
        <v>829.60869565217388</v>
      </c>
      <c r="AS32" s="28">
        <v>2.6666666666666665</v>
      </c>
      <c r="AT32" s="28">
        <v>1061.4285714285713</v>
      </c>
      <c r="AU32" s="28">
        <v>3</v>
      </c>
      <c r="AV32" s="28">
        <v>992.375</v>
      </c>
      <c r="AW32" s="28">
        <v>3.9</v>
      </c>
      <c r="AX32" s="28">
        <v>1106</v>
      </c>
      <c r="AY32" s="28">
        <v>3.2068965517241379</v>
      </c>
      <c r="AZ32" s="28">
        <v>1055.125</v>
      </c>
      <c r="BA32" s="33">
        <f>Tabla25[[#This Row],[ROS_NUM_COR_COD_ROS_TG_NEG]]-Tabla25[[#This Row],[PAS_NUM_COR_COD_ROS_TG_NEG]]</f>
        <v>-0.78333333333333366</v>
      </c>
      <c r="BB32" s="33">
        <f>Tabla25[[#This Row],[ROS_DUR_COR_COD_ROS_TG_NEG]]-Tabla25[[#This Row],[PAS_DUR_COR_COD_ROS_TG_NEG]]</f>
        <v>122.84962406015029</v>
      </c>
      <c r="BC32" s="33">
        <f>Tabla25[[#This Row],[ROS_NUM_COR_COD_ROS_TG_NEU]]-Tabla25[[#This Row],[PAS_NUM_COR_COD_ROS_TG_NEU]]</f>
        <v>-0.26315789473684204</v>
      </c>
      <c r="BD32" s="33">
        <f>Tabla25[[#This Row],[ROS_DUR_COR_COD_ROS_TG_NEU]]-Tabla25[[#This Row],[PAS_DUR_COR_COD_ROS_TG_NEU]]</f>
        <v>141.48611111111109</v>
      </c>
      <c r="BE32" s="33">
        <f>Tabla25[[#This Row],[ROS_NUM_COR_COD_ROS_TG_POS]]-Tabla25[[#This Row],[PAS_NUM_COR_COD_ROS_TG_POS]]</f>
        <v>0.35000000000000009</v>
      </c>
      <c r="BF32" s="33">
        <f>Tabla25[[#This Row],[ROS_DUR_COR_COD_ROS_TG_POS]]-Tabla25[[#This Row],[PAS_DUR_COR_COD_ROS_TG_POS]]</f>
        <v>158.85000000000002</v>
      </c>
      <c r="BG32" s="33">
        <f>Tabla25[[#This Row],[ROS_NUM_COR_COD_ROS_TG_TOT]]-Tabla25[[#This Row],[PAS_NUM_COR_COD_ROS_TG_TOT]]</f>
        <v>-0.21683226183518434</v>
      </c>
      <c r="BH32" s="33">
        <f>Tabla25[[#This Row],[ROS_DUR_COR_COD_ROS_TG_TOT]]-Tabla25[[#This Row],[PAS_DUR_COR_COD_ROS_TG_TOT]]</f>
        <v>141.23026315789468</v>
      </c>
      <c r="BI32" s="30">
        <f>Tabla25[[#This Row],[ROS_NUM_COR_COD_ESC_TG_NEG]]-Tabla25[[#This Row],[PAS_NUM_COR_COD_ESC_TG_NEG]]</f>
        <v>0.46111111111111125</v>
      </c>
      <c r="BJ32" s="30">
        <f>Tabla25[[#This Row],[ROS_DUR_COR_COD_ESC_TG_NEG]]-Tabla25[[#This Row],[PAS_DUR_COR_COD_ESC_TG_NEG]]</f>
        <v>147.70588235294122</v>
      </c>
      <c r="BK32" s="30">
        <f>Tabla25[[#This Row],[ROS_NUM_COR_COD_ESC_TG_NEU]]-Tabla25[[#This Row],[PAS_NUM_COR_COD_ESC_TG_NEU]]</f>
        <v>-0.22631578947368425</v>
      </c>
      <c r="BL32" s="30">
        <f>Tabla25[[#This Row],[ROS_DUR_COR_COD_ESC_TG_NEU]]-Tabla25[[#This Row],[PAS_DUR_COR_COD_ESC_TG_NEU]]</f>
        <v>161.11111111111109</v>
      </c>
      <c r="BM32" s="30">
        <f>Tabla25[[#This Row],[ROS_NUM_COR_COD_ESC_TG_POS]]-Tabla25[[#This Row],[PAS_NUM_COR_COD_ESC_TG_POS]]</f>
        <v>-0.14999999999999991</v>
      </c>
      <c r="BN32" s="30">
        <f>Tabla25[[#This Row],[ROS_DUR_COR_COD_ESC_TG_POS]]-Tabla25[[#This Row],[PAS_DUR_COR_COD_ESC_TG_POS]]</f>
        <v>202.59663865546213</v>
      </c>
      <c r="BO32" s="30">
        <f>Tabla25[[#This Row],[ROS_NUM_COR_COD_ESC_TG_TOT]]-Tabla25[[#This Row],[PAS_NUM_COR_COD_ESC_TG_TOT]]</f>
        <v>8.1823495032145033E-3</v>
      </c>
      <c r="BP32" s="30">
        <f>Tabla25[[#This Row],[ROS_DUR_COR_COD_ESC_TG_TOT]]-Tabla25[[#This Row],[PAS_DUR_COR_COD_ESC_TG_TOT]]</f>
        <v>172.97408026755852</v>
      </c>
      <c r="BQ32" s="36">
        <f>Tabla25[[#This Row],[PAS_NUM_COR_COD_ROS_TG_NEG]]-Tabla25[[#This Row],[ESC_NUM_COR_COD_ROS_TG_NEG]]</f>
        <v>-1.0499999999999998</v>
      </c>
      <c r="BR32" s="36">
        <f>Tabla25[[#This Row],[PAS_DUR_COR_COD_ROS_TG_NEG]]-Tabla25[[#This Row],[ESC_DUR_COR_COD_ROS_TG_NEG]]</f>
        <v>-191.97660818713462</v>
      </c>
      <c r="BS32" s="36">
        <f>Tabla25[[#This Row],[PAS_NUM_COR_COD_ROS_TG_NEU]]-Tabla25[[#This Row],[ESC_NUM_COR_COD_ROS_TG_NEU]]</f>
        <v>-0.29239766081871332</v>
      </c>
      <c r="BT32" s="36">
        <f>Tabla25[[#This Row],[PAS_DUR_COR_COD_ROS_TG_NEU]]-Tabla25[[#This Row],[ESC_DUR_COR_COD_ROS_TG_NEU]]</f>
        <v>-297.96825396825398</v>
      </c>
      <c r="BU32" s="36">
        <f>Tabla25[[#This Row],[PAS_NUM_COR_COD_ROS_TG_POS]]-Tabla25[[#This Row],[ESC_NUM_COR_COD_ROS_TG_POS]]</f>
        <v>2.5499999999999998</v>
      </c>
      <c r="BV32" s="36">
        <f>Tabla25[[#This Row],[PAS_DUR_COR_COD_ROS_TG_POS]]-Tabla25[[#This Row],[ESC_DUR_COR_COD_ROS_TG_POS]]</f>
        <v>348.9</v>
      </c>
      <c r="BW32" s="36">
        <f>Tabla25[[#This Row],[PAS_NUM_COR_COD_ROS_TG_TOT]]-Tabla25[[#This Row],[ESC_NUM_COR_COD_ROS_TG_TOT]]</f>
        <v>0.35230024213075062</v>
      </c>
      <c r="BX32" s="36">
        <f>Tabla25[[#This Row],[PAS_DUR_COR_COD_ROS_TG_TOT]]-Tabla25[[#This Row],[ESC_DUR_COR_COD_ROS_TG_TOT]]</f>
        <v>-116.60526315789468</v>
      </c>
      <c r="BY32" s="39">
        <f>Tabla25[[#This Row],[PAS_NUM_COR_COD_ESC_TG_NEG]]-Tabla25[[#This Row],[ESC_NUM_COR_COD_ESC_TG_NEG]]</f>
        <v>2.25</v>
      </c>
      <c r="BZ32" s="39">
        <f>Tabla25[[#This Row],[PAS_DUR_COR_COD_ESC_TG_NEG]]-Tabla25[[#This Row],[ESC_DUR_COR_COD_ESC_TG_NEG]]</f>
        <v>138.79411764705878</v>
      </c>
      <c r="CA32" s="39">
        <f>Tabla25[[#This Row],[PAS_NUM_COR_COD_ESC_TG_NEU]]-Tabla25[[#This Row],[ESC_NUM_COR_COD_ESC_TG_NEU]]</f>
        <v>0.74853801169590639</v>
      </c>
      <c r="CB32" s="39">
        <f>Tabla25[[#This Row],[PAS_DUR_COR_COD_ESC_TG_NEU]]-Tabla25[[#This Row],[ESC_DUR_COR_COD_ESC_TG_NEU]]</f>
        <v>-290.01111111111106</v>
      </c>
      <c r="CC32" s="39">
        <f>Tabla25[[#This Row],[PAS_NUM_COR_COD_ESC_TG_POS]]-Tabla25[[#This Row],[ESC_NUM_COR_COD_ESC_TG_POS]]</f>
        <v>-1.3055555555555554</v>
      </c>
      <c r="CD32" s="39">
        <f>Tabla25[[#This Row],[PAS_DUR_COR_COD_ESC_TG_POS]]-Tabla25[[#This Row],[ESC_DUR_COR_COD_ESC_TG_POS]]</f>
        <v>-433.3109243697478</v>
      </c>
      <c r="CE32" s="39">
        <f>Tabla25[[#This Row],[PAS_NUM_COR_COD_ESC_TG_TOT]]-Tabla25[[#This Row],[ESC_NUM_COR_COD_ESC_TG_TOT]]</f>
        <v>0.61743341404358354</v>
      </c>
      <c r="CF32" s="39">
        <f>Tabla25[[#This Row],[PAS_DUR_COR_COD_ESC_TG_TOT]]-Tabla25[[#This Row],[ESC_DUR_COR_COD_ESC_TG_TOT]]</f>
        <v>-265.22252747252753</v>
      </c>
      <c r="CG32" s="42">
        <f>Tabla25[[#This Row],[PAS_NUM_COR_COD_ROS_TG_NEG]]-Tabla25[[#This Row],[PAS_NUM_COR_COD_ESC_TG_NEG]]</f>
        <v>0.80000000000000027</v>
      </c>
      <c r="CH32" s="42">
        <f>Tabla25[[#This Row],[PAS_NUM_COR_COD_ROS_TG_NEU]]-Tabla25[[#This Row],[PAS_NUM_COR_COD_ESC_TG_NEU]]</f>
        <v>0.73684210526315796</v>
      </c>
      <c r="CI32" s="42">
        <f>Tabla25[[#This Row],[PAS_NUM_COR_COD_ROS_TG_POS]]-Tabla25[[#This Row],[PAS_NUM_COR_COD_ESC_TG_POS]]</f>
        <v>1.2999999999999998</v>
      </c>
      <c r="CJ32" s="42">
        <f>Tabla25[[#This Row],[PAS_NUM_COR_COD_ROS_TG_TOT]]-Tabla25[[#This Row],[PAS_NUM_COR_COD_ESC_TG_TOT]]</f>
        <v>0.94915254237288149</v>
      </c>
      <c r="CK32" s="42">
        <f>Tabla25[[#This Row],[PAS_DUR_COR_COD_ROS_TG_NEG]]-Tabla25[[#This Row],[PAS_DUR_COR_COD_ESC_TG_NEG]]</f>
        <v>143.28482972136226</v>
      </c>
      <c r="CL32" s="42">
        <f>Tabla25[[#This Row],[PAS_DUR_COR_COD_ROS_TG_NEU]]-Tabla25[[#This Row],[PAS_DUR_COR_COD_ESC_TG_NEU]]</f>
        <v>277.5</v>
      </c>
      <c r="CM32" s="42">
        <f>Tabla25[[#This Row],[PAS_DUR_COR_COD_ROS_TG_POS]]-Tabla25[[#This Row],[PAS_DUR_COR_COD_ESC_TG_POS]]</f>
        <v>341.03235294117644</v>
      </c>
      <c r="CN32" s="42">
        <f>Tabla25[[#This Row],[PAS_DUR_COR_COD_ROS_TG_TOT]]-Tabla25[[#This Row],[PAS_DUR_COR_COD_ESC_TG_TOT]]</f>
        <v>257.26012145748996</v>
      </c>
      <c r="CO32" s="44">
        <f>Tabla25[[#This Row],[ESC_NUM_COR_COD_ROS_TG_NEG]]-Tabla25[[#This Row],[ESC_NUM_COR_COD_ESC_TG_NEG]]</f>
        <v>4.0999999999999996</v>
      </c>
      <c r="CP32" s="44">
        <f>Tabla25[[#This Row],[ESC_NUM_COR_COD_ROS_TG_NEU]]-Tabla25[[#This Row],[ESC_NUM_COR_COD_ESC_TG_NEU]]</f>
        <v>1.7777777777777777</v>
      </c>
      <c r="CQ32" s="44">
        <f>Tabla25[[#This Row],[ESC_NUM_COR_COD_ROS_TG_POS]]-Tabla25[[#This Row],[ESC_NUM_COR_COD_ESC_TG_POS]]</f>
        <v>-2.5555555555555554</v>
      </c>
      <c r="CR32" s="44">
        <f>Tabla25[[#This Row],[ESC_NUM_COR_COD_ROS_TG_TOT]]-Tabla25[[#This Row],[ESC_NUM_COR_COD_ESC_TG_TOT]]</f>
        <v>1.2142857142857144</v>
      </c>
      <c r="CS32" s="44">
        <f>Tabla25[[#This Row],[ESC_DUR_COR_COD_ROS_TG_NEG]]-Tabla25[[#This Row],[ESC_DUR_COR_COD_ESC_TG_NEG]]</f>
        <v>474.05555555555566</v>
      </c>
      <c r="CT32" s="44">
        <f>Tabla25[[#This Row],[ESC_DUR_COR_COD_ROS_TG_NEU]]-Tabla25[[#This Row],[ESC_DUR_COR_COD_ESC_TG_NEU]]</f>
        <v>285.45714285714291</v>
      </c>
      <c r="CU32" s="44">
        <f>Tabla25[[#This Row],[ESC_DUR_COR_COD_ROS_TG_POS]]-Tabla25[[#This Row],[ESC_DUR_COR_COD_ESC_TG_POS]]</f>
        <v>-441.17857142857133</v>
      </c>
      <c r="CV32" s="44">
        <f>Tabla25[[#This Row],[ESC_DUR_COR_COD_ROS_TG_TOT]]-Tabla25[[#This Row],[ESC_DUR_COR_COD_ESC_TG_TOT]]</f>
        <v>108.64285714285711</v>
      </c>
      <c r="CW32" s="47">
        <f>Tabla25[[#This Row],[ROS_NUM_COR_COD_ROS_TG_NEG]]-Tabla25[[#This Row],[ROS_NUM_COR_COD_ESC_TG_NEG]]</f>
        <v>-0.44444444444444464</v>
      </c>
      <c r="CX32" s="47">
        <f>Tabla25[[#This Row],[ROS_NUM_COR_COD_ROS_TG_NEU]]-Tabla25[[#This Row],[ROS_NUM_COR_COD_ESC_TG_NEU]]</f>
        <v>0.70000000000000018</v>
      </c>
      <c r="CY32" s="47">
        <f>Tabla25[[#This Row],[ROS_NUM_COR_COD_ROS_TG_POS]]-Tabla25[[#This Row],[ROS_NUM_COR_COD_ESC_TG_POS]]</f>
        <v>1.7999999999999998</v>
      </c>
      <c r="CZ32" s="47">
        <f>Tabla25[[#This Row],[ROS_NUM_COR_COD_ROS_TG_TOT]]-Tabla25[[#This Row],[ROS_NUM_COR_COD_ESC_TG_TOT]]</f>
        <v>0.72413793103448265</v>
      </c>
      <c r="DA32" s="47">
        <f>Tabla25[[#This Row],[ROS_DUR_COR_COD_ROS_TG_NEG]]-Tabla25[[#This Row],[ROS_DUR_COR_COD_ESC_TG_NEG]]</f>
        <v>118.42857142857133</v>
      </c>
      <c r="DB32" s="47">
        <f>Tabla25[[#This Row],[ROS_DUR_COR_COD_ROS_TG_NEU]]-Tabla25[[#This Row],[ROS_DUR_COR_COD_ESC_TG_NEU]]</f>
        <v>257.875</v>
      </c>
      <c r="DC32" s="47">
        <f>Tabla25[[#This Row],[ROS_DUR_COR_COD_ROS_TG_POS]]-Tabla25[[#This Row],[ROS_DUR_COR_COD_ESC_TG_POS]]</f>
        <v>297.28571428571433</v>
      </c>
      <c r="DD32" s="47">
        <f>Tabla25[[#This Row],[ROS_DUR_COR_COD_ROS_TG_TOT]]-Tabla25[[#This Row],[ROS_DUR_COR_COD_ESC_TG_TOT]]</f>
        <v>225.51630434782612</v>
      </c>
    </row>
    <row r="33" spans="1:108" x14ac:dyDescent="0.3">
      <c r="A33" s="2" t="s">
        <v>31</v>
      </c>
      <c r="B33" s="2">
        <v>20</v>
      </c>
      <c r="C33" s="2">
        <v>2</v>
      </c>
      <c r="D33" s="2">
        <v>25</v>
      </c>
      <c r="E33" s="19">
        <v>2.85</v>
      </c>
      <c r="F33" s="19">
        <v>1415.7857142857142</v>
      </c>
      <c r="G33" s="19">
        <v>3.8</v>
      </c>
      <c r="H33" s="19">
        <v>1496.5294117647059</v>
      </c>
      <c r="I33" s="19">
        <v>4</v>
      </c>
      <c r="J33" s="19">
        <v>1448.8333333333333</v>
      </c>
      <c r="K33" s="19">
        <v>3.55</v>
      </c>
      <c r="L33" s="19">
        <v>1455.9387755102041</v>
      </c>
      <c r="M33" s="21">
        <v>3.85</v>
      </c>
      <c r="N33" s="21">
        <v>1368.6842105263158</v>
      </c>
      <c r="O33" s="21">
        <v>2.95</v>
      </c>
      <c r="P33" s="21">
        <v>1383.2</v>
      </c>
      <c r="Q33" s="21">
        <v>2.75</v>
      </c>
      <c r="R33" s="21">
        <v>1179.75</v>
      </c>
      <c r="S33" s="21">
        <v>3.1833333333333331</v>
      </c>
      <c r="T33" s="21">
        <v>1312.58</v>
      </c>
      <c r="U33" s="22">
        <v>5.5555555555555554</v>
      </c>
      <c r="V33" s="22">
        <v>1760.8888888888889</v>
      </c>
      <c r="W33" s="22">
        <v>4.2</v>
      </c>
      <c r="X33" s="22">
        <v>1309.0999999999999</v>
      </c>
      <c r="Y33" s="22">
        <v>5.4</v>
      </c>
      <c r="Z33" s="22">
        <v>1766.1</v>
      </c>
      <c r="AA33" s="22">
        <v>5.0344827586206895</v>
      </c>
      <c r="AB33" s="22">
        <v>1606.8965517241379</v>
      </c>
      <c r="AC33" s="24">
        <v>1.3333333333333333</v>
      </c>
      <c r="AD33" s="24">
        <v>604.66666666666663</v>
      </c>
      <c r="AE33" s="24">
        <v>3.4</v>
      </c>
      <c r="AF33" s="24">
        <v>1444.5</v>
      </c>
      <c r="AG33" s="24">
        <v>1.5</v>
      </c>
      <c r="AH33" s="24">
        <v>818</v>
      </c>
      <c r="AI33" s="24">
        <v>2.103448275862069</v>
      </c>
      <c r="AJ33" s="24">
        <v>963.82352941176475</v>
      </c>
      <c r="AK33" s="26">
        <v>2.2222222222222223</v>
      </c>
      <c r="AL33" s="26">
        <v>785.5</v>
      </c>
      <c r="AM33" s="26">
        <v>1.7</v>
      </c>
      <c r="AN33" s="26">
        <v>604.57142857142856</v>
      </c>
      <c r="AO33" s="26">
        <v>2</v>
      </c>
      <c r="AP33" s="26">
        <v>849</v>
      </c>
      <c r="AQ33" s="26">
        <v>1.9655172413793103</v>
      </c>
      <c r="AR33" s="26">
        <v>748.13636363636363</v>
      </c>
      <c r="AS33" s="28">
        <v>5.4444444444444446</v>
      </c>
      <c r="AT33" s="28">
        <v>1433.7777777777778</v>
      </c>
      <c r="AU33" s="28">
        <v>4.8</v>
      </c>
      <c r="AV33" s="28">
        <v>1461.2</v>
      </c>
      <c r="AW33" s="28">
        <v>5.0999999999999996</v>
      </c>
      <c r="AX33" s="28">
        <v>1557.9</v>
      </c>
      <c r="AY33" s="28">
        <v>5.1034482758620694</v>
      </c>
      <c r="AZ33" s="28">
        <v>1486.0344827586207</v>
      </c>
      <c r="BA33" s="33">
        <f>Tabla25[[#This Row],[ROS_NUM_COR_COD_ROS_TG_NEG]]-Tabla25[[#This Row],[PAS_NUM_COR_COD_ROS_TG_NEG]]</f>
        <v>1.5944444444444446</v>
      </c>
      <c r="BB33" s="33">
        <f>Tabla25[[#This Row],[ROS_DUR_COR_COD_ROS_TG_NEG]]-Tabla25[[#This Row],[PAS_DUR_COR_COD_ROS_TG_NEG]]</f>
        <v>65.093567251461991</v>
      </c>
      <c r="BC33" s="33">
        <f>Tabla25[[#This Row],[ROS_NUM_COR_COD_ROS_TG_NEU]]-Tabla25[[#This Row],[PAS_NUM_COR_COD_ROS_TG_NEU]]</f>
        <v>1.8499999999999996</v>
      </c>
      <c r="BD33" s="33">
        <f>Tabla25[[#This Row],[ROS_DUR_COR_COD_ROS_TG_NEU]]-Tabla25[[#This Row],[PAS_DUR_COR_COD_ROS_TG_NEU]]</f>
        <v>78</v>
      </c>
      <c r="BE33" s="33">
        <f>Tabla25[[#This Row],[ROS_NUM_COR_COD_ROS_TG_POS]]-Tabla25[[#This Row],[PAS_NUM_COR_COD_ROS_TG_POS]]</f>
        <v>2.3499999999999996</v>
      </c>
      <c r="BF33" s="33">
        <f>Tabla25[[#This Row],[ROS_DUR_COR_COD_ROS_TG_POS]]-Tabla25[[#This Row],[PAS_DUR_COR_COD_ROS_TG_POS]]</f>
        <v>378.15000000000009</v>
      </c>
      <c r="BG33" s="33">
        <f>Tabla25[[#This Row],[ROS_NUM_COR_COD_ROS_TG_TOT]]-Tabla25[[#This Row],[PAS_NUM_COR_COD_ROS_TG_TOT]]</f>
        <v>1.9201149425287363</v>
      </c>
      <c r="BH33" s="33">
        <f>Tabla25[[#This Row],[ROS_DUR_COR_COD_ROS_TG_TOT]]-Tabla25[[#This Row],[PAS_DUR_COR_COD_ROS_TG_TOT]]</f>
        <v>173.45448275862077</v>
      </c>
      <c r="BI33" s="30">
        <f>Tabla25[[#This Row],[ROS_NUM_COR_COD_ESC_TG_NEG]]-Tabla25[[#This Row],[PAS_NUM_COR_COD_ESC_TG_NEG]]</f>
        <v>-0.62777777777777777</v>
      </c>
      <c r="BJ33" s="30">
        <f>Tabla25[[#This Row],[ROS_DUR_COR_COD_ESC_TG_NEG]]-Tabla25[[#This Row],[PAS_DUR_COR_COD_ESC_TG_NEG]]</f>
        <v>-630.28571428571422</v>
      </c>
      <c r="BK33" s="30">
        <f>Tabla25[[#This Row],[ROS_NUM_COR_COD_ESC_TG_NEU]]-Tabla25[[#This Row],[PAS_NUM_COR_COD_ESC_TG_NEU]]</f>
        <v>-2.0999999999999996</v>
      </c>
      <c r="BL33" s="30">
        <f>Tabla25[[#This Row],[ROS_DUR_COR_COD_ESC_TG_NEU]]-Tabla25[[#This Row],[PAS_DUR_COR_COD_ESC_TG_NEU]]</f>
        <v>-891.9579831932773</v>
      </c>
      <c r="BM33" s="30">
        <f>Tabla25[[#This Row],[ROS_NUM_COR_COD_ESC_TG_POS]]-Tabla25[[#This Row],[PAS_NUM_COR_COD_ESC_TG_POS]]</f>
        <v>-2</v>
      </c>
      <c r="BN33" s="30">
        <f>Tabla25[[#This Row],[ROS_DUR_COR_COD_ESC_TG_POS]]-Tabla25[[#This Row],[PAS_DUR_COR_COD_ESC_TG_POS]]</f>
        <v>-599.83333333333326</v>
      </c>
      <c r="BO33" s="30">
        <f>Tabla25[[#This Row],[ROS_NUM_COR_COD_ESC_TG_TOT]]-Tabla25[[#This Row],[PAS_NUM_COR_COD_ESC_TG_TOT]]</f>
        <v>-1.5844827586206895</v>
      </c>
      <c r="BP33" s="30">
        <f>Tabla25[[#This Row],[ROS_DUR_COR_COD_ESC_TG_TOT]]-Tabla25[[#This Row],[PAS_DUR_COR_COD_ESC_TG_TOT]]</f>
        <v>-707.80241187384047</v>
      </c>
      <c r="BQ33" s="36">
        <f>Tabla25[[#This Row],[PAS_NUM_COR_COD_ROS_TG_NEG]]-Tabla25[[#This Row],[ESC_NUM_COR_COD_ROS_TG_NEG]]</f>
        <v>2.5166666666666666</v>
      </c>
      <c r="BR33" s="36">
        <f>Tabla25[[#This Row],[PAS_DUR_COR_COD_ROS_TG_NEG]]-Tabla25[[#This Row],[ESC_DUR_COR_COD_ROS_TG_NEG]]</f>
        <v>764.01754385964921</v>
      </c>
      <c r="BS33" s="36">
        <f>Tabla25[[#This Row],[PAS_NUM_COR_COD_ROS_TG_NEU]]-Tabla25[[#This Row],[ESC_NUM_COR_COD_ROS_TG_NEU]]</f>
        <v>-0.44999999999999973</v>
      </c>
      <c r="BT33" s="36">
        <f>Tabla25[[#This Row],[PAS_DUR_COR_COD_ROS_TG_NEU]]-Tabla25[[#This Row],[ESC_DUR_COR_COD_ROS_TG_NEU]]</f>
        <v>-61.299999999999955</v>
      </c>
      <c r="BU33" s="36">
        <f>Tabla25[[#This Row],[PAS_NUM_COR_COD_ROS_TG_POS]]-Tabla25[[#This Row],[ESC_NUM_COR_COD_ROS_TG_POS]]</f>
        <v>1.25</v>
      </c>
      <c r="BV33" s="36">
        <f>Tabla25[[#This Row],[PAS_DUR_COR_COD_ROS_TG_POS]]-Tabla25[[#This Row],[ESC_DUR_COR_COD_ROS_TG_POS]]</f>
        <v>361.75</v>
      </c>
      <c r="BW33" s="36">
        <f>Tabla25[[#This Row],[PAS_NUM_COR_COD_ROS_TG_TOT]]-Tabla25[[#This Row],[ESC_NUM_COR_COD_ROS_TG_TOT]]</f>
        <v>1.0798850574712642</v>
      </c>
      <c r="BX33" s="36">
        <f>Tabla25[[#This Row],[PAS_DUR_COR_COD_ROS_TG_TOT]]-Tabla25[[#This Row],[ESC_DUR_COR_COD_ROS_TG_TOT]]</f>
        <v>348.75647058823517</v>
      </c>
      <c r="BY33" s="39">
        <f>Tabla25[[#This Row],[PAS_NUM_COR_COD_ESC_TG_NEG]]-Tabla25[[#This Row],[ESC_NUM_COR_COD_ESC_TG_NEG]]</f>
        <v>-2.7055555555555553</v>
      </c>
      <c r="BZ33" s="39">
        <f>Tabla25[[#This Row],[PAS_DUR_COR_COD_ESC_TG_NEG]]-Tabla25[[#This Row],[ESC_DUR_COR_COD_ESC_TG_NEG]]</f>
        <v>-345.10317460317469</v>
      </c>
      <c r="CA33" s="39">
        <f>Tabla25[[#This Row],[PAS_NUM_COR_COD_ESC_TG_NEU]]-Tabla25[[#This Row],[ESC_NUM_COR_COD_ESC_TG_NEU]]</f>
        <v>-0.40000000000000036</v>
      </c>
      <c r="CB33" s="39">
        <f>Tabla25[[#This Row],[PAS_DUR_COR_COD_ESC_TG_NEU]]-Tabla25[[#This Row],[ESC_DUR_COR_COD_ESC_TG_NEU]]</f>
        <v>187.42941176470595</v>
      </c>
      <c r="CC33" s="39">
        <f>Tabla25[[#This Row],[PAS_NUM_COR_COD_ESC_TG_POS]]-Tabla25[[#This Row],[ESC_NUM_COR_COD_ESC_TG_POS]]</f>
        <v>-1.4000000000000004</v>
      </c>
      <c r="CD33" s="39">
        <f>Tabla25[[#This Row],[PAS_DUR_COR_COD_ESC_TG_POS]]-Tabla25[[#This Row],[ESC_DUR_COR_COD_ESC_TG_POS]]</f>
        <v>-317.26666666666665</v>
      </c>
      <c r="CE33" s="39">
        <f>Tabla25[[#This Row],[PAS_NUM_COR_COD_ESC_TG_TOT]]-Tabla25[[#This Row],[ESC_NUM_COR_COD_ESC_TG_TOT]]</f>
        <v>-1.4844827586206897</v>
      </c>
      <c r="CF33" s="39">
        <f>Tabla25[[#This Row],[PAS_DUR_COR_COD_ESC_TG_TOT]]-Tabla25[[#This Row],[ESC_DUR_COR_COD_ESC_TG_TOT]]</f>
        <v>-150.95777621393381</v>
      </c>
      <c r="CG33" s="42">
        <f>Tabla25[[#This Row],[PAS_NUM_COR_COD_ROS_TG_NEG]]-Tabla25[[#This Row],[PAS_NUM_COR_COD_ESC_TG_NEG]]</f>
        <v>1</v>
      </c>
      <c r="CH33" s="42">
        <f>Tabla25[[#This Row],[PAS_NUM_COR_COD_ROS_TG_NEU]]-Tabla25[[#This Row],[PAS_NUM_COR_COD_ESC_TG_NEU]]</f>
        <v>-0.84999999999999964</v>
      </c>
      <c r="CI33" s="42">
        <f>Tabla25[[#This Row],[PAS_NUM_COR_COD_ROS_TG_POS]]-Tabla25[[#This Row],[PAS_NUM_COR_COD_ESC_TG_POS]]</f>
        <v>-1.25</v>
      </c>
      <c r="CJ33" s="42">
        <f>Tabla25[[#This Row],[PAS_NUM_COR_COD_ROS_TG_TOT]]-Tabla25[[#This Row],[PAS_NUM_COR_COD_ESC_TG_TOT]]</f>
        <v>-0.3666666666666667</v>
      </c>
      <c r="CK33" s="42">
        <f>Tabla25[[#This Row],[PAS_DUR_COR_COD_ROS_TG_NEG]]-Tabla25[[#This Row],[PAS_DUR_COR_COD_ESC_TG_NEG]]</f>
        <v>-47.101503759398383</v>
      </c>
      <c r="CL33" s="42">
        <f>Tabla25[[#This Row],[PAS_DUR_COR_COD_ROS_TG_NEU]]-Tabla25[[#This Row],[PAS_DUR_COR_COD_ESC_TG_NEU]]</f>
        <v>-113.32941176470581</v>
      </c>
      <c r="CM33" s="42">
        <f>Tabla25[[#This Row],[PAS_DUR_COR_COD_ROS_TG_POS]]-Tabla25[[#This Row],[PAS_DUR_COR_COD_ESC_TG_POS]]</f>
        <v>-269.08333333333326</v>
      </c>
      <c r="CN33" s="42">
        <f>Tabla25[[#This Row],[PAS_DUR_COR_COD_ROS_TG_TOT]]-Tabla25[[#This Row],[PAS_DUR_COR_COD_ESC_TG_TOT]]</f>
        <v>-143.35877551020417</v>
      </c>
      <c r="CO33" s="44">
        <f>Tabla25[[#This Row],[ESC_NUM_COR_COD_ROS_TG_NEG]]-Tabla25[[#This Row],[ESC_NUM_COR_COD_ESC_TG_NEG]]</f>
        <v>-4.2222222222222223</v>
      </c>
      <c r="CP33" s="44">
        <f>Tabla25[[#This Row],[ESC_NUM_COR_COD_ROS_TG_NEU]]-Tabla25[[#This Row],[ESC_NUM_COR_COD_ESC_TG_NEU]]</f>
        <v>-0.80000000000000027</v>
      </c>
      <c r="CQ33" s="44">
        <f>Tabla25[[#This Row],[ESC_NUM_COR_COD_ROS_TG_POS]]-Tabla25[[#This Row],[ESC_NUM_COR_COD_ESC_TG_POS]]</f>
        <v>-3.9000000000000004</v>
      </c>
      <c r="CR33" s="44">
        <f>Tabla25[[#This Row],[ESC_NUM_COR_COD_ROS_TG_TOT]]-Tabla25[[#This Row],[ESC_NUM_COR_COD_ESC_TG_TOT]]</f>
        <v>-2.9310344827586206</v>
      </c>
      <c r="CS33" s="44">
        <f>Tabla25[[#This Row],[ESC_DUR_COR_COD_ROS_TG_NEG]]-Tabla25[[#This Row],[ESC_DUR_COR_COD_ESC_TG_NEG]]</f>
        <v>-1156.2222222222222</v>
      </c>
      <c r="CT33" s="44">
        <f>Tabla25[[#This Row],[ESC_DUR_COR_COD_ROS_TG_NEU]]-Tabla25[[#This Row],[ESC_DUR_COR_COD_ESC_TG_NEU]]</f>
        <v>135.40000000000009</v>
      </c>
      <c r="CU33" s="44">
        <f>Tabla25[[#This Row],[ESC_DUR_COR_COD_ROS_TG_POS]]-Tabla25[[#This Row],[ESC_DUR_COR_COD_ESC_TG_POS]]</f>
        <v>-948.09999999999991</v>
      </c>
      <c r="CV33" s="44">
        <f>Tabla25[[#This Row],[ESC_DUR_COR_COD_ROS_TG_TOT]]-Tabla25[[#This Row],[ESC_DUR_COR_COD_ESC_TG_TOT]]</f>
        <v>-643.07302231237315</v>
      </c>
      <c r="CW33" s="47">
        <f>Tabla25[[#This Row],[ROS_NUM_COR_COD_ROS_TG_NEG]]-Tabla25[[#This Row],[ROS_NUM_COR_COD_ESC_TG_NEG]]</f>
        <v>3.2222222222222223</v>
      </c>
      <c r="CX33" s="47">
        <f>Tabla25[[#This Row],[ROS_NUM_COR_COD_ROS_TG_NEU]]-Tabla25[[#This Row],[ROS_NUM_COR_COD_ESC_TG_NEU]]</f>
        <v>3.0999999999999996</v>
      </c>
      <c r="CY33" s="47">
        <f>Tabla25[[#This Row],[ROS_NUM_COR_COD_ROS_TG_POS]]-Tabla25[[#This Row],[ROS_NUM_COR_COD_ESC_TG_POS]]</f>
        <v>3.0999999999999996</v>
      </c>
      <c r="CZ33" s="47">
        <f>Tabla25[[#This Row],[ROS_NUM_COR_COD_ROS_TG_TOT]]-Tabla25[[#This Row],[ROS_NUM_COR_COD_ESC_TG_TOT]]</f>
        <v>3.1379310344827589</v>
      </c>
      <c r="DA33" s="47">
        <f>Tabla25[[#This Row],[ROS_DUR_COR_COD_ROS_TG_NEG]]-Tabla25[[#This Row],[ROS_DUR_COR_COD_ESC_TG_NEG]]</f>
        <v>648.27777777777783</v>
      </c>
      <c r="DB33" s="47">
        <f>Tabla25[[#This Row],[ROS_DUR_COR_COD_ROS_TG_NEU]]-Tabla25[[#This Row],[ROS_DUR_COR_COD_ESC_TG_NEU]]</f>
        <v>856.62857142857149</v>
      </c>
      <c r="DC33" s="47">
        <f>Tabla25[[#This Row],[ROS_DUR_COR_COD_ROS_TG_POS]]-Tabla25[[#This Row],[ROS_DUR_COR_COD_ESC_TG_POS]]</f>
        <v>708.90000000000009</v>
      </c>
      <c r="DD33" s="47">
        <f>Tabla25[[#This Row],[ROS_DUR_COR_COD_ROS_TG_TOT]]-Tabla25[[#This Row],[ROS_DUR_COR_COD_ESC_TG_TOT]]</f>
        <v>737.89811912225707</v>
      </c>
    </row>
    <row r="34" spans="1:108" x14ac:dyDescent="0.3">
      <c r="A34" s="2" t="s">
        <v>32</v>
      </c>
      <c r="B34" s="2">
        <v>20</v>
      </c>
      <c r="C34" s="2">
        <v>2</v>
      </c>
      <c r="D34" s="2">
        <v>29</v>
      </c>
      <c r="E34" s="19">
        <v>2.5263157894736841</v>
      </c>
      <c r="F34" s="19">
        <v>690.8</v>
      </c>
      <c r="G34" s="19">
        <v>2.6315789473684212</v>
      </c>
      <c r="H34" s="19">
        <v>886.06666666666672</v>
      </c>
      <c r="I34" s="19">
        <v>3.25</v>
      </c>
      <c r="J34" s="19">
        <v>854.10526315789468</v>
      </c>
      <c r="K34" s="19">
        <v>2.8103448275862069</v>
      </c>
      <c r="L34" s="19">
        <v>813.89795918367349</v>
      </c>
      <c r="M34" s="21">
        <v>3.263157894736842</v>
      </c>
      <c r="N34" s="21">
        <v>905.05882352941171</v>
      </c>
      <c r="O34" s="21">
        <v>2.8421052631578947</v>
      </c>
      <c r="P34" s="21">
        <v>691.47058823529414</v>
      </c>
      <c r="Q34" s="21">
        <v>2.7</v>
      </c>
      <c r="R34" s="21">
        <v>617.1</v>
      </c>
      <c r="S34" s="21">
        <v>2.9310344827586206</v>
      </c>
      <c r="T34" s="21">
        <v>731.16666666666663</v>
      </c>
      <c r="U34" s="22">
        <v>2.7777777777777777</v>
      </c>
      <c r="V34" s="22">
        <v>909.42857142857144</v>
      </c>
      <c r="W34" s="22">
        <v>3.6</v>
      </c>
      <c r="X34" s="22">
        <v>979.5</v>
      </c>
      <c r="Y34" s="22">
        <v>3.2222222222222223</v>
      </c>
      <c r="Z34" s="22">
        <v>872.875</v>
      </c>
      <c r="AA34" s="22">
        <v>3.2142857142857144</v>
      </c>
      <c r="AB34" s="22">
        <v>921.08695652173913</v>
      </c>
      <c r="AC34" s="24">
        <v>2.5555555555555554</v>
      </c>
      <c r="AD34" s="24">
        <v>693.875</v>
      </c>
      <c r="AE34" s="24">
        <v>2.1</v>
      </c>
      <c r="AF34" s="24">
        <v>932.8</v>
      </c>
      <c r="AG34" s="24">
        <v>1.2222222222222223</v>
      </c>
      <c r="AH34" s="24">
        <v>469.83333333333331</v>
      </c>
      <c r="AI34" s="24">
        <v>1.9642857142857142</v>
      </c>
      <c r="AJ34" s="24">
        <v>686</v>
      </c>
      <c r="AK34" s="26">
        <v>2.625</v>
      </c>
      <c r="AL34" s="26">
        <v>819.5</v>
      </c>
      <c r="AM34" s="26">
        <v>2.8888888888888888</v>
      </c>
      <c r="AN34" s="26">
        <v>752</v>
      </c>
      <c r="AO34" s="26">
        <v>0.77777777777777779</v>
      </c>
      <c r="AP34" s="26">
        <v>425.5</v>
      </c>
      <c r="AQ34" s="26">
        <v>2.0769230769230771</v>
      </c>
      <c r="AR34" s="26">
        <v>701.94444444444446</v>
      </c>
      <c r="AS34" s="28">
        <v>4.125</v>
      </c>
      <c r="AT34" s="28">
        <v>1156.7142857142858</v>
      </c>
      <c r="AU34" s="28">
        <v>3.1111111111111112</v>
      </c>
      <c r="AV34" s="28">
        <v>954.33333333333337</v>
      </c>
      <c r="AW34" s="28">
        <v>4</v>
      </c>
      <c r="AX34" s="28">
        <v>1171.625</v>
      </c>
      <c r="AY34" s="28">
        <v>3.7307692307692308</v>
      </c>
      <c r="AZ34" s="28">
        <v>1104.5714285714287</v>
      </c>
      <c r="BA34" s="33">
        <f>Tabla25[[#This Row],[ROS_NUM_COR_COD_ROS_TG_NEG]]-Tabla25[[#This Row],[PAS_NUM_COR_COD_ROS_TG_NEG]]</f>
        <v>0.86184210526315796</v>
      </c>
      <c r="BB34" s="33">
        <f>Tabla25[[#This Row],[ROS_DUR_COR_COD_ROS_TG_NEG]]-Tabla25[[#This Row],[PAS_DUR_COR_COD_ROS_TG_NEG]]</f>
        <v>251.65546218487407</v>
      </c>
      <c r="BC34" s="33">
        <f>Tabla25[[#This Row],[ROS_NUM_COR_COD_ROS_TG_NEU]]-Tabla25[[#This Row],[PAS_NUM_COR_COD_ROS_TG_NEU]]</f>
        <v>0.26900584795321647</v>
      </c>
      <c r="BD34" s="33">
        <f>Tabla25[[#This Row],[ROS_DUR_COR_COD_ROS_TG_NEU]]-Tabla25[[#This Row],[PAS_DUR_COR_COD_ROS_TG_NEU]]</f>
        <v>262.86274509803923</v>
      </c>
      <c r="BE34" s="33">
        <f>Tabla25[[#This Row],[ROS_NUM_COR_COD_ROS_TG_POS]]-Tabla25[[#This Row],[PAS_NUM_COR_COD_ROS_TG_POS]]</f>
        <v>1.2999999999999998</v>
      </c>
      <c r="BF34" s="33">
        <f>Tabla25[[#This Row],[ROS_DUR_COR_COD_ROS_TG_POS]]-Tabla25[[#This Row],[PAS_DUR_COR_COD_ROS_TG_POS]]</f>
        <v>554.52499999999998</v>
      </c>
      <c r="BG34" s="33">
        <f>Tabla25[[#This Row],[ROS_NUM_COR_COD_ROS_TG_TOT]]-Tabla25[[#This Row],[PAS_NUM_COR_COD_ROS_TG_TOT]]</f>
        <v>0.79973474801061029</v>
      </c>
      <c r="BH34" s="33">
        <f>Tabla25[[#This Row],[ROS_DUR_COR_COD_ROS_TG_TOT]]-Tabla25[[#This Row],[PAS_DUR_COR_COD_ROS_TG_TOT]]</f>
        <v>373.40476190476204</v>
      </c>
      <c r="BI34" s="30">
        <f>Tabla25[[#This Row],[ROS_NUM_COR_COD_ESC_TG_NEG]]-Tabla25[[#This Row],[PAS_NUM_COR_COD_ESC_TG_NEG]]</f>
        <v>9.868421052631593E-2</v>
      </c>
      <c r="BJ34" s="30">
        <f>Tabla25[[#This Row],[ROS_DUR_COR_COD_ESC_TG_NEG]]-Tabla25[[#This Row],[PAS_DUR_COR_COD_ESC_TG_NEG]]</f>
        <v>128.70000000000005</v>
      </c>
      <c r="BK34" s="30">
        <f>Tabla25[[#This Row],[ROS_NUM_COR_COD_ESC_TG_NEU]]-Tabla25[[#This Row],[PAS_NUM_COR_COD_ESC_TG_NEU]]</f>
        <v>0.2573099415204676</v>
      </c>
      <c r="BL34" s="30">
        <f>Tabla25[[#This Row],[ROS_DUR_COR_COD_ESC_TG_NEU]]-Tabla25[[#This Row],[PAS_DUR_COR_COD_ESC_TG_NEU]]</f>
        <v>-134.06666666666672</v>
      </c>
      <c r="BM34" s="30">
        <f>Tabla25[[#This Row],[ROS_NUM_COR_COD_ESC_TG_POS]]-Tabla25[[#This Row],[PAS_NUM_COR_COD_ESC_TG_POS]]</f>
        <v>-2.4722222222222223</v>
      </c>
      <c r="BN34" s="30">
        <f>Tabla25[[#This Row],[ROS_DUR_COR_COD_ESC_TG_POS]]-Tabla25[[#This Row],[PAS_DUR_COR_COD_ESC_TG_POS]]</f>
        <v>-428.60526315789468</v>
      </c>
      <c r="BO34" s="30">
        <f>Tabla25[[#This Row],[ROS_NUM_COR_COD_ESC_TG_TOT]]-Tabla25[[#This Row],[PAS_NUM_COR_COD_ESC_TG_TOT]]</f>
        <v>-0.73342175066312976</v>
      </c>
      <c r="BP34" s="30">
        <f>Tabla25[[#This Row],[ROS_DUR_COR_COD_ESC_TG_TOT]]-Tabla25[[#This Row],[PAS_DUR_COR_COD_ESC_TG_TOT]]</f>
        <v>-111.95351473922904</v>
      </c>
      <c r="BQ34" s="36">
        <f>Tabla25[[#This Row],[PAS_NUM_COR_COD_ROS_TG_NEG]]-Tabla25[[#This Row],[ESC_NUM_COR_COD_ROS_TG_NEG]]</f>
        <v>0.70760233918128668</v>
      </c>
      <c r="BR34" s="36">
        <f>Tabla25[[#This Row],[PAS_DUR_COR_COD_ROS_TG_NEG]]-Tabla25[[#This Row],[ESC_DUR_COR_COD_ROS_TG_NEG]]</f>
        <v>211.18382352941171</v>
      </c>
      <c r="BS34" s="36">
        <f>Tabla25[[#This Row],[PAS_NUM_COR_COD_ROS_TG_NEU]]-Tabla25[[#This Row],[ESC_NUM_COR_COD_ROS_TG_NEU]]</f>
        <v>0.7421052631578946</v>
      </c>
      <c r="BT34" s="36">
        <f>Tabla25[[#This Row],[PAS_DUR_COR_COD_ROS_TG_NEU]]-Tabla25[[#This Row],[ESC_DUR_COR_COD_ROS_TG_NEU]]</f>
        <v>-241.32941176470581</v>
      </c>
      <c r="BU34" s="36">
        <f>Tabla25[[#This Row],[PAS_NUM_COR_COD_ROS_TG_POS]]-Tabla25[[#This Row],[ESC_NUM_COR_COD_ROS_TG_POS]]</f>
        <v>1.4777777777777779</v>
      </c>
      <c r="BV34" s="36">
        <f>Tabla25[[#This Row],[PAS_DUR_COR_COD_ROS_TG_POS]]-Tabla25[[#This Row],[ESC_DUR_COR_COD_ROS_TG_POS]]</f>
        <v>147.26666666666671</v>
      </c>
      <c r="BW34" s="36">
        <f>Tabla25[[#This Row],[PAS_NUM_COR_COD_ROS_TG_TOT]]-Tabla25[[#This Row],[ESC_NUM_COR_COD_ROS_TG_TOT]]</f>
        <v>0.96674876847290636</v>
      </c>
      <c r="BX34" s="36">
        <f>Tabla25[[#This Row],[PAS_DUR_COR_COD_ROS_TG_TOT]]-Tabla25[[#This Row],[ESC_DUR_COR_COD_ROS_TG_TOT]]</f>
        <v>45.166666666666629</v>
      </c>
      <c r="BY34" s="39">
        <f>Tabla25[[#This Row],[PAS_NUM_COR_COD_ESC_TG_NEG]]-Tabla25[[#This Row],[ESC_NUM_COR_COD_ESC_TG_NEG]]</f>
        <v>-0.25146198830409361</v>
      </c>
      <c r="BZ34" s="39">
        <f>Tabla25[[#This Row],[PAS_DUR_COR_COD_ESC_TG_NEG]]-Tabla25[[#This Row],[ESC_DUR_COR_COD_ESC_TG_NEG]]</f>
        <v>-218.62857142857149</v>
      </c>
      <c r="CA34" s="39">
        <f>Tabla25[[#This Row],[PAS_NUM_COR_COD_ESC_TG_NEU]]-Tabla25[[#This Row],[ESC_NUM_COR_COD_ESC_TG_NEU]]</f>
        <v>-0.96842105263157885</v>
      </c>
      <c r="CB34" s="39">
        <f>Tabla25[[#This Row],[PAS_DUR_COR_COD_ESC_TG_NEU]]-Tabla25[[#This Row],[ESC_DUR_COR_COD_ESC_TG_NEU]]</f>
        <v>-93.43333333333328</v>
      </c>
      <c r="CC34" s="39">
        <f>Tabla25[[#This Row],[PAS_NUM_COR_COD_ESC_TG_POS]]-Tabla25[[#This Row],[ESC_NUM_COR_COD_ESC_TG_POS]]</f>
        <v>2.7777777777777679E-2</v>
      </c>
      <c r="CD34" s="39">
        <f>Tabla25[[#This Row],[PAS_DUR_COR_COD_ESC_TG_POS]]-Tabla25[[#This Row],[ESC_DUR_COR_COD_ESC_TG_POS]]</f>
        <v>-18.769736842105317</v>
      </c>
      <c r="CE34" s="39">
        <f>Tabla25[[#This Row],[PAS_NUM_COR_COD_ESC_TG_TOT]]-Tabla25[[#This Row],[ESC_NUM_COR_COD_ESC_TG_TOT]]</f>
        <v>-0.40394088669950756</v>
      </c>
      <c r="CF34" s="39">
        <f>Tabla25[[#This Row],[PAS_DUR_COR_COD_ESC_TG_TOT]]-Tabla25[[#This Row],[ESC_DUR_COR_COD_ESC_TG_TOT]]</f>
        <v>-107.18899733806563</v>
      </c>
      <c r="CG34" s="42">
        <f>Tabla25[[#This Row],[PAS_NUM_COR_COD_ROS_TG_NEG]]-Tabla25[[#This Row],[PAS_NUM_COR_COD_ESC_TG_NEG]]</f>
        <v>0.73684210526315796</v>
      </c>
      <c r="CH34" s="42">
        <f>Tabla25[[#This Row],[PAS_NUM_COR_COD_ROS_TG_NEU]]-Tabla25[[#This Row],[PAS_NUM_COR_COD_ESC_TG_NEU]]</f>
        <v>0.21052631578947345</v>
      </c>
      <c r="CI34" s="42">
        <f>Tabla25[[#This Row],[PAS_NUM_COR_COD_ROS_TG_POS]]-Tabla25[[#This Row],[PAS_NUM_COR_COD_ESC_TG_POS]]</f>
        <v>-0.54999999999999982</v>
      </c>
      <c r="CJ34" s="42">
        <f>Tabla25[[#This Row],[PAS_NUM_COR_COD_ROS_TG_TOT]]-Tabla25[[#This Row],[PAS_NUM_COR_COD_ESC_TG_TOT]]</f>
        <v>0.1206896551724137</v>
      </c>
      <c r="CK34" s="42">
        <f>Tabla25[[#This Row],[PAS_DUR_COR_COD_ROS_TG_NEG]]-Tabla25[[#This Row],[PAS_DUR_COR_COD_ESC_TG_NEG]]</f>
        <v>214.25882352941176</v>
      </c>
      <c r="CL34" s="42">
        <f>Tabla25[[#This Row],[PAS_DUR_COR_COD_ROS_TG_NEU]]-Tabla25[[#This Row],[PAS_DUR_COR_COD_ESC_TG_NEU]]</f>
        <v>-194.59607843137258</v>
      </c>
      <c r="CM34" s="42">
        <f>Tabla25[[#This Row],[PAS_DUR_COR_COD_ROS_TG_POS]]-Tabla25[[#This Row],[PAS_DUR_COR_COD_ESC_TG_POS]]</f>
        <v>-237.00526315789466</v>
      </c>
      <c r="CN34" s="42">
        <f>Tabla25[[#This Row],[PAS_DUR_COR_COD_ROS_TG_TOT]]-Tabla25[[#This Row],[PAS_DUR_COR_COD_ESC_TG_TOT]]</f>
        <v>-82.731292517006864</v>
      </c>
      <c r="CO34" s="44">
        <f>Tabla25[[#This Row],[ESC_NUM_COR_COD_ROS_TG_NEG]]-Tabla25[[#This Row],[ESC_NUM_COR_COD_ESC_TG_NEG]]</f>
        <v>-0.22222222222222232</v>
      </c>
      <c r="CP34" s="44">
        <f>Tabla25[[#This Row],[ESC_NUM_COR_COD_ROS_TG_NEU]]-Tabla25[[#This Row],[ESC_NUM_COR_COD_ESC_TG_NEU]]</f>
        <v>-1.5</v>
      </c>
      <c r="CQ34" s="44">
        <f>Tabla25[[#This Row],[ESC_NUM_COR_COD_ROS_TG_POS]]-Tabla25[[#This Row],[ESC_NUM_COR_COD_ESC_TG_POS]]</f>
        <v>-2</v>
      </c>
      <c r="CR34" s="44">
        <f>Tabla25[[#This Row],[ESC_NUM_COR_COD_ROS_TG_TOT]]-Tabla25[[#This Row],[ESC_NUM_COR_COD_ESC_TG_TOT]]</f>
        <v>-1.2500000000000002</v>
      </c>
      <c r="CS34" s="44">
        <f>Tabla25[[#This Row],[ESC_DUR_COR_COD_ROS_TG_NEG]]-Tabla25[[#This Row],[ESC_DUR_COR_COD_ESC_TG_NEG]]</f>
        <v>-215.55357142857144</v>
      </c>
      <c r="CT34" s="44">
        <f>Tabla25[[#This Row],[ESC_DUR_COR_COD_ROS_TG_NEU]]-Tabla25[[#This Row],[ESC_DUR_COR_COD_ESC_TG_NEU]]</f>
        <v>-46.700000000000045</v>
      </c>
      <c r="CU34" s="44">
        <f>Tabla25[[#This Row],[ESC_DUR_COR_COD_ROS_TG_POS]]-Tabla25[[#This Row],[ESC_DUR_COR_COD_ESC_TG_POS]]</f>
        <v>-403.04166666666669</v>
      </c>
      <c r="CV34" s="44">
        <f>Tabla25[[#This Row],[ESC_DUR_COR_COD_ROS_TG_TOT]]-Tabla25[[#This Row],[ESC_DUR_COR_COD_ESC_TG_TOT]]</f>
        <v>-235.08695652173913</v>
      </c>
      <c r="CW34" s="47">
        <f>Tabla25[[#This Row],[ROS_NUM_COR_COD_ROS_TG_NEG]]-Tabla25[[#This Row],[ROS_NUM_COR_COD_ESC_TG_NEG]]</f>
        <v>1.5</v>
      </c>
      <c r="CX34" s="47">
        <f>Tabla25[[#This Row],[ROS_NUM_COR_COD_ROS_TG_NEU]]-Tabla25[[#This Row],[ROS_NUM_COR_COD_ESC_TG_NEU]]</f>
        <v>0.22222222222222232</v>
      </c>
      <c r="CY34" s="47">
        <f>Tabla25[[#This Row],[ROS_NUM_COR_COD_ROS_TG_POS]]-Tabla25[[#This Row],[ROS_NUM_COR_COD_ESC_TG_POS]]</f>
        <v>3.2222222222222223</v>
      </c>
      <c r="CZ34" s="47">
        <f>Tabla25[[#This Row],[ROS_NUM_COR_COD_ROS_TG_TOT]]-Tabla25[[#This Row],[ROS_NUM_COR_COD_ESC_TG_TOT]]</f>
        <v>1.6538461538461537</v>
      </c>
      <c r="DA34" s="47">
        <f>Tabla25[[#This Row],[ROS_DUR_COR_COD_ROS_TG_NEG]]-Tabla25[[#This Row],[ROS_DUR_COR_COD_ESC_TG_NEG]]</f>
        <v>337.21428571428578</v>
      </c>
      <c r="DB34" s="47">
        <f>Tabla25[[#This Row],[ROS_DUR_COR_COD_ROS_TG_NEU]]-Tabla25[[#This Row],[ROS_DUR_COR_COD_ESC_TG_NEU]]</f>
        <v>202.33333333333337</v>
      </c>
      <c r="DC34" s="47">
        <f>Tabla25[[#This Row],[ROS_DUR_COR_COD_ROS_TG_POS]]-Tabla25[[#This Row],[ROS_DUR_COR_COD_ESC_TG_POS]]</f>
        <v>746.125</v>
      </c>
      <c r="DD34" s="47">
        <f>Tabla25[[#This Row],[ROS_DUR_COR_COD_ROS_TG_TOT]]-Tabla25[[#This Row],[ROS_DUR_COR_COD_ESC_TG_TOT]]</f>
        <v>402.62698412698421</v>
      </c>
    </row>
    <row r="35" spans="1:108" x14ac:dyDescent="0.3">
      <c r="A35" s="2" t="s">
        <v>33</v>
      </c>
      <c r="B35" s="2">
        <v>20</v>
      </c>
      <c r="C35" s="2">
        <v>2</v>
      </c>
      <c r="D35" s="2">
        <v>28</v>
      </c>
      <c r="E35" s="19">
        <v>0</v>
      </c>
      <c r="G35" s="19">
        <v>0.05</v>
      </c>
      <c r="H35" s="19">
        <v>112</v>
      </c>
      <c r="I35" s="19">
        <v>0</v>
      </c>
      <c r="K35" s="19">
        <v>1.7543859649122806E-2</v>
      </c>
      <c r="L35" s="19">
        <v>112</v>
      </c>
      <c r="M35" s="21">
        <v>0.1111111111111111</v>
      </c>
      <c r="N35" s="21">
        <v>86.5</v>
      </c>
      <c r="O35" s="21">
        <v>0.05</v>
      </c>
      <c r="P35" s="21">
        <v>113</v>
      </c>
      <c r="Q35" s="21">
        <v>5.2631578947368418E-2</v>
      </c>
      <c r="R35" s="21">
        <v>110</v>
      </c>
      <c r="S35" s="21">
        <v>7.0175438596491224E-2</v>
      </c>
      <c r="T35" s="21">
        <v>99</v>
      </c>
      <c r="U35" s="22">
        <v>0.1111111111111111</v>
      </c>
      <c r="V35" s="22">
        <v>112</v>
      </c>
      <c r="W35" s="22">
        <v>0</v>
      </c>
      <c r="Y35" s="22">
        <v>0.25</v>
      </c>
      <c r="Z35" s="22">
        <v>96.5</v>
      </c>
      <c r="AA35" s="22">
        <v>0.12</v>
      </c>
      <c r="AB35" s="22">
        <v>101.66666666666667</v>
      </c>
      <c r="AC35" s="24">
        <v>0.1111111111111111</v>
      </c>
      <c r="AD35" s="24">
        <v>97</v>
      </c>
      <c r="AE35" s="24">
        <v>0.125</v>
      </c>
      <c r="AF35" s="24">
        <v>92</v>
      </c>
      <c r="AG35" s="24">
        <v>0</v>
      </c>
      <c r="AI35" s="24">
        <v>0.08</v>
      </c>
      <c r="AJ35" s="24">
        <v>94.5</v>
      </c>
      <c r="AK35" s="26">
        <v>0.1111111111111111</v>
      </c>
      <c r="AL35" s="26">
        <v>108</v>
      </c>
      <c r="AM35" s="26">
        <v>0</v>
      </c>
      <c r="AO35" s="26">
        <v>0.1</v>
      </c>
      <c r="AP35" s="26">
        <v>97</v>
      </c>
      <c r="AQ35" s="26">
        <v>6.8965517241379309E-2</v>
      </c>
      <c r="AR35" s="26">
        <v>102.5</v>
      </c>
      <c r="AS35" s="28">
        <v>0</v>
      </c>
      <c r="AU35" s="28">
        <v>0.1</v>
      </c>
      <c r="AV35" s="28">
        <v>107</v>
      </c>
      <c r="AW35" s="28">
        <v>0</v>
      </c>
      <c r="AY35" s="28">
        <v>3.4482758620689655E-2</v>
      </c>
      <c r="AZ35" s="28">
        <v>107</v>
      </c>
      <c r="BA35" s="33">
        <f>Tabla25[[#This Row],[ROS_NUM_COR_COD_ROS_TG_NEG]]-Tabla25[[#This Row],[PAS_NUM_COR_COD_ROS_TG_NEG]]</f>
        <v>-0.1111111111111111</v>
      </c>
      <c r="BB35" s="33">
        <f>Tabla25[[#This Row],[ROS_DUR_COR_COD_ROS_TG_NEG]]-Tabla25[[#This Row],[PAS_DUR_COR_COD_ROS_TG_NEG]]</f>
        <v>-86.5</v>
      </c>
      <c r="BC35" s="33">
        <f>Tabla25[[#This Row],[ROS_NUM_COR_COD_ROS_TG_NEU]]-Tabla25[[#This Row],[PAS_NUM_COR_COD_ROS_TG_NEU]]</f>
        <v>0.05</v>
      </c>
      <c r="BD35" s="33">
        <f>Tabla25[[#This Row],[ROS_DUR_COR_COD_ROS_TG_NEU]]-Tabla25[[#This Row],[PAS_DUR_COR_COD_ROS_TG_NEU]]</f>
        <v>-6</v>
      </c>
      <c r="BE35" s="33">
        <f>Tabla25[[#This Row],[ROS_NUM_COR_COD_ROS_TG_POS]]-Tabla25[[#This Row],[PAS_NUM_COR_COD_ROS_TG_POS]]</f>
        <v>-5.2631578947368418E-2</v>
      </c>
      <c r="BF35" s="33">
        <f>Tabla25[[#This Row],[ROS_DUR_COR_COD_ROS_TG_POS]]-Tabla25[[#This Row],[PAS_DUR_COR_COD_ROS_TG_POS]]</f>
        <v>-110</v>
      </c>
      <c r="BG35" s="33">
        <f>Tabla25[[#This Row],[ROS_NUM_COR_COD_ROS_TG_TOT]]-Tabla25[[#This Row],[PAS_NUM_COR_COD_ROS_TG_TOT]]</f>
        <v>-3.5692679975801569E-2</v>
      </c>
      <c r="BH35" s="33">
        <f>Tabla25[[#This Row],[ROS_DUR_COR_COD_ROS_TG_TOT]]-Tabla25[[#This Row],[PAS_DUR_COR_COD_ROS_TG_TOT]]</f>
        <v>8</v>
      </c>
      <c r="BI35" s="30">
        <f>Tabla25[[#This Row],[ROS_NUM_COR_COD_ESC_TG_NEG]]-Tabla25[[#This Row],[PAS_NUM_COR_COD_ESC_TG_NEG]]</f>
        <v>0.1111111111111111</v>
      </c>
      <c r="BJ35" s="30">
        <f>Tabla25[[#This Row],[ROS_DUR_COR_COD_ESC_TG_NEG]]-Tabla25[[#This Row],[PAS_DUR_COR_COD_ESC_TG_NEG]]</f>
        <v>108</v>
      </c>
      <c r="BK35" s="30">
        <f>Tabla25[[#This Row],[ROS_NUM_COR_COD_ESC_TG_NEU]]-Tabla25[[#This Row],[PAS_NUM_COR_COD_ESC_TG_NEU]]</f>
        <v>-0.05</v>
      </c>
      <c r="BL35" s="30">
        <f>Tabla25[[#This Row],[ROS_DUR_COR_COD_ESC_TG_NEU]]-Tabla25[[#This Row],[PAS_DUR_COR_COD_ESC_TG_NEU]]</f>
        <v>-112</v>
      </c>
      <c r="BM35" s="30">
        <f>Tabla25[[#This Row],[ROS_NUM_COR_COD_ESC_TG_POS]]-Tabla25[[#This Row],[PAS_NUM_COR_COD_ESC_TG_POS]]</f>
        <v>0.1</v>
      </c>
      <c r="BN35" s="30">
        <f>Tabla25[[#This Row],[ROS_DUR_COR_COD_ESC_TG_POS]]-Tabla25[[#This Row],[PAS_DUR_COR_COD_ESC_TG_POS]]</f>
        <v>97</v>
      </c>
      <c r="BO35" s="30">
        <f>Tabla25[[#This Row],[ROS_NUM_COR_COD_ESC_TG_TOT]]-Tabla25[[#This Row],[PAS_NUM_COR_COD_ESC_TG_TOT]]</f>
        <v>5.1421657592256503E-2</v>
      </c>
      <c r="BP35" s="30">
        <f>Tabla25[[#This Row],[ROS_DUR_COR_COD_ESC_TG_TOT]]-Tabla25[[#This Row],[PAS_DUR_COR_COD_ESC_TG_TOT]]</f>
        <v>-9.5</v>
      </c>
      <c r="BQ35" s="36">
        <f>Tabla25[[#This Row],[PAS_NUM_COR_COD_ROS_TG_NEG]]-Tabla25[[#This Row],[ESC_NUM_COR_COD_ROS_TG_NEG]]</f>
        <v>0</v>
      </c>
      <c r="BR35" s="36">
        <f>Tabla25[[#This Row],[PAS_DUR_COR_COD_ROS_TG_NEG]]-Tabla25[[#This Row],[ESC_DUR_COR_COD_ROS_TG_NEG]]</f>
        <v>-10.5</v>
      </c>
      <c r="BS35" s="36">
        <f>Tabla25[[#This Row],[PAS_NUM_COR_COD_ROS_TG_NEU]]-Tabla25[[#This Row],[ESC_NUM_COR_COD_ROS_TG_NEU]]</f>
        <v>-7.4999999999999997E-2</v>
      </c>
      <c r="BT35" s="36">
        <f>Tabla25[[#This Row],[PAS_DUR_COR_COD_ROS_TG_NEU]]-Tabla25[[#This Row],[ESC_DUR_COR_COD_ROS_TG_NEU]]</f>
        <v>21</v>
      </c>
      <c r="BU35" s="36">
        <f>Tabla25[[#This Row],[PAS_NUM_COR_COD_ROS_TG_POS]]-Tabla25[[#This Row],[ESC_NUM_COR_COD_ROS_TG_POS]]</f>
        <v>5.2631578947368418E-2</v>
      </c>
      <c r="BV35" s="36">
        <f>Tabla25[[#This Row],[PAS_DUR_COR_COD_ROS_TG_POS]]-Tabla25[[#This Row],[ESC_DUR_COR_COD_ROS_TG_POS]]</f>
        <v>110</v>
      </c>
      <c r="BW35" s="36">
        <f>Tabla25[[#This Row],[PAS_NUM_COR_COD_ROS_TG_TOT]]-Tabla25[[#This Row],[ESC_NUM_COR_COD_ROS_TG_TOT]]</f>
        <v>-9.8245614035087775E-3</v>
      </c>
      <c r="BX35" s="36">
        <f>Tabla25[[#This Row],[PAS_DUR_COR_COD_ROS_TG_TOT]]-Tabla25[[#This Row],[ESC_DUR_COR_COD_ROS_TG_TOT]]</f>
        <v>4.5</v>
      </c>
      <c r="BY35" s="39">
        <f>Tabla25[[#This Row],[PAS_NUM_COR_COD_ESC_TG_NEG]]-Tabla25[[#This Row],[ESC_NUM_COR_COD_ESC_TG_NEG]]</f>
        <v>-0.1111111111111111</v>
      </c>
      <c r="BZ35" s="39">
        <f>Tabla25[[#This Row],[PAS_DUR_COR_COD_ESC_TG_NEG]]-Tabla25[[#This Row],[ESC_DUR_COR_COD_ESC_TG_NEG]]</f>
        <v>-112</v>
      </c>
      <c r="CA35" s="39">
        <f>Tabla25[[#This Row],[PAS_NUM_COR_COD_ESC_TG_NEU]]-Tabla25[[#This Row],[ESC_NUM_COR_COD_ESC_TG_NEU]]</f>
        <v>0.05</v>
      </c>
      <c r="CB35" s="39">
        <f>Tabla25[[#This Row],[PAS_DUR_COR_COD_ESC_TG_NEU]]-Tabla25[[#This Row],[ESC_DUR_COR_COD_ESC_TG_NEU]]</f>
        <v>112</v>
      </c>
      <c r="CC35" s="39">
        <f>Tabla25[[#This Row],[PAS_NUM_COR_COD_ESC_TG_POS]]-Tabla25[[#This Row],[ESC_NUM_COR_COD_ESC_TG_POS]]</f>
        <v>-0.25</v>
      </c>
      <c r="CD35" s="39">
        <f>Tabla25[[#This Row],[PAS_DUR_COR_COD_ESC_TG_POS]]-Tabla25[[#This Row],[ESC_DUR_COR_COD_ESC_TG_POS]]</f>
        <v>-96.5</v>
      </c>
      <c r="CE35" s="39">
        <f>Tabla25[[#This Row],[PAS_NUM_COR_COD_ESC_TG_TOT]]-Tabla25[[#This Row],[ESC_NUM_COR_COD_ESC_TG_TOT]]</f>
        <v>-0.10245614035087719</v>
      </c>
      <c r="CF35" s="39">
        <f>Tabla25[[#This Row],[PAS_DUR_COR_COD_ESC_TG_TOT]]-Tabla25[[#This Row],[ESC_DUR_COR_COD_ESC_TG_TOT]]</f>
        <v>10.333333333333329</v>
      </c>
      <c r="CG35" s="42">
        <f>Tabla25[[#This Row],[PAS_NUM_COR_COD_ROS_TG_NEG]]-Tabla25[[#This Row],[PAS_NUM_COR_COD_ESC_TG_NEG]]</f>
        <v>0.1111111111111111</v>
      </c>
      <c r="CH35" s="42">
        <f>Tabla25[[#This Row],[PAS_NUM_COR_COD_ROS_TG_NEU]]-Tabla25[[#This Row],[PAS_NUM_COR_COD_ESC_TG_NEU]]</f>
        <v>0</v>
      </c>
      <c r="CI35" s="42">
        <f>Tabla25[[#This Row],[PAS_NUM_COR_COD_ROS_TG_POS]]-Tabla25[[#This Row],[PAS_NUM_COR_COD_ESC_TG_POS]]</f>
        <v>5.2631578947368418E-2</v>
      </c>
      <c r="CJ35" s="42">
        <f>Tabla25[[#This Row],[PAS_NUM_COR_COD_ROS_TG_TOT]]-Tabla25[[#This Row],[PAS_NUM_COR_COD_ESC_TG_TOT]]</f>
        <v>5.2631578947368418E-2</v>
      </c>
      <c r="CK35" s="42">
        <f>Tabla25[[#This Row],[PAS_DUR_COR_COD_ROS_TG_NEG]]-Tabla25[[#This Row],[PAS_DUR_COR_COD_ESC_TG_NEG]]</f>
        <v>86.5</v>
      </c>
      <c r="CL35" s="42">
        <f>Tabla25[[#This Row],[PAS_DUR_COR_COD_ROS_TG_NEU]]-Tabla25[[#This Row],[PAS_DUR_COR_COD_ESC_TG_NEU]]</f>
        <v>1</v>
      </c>
      <c r="CM35" s="42">
        <f>Tabla25[[#This Row],[PAS_DUR_COR_COD_ROS_TG_POS]]-Tabla25[[#This Row],[PAS_DUR_COR_COD_ESC_TG_POS]]</f>
        <v>110</v>
      </c>
      <c r="CN35" s="42">
        <f>Tabla25[[#This Row],[PAS_DUR_COR_COD_ROS_TG_TOT]]-Tabla25[[#This Row],[PAS_DUR_COR_COD_ESC_TG_TOT]]</f>
        <v>-13</v>
      </c>
      <c r="CO35" s="44">
        <f>Tabla25[[#This Row],[ESC_NUM_COR_COD_ROS_TG_NEG]]-Tabla25[[#This Row],[ESC_NUM_COR_COD_ESC_TG_NEG]]</f>
        <v>0</v>
      </c>
      <c r="CP35" s="44">
        <f>Tabla25[[#This Row],[ESC_NUM_COR_COD_ROS_TG_NEU]]-Tabla25[[#This Row],[ESC_NUM_COR_COD_ESC_TG_NEU]]</f>
        <v>0.125</v>
      </c>
      <c r="CQ35" s="44">
        <f>Tabla25[[#This Row],[ESC_NUM_COR_COD_ROS_TG_POS]]-Tabla25[[#This Row],[ESC_NUM_COR_COD_ESC_TG_POS]]</f>
        <v>-0.25</v>
      </c>
      <c r="CR35" s="44">
        <f>Tabla25[[#This Row],[ESC_NUM_COR_COD_ROS_TG_TOT]]-Tabla25[[#This Row],[ESC_NUM_COR_COD_ESC_TG_TOT]]</f>
        <v>-3.9999999999999994E-2</v>
      </c>
      <c r="CS35" s="44">
        <f>Tabla25[[#This Row],[ESC_DUR_COR_COD_ROS_TG_NEG]]-Tabla25[[#This Row],[ESC_DUR_COR_COD_ESC_TG_NEG]]</f>
        <v>-15</v>
      </c>
      <c r="CT35" s="44">
        <f>Tabla25[[#This Row],[ESC_DUR_COR_COD_ROS_TG_NEU]]-Tabla25[[#This Row],[ESC_DUR_COR_COD_ESC_TG_NEU]]</f>
        <v>92</v>
      </c>
      <c r="CU35" s="44">
        <f>Tabla25[[#This Row],[ESC_DUR_COR_COD_ROS_TG_POS]]-Tabla25[[#This Row],[ESC_DUR_COR_COD_ESC_TG_POS]]</f>
        <v>-96.5</v>
      </c>
      <c r="CV35" s="44">
        <f>Tabla25[[#This Row],[ESC_DUR_COR_COD_ROS_TG_TOT]]-Tabla25[[#This Row],[ESC_DUR_COR_COD_ESC_TG_TOT]]</f>
        <v>-7.1666666666666714</v>
      </c>
      <c r="CW35" s="47">
        <f>Tabla25[[#This Row],[ROS_NUM_COR_COD_ROS_TG_NEG]]-Tabla25[[#This Row],[ROS_NUM_COR_COD_ESC_TG_NEG]]</f>
        <v>-0.1111111111111111</v>
      </c>
      <c r="CX35" s="47">
        <f>Tabla25[[#This Row],[ROS_NUM_COR_COD_ROS_TG_NEU]]-Tabla25[[#This Row],[ROS_NUM_COR_COD_ESC_TG_NEU]]</f>
        <v>0.1</v>
      </c>
      <c r="CY35" s="47">
        <f>Tabla25[[#This Row],[ROS_NUM_COR_COD_ROS_TG_POS]]-Tabla25[[#This Row],[ROS_NUM_COR_COD_ESC_TG_POS]]</f>
        <v>-0.1</v>
      </c>
      <c r="CZ35" s="47">
        <f>Tabla25[[#This Row],[ROS_NUM_COR_COD_ROS_TG_TOT]]-Tabla25[[#This Row],[ROS_NUM_COR_COD_ESC_TG_TOT]]</f>
        <v>-3.4482758620689655E-2</v>
      </c>
      <c r="DA35" s="47">
        <f>Tabla25[[#This Row],[ROS_DUR_COR_COD_ROS_TG_NEG]]-Tabla25[[#This Row],[ROS_DUR_COR_COD_ESC_TG_NEG]]</f>
        <v>-108</v>
      </c>
      <c r="DB35" s="47">
        <f>Tabla25[[#This Row],[ROS_DUR_COR_COD_ROS_TG_NEU]]-Tabla25[[#This Row],[ROS_DUR_COR_COD_ESC_TG_NEU]]</f>
        <v>107</v>
      </c>
      <c r="DC35" s="47">
        <f>Tabla25[[#This Row],[ROS_DUR_COR_COD_ROS_TG_POS]]-Tabla25[[#This Row],[ROS_DUR_COR_COD_ESC_TG_POS]]</f>
        <v>-97</v>
      </c>
      <c r="DD35" s="47">
        <f>Tabla25[[#This Row],[ROS_DUR_COR_COD_ROS_TG_TOT]]-Tabla25[[#This Row],[ROS_DUR_COR_COD_ESC_TG_TOT]]</f>
        <v>4.5</v>
      </c>
    </row>
    <row r="36" spans="1:108" x14ac:dyDescent="0.3">
      <c r="A36" s="2" t="s">
        <v>34</v>
      </c>
      <c r="B36" s="2">
        <v>20</v>
      </c>
      <c r="C36" s="2">
        <v>2</v>
      </c>
      <c r="D36" s="2">
        <v>29</v>
      </c>
      <c r="E36" s="19">
        <v>3.5263157894736841</v>
      </c>
      <c r="F36" s="19">
        <v>1239.8888888888889</v>
      </c>
      <c r="G36" s="19">
        <v>3.5263157894736841</v>
      </c>
      <c r="H36" s="19">
        <v>1173.2777777777778</v>
      </c>
      <c r="I36" s="19">
        <v>3.263157894736842</v>
      </c>
      <c r="J36" s="19">
        <v>1140.1764705882354</v>
      </c>
      <c r="K36" s="19">
        <v>3.4385964912280702</v>
      </c>
      <c r="L36" s="19">
        <v>1185.2830188679245</v>
      </c>
      <c r="M36" s="21">
        <v>2.8421052631578947</v>
      </c>
      <c r="N36" s="21">
        <v>1083.1875</v>
      </c>
      <c r="O36" s="21">
        <v>3.1578947368421053</v>
      </c>
      <c r="P36" s="21">
        <v>1185.1875</v>
      </c>
      <c r="Q36" s="21">
        <v>3.1578947368421053</v>
      </c>
      <c r="R36" s="21">
        <v>1162.1176470588234</v>
      </c>
      <c r="S36" s="21">
        <v>3.0526315789473686</v>
      </c>
      <c r="T36" s="21">
        <v>1143.8775510204082</v>
      </c>
      <c r="U36" s="22">
        <v>4.4444444444444446</v>
      </c>
      <c r="V36" s="22">
        <v>1839.8571428571429</v>
      </c>
      <c r="W36" s="22">
        <v>3.3333333333333335</v>
      </c>
      <c r="X36" s="22">
        <v>1497.1428571428571</v>
      </c>
      <c r="Y36" s="22">
        <v>5</v>
      </c>
      <c r="Z36" s="22">
        <v>1693.4</v>
      </c>
      <c r="AA36" s="22">
        <v>4.2857142857142856</v>
      </c>
      <c r="AB36" s="22">
        <v>1678.875</v>
      </c>
      <c r="AC36" s="24">
        <v>1.7777777777777777</v>
      </c>
      <c r="AD36" s="24">
        <v>1457.25</v>
      </c>
      <c r="AE36" s="24">
        <v>2.6666666666666665</v>
      </c>
      <c r="AF36" s="24">
        <v>1125.5714285714287</v>
      </c>
      <c r="AG36" s="24">
        <v>1.1000000000000001</v>
      </c>
      <c r="AH36" s="24">
        <v>728.8</v>
      </c>
      <c r="AI36" s="24">
        <v>1.8214285714285714</v>
      </c>
      <c r="AJ36" s="24">
        <v>1084.5</v>
      </c>
      <c r="AK36" s="26">
        <v>1.5555555555555556</v>
      </c>
      <c r="AL36" s="26">
        <v>806.2</v>
      </c>
      <c r="AM36" s="26">
        <v>1.8</v>
      </c>
      <c r="AN36" s="26">
        <v>1068.8</v>
      </c>
      <c r="AO36" s="26">
        <v>1.7</v>
      </c>
      <c r="AP36" s="26">
        <v>652.125</v>
      </c>
      <c r="AQ36" s="26">
        <v>1.6896551724137931</v>
      </c>
      <c r="AR36" s="26">
        <v>810.66666666666663</v>
      </c>
      <c r="AS36" s="28">
        <v>4.7777777777777777</v>
      </c>
      <c r="AT36" s="28">
        <v>1497.4444444444443</v>
      </c>
      <c r="AU36" s="28">
        <v>4.4000000000000004</v>
      </c>
      <c r="AV36" s="28">
        <v>1505.2</v>
      </c>
      <c r="AW36" s="28">
        <v>4.5999999999999996</v>
      </c>
      <c r="AX36" s="28">
        <v>1694.5555555555557</v>
      </c>
      <c r="AY36" s="28">
        <v>4.5862068965517242</v>
      </c>
      <c r="AZ36" s="28">
        <v>1563.5714285714287</v>
      </c>
      <c r="BA36" s="33">
        <f>Tabla25[[#This Row],[ROS_NUM_COR_COD_ROS_TG_NEG]]-Tabla25[[#This Row],[PAS_NUM_COR_COD_ROS_TG_NEG]]</f>
        <v>1.935672514619883</v>
      </c>
      <c r="BB36" s="33">
        <f>Tabla25[[#This Row],[ROS_DUR_COR_COD_ROS_TG_NEG]]-Tabla25[[#This Row],[PAS_DUR_COR_COD_ROS_TG_NEG]]</f>
        <v>414.25694444444434</v>
      </c>
      <c r="BC36" s="33">
        <f>Tabla25[[#This Row],[ROS_NUM_COR_COD_ROS_TG_NEU]]-Tabla25[[#This Row],[PAS_NUM_COR_COD_ROS_TG_NEU]]</f>
        <v>1.242105263157895</v>
      </c>
      <c r="BD36" s="33">
        <f>Tabla25[[#This Row],[ROS_DUR_COR_COD_ROS_TG_NEU]]-Tabla25[[#This Row],[PAS_DUR_COR_COD_ROS_TG_NEU]]</f>
        <v>320.01250000000005</v>
      </c>
      <c r="BE36" s="33">
        <f>Tabla25[[#This Row],[ROS_NUM_COR_COD_ROS_TG_POS]]-Tabla25[[#This Row],[PAS_NUM_COR_COD_ROS_TG_POS]]</f>
        <v>1.4421052631578943</v>
      </c>
      <c r="BF36" s="33">
        <f>Tabla25[[#This Row],[ROS_DUR_COR_COD_ROS_TG_POS]]-Tabla25[[#This Row],[PAS_DUR_COR_COD_ROS_TG_POS]]</f>
        <v>532.43790849673223</v>
      </c>
      <c r="BG36" s="33">
        <f>Tabla25[[#This Row],[ROS_NUM_COR_COD_ROS_TG_TOT]]-Tabla25[[#This Row],[PAS_NUM_COR_COD_ROS_TG_TOT]]</f>
        <v>1.5335753176043556</v>
      </c>
      <c r="BH36" s="33">
        <f>Tabla25[[#This Row],[ROS_DUR_COR_COD_ROS_TG_TOT]]-Tabla25[[#This Row],[PAS_DUR_COR_COD_ROS_TG_TOT]]</f>
        <v>419.69387755102048</v>
      </c>
      <c r="BI36" s="30">
        <f>Tabla25[[#This Row],[ROS_NUM_COR_COD_ESC_TG_NEG]]-Tabla25[[#This Row],[PAS_NUM_COR_COD_ESC_TG_NEG]]</f>
        <v>-1.9707602339181285</v>
      </c>
      <c r="BJ36" s="30">
        <f>Tabla25[[#This Row],[ROS_DUR_COR_COD_ESC_TG_NEG]]-Tabla25[[#This Row],[PAS_DUR_COR_COD_ESC_TG_NEG]]</f>
        <v>-433.68888888888887</v>
      </c>
      <c r="BK36" s="30">
        <f>Tabla25[[#This Row],[ROS_NUM_COR_COD_ESC_TG_NEU]]-Tabla25[[#This Row],[PAS_NUM_COR_COD_ESC_TG_NEU]]</f>
        <v>-1.726315789473684</v>
      </c>
      <c r="BL36" s="30">
        <f>Tabla25[[#This Row],[ROS_DUR_COR_COD_ESC_TG_NEU]]-Tabla25[[#This Row],[PAS_DUR_COR_COD_ESC_TG_NEU]]</f>
        <v>-104.47777777777787</v>
      </c>
      <c r="BM36" s="30">
        <f>Tabla25[[#This Row],[ROS_NUM_COR_COD_ESC_TG_POS]]-Tabla25[[#This Row],[PAS_NUM_COR_COD_ESC_TG_POS]]</f>
        <v>-1.5631578947368421</v>
      </c>
      <c r="BN36" s="30">
        <f>Tabla25[[#This Row],[ROS_DUR_COR_COD_ESC_TG_POS]]-Tabla25[[#This Row],[PAS_DUR_COR_COD_ESC_TG_POS]]</f>
        <v>-488.05147058823536</v>
      </c>
      <c r="BO36" s="30">
        <f>Tabla25[[#This Row],[ROS_NUM_COR_COD_ESC_TG_TOT]]-Tabla25[[#This Row],[PAS_NUM_COR_COD_ESC_TG_TOT]]</f>
        <v>-1.7489413188142771</v>
      </c>
      <c r="BP36" s="30">
        <f>Tabla25[[#This Row],[ROS_DUR_COR_COD_ESC_TG_TOT]]-Tabla25[[#This Row],[PAS_DUR_COR_COD_ESC_TG_TOT]]</f>
        <v>-374.61635220125788</v>
      </c>
      <c r="BQ36" s="36">
        <f>Tabla25[[#This Row],[PAS_NUM_COR_COD_ROS_TG_NEG]]-Tabla25[[#This Row],[ESC_NUM_COR_COD_ROS_TG_NEG]]</f>
        <v>1.064327485380117</v>
      </c>
      <c r="BR36" s="36">
        <f>Tabla25[[#This Row],[PAS_DUR_COR_COD_ROS_TG_NEG]]-Tabla25[[#This Row],[ESC_DUR_COR_COD_ROS_TG_NEG]]</f>
        <v>-374.0625</v>
      </c>
      <c r="BS36" s="36">
        <f>Tabla25[[#This Row],[PAS_NUM_COR_COD_ROS_TG_NEU]]-Tabla25[[#This Row],[ESC_NUM_COR_COD_ROS_TG_NEU]]</f>
        <v>0.49122807017543879</v>
      </c>
      <c r="BT36" s="36">
        <f>Tabla25[[#This Row],[PAS_DUR_COR_COD_ROS_TG_NEU]]-Tabla25[[#This Row],[ESC_DUR_COR_COD_ROS_TG_NEU]]</f>
        <v>59.616071428571331</v>
      </c>
      <c r="BU36" s="36">
        <f>Tabla25[[#This Row],[PAS_NUM_COR_COD_ROS_TG_POS]]-Tabla25[[#This Row],[ESC_NUM_COR_COD_ROS_TG_POS]]</f>
        <v>2.0578947368421052</v>
      </c>
      <c r="BV36" s="36">
        <f>Tabla25[[#This Row],[PAS_DUR_COR_COD_ROS_TG_POS]]-Tabla25[[#This Row],[ESC_DUR_COR_COD_ROS_TG_POS]]</f>
        <v>433.31764705882347</v>
      </c>
      <c r="BW36" s="36">
        <f>Tabla25[[#This Row],[PAS_NUM_COR_COD_ROS_TG_TOT]]-Tabla25[[#This Row],[ESC_NUM_COR_COD_ROS_TG_TOT]]</f>
        <v>1.2312030075187972</v>
      </c>
      <c r="BX36" s="36">
        <f>Tabla25[[#This Row],[PAS_DUR_COR_COD_ROS_TG_TOT]]-Tabla25[[#This Row],[ESC_DUR_COR_COD_ROS_TG_TOT]]</f>
        <v>59.377551020408191</v>
      </c>
      <c r="BY36" s="39">
        <f>Tabla25[[#This Row],[PAS_NUM_COR_COD_ESC_TG_NEG]]-Tabla25[[#This Row],[ESC_NUM_COR_COD_ESC_TG_NEG]]</f>
        <v>-0.91812865497076057</v>
      </c>
      <c r="BZ36" s="39">
        <f>Tabla25[[#This Row],[PAS_DUR_COR_COD_ESC_TG_NEG]]-Tabla25[[#This Row],[ESC_DUR_COR_COD_ESC_TG_NEG]]</f>
        <v>-599.96825396825398</v>
      </c>
      <c r="CA36" s="39">
        <f>Tabla25[[#This Row],[PAS_NUM_COR_COD_ESC_TG_NEU]]-Tabla25[[#This Row],[ESC_NUM_COR_COD_ESC_TG_NEU]]</f>
        <v>0.19298245614035059</v>
      </c>
      <c r="CB36" s="39">
        <f>Tabla25[[#This Row],[PAS_DUR_COR_COD_ESC_TG_NEU]]-Tabla25[[#This Row],[ESC_DUR_COR_COD_ESC_TG_NEU]]</f>
        <v>-323.86507936507928</v>
      </c>
      <c r="CC36" s="39">
        <f>Tabla25[[#This Row],[PAS_NUM_COR_COD_ESC_TG_POS]]-Tabla25[[#This Row],[ESC_NUM_COR_COD_ESC_TG_POS]]</f>
        <v>-1.736842105263158</v>
      </c>
      <c r="CD36" s="39">
        <f>Tabla25[[#This Row],[PAS_DUR_COR_COD_ESC_TG_POS]]-Tabla25[[#This Row],[ESC_DUR_COR_COD_ESC_TG_POS]]</f>
        <v>-553.22352941176473</v>
      </c>
      <c r="CE36" s="39">
        <f>Tabla25[[#This Row],[PAS_NUM_COR_COD_ESC_TG_TOT]]-Tabla25[[#This Row],[ESC_NUM_COR_COD_ESC_TG_TOT]]</f>
        <v>-0.84711779448621538</v>
      </c>
      <c r="CF36" s="39">
        <f>Tabla25[[#This Row],[PAS_DUR_COR_COD_ESC_TG_TOT]]-Tabla25[[#This Row],[ESC_DUR_COR_COD_ESC_TG_TOT]]</f>
        <v>-493.59198113207549</v>
      </c>
      <c r="CG36" s="42">
        <f>Tabla25[[#This Row],[PAS_NUM_COR_COD_ROS_TG_NEG]]-Tabla25[[#This Row],[PAS_NUM_COR_COD_ESC_TG_NEG]]</f>
        <v>-0.68421052631578938</v>
      </c>
      <c r="CH36" s="42">
        <f>Tabla25[[#This Row],[PAS_NUM_COR_COD_ROS_TG_NEU]]-Tabla25[[#This Row],[PAS_NUM_COR_COD_ESC_TG_NEU]]</f>
        <v>-0.36842105263157876</v>
      </c>
      <c r="CI36" s="42">
        <f>Tabla25[[#This Row],[PAS_NUM_COR_COD_ROS_TG_POS]]-Tabla25[[#This Row],[PAS_NUM_COR_COD_ESC_TG_POS]]</f>
        <v>-0.10526315789473673</v>
      </c>
      <c r="CJ36" s="42">
        <f>Tabla25[[#This Row],[PAS_NUM_COR_COD_ROS_TG_TOT]]-Tabla25[[#This Row],[PAS_NUM_COR_COD_ESC_TG_TOT]]</f>
        <v>-0.38596491228070162</v>
      </c>
      <c r="CK36" s="42">
        <f>Tabla25[[#This Row],[PAS_DUR_COR_COD_ROS_TG_NEG]]-Tabla25[[#This Row],[PAS_DUR_COR_COD_ESC_TG_NEG]]</f>
        <v>-156.70138888888891</v>
      </c>
      <c r="CL36" s="42">
        <f>Tabla25[[#This Row],[PAS_DUR_COR_COD_ROS_TG_NEU]]-Tabla25[[#This Row],[PAS_DUR_COR_COD_ESC_TG_NEU]]</f>
        <v>11.909722222222172</v>
      </c>
      <c r="CM36" s="42">
        <f>Tabla25[[#This Row],[PAS_DUR_COR_COD_ROS_TG_POS]]-Tabla25[[#This Row],[PAS_DUR_COR_COD_ESC_TG_POS]]</f>
        <v>21.941176470588061</v>
      </c>
      <c r="CN36" s="42">
        <f>Tabla25[[#This Row],[PAS_DUR_COR_COD_ROS_TG_TOT]]-Tabla25[[#This Row],[PAS_DUR_COR_COD_ESC_TG_TOT]]</f>
        <v>-41.40546784751632</v>
      </c>
      <c r="CO36" s="44">
        <f>Tabla25[[#This Row],[ESC_NUM_COR_COD_ROS_TG_NEG]]-Tabla25[[#This Row],[ESC_NUM_COR_COD_ESC_TG_NEG]]</f>
        <v>-2.666666666666667</v>
      </c>
      <c r="CP36" s="44">
        <f>Tabla25[[#This Row],[ESC_NUM_COR_COD_ROS_TG_NEU]]-Tabla25[[#This Row],[ESC_NUM_COR_COD_ESC_TG_NEU]]</f>
        <v>-0.66666666666666696</v>
      </c>
      <c r="CQ36" s="44">
        <f>Tabla25[[#This Row],[ESC_NUM_COR_COD_ROS_TG_POS]]-Tabla25[[#This Row],[ESC_NUM_COR_COD_ESC_TG_POS]]</f>
        <v>-3.9</v>
      </c>
      <c r="CR36" s="44">
        <f>Tabla25[[#This Row],[ESC_NUM_COR_COD_ROS_TG_TOT]]-Tabla25[[#This Row],[ESC_NUM_COR_COD_ESC_TG_TOT]]</f>
        <v>-2.4642857142857144</v>
      </c>
      <c r="CS36" s="44">
        <f>Tabla25[[#This Row],[ESC_DUR_COR_COD_ROS_TG_NEG]]-Tabla25[[#This Row],[ESC_DUR_COR_COD_ESC_TG_NEG]]</f>
        <v>-382.60714285714289</v>
      </c>
      <c r="CT36" s="44">
        <f>Tabla25[[#This Row],[ESC_DUR_COR_COD_ROS_TG_NEU]]-Tabla25[[#This Row],[ESC_DUR_COR_COD_ESC_TG_NEU]]</f>
        <v>-371.57142857142844</v>
      </c>
      <c r="CU36" s="44">
        <f>Tabla25[[#This Row],[ESC_DUR_COR_COD_ROS_TG_POS]]-Tabla25[[#This Row],[ESC_DUR_COR_COD_ESC_TG_POS]]</f>
        <v>-964.60000000000014</v>
      </c>
      <c r="CV36" s="44">
        <f>Tabla25[[#This Row],[ESC_DUR_COR_COD_ROS_TG_TOT]]-Tabla25[[#This Row],[ESC_DUR_COR_COD_ESC_TG_TOT]]</f>
        <v>-594.375</v>
      </c>
      <c r="CW36" s="47">
        <f>Tabla25[[#This Row],[ROS_NUM_COR_COD_ROS_TG_NEG]]-Tabla25[[#This Row],[ROS_NUM_COR_COD_ESC_TG_NEG]]</f>
        <v>3.2222222222222223</v>
      </c>
      <c r="CX36" s="47">
        <f>Tabla25[[#This Row],[ROS_NUM_COR_COD_ROS_TG_NEU]]-Tabla25[[#This Row],[ROS_NUM_COR_COD_ESC_TG_NEU]]</f>
        <v>2.6000000000000005</v>
      </c>
      <c r="CY36" s="47">
        <f>Tabla25[[#This Row],[ROS_NUM_COR_COD_ROS_TG_POS]]-Tabla25[[#This Row],[ROS_NUM_COR_COD_ESC_TG_POS]]</f>
        <v>2.8999999999999995</v>
      </c>
      <c r="CZ36" s="47">
        <f>Tabla25[[#This Row],[ROS_NUM_COR_COD_ROS_TG_TOT]]-Tabla25[[#This Row],[ROS_NUM_COR_COD_ESC_TG_TOT]]</f>
        <v>2.896551724137931</v>
      </c>
      <c r="DA36" s="47">
        <f>Tabla25[[#This Row],[ROS_DUR_COR_COD_ROS_TG_NEG]]-Tabla25[[#This Row],[ROS_DUR_COR_COD_ESC_TG_NEG]]</f>
        <v>691.2444444444443</v>
      </c>
      <c r="DB36" s="47">
        <f>Tabla25[[#This Row],[ROS_DUR_COR_COD_ROS_TG_NEU]]-Tabla25[[#This Row],[ROS_DUR_COR_COD_ESC_TG_NEU]]</f>
        <v>436.40000000000009</v>
      </c>
      <c r="DC36" s="47">
        <f>Tabla25[[#This Row],[ROS_DUR_COR_COD_ROS_TG_POS]]-Tabla25[[#This Row],[ROS_DUR_COR_COD_ESC_TG_POS]]</f>
        <v>1042.4305555555557</v>
      </c>
      <c r="DD36" s="47">
        <f>Tabla25[[#This Row],[ROS_DUR_COR_COD_ROS_TG_TOT]]-Tabla25[[#This Row],[ROS_DUR_COR_COD_ESC_TG_TOT]]</f>
        <v>752.90476190476204</v>
      </c>
    </row>
    <row r="37" spans="1:108" x14ac:dyDescent="0.3">
      <c r="A37" s="2" t="s">
        <v>35</v>
      </c>
      <c r="B37" s="2">
        <v>20</v>
      </c>
      <c r="C37" s="2">
        <v>2</v>
      </c>
      <c r="D37" s="2">
        <v>21</v>
      </c>
      <c r="E37" s="19">
        <v>3.45</v>
      </c>
      <c r="F37" s="19">
        <v>1240.7692307692307</v>
      </c>
      <c r="G37" s="19">
        <v>3.35</v>
      </c>
      <c r="H37" s="19">
        <v>1590.909090909091</v>
      </c>
      <c r="I37" s="19">
        <v>3.15</v>
      </c>
      <c r="J37" s="19">
        <v>1206.9230769230769</v>
      </c>
      <c r="K37" s="19">
        <v>3.3166666666666669</v>
      </c>
      <c r="L37" s="19">
        <v>1332.9729729729729</v>
      </c>
      <c r="M37" s="21">
        <v>2.7</v>
      </c>
      <c r="N37" s="21">
        <v>1574.7</v>
      </c>
      <c r="O37" s="21">
        <v>3</v>
      </c>
      <c r="P37" s="21">
        <v>1104.1333333333334</v>
      </c>
      <c r="Q37" s="21">
        <v>3</v>
      </c>
      <c r="R37" s="21">
        <v>1467.5833333333333</v>
      </c>
      <c r="S37" s="21">
        <v>2.9</v>
      </c>
      <c r="T37" s="21">
        <v>1349.1891891891892</v>
      </c>
      <c r="U37" s="22">
        <v>3.7</v>
      </c>
      <c r="V37" s="22">
        <v>1126.3</v>
      </c>
      <c r="W37" s="22">
        <v>3</v>
      </c>
      <c r="X37" s="22">
        <v>1137.75</v>
      </c>
      <c r="Y37" s="22">
        <v>3.2</v>
      </c>
      <c r="Z37" s="22">
        <v>1344.8571428571429</v>
      </c>
      <c r="AA37" s="22">
        <v>3.3</v>
      </c>
      <c r="AB37" s="22">
        <v>1191.1600000000001</v>
      </c>
      <c r="AC37" s="24">
        <v>2.1</v>
      </c>
      <c r="AD37" s="24">
        <v>1256.2</v>
      </c>
      <c r="AE37" s="24">
        <v>2.2999999999999998</v>
      </c>
      <c r="AF37" s="24">
        <v>1165.4000000000001</v>
      </c>
      <c r="AG37" s="24">
        <v>2.4</v>
      </c>
      <c r="AH37" s="24">
        <v>1270</v>
      </c>
      <c r="AI37" s="24">
        <v>2.2666666666666666</v>
      </c>
      <c r="AJ37" s="24">
        <v>1233</v>
      </c>
      <c r="AK37" s="26">
        <v>3.2222222222222223</v>
      </c>
      <c r="AL37" s="26">
        <v>982.375</v>
      </c>
      <c r="AM37" s="26">
        <v>3.1</v>
      </c>
      <c r="AN37" s="26">
        <v>1231.1428571428571</v>
      </c>
      <c r="AO37" s="26">
        <v>2.8888888888888888</v>
      </c>
      <c r="AP37" s="26">
        <v>1142.4285714285713</v>
      </c>
      <c r="AQ37" s="26">
        <v>3.0714285714285716</v>
      </c>
      <c r="AR37" s="26">
        <v>1112.4545454545455</v>
      </c>
      <c r="AS37" s="28">
        <v>2</v>
      </c>
      <c r="AT37" s="28">
        <v>518.125</v>
      </c>
      <c r="AU37" s="28">
        <v>2.8</v>
      </c>
      <c r="AV37" s="28">
        <v>608.1</v>
      </c>
      <c r="AW37" s="28">
        <v>2.7777777777777777</v>
      </c>
      <c r="AX37" s="28">
        <v>970.125</v>
      </c>
      <c r="AY37" s="28">
        <v>2.5357142857142856</v>
      </c>
      <c r="AZ37" s="28">
        <v>691.80769230769226</v>
      </c>
      <c r="BA37" s="33">
        <f>Tabla25[[#This Row],[ROS_NUM_COR_COD_ROS_TG_NEG]]-Tabla25[[#This Row],[PAS_NUM_COR_COD_ROS_TG_NEG]]</f>
        <v>-0.70000000000000018</v>
      </c>
      <c r="BB37" s="33">
        <f>Tabla25[[#This Row],[ROS_DUR_COR_COD_ROS_TG_NEG]]-Tabla25[[#This Row],[PAS_DUR_COR_COD_ROS_TG_NEG]]</f>
        <v>-1056.575</v>
      </c>
      <c r="BC37" s="33">
        <f>Tabla25[[#This Row],[ROS_NUM_COR_COD_ROS_TG_NEU]]-Tabla25[[#This Row],[PAS_NUM_COR_COD_ROS_TG_NEU]]</f>
        <v>-0.20000000000000018</v>
      </c>
      <c r="BD37" s="33">
        <f>Tabla25[[#This Row],[ROS_DUR_COR_COD_ROS_TG_NEU]]-Tabla25[[#This Row],[PAS_DUR_COR_COD_ROS_TG_NEU]]</f>
        <v>-496.03333333333342</v>
      </c>
      <c r="BE37" s="33">
        <f>Tabla25[[#This Row],[ROS_NUM_COR_COD_ROS_TG_POS]]-Tabla25[[#This Row],[PAS_NUM_COR_COD_ROS_TG_POS]]</f>
        <v>-0.22222222222222232</v>
      </c>
      <c r="BF37" s="33">
        <f>Tabla25[[#This Row],[ROS_DUR_COR_COD_ROS_TG_POS]]-Tabla25[[#This Row],[PAS_DUR_COR_COD_ROS_TG_POS]]</f>
        <v>-497.45833333333326</v>
      </c>
      <c r="BG37" s="33">
        <f>Tabla25[[#This Row],[ROS_NUM_COR_COD_ROS_TG_TOT]]-Tabla25[[#This Row],[PAS_NUM_COR_COD_ROS_TG_TOT]]</f>
        <v>-0.36428571428571432</v>
      </c>
      <c r="BH37" s="33">
        <f>Tabla25[[#This Row],[ROS_DUR_COR_COD_ROS_TG_TOT]]-Tabla25[[#This Row],[PAS_DUR_COR_COD_ROS_TG_TOT]]</f>
        <v>-657.3814968814969</v>
      </c>
      <c r="BI37" s="30">
        <f>Tabla25[[#This Row],[ROS_NUM_COR_COD_ESC_TG_NEG]]-Tabla25[[#This Row],[PAS_NUM_COR_COD_ESC_TG_NEG]]</f>
        <v>-0.22777777777777786</v>
      </c>
      <c r="BJ37" s="30">
        <f>Tabla25[[#This Row],[ROS_DUR_COR_COD_ESC_TG_NEG]]-Tabla25[[#This Row],[PAS_DUR_COR_COD_ESC_TG_NEG]]</f>
        <v>-258.39423076923072</v>
      </c>
      <c r="BK37" s="30">
        <f>Tabla25[[#This Row],[ROS_NUM_COR_COD_ESC_TG_NEU]]-Tabla25[[#This Row],[PAS_NUM_COR_COD_ESC_TG_NEU]]</f>
        <v>-0.25</v>
      </c>
      <c r="BL37" s="30">
        <f>Tabla25[[#This Row],[ROS_DUR_COR_COD_ESC_TG_NEU]]-Tabla25[[#This Row],[PAS_DUR_COR_COD_ESC_TG_NEU]]</f>
        <v>-359.76623376623388</v>
      </c>
      <c r="BM37" s="30">
        <f>Tabla25[[#This Row],[ROS_NUM_COR_COD_ESC_TG_POS]]-Tabla25[[#This Row],[PAS_NUM_COR_COD_ESC_TG_POS]]</f>
        <v>-0.26111111111111107</v>
      </c>
      <c r="BN37" s="30">
        <f>Tabla25[[#This Row],[ROS_DUR_COR_COD_ESC_TG_POS]]-Tabla25[[#This Row],[PAS_DUR_COR_COD_ESC_TG_POS]]</f>
        <v>-64.494505494505574</v>
      </c>
      <c r="BO37" s="30">
        <f>Tabla25[[#This Row],[ROS_NUM_COR_COD_ESC_TG_TOT]]-Tabla25[[#This Row],[PAS_NUM_COR_COD_ESC_TG_TOT]]</f>
        <v>-0.24523809523809526</v>
      </c>
      <c r="BP37" s="30">
        <f>Tabla25[[#This Row],[ROS_DUR_COR_COD_ESC_TG_TOT]]-Tabla25[[#This Row],[PAS_DUR_COR_COD_ESC_TG_TOT]]</f>
        <v>-220.51842751842742</v>
      </c>
      <c r="BQ37" s="36">
        <f>Tabla25[[#This Row],[PAS_NUM_COR_COD_ROS_TG_NEG]]-Tabla25[[#This Row],[ESC_NUM_COR_COD_ROS_TG_NEG]]</f>
        <v>0.60000000000000009</v>
      </c>
      <c r="BR37" s="36">
        <f>Tabla25[[#This Row],[PAS_DUR_COR_COD_ROS_TG_NEG]]-Tabla25[[#This Row],[ESC_DUR_COR_COD_ROS_TG_NEG]]</f>
        <v>318.5</v>
      </c>
      <c r="BS37" s="36">
        <f>Tabla25[[#This Row],[PAS_NUM_COR_COD_ROS_TG_NEU]]-Tabla25[[#This Row],[ESC_NUM_COR_COD_ROS_TG_NEU]]</f>
        <v>0.70000000000000018</v>
      </c>
      <c r="BT37" s="36">
        <f>Tabla25[[#This Row],[PAS_DUR_COR_COD_ROS_TG_NEU]]-Tabla25[[#This Row],[ESC_DUR_COR_COD_ROS_TG_NEU]]</f>
        <v>-61.266666666666652</v>
      </c>
      <c r="BU37" s="36">
        <f>Tabla25[[#This Row],[PAS_NUM_COR_COD_ROS_TG_POS]]-Tabla25[[#This Row],[ESC_NUM_COR_COD_ROS_TG_POS]]</f>
        <v>0.60000000000000009</v>
      </c>
      <c r="BV37" s="36">
        <f>Tabla25[[#This Row],[PAS_DUR_COR_COD_ROS_TG_POS]]-Tabla25[[#This Row],[ESC_DUR_COR_COD_ROS_TG_POS]]</f>
        <v>197.58333333333326</v>
      </c>
      <c r="BW37" s="36">
        <f>Tabla25[[#This Row],[PAS_NUM_COR_COD_ROS_TG_TOT]]-Tabla25[[#This Row],[ESC_NUM_COR_COD_ROS_TG_TOT]]</f>
        <v>0.6333333333333333</v>
      </c>
      <c r="BX37" s="36">
        <f>Tabla25[[#This Row],[PAS_DUR_COR_COD_ROS_TG_TOT]]-Tabla25[[#This Row],[ESC_DUR_COR_COD_ROS_TG_TOT]]</f>
        <v>116.18918918918916</v>
      </c>
      <c r="BY37" s="39">
        <f>Tabla25[[#This Row],[PAS_NUM_COR_COD_ESC_TG_NEG]]-Tabla25[[#This Row],[ESC_NUM_COR_COD_ESC_TG_NEG]]</f>
        <v>-0.25</v>
      </c>
      <c r="BZ37" s="39">
        <f>Tabla25[[#This Row],[PAS_DUR_COR_COD_ESC_TG_NEG]]-Tabla25[[#This Row],[ESC_DUR_COR_COD_ESC_TG_NEG]]</f>
        <v>114.46923076923076</v>
      </c>
      <c r="CA37" s="39">
        <f>Tabla25[[#This Row],[PAS_NUM_COR_COD_ESC_TG_NEU]]-Tabla25[[#This Row],[ESC_NUM_COR_COD_ESC_TG_NEU]]</f>
        <v>0.35000000000000009</v>
      </c>
      <c r="CB37" s="39">
        <f>Tabla25[[#This Row],[PAS_DUR_COR_COD_ESC_TG_NEU]]-Tabla25[[#This Row],[ESC_DUR_COR_COD_ESC_TG_NEU]]</f>
        <v>453.15909090909099</v>
      </c>
      <c r="CC37" s="39">
        <f>Tabla25[[#This Row],[PAS_NUM_COR_COD_ESC_TG_POS]]-Tabla25[[#This Row],[ESC_NUM_COR_COD_ESC_TG_POS]]</f>
        <v>-5.0000000000000266E-2</v>
      </c>
      <c r="CD37" s="39">
        <f>Tabla25[[#This Row],[PAS_DUR_COR_COD_ESC_TG_POS]]-Tabla25[[#This Row],[ESC_DUR_COR_COD_ESC_TG_POS]]</f>
        <v>-137.93406593406598</v>
      </c>
      <c r="CE37" s="39">
        <f>Tabla25[[#This Row],[PAS_NUM_COR_COD_ESC_TG_TOT]]-Tabla25[[#This Row],[ESC_NUM_COR_COD_ESC_TG_TOT]]</f>
        <v>1.6666666666667052E-2</v>
      </c>
      <c r="CF37" s="39">
        <f>Tabla25[[#This Row],[PAS_DUR_COR_COD_ESC_TG_TOT]]-Tabla25[[#This Row],[ESC_DUR_COR_COD_ESC_TG_TOT]]</f>
        <v>141.81297297297283</v>
      </c>
      <c r="CG37" s="42">
        <f>Tabla25[[#This Row],[PAS_NUM_COR_COD_ROS_TG_NEG]]-Tabla25[[#This Row],[PAS_NUM_COR_COD_ESC_TG_NEG]]</f>
        <v>-0.75</v>
      </c>
      <c r="CH37" s="42">
        <f>Tabla25[[#This Row],[PAS_NUM_COR_COD_ROS_TG_NEU]]-Tabla25[[#This Row],[PAS_NUM_COR_COD_ESC_TG_NEU]]</f>
        <v>-0.35000000000000009</v>
      </c>
      <c r="CI37" s="42">
        <f>Tabla25[[#This Row],[PAS_NUM_COR_COD_ROS_TG_POS]]-Tabla25[[#This Row],[PAS_NUM_COR_COD_ESC_TG_POS]]</f>
        <v>-0.14999999999999991</v>
      </c>
      <c r="CJ37" s="42">
        <f>Tabla25[[#This Row],[PAS_NUM_COR_COD_ROS_TG_TOT]]-Tabla25[[#This Row],[PAS_NUM_COR_COD_ESC_TG_TOT]]</f>
        <v>-0.41666666666666696</v>
      </c>
      <c r="CK37" s="42">
        <f>Tabla25[[#This Row],[PAS_DUR_COR_COD_ROS_TG_NEG]]-Tabla25[[#This Row],[PAS_DUR_COR_COD_ESC_TG_NEG]]</f>
        <v>333.93076923076933</v>
      </c>
      <c r="CL37" s="42">
        <f>Tabla25[[#This Row],[PAS_DUR_COR_COD_ROS_TG_NEU]]-Tabla25[[#This Row],[PAS_DUR_COR_COD_ESC_TG_NEU]]</f>
        <v>-486.77575757575755</v>
      </c>
      <c r="CM37" s="42">
        <f>Tabla25[[#This Row],[PAS_DUR_COR_COD_ROS_TG_POS]]-Tabla25[[#This Row],[PAS_DUR_COR_COD_ESC_TG_POS]]</f>
        <v>260.66025641025635</v>
      </c>
      <c r="CN37" s="42">
        <f>Tabla25[[#This Row],[PAS_DUR_COR_COD_ROS_TG_TOT]]-Tabla25[[#This Row],[PAS_DUR_COR_COD_ESC_TG_TOT]]</f>
        <v>16.216216216216253</v>
      </c>
      <c r="CO37" s="44">
        <f>Tabla25[[#This Row],[ESC_NUM_COR_COD_ROS_TG_NEG]]-Tabla25[[#This Row],[ESC_NUM_COR_COD_ESC_TG_NEG]]</f>
        <v>-1.6</v>
      </c>
      <c r="CP37" s="44">
        <f>Tabla25[[#This Row],[ESC_NUM_COR_COD_ROS_TG_NEU]]-Tabla25[[#This Row],[ESC_NUM_COR_COD_ESC_TG_NEU]]</f>
        <v>-0.70000000000000018</v>
      </c>
      <c r="CQ37" s="44">
        <f>Tabla25[[#This Row],[ESC_NUM_COR_COD_ROS_TG_POS]]-Tabla25[[#This Row],[ESC_NUM_COR_COD_ESC_TG_POS]]</f>
        <v>-0.80000000000000027</v>
      </c>
      <c r="CR37" s="44">
        <f>Tabla25[[#This Row],[ESC_NUM_COR_COD_ROS_TG_TOT]]-Tabla25[[#This Row],[ESC_NUM_COR_COD_ESC_TG_TOT]]</f>
        <v>-1.0333333333333332</v>
      </c>
      <c r="CS37" s="44">
        <f>Tabla25[[#This Row],[ESC_DUR_COR_COD_ROS_TG_NEG]]-Tabla25[[#This Row],[ESC_DUR_COR_COD_ESC_TG_NEG]]</f>
        <v>129.90000000000009</v>
      </c>
      <c r="CT37" s="44">
        <f>Tabla25[[#This Row],[ESC_DUR_COR_COD_ROS_TG_NEU]]-Tabla25[[#This Row],[ESC_DUR_COR_COD_ESC_TG_NEU]]</f>
        <v>27.650000000000091</v>
      </c>
      <c r="CU37" s="44">
        <f>Tabla25[[#This Row],[ESC_DUR_COR_COD_ROS_TG_POS]]-Tabla25[[#This Row],[ESC_DUR_COR_COD_ESC_TG_POS]]</f>
        <v>-74.85714285714289</v>
      </c>
      <c r="CV37" s="44">
        <f>Tabla25[[#This Row],[ESC_DUR_COR_COD_ROS_TG_TOT]]-Tabla25[[#This Row],[ESC_DUR_COR_COD_ESC_TG_TOT]]</f>
        <v>41.839999999999918</v>
      </c>
      <c r="CW37" s="47">
        <f>Tabla25[[#This Row],[ROS_NUM_COR_COD_ROS_TG_NEG]]-Tabla25[[#This Row],[ROS_NUM_COR_COD_ESC_TG_NEG]]</f>
        <v>-1.2222222222222223</v>
      </c>
      <c r="CX37" s="47">
        <f>Tabla25[[#This Row],[ROS_NUM_COR_COD_ROS_TG_NEU]]-Tabla25[[#This Row],[ROS_NUM_COR_COD_ESC_TG_NEU]]</f>
        <v>-0.30000000000000027</v>
      </c>
      <c r="CY37" s="47">
        <f>Tabla25[[#This Row],[ROS_NUM_COR_COD_ROS_TG_POS]]-Tabla25[[#This Row],[ROS_NUM_COR_COD_ESC_TG_POS]]</f>
        <v>-0.11111111111111116</v>
      </c>
      <c r="CZ37" s="47">
        <f>Tabla25[[#This Row],[ROS_NUM_COR_COD_ROS_TG_TOT]]-Tabla25[[#This Row],[ROS_NUM_COR_COD_ESC_TG_TOT]]</f>
        <v>-0.53571428571428603</v>
      </c>
      <c r="DA37" s="47">
        <f>Tabla25[[#This Row],[ROS_DUR_COR_COD_ROS_TG_NEG]]-Tabla25[[#This Row],[ROS_DUR_COR_COD_ESC_TG_NEG]]</f>
        <v>-464.25</v>
      </c>
      <c r="DB37" s="47">
        <f>Tabla25[[#This Row],[ROS_DUR_COR_COD_ROS_TG_NEU]]-Tabla25[[#This Row],[ROS_DUR_COR_COD_ESC_TG_NEU]]</f>
        <v>-623.04285714285709</v>
      </c>
      <c r="DC37" s="47">
        <f>Tabla25[[#This Row],[ROS_DUR_COR_COD_ROS_TG_POS]]-Tabla25[[#This Row],[ROS_DUR_COR_COD_ESC_TG_POS]]</f>
        <v>-172.30357142857133</v>
      </c>
      <c r="DD37" s="47">
        <f>Tabla25[[#This Row],[ROS_DUR_COR_COD_ROS_TG_TOT]]-Tabla25[[#This Row],[ROS_DUR_COR_COD_ESC_TG_TOT]]</f>
        <v>-420.64685314685323</v>
      </c>
    </row>
    <row r="38" spans="1:108" x14ac:dyDescent="0.3">
      <c r="A38" s="2" t="s">
        <v>36</v>
      </c>
      <c r="B38" s="2">
        <v>20</v>
      </c>
      <c r="C38" s="2">
        <v>2</v>
      </c>
      <c r="D38" s="2">
        <v>24</v>
      </c>
      <c r="E38" s="19">
        <v>0.26315789473684209</v>
      </c>
      <c r="F38" s="19">
        <v>119.6</v>
      </c>
      <c r="G38" s="19">
        <v>0.15</v>
      </c>
      <c r="H38" s="19">
        <v>119.33333333333333</v>
      </c>
      <c r="I38" s="19">
        <v>0.4</v>
      </c>
      <c r="J38" s="19">
        <v>114.375</v>
      </c>
      <c r="K38" s="19">
        <v>0.2711864406779661</v>
      </c>
      <c r="L38" s="19">
        <v>116.9375</v>
      </c>
      <c r="M38" s="21">
        <v>0.42105263157894735</v>
      </c>
      <c r="N38" s="21">
        <v>152.66666666666666</v>
      </c>
      <c r="O38" s="21">
        <v>0.55000000000000004</v>
      </c>
      <c r="P38" s="21">
        <v>120</v>
      </c>
      <c r="Q38" s="21">
        <v>0.3</v>
      </c>
      <c r="R38" s="21">
        <v>132.4</v>
      </c>
      <c r="S38" s="21">
        <v>0.42372881355932202</v>
      </c>
      <c r="T38" s="21">
        <v>132.9</v>
      </c>
      <c r="U38" s="22">
        <v>0.3</v>
      </c>
      <c r="V38" s="22">
        <v>140.5</v>
      </c>
      <c r="W38" s="22">
        <v>0.3</v>
      </c>
      <c r="X38" s="22">
        <v>144</v>
      </c>
      <c r="Y38" s="22">
        <v>0.5</v>
      </c>
      <c r="Z38" s="22">
        <v>196</v>
      </c>
      <c r="AA38" s="22">
        <v>0.36666666666666664</v>
      </c>
      <c r="AB38" s="22">
        <v>165.28571428571428</v>
      </c>
      <c r="AC38" s="24">
        <v>0.4</v>
      </c>
      <c r="AD38" s="24">
        <v>152.33333333333334</v>
      </c>
      <c r="AE38" s="24">
        <v>0.2</v>
      </c>
      <c r="AF38" s="24">
        <v>91</v>
      </c>
      <c r="AG38" s="24">
        <v>0.2</v>
      </c>
      <c r="AH38" s="24">
        <v>99</v>
      </c>
      <c r="AI38" s="24">
        <v>0.26666666666666666</v>
      </c>
      <c r="AJ38" s="24">
        <v>119.57142857142857</v>
      </c>
      <c r="AK38" s="26">
        <v>0.33333333333333331</v>
      </c>
      <c r="AL38" s="26">
        <v>93.666666666666671</v>
      </c>
      <c r="AM38" s="26">
        <v>0.3</v>
      </c>
      <c r="AN38" s="26">
        <v>151</v>
      </c>
      <c r="AO38" s="26">
        <v>0.2</v>
      </c>
      <c r="AP38" s="26">
        <v>82.5</v>
      </c>
      <c r="AQ38" s="26">
        <v>0.27586206896551724</v>
      </c>
      <c r="AR38" s="26">
        <v>106.85714285714286</v>
      </c>
      <c r="AS38" s="28">
        <v>0.33333333333333331</v>
      </c>
      <c r="AT38" s="28">
        <v>185.5</v>
      </c>
      <c r="AU38" s="28">
        <v>0.1</v>
      </c>
      <c r="AV38" s="28">
        <v>111</v>
      </c>
      <c r="AW38" s="28">
        <v>0.2</v>
      </c>
      <c r="AX38" s="28">
        <v>91.5</v>
      </c>
      <c r="AY38" s="28">
        <v>0.20689655172413793</v>
      </c>
      <c r="AZ38" s="28">
        <v>133</v>
      </c>
      <c r="BA38" s="33">
        <f>Tabla25[[#This Row],[ROS_NUM_COR_COD_ROS_TG_NEG]]-Tabla25[[#This Row],[PAS_NUM_COR_COD_ROS_TG_NEG]]</f>
        <v>-8.771929824561403E-2</v>
      </c>
      <c r="BB38" s="33">
        <f>Tabla25[[#This Row],[ROS_DUR_COR_COD_ROS_TG_NEG]]-Tabla25[[#This Row],[PAS_DUR_COR_COD_ROS_TG_NEG]]</f>
        <v>32.833333333333343</v>
      </c>
      <c r="BC38" s="33">
        <f>Tabla25[[#This Row],[ROS_NUM_COR_COD_ROS_TG_NEU]]-Tabla25[[#This Row],[PAS_NUM_COR_COD_ROS_TG_NEU]]</f>
        <v>-0.45000000000000007</v>
      </c>
      <c r="BD38" s="33">
        <f>Tabla25[[#This Row],[ROS_DUR_COR_COD_ROS_TG_NEU]]-Tabla25[[#This Row],[PAS_DUR_COR_COD_ROS_TG_NEU]]</f>
        <v>-9</v>
      </c>
      <c r="BE38" s="33">
        <f>Tabla25[[#This Row],[ROS_NUM_COR_COD_ROS_TG_POS]]-Tabla25[[#This Row],[PAS_NUM_COR_COD_ROS_TG_POS]]</f>
        <v>-9.9999999999999978E-2</v>
      </c>
      <c r="BF38" s="33">
        <f>Tabla25[[#This Row],[ROS_DUR_COR_COD_ROS_TG_POS]]-Tabla25[[#This Row],[PAS_DUR_COR_COD_ROS_TG_POS]]</f>
        <v>-40.900000000000006</v>
      </c>
      <c r="BG38" s="33">
        <f>Tabla25[[#This Row],[ROS_NUM_COR_COD_ROS_TG_TOT]]-Tabla25[[#This Row],[PAS_NUM_COR_COD_ROS_TG_TOT]]</f>
        <v>-0.21683226183518409</v>
      </c>
      <c r="BH38" s="33">
        <f>Tabla25[[#This Row],[ROS_DUR_COR_COD_ROS_TG_TOT]]-Tabla25[[#This Row],[PAS_DUR_COR_COD_ROS_TG_TOT]]</f>
        <v>9.9999999999994316E-2</v>
      </c>
      <c r="BI38" s="30">
        <f>Tabla25[[#This Row],[ROS_NUM_COR_COD_ESC_TG_NEG]]-Tabla25[[#This Row],[PAS_NUM_COR_COD_ESC_TG_NEG]]</f>
        <v>7.0175438596491224E-2</v>
      </c>
      <c r="BJ38" s="30">
        <f>Tabla25[[#This Row],[ROS_DUR_COR_COD_ESC_TG_NEG]]-Tabla25[[#This Row],[PAS_DUR_COR_COD_ESC_TG_NEG]]</f>
        <v>-25.933333333333323</v>
      </c>
      <c r="BK38" s="30">
        <f>Tabla25[[#This Row],[ROS_NUM_COR_COD_ESC_TG_NEU]]-Tabla25[[#This Row],[PAS_NUM_COR_COD_ESC_TG_NEU]]</f>
        <v>0.15</v>
      </c>
      <c r="BL38" s="30">
        <f>Tabla25[[#This Row],[ROS_DUR_COR_COD_ESC_TG_NEU]]-Tabla25[[#This Row],[PAS_DUR_COR_COD_ESC_TG_NEU]]</f>
        <v>31.666666666666671</v>
      </c>
      <c r="BM38" s="30">
        <f>Tabla25[[#This Row],[ROS_NUM_COR_COD_ESC_TG_POS]]-Tabla25[[#This Row],[PAS_NUM_COR_COD_ESC_TG_POS]]</f>
        <v>-0.2</v>
      </c>
      <c r="BN38" s="30">
        <f>Tabla25[[#This Row],[ROS_DUR_COR_COD_ESC_TG_POS]]-Tabla25[[#This Row],[PAS_DUR_COR_COD_ESC_TG_POS]]</f>
        <v>-31.875</v>
      </c>
      <c r="BO38" s="30">
        <f>Tabla25[[#This Row],[ROS_NUM_COR_COD_ESC_TG_TOT]]-Tabla25[[#This Row],[PAS_NUM_COR_COD_ESC_TG_TOT]]</f>
        <v>4.6756282875511368E-3</v>
      </c>
      <c r="BP38" s="30">
        <f>Tabla25[[#This Row],[ROS_DUR_COR_COD_ESC_TG_TOT]]-Tabla25[[#This Row],[PAS_DUR_COR_COD_ESC_TG_TOT]]</f>
        <v>-10.080357142857139</v>
      </c>
      <c r="BQ38" s="36">
        <f>Tabla25[[#This Row],[PAS_NUM_COR_COD_ROS_TG_NEG]]-Tabla25[[#This Row],[ESC_NUM_COR_COD_ROS_TG_NEG]]</f>
        <v>2.1052631578947323E-2</v>
      </c>
      <c r="BR38" s="36">
        <f>Tabla25[[#This Row],[PAS_DUR_COR_COD_ROS_TG_NEG]]-Tabla25[[#This Row],[ESC_DUR_COR_COD_ROS_TG_NEG]]</f>
        <v>0.33333333333331439</v>
      </c>
      <c r="BS38" s="36">
        <f>Tabla25[[#This Row],[PAS_NUM_COR_COD_ROS_TG_NEU]]-Tabla25[[#This Row],[ESC_NUM_COR_COD_ROS_TG_NEU]]</f>
        <v>0.35000000000000003</v>
      </c>
      <c r="BT38" s="36">
        <f>Tabla25[[#This Row],[PAS_DUR_COR_COD_ROS_TG_NEU]]-Tabla25[[#This Row],[ESC_DUR_COR_COD_ROS_TG_NEU]]</f>
        <v>29</v>
      </c>
      <c r="BU38" s="36">
        <f>Tabla25[[#This Row],[PAS_NUM_COR_COD_ROS_TG_POS]]-Tabla25[[#This Row],[ESC_NUM_COR_COD_ROS_TG_POS]]</f>
        <v>9.9999999999999978E-2</v>
      </c>
      <c r="BV38" s="36">
        <f>Tabla25[[#This Row],[PAS_DUR_COR_COD_ROS_TG_POS]]-Tabla25[[#This Row],[ESC_DUR_COR_COD_ROS_TG_POS]]</f>
        <v>33.400000000000006</v>
      </c>
      <c r="BW38" s="36">
        <f>Tabla25[[#This Row],[PAS_NUM_COR_COD_ROS_TG_TOT]]-Tabla25[[#This Row],[ESC_NUM_COR_COD_ROS_TG_TOT]]</f>
        <v>0.15706214689265535</v>
      </c>
      <c r="BX38" s="36">
        <f>Tabla25[[#This Row],[PAS_DUR_COR_COD_ROS_TG_TOT]]-Tabla25[[#This Row],[ESC_DUR_COR_COD_ROS_TG_TOT]]</f>
        <v>13.328571428571436</v>
      </c>
      <c r="BY38" s="39">
        <f>Tabla25[[#This Row],[PAS_NUM_COR_COD_ESC_TG_NEG]]-Tabla25[[#This Row],[ESC_NUM_COR_COD_ESC_TG_NEG]]</f>
        <v>-3.6842105263157898E-2</v>
      </c>
      <c r="BZ38" s="39">
        <f>Tabla25[[#This Row],[PAS_DUR_COR_COD_ESC_TG_NEG]]-Tabla25[[#This Row],[ESC_DUR_COR_COD_ESC_TG_NEG]]</f>
        <v>-20.900000000000006</v>
      </c>
      <c r="CA38" s="39">
        <f>Tabla25[[#This Row],[PAS_NUM_COR_COD_ESC_TG_NEU]]-Tabla25[[#This Row],[ESC_NUM_COR_COD_ESC_TG_NEU]]</f>
        <v>-0.15</v>
      </c>
      <c r="CB38" s="39">
        <f>Tabla25[[#This Row],[PAS_DUR_COR_COD_ESC_TG_NEU]]-Tabla25[[#This Row],[ESC_DUR_COR_COD_ESC_TG_NEU]]</f>
        <v>-24.666666666666671</v>
      </c>
      <c r="CC38" s="39">
        <f>Tabla25[[#This Row],[PAS_NUM_COR_COD_ESC_TG_POS]]-Tabla25[[#This Row],[ESC_NUM_COR_COD_ESC_TG_POS]]</f>
        <v>-9.9999999999999978E-2</v>
      </c>
      <c r="CD38" s="39">
        <f>Tabla25[[#This Row],[PAS_DUR_COR_COD_ESC_TG_POS]]-Tabla25[[#This Row],[ESC_DUR_COR_COD_ESC_TG_POS]]</f>
        <v>-81.625</v>
      </c>
      <c r="CE38" s="39">
        <f>Tabla25[[#This Row],[PAS_NUM_COR_COD_ESC_TG_TOT]]-Tabla25[[#This Row],[ESC_NUM_COR_COD_ESC_TG_TOT]]</f>
        <v>-9.548022598870054E-2</v>
      </c>
      <c r="CF38" s="39">
        <f>Tabla25[[#This Row],[PAS_DUR_COR_COD_ESC_TG_TOT]]-Tabla25[[#This Row],[ESC_DUR_COR_COD_ESC_TG_TOT]]</f>
        <v>-48.348214285714278</v>
      </c>
      <c r="CG38" s="42">
        <f>Tabla25[[#This Row],[PAS_NUM_COR_COD_ROS_TG_NEG]]-Tabla25[[#This Row],[PAS_NUM_COR_COD_ESC_TG_NEG]]</f>
        <v>0.15789473684210525</v>
      </c>
      <c r="CH38" s="42">
        <f>Tabla25[[#This Row],[PAS_NUM_COR_COD_ROS_TG_NEU]]-Tabla25[[#This Row],[PAS_NUM_COR_COD_ESC_TG_NEU]]</f>
        <v>0.4</v>
      </c>
      <c r="CI38" s="42">
        <f>Tabla25[[#This Row],[PAS_NUM_COR_COD_ROS_TG_POS]]-Tabla25[[#This Row],[PAS_NUM_COR_COD_ESC_TG_POS]]</f>
        <v>-0.10000000000000003</v>
      </c>
      <c r="CJ38" s="42">
        <f>Tabla25[[#This Row],[PAS_NUM_COR_COD_ROS_TG_TOT]]-Tabla25[[#This Row],[PAS_NUM_COR_COD_ESC_TG_TOT]]</f>
        <v>0.15254237288135591</v>
      </c>
      <c r="CK38" s="42">
        <f>Tabla25[[#This Row],[PAS_DUR_COR_COD_ROS_TG_NEG]]-Tabla25[[#This Row],[PAS_DUR_COR_COD_ESC_TG_NEG]]</f>
        <v>33.066666666666663</v>
      </c>
      <c r="CL38" s="42">
        <f>Tabla25[[#This Row],[PAS_DUR_COR_COD_ROS_TG_NEU]]-Tabla25[[#This Row],[PAS_DUR_COR_COD_ESC_TG_NEU]]</f>
        <v>0.6666666666666714</v>
      </c>
      <c r="CM38" s="42">
        <f>Tabla25[[#This Row],[PAS_DUR_COR_COD_ROS_TG_POS]]-Tabla25[[#This Row],[PAS_DUR_COR_COD_ESC_TG_POS]]</f>
        <v>18.025000000000006</v>
      </c>
      <c r="CN38" s="42">
        <f>Tabla25[[#This Row],[PAS_DUR_COR_COD_ROS_TG_TOT]]-Tabla25[[#This Row],[PAS_DUR_COR_COD_ESC_TG_TOT]]</f>
        <v>15.962500000000006</v>
      </c>
      <c r="CO38" s="44">
        <f>Tabla25[[#This Row],[ESC_NUM_COR_COD_ROS_TG_NEG]]-Tabla25[[#This Row],[ESC_NUM_COR_COD_ESC_TG_NEG]]</f>
        <v>0.10000000000000003</v>
      </c>
      <c r="CP38" s="44">
        <f>Tabla25[[#This Row],[ESC_NUM_COR_COD_ROS_TG_NEU]]-Tabla25[[#This Row],[ESC_NUM_COR_COD_ESC_TG_NEU]]</f>
        <v>-9.9999999999999978E-2</v>
      </c>
      <c r="CQ38" s="44">
        <f>Tabla25[[#This Row],[ESC_NUM_COR_COD_ROS_TG_POS]]-Tabla25[[#This Row],[ESC_NUM_COR_COD_ESC_TG_POS]]</f>
        <v>-0.3</v>
      </c>
      <c r="CR38" s="44">
        <f>Tabla25[[#This Row],[ESC_NUM_COR_COD_ROS_TG_TOT]]-Tabla25[[#This Row],[ESC_NUM_COR_COD_ESC_TG_TOT]]</f>
        <v>-9.9999999999999978E-2</v>
      </c>
      <c r="CS38" s="44">
        <f>Tabla25[[#This Row],[ESC_DUR_COR_COD_ROS_TG_NEG]]-Tabla25[[#This Row],[ESC_DUR_COR_COD_ESC_TG_NEG]]</f>
        <v>11.833333333333343</v>
      </c>
      <c r="CT38" s="44">
        <f>Tabla25[[#This Row],[ESC_DUR_COR_COD_ROS_TG_NEU]]-Tabla25[[#This Row],[ESC_DUR_COR_COD_ESC_TG_NEU]]</f>
        <v>-53</v>
      </c>
      <c r="CU38" s="44">
        <f>Tabla25[[#This Row],[ESC_DUR_COR_COD_ROS_TG_POS]]-Tabla25[[#This Row],[ESC_DUR_COR_COD_ESC_TG_POS]]</f>
        <v>-97</v>
      </c>
      <c r="CV38" s="44">
        <f>Tabla25[[#This Row],[ESC_DUR_COR_COD_ROS_TG_TOT]]-Tabla25[[#This Row],[ESC_DUR_COR_COD_ESC_TG_TOT]]</f>
        <v>-45.714285714285708</v>
      </c>
      <c r="CW38" s="47">
        <f>Tabla25[[#This Row],[ROS_NUM_COR_COD_ROS_TG_NEG]]-Tabla25[[#This Row],[ROS_NUM_COR_COD_ESC_TG_NEG]]</f>
        <v>0</v>
      </c>
      <c r="CX38" s="47">
        <f>Tabla25[[#This Row],[ROS_NUM_COR_COD_ROS_TG_NEU]]-Tabla25[[#This Row],[ROS_NUM_COR_COD_ESC_TG_NEU]]</f>
        <v>-0.19999999999999998</v>
      </c>
      <c r="CY38" s="47">
        <f>Tabla25[[#This Row],[ROS_NUM_COR_COD_ROS_TG_POS]]-Tabla25[[#This Row],[ROS_NUM_COR_COD_ESC_TG_POS]]</f>
        <v>0</v>
      </c>
      <c r="CZ38" s="47">
        <f>Tabla25[[#This Row],[ROS_NUM_COR_COD_ROS_TG_TOT]]-Tabla25[[#This Row],[ROS_NUM_COR_COD_ESC_TG_TOT]]</f>
        <v>-6.8965517241379309E-2</v>
      </c>
      <c r="DA38" s="47">
        <f>Tabla25[[#This Row],[ROS_DUR_COR_COD_ROS_TG_NEG]]-Tabla25[[#This Row],[ROS_DUR_COR_COD_ESC_TG_NEG]]</f>
        <v>91.833333333333329</v>
      </c>
      <c r="DB38" s="47">
        <f>Tabla25[[#This Row],[ROS_DUR_COR_COD_ROS_TG_NEU]]-Tabla25[[#This Row],[ROS_DUR_COR_COD_ESC_TG_NEU]]</f>
        <v>-40</v>
      </c>
      <c r="DC38" s="47">
        <f>Tabla25[[#This Row],[ROS_DUR_COR_COD_ROS_TG_POS]]-Tabla25[[#This Row],[ROS_DUR_COR_COD_ESC_TG_POS]]</f>
        <v>9</v>
      </c>
      <c r="DD38" s="47">
        <f>Tabla25[[#This Row],[ROS_DUR_COR_COD_ROS_TG_TOT]]-Tabla25[[#This Row],[ROS_DUR_COR_COD_ESC_TG_TOT]]</f>
        <v>26.142857142857139</v>
      </c>
    </row>
    <row r="39" spans="1:108" x14ac:dyDescent="0.3">
      <c r="A39" s="2" t="s">
        <v>37</v>
      </c>
      <c r="B39" s="2">
        <v>20</v>
      </c>
      <c r="C39" s="2">
        <v>2</v>
      </c>
      <c r="D39" s="2">
        <v>20</v>
      </c>
      <c r="E39" s="19">
        <v>3.7</v>
      </c>
      <c r="F39" s="19">
        <v>1299.1333333333334</v>
      </c>
      <c r="G39" s="19">
        <v>3.8</v>
      </c>
      <c r="H39" s="19">
        <v>1187.8125</v>
      </c>
      <c r="I39" s="19">
        <v>3.9</v>
      </c>
      <c r="J39" s="19">
        <v>1617.4615384615386</v>
      </c>
      <c r="K39" s="19">
        <v>3.8</v>
      </c>
      <c r="L39" s="19">
        <v>1352.7045454545455</v>
      </c>
      <c r="M39" s="21">
        <v>4.25</v>
      </c>
      <c r="N39" s="21">
        <v>1447.8125</v>
      </c>
      <c r="O39" s="21">
        <v>4.3499999999999996</v>
      </c>
      <c r="P39" s="21">
        <v>1394.5</v>
      </c>
      <c r="Q39" s="21">
        <v>3.4</v>
      </c>
      <c r="R39" s="21">
        <v>1279.8571428571429</v>
      </c>
      <c r="S39" s="21">
        <v>4</v>
      </c>
      <c r="T39" s="21">
        <v>1378.1521739130435</v>
      </c>
      <c r="U39" s="22">
        <v>2.8571428571428572</v>
      </c>
      <c r="V39" s="22">
        <v>711.83333333333337</v>
      </c>
      <c r="W39" s="22">
        <v>2.2000000000000002</v>
      </c>
      <c r="X39" s="22">
        <v>1252.75</v>
      </c>
      <c r="Y39" s="22">
        <v>1.375</v>
      </c>
      <c r="Z39" s="22">
        <v>504.75</v>
      </c>
      <c r="AA39" s="22">
        <v>2.12</v>
      </c>
      <c r="AB39" s="22">
        <v>807.21428571428567</v>
      </c>
      <c r="AC39" s="24">
        <v>2</v>
      </c>
      <c r="AD39" s="24">
        <v>1289</v>
      </c>
      <c r="AE39" s="24">
        <v>2.5</v>
      </c>
      <c r="AF39" s="24">
        <v>679.375</v>
      </c>
      <c r="AG39" s="24">
        <v>2.5</v>
      </c>
      <c r="AH39" s="24">
        <v>922</v>
      </c>
      <c r="AI39" s="24">
        <v>2.36</v>
      </c>
      <c r="AJ39" s="24">
        <v>869.5</v>
      </c>
      <c r="AK39" s="26">
        <v>3.2222222222222223</v>
      </c>
      <c r="AL39" s="26">
        <v>1468</v>
      </c>
      <c r="AM39" s="26">
        <v>4.1111111111111107</v>
      </c>
      <c r="AN39" s="26">
        <v>1264.3333333333333</v>
      </c>
      <c r="AO39" s="26">
        <v>4.8</v>
      </c>
      <c r="AP39" s="26">
        <v>1627.6666666666667</v>
      </c>
      <c r="AQ39" s="26">
        <v>4.0714285714285712</v>
      </c>
      <c r="AR39" s="26">
        <v>1451.5</v>
      </c>
      <c r="AS39" s="28">
        <v>4.4444444444444446</v>
      </c>
      <c r="AT39" s="28">
        <v>1222.4285714285713</v>
      </c>
      <c r="AU39" s="28">
        <v>4.333333333333333</v>
      </c>
      <c r="AV39" s="28">
        <v>1065.8571428571429</v>
      </c>
      <c r="AW39" s="28">
        <v>3.7</v>
      </c>
      <c r="AX39" s="28">
        <v>810</v>
      </c>
      <c r="AY39" s="28">
        <v>4.1428571428571432</v>
      </c>
      <c r="AZ39" s="28">
        <v>1022.6363636363636</v>
      </c>
      <c r="BA39" s="33">
        <f>Tabla25[[#This Row],[ROS_NUM_COR_COD_ROS_TG_NEG]]-Tabla25[[#This Row],[PAS_NUM_COR_COD_ROS_TG_NEG]]</f>
        <v>0.19444444444444464</v>
      </c>
      <c r="BB39" s="33">
        <f>Tabla25[[#This Row],[ROS_DUR_COR_COD_ROS_TG_NEG]]-Tabla25[[#This Row],[PAS_DUR_COR_COD_ROS_TG_NEG]]</f>
        <v>-225.38392857142867</v>
      </c>
      <c r="BC39" s="33">
        <f>Tabla25[[#This Row],[ROS_NUM_COR_COD_ROS_TG_NEU]]-Tabla25[[#This Row],[PAS_NUM_COR_COD_ROS_TG_NEU]]</f>
        <v>-1.6666666666666607E-2</v>
      </c>
      <c r="BD39" s="33">
        <f>Tabla25[[#This Row],[ROS_DUR_COR_COD_ROS_TG_NEU]]-Tabla25[[#This Row],[PAS_DUR_COR_COD_ROS_TG_NEU]]</f>
        <v>-328.64285714285711</v>
      </c>
      <c r="BE39" s="33">
        <f>Tabla25[[#This Row],[ROS_NUM_COR_COD_ROS_TG_POS]]-Tabla25[[#This Row],[PAS_NUM_COR_COD_ROS_TG_POS]]</f>
        <v>0.30000000000000027</v>
      </c>
      <c r="BF39" s="33">
        <f>Tabla25[[#This Row],[ROS_DUR_COR_COD_ROS_TG_POS]]-Tabla25[[#This Row],[PAS_DUR_COR_COD_ROS_TG_POS]]</f>
        <v>-469.85714285714289</v>
      </c>
      <c r="BG39" s="33">
        <f>Tabla25[[#This Row],[ROS_NUM_COR_COD_ROS_TG_TOT]]-Tabla25[[#This Row],[PAS_NUM_COR_COD_ROS_TG_TOT]]</f>
        <v>0.14285714285714324</v>
      </c>
      <c r="BH39" s="33">
        <f>Tabla25[[#This Row],[ROS_DUR_COR_COD_ROS_TG_TOT]]-Tabla25[[#This Row],[PAS_DUR_COR_COD_ROS_TG_TOT]]</f>
        <v>-355.51581027667987</v>
      </c>
      <c r="BI39" s="30">
        <f>Tabla25[[#This Row],[ROS_NUM_COR_COD_ESC_TG_NEG]]-Tabla25[[#This Row],[PAS_NUM_COR_COD_ESC_TG_NEG]]</f>
        <v>-0.47777777777777786</v>
      </c>
      <c r="BJ39" s="30">
        <f>Tabla25[[#This Row],[ROS_DUR_COR_COD_ESC_TG_NEG]]-Tabla25[[#This Row],[PAS_DUR_COR_COD_ESC_TG_NEG]]</f>
        <v>168.86666666666656</v>
      </c>
      <c r="BK39" s="30">
        <f>Tabla25[[#This Row],[ROS_NUM_COR_COD_ESC_TG_NEU]]-Tabla25[[#This Row],[PAS_NUM_COR_COD_ESC_TG_NEU]]</f>
        <v>0.31111111111111089</v>
      </c>
      <c r="BL39" s="30">
        <f>Tabla25[[#This Row],[ROS_DUR_COR_COD_ESC_TG_NEU]]-Tabla25[[#This Row],[PAS_DUR_COR_COD_ESC_TG_NEU]]</f>
        <v>76.520833333333258</v>
      </c>
      <c r="BM39" s="30">
        <f>Tabla25[[#This Row],[ROS_NUM_COR_COD_ESC_TG_POS]]-Tabla25[[#This Row],[PAS_NUM_COR_COD_ESC_TG_POS]]</f>
        <v>0.89999999999999991</v>
      </c>
      <c r="BN39" s="30">
        <f>Tabla25[[#This Row],[ROS_DUR_COR_COD_ESC_TG_POS]]-Tabla25[[#This Row],[PAS_DUR_COR_COD_ESC_TG_POS]]</f>
        <v>10.205128205128176</v>
      </c>
      <c r="BO39" s="30">
        <f>Tabla25[[#This Row],[ROS_NUM_COR_COD_ESC_TG_TOT]]-Tabla25[[#This Row],[PAS_NUM_COR_COD_ESC_TG_TOT]]</f>
        <v>0.27142857142857135</v>
      </c>
      <c r="BP39" s="30">
        <f>Tabla25[[#This Row],[ROS_DUR_COR_COD_ESC_TG_TOT]]-Tabla25[[#This Row],[PAS_DUR_COR_COD_ESC_TG_TOT]]</f>
        <v>98.795454545454504</v>
      </c>
      <c r="BQ39" s="36">
        <f>Tabla25[[#This Row],[PAS_NUM_COR_COD_ROS_TG_NEG]]-Tabla25[[#This Row],[ESC_NUM_COR_COD_ROS_TG_NEG]]</f>
        <v>2.25</v>
      </c>
      <c r="BR39" s="36">
        <f>Tabla25[[#This Row],[PAS_DUR_COR_COD_ROS_TG_NEG]]-Tabla25[[#This Row],[ESC_DUR_COR_COD_ROS_TG_NEG]]</f>
        <v>158.8125</v>
      </c>
      <c r="BS39" s="36">
        <f>Tabla25[[#This Row],[PAS_NUM_COR_COD_ROS_TG_NEU]]-Tabla25[[#This Row],[ESC_NUM_COR_COD_ROS_TG_NEU]]</f>
        <v>1.8499999999999996</v>
      </c>
      <c r="BT39" s="36">
        <f>Tabla25[[#This Row],[PAS_DUR_COR_COD_ROS_TG_NEU]]-Tabla25[[#This Row],[ESC_DUR_COR_COD_ROS_TG_NEU]]</f>
        <v>715.125</v>
      </c>
      <c r="BU39" s="36">
        <f>Tabla25[[#This Row],[PAS_NUM_COR_COD_ROS_TG_POS]]-Tabla25[[#This Row],[ESC_NUM_COR_COD_ROS_TG_POS]]</f>
        <v>0.89999999999999991</v>
      </c>
      <c r="BV39" s="36">
        <f>Tabla25[[#This Row],[PAS_DUR_COR_COD_ROS_TG_POS]]-Tabla25[[#This Row],[ESC_DUR_COR_COD_ROS_TG_POS]]</f>
        <v>357.85714285714289</v>
      </c>
      <c r="BW39" s="36">
        <f>Tabla25[[#This Row],[PAS_NUM_COR_COD_ROS_TG_TOT]]-Tabla25[[#This Row],[ESC_NUM_COR_COD_ROS_TG_TOT]]</f>
        <v>1.6400000000000001</v>
      </c>
      <c r="BX39" s="36">
        <f>Tabla25[[#This Row],[PAS_DUR_COR_COD_ROS_TG_TOT]]-Tabla25[[#This Row],[ESC_DUR_COR_COD_ROS_TG_TOT]]</f>
        <v>508.6521739130435</v>
      </c>
      <c r="BY39" s="39">
        <f>Tabla25[[#This Row],[PAS_NUM_COR_COD_ESC_TG_NEG]]-Tabla25[[#This Row],[ESC_NUM_COR_COD_ESC_TG_NEG]]</f>
        <v>0.84285714285714297</v>
      </c>
      <c r="BZ39" s="39">
        <f>Tabla25[[#This Row],[PAS_DUR_COR_COD_ESC_TG_NEG]]-Tabla25[[#This Row],[ESC_DUR_COR_COD_ESC_TG_NEG]]</f>
        <v>587.30000000000007</v>
      </c>
      <c r="CA39" s="39">
        <f>Tabla25[[#This Row],[PAS_NUM_COR_COD_ESC_TG_NEU]]-Tabla25[[#This Row],[ESC_NUM_COR_COD_ESC_TG_NEU]]</f>
        <v>1.5999999999999996</v>
      </c>
      <c r="CB39" s="39">
        <f>Tabla25[[#This Row],[PAS_DUR_COR_COD_ESC_TG_NEU]]-Tabla25[[#This Row],[ESC_DUR_COR_COD_ESC_TG_NEU]]</f>
        <v>-64.9375</v>
      </c>
      <c r="CC39" s="39">
        <f>Tabla25[[#This Row],[PAS_NUM_COR_COD_ESC_TG_POS]]-Tabla25[[#This Row],[ESC_NUM_COR_COD_ESC_TG_POS]]</f>
        <v>2.5249999999999999</v>
      </c>
      <c r="CD39" s="39">
        <f>Tabla25[[#This Row],[PAS_DUR_COR_COD_ESC_TG_POS]]-Tabla25[[#This Row],[ESC_DUR_COR_COD_ESC_TG_POS]]</f>
        <v>1112.7115384615386</v>
      </c>
      <c r="CE39" s="39">
        <f>Tabla25[[#This Row],[PAS_NUM_COR_COD_ESC_TG_TOT]]-Tabla25[[#This Row],[ESC_NUM_COR_COD_ESC_TG_TOT]]</f>
        <v>1.6799999999999997</v>
      </c>
      <c r="CF39" s="39">
        <f>Tabla25[[#This Row],[PAS_DUR_COR_COD_ESC_TG_TOT]]-Tabla25[[#This Row],[ESC_DUR_COR_COD_ESC_TG_TOT]]</f>
        <v>545.49025974025983</v>
      </c>
      <c r="CG39" s="42">
        <f>Tabla25[[#This Row],[PAS_NUM_COR_COD_ROS_TG_NEG]]-Tabla25[[#This Row],[PAS_NUM_COR_COD_ESC_TG_NEG]]</f>
        <v>0.54999999999999982</v>
      </c>
      <c r="CH39" s="42">
        <f>Tabla25[[#This Row],[PAS_NUM_COR_COD_ROS_TG_NEU]]-Tabla25[[#This Row],[PAS_NUM_COR_COD_ESC_TG_NEU]]</f>
        <v>0.54999999999999982</v>
      </c>
      <c r="CI39" s="42">
        <f>Tabla25[[#This Row],[PAS_NUM_COR_COD_ROS_TG_POS]]-Tabla25[[#This Row],[PAS_NUM_COR_COD_ESC_TG_POS]]</f>
        <v>-0.5</v>
      </c>
      <c r="CJ39" s="42">
        <f>Tabla25[[#This Row],[PAS_NUM_COR_COD_ROS_TG_TOT]]-Tabla25[[#This Row],[PAS_NUM_COR_COD_ESC_TG_TOT]]</f>
        <v>0.20000000000000018</v>
      </c>
      <c r="CK39" s="42">
        <f>Tabla25[[#This Row],[PAS_DUR_COR_COD_ROS_TG_NEG]]-Tabla25[[#This Row],[PAS_DUR_COR_COD_ESC_TG_NEG]]</f>
        <v>148.67916666666656</v>
      </c>
      <c r="CL39" s="42">
        <f>Tabla25[[#This Row],[PAS_DUR_COR_COD_ROS_TG_NEU]]-Tabla25[[#This Row],[PAS_DUR_COR_COD_ESC_TG_NEU]]</f>
        <v>206.6875</v>
      </c>
      <c r="CM39" s="42">
        <f>Tabla25[[#This Row],[PAS_DUR_COR_COD_ROS_TG_POS]]-Tabla25[[#This Row],[PAS_DUR_COR_COD_ESC_TG_POS]]</f>
        <v>-337.60439560439568</v>
      </c>
      <c r="CN39" s="42">
        <f>Tabla25[[#This Row],[PAS_DUR_COR_COD_ROS_TG_TOT]]-Tabla25[[#This Row],[PAS_DUR_COR_COD_ESC_TG_TOT]]</f>
        <v>25.447628458498002</v>
      </c>
      <c r="CO39" s="44">
        <f>Tabla25[[#This Row],[ESC_NUM_COR_COD_ROS_TG_NEG]]-Tabla25[[#This Row],[ESC_NUM_COR_COD_ESC_TG_NEG]]</f>
        <v>-0.85714285714285721</v>
      </c>
      <c r="CP39" s="44">
        <f>Tabla25[[#This Row],[ESC_NUM_COR_COD_ROS_TG_NEU]]-Tabla25[[#This Row],[ESC_NUM_COR_COD_ESC_TG_NEU]]</f>
        <v>0.29999999999999982</v>
      </c>
      <c r="CQ39" s="44">
        <f>Tabla25[[#This Row],[ESC_NUM_COR_COD_ROS_TG_POS]]-Tabla25[[#This Row],[ESC_NUM_COR_COD_ESC_TG_POS]]</f>
        <v>1.125</v>
      </c>
      <c r="CR39" s="44">
        <f>Tabla25[[#This Row],[ESC_NUM_COR_COD_ROS_TG_TOT]]-Tabla25[[#This Row],[ESC_NUM_COR_COD_ESC_TG_TOT]]</f>
        <v>0.23999999999999977</v>
      </c>
      <c r="CS39" s="44">
        <f>Tabla25[[#This Row],[ESC_DUR_COR_COD_ROS_TG_NEG]]-Tabla25[[#This Row],[ESC_DUR_COR_COD_ESC_TG_NEG]]</f>
        <v>577.16666666666663</v>
      </c>
      <c r="CT39" s="44">
        <f>Tabla25[[#This Row],[ESC_DUR_COR_COD_ROS_TG_NEU]]-Tabla25[[#This Row],[ESC_DUR_COR_COD_ESC_TG_NEU]]</f>
        <v>-573.375</v>
      </c>
      <c r="CU39" s="44">
        <f>Tabla25[[#This Row],[ESC_DUR_COR_COD_ROS_TG_POS]]-Tabla25[[#This Row],[ESC_DUR_COR_COD_ESC_TG_POS]]</f>
        <v>417.25</v>
      </c>
      <c r="CV39" s="44">
        <f>Tabla25[[#This Row],[ESC_DUR_COR_COD_ROS_TG_TOT]]-Tabla25[[#This Row],[ESC_DUR_COR_COD_ESC_TG_TOT]]</f>
        <v>62.285714285714334</v>
      </c>
      <c r="CW39" s="47">
        <f>Tabla25[[#This Row],[ROS_NUM_COR_COD_ROS_TG_NEG]]-Tabla25[[#This Row],[ROS_NUM_COR_COD_ESC_TG_NEG]]</f>
        <v>1.2222222222222223</v>
      </c>
      <c r="CX39" s="47">
        <f>Tabla25[[#This Row],[ROS_NUM_COR_COD_ROS_TG_NEU]]-Tabla25[[#This Row],[ROS_NUM_COR_COD_ESC_TG_NEU]]</f>
        <v>0.22222222222222232</v>
      </c>
      <c r="CY39" s="47">
        <f>Tabla25[[#This Row],[ROS_NUM_COR_COD_ROS_TG_POS]]-Tabla25[[#This Row],[ROS_NUM_COR_COD_ESC_TG_POS]]</f>
        <v>-1.0999999999999996</v>
      </c>
      <c r="CZ39" s="47">
        <f>Tabla25[[#This Row],[ROS_NUM_COR_COD_ROS_TG_TOT]]-Tabla25[[#This Row],[ROS_NUM_COR_COD_ESC_TG_TOT]]</f>
        <v>7.1428571428572063E-2</v>
      </c>
      <c r="DA39" s="47">
        <f>Tabla25[[#This Row],[ROS_DUR_COR_COD_ROS_TG_NEG]]-Tabla25[[#This Row],[ROS_DUR_COR_COD_ESC_TG_NEG]]</f>
        <v>-245.57142857142867</v>
      </c>
      <c r="DB39" s="47">
        <f>Tabla25[[#This Row],[ROS_DUR_COR_COD_ROS_TG_NEU]]-Tabla25[[#This Row],[ROS_DUR_COR_COD_ESC_TG_NEU]]</f>
        <v>-198.47619047619037</v>
      </c>
      <c r="DC39" s="47">
        <f>Tabla25[[#This Row],[ROS_DUR_COR_COD_ROS_TG_POS]]-Tabla25[[#This Row],[ROS_DUR_COR_COD_ESC_TG_POS]]</f>
        <v>-817.66666666666674</v>
      </c>
      <c r="DD39" s="47">
        <f>Tabla25[[#This Row],[ROS_DUR_COR_COD_ROS_TG_TOT]]-Tabla25[[#This Row],[ROS_DUR_COR_COD_ESC_TG_TOT]]</f>
        <v>-428.86363636363637</v>
      </c>
    </row>
    <row r="40" spans="1:108" x14ac:dyDescent="0.3">
      <c r="A40" s="2" t="s">
        <v>38</v>
      </c>
      <c r="B40" s="2">
        <v>20</v>
      </c>
      <c r="C40" s="2">
        <v>2</v>
      </c>
      <c r="D40" s="2">
        <v>25</v>
      </c>
      <c r="E40" s="19">
        <v>3.35</v>
      </c>
      <c r="F40" s="19">
        <v>516.72222222222217</v>
      </c>
      <c r="G40" s="19">
        <v>2.9</v>
      </c>
      <c r="H40" s="19">
        <v>465.94444444444446</v>
      </c>
      <c r="I40" s="19">
        <v>2.75</v>
      </c>
      <c r="J40" s="19">
        <v>457.29411764705884</v>
      </c>
      <c r="K40" s="19">
        <v>3</v>
      </c>
      <c r="L40" s="19">
        <v>480.41509433962267</v>
      </c>
      <c r="M40" s="21">
        <v>2.9</v>
      </c>
      <c r="N40" s="21">
        <v>494.64705882352939</v>
      </c>
      <c r="O40" s="21">
        <v>3.05</v>
      </c>
      <c r="P40" s="21">
        <v>534.6875</v>
      </c>
      <c r="Q40" s="21">
        <v>2.6</v>
      </c>
      <c r="R40" s="21">
        <v>479.25</v>
      </c>
      <c r="S40" s="21">
        <v>2.85</v>
      </c>
      <c r="T40" s="21">
        <v>502.69387755102042</v>
      </c>
      <c r="U40" s="22">
        <v>3.2222222222222223</v>
      </c>
      <c r="V40" s="22">
        <v>738.57142857142856</v>
      </c>
      <c r="W40" s="22">
        <v>3.7142857142857144</v>
      </c>
      <c r="X40" s="22">
        <v>830.8</v>
      </c>
      <c r="Y40" s="22">
        <v>4.1111111111111107</v>
      </c>
      <c r="Z40" s="22">
        <v>907.85714285714289</v>
      </c>
      <c r="AA40" s="22">
        <v>3.68</v>
      </c>
      <c r="AB40" s="22">
        <v>825.21052631578948</v>
      </c>
      <c r="AC40" s="24">
        <v>3.8888888888888888</v>
      </c>
      <c r="AD40" s="24">
        <v>684.25</v>
      </c>
      <c r="AE40" s="24">
        <v>4.1428571428571432</v>
      </c>
      <c r="AF40" s="24">
        <v>888.8</v>
      </c>
      <c r="AG40" s="24">
        <v>3</v>
      </c>
      <c r="AH40" s="24">
        <v>736.16666666666663</v>
      </c>
      <c r="AI40" s="24">
        <v>3.64</v>
      </c>
      <c r="AJ40" s="24">
        <v>754.47368421052636</v>
      </c>
      <c r="AK40" s="26">
        <v>2.25</v>
      </c>
      <c r="AL40" s="26">
        <v>328</v>
      </c>
      <c r="AM40" s="26">
        <v>2.7</v>
      </c>
      <c r="AN40" s="26">
        <v>449.25</v>
      </c>
      <c r="AO40" s="26">
        <v>3.1428571428571428</v>
      </c>
      <c r="AP40" s="26">
        <v>385.14285714285717</v>
      </c>
      <c r="AQ40" s="26">
        <v>2.68</v>
      </c>
      <c r="AR40" s="26">
        <v>387.56521739130437</v>
      </c>
      <c r="AS40" s="28">
        <v>3.625</v>
      </c>
      <c r="AT40" s="28">
        <v>618.875</v>
      </c>
      <c r="AU40" s="28">
        <v>3.7</v>
      </c>
      <c r="AV40" s="28">
        <v>576.4</v>
      </c>
      <c r="AW40" s="28">
        <v>5.1428571428571432</v>
      </c>
      <c r="AX40" s="28">
        <v>664.57142857142856</v>
      </c>
      <c r="AY40" s="28">
        <v>4.08</v>
      </c>
      <c r="AZ40" s="28">
        <v>614.67999999999995</v>
      </c>
      <c r="BA40" s="33">
        <f>Tabla25[[#This Row],[ROS_NUM_COR_COD_ROS_TG_NEG]]-Tabla25[[#This Row],[PAS_NUM_COR_COD_ROS_TG_NEG]]</f>
        <v>0.72500000000000009</v>
      </c>
      <c r="BB40" s="33">
        <f>Tabla25[[#This Row],[ROS_DUR_COR_COD_ROS_TG_NEG]]-Tabla25[[#This Row],[PAS_DUR_COR_COD_ROS_TG_NEG]]</f>
        <v>124.22794117647061</v>
      </c>
      <c r="BC40" s="33">
        <f>Tabla25[[#This Row],[ROS_NUM_COR_COD_ROS_TG_NEU]]-Tabla25[[#This Row],[PAS_NUM_COR_COD_ROS_TG_NEU]]</f>
        <v>0.65000000000000036</v>
      </c>
      <c r="BD40" s="33">
        <f>Tabla25[[#This Row],[ROS_DUR_COR_COD_ROS_TG_NEU]]-Tabla25[[#This Row],[PAS_DUR_COR_COD_ROS_TG_NEU]]</f>
        <v>41.712499999999977</v>
      </c>
      <c r="BE40" s="33">
        <f>Tabla25[[#This Row],[ROS_NUM_COR_COD_ROS_TG_POS]]-Tabla25[[#This Row],[PAS_NUM_COR_COD_ROS_TG_POS]]</f>
        <v>2.5428571428571431</v>
      </c>
      <c r="BF40" s="33">
        <f>Tabla25[[#This Row],[ROS_DUR_COR_COD_ROS_TG_POS]]-Tabla25[[#This Row],[PAS_DUR_COR_COD_ROS_TG_POS]]</f>
        <v>185.32142857142856</v>
      </c>
      <c r="BG40" s="33">
        <f>Tabla25[[#This Row],[ROS_NUM_COR_COD_ROS_TG_TOT]]-Tabla25[[#This Row],[PAS_NUM_COR_COD_ROS_TG_TOT]]</f>
        <v>1.23</v>
      </c>
      <c r="BH40" s="33">
        <f>Tabla25[[#This Row],[ROS_DUR_COR_COD_ROS_TG_TOT]]-Tabla25[[#This Row],[PAS_DUR_COR_COD_ROS_TG_TOT]]</f>
        <v>111.98612244897953</v>
      </c>
      <c r="BI40" s="30">
        <f>Tabla25[[#This Row],[ROS_NUM_COR_COD_ESC_TG_NEG]]-Tabla25[[#This Row],[PAS_NUM_COR_COD_ESC_TG_NEG]]</f>
        <v>-1.1000000000000001</v>
      </c>
      <c r="BJ40" s="30">
        <f>Tabla25[[#This Row],[ROS_DUR_COR_COD_ESC_TG_NEG]]-Tabla25[[#This Row],[PAS_DUR_COR_COD_ESC_TG_NEG]]</f>
        <v>-188.72222222222217</v>
      </c>
      <c r="BK40" s="30">
        <f>Tabla25[[#This Row],[ROS_NUM_COR_COD_ESC_TG_NEU]]-Tabla25[[#This Row],[PAS_NUM_COR_COD_ESC_TG_NEU]]</f>
        <v>-0.19999999999999973</v>
      </c>
      <c r="BL40" s="30">
        <f>Tabla25[[#This Row],[ROS_DUR_COR_COD_ESC_TG_NEU]]-Tabla25[[#This Row],[PAS_DUR_COR_COD_ESC_TG_NEU]]</f>
        <v>-16.694444444444457</v>
      </c>
      <c r="BM40" s="30">
        <f>Tabla25[[#This Row],[ROS_NUM_COR_COD_ESC_TG_POS]]-Tabla25[[#This Row],[PAS_NUM_COR_COD_ESC_TG_POS]]</f>
        <v>0.39285714285714279</v>
      </c>
      <c r="BN40" s="30">
        <f>Tabla25[[#This Row],[ROS_DUR_COR_COD_ESC_TG_POS]]-Tabla25[[#This Row],[PAS_DUR_COR_COD_ESC_TG_POS]]</f>
        <v>-72.151260504201673</v>
      </c>
      <c r="BO40" s="30">
        <f>Tabla25[[#This Row],[ROS_NUM_COR_COD_ESC_TG_TOT]]-Tabla25[[#This Row],[PAS_NUM_COR_COD_ESC_TG_TOT]]</f>
        <v>-0.31999999999999984</v>
      </c>
      <c r="BP40" s="30">
        <f>Tabla25[[#This Row],[ROS_DUR_COR_COD_ESC_TG_TOT]]-Tabla25[[#This Row],[PAS_DUR_COR_COD_ESC_TG_TOT]]</f>
        <v>-92.849876948318297</v>
      </c>
      <c r="BQ40" s="36">
        <f>Tabla25[[#This Row],[PAS_NUM_COR_COD_ROS_TG_NEG]]-Tabla25[[#This Row],[ESC_NUM_COR_COD_ROS_TG_NEG]]</f>
        <v>-0.98888888888888893</v>
      </c>
      <c r="BR40" s="36">
        <f>Tabla25[[#This Row],[PAS_DUR_COR_COD_ROS_TG_NEG]]-Tabla25[[#This Row],[ESC_DUR_COR_COD_ROS_TG_NEG]]</f>
        <v>-189.60294117647061</v>
      </c>
      <c r="BS40" s="36">
        <f>Tabla25[[#This Row],[PAS_NUM_COR_COD_ROS_TG_NEU]]-Tabla25[[#This Row],[ESC_NUM_COR_COD_ROS_TG_NEU]]</f>
        <v>-1.0928571428571434</v>
      </c>
      <c r="BT40" s="36">
        <f>Tabla25[[#This Row],[PAS_DUR_COR_COD_ROS_TG_NEU]]-Tabla25[[#This Row],[ESC_DUR_COR_COD_ROS_TG_NEU]]</f>
        <v>-354.11249999999995</v>
      </c>
      <c r="BU40" s="36">
        <f>Tabla25[[#This Row],[PAS_NUM_COR_COD_ROS_TG_POS]]-Tabla25[[#This Row],[ESC_NUM_COR_COD_ROS_TG_POS]]</f>
        <v>-0.39999999999999991</v>
      </c>
      <c r="BV40" s="36">
        <f>Tabla25[[#This Row],[PAS_DUR_COR_COD_ROS_TG_POS]]-Tabla25[[#This Row],[ESC_DUR_COR_COD_ROS_TG_POS]]</f>
        <v>-256.91666666666663</v>
      </c>
      <c r="BW40" s="36">
        <f>Tabla25[[#This Row],[PAS_NUM_COR_COD_ROS_TG_TOT]]-Tabla25[[#This Row],[ESC_NUM_COR_COD_ROS_TG_TOT]]</f>
        <v>-0.79</v>
      </c>
      <c r="BX40" s="36">
        <f>Tabla25[[#This Row],[PAS_DUR_COR_COD_ROS_TG_TOT]]-Tabla25[[#This Row],[ESC_DUR_COR_COD_ROS_TG_TOT]]</f>
        <v>-251.77980665950594</v>
      </c>
      <c r="BY40" s="39">
        <f>Tabla25[[#This Row],[PAS_NUM_COR_COD_ESC_TG_NEG]]-Tabla25[[#This Row],[ESC_NUM_COR_COD_ESC_TG_NEG]]</f>
        <v>0.12777777777777777</v>
      </c>
      <c r="BZ40" s="39">
        <f>Tabla25[[#This Row],[PAS_DUR_COR_COD_ESC_TG_NEG]]-Tabla25[[#This Row],[ESC_DUR_COR_COD_ESC_TG_NEG]]</f>
        <v>-221.84920634920638</v>
      </c>
      <c r="CA40" s="39">
        <f>Tabla25[[#This Row],[PAS_NUM_COR_COD_ESC_TG_NEU]]-Tabla25[[#This Row],[ESC_NUM_COR_COD_ESC_TG_NEU]]</f>
        <v>-0.8142857142857145</v>
      </c>
      <c r="CB40" s="39">
        <f>Tabla25[[#This Row],[PAS_DUR_COR_COD_ESC_TG_NEU]]-Tabla25[[#This Row],[ESC_DUR_COR_COD_ESC_TG_NEU]]</f>
        <v>-364.8555555555555</v>
      </c>
      <c r="CC40" s="39">
        <f>Tabla25[[#This Row],[PAS_NUM_COR_COD_ESC_TG_POS]]-Tabla25[[#This Row],[ESC_NUM_COR_COD_ESC_TG_POS]]</f>
        <v>-1.3611111111111107</v>
      </c>
      <c r="CD40" s="39">
        <f>Tabla25[[#This Row],[PAS_DUR_COR_COD_ESC_TG_POS]]-Tabla25[[#This Row],[ESC_DUR_COR_COD_ESC_TG_POS]]</f>
        <v>-450.56302521008405</v>
      </c>
      <c r="CE40" s="39">
        <f>Tabla25[[#This Row],[PAS_NUM_COR_COD_ESC_TG_TOT]]-Tabla25[[#This Row],[ESC_NUM_COR_COD_ESC_TG_TOT]]</f>
        <v>-0.68000000000000016</v>
      </c>
      <c r="CF40" s="39">
        <f>Tabla25[[#This Row],[PAS_DUR_COR_COD_ESC_TG_TOT]]-Tabla25[[#This Row],[ESC_DUR_COR_COD_ESC_TG_TOT]]</f>
        <v>-344.79543197616681</v>
      </c>
      <c r="CG40" s="42">
        <f>Tabla25[[#This Row],[PAS_NUM_COR_COD_ROS_TG_NEG]]-Tabla25[[#This Row],[PAS_NUM_COR_COD_ESC_TG_NEG]]</f>
        <v>-0.45000000000000018</v>
      </c>
      <c r="CH40" s="42">
        <f>Tabla25[[#This Row],[PAS_NUM_COR_COD_ROS_TG_NEU]]-Tabla25[[#This Row],[PAS_NUM_COR_COD_ESC_TG_NEU]]</f>
        <v>0.14999999999999991</v>
      </c>
      <c r="CI40" s="42">
        <f>Tabla25[[#This Row],[PAS_NUM_COR_COD_ROS_TG_POS]]-Tabla25[[#This Row],[PAS_NUM_COR_COD_ESC_TG_POS]]</f>
        <v>-0.14999999999999991</v>
      </c>
      <c r="CJ40" s="42">
        <f>Tabla25[[#This Row],[PAS_NUM_COR_COD_ROS_TG_TOT]]-Tabla25[[#This Row],[PAS_NUM_COR_COD_ESC_TG_TOT]]</f>
        <v>-0.14999999999999991</v>
      </c>
      <c r="CK40" s="42">
        <f>Tabla25[[#This Row],[PAS_DUR_COR_COD_ROS_TG_NEG]]-Tabla25[[#This Row],[PAS_DUR_COR_COD_ESC_TG_NEG]]</f>
        <v>-22.07516339869278</v>
      </c>
      <c r="CL40" s="42">
        <f>Tabla25[[#This Row],[PAS_DUR_COR_COD_ROS_TG_NEU]]-Tabla25[[#This Row],[PAS_DUR_COR_COD_ESC_TG_NEU]]</f>
        <v>68.743055555555543</v>
      </c>
      <c r="CM40" s="42">
        <f>Tabla25[[#This Row],[PAS_DUR_COR_COD_ROS_TG_POS]]-Tabla25[[#This Row],[PAS_DUR_COR_COD_ESC_TG_POS]]</f>
        <v>21.95588235294116</v>
      </c>
      <c r="CN40" s="42">
        <f>Tabla25[[#This Row],[PAS_DUR_COR_COD_ROS_TG_TOT]]-Tabla25[[#This Row],[PAS_DUR_COR_COD_ESC_TG_TOT]]</f>
        <v>22.278783211397752</v>
      </c>
      <c r="CO40" s="44">
        <f>Tabla25[[#This Row],[ESC_NUM_COR_COD_ROS_TG_NEG]]-Tabla25[[#This Row],[ESC_NUM_COR_COD_ESC_TG_NEG]]</f>
        <v>0.66666666666666652</v>
      </c>
      <c r="CP40" s="44">
        <f>Tabla25[[#This Row],[ESC_NUM_COR_COD_ROS_TG_NEU]]-Tabla25[[#This Row],[ESC_NUM_COR_COD_ESC_TG_NEU]]</f>
        <v>0.42857142857142883</v>
      </c>
      <c r="CQ40" s="44">
        <f>Tabla25[[#This Row],[ESC_NUM_COR_COD_ROS_TG_POS]]-Tabla25[[#This Row],[ESC_NUM_COR_COD_ESC_TG_POS]]</f>
        <v>-1.1111111111111107</v>
      </c>
      <c r="CR40" s="44">
        <f>Tabla25[[#This Row],[ESC_NUM_COR_COD_ROS_TG_TOT]]-Tabla25[[#This Row],[ESC_NUM_COR_COD_ESC_TG_TOT]]</f>
        <v>-4.0000000000000036E-2</v>
      </c>
      <c r="CS40" s="44">
        <f>Tabla25[[#This Row],[ESC_DUR_COR_COD_ROS_TG_NEG]]-Tabla25[[#This Row],[ESC_DUR_COR_COD_ESC_TG_NEG]]</f>
        <v>-54.321428571428555</v>
      </c>
      <c r="CT40" s="44">
        <f>Tabla25[[#This Row],[ESC_DUR_COR_COD_ROS_TG_NEU]]-Tabla25[[#This Row],[ESC_DUR_COR_COD_ESC_TG_NEU]]</f>
        <v>58</v>
      </c>
      <c r="CU40" s="44">
        <f>Tabla25[[#This Row],[ESC_DUR_COR_COD_ROS_TG_POS]]-Tabla25[[#This Row],[ESC_DUR_COR_COD_ESC_TG_POS]]</f>
        <v>-171.69047619047626</v>
      </c>
      <c r="CV40" s="44">
        <f>Tabla25[[#This Row],[ESC_DUR_COR_COD_ROS_TG_TOT]]-Tabla25[[#This Row],[ESC_DUR_COR_COD_ESC_TG_TOT]]</f>
        <v>-70.736842105263122</v>
      </c>
      <c r="CW40" s="47">
        <f>Tabla25[[#This Row],[ROS_NUM_COR_COD_ROS_TG_NEG]]-Tabla25[[#This Row],[ROS_NUM_COR_COD_ESC_TG_NEG]]</f>
        <v>1.375</v>
      </c>
      <c r="CX40" s="47">
        <f>Tabla25[[#This Row],[ROS_NUM_COR_COD_ROS_TG_NEU]]-Tabla25[[#This Row],[ROS_NUM_COR_COD_ESC_TG_NEU]]</f>
        <v>1</v>
      </c>
      <c r="CY40" s="47">
        <f>Tabla25[[#This Row],[ROS_NUM_COR_COD_ROS_TG_POS]]-Tabla25[[#This Row],[ROS_NUM_COR_COD_ESC_TG_POS]]</f>
        <v>2.0000000000000004</v>
      </c>
      <c r="CZ40" s="47">
        <f>Tabla25[[#This Row],[ROS_NUM_COR_COD_ROS_TG_TOT]]-Tabla25[[#This Row],[ROS_NUM_COR_COD_ESC_TG_TOT]]</f>
        <v>1.4</v>
      </c>
      <c r="DA40" s="47">
        <f>Tabla25[[#This Row],[ROS_DUR_COR_COD_ROS_TG_NEG]]-Tabla25[[#This Row],[ROS_DUR_COR_COD_ESC_TG_NEG]]</f>
        <v>290.875</v>
      </c>
      <c r="DB40" s="47">
        <f>Tabla25[[#This Row],[ROS_DUR_COR_COD_ROS_TG_NEU]]-Tabla25[[#This Row],[ROS_DUR_COR_COD_ESC_TG_NEU]]</f>
        <v>127.14999999999998</v>
      </c>
      <c r="DC40" s="47">
        <f>Tabla25[[#This Row],[ROS_DUR_COR_COD_ROS_TG_POS]]-Tabla25[[#This Row],[ROS_DUR_COR_COD_ESC_TG_POS]]</f>
        <v>279.42857142857139</v>
      </c>
      <c r="DD40" s="47">
        <f>Tabla25[[#This Row],[ROS_DUR_COR_COD_ROS_TG_TOT]]-Tabla25[[#This Row],[ROS_DUR_COR_COD_ESC_TG_TOT]]</f>
        <v>227.11478260869558</v>
      </c>
    </row>
    <row r="41" spans="1:108" x14ac:dyDescent="0.3">
      <c r="A41" s="2" t="s">
        <v>39</v>
      </c>
      <c r="B41" s="2">
        <v>20</v>
      </c>
      <c r="C41" s="2">
        <v>2</v>
      </c>
      <c r="D41" s="2">
        <v>22</v>
      </c>
      <c r="E41" s="19">
        <v>2.5</v>
      </c>
      <c r="F41" s="19">
        <v>737.1875</v>
      </c>
      <c r="G41" s="19">
        <v>2.6842105263157894</v>
      </c>
      <c r="H41" s="19">
        <v>623.17647058823525</v>
      </c>
      <c r="I41" s="19">
        <v>2.35</v>
      </c>
      <c r="J41" s="19">
        <v>595.1875</v>
      </c>
      <c r="K41" s="19">
        <v>2.5084745762711864</v>
      </c>
      <c r="L41" s="19">
        <v>651.26530612244903</v>
      </c>
      <c r="M41" s="21">
        <v>2.85</v>
      </c>
      <c r="N41" s="21">
        <v>636.17647058823525</v>
      </c>
      <c r="O41" s="21">
        <v>2.1052631578947367</v>
      </c>
      <c r="P41" s="21">
        <v>609.14285714285711</v>
      </c>
      <c r="Q41" s="21">
        <v>2.4</v>
      </c>
      <c r="R41" s="21">
        <v>558.625</v>
      </c>
      <c r="S41" s="21">
        <v>2.4576271186440679</v>
      </c>
      <c r="T41" s="21">
        <v>601.72340425531911</v>
      </c>
      <c r="U41" s="22">
        <v>2.4285714285714284</v>
      </c>
      <c r="V41" s="22">
        <v>1129.25</v>
      </c>
      <c r="W41" s="22">
        <v>2.625</v>
      </c>
      <c r="X41" s="22">
        <v>717.16666666666663</v>
      </c>
      <c r="Y41" s="22">
        <v>2.4444444444444446</v>
      </c>
      <c r="Z41" s="22">
        <v>893.66666666666663</v>
      </c>
      <c r="AA41" s="22">
        <v>2.5</v>
      </c>
      <c r="AB41" s="22">
        <v>886.375</v>
      </c>
      <c r="AC41" s="24">
        <v>3.1428571428571428</v>
      </c>
      <c r="AD41" s="24">
        <v>933.2</v>
      </c>
      <c r="AE41" s="24">
        <v>2.625</v>
      </c>
      <c r="AF41" s="24">
        <v>767.6</v>
      </c>
      <c r="AG41" s="24">
        <v>2.4444444444444446</v>
      </c>
      <c r="AH41" s="24">
        <v>921.2</v>
      </c>
      <c r="AI41" s="24">
        <v>2.7083333333333335</v>
      </c>
      <c r="AJ41" s="24">
        <v>874</v>
      </c>
      <c r="AK41" s="26">
        <v>2.4444444444444446</v>
      </c>
      <c r="AL41" s="26">
        <v>1292.5</v>
      </c>
      <c r="AM41" s="26">
        <v>1.9</v>
      </c>
      <c r="AN41" s="26">
        <v>947.66666666666663</v>
      </c>
      <c r="AO41" s="26">
        <v>2.2000000000000002</v>
      </c>
      <c r="AP41" s="26">
        <v>1092.5999999999999</v>
      </c>
      <c r="AQ41" s="26">
        <v>2.1724137931034484</v>
      </c>
      <c r="AR41" s="26">
        <v>1087.9333333333334</v>
      </c>
      <c r="AS41" s="28">
        <v>3</v>
      </c>
      <c r="AT41" s="28">
        <v>1191.4000000000001</v>
      </c>
      <c r="AU41" s="28">
        <v>1.8</v>
      </c>
      <c r="AV41" s="28">
        <v>694</v>
      </c>
      <c r="AW41" s="28">
        <v>2.7</v>
      </c>
      <c r="AX41" s="28">
        <v>1059.6666666666667</v>
      </c>
      <c r="AY41" s="28">
        <v>2.4827586206896552</v>
      </c>
      <c r="AZ41" s="28">
        <v>969.35294117647061</v>
      </c>
      <c r="BA41" s="33">
        <f>Tabla25[[#This Row],[ROS_NUM_COR_COD_ROS_TG_NEG]]-Tabla25[[#This Row],[PAS_NUM_COR_COD_ROS_TG_NEG]]</f>
        <v>0.14999999999999991</v>
      </c>
      <c r="BB41" s="33">
        <f>Tabla25[[#This Row],[ROS_DUR_COR_COD_ROS_TG_NEG]]-Tabla25[[#This Row],[PAS_DUR_COR_COD_ROS_TG_NEG]]</f>
        <v>555.22352941176484</v>
      </c>
      <c r="BC41" s="33">
        <f>Tabla25[[#This Row],[ROS_NUM_COR_COD_ROS_TG_NEU]]-Tabla25[[#This Row],[PAS_NUM_COR_COD_ROS_TG_NEU]]</f>
        <v>-0.30526315789473668</v>
      </c>
      <c r="BD41" s="33">
        <f>Tabla25[[#This Row],[ROS_DUR_COR_COD_ROS_TG_NEU]]-Tabla25[[#This Row],[PAS_DUR_COR_COD_ROS_TG_NEU]]</f>
        <v>84.85714285714289</v>
      </c>
      <c r="BE41" s="33">
        <f>Tabla25[[#This Row],[ROS_NUM_COR_COD_ROS_TG_POS]]-Tabla25[[#This Row],[PAS_NUM_COR_COD_ROS_TG_POS]]</f>
        <v>0.30000000000000027</v>
      </c>
      <c r="BF41" s="33">
        <f>Tabla25[[#This Row],[ROS_DUR_COR_COD_ROS_TG_POS]]-Tabla25[[#This Row],[PAS_DUR_COR_COD_ROS_TG_POS]]</f>
        <v>501.04166666666674</v>
      </c>
      <c r="BG41" s="33">
        <f>Tabla25[[#This Row],[ROS_NUM_COR_COD_ROS_TG_TOT]]-Tabla25[[#This Row],[PAS_NUM_COR_COD_ROS_TG_TOT]]</f>
        <v>2.5131502045587339E-2</v>
      </c>
      <c r="BH41" s="33">
        <f>Tabla25[[#This Row],[ROS_DUR_COR_COD_ROS_TG_TOT]]-Tabla25[[#This Row],[PAS_DUR_COR_COD_ROS_TG_TOT]]</f>
        <v>367.6295369211515</v>
      </c>
      <c r="BI41" s="30">
        <f>Tabla25[[#This Row],[ROS_NUM_COR_COD_ESC_TG_NEG]]-Tabla25[[#This Row],[PAS_NUM_COR_COD_ESC_TG_NEG]]</f>
        <v>-5.5555555555555358E-2</v>
      </c>
      <c r="BJ41" s="30">
        <f>Tabla25[[#This Row],[ROS_DUR_COR_COD_ESC_TG_NEG]]-Tabla25[[#This Row],[PAS_DUR_COR_COD_ESC_TG_NEG]]</f>
        <v>555.3125</v>
      </c>
      <c r="BK41" s="30">
        <f>Tabla25[[#This Row],[ROS_NUM_COR_COD_ESC_TG_NEU]]-Tabla25[[#This Row],[PAS_NUM_COR_COD_ESC_TG_NEU]]</f>
        <v>-0.78421052631578947</v>
      </c>
      <c r="BL41" s="30">
        <f>Tabla25[[#This Row],[ROS_DUR_COR_COD_ESC_TG_NEU]]-Tabla25[[#This Row],[PAS_DUR_COR_COD_ESC_TG_NEU]]</f>
        <v>324.49019607843138</v>
      </c>
      <c r="BM41" s="30">
        <f>Tabla25[[#This Row],[ROS_NUM_COR_COD_ESC_TG_POS]]-Tabla25[[#This Row],[PAS_NUM_COR_COD_ESC_TG_POS]]</f>
        <v>-0.14999999999999991</v>
      </c>
      <c r="BN41" s="30">
        <f>Tabla25[[#This Row],[ROS_DUR_COR_COD_ESC_TG_POS]]-Tabla25[[#This Row],[PAS_DUR_COR_COD_ESC_TG_POS]]</f>
        <v>497.41249999999991</v>
      </c>
      <c r="BO41" s="30">
        <f>Tabla25[[#This Row],[ROS_NUM_COR_COD_ESC_TG_TOT]]-Tabla25[[#This Row],[PAS_NUM_COR_COD_ESC_TG_TOT]]</f>
        <v>-0.33606078316773802</v>
      </c>
      <c r="BP41" s="30">
        <f>Tabla25[[#This Row],[ROS_DUR_COR_COD_ESC_TG_TOT]]-Tabla25[[#This Row],[PAS_DUR_COR_COD_ESC_TG_TOT]]</f>
        <v>436.66802721088436</v>
      </c>
      <c r="BQ41" s="36">
        <f>Tabla25[[#This Row],[PAS_NUM_COR_COD_ROS_TG_NEG]]-Tabla25[[#This Row],[ESC_NUM_COR_COD_ROS_TG_NEG]]</f>
        <v>-0.2928571428571427</v>
      </c>
      <c r="BR41" s="36">
        <f>Tabla25[[#This Row],[PAS_DUR_COR_COD_ROS_TG_NEG]]-Tabla25[[#This Row],[ESC_DUR_COR_COD_ROS_TG_NEG]]</f>
        <v>-297.0235294117648</v>
      </c>
      <c r="BS41" s="36">
        <f>Tabla25[[#This Row],[PAS_NUM_COR_COD_ROS_TG_NEU]]-Tabla25[[#This Row],[ESC_NUM_COR_COD_ROS_TG_NEU]]</f>
        <v>-0.51973684210526327</v>
      </c>
      <c r="BT41" s="36">
        <f>Tabla25[[#This Row],[PAS_DUR_COR_COD_ROS_TG_NEU]]-Tabla25[[#This Row],[ESC_DUR_COR_COD_ROS_TG_NEU]]</f>
        <v>-158.45714285714291</v>
      </c>
      <c r="BU41" s="36">
        <f>Tabla25[[#This Row],[PAS_NUM_COR_COD_ROS_TG_POS]]-Tabla25[[#This Row],[ESC_NUM_COR_COD_ROS_TG_POS]]</f>
        <v>-4.4444444444444731E-2</v>
      </c>
      <c r="BV41" s="36">
        <f>Tabla25[[#This Row],[PAS_DUR_COR_COD_ROS_TG_POS]]-Tabla25[[#This Row],[ESC_DUR_COR_COD_ROS_TG_POS]]</f>
        <v>-362.57500000000005</v>
      </c>
      <c r="BW41" s="36">
        <f>Tabla25[[#This Row],[PAS_NUM_COR_COD_ROS_TG_TOT]]-Tabla25[[#This Row],[ESC_NUM_COR_COD_ROS_TG_TOT]]</f>
        <v>-0.25070621468926557</v>
      </c>
      <c r="BX41" s="36">
        <f>Tabla25[[#This Row],[PAS_DUR_COR_COD_ROS_TG_TOT]]-Tabla25[[#This Row],[ESC_DUR_COR_COD_ROS_TG_TOT]]</f>
        <v>-272.27659574468089</v>
      </c>
      <c r="BY41" s="39">
        <f>Tabla25[[#This Row],[PAS_NUM_COR_COD_ESC_TG_NEG]]-Tabla25[[#This Row],[ESC_NUM_COR_COD_ESC_TG_NEG]]</f>
        <v>7.1428571428571619E-2</v>
      </c>
      <c r="BZ41" s="39">
        <f>Tabla25[[#This Row],[PAS_DUR_COR_COD_ESC_TG_NEG]]-Tabla25[[#This Row],[ESC_DUR_COR_COD_ESC_TG_NEG]]</f>
        <v>-392.0625</v>
      </c>
      <c r="CA41" s="39">
        <f>Tabla25[[#This Row],[PAS_NUM_COR_COD_ESC_TG_NEU]]-Tabla25[[#This Row],[ESC_NUM_COR_COD_ESC_TG_NEU]]</f>
        <v>5.921052631578938E-2</v>
      </c>
      <c r="CB41" s="39">
        <f>Tabla25[[#This Row],[PAS_DUR_COR_COD_ESC_TG_NEU]]-Tabla25[[#This Row],[ESC_DUR_COR_COD_ESC_TG_NEU]]</f>
        <v>-93.990196078431381</v>
      </c>
      <c r="CC41" s="39">
        <f>Tabla25[[#This Row],[PAS_NUM_COR_COD_ESC_TG_POS]]-Tabla25[[#This Row],[ESC_NUM_COR_COD_ESC_TG_POS]]</f>
        <v>-9.4444444444444553E-2</v>
      </c>
      <c r="CD41" s="39">
        <f>Tabla25[[#This Row],[PAS_DUR_COR_COD_ESC_TG_POS]]-Tabla25[[#This Row],[ESC_DUR_COR_COD_ESC_TG_POS]]</f>
        <v>-298.47916666666663</v>
      </c>
      <c r="CE41" s="39">
        <f>Tabla25[[#This Row],[PAS_NUM_COR_COD_ESC_TG_TOT]]-Tabla25[[#This Row],[ESC_NUM_COR_COD_ESC_TG_TOT]]</f>
        <v>8.4745762711864181E-3</v>
      </c>
      <c r="CF41" s="39">
        <f>Tabla25[[#This Row],[PAS_DUR_COR_COD_ESC_TG_TOT]]-Tabla25[[#This Row],[ESC_DUR_COR_COD_ESC_TG_TOT]]</f>
        <v>-235.10969387755097</v>
      </c>
      <c r="CG41" s="42">
        <f>Tabla25[[#This Row],[PAS_NUM_COR_COD_ROS_TG_NEG]]-Tabla25[[#This Row],[PAS_NUM_COR_COD_ESC_TG_NEG]]</f>
        <v>0.35000000000000009</v>
      </c>
      <c r="CH41" s="42">
        <f>Tabla25[[#This Row],[PAS_NUM_COR_COD_ROS_TG_NEU]]-Tabla25[[#This Row],[PAS_NUM_COR_COD_ESC_TG_NEU]]</f>
        <v>-0.57894736842105265</v>
      </c>
      <c r="CI41" s="42">
        <f>Tabla25[[#This Row],[PAS_NUM_COR_COD_ROS_TG_POS]]-Tabla25[[#This Row],[PAS_NUM_COR_COD_ESC_TG_POS]]</f>
        <v>4.9999999999999822E-2</v>
      </c>
      <c r="CJ41" s="42">
        <f>Tabla25[[#This Row],[PAS_NUM_COR_COD_ROS_TG_TOT]]-Tabla25[[#This Row],[PAS_NUM_COR_COD_ESC_TG_TOT]]</f>
        <v>-5.0847457627118509E-2</v>
      </c>
      <c r="CK41" s="42">
        <f>Tabla25[[#This Row],[PAS_DUR_COR_COD_ROS_TG_NEG]]-Tabla25[[#This Row],[PAS_DUR_COR_COD_ESC_TG_NEG]]</f>
        <v>-101.01102941176475</v>
      </c>
      <c r="CL41" s="42">
        <f>Tabla25[[#This Row],[PAS_DUR_COR_COD_ROS_TG_NEU]]-Tabla25[[#This Row],[PAS_DUR_COR_COD_ESC_TG_NEU]]</f>
        <v>-14.033613445378137</v>
      </c>
      <c r="CM41" s="42">
        <f>Tabla25[[#This Row],[PAS_DUR_COR_COD_ROS_TG_POS]]-Tabla25[[#This Row],[PAS_DUR_COR_COD_ESC_TG_POS]]</f>
        <v>-36.5625</v>
      </c>
      <c r="CN41" s="42">
        <f>Tabla25[[#This Row],[PAS_DUR_COR_COD_ROS_TG_TOT]]-Tabla25[[#This Row],[PAS_DUR_COR_COD_ESC_TG_TOT]]</f>
        <v>-49.541901867129923</v>
      </c>
      <c r="CO41" s="44">
        <f>Tabla25[[#This Row],[ESC_NUM_COR_COD_ROS_TG_NEG]]-Tabla25[[#This Row],[ESC_NUM_COR_COD_ESC_TG_NEG]]</f>
        <v>0.71428571428571441</v>
      </c>
      <c r="CP41" s="44">
        <f>Tabla25[[#This Row],[ESC_NUM_COR_COD_ROS_TG_NEU]]-Tabla25[[#This Row],[ESC_NUM_COR_COD_ESC_TG_NEU]]</f>
        <v>0</v>
      </c>
      <c r="CQ41" s="44">
        <f>Tabla25[[#This Row],[ESC_NUM_COR_COD_ROS_TG_POS]]-Tabla25[[#This Row],[ESC_NUM_COR_COD_ESC_TG_POS]]</f>
        <v>0</v>
      </c>
      <c r="CR41" s="44">
        <f>Tabla25[[#This Row],[ESC_NUM_COR_COD_ROS_TG_TOT]]-Tabla25[[#This Row],[ESC_NUM_COR_COD_ESC_TG_TOT]]</f>
        <v>0.20833333333333348</v>
      </c>
      <c r="CS41" s="44">
        <f>Tabla25[[#This Row],[ESC_DUR_COR_COD_ROS_TG_NEG]]-Tabla25[[#This Row],[ESC_DUR_COR_COD_ESC_TG_NEG]]</f>
        <v>-196.04999999999995</v>
      </c>
      <c r="CT41" s="44">
        <f>Tabla25[[#This Row],[ESC_DUR_COR_COD_ROS_TG_NEU]]-Tabla25[[#This Row],[ESC_DUR_COR_COD_ESC_TG_NEU]]</f>
        <v>50.433333333333394</v>
      </c>
      <c r="CU41" s="44">
        <f>Tabla25[[#This Row],[ESC_DUR_COR_COD_ROS_TG_POS]]-Tabla25[[#This Row],[ESC_DUR_COR_COD_ESC_TG_POS]]</f>
        <v>27.533333333333417</v>
      </c>
      <c r="CV41" s="44">
        <f>Tabla25[[#This Row],[ESC_DUR_COR_COD_ROS_TG_TOT]]-Tabla25[[#This Row],[ESC_DUR_COR_COD_ESC_TG_TOT]]</f>
        <v>-12.375</v>
      </c>
      <c r="CW41" s="47">
        <f>Tabla25[[#This Row],[ROS_NUM_COR_COD_ROS_TG_NEG]]-Tabla25[[#This Row],[ROS_NUM_COR_COD_ESC_TG_NEG]]</f>
        <v>0.55555555555555536</v>
      </c>
      <c r="CX41" s="47">
        <f>Tabla25[[#This Row],[ROS_NUM_COR_COD_ROS_TG_NEU]]-Tabla25[[#This Row],[ROS_NUM_COR_COD_ESC_TG_NEU]]</f>
        <v>-9.9999999999999867E-2</v>
      </c>
      <c r="CY41" s="47">
        <f>Tabla25[[#This Row],[ROS_NUM_COR_COD_ROS_TG_POS]]-Tabla25[[#This Row],[ROS_NUM_COR_COD_ESC_TG_POS]]</f>
        <v>0.5</v>
      </c>
      <c r="CZ41" s="47">
        <f>Tabla25[[#This Row],[ROS_NUM_COR_COD_ROS_TG_TOT]]-Tabla25[[#This Row],[ROS_NUM_COR_COD_ESC_TG_TOT]]</f>
        <v>0.31034482758620685</v>
      </c>
      <c r="DA41" s="47">
        <f>Tabla25[[#This Row],[ROS_DUR_COR_COD_ROS_TG_NEG]]-Tabla25[[#This Row],[ROS_DUR_COR_COD_ESC_TG_NEG]]</f>
        <v>-101.09999999999991</v>
      </c>
      <c r="DB41" s="47">
        <f>Tabla25[[#This Row],[ROS_DUR_COR_COD_ROS_TG_NEU]]-Tabla25[[#This Row],[ROS_DUR_COR_COD_ESC_TG_NEU]]</f>
        <v>-253.66666666666663</v>
      </c>
      <c r="DC41" s="47">
        <f>Tabla25[[#This Row],[ROS_DUR_COR_COD_ROS_TG_POS]]-Tabla25[[#This Row],[ROS_DUR_COR_COD_ESC_TG_POS]]</f>
        <v>-32.933333333333167</v>
      </c>
      <c r="DD41" s="47">
        <f>Tabla25[[#This Row],[ROS_DUR_COR_COD_ROS_TG_TOT]]-Tabla25[[#This Row],[ROS_DUR_COR_COD_ESC_TG_TOT]]</f>
        <v>-118.58039215686279</v>
      </c>
    </row>
    <row r="42" spans="1:108" x14ac:dyDescent="0.3">
      <c r="A42" s="2" t="s">
        <v>40</v>
      </c>
      <c r="B42" s="2">
        <v>20</v>
      </c>
      <c r="C42" s="2">
        <v>2</v>
      </c>
      <c r="D42" s="2">
        <v>28</v>
      </c>
      <c r="E42" s="19">
        <v>3.45</v>
      </c>
      <c r="F42" s="19">
        <v>1269.4117647058824</v>
      </c>
      <c r="G42" s="19">
        <v>2.75</v>
      </c>
      <c r="H42" s="19">
        <v>1341.1333333333334</v>
      </c>
      <c r="I42" s="19">
        <v>3.4</v>
      </c>
      <c r="J42" s="19">
        <v>1671.6428571428571</v>
      </c>
      <c r="K42" s="19">
        <v>3.2</v>
      </c>
      <c r="L42" s="19">
        <v>1415.2173913043478</v>
      </c>
      <c r="M42" s="21">
        <v>3.2</v>
      </c>
      <c r="N42" s="21">
        <v>1270.2352941176471</v>
      </c>
      <c r="O42" s="21">
        <v>3.45</v>
      </c>
      <c r="P42" s="21">
        <v>1352.4444444444443</v>
      </c>
      <c r="Q42" s="21">
        <v>3.1</v>
      </c>
      <c r="R42" s="21">
        <v>1685.6923076923076</v>
      </c>
      <c r="S42" s="21">
        <v>3.25</v>
      </c>
      <c r="T42" s="21">
        <v>1413.5833333333333</v>
      </c>
      <c r="U42" s="22">
        <v>5.2</v>
      </c>
      <c r="V42" s="22">
        <v>1820</v>
      </c>
      <c r="W42" s="22">
        <v>5.3</v>
      </c>
      <c r="X42" s="22">
        <v>1765.5</v>
      </c>
      <c r="Y42" s="22">
        <v>5.7777777777777777</v>
      </c>
      <c r="Z42" s="22">
        <v>1848.8888888888889</v>
      </c>
      <c r="AA42" s="22">
        <v>5.4137931034482758</v>
      </c>
      <c r="AB42" s="22">
        <v>1810.1724137931035</v>
      </c>
      <c r="AC42" s="24">
        <v>1.2</v>
      </c>
      <c r="AD42" s="24">
        <v>757.4</v>
      </c>
      <c r="AE42" s="24">
        <v>1.8</v>
      </c>
      <c r="AF42" s="24">
        <v>679.25</v>
      </c>
      <c r="AG42" s="24">
        <v>1.2222222222222223</v>
      </c>
      <c r="AH42" s="24">
        <v>480.16666666666669</v>
      </c>
      <c r="AI42" s="24">
        <v>1.4137931034482758</v>
      </c>
      <c r="AJ42" s="24">
        <v>636.9473684210526</v>
      </c>
      <c r="AK42" s="26">
        <v>0.875</v>
      </c>
      <c r="AL42" s="26">
        <v>601.25</v>
      </c>
      <c r="AM42" s="26">
        <v>1.1111111111111112</v>
      </c>
      <c r="AN42" s="26">
        <v>768.4</v>
      </c>
      <c r="AO42" s="26">
        <v>1.5</v>
      </c>
      <c r="AP42" s="26">
        <v>937.66666666666663</v>
      </c>
      <c r="AQ42" s="26">
        <v>1.1851851851851851</v>
      </c>
      <c r="AR42" s="26">
        <v>791.5333333333333</v>
      </c>
      <c r="AS42" s="28">
        <v>5.125</v>
      </c>
      <c r="AT42" s="28">
        <v>1896.75</v>
      </c>
      <c r="AU42" s="28">
        <v>5.5555555555555554</v>
      </c>
      <c r="AV42" s="28">
        <v>1813.6666666666667</v>
      </c>
      <c r="AW42" s="28">
        <v>5.2</v>
      </c>
      <c r="AX42" s="28">
        <v>1707.3</v>
      </c>
      <c r="AY42" s="28">
        <v>5.2962962962962967</v>
      </c>
      <c r="AZ42" s="28">
        <v>1798.8888888888889</v>
      </c>
      <c r="BA42" s="33">
        <f>Tabla25[[#This Row],[ROS_NUM_COR_COD_ROS_TG_NEG]]-Tabla25[[#This Row],[PAS_NUM_COR_COD_ROS_TG_NEG]]</f>
        <v>1.9249999999999998</v>
      </c>
      <c r="BB42" s="33">
        <f>Tabla25[[#This Row],[ROS_DUR_COR_COD_ROS_TG_NEG]]-Tabla25[[#This Row],[PAS_DUR_COR_COD_ROS_TG_NEG]]</f>
        <v>626.51470588235293</v>
      </c>
      <c r="BC42" s="33">
        <f>Tabla25[[#This Row],[ROS_NUM_COR_COD_ROS_TG_NEU]]-Tabla25[[#This Row],[PAS_NUM_COR_COD_ROS_TG_NEU]]</f>
        <v>2.1055555555555552</v>
      </c>
      <c r="BD42" s="33">
        <f>Tabla25[[#This Row],[ROS_DUR_COR_COD_ROS_TG_NEU]]-Tabla25[[#This Row],[PAS_DUR_COR_COD_ROS_TG_NEU]]</f>
        <v>461.2222222222224</v>
      </c>
      <c r="BE42" s="33">
        <f>Tabla25[[#This Row],[ROS_NUM_COR_COD_ROS_TG_POS]]-Tabla25[[#This Row],[PAS_NUM_COR_COD_ROS_TG_POS]]</f>
        <v>2.1</v>
      </c>
      <c r="BF42" s="33">
        <f>Tabla25[[#This Row],[ROS_DUR_COR_COD_ROS_TG_POS]]-Tabla25[[#This Row],[PAS_DUR_COR_COD_ROS_TG_POS]]</f>
        <v>21.607692307692332</v>
      </c>
      <c r="BG42" s="33">
        <f>Tabla25[[#This Row],[ROS_NUM_COR_COD_ROS_TG_TOT]]-Tabla25[[#This Row],[PAS_NUM_COR_COD_ROS_TG_TOT]]</f>
        <v>2.0462962962962967</v>
      </c>
      <c r="BH42" s="33">
        <f>Tabla25[[#This Row],[ROS_DUR_COR_COD_ROS_TG_TOT]]-Tabla25[[#This Row],[PAS_DUR_COR_COD_ROS_TG_TOT]]</f>
        <v>385.30555555555566</v>
      </c>
      <c r="BI42" s="30">
        <f>Tabla25[[#This Row],[ROS_NUM_COR_COD_ESC_TG_NEG]]-Tabla25[[#This Row],[PAS_NUM_COR_COD_ESC_TG_NEG]]</f>
        <v>-2.5750000000000002</v>
      </c>
      <c r="BJ42" s="30">
        <f>Tabla25[[#This Row],[ROS_DUR_COR_COD_ESC_TG_NEG]]-Tabla25[[#This Row],[PAS_DUR_COR_COD_ESC_TG_NEG]]</f>
        <v>-668.16176470588243</v>
      </c>
      <c r="BK42" s="30">
        <f>Tabla25[[#This Row],[ROS_NUM_COR_COD_ESC_TG_NEU]]-Tabla25[[#This Row],[PAS_NUM_COR_COD_ESC_TG_NEU]]</f>
        <v>-1.6388888888888888</v>
      </c>
      <c r="BL42" s="30">
        <f>Tabla25[[#This Row],[ROS_DUR_COR_COD_ESC_TG_NEU]]-Tabla25[[#This Row],[PAS_DUR_COR_COD_ESC_TG_NEU]]</f>
        <v>-572.73333333333346</v>
      </c>
      <c r="BM42" s="30">
        <f>Tabla25[[#This Row],[ROS_NUM_COR_COD_ESC_TG_POS]]-Tabla25[[#This Row],[PAS_NUM_COR_COD_ESC_TG_POS]]</f>
        <v>-1.9</v>
      </c>
      <c r="BN42" s="30">
        <f>Tabla25[[#This Row],[ROS_DUR_COR_COD_ESC_TG_POS]]-Tabla25[[#This Row],[PAS_DUR_COR_COD_ESC_TG_POS]]</f>
        <v>-733.97619047619048</v>
      </c>
      <c r="BO42" s="30">
        <f>Tabla25[[#This Row],[ROS_NUM_COR_COD_ESC_TG_TOT]]-Tabla25[[#This Row],[PAS_NUM_COR_COD_ESC_TG_TOT]]</f>
        <v>-2.0148148148148151</v>
      </c>
      <c r="BP42" s="30">
        <f>Tabla25[[#This Row],[ROS_DUR_COR_COD_ESC_TG_TOT]]-Tabla25[[#This Row],[PAS_DUR_COR_COD_ESC_TG_TOT]]</f>
        <v>-623.68405797101445</v>
      </c>
      <c r="BQ42" s="36">
        <f>Tabla25[[#This Row],[PAS_NUM_COR_COD_ROS_TG_NEG]]-Tabla25[[#This Row],[ESC_NUM_COR_COD_ROS_TG_NEG]]</f>
        <v>2</v>
      </c>
      <c r="BR42" s="36">
        <f>Tabla25[[#This Row],[PAS_DUR_COR_COD_ROS_TG_NEG]]-Tabla25[[#This Row],[ESC_DUR_COR_COD_ROS_TG_NEG]]</f>
        <v>512.83529411764709</v>
      </c>
      <c r="BS42" s="36">
        <f>Tabla25[[#This Row],[PAS_NUM_COR_COD_ROS_TG_NEU]]-Tabla25[[#This Row],[ESC_NUM_COR_COD_ROS_TG_NEU]]</f>
        <v>1.6500000000000001</v>
      </c>
      <c r="BT42" s="36">
        <f>Tabla25[[#This Row],[PAS_DUR_COR_COD_ROS_TG_NEU]]-Tabla25[[#This Row],[ESC_DUR_COR_COD_ROS_TG_NEU]]</f>
        <v>673.19444444444434</v>
      </c>
      <c r="BU42" s="36">
        <f>Tabla25[[#This Row],[PAS_NUM_COR_COD_ROS_TG_POS]]-Tabla25[[#This Row],[ESC_NUM_COR_COD_ROS_TG_POS]]</f>
        <v>1.8777777777777778</v>
      </c>
      <c r="BV42" s="36">
        <f>Tabla25[[#This Row],[PAS_DUR_COR_COD_ROS_TG_POS]]-Tabla25[[#This Row],[ESC_DUR_COR_COD_ROS_TG_POS]]</f>
        <v>1205.5256410256409</v>
      </c>
      <c r="BW42" s="36">
        <f>Tabla25[[#This Row],[PAS_NUM_COR_COD_ROS_TG_TOT]]-Tabla25[[#This Row],[ESC_NUM_COR_COD_ROS_TG_TOT]]</f>
        <v>1.8362068965517242</v>
      </c>
      <c r="BX42" s="36">
        <f>Tabla25[[#This Row],[PAS_DUR_COR_COD_ROS_TG_TOT]]-Tabla25[[#This Row],[ESC_DUR_COR_COD_ROS_TG_TOT]]</f>
        <v>776.63596491228066</v>
      </c>
      <c r="BY42" s="39">
        <f>Tabla25[[#This Row],[PAS_NUM_COR_COD_ESC_TG_NEG]]-Tabla25[[#This Row],[ESC_NUM_COR_COD_ESC_TG_NEG]]</f>
        <v>-1.75</v>
      </c>
      <c r="BZ42" s="39">
        <f>Tabla25[[#This Row],[PAS_DUR_COR_COD_ESC_TG_NEG]]-Tabla25[[#This Row],[ESC_DUR_COR_COD_ESC_TG_NEG]]</f>
        <v>-550.58823529411757</v>
      </c>
      <c r="CA42" s="39">
        <f>Tabla25[[#This Row],[PAS_NUM_COR_COD_ESC_TG_NEU]]-Tabla25[[#This Row],[ESC_NUM_COR_COD_ESC_TG_NEU]]</f>
        <v>-2.5499999999999998</v>
      </c>
      <c r="CB42" s="39">
        <f>Tabla25[[#This Row],[PAS_DUR_COR_COD_ESC_TG_NEU]]-Tabla25[[#This Row],[ESC_DUR_COR_COD_ESC_TG_NEU]]</f>
        <v>-424.36666666666656</v>
      </c>
      <c r="CC42" s="39">
        <f>Tabla25[[#This Row],[PAS_NUM_COR_COD_ESC_TG_POS]]-Tabla25[[#This Row],[ESC_NUM_COR_COD_ESC_TG_POS]]</f>
        <v>-2.3777777777777778</v>
      </c>
      <c r="CD42" s="39">
        <f>Tabla25[[#This Row],[PAS_DUR_COR_COD_ESC_TG_POS]]-Tabla25[[#This Row],[ESC_DUR_COR_COD_ESC_TG_POS]]</f>
        <v>-177.2460317460318</v>
      </c>
      <c r="CE42" s="39">
        <f>Tabla25[[#This Row],[PAS_NUM_COR_COD_ESC_TG_TOT]]-Tabla25[[#This Row],[ESC_NUM_COR_COD_ESC_TG_TOT]]</f>
        <v>-2.2137931034482756</v>
      </c>
      <c r="CF42" s="39">
        <f>Tabla25[[#This Row],[PAS_DUR_COR_COD_ESC_TG_TOT]]-Tabla25[[#This Row],[ESC_DUR_COR_COD_ESC_TG_TOT]]</f>
        <v>-394.95502248875573</v>
      </c>
      <c r="CG42" s="42">
        <f>Tabla25[[#This Row],[PAS_NUM_COR_COD_ROS_TG_NEG]]-Tabla25[[#This Row],[PAS_NUM_COR_COD_ESC_TG_NEG]]</f>
        <v>-0.25</v>
      </c>
      <c r="CH42" s="42">
        <f>Tabla25[[#This Row],[PAS_NUM_COR_COD_ROS_TG_NEU]]-Tabla25[[#This Row],[PAS_NUM_COR_COD_ESC_TG_NEU]]</f>
        <v>0.70000000000000018</v>
      </c>
      <c r="CI42" s="42">
        <f>Tabla25[[#This Row],[PAS_NUM_COR_COD_ROS_TG_POS]]-Tabla25[[#This Row],[PAS_NUM_COR_COD_ESC_TG_POS]]</f>
        <v>-0.29999999999999982</v>
      </c>
      <c r="CJ42" s="42">
        <f>Tabla25[[#This Row],[PAS_NUM_COR_COD_ROS_TG_TOT]]-Tabla25[[#This Row],[PAS_NUM_COR_COD_ESC_TG_TOT]]</f>
        <v>4.9999999999999822E-2</v>
      </c>
      <c r="CK42" s="42">
        <f>Tabla25[[#This Row],[PAS_DUR_COR_COD_ROS_TG_NEG]]-Tabla25[[#This Row],[PAS_DUR_COR_COD_ESC_TG_NEG]]</f>
        <v>0.82352941176463901</v>
      </c>
      <c r="CL42" s="42">
        <f>Tabla25[[#This Row],[PAS_DUR_COR_COD_ROS_TG_NEU]]-Tabla25[[#This Row],[PAS_DUR_COR_COD_ESC_TG_NEU]]</f>
        <v>11.311111111110904</v>
      </c>
      <c r="CM42" s="42">
        <f>Tabla25[[#This Row],[PAS_DUR_COR_COD_ROS_TG_POS]]-Tabla25[[#This Row],[PAS_DUR_COR_COD_ESC_TG_POS]]</f>
        <v>14.049450549450512</v>
      </c>
      <c r="CN42" s="42">
        <f>Tabla25[[#This Row],[PAS_DUR_COR_COD_ROS_TG_TOT]]-Tabla25[[#This Row],[PAS_DUR_COR_COD_ESC_TG_TOT]]</f>
        <v>-1.6340579710144993</v>
      </c>
      <c r="CO42" s="44">
        <f>Tabla25[[#This Row],[ESC_NUM_COR_COD_ROS_TG_NEG]]-Tabla25[[#This Row],[ESC_NUM_COR_COD_ESC_TG_NEG]]</f>
        <v>-4</v>
      </c>
      <c r="CP42" s="44">
        <f>Tabla25[[#This Row],[ESC_NUM_COR_COD_ROS_TG_NEU]]-Tabla25[[#This Row],[ESC_NUM_COR_COD_ESC_TG_NEU]]</f>
        <v>-3.5</v>
      </c>
      <c r="CQ42" s="44">
        <f>Tabla25[[#This Row],[ESC_NUM_COR_COD_ROS_TG_POS]]-Tabla25[[#This Row],[ESC_NUM_COR_COD_ESC_TG_POS]]</f>
        <v>-4.5555555555555554</v>
      </c>
      <c r="CR42" s="44">
        <f>Tabla25[[#This Row],[ESC_NUM_COR_COD_ROS_TG_TOT]]-Tabla25[[#This Row],[ESC_NUM_COR_COD_ESC_TG_TOT]]</f>
        <v>-4</v>
      </c>
      <c r="CS42" s="44">
        <f>Tabla25[[#This Row],[ESC_DUR_COR_COD_ROS_TG_NEG]]-Tabla25[[#This Row],[ESC_DUR_COR_COD_ESC_TG_NEG]]</f>
        <v>-1062.5999999999999</v>
      </c>
      <c r="CT42" s="44">
        <f>Tabla25[[#This Row],[ESC_DUR_COR_COD_ROS_TG_NEU]]-Tabla25[[#This Row],[ESC_DUR_COR_COD_ESC_TG_NEU]]</f>
        <v>-1086.25</v>
      </c>
      <c r="CU42" s="44">
        <f>Tabla25[[#This Row],[ESC_DUR_COR_COD_ROS_TG_POS]]-Tabla25[[#This Row],[ESC_DUR_COR_COD_ESC_TG_POS]]</f>
        <v>-1368.7222222222222</v>
      </c>
      <c r="CV42" s="44">
        <f>Tabla25[[#This Row],[ESC_DUR_COR_COD_ROS_TG_TOT]]-Tabla25[[#This Row],[ESC_DUR_COR_COD_ESC_TG_TOT]]</f>
        <v>-1173.2250453720508</v>
      </c>
      <c r="CW42" s="47">
        <f>Tabla25[[#This Row],[ROS_NUM_COR_COD_ROS_TG_NEG]]-Tabla25[[#This Row],[ROS_NUM_COR_COD_ESC_TG_NEG]]</f>
        <v>4.25</v>
      </c>
      <c r="CX42" s="47">
        <f>Tabla25[[#This Row],[ROS_NUM_COR_COD_ROS_TG_NEU]]-Tabla25[[#This Row],[ROS_NUM_COR_COD_ESC_TG_NEU]]</f>
        <v>4.4444444444444446</v>
      </c>
      <c r="CY42" s="47">
        <f>Tabla25[[#This Row],[ROS_NUM_COR_COD_ROS_TG_POS]]-Tabla25[[#This Row],[ROS_NUM_COR_COD_ESC_TG_POS]]</f>
        <v>3.7</v>
      </c>
      <c r="CZ42" s="47">
        <f>Tabla25[[#This Row],[ROS_NUM_COR_COD_ROS_TG_TOT]]-Tabla25[[#This Row],[ROS_NUM_COR_COD_ESC_TG_TOT]]</f>
        <v>4.1111111111111116</v>
      </c>
      <c r="DA42" s="47">
        <f>Tabla25[[#This Row],[ROS_DUR_COR_COD_ROS_TG_NEG]]-Tabla25[[#This Row],[ROS_DUR_COR_COD_ESC_TG_NEG]]</f>
        <v>1295.5</v>
      </c>
      <c r="DB42" s="47">
        <f>Tabla25[[#This Row],[ROS_DUR_COR_COD_ROS_TG_NEU]]-Tabla25[[#This Row],[ROS_DUR_COR_COD_ESC_TG_NEU]]</f>
        <v>1045.2666666666669</v>
      </c>
      <c r="DC42" s="47">
        <f>Tabla25[[#This Row],[ROS_DUR_COR_COD_ROS_TG_POS]]-Tabla25[[#This Row],[ROS_DUR_COR_COD_ESC_TG_POS]]</f>
        <v>769.63333333333333</v>
      </c>
      <c r="DD42" s="47">
        <f>Tabla25[[#This Row],[ROS_DUR_COR_COD_ROS_TG_TOT]]-Tabla25[[#This Row],[ROS_DUR_COR_COD_ESC_TG_TOT]]</f>
        <v>1007.3555555555556</v>
      </c>
    </row>
    <row r="43" spans="1:108" x14ac:dyDescent="0.3">
      <c r="A43" s="2" t="s">
        <v>41</v>
      </c>
      <c r="B43" s="2">
        <v>20</v>
      </c>
      <c r="C43" s="2">
        <v>2</v>
      </c>
      <c r="D43" s="2">
        <v>22</v>
      </c>
      <c r="E43" s="19">
        <v>3.6</v>
      </c>
      <c r="F43" s="19">
        <v>1103.8499999999999</v>
      </c>
      <c r="G43" s="19">
        <v>3.6</v>
      </c>
      <c r="H43" s="19">
        <v>1173.8421052631579</v>
      </c>
      <c r="I43" s="19">
        <v>3.95</v>
      </c>
      <c r="J43" s="19">
        <v>1160.3</v>
      </c>
      <c r="K43" s="19">
        <v>3.7166666666666668</v>
      </c>
      <c r="L43" s="19">
        <v>1145.5254237288136</v>
      </c>
      <c r="M43" s="21">
        <v>2.75</v>
      </c>
      <c r="N43" s="21">
        <v>897.42105263157896</v>
      </c>
      <c r="O43" s="21">
        <v>3.05</v>
      </c>
      <c r="P43" s="21">
        <v>1009.7222222222222</v>
      </c>
      <c r="Q43" s="21">
        <v>2.75</v>
      </c>
      <c r="R43" s="21">
        <v>816.45</v>
      </c>
      <c r="S43" s="21">
        <v>2.85</v>
      </c>
      <c r="T43" s="21">
        <v>904.47368421052636</v>
      </c>
      <c r="U43" s="22">
        <v>4</v>
      </c>
      <c r="V43" s="22">
        <v>1460.8571428571429</v>
      </c>
      <c r="W43" s="22">
        <v>4</v>
      </c>
      <c r="X43" s="22">
        <v>1383.25</v>
      </c>
      <c r="Y43" s="22">
        <v>4.4000000000000004</v>
      </c>
      <c r="Z43" s="22">
        <v>1538.5555555555557</v>
      </c>
      <c r="AA43" s="22">
        <v>4.1428571428571432</v>
      </c>
      <c r="AB43" s="22">
        <v>1464.125</v>
      </c>
      <c r="AC43" s="24">
        <v>2.5</v>
      </c>
      <c r="AD43" s="24">
        <v>1021.8</v>
      </c>
      <c r="AE43" s="24">
        <v>2.8</v>
      </c>
      <c r="AF43" s="24">
        <v>887.125</v>
      </c>
      <c r="AG43" s="24">
        <v>2.2000000000000002</v>
      </c>
      <c r="AH43" s="24">
        <v>1115.6666666666667</v>
      </c>
      <c r="AI43" s="24">
        <v>2.5</v>
      </c>
      <c r="AJ43" s="24">
        <v>994.73684210526312</v>
      </c>
      <c r="AK43" s="26">
        <v>1.2222222222222223</v>
      </c>
      <c r="AL43" s="26">
        <v>446.4</v>
      </c>
      <c r="AM43" s="26">
        <v>1.3333333333333333</v>
      </c>
      <c r="AN43" s="26">
        <v>523.66666666666663</v>
      </c>
      <c r="AO43" s="26">
        <v>1.5</v>
      </c>
      <c r="AP43" s="26">
        <v>391.66666666666669</v>
      </c>
      <c r="AQ43" s="26">
        <v>1.3571428571428572</v>
      </c>
      <c r="AR43" s="26">
        <v>444.95</v>
      </c>
      <c r="AS43" s="28">
        <v>5.333333333333333</v>
      </c>
      <c r="AT43" s="28">
        <v>1622.2222222222222</v>
      </c>
      <c r="AU43" s="28">
        <v>4.8888888888888893</v>
      </c>
      <c r="AV43" s="28">
        <v>1439.4444444444443</v>
      </c>
      <c r="AW43" s="28">
        <v>5.0999999999999996</v>
      </c>
      <c r="AX43" s="28">
        <v>1409.1</v>
      </c>
      <c r="AY43" s="28">
        <v>5.1071428571428568</v>
      </c>
      <c r="AZ43" s="28">
        <v>1487.3571428571429</v>
      </c>
      <c r="BA43" s="33">
        <f>Tabla25[[#This Row],[ROS_NUM_COR_COD_ROS_TG_NEG]]-Tabla25[[#This Row],[PAS_NUM_COR_COD_ROS_TG_NEG]]</f>
        <v>2.583333333333333</v>
      </c>
      <c r="BB43" s="33">
        <f>Tabla25[[#This Row],[ROS_DUR_COR_COD_ROS_TG_NEG]]-Tabla25[[#This Row],[PAS_DUR_COR_COD_ROS_TG_NEG]]</f>
        <v>724.80116959064321</v>
      </c>
      <c r="BC43" s="33">
        <f>Tabla25[[#This Row],[ROS_NUM_COR_COD_ROS_TG_NEU]]-Tabla25[[#This Row],[PAS_NUM_COR_COD_ROS_TG_NEU]]</f>
        <v>1.8388888888888895</v>
      </c>
      <c r="BD43" s="33">
        <f>Tabla25[[#This Row],[ROS_DUR_COR_COD_ROS_TG_NEU]]-Tabla25[[#This Row],[PAS_DUR_COR_COD_ROS_TG_NEU]]</f>
        <v>429.72222222222217</v>
      </c>
      <c r="BE43" s="33">
        <f>Tabla25[[#This Row],[ROS_NUM_COR_COD_ROS_TG_POS]]-Tabla25[[#This Row],[PAS_NUM_COR_COD_ROS_TG_POS]]</f>
        <v>2.3499999999999996</v>
      </c>
      <c r="BF43" s="33">
        <f>Tabla25[[#This Row],[ROS_DUR_COR_COD_ROS_TG_POS]]-Tabla25[[#This Row],[PAS_DUR_COR_COD_ROS_TG_POS]]</f>
        <v>592.64999999999986</v>
      </c>
      <c r="BG43" s="33">
        <f>Tabla25[[#This Row],[ROS_NUM_COR_COD_ROS_TG_TOT]]-Tabla25[[#This Row],[PAS_NUM_COR_COD_ROS_TG_TOT]]</f>
        <v>2.2571428571428567</v>
      </c>
      <c r="BH43" s="33">
        <f>Tabla25[[#This Row],[ROS_DUR_COR_COD_ROS_TG_TOT]]-Tabla25[[#This Row],[PAS_DUR_COR_COD_ROS_TG_TOT]]</f>
        <v>582.88345864661653</v>
      </c>
      <c r="BI43" s="30">
        <f>Tabla25[[#This Row],[ROS_NUM_COR_COD_ESC_TG_NEG]]-Tabla25[[#This Row],[PAS_NUM_COR_COD_ESC_TG_NEG]]</f>
        <v>-2.3777777777777778</v>
      </c>
      <c r="BJ43" s="30">
        <f>Tabla25[[#This Row],[ROS_DUR_COR_COD_ESC_TG_NEG]]-Tabla25[[#This Row],[PAS_DUR_COR_COD_ESC_TG_NEG]]</f>
        <v>-657.44999999999993</v>
      </c>
      <c r="BK43" s="30">
        <f>Tabla25[[#This Row],[ROS_NUM_COR_COD_ESC_TG_NEU]]-Tabla25[[#This Row],[PAS_NUM_COR_COD_ESC_TG_NEU]]</f>
        <v>-2.2666666666666666</v>
      </c>
      <c r="BL43" s="30">
        <f>Tabla25[[#This Row],[ROS_DUR_COR_COD_ESC_TG_NEU]]-Tabla25[[#This Row],[PAS_DUR_COR_COD_ESC_TG_NEU]]</f>
        <v>-650.17543859649129</v>
      </c>
      <c r="BM43" s="30">
        <f>Tabla25[[#This Row],[ROS_NUM_COR_COD_ESC_TG_POS]]-Tabla25[[#This Row],[PAS_NUM_COR_COD_ESC_TG_POS]]</f>
        <v>-2.4500000000000002</v>
      </c>
      <c r="BN43" s="30">
        <f>Tabla25[[#This Row],[ROS_DUR_COR_COD_ESC_TG_POS]]-Tabla25[[#This Row],[PAS_DUR_COR_COD_ESC_TG_POS]]</f>
        <v>-768.63333333333321</v>
      </c>
      <c r="BO43" s="30">
        <f>Tabla25[[#This Row],[ROS_NUM_COR_COD_ESC_TG_TOT]]-Tabla25[[#This Row],[PAS_NUM_COR_COD_ESC_TG_TOT]]</f>
        <v>-2.3595238095238096</v>
      </c>
      <c r="BP43" s="30">
        <f>Tabla25[[#This Row],[ROS_DUR_COR_COD_ESC_TG_TOT]]-Tabla25[[#This Row],[PAS_DUR_COR_COD_ESC_TG_TOT]]</f>
        <v>-700.57542372881358</v>
      </c>
      <c r="BQ43" s="36">
        <f>Tabla25[[#This Row],[PAS_NUM_COR_COD_ROS_TG_NEG]]-Tabla25[[#This Row],[ESC_NUM_COR_COD_ROS_TG_NEG]]</f>
        <v>0.25</v>
      </c>
      <c r="BR43" s="36">
        <f>Tabla25[[#This Row],[PAS_DUR_COR_COD_ROS_TG_NEG]]-Tabla25[[#This Row],[ESC_DUR_COR_COD_ROS_TG_NEG]]</f>
        <v>-124.378947368421</v>
      </c>
      <c r="BS43" s="36">
        <f>Tabla25[[#This Row],[PAS_NUM_COR_COD_ROS_TG_NEU]]-Tabla25[[#This Row],[ESC_NUM_COR_COD_ROS_TG_NEU]]</f>
        <v>0.25</v>
      </c>
      <c r="BT43" s="36">
        <f>Tabla25[[#This Row],[PAS_DUR_COR_COD_ROS_TG_NEU]]-Tabla25[[#This Row],[ESC_DUR_COR_COD_ROS_TG_NEU]]</f>
        <v>122.59722222222217</v>
      </c>
      <c r="BU43" s="36">
        <f>Tabla25[[#This Row],[PAS_NUM_COR_COD_ROS_TG_POS]]-Tabla25[[#This Row],[ESC_NUM_COR_COD_ROS_TG_POS]]</f>
        <v>0.54999999999999982</v>
      </c>
      <c r="BV43" s="36">
        <f>Tabla25[[#This Row],[PAS_DUR_COR_COD_ROS_TG_POS]]-Tabla25[[#This Row],[ESC_DUR_COR_COD_ROS_TG_POS]]</f>
        <v>-299.2166666666667</v>
      </c>
      <c r="BW43" s="36">
        <f>Tabla25[[#This Row],[PAS_NUM_COR_COD_ROS_TG_TOT]]-Tabla25[[#This Row],[ESC_NUM_COR_COD_ROS_TG_TOT]]</f>
        <v>0.35000000000000009</v>
      </c>
      <c r="BX43" s="36">
        <f>Tabla25[[#This Row],[PAS_DUR_COR_COD_ROS_TG_TOT]]-Tabla25[[#This Row],[ESC_DUR_COR_COD_ROS_TG_TOT]]</f>
        <v>-90.263157894736764</v>
      </c>
      <c r="BY43" s="39">
        <f>Tabla25[[#This Row],[PAS_NUM_COR_COD_ESC_TG_NEG]]-Tabla25[[#This Row],[ESC_NUM_COR_COD_ESC_TG_NEG]]</f>
        <v>-0.39999999999999991</v>
      </c>
      <c r="BZ43" s="39">
        <f>Tabla25[[#This Row],[PAS_DUR_COR_COD_ESC_TG_NEG]]-Tabla25[[#This Row],[ESC_DUR_COR_COD_ESC_TG_NEG]]</f>
        <v>-357.00714285714298</v>
      </c>
      <c r="CA43" s="39">
        <f>Tabla25[[#This Row],[PAS_NUM_COR_COD_ESC_TG_NEU]]-Tabla25[[#This Row],[ESC_NUM_COR_COD_ESC_TG_NEU]]</f>
        <v>-0.39999999999999991</v>
      </c>
      <c r="CB43" s="39">
        <f>Tabla25[[#This Row],[PAS_DUR_COR_COD_ESC_TG_NEU]]-Tabla25[[#This Row],[ESC_DUR_COR_COD_ESC_TG_NEU]]</f>
        <v>-209.40789473684208</v>
      </c>
      <c r="CC43" s="39">
        <f>Tabla25[[#This Row],[PAS_NUM_COR_COD_ESC_TG_POS]]-Tabla25[[#This Row],[ESC_NUM_COR_COD_ESC_TG_POS]]</f>
        <v>-0.45000000000000018</v>
      </c>
      <c r="CD43" s="39">
        <f>Tabla25[[#This Row],[PAS_DUR_COR_COD_ESC_TG_POS]]-Tabla25[[#This Row],[ESC_DUR_COR_COD_ESC_TG_POS]]</f>
        <v>-378.2555555555557</v>
      </c>
      <c r="CE43" s="39">
        <f>Tabla25[[#This Row],[PAS_NUM_COR_COD_ESC_TG_TOT]]-Tabla25[[#This Row],[ESC_NUM_COR_COD_ESC_TG_TOT]]</f>
        <v>-0.42619047619047645</v>
      </c>
      <c r="CF43" s="39">
        <f>Tabla25[[#This Row],[PAS_DUR_COR_COD_ESC_TG_TOT]]-Tabla25[[#This Row],[ESC_DUR_COR_COD_ESC_TG_TOT]]</f>
        <v>-318.59957627118638</v>
      </c>
      <c r="CG43" s="42">
        <f>Tabla25[[#This Row],[PAS_NUM_COR_COD_ROS_TG_NEG]]-Tabla25[[#This Row],[PAS_NUM_COR_COD_ESC_TG_NEG]]</f>
        <v>-0.85000000000000009</v>
      </c>
      <c r="CH43" s="42">
        <f>Tabla25[[#This Row],[PAS_NUM_COR_COD_ROS_TG_NEU]]-Tabla25[[#This Row],[PAS_NUM_COR_COD_ESC_TG_NEU]]</f>
        <v>-0.55000000000000027</v>
      </c>
      <c r="CI43" s="42">
        <f>Tabla25[[#This Row],[PAS_NUM_COR_COD_ROS_TG_POS]]-Tabla25[[#This Row],[PAS_NUM_COR_COD_ESC_TG_POS]]</f>
        <v>-1.2000000000000002</v>
      </c>
      <c r="CJ43" s="42">
        <f>Tabla25[[#This Row],[PAS_NUM_COR_COD_ROS_TG_TOT]]-Tabla25[[#This Row],[PAS_NUM_COR_COD_ESC_TG_TOT]]</f>
        <v>-0.8666666666666667</v>
      </c>
      <c r="CK43" s="42">
        <f>Tabla25[[#This Row],[PAS_DUR_COR_COD_ROS_TG_NEG]]-Tabla25[[#This Row],[PAS_DUR_COR_COD_ESC_TG_NEG]]</f>
        <v>-206.42894736842095</v>
      </c>
      <c r="CL43" s="42">
        <f>Tabla25[[#This Row],[PAS_DUR_COR_COD_ROS_TG_NEU]]-Tabla25[[#This Row],[PAS_DUR_COR_COD_ESC_TG_NEU]]</f>
        <v>-164.11988304093575</v>
      </c>
      <c r="CM43" s="42">
        <f>Tabla25[[#This Row],[PAS_DUR_COR_COD_ROS_TG_POS]]-Tabla25[[#This Row],[PAS_DUR_COR_COD_ESC_TG_POS]]</f>
        <v>-343.84999999999991</v>
      </c>
      <c r="CN43" s="42">
        <f>Tabla25[[#This Row],[PAS_DUR_COR_COD_ROS_TG_TOT]]-Tabla25[[#This Row],[PAS_DUR_COR_COD_ESC_TG_TOT]]</f>
        <v>-241.05173951828726</v>
      </c>
      <c r="CO43" s="44">
        <f>Tabla25[[#This Row],[ESC_NUM_COR_COD_ROS_TG_NEG]]-Tabla25[[#This Row],[ESC_NUM_COR_COD_ESC_TG_NEG]]</f>
        <v>-1.5</v>
      </c>
      <c r="CP43" s="44">
        <f>Tabla25[[#This Row],[ESC_NUM_COR_COD_ROS_TG_NEU]]-Tabla25[[#This Row],[ESC_NUM_COR_COD_ESC_TG_NEU]]</f>
        <v>-1.2000000000000002</v>
      </c>
      <c r="CQ43" s="44">
        <f>Tabla25[[#This Row],[ESC_NUM_COR_COD_ROS_TG_POS]]-Tabla25[[#This Row],[ESC_NUM_COR_COD_ESC_TG_POS]]</f>
        <v>-2.2000000000000002</v>
      </c>
      <c r="CR43" s="44">
        <f>Tabla25[[#This Row],[ESC_NUM_COR_COD_ROS_TG_TOT]]-Tabla25[[#This Row],[ESC_NUM_COR_COD_ESC_TG_TOT]]</f>
        <v>-1.6428571428571432</v>
      </c>
      <c r="CS43" s="44">
        <f>Tabla25[[#This Row],[ESC_DUR_COR_COD_ROS_TG_NEG]]-Tabla25[[#This Row],[ESC_DUR_COR_COD_ESC_TG_NEG]]</f>
        <v>-439.05714285714294</v>
      </c>
      <c r="CT43" s="44">
        <f>Tabla25[[#This Row],[ESC_DUR_COR_COD_ROS_TG_NEU]]-Tabla25[[#This Row],[ESC_DUR_COR_COD_ESC_TG_NEU]]</f>
        <v>-496.125</v>
      </c>
      <c r="CU43" s="44">
        <f>Tabla25[[#This Row],[ESC_DUR_COR_COD_ROS_TG_POS]]-Tabla25[[#This Row],[ESC_DUR_COR_COD_ESC_TG_POS]]</f>
        <v>-422.88888888888891</v>
      </c>
      <c r="CV43" s="44">
        <f>Tabla25[[#This Row],[ESC_DUR_COR_COD_ROS_TG_TOT]]-Tabla25[[#This Row],[ESC_DUR_COR_COD_ESC_TG_TOT]]</f>
        <v>-469.38815789473688</v>
      </c>
      <c r="CW43" s="47">
        <f>Tabla25[[#This Row],[ROS_NUM_COR_COD_ROS_TG_NEG]]-Tabla25[[#This Row],[ROS_NUM_COR_COD_ESC_TG_NEG]]</f>
        <v>4.1111111111111107</v>
      </c>
      <c r="CX43" s="47">
        <f>Tabla25[[#This Row],[ROS_NUM_COR_COD_ROS_TG_NEU]]-Tabla25[[#This Row],[ROS_NUM_COR_COD_ESC_TG_NEU]]</f>
        <v>3.5555555555555562</v>
      </c>
      <c r="CY43" s="47">
        <f>Tabla25[[#This Row],[ROS_NUM_COR_COD_ROS_TG_POS]]-Tabla25[[#This Row],[ROS_NUM_COR_COD_ESC_TG_POS]]</f>
        <v>3.5999999999999996</v>
      </c>
      <c r="CZ43" s="47">
        <f>Tabla25[[#This Row],[ROS_NUM_COR_COD_ROS_TG_TOT]]-Tabla25[[#This Row],[ROS_NUM_COR_COD_ESC_TG_TOT]]</f>
        <v>3.7499999999999996</v>
      </c>
      <c r="DA43" s="47">
        <f>Tabla25[[#This Row],[ROS_DUR_COR_COD_ROS_TG_NEG]]-Tabla25[[#This Row],[ROS_DUR_COR_COD_ESC_TG_NEG]]</f>
        <v>1175.8222222222221</v>
      </c>
      <c r="DB43" s="47">
        <f>Tabla25[[#This Row],[ROS_DUR_COR_COD_ROS_TG_NEU]]-Tabla25[[#This Row],[ROS_DUR_COR_COD_ESC_TG_NEU]]</f>
        <v>915.77777777777771</v>
      </c>
      <c r="DC43" s="47">
        <f>Tabla25[[#This Row],[ROS_DUR_COR_COD_ROS_TG_POS]]-Tabla25[[#This Row],[ROS_DUR_COR_COD_ESC_TG_POS]]</f>
        <v>1017.4333333333332</v>
      </c>
      <c r="DD43" s="47">
        <f>Tabla25[[#This Row],[ROS_DUR_COR_COD_ROS_TG_TOT]]-Tabla25[[#This Row],[ROS_DUR_COR_COD_ESC_TG_TOT]]</f>
        <v>1042.4071428571428</v>
      </c>
    </row>
    <row r="44" spans="1:108" x14ac:dyDescent="0.3">
      <c r="A44" s="2" t="s">
        <v>42</v>
      </c>
      <c r="B44" s="2">
        <v>20</v>
      </c>
      <c r="C44" s="2">
        <v>2</v>
      </c>
      <c r="D44" s="2">
        <v>25</v>
      </c>
      <c r="E44" s="19">
        <v>4</v>
      </c>
      <c r="F44" s="19">
        <v>1389.1875</v>
      </c>
      <c r="G44" s="19">
        <v>3.5263157894736841</v>
      </c>
      <c r="H44" s="19">
        <v>1166.25</v>
      </c>
      <c r="I44" s="19">
        <v>4.2105263157894735</v>
      </c>
      <c r="J44" s="19">
        <v>1415.4</v>
      </c>
      <c r="K44" s="19">
        <v>3.9137931034482758</v>
      </c>
      <c r="L44" s="19">
        <v>1321.6595744680851</v>
      </c>
      <c r="M44" s="21">
        <v>2.85</v>
      </c>
      <c r="N44" s="21">
        <v>1350.1538461538462</v>
      </c>
      <c r="O44" s="21">
        <v>2.8421052631578947</v>
      </c>
      <c r="P44" s="21">
        <v>1187.6666666666667</v>
      </c>
      <c r="Q44" s="21">
        <v>2.6842105263157894</v>
      </c>
      <c r="R44" s="21">
        <v>1380.75</v>
      </c>
      <c r="S44" s="21">
        <v>2.7931034482758621</v>
      </c>
      <c r="T44" s="21">
        <v>1307.3783783783783</v>
      </c>
      <c r="U44" s="22">
        <v>2.8333333333333335</v>
      </c>
      <c r="V44" s="22">
        <v>767.5</v>
      </c>
      <c r="W44" s="22">
        <v>4.1428571428571432</v>
      </c>
      <c r="X44" s="22">
        <v>1349.4285714285713</v>
      </c>
      <c r="Y44" s="22">
        <v>4.7142857142857144</v>
      </c>
      <c r="Z44" s="22">
        <v>1771.3333333333333</v>
      </c>
      <c r="AA44" s="22">
        <v>3.95</v>
      </c>
      <c r="AB44" s="22">
        <v>1298.8947368421052</v>
      </c>
      <c r="AC44" s="24">
        <v>3.8333333333333335</v>
      </c>
      <c r="AD44" s="24">
        <v>924.5</v>
      </c>
      <c r="AE44" s="24">
        <v>2.2857142857142856</v>
      </c>
      <c r="AF44" s="24">
        <v>754.2</v>
      </c>
      <c r="AG44" s="24">
        <v>2.2857142857142856</v>
      </c>
      <c r="AH44" s="24">
        <v>678</v>
      </c>
      <c r="AI44" s="24">
        <v>2.75</v>
      </c>
      <c r="AJ44" s="24">
        <v>787.41176470588232</v>
      </c>
      <c r="AK44" s="26">
        <v>2.5</v>
      </c>
      <c r="AL44" s="26">
        <v>881.42857142857144</v>
      </c>
      <c r="AM44" s="26">
        <v>1.4444444444444444</v>
      </c>
      <c r="AN44" s="26">
        <v>701.66666666666663</v>
      </c>
      <c r="AO44" s="26">
        <v>2</v>
      </c>
      <c r="AP44" s="26">
        <v>943</v>
      </c>
      <c r="AQ44" s="26">
        <v>1.96</v>
      </c>
      <c r="AR44" s="26">
        <v>838.61111111111109</v>
      </c>
      <c r="AS44" s="28">
        <v>3</v>
      </c>
      <c r="AT44" s="28">
        <v>1594.6</v>
      </c>
      <c r="AU44" s="28">
        <v>3.2222222222222223</v>
      </c>
      <c r="AV44" s="28">
        <v>1426.3333333333333</v>
      </c>
      <c r="AW44" s="28">
        <v>4.875</v>
      </c>
      <c r="AX44" s="28">
        <v>1643.8571428571429</v>
      </c>
      <c r="AY44" s="28">
        <v>3.68</v>
      </c>
      <c r="AZ44" s="28">
        <v>1557.6666666666667</v>
      </c>
      <c r="BA44" s="33">
        <f>Tabla25[[#This Row],[ROS_NUM_COR_COD_ROS_TG_NEG]]-Tabla25[[#This Row],[PAS_NUM_COR_COD_ROS_TG_NEG]]</f>
        <v>0.14999999999999991</v>
      </c>
      <c r="BB44" s="33">
        <f>Tabla25[[#This Row],[ROS_DUR_COR_COD_ROS_TG_NEG]]-Tabla25[[#This Row],[PAS_DUR_COR_COD_ROS_TG_NEG]]</f>
        <v>244.44615384615372</v>
      </c>
      <c r="BC44" s="33">
        <f>Tabla25[[#This Row],[ROS_NUM_COR_COD_ROS_TG_NEU]]-Tabla25[[#This Row],[PAS_NUM_COR_COD_ROS_TG_NEU]]</f>
        <v>0.38011695906432763</v>
      </c>
      <c r="BD44" s="33">
        <f>Tabla25[[#This Row],[ROS_DUR_COR_COD_ROS_TG_NEU]]-Tabla25[[#This Row],[PAS_DUR_COR_COD_ROS_TG_NEU]]</f>
        <v>238.66666666666652</v>
      </c>
      <c r="BE44" s="33">
        <f>Tabla25[[#This Row],[ROS_NUM_COR_COD_ROS_TG_POS]]-Tabla25[[#This Row],[PAS_NUM_COR_COD_ROS_TG_POS]]</f>
        <v>2.1907894736842106</v>
      </c>
      <c r="BF44" s="33">
        <f>Tabla25[[#This Row],[ROS_DUR_COR_COD_ROS_TG_POS]]-Tabla25[[#This Row],[PAS_DUR_COR_COD_ROS_TG_POS]]</f>
        <v>263.10714285714289</v>
      </c>
      <c r="BG44" s="33">
        <f>Tabla25[[#This Row],[ROS_NUM_COR_COD_ROS_TG_TOT]]-Tabla25[[#This Row],[PAS_NUM_COR_COD_ROS_TG_TOT]]</f>
        <v>0.88689655172413806</v>
      </c>
      <c r="BH44" s="33">
        <f>Tabla25[[#This Row],[ROS_DUR_COR_COD_ROS_TG_TOT]]-Tabla25[[#This Row],[PAS_DUR_COR_COD_ROS_TG_TOT]]</f>
        <v>250.28828828828841</v>
      </c>
      <c r="BI44" s="30">
        <f>Tabla25[[#This Row],[ROS_NUM_COR_COD_ESC_TG_NEG]]-Tabla25[[#This Row],[PAS_NUM_COR_COD_ESC_TG_NEG]]</f>
        <v>-1.5</v>
      </c>
      <c r="BJ44" s="30">
        <f>Tabla25[[#This Row],[ROS_DUR_COR_COD_ESC_TG_NEG]]-Tabla25[[#This Row],[PAS_DUR_COR_COD_ESC_TG_NEG]]</f>
        <v>-507.75892857142856</v>
      </c>
      <c r="BK44" s="30">
        <f>Tabla25[[#This Row],[ROS_NUM_COR_COD_ESC_TG_NEU]]-Tabla25[[#This Row],[PAS_NUM_COR_COD_ESC_TG_NEU]]</f>
        <v>-2.0818713450292394</v>
      </c>
      <c r="BL44" s="30">
        <f>Tabla25[[#This Row],[ROS_DUR_COR_COD_ESC_TG_NEU]]-Tabla25[[#This Row],[PAS_DUR_COR_COD_ESC_TG_NEU]]</f>
        <v>-464.58333333333337</v>
      </c>
      <c r="BM44" s="30">
        <f>Tabla25[[#This Row],[ROS_NUM_COR_COD_ESC_TG_POS]]-Tabla25[[#This Row],[PAS_NUM_COR_COD_ESC_TG_POS]]</f>
        <v>-2.2105263157894735</v>
      </c>
      <c r="BN44" s="30">
        <f>Tabla25[[#This Row],[ROS_DUR_COR_COD_ESC_TG_POS]]-Tabla25[[#This Row],[PAS_DUR_COR_COD_ESC_TG_POS]]</f>
        <v>-472.40000000000009</v>
      </c>
      <c r="BO44" s="30">
        <f>Tabla25[[#This Row],[ROS_NUM_COR_COD_ESC_TG_TOT]]-Tabla25[[#This Row],[PAS_NUM_COR_COD_ESC_TG_TOT]]</f>
        <v>-1.9537931034482758</v>
      </c>
      <c r="BP44" s="30">
        <f>Tabla25[[#This Row],[ROS_DUR_COR_COD_ESC_TG_TOT]]-Tabla25[[#This Row],[PAS_DUR_COR_COD_ESC_TG_TOT]]</f>
        <v>-483.04846335697403</v>
      </c>
      <c r="BQ44" s="36">
        <f>Tabla25[[#This Row],[PAS_NUM_COR_COD_ROS_TG_NEG]]-Tabla25[[#This Row],[ESC_NUM_COR_COD_ROS_TG_NEG]]</f>
        <v>-0.98333333333333339</v>
      </c>
      <c r="BR44" s="36">
        <f>Tabla25[[#This Row],[PAS_DUR_COR_COD_ROS_TG_NEG]]-Tabla25[[#This Row],[ESC_DUR_COR_COD_ROS_TG_NEG]]</f>
        <v>425.65384615384619</v>
      </c>
      <c r="BS44" s="36">
        <f>Tabla25[[#This Row],[PAS_NUM_COR_COD_ROS_TG_NEU]]-Tabla25[[#This Row],[ESC_NUM_COR_COD_ROS_TG_NEU]]</f>
        <v>0.5563909774436091</v>
      </c>
      <c r="BT44" s="36">
        <f>Tabla25[[#This Row],[PAS_DUR_COR_COD_ROS_TG_NEU]]-Tabla25[[#This Row],[ESC_DUR_COR_COD_ROS_TG_NEU]]</f>
        <v>433.4666666666667</v>
      </c>
      <c r="BU44" s="36">
        <f>Tabla25[[#This Row],[PAS_NUM_COR_COD_ROS_TG_POS]]-Tabla25[[#This Row],[ESC_NUM_COR_COD_ROS_TG_POS]]</f>
        <v>0.39849624060150379</v>
      </c>
      <c r="BV44" s="36">
        <f>Tabla25[[#This Row],[PAS_DUR_COR_COD_ROS_TG_POS]]-Tabla25[[#This Row],[ESC_DUR_COR_COD_ROS_TG_POS]]</f>
        <v>702.75</v>
      </c>
      <c r="BW44" s="36">
        <f>Tabla25[[#This Row],[PAS_NUM_COR_COD_ROS_TG_TOT]]-Tabla25[[#This Row],[ESC_NUM_COR_COD_ROS_TG_TOT]]</f>
        <v>4.31034482758621E-2</v>
      </c>
      <c r="BX44" s="36">
        <f>Tabla25[[#This Row],[PAS_DUR_COR_COD_ROS_TG_TOT]]-Tabla25[[#This Row],[ESC_DUR_COR_COD_ROS_TG_TOT]]</f>
        <v>519.96661367249601</v>
      </c>
      <c r="BY44" s="39">
        <f>Tabla25[[#This Row],[PAS_NUM_COR_COD_ESC_TG_NEG]]-Tabla25[[#This Row],[ESC_NUM_COR_COD_ESC_TG_NEG]]</f>
        <v>1.1666666666666665</v>
      </c>
      <c r="BZ44" s="39">
        <f>Tabla25[[#This Row],[PAS_DUR_COR_COD_ESC_TG_NEG]]-Tabla25[[#This Row],[ESC_DUR_COR_COD_ESC_TG_NEG]]</f>
        <v>621.6875</v>
      </c>
      <c r="CA44" s="39">
        <f>Tabla25[[#This Row],[PAS_NUM_COR_COD_ESC_TG_NEU]]-Tabla25[[#This Row],[ESC_NUM_COR_COD_ESC_TG_NEU]]</f>
        <v>-0.61654135338345917</v>
      </c>
      <c r="CB44" s="39">
        <f>Tabla25[[#This Row],[PAS_DUR_COR_COD_ESC_TG_NEU]]-Tabla25[[#This Row],[ESC_DUR_COR_COD_ESC_TG_NEU]]</f>
        <v>-183.17857142857133</v>
      </c>
      <c r="CC44" s="39">
        <f>Tabla25[[#This Row],[PAS_NUM_COR_COD_ESC_TG_POS]]-Tabla25[[#This Row],[ESC_NUM_COR_COD_ESC_TG_POS]]</f>
        <v>-0.50375939849624096</v>
      </c>
      <c r="CD44" s="39">
        <f>Tabla25[[#This Row],[PAS_DUR_COR_COD_ESC_TG_POS]]-Tabla25[[#This Row],[ESC_DUR_COR_COD_ESC_TG_POS]]</f>
        <v>-355.93333333333317</v>
      </c>
      <c r="CE44" s="39">
        <f>Tabla25[[#This Row],[PAS_NUM_COR_COD_ESC_TG_TOT]]-Tabla25[[#This Row],[ESC_NUM_COR_COD_ESC_TG_TOT]]</f>
        <v>-3.6206896551724377E-2</v>
      </c>
      <c r="CF44" s="39">
        <f>Tabla25[[#This Row],[PAS_DUR_COR_COD_ESC_TG_TOT]]-Tabla25[[#This Row],[ESC_DUR_COR_COD_ESC_TG_TOT]]</f>
        <v>22.764837625979908</v>
      </c>
      <c r="CG44" s="42">
        <f>Tabla25[[#This Row],[PAS_NUM_COR_COD_ROS_TG_NEG]]-Tabla25[[#This Row],[PAS_NUM_COR_COD_ESC_TG_NEG]]</f>
        <v>-1.1499999999999999</v>
      </c>
      <c r="CH44" s="42">
        <f>Tabla25[[#This Row],[PAS_NUM_COR_COD_ROS_TG_NEU]]-Tabla25[[#This Row],[PAS_NUM_COR_COD_ESC_TG_NEU]]</f>
        <v>-0.68421052631578938</v>
      </c>
      <c r="CI44" s="42">
        <f>Tabla25[[#This Row],[PAS_NUM_COR_COD_ROS_TG_POS]]-Tabla25[[#This Row],[PAS_NUM_COR_COD_ESC_TG_POS]]</f>
        <v>-1.5263157894736841</v>
      </c>
      <c r="CJ44" s="42">
        <f>Tabla25[[#This Row],[PAS_NUM_COR_COD_ROS_TG_TOT]]-Tabla25[[#This Row],[PAS_NUM_COR_COD_ESC_TG_TOT]]</f>
        <v>-1.1206896551724137</v>
      </c>
      <c r="CK44" s="42">
        <f>Tabla25[[#This Row],[PAS_DUR_COR_COD_ROS_TG_NEG]]-Tabla25[[#This Row],[PAS_DUR_COR_COD_ESC_TG_NEG]]</f>
        <v>-39.033653846153811</v>
      </c>
      <c r="CL44" s="42">
        <f>Tabla25[[#This Row],[PAS_DUR_COR_COD_ROS_TG_NEU]]-Tabla25[[#This Row],[PAS_DUR_COR_COD_ESC_TG_NEU]]</f>
        <v>21.416666666666742</v>
      </c>
      <c r="CM44" s="42">
        <f>Tabla25[[#This Row],[PAS_DUR_COR_COD_ROS_TG_POS]]-Tabla25[[#This Row],[PAS_DUR_COR_COD_ESC_TG_POS]]</f>
        <v>-34.650000000000091</v>
      </c>
      <c r="CN44" s="42">
        <f>Tabla25[[#This Row],[PAS_DUR_COR_COD_ROS_TG_TOT]]-Tabla25[[#This Row],[PAS_DUR_COR_COD_ESC_TG_TOT]]</f>
        <v>-14.281196089706782</v>
      </c>
      <c r="CO44" s="44">
        <f>Tabla25[[#This Row],[ESC_NUM_COR_COD_ROS_TG_NEG]]-Tabla25[[#This Row],[ESC_NUM_COR_COD_ESC_TG_NEG]]</f>
        <v>1</v>
      </c>
      <c r="CP44" s="44">
        <f>Tabla25[[#This Row],[ESC_NUM_COR_COD_ROS_TG_NEU]]-Tabla25[[#This Row],[ESC_NUM_COR_COD_ESC_TG_NEU]]</f>
        <v>-1.8571428571428577</v>
      </c>
      <c r="CQ44" s="44">
        <f>Tabla25[[#This Row],[ESC_NUM_COR_COD_ROS_TG_POS]]-Tabla25[[#This Row],[ESC_NUM_COR_COD_ESC_TG_POS]]</f>
        <v>-2.4285714285714288</v>
      </c>
      <c r="CR44" s="44">
        <f>Tabla25[[#This Row],[ESC_NUM_COR_COD_ROS_TG_TOT]]-Tabla25[[#This Row],[ESC_NUM_COR_COD_ESC_TG_TOT]]</f>
        <v>-1.2000000000000002</v>
      </c>
      <c r="CS44" s="44">
        <f>Tabla25[[#This Row],[ESC_DUR_COR_COD_ROS_TG_NEG]]-Tabla25[[#This Row],[ESC_DUR_COR_COD_ESC_TG_NEG]]</f>
        <v>157</v>
      </c>
      <c r="CT44" s="44">
        <f>Tabla25[[#This Row],[ESC_DUR_COR_COD_ROS_TG_NEU]]-Tabla25[[#This Row],[ESC_DUR_COR_COD_ESC_TG_NEU]]</f>
        <v>-595.22857142857129</v>
      </c>
      <c r="CU44" s="44">
        <f>Tabla25[[#This Row],[ESC_DUR_COR_COD_ROS_TG_POS]]-Tabla25[[#This Row],[ESC_DUR_COR_COD_ESC_TG_POS]]</f>
        <v>-1093.3333333333333</v>
      </c>
      <c r="CV44" s="44">
        <f>Tabla25[[#This Row],[ESC_DUR_COR_COD_ROS_TG_TOT]]-Tabla25[[#This Row],[ESC_DUR_COR_COD_ESC_TG_TOT]]</f>
        <v>-511.48297213622288</v>
      </c>
      <c r="CW44" s="47">
        <f>Tabla25[[#This Row],[ROS_NUM_COR_COD_ROS_TG_NEG]]-Tabla25[[#This Row],[ROS_NUM_COR_COD_ESC_TG_NEG]]</f>
        <v>0.5</v>
      </c>
      <c r="CX44" s="47">
        <f>Tabla25[[#This Row],[ROS_NUM_COR_COD_ROS_TG_NEU]]-Tabla25[[#This Row],[ROS_NUM_COR_COD_ESC_TG_NEU]]</f>
        <v>1.7777777777777779</v>
      </c>
      <c r="CY44" s="47">
        <f>Tabla25[[#This Row],[ROS_NUM_COR_COD_ROS_TG_POS]]-Tabla25[[#This Row],[ROS_NUM_COR_COD_ESC_TG_POS]]</f>
        <v>2.875</v>
      </c>
      <c r="CZ44" s="47">
        <f>Tabla25[[#This Row],[ROS_NUM_COR_COD_ROS_TG_TOT]]-Tabla25[[#This Row],[ROS_NUM_COR_COD_ESC_TG_TOT]]</f>
        <v>1.7200000000000002</v>
      </c>
      <c r="DA44" s="47">
        <f>Tabla25[[#This Row],[ROS_DUR_COR_COD_ROS_TG_NEG]]-Tabla25[[#This Row],[ROS_DUR_COR_COD_ESC_TG_NEG]]</f>
        <v>713.17142857142846</v>
      </c>
      <c r="DB44" s="47">
        <f>Tabla25[[#This Row],[ROS_DUR_COR_COD_ROS_TG_NEU]]-Tabla25[[#This Row],[ROS_DUR_COR_COD_ESC_TG_NEU]]</f>
        <v>724.66666666666663</v>
      </c>
      <c r="DC44" s="47">
        <f>Tabla25[[#This Row],[ROS_DUR_COR_COD_ROS_TG_POS]]-Tabla25[[#This Row],[ROS_DUR_COR_COD_ESC_TG_POS]]</f>
        <v>700.85714285714289</v>
      </c>
      <c r="DD44" s="47">
        <f>Tabla25[[#This Row],[ROS_DUR_COR_COD_ROS_TG_TOT]]-Tabla25[[#This Row],[ROS_DUR_COR_COD_ESC_TG_TOT]]</f>
        <v>719.05555555555566</v>
      </c>
    </row>
    <row r="45" spans="1:108" x14ac:dyDescent="0.3">
      <c r="A45" s="2" t="s">
        <v>43</v>
      </c>
      <c r="B45" s="2">
        <v>20</v>
      </c>
      <c r="C45" s="2">
        <v>2</v>
      </c>
      <c r="D45" s="2">
        <v>23</v>
      </c>
      <c r="E45" s="19">
        <v>2.736842105263158</v>
      </c>
      <c r="F45" s="19">
        <v>647.55555555555554</v>
      </c>
      <c r="G45" s="19">
        <v>2.6</v>
      </c>
      <c r="H45" s="19">
        <v>622.42105263157896</v>
      </c>
      <c r="I45" s="19">
        <v>2.7</v>
      </c>
      <c r="J45" s="19">
        <v>692.23529411764707</v>
      </c>
      <c r="K45" s="19">
        <v>2.6779661016949152</v>
      </c>
      <c r="L45" s="19">
        <v>652.77777777777783</v>
      </c>
      <c r="M45" s="21">
        <v>3.1578947368421053</v>
      </c>
      <c r="N45" s="21">
        <v>778.88888888888891</v>
      </c>
      <c r="O45" s="21">
        <v>2.85</v>
      </c>
      <c r="P45" s="21">
        <v>630</v>
      </c>
      <c r="Q45" s="21">
        <v>2.6</v>
      </c>
      <c r="R45" s="21">
        <v>585.29999999999995</v>
      </c>
      <c r="S45" s="21">
        <v>2.8644067796610169</v>
      </c>
      <c r="T45" s="21">
        <v>661.33333333333337</v>
      </c>
      <c r="U45" s="22">
        <v>2.75</v>
      </c>
      <c r="V45" s="22">
        <v>949.6</v>
      </c>
      <c r="W45" s="22">
        <v>2.5</v>
      </c>
      <c r="X45" s="22">
        <v>698.71428571428567</v>
      </c>
      <c r="Y45" s="22">
        <v>3</v>
      </c>
      <c r="Z45" s="22">
        <v>790.42857142857144</v>
      </c>
      <c r="AA45" s="22">
        <v>2.76</v>
      </c>
      <c r="AB45" s="22">
        <v>798.52631578947364</v>
      </c>
      <c r="AC45" s="24">
        <v>1</v>
      </c>
      <c r="AD45" s="24">
        <v>347</v>
      </c>
      <c r="AE45" s="24">
        <v>2</v>
      </c>
      <c r="AF45" s="24">
        <v>557.4</v>
      </c>
      <c r="AG45" s="24">
        <v>1.7777777777777777</v>
      </c>
      <c r="AH45" s="24">
        <v>517.4</v>
      </c>
      <c r="AI45" s="24">
        <v>1.6</v>
      </c>
      <c r="AJ45" s="24">
        <v>483</v>
      </c>
      <c r="AK45" s="26">
        <v>1.25</v>
      </c>
      <c r="AL45" s="26">
        <v>274</v>
      </c>
      <c r="AM45" s="26">
        <v>2</v>
      </c>
      <c r="AN45" s="26">
        <v>531.66666666666663</v>
      </c>
      <c r="AO45" s="26">
        <v>2</v>
      </c>
      <c r="AP45" s="26">
        <v>338.25</v>
      </c>
      <c r="AQ45" s="26">
        <v>1.75</v>
      </c>
      <c r="AR45" s="26">
        <v>377</v>
      </c>
      <c r="AS45" s="28">
        <v>2.75</v>
      </c>
      <c r="AT45" s="28">
        <v>564.25</v>
      </c>
      <c r="AU45" s="28">
        <v>2</v>
      </c>
      <c r="AV45" s="28">
        <v>298.25</v>
      </c>
      <c r="AW45" s="28">
        <v>3</v>
      </c>
      <c r="AX45" s="28">
        <v>513.75</v>
      </c>
      <c r="AY45" s="28">
        <v>2.5833333333333335</v>
      </c>
      <c r="AZ45" s="28">
        <v>458.75</v>
      </c>
      <c r="BA45" s="33">
        <f>Tabla25[[#This Row],[ROS_NUM_COR_COD_ROS_TG_NEG]]-Tabla25[[#This Row],[PAS_NUM_COR_COD_ROS_TG_NEG]]</f>
        <v>-0.40789473684210531</v>
      </c>
      <c r="BB45" s="33">
        <f>Tabla25[[#This Row],[ROS_DUR_COR_COD_ROS_TG_NEG]]-Tabla25[[#This Row],[PAS_DUR_COR_COD_ROS_TG_NEG]]</f>
        <v>-214.63888888888891</v>
      </c>
      <c r="BC45" s="33">
        <f>Tabla25[[#This Row],[ROS_NUM_COR_COD_ROS_TG_NEU]]-Tabla25[[#This Row],[PAS_NUM_COR_COD_ROS_TG_NEU]]</f>
        <v>-0.85000000000000009</v>
      </c>
      <c r="BD45" s="33">
        <f>Tabla25[[#This Row],[ROS_DUR_COR_COD_ROS_TG_NEU]]-Tabla25[[#This Row],[PAS_DUR_COR_COD_ROS_TG_NEU]]</f>
        <v>-331.75</v>
      </c>
      <c r="BE45" s="33">
        <f>Tabla25[[#This Row],[ROS_NUM_COR_COD_ROS_TG_POS]]-Tabla25[[#This Row],[PAS_NUM_COR_COD_ROS_TG_POS]]</f>
        <v>0.39999999999999991</v>
      </c>
      <c r="BF45" s="33">
        <f>Tabla25[[#This Row],[ROS_DUR_COR_COD_ROS_TG_POS]]-Tabla25[[#This Row],[PAS_DUR_COR_COD_ROS_TG_POS]]</f>
        <v>-71.549999999999955</v>
      </c>
      <c r="BG45" s="33">
        <f>Tabla25[[#This Row],[ROS_NUM_COR_COD_ROS_TG_TOT]]-Tabla25[[#This Row],[PAS_NUM_COR_COD_ROS_TG_TOT]]</f>
        <v>-0.28107344632768338</v>
      </c>
      <c r="BH45" s="33">
        <f>Tabla25[[#This Row],[ROS_DUR_COR_COD_ROS_TG_TOT]]-Tabla25[[#This Row],[PAS_DUR_COR_COD_ROS_TG_TOT]]</f>
        <v>-202.58333333333337</v>
      </c>
      <c r="BI45" s="30">
        <f>Tabla25[[#This Row],[ROS_NUM_COR_COD_ESC_TG_NEG]]-Tabla25[[#This Row],[PAS_NUM_COR_COD_ESC_TG_NEG]]</f>
        <v>-1.486842105263158</v>
      </c>
      <c r="BJ45" s="30">
        <f>Tabla25[[#This Row],[ROS_DUR_COR_COD_ESC_TG_NEG]]-Tabla25[[#This Row],[PAS_DUR_COR_COD_ESC_TG_NEG]]</f>
        <v>-373.55555555555554</v>
      </c>
      <c r="BK45" s="30">
        <f>Tabla25[[#This Row],[ROS_NUM_COR_COD_ESC_TG_NEU]]-Tabla25[[#This Row],[PAS_NUM_COR_COD_ESC_TG_NEU]]</f>
        <v>-0.60000000000000009</v>
      </c>
      <c r="BL45" s="30">
        <f>Tabla25[[#This Row],[ROS_DUR_COR_COD_ESC_TG_NEU]]-Tabla25[[#This Row],[PAS_DUR_COR_COD_ESC_TG_NEU]]</f>
        <v>-90.754385964912331</v>
      </c>
      <c r="BM45" s="30">
        <f>Tabla25[[#This Row],[ROS_NUM_COR_COD_ESC_TG_POS]]-Tabla25[[#This Row],[PAS_NUM_COR_COD_ESC_TG_POS]]</f>
        <v>-0.70000000000000018</v>
      </c>
      <c r="BN45" s="30">
        <f>Tabla25[[#This Row],[ROS_DUR_COR_COD_ESC_TG_POS]]-Tabla25[[#This Row],[PAS_DUR_COR_COD_ESC_TG_POS]]</f>
        <v>-353.98529411764707</v>
      </c>
      <c r="BO45" s="30">
        <f>Tabla25[[#This Row],[ROS_NUM_COR_COD_ESC_TG_TOT]]-Tabla25[[#This Row],[PAS_NUM_COR_COD_ESC_TG_TOT]]</f>
        <v>-0.92796610169491522</v>
      </c>
      <c r="BP45" s="30">
        <f>Tabla25[[#This Row],[ROS_DUR_COR_COD_ESC_TG_TOT]]-Tabla25[[#This Row],[PAS_DUR_COR_COD_ESC_TG_TOT]]</f>
        <v>-275.77777777777783</v>
      </c>
      <c r="BQ45" s="36">
        <f>Tabla25[[#This Row],[PAS_NUM_COR_COD_ROS_TG_NEG]]-Tabla25[[#This Row],[ESC_NUM_COR_COD_ROS_TG_NEG]]</f>
        <v>2.1578947368421053</v>
      </c>
      <c r="BR45" s="36">
        <f>Tabla25[[#This Row],[PAS_DUR_COR_COD_ROS_TG_NEG]]-Tabla25[[#This Row],[ESC_DUR_COR_COD_ROS_TG_NEG]]</f>
        <v>431.88888888888891</v>
      </c>
      <c r="BS45" s="36">
        <f>Tabla25[[#This Row],[PAS_NUM_COR_COD_ROS_TG_NEU]]-Tabla25[[#This Row],[ESC_NUM_COR_COD_ROS_TG_NEU]]</f>
        <v>0.85000000000000009</v>
      </c>
      <c r="BT45" s="36">
        <f>Tabla25[[#This Row],[PAS_DUR_COR_COD_ROS_TG_NEU]]-Tabla25[[#This Row],[ESC_DUR_COR_COD_ROS_TG_NEU]]</f>
        <v>72.600000000000023</v>
      </c>
      <c r="BU45" s="36">
        <f>Tabla25[[#This Row],[PAS_NUM_COR_COD_ROS_TG_POS]]-Tabla25[[#This Row],[ESC_NUM_COR_COD_ROS_TG_POS]]</f>
        <v>0.82222222222222241</v>
      </c>
      <c r="BV45" s="36">
        <f>Tabla25[[#This Row],[PAS_DUR_COR_COD_ROS_TG_POS]]-Tabla25[[#This Row],[ESC_DUR_COR_COD_ROS_TG_POS]]</f>
        <v>67.899999999999977</v>
      </c>
      <c r="BW45" s="36">
        <f>Tabla25[[#This Row],[PAS_NUM_COR_COD_ROS_TG_TOT]]-Tabla25[[#This Row],[ESC_NUM_COR_COD_ROS_TG_TOT]]</f>
        <v>1.2644067796610168</v>
      </c>
      <c r="BX45" s="36">
        <f>Tabla25[[#This Row],[PAS_DUR_COR_COD_ROS_TG_TOT]]-Tabla25[[#This Row],[ESC_DUR_COR_COD_ROS_TG_TOT]]</f>
        <v>178.33333333333337</v>
      </c>
      <c r="BY45" s="39">
        <f>Tabla25[[#This Row],[PAS_NUM_COR_COD_ESC_TG_NEG]]-Tabla25[[#This Row],[ESC_NUM_COR_COD_ESC_TG_NEG]]</f>
        <v>-1.3157894736842035E-2</v>
      </c>
      <c r="BZ45" s="39">
        <f>Tabla25[[#This Row],[PAS_DUR_COR_COD_ESC_TG_NEG]]-Tabla25[[#This Row],[ESC_DUR_COR_COD_ESC_TG_NEG]]</f>
        <v>-302.04444444444448</v>
      </c>
      <c r="CA45" s="39">
        <f>Tabla25[[#This Row],[PAS_NUM_COR_COD_ESC_TG_NEU]]-Tabla25[[#This Row],[ESC_NUM_COR_COD_ESC_TG_NEU]]</f>
        <v>0.10000000000000009</v>
      </c>
      <c r="CB45" s="39">
        <f>Tabla25[[#This Row],[PAS_DUR_COR_COD_ESC_TG_NEU]]-Tabla25[[#This Row],[ESC_DUR_COR_COD_ESC_TG_NEU]]</f>
        <v>-76.293233082706706</v>
      </c>
      <c r="CC45" s="39">
        <f>Tabla25[[#This Row],[PAS_NUM_COR_COD_ESC_TG_POS]]-Tabla25[[#This Row],[ESC_NUM_COR_COD_ESC_TG_POS]]</f>
        <v>-0.29999999999999982</v>
      </c>
      <c r="CD45" s="39">
        <f>Tabla25[[#This Row],[PAS_DUR_COR_COD_ESC_TG_POS]]-Tabla25[[#This Row],[ESC_DUR_COR_COD_ESC_TG_POS]]</f>
        <v>-98.193277310924373</v>
      </c>
      <c r="CE45" s="39">
        <f>Tabla25[[#This Row],[PAS_NUM_COR_COD_ESC_TG_TOT]]-Tabla25[[#This Row],[ESC_NUM_COR_COD_ESC_TG_TOT]]</f>
        <v>-8.2033898305084563E-2</v>
      </c>
      <c r="CF45" s="39">
        <f>Tabla25[[#This Row],[PAS_DUR_COR_COD_ESC_TG_TOT]]-Tabla25[[#This Row],[ESC_DUR_COR_COD_ESC_TG_TOT]]</f>
        <v>-145.74853801169581</v>
      </c>
      <c r="CG45" s="42">
        <f>Tabla25[[#This Row],[PAS_NUM_COR_COD_ROS_TG_NEG]]-Tabla25[[#This Row],[PAS_NUM_COR_COD_ESC_TG_NEG]]</f>
        <v>0.42105263157894735</v>
      </c>
      <c r="CH45" s="42">
        <f>Tabla25[[#This Row],[PAS_NUM_COR_COD_ROS_TG_NEU]]-Tabla25[[#This Row],[PAS_NUM_COR_COD_ESC_TG_NEU]]</f>
        <v>0.25</v>
      </c>
      <c r="CI45" s="42">
        <f>Tabla25[[#This Row],[PAS_NUM_COR_COD_ROS_TG_POS]]-Tabla25[[#This Row],[PAS_NUM_COR_COD_ESC_TG_POS]]</f>
        <v>-0.10000000000000009</v>
      </c>
      <c r="CJ45" s="42">
        <f>Tabla25[[#This Row],[PAS_NUM_COR_COD_ROS_TG_TOT]]-Tabla25[[#This Row],[PAS_NUM_COR_COD_ESC_TG_TOT]]</f>
        <v>0.18644067796610164</v>
      </c>
      <c r="CK45" s="42">
        <f>Tabla25[[#This Row],[PAS_DUR_COR_COD_ROS_TG_NEG]]-Tabla25[[#This Row],[PAS_DUR_COR_COD_ESC_TG_NEG]]</f>
        <v>131.33333333333337</v>
      </c>
      <c r="CL45" s="42">
        <f>Tabla25[[#This Row],[PAS_DUR_COR_COD_ROS_TG_NEU]]-Tabla25[[#This Row],[PAS_DUR_COR_COD_ESC_TG_NEU]]</f>
        <v>7.5789473684210407</v>
      </c>
      <c r="CM45" s="42">
        <f>Tabla25[[#This Row],[PAS_DUR_COR_COD_ROS_TG_POS]]-Tabla25[[#This Row],[PAS_DUR_COR_COD_ESC_TG_POS]]</f>
        <v>-106.93529411764712</v>
      </c>
      <c r="CN45" s="42">
        <f>Tabla25[[#This Row],[PAS_DUR_COR_COD_ROS_TG_TOT]]-Tabla25[[#This Row],[PAS_DUR_COR_COD_ESC_TG_TOT]]</f>
        <v>8.5555555555555429</v>
      </c>
      <c r="CO45" s="44">
        <f>Tabla25[[#This Row],[ESC_NUM_COR_COD_ROS_TG_NEG]]-Tabla25[[#This Row],[ESC_NUM_COR_COD_ESC_TG_NEG]]</f>
        <v>-1.75</v>
      </c>
      <c r="CP45" s="44">
        <f>Tabla25[[#This Row],[ESC_NUM_COR_COD_ROS_TG_NEU]]-Tabla25[[#This Row],[ESC_NUM_COR_COD_ESC_TG_NEU]]</f>
        <v>-0.5</v>
      </c>
      <c r="CQ45" s="44">
        <f>Tabla25[[#This Row],[ESC_NUM_COR_COD_ROS_TG_POS]]-Tabla25[[#This Row],[ESC_NUM_COR_COD_ESC_TG_POS]]</f>
        <v>-1.2222222222222223</v>
      </c>
      <c r="CR45" s="44">
        <f>Tabla25[[#This Row],[ESC_NUM_COR_COD_ROS_TG_TOT]]-Tabla25[[#This Row],[ESC_NUM_COR_COD_ESC_TG_TOT]]</f>
        <v>-1.1599999999999997</v>
      </c>
      <c r="CS45" s="44">
        <f>Tabla25[[#This Row],[ESC_DUR_COR_COD_ROS_TG_NEG]]-Tabla25[[#This Row],[ESC_DUR_COR_COD_ESC_TG_NEG]]</f>
        <v>-602.6</v>
      </c>
      <c r="CT45" s="44">
        <f>Tabla25[[#This Row],[ESC_DUR_COR_COD_ROS_TG_NEU]]-Tabla25[[#This Row],[ESC_DUR_COR_COD_ESC_TG_NEU]]</f>
        <v>-141.31428571428569</v>
      </c>
      <c r="CU45" s="44">
        <f>Tabla25[[#This Row],[ESC_DUR_COR_COD_ROS_TG_POS]]-Tabla25[[#This Row],[ESC_DUR_COR_COD_ESC_TG_POS]]</f>
        <v>-273.02857142857147</v>
      </c>
      <c r="CV45" s="44">
        <f>Tabla25[[#This Row],[ESC_DUR_COR_COD_ROS_TG_TOT]]-Tabla25[[#This Row],[ESC_DUR_COR_COD_ESC_TG_TOT]]</f>
        <v>-315.52631578947364</v>
      </c>
      <c r="CW45" s="47">
        <f>Tabla25[[#This Row],[ROS_NUM_COR_COD_ROS_TG_NEG]]-Tabla25[[#This Row],[ROS_NUM_COR_COD_ESC_TG_NEG]]</f>
        <v>1.5</v>
      </c>
      <c r="CX45" s="47">
        <f>Tabla25[[#This Row],[ROS_NUM_COR_COD_ROS_TG_NEU]]-Tabla25[[#This Row],[ROS_NUM_COR_COD_ESC_TG_NEU]]</f>
        <v>0</v>
      </c>
      <c r="CY45" s="47">
        <f>Tabla25[[#This Row],[ROS_NUM_COR_COD_ROS_TG_POS]]-Tabla25[[#This Row],[ROS_NUM_COR_COD_ESC_TG_POS]]</f>
        <v>1</v>
      </c>
      <c r="CZ45" s="47">
        <f>Tabla25[[#This Row],[ROS_NUM_COR_COD_ROS_TG_TOT]]-Tabla25[[#This Row],[ROS_NUM_COR_COD_ESC_TG_TOT]]</f>
        <v>0.83333333333333348</v>
      </c>
      <c r="DA45" s="47">
        <f>Tabla25[[#This Row],[ROS_DUR_COR_COD_ROS_TG_NEG]]-Tabla25[[#This Row],[ROS_DUR_COR_COD_ESC_TG_NEG]]</f>
        <v>290.25</v>
      </c>
      <c r="DB45" s="47">
        <f>Tabla25[[#This Row],[ROS_DUR_COR_COD_ROS_TG_NEU]]-Tabla25[[#This Row],[ROS_DUR_COR_COD_ESC_TG_NEU]]</f>
        <v>-233.41666666666663</v>
      </c>
      <c r="DC45" s="47">
        <f>Tabla25[[#This Row],[ROS_DUR_COR_COD_ROS_TG_POS]]-Tabla25[[#This Row],[ROS_DUR_COR_COD_ESC_TG_POS]]</f>
        <v>175.5</v>
      </c>
      <c r="DD45" s="47">
        <f>Tabla25[[#This Row],[ROS_DUR_COR_COD_ROS_TG_TOT]]-Tabla25[[#This Row],[ROS_DUR_COR_COD_ESC_TG_TOT]]</f>
        <v>81.75</v>
      </c>
    </row>
    <row r="46" spans="1:108" x14ac:dyDescent="0.3">
      <c r="A46" s="2" t="s">
        <v>44</v>
      </c>
      <c r="B46" s="2">
        <v>20</v>
      </c>
      <c r="C46" s="2">
        <v>2</v>
      </c>
      <c r="D46" s="2">
        <v>22</v>
      </c>
      <c r="E46" s="19">
        <v>3.4</v>
      </c>
      <c r="F46" s="19">
        <v>1003.2222222222222</v>
      </c>
      <c r="G46" s="19">
        <v>3.45</v>
      </c>
      <c r="H46" s="19">
        <v>990.44444444444446</v>
      </c>
      <c r="I46" s="19">
        <v>3</v>
      </c>
      <c r="J46" s="19">
        <v>1117.7142857142858</v>
      </c>
      <c r="K46" s="19">
        <v>3.2833333333333332</v>
      </c>
      <c r="L46" s="19">
        <v>1030.68</v>
      </c>
      <c r="M46" s="21">
        <v>3.15</v>
      </c>
      <c r="N46" s="21">
        <v>1073.4000000000001</v>
      </c>
      <c r="O46" s="21">
        <v>3.2</v>
      </c>
      <c r="P46" s="21">
        <v>977.875</v>
      </c>
      <c r="Q46" s="21">
        <v>3.75</v>
      </c>
      <c r="R46" s="21">
        <v>905.36842105263156</v>
      </c>
      <c r="S46" s="21">
        <v>3.3666666666666667</v>
      </c>
      <c r="T46" s="21">
        <v>978.98</v>
      </c>
      <c r="U46" s="22">
        <v>6</v>
      </c>
      <c r="V46" s="22">
        <v>1715.4</v>
      </c>
      <c r="W46" s="22">
        <v>4.9000000000000004</v>
      </c>
      <c r="X46" s="22">
        <v>1403.4444444444443</v>
      </c>
      <c r="Y46" s="22">
        <v>4.7</v>
      </c>
      <c r="Z46" s="22">
        <v>1611</v>
      </c>
      <c r="AA46" s="22">
        <v>5.2</v>
      </c>
      <c r="AB46" s="22">
        <v>1580.4814814814815</v>
      </c>
      <c r="AC46" s="24">
        <v>1.6</v>
      </c>
      <c r="AD46" s="24">
        <v>451.125</v>
      </c>
      <c r="AE46" s="24">
        <v>2.4</v>
      </c>
      <c r="AF46" s="24">
        <v>632.375</v>
      </c>
      <c r="AG46" s="24">
        <v>2.5</v>
      </c>
      <c r="AH46" s="24">
        <v>577.20000000000005</v>
      </c>
      <c r="AI46" s="24">
        <v>2.1666666666666665</v>
      </c>
      <c r="AJ46" s="24">
        <v>555.38461538461536</v>
      </c>
      <c r="AK46" s="26">
        <v>1.6666666666666667</v>
      </c>
      <c r="AL46" s="26">
        <v>643.79999999999995</v>
      </c>
      <c r="AM46" s="26">
        <v>1.9</v>
      </c>
      <c r="AN46" s="26">
        <v>664.28571428571433</v>
      </c>
      <c r="AO46" s="26">
        <v>1.9</v>
      </c>
      <c r="AP46" s="26">
        <v>457</v>
      </c>
      <c r="AQ46" s="26">
        <v>1.8275862068965518</v>
      </c>
      <c r="AR46" s="26">
        <v>576.25</v>
      </c>
      <c r="AS46" s="28">
        <v>5.5555555555555554</v>
      </c>
      <c r="AT46" s="28">
        <v>1604.1111111111111</v>
      </c>
      <c r="AU46" s="28">
        <v>5.3</v>
      </c>
      <c r="AV46" s="28">
        <v>1753.8888888888889</v>
      </c>
      <c r="AW46" s="28">
        <v>5.7</v>
      </c>
      <c r="AX46" s="28">
        <v>1640.9</v>
      </c>
      <c r="AY46" s="28">
        <v>5.5172413793103452</v>
      </c>
      <c r="AZ46" s="28">
        <v>1665.3928571428571</v>
      </c>
      <c r="BA46" s="33">
        <f>Tabla25[[#This Row],[ROS_NUM_COR_COD_ROS_TG_NEG]]-Tabla25[[#This Row],[PAS_NUM_COR_COD_ROS_TG_NEG]]</f>
        <v>2.4055555555555554</v>
      </c>
      <c r="BB46" s="33">
        <f>Tabla25[[#This Row],[ROS_DUR_COR_COD_ROS_TG_NEG]]-Tabla25[[#This Row],[PAS_DUR_COR_COD_ROS_TG_NEG]]</f>
        <v>530.71111111111099</v>
      </c>
      <c r="BC46" s="33">
        <f>Tabla25[[#This Row],[ROS_NUM_COR_COD_ROS_TG_NEU]]-Tabla25[[#This Row],[PAS_NUM_COR_COD_ROS_TG_NEU]]</f>
        <v>2.0999999999999996</v>
      </c>
      <c r="BD46" s="33">
        <f>Tabla25[[#This Row],[ROS_DUR_COR_COD_ROS_TG_NEU]]-Tabla25[[#This Row],[PAS_DUR_COR_COD_ROS_TG_NEU]]</f>
        <v>776.01388888888891</v>
      </c>
      <c r="BE46" s="33">
        <f>Tabla25[[#This Row],[ROS_NUM_COR_COD_ROS_TG_POS]]-Tabla25[[#This Row],[PAS_NUM_COR_COD_ROS_TG_POS]]</f>
        <v>1.9500000000000002</v>
      </c>
      <c r="BF46" s="33">
        <f>Tabla25[[#This Row],[ROS_DUR_COR_COD_ROS_TG_POS]]-Tabla25[[#This Row],[PAS_DUR_COR_COD_ROS_TG_POS]]</f>
        <v>735.53157894736853</v>
      </c>
      <c r="BG46" s="33">
        <f>Tabla25[[#This Row],[ROS_NUM_COR_COD_ROS_TG_TOT]]-Tabla25[[#This Row],[PAS_NUM_COR_COD_ROS_TG_TOT]]</f>
        <v>2.1505747126436785</v>
      </c>
      <c r="BH46" s="33">
        <f>Tabla25[[#This Row],[ROS_DUR_COR_COD_ROS_TG_TOT]]-Tabla25[[#This Row],[PAS_DUR_COR_COD_ROS_TG_TOT]]</f>
        <v>686.41285714285709</v>
      </c>
      <c r="BI46" s="30">
        <f>Tabla25[[#This Row],[ROS_NUM_COR_COD_ESC_TG_NEG]]-Tabla25[[#This Row],[PAS_NUM_COR_COD_ESC_TG_NEG]]</f>
        <v>-1.7333333333333332</v>
      </c>
      <c r="BJ46" s="30">
        <f>Tabla25[[#This Row],[ROS_DUR_COR_COD_ESC_TG_NEG]]-Tabla25[[#This Row],[PAS_DUR_COR_COD_ESC_TG_NEG]]</f>
        <v>-359.42222222222222</v>
      </c>
      <c r="BK46" s="30">
        <f>Tabla25[[#This Row],[ROS_NUM_COR_COD_ESC_TG_NEU]]-Tabla25[[#This Row],[PAS_NUM_COR_COD_ESC_TG_NEU]]</f>
        <v>-1.5500000000000003</v>
      </c>
      <c r="BL46" s="30">
        <f>Tabla25[[#This Row],[ROS_DUR_COR_COD_ESC_TG_NEU]]-Tabla25[[#This Row],[PAS_DUR_COR_COD_ESC_TG_NEU]]</f>
        <v>-326.15873015873012</v>
      </c>
      <c r="BM46" s="30">
        <f>Tabla25[[#This Row],[ROS_NUM_COR_COD_ESC_TG_POS]]-Tabla25[[#This Row],[PAS_NUM_COR_COD_ESC_TG_POS]]</f>
        <v>-1.1000000000000001</v>
      </c>
      <c r="BN46" s="30">
        <f>Tabla25[[#This Row],[ROS_DUR_COR_COD_ESC_TG_POS]]-Tabla25[[#This Row],[PAS_DUR_COR_COD_ESC_TG_POS]]</f>
        <v>-660.71428571428578</v>
      </c>
      <c r="BO46" s="30">
        <f>Tabla25[[#This Row],[ROS_NUM_COR_COD_ESC_TG_TOT]]-Tabla25[[#This Row],[PAS_NUM_COR_COD_ESC_TG_TOT]]</f>
        <v>-1.4557471264367814</v>
      </c>
      <c r="BP46" s="30">
        <f>Tabla25[[#This Row],[ROS_DUR_COR_COD_ESC_TG_TOT]]-Tabla25[[#This Row],[PAS_DUR_COR_COD_ESC_TG_TOT]]</f>
        <v>-454.43000000000006</v>
      </c>
      <c r="BQ46" s="36">
        <f>Tabla25[[#This Row],[PAS_NUM_COR_COD_ROS_TG_NEG]]-Tabla25[[#This Row],[ESC_NUM_COR_COD_ROS_TG_NEG]]</f>
        <v>1.5499999999999998</v>
      </c>
      <c r="BR46" s="36">
        <f>Tabla25[[#This Row],[PAS_DUR_COR_COD_ROS_TG_NEG]]-Tabla25[[#This Row],[ESC_DUR_COR_COD_ROS_TG_NEG]]</f>
        <v>622.27500000000009</v>
      </c>
      <c r="BS46" s="36">
        <f>Tabla25[[#This Row],[PAS_NUM_COR_COD_ROS_TG_NEU]]-Tabla25[[#This Row],[ESC_NUM_COR_COD_ROS_TG_NEU]]</f>
        <v>0.80000000000000027</v>
      </c>
      <c r="BT46" s="36">
        <f>Tabla25[[#This Row],[PAS_DUR_COR_COD_ROS_TG_NEU]]-Tabla25[[#This Row],[ESC_DUR_COR_COD_ROS_TG_NEU]]</f>
        <v>345.5</v>
      </c>
      <c r="BU46" s="36">
        <f>Tabla25[[#This Row],[PAS_NUM_COR_COD_ROS_TG_POS]]-Tabla25[[#This Row],[ESC_NUM_COR_COD_ROS_TG_POS]]</f>
        <v>1.25</v>
      </c>
      <c r="BV46" s="36">
        <f>Tabla25[[#This Row],[PAS_DUR_COR_COD_ROS_TG_POS]]-Tabla25[[#This Row],[ESC_DUR_COR_COD_ROS_TG_POS]]</f>
        <v>328.16842105263152</v>
      </c>
      <c r="BW46" s="36">
        <f>Tabla25[[#This Row],[PAS_NUM_COR_COD_ROS_TG_TOT]]-Tabla25[[#This Row],[ESC_NUM_COR_COD_ROS_TG_TOT]]</f>
        <v>1.2000000000000002</v>
      </c>
      <c r="BX46" s="36">
        <f>Tabla25[[#This Row],[PAS_DUR_COR_COD_ROS_TG_TOT]]-Tabla25[[#This Row],[ESC_DUR_COR_COD_ROS_TG_TOT]]</f>
        <v>423.59538461538466</v>
      </c>
      <c r="BY46" s="39">
        <f>Tabla25[[#This Row],[PAS_NUM_COR_COD_ESC_TG_NEG]]-Tabla25[[#This Row],[ESC_NUM_COR_COD_ESC_TG_NEG]]</f>
        <v>-2.6</v>
      </c>
      <c r="BZ46" s="39">
        <f>Tabla25[[#This Row],[PAS_DUR_COR_COD_ESC_TG_NEG]]-Tabla25[[#This Row],[ESC_DUR_COR_COD_ESC_TG_NEG]]</f>
        <v>-712.17777777777792</v>
      </c>
      <c r="CA46" s="39">
        <f>Tabla25[[#This Row],[PAS_NUM_COR_COD_ESC_TG_NEU]]-Tabla25[[#This Row],[ESC_NUM_COR_COD_ESC_TG_NEU]]</f>
        <v>-1.4500000000000002</v>
      </c>
      <c r="CB46" s="39">
        <f>Tabla25[[#This Row],[PAS_DUR_COR_COD_ESC_TG_NEU]]-Tabla25[[#This Row],[ESC_DUR_COR_COD_ESC_TG_NEU]]</f>
        <v>-412.99999999999989</v>
      </c>
      <c r="CC46" s="39">
        <f>Tabla25[[#This Row],[PAS_NUM_COR_COD_ESC_TG_POS]]-Tabla25[[#This Row],[ESC_NUM_COR_COD_ESC_TG_POS]]</f>
        <v>-1.7000000000000002</v>
      </c>
      <c r="CD46" s="39">
        <f>Tabla25[[#This Row],[PAS_DUR_COR_COD_ESC_TG_POS]]-Tabla25[[#This Row],[ESC_DUR_COR_COD_ESC_TG_POS]]</f>
        <v>-493.28571428571422</v>
      </c>
      <c r="CE46" s="39">
        <f>Tabla25[[#This Row],[PAS_NUM_COR_COD_ESC_TG_TOT]]-Tabla25[[#This Row],[ESC_NUM_COR_COD_ESC_TG_TOT]]</f>
        <v>-1.916666666666667</v>
      </c>
      <c r="CF46" s="39">
        <f>Tabla25[[#This Row],[PAS_DUR_COR_COD_ESC_TG_TOT]]-Tabla25[[#This Row],[ESC_DUR_COR_COD_ESC_TG_TOT]]</f>
        <v>-549.80148148148146</v>
      </c>
      <c r="CG46" s="42">
        <f>Tabla25[[#This Row],[PAS_NUM_COR_COD_ROS_TG_NEG]]-Tabla25[[#This Row],[PAS_NUM_COR_COD_ESC_TG_NEG]]</f>
        <v>-0.25</v>
      </c>
      <c r="CH46" s="42">
        <f>Tabla25[[#This Row],[PAS_NUM_COR_COD_ROS_TG_NEU]]-Tabla25[[#This Row],[PAS_NUM_COR_COD_ESC_TG_NEU]]</f>
        <v>-0.25</v>
      </c>
      <c r="CI46" s="42">
        <f>Tabla25[[#This Row],[PAS_NUM_COR_COD_ROS_TG_POS]]-Tabla25[[#This Row],[PAS_NUM_COR_COD_ESC_TG_POS]]</f>
        <v>0.75</v>
      </c>
      <c r="CJ46" s="42">
        <f>Tabla25[[#This Row],[PAS_NUM_COR_COD_ROS_TG_TOT]]-Tabla25[[#This Row],[PAS_NUM_COR_COD_ESC_TG_TOT]]</f>
        <v>8.3333333333333481E-2</v>
      </c>
      <c r="CK46" s="42">
        <f>Tabla25[[#This Row],[PAS_DUR_COR_COD_ROS_TG_NEG]]-Tabla25[[#This Row],[PAS_DUR_COR_COD_ESC_TG_NEG]]</f>
        <v>70.177777777777919</v>
      </c>
      <c r="CL46" s="42">
        <f>Tabla25[[#This Row],[PAS_DUR_COR_COD_ROS_TG_NEU]]-Tabla25[[#This Row],[PAS_DUR_COR_COD_ESC_TG_NEU]]</f>
        <v>-12.569444444444457</v>
      </c>
      <c r="CM46" s="42">
        <f>Tabla25[[#This Row],[PAS_DUR_COR_COD_ROS_TG_POS]]-Tabla25[[#This Row],[PAS_DUR_COR_COD_ESC_TG_POS]]</f>
        <v>-212.34586466165422</v>
      </c>
      <c r="CN46" s="42">
        <f>Tabla25[[#This Row],[PAS_DUR_COR_COD_ROS_TG_TOT]]-Tabla25[[#This Row],[PAS_DUR_COR_COD_ESC_TG_TOT]]</f>
        <v>-51.700000000000045</v>
      </c>
      <c r="CO46" s="44">
        <f>Tabla25[[#This Row],[ESC_NUM_COR_COD_ROS_TG_NEG]]-Tabla25[[#This Row],[ESC_NUM_COR_COD_ESC_TG_NEG]]</f>
        <v>-4.4000000000000004</v>
      </c>
      <c r="CP46" s="44">
        <f>Tabla25[[#This Row],[ESC_NUM_COR_COD_ROS_TG_NEU]]-Tabla25[[#This Row],[ESC_NUM_COR_COD_ESC_TG_NEU]]</f>
        <v>-2.5000000000000004</v>
      </c>
      <c r="CQ46" s="44">
        <f>Tabla25[[#This Row],[ESC_NUM_COR_COD_ROS_TG_POS]]-Tabla25[[#This Row],[ESC_NUM_COR_COD_ESC_TG_POS]]</f>
        <v>-2.2000000000000002</v>
      </c>
      <c r="CR46" s="44">
        <f>Tabla25[[#This Row],[ESC_NUM_COR_COD_ROS_TG_TOT]]-Tabla25[[#This Row],[ESC_NUM_COR_COD_ESC_TG_TOT]]</f>
        <v>-3.0333333333333337</v>
      </c>
      <c r="CS46" s="44">
        <f>Tabla25[[#This Row],[ESC_DUR_COR_COD_ROS_TG_NEG]]-Tabla25[[#This Row],[ESC_DUR_COR_COD_ESC_TG_NEG]]</f>
        <v>-1264.2750000000001</v>
      </c>
      <c r="CT46" s="44">
        <f>Tabla25[[#This Row],[ESC_DUR_COR_COD_ROS_TG_NEU]]-Tabla25[[#This Row],[ESC_DUR_COR_COD_ESC_TG_NEU]]</f>
        <v>-771.06944444444434</v>
      </c>
      <c r="CU46" s="44">
        <f>Tabla25[[#This Row],[ESC_DUR_COR_COD_ROS_TG_POS]]-Tabla25[[#This Row],[ESC_DUR_COR_COD_ESC_TG_POS]]</f>
        <v>-1033.8</v>
      </c>
      <c r="CV46" s="44">
        <f>Tabla25[[#This Row],[ESC_DUR_COR_COD_ROS_TG_TOT]]-Tabla25[[#This Row],[ESC_DUR_COR_COD_ESC_TG_TOT]]</f>
        <v>-1025.0968660968661</v>
      </c>
      <c r="CW46" s="47">
        <f>Tabla25[[#This Row],[ROS_NUM_COR_COD_ROS_TG_NEG]]-Tabla25[[#This Row],[ROS_NUM_COR_COD_ESC_TG_NEG]]</f>
        <v>3.8888888888888884</v>
      </c>
      <c r="CX46" s="47">
        <f>Tabla25[[#This Row],[ROS_NUM_COR_COD_ROS_TG_NEU]]-Tabla25[[#This Row],[ROS_NUM_COR_COD_ESC_TG_NEU]]</f>
        <v>3.4</v>
      </c>
      <c r="CY46" s="47">
        <f>Tabla25[[#This Row],[ROS_NUM_COR_COD_ROS_TG_POS]]-Tabla25[[#This Row],[ROS_NUM_COR_COD_ESC_TG_POS]]</f>
        <v>3.8000000000000003</v>
      </c>
      <c r="CZ46" s="47">
        <f>Tabla25[[#This Row],[ROS_NUM_COR_COD_ROS_TG_TOT]]-Tabla25[[#This Row],[ROS_NUM_COR_COD_ESC_TG_TOT]]</f>
        <v>3.6896551724137936</v>
      </c>
      <c r="DA46" s="47">
        <f>Tabla25[[#This Row],[ROS_DUR_COR_COD_ROS_TG_NEG]]-Tabla25[[#This Row],[ROS_DUR_COR_COD_ESC_TG_NEG]]</f>
        <v>960.31111111111113</v>
      </c>
      <c r="DB46" s="47">
        <f>Tabla25[[#This Row],[ROS_DUR_COR_COD_ROS_TG_NEU]]-Tabla25[[#This Row],[ROS_DUR_COR_COD_ESC_TG_NEU]]</f>
        <v>1089.6031746031745</v>
      </c>
      <c r="DC46" s="47">
        <f>Tabla25[[#This Row],[ROS_DUR_COR_COD_ROS_TG_POS]]-Tabla25[[#This Row],[ROS_DUR_COR_COD_ESC_TG_POS]]</f>
        <v>1183.9000000000001</v>
      </c>
      <c r="DD46" s="47">
        <f>Tabla25[[#This Row],[ROS_DUR_COR_COD_ROS_TG_TOT]]-Tabla25[[#This Row],[ROS_DUR_COR_COD_ESC_TG_TOT]]</f>
        <v>1089.1428571428571</v>
      </c>
    </row>
    <row r="47" spans="1:108" x14ac:dyDescent="0.3">
      <c r="A47" s="4" t="s">
        <v>45</v>
      </c>
      <c r="B47" s="2">
        <v>20</v>
      </c>
      <c r="C47" s="2">
        <v>2</v>
      </c>
      <c r="D47" s="2">
        <v>21</v>
      </c>
      <c r="E47" s="19">
        <v>2.4</v>
      </c>
      <c r="F47" s="19">
        <v>863.58823529411768</v>
      </c>
      <c r="G47" s="19">
        <v>2.5</v>
      </c>
      <c r="H47" s="19">
        <v>916.1875</v>
      </c>
      <c r="I47" s="19">
        <v>3.3157894736842106</v>
      </c>
      <c r="J47" s="19">
        <v>1213.1333333333334</v>
      </c>
      <c r="K47" s="19">
        <v>2.7288135593220337</v>
      </c>
      <c r="L47" s="19">
        <v>990.35416666666663</v>
      </c>
      <c r="M47" s="21">
        <v>3.35</v>
      </c>
      <c r="N47" s="21">
        <v>1132.2941176470588</v>
      </c>
      <c r="O47" s="21">
        <v>3.45</v>
      </c>
      <c r="P47" s="21">
        <v>1100.3333333333333</v>
      </c>
      <c r="Q47" s="21">
        <v>2.5263157894736841</v>
      </c>
      <c r="R47" s="21">
        <v>911.4666666666667</v>
      </c>
      <c r="S47" s="21">
        <v>3.1186440677966103</v>
      </c>
      <c r="T47" s="21">
        <v>1054.54</v>
      </c>
      <c r="U47" s="22">
        <v>0.25</v>
      </c>
      <c r="V47" s="22">
        <v>725</v>
      </c>
      <c r="W47" s="22">
        <v>0.75</v>
      </c>
      <c r="X47" s="22">
        <v>1599</v>
      </c>
      <c r="Y47" s="22">
        <v>1.375</v>
      </c>
      <c r="Z47" s="22">
        <v>1127.6666666666667</v>
      </c>
      <c r="AA47" s="22">
        <v>0.79166666666666663</v>
      </c>
      <c r="AB47" s="22">
        <v>1141.4000000000001</v>
      </c>
      <c r="AC47" s="24">
        <v>0.5</v>
      </c>
      <c r="AD47" s="24">
        <v>1169</v>
      </c>
      <c r="AE47" s="24">
        <v>0.25</v>
      </c>
      <c r="AF47" s="24">
        <v>287</v>
      </c>
      <c r="AG47" s="24">
        <v>0.875</v>
      </c>
      <c r="AH47" s="24">
        <v>556.33333333333337</v>
      </c>
      <c r="AI47" s="24">
        <v>0.54166666666666663</v>
      </c>
      <c r="AJ47" s="24">
        <v>625</v>
      </c>
      <c r="AK47" s="26">
        <v>0.22222222222222221</v>
      </c>
      <c r="AL47" s="26">
        <v>300</v>
      </c>
      <c r="AM47" s="26">
        <v>0.4</v>
      </c>
      <c r="AN47" s="26">
        <v>680.5</v>
      </c>
      <c r="AO47" s="26">
        <v>0</v>
      </c>
      <c r="AQ47" s="26">
        <v>0.21428571428571427</v>
      </c>
      <c r="AR47" s="26">
        <v>553.66666666666663</v>
      </c>
      <c r="AS47" s="28">
        <v>1.3333333333333333</v>
      </c>
      <c r="AT47" s="28">
        <v>2065</v>
      </c>
      <c r="AU47" s="28">
        <v>2</v>
      </c>
      <c r="AV47" s="28">
        <v>1451.25</v>
      </c>
      <c r="AW47" s="28">
        <v>1.8888888888888888</v>
      </c>
      <c r="AX47" s="28">
        <v>1996.3333333333333</v>
      </c>
      <c r="AY47" s="28">
        <v>1.75</v>
      </c>
      <c r="AZ47" s="28">
        <v>1769.3333333333333</v>
      </c>
      <c r="BA47" s="33">
        <f>Tabla25[[#This Row],[ROS_NUM_COR_COD_ROS_TG_NEG]]-Tabla25[[#This Row],[PAS_NUM_COR_COD_ROS_TG_NEG]]</f>
        <v>-2.0166666666666666</v>
      </c>
      <c r="BB47" s="33">
        <f>Tabla25[[#This Row],[ROS_DUR_COR_COD_ROS_TG_NEG]]-Tabla25[[#This Row],[PAS_DUR_COR_COD_ROS_TG_NEG]]</f>
        <v>932.70588235294122</v>
      </c>
      <c r="BC47" s="33">
        <f>Tabla25[[#This Row],[ROS_NUM_COR_COD_ROS_TG_NEU]]-Tabla25[[#This Row],[PAS_NUM_COR_COD_ROS_TG_NEU]]</f>
        <v>-1.4500000000000002</v>
      </c>
      <c r="BD47" s="33">
        <f>Tabla25[[#This Row],[ROS_DUR_COR_COD_ROS_TG_NEU]]-Tabla25[[#This Row],[PAS_DUR_COR_COD_ROS_TG_NEU]]</f>
        <v>350.91666666666674</v>
      </c>
      <c r="BE47" s="33">
        <f>Tabla25[[#This Row],[ROS_NUM_COR_COD_ROS_TG_POS]]-Tabla25[[#This Row],[PAS_NUM_COR_COD_ROS_TG_POS]]</f>
        <v>-0.63742690058479523</v>
      </c>
      <c r="BF47" s="33">
        <f>Tabla25[[#This Row],[ROS_DUR_COR_COD_ROS_TG_POS]]-Tabla25[[#This Row],[PAS_DUR_COR_COD_ROS_TG_POS]]</f>
        <v>1084.8666666666666</v>
      </c>
      <c r="BG47" s="33">
        <f>Tabla25[[#This Row],[ROS_NUM_COR_COD_ROS_TG_TOT]]-Tabla25[[#This Row],[PAS_NUM_COR_COD_ROS_TG_TOT]]</f>
        <v>-1.3686440677966103</v>
      </c>
      <c r="BH47" s="33">
        <f>Tabla25[[#This Row],[ROS_DUR_COR_COD_ROS_TG_TOT]]-Tabla25[[#This Row],[PAS_DUR_COR_COD_ROS_TG_TOT]]</f>
        <v>714.79333333333329</v>
      </c>
      <c r="BI47" s="30">
        <f>Tabla25[[#This Row],[ROS_NUM_COR_COD_ESC_TG_NEG]]-Tabla25[[#This Row],[PAS_NUM_COR_COD_ESC_TG_NEG]]</f>
        <v>-2.1777777777777776</v>
      </c>
      <c r="BJ47" s="30">
        <f>Tabla25[[#This Row],[ROS_DUR_COR_COD_ESC_TG_NEG]]-Tabla25[[#This Row],[PAS_DUR_COR_COD_ESC_TG_NEG]]</f>
        <v>-563.58823529411768</v>
      </c>
      <c r="BK47" s="30">
        <f>Tabla25[[#This Row],[ROS_NUM_COR_COD_ESC_TG_NEU]]-Tabla25[[#This Row],[PAS_NUM_COR_COD_ESC_TG_NEU]]</f>
        <v>-2.1</v>
      </c>
      <c r="BL47" s="30">
        <f>Tabla25[[#This Row],[ROS_DUR_COR_COD_ESC_TG_NEU]]-Tabla25[[#This Row],[PAS_DUR_COR_COD_ESC_TG_NEU]]</f>
        <v>-235.6875</v>
      </c>
      <c r="BM47" s="30">
        <f>Tabla25[[#This Row],[ROS_NUM_COR_COD_ESC_TG_POS]]-Tabla25[[#This Row],[PAS_NUM_COR_COD_ESC_TG_POS]]</f>
        <v>-3.3157894736842106</v>
      </c>
      <c r="BN47" s="30">
        <f>Tabla25[[#This Row],[ROS_DUR_COR_COD_ESC_TG_POS]]-Tabla25[[#This Row],[PAS_DUR_COR_COD_ESC_TG_POS]]</f>
        <v>-1213.1333333333334</v>
      </c>
      <c r="BO47" s="30">
        <f>Tabla25[[#This Row],[ROS_NUM_COR_COD_ESC_TG_TOT]]-Tabla25[[#This Row],[PAS_NUM_COR_COD_ESC_TG_TOT]]</f>
        <v>-2.5145278450363193</v>
      </c>
      <c r="BP47" s="30">
        <f>Tabla25[[#This Row],[ROS_DUR_COR_COD_ESC_TG_TOT]]-Tabla25[[#This Row],[PAS_DUR_COR_COD_ESC_TG_TOT]]</f>
        <v>-436.6875</v>
      </c>
      <c r="BQ47" s="36">
        <f>Tabla25[[#This Row],[PAS_NUM_COR_COD_ROS_TG_NEG]]-Tabla25[[#This Row],[ESC_NUM_COR_COD_ROS_TG_NEG]]</f>
        <v>2.85</v>
      </c>
      <c r="BR47" s="36">
        <f>Tabla25[[#This Row],[PAS_DUR_COR_COD_ROS_TG_NEG]]-Tabla25[[#This Row],[ESC_DUR_COR_COD_ROS_TG_NEG]]</f>
        <v>-36.705882352941217</v>
      </c>
      <c r="BS47" s="36">
        <f>Tabla25[[#This Row],[PAS_NUM_COR_COD_ROS_TG_NEU]]-Tabla25[[#This Row],[ESC_NUM_COR_COD_ROS_TG_NEU]]</f>
        <v>3.2</v>
      </c>
      <c r="BT47" s="36">
        <f>Tabla25[[#This Row],[PAS_DUR_COR_COD_ROS_TG_NEU]]-Tabla25[[#This Row],[ESC_DUR_COR_COD_ROS_TG_NEU]]</f>
        <v>813.33333333333326</v>
      </c>
      <c r="BU47" s="36">
        <f>Tabla25[[#This Row],[PAS_NUM_COR_COD_ROS_TG_POS]]-Tabla25[[#This Row],[ESC_NUM_COR_COD_ROS_TG_POS]]</f>
        <v>1.6513157894736841</v>
      </c>
      <c r="BV47" s="36">
        <f>Tabla25[[#This Row],[PAS_DUR_COR_COD_ROS_TG_POS]]-Tabla25[[#This Row],[ESC_DUR_COR_COD_ROS_TG_POS]]</f>
        <v>355.13333333333333</v>
      </c>
      <c r="BW47" s="36">
        <f>Tabla25[[#This Row],[PAS_NUM_COR_COD_ROS_TG_TOT]]-Tabla25[[#This Row],[ESC_NUM_COR_COD_ROS_TG_TOT]]</f>
        <v>2.5769774011299438</v>
      </c>
      <c r="BX47" s="36">
        <f>Tabla25[[#This Row],[PAS_DUR_COR_COD_ROS_TG_TOT]]-Tabla25[[#This Row],[ESC_DUR_COR_COD_ROS_TG_TOT]]</f>
        <v>429.53999999999996</v>
      </c>
      <c r="BY47" s="39">
        <f>Tabla25[[#This Row],[PAS_NUM_COR_COD_ESC_TG_NEG]]-Tabla25[[#This Row],[ESC_NUM_COR_COD_ESC_TG_NEG]]</f>
        <v>2.15</v>
      </c>
      <c r="BZ47" s="39">
        <f>Tabla25[[#This Row],[PAS_DUR_COR_COD_ESC_TG_NEG]]-Tabla25[[#This Row],[ESC_DUR_COR_COD_ESC_TG_NEG]]</f>
        <v>138.58823529411768</v>
      </c>
      <c r="CA47" s="39">
        <f>Tabla25[[#This Row],[PAS_NUM_COR_COD_ESC_TG_NEU]]-Tabla25[[#This Row],[ESC_NUM_COR_COD_ESC_TG_NEU]]</f>
        <v>1.75</v>
      </c>
      <c r="CB47" s="39">
        <f>Tabla25[[#This Row],[PAS_DUR_COR_COD_ESC_TG_NEU]]-Tabla25[[#This Row],[ESC_DUR_COR_COD_ESC_TG_NEU]]</f>
        <v>-682.8125</v>
      </c>
      <c r="CC47" s="39">
        <f>Tabla25[[#This Row],[PAS_NUM_COR_COD_ESC_TG_POS]]-Tabla25[[#This Row],[ESC_NUM_COR_COD_ESC_TG_POS]]</f>
        <v>1.9407894736842106</v>
      </c>
      <c r="CD47" s="39">
        <f>Tabla25[[#This Row],[PAS_DUR_COR_COD_ESC_TG_POS]]-Tabla25[[#This Row],[ESC_DUR_COR_COD_ESC_TG_POS]]</f>
        <v>85.466666666666697</v>
      </c>
      <c r="CE47" s="39">
        <f>Tabla25[[#This Row],[PAS_NUM_COR_COD_ESC_TG_TOT]]-Tabla25[[#This Row],[ESC_NUM_COR_COD_ESC_TG_TOT]]</f>
        <v>1.9371468926553672</v>
      </c>
      <c r="CF47" s="39">
        <f>Tabla25[[#This Row],[PAS_DUR_COR_COD_ESC_TG_TOT]]-Tabla25[[#This Row],[ESC_DUR_COR_COD_ESC_TG_TOT]]</f>
        <v>-151.04583333333346</v>
      </c>
      <c r="CG47" s="42">
        <f>Tabla25[[#This Row],[PAS_NUM_COR_COD_ROS_TG_NEG]]-Tabla25[[#This Row],[PAS_NUM_COR_COD_ESC_TG_NEG]]</f>
        <v>0.95000000000000018</v>
      </c>
      <c r="CH47" s="42">
        <f>Tabla25[[#This Row],[PAS_NUM_COR_COD_ROS_TG_NEU]]-Tabla25[[#This Row],[PAS_NUM_COR_COD_ESC_TG_NEU]]</f>
        <v>0.95000000000000018</v>
      </c>
      <c r="CI47" s="42">
        <f>Tabla25[[#This Row],[PAS_NUM_COR_COD_ROS_TG_POS]]-Tabla25[[#This Row],[PAS_NUM_COR_COD_ESC_TG_POS]]</f>
        <v>-0.78947368421052655</v>
      </c>
      <c r="CJ47" s="42">
        <f>Tabla25[[#This Row],[PAS_NUM_COR_COD_ROS_TG_TOT]]-Tabla25[[#This Row],[PAS_NUM_COR_COD_ESC_TG_TOT]]</f>
        <v>0.38983050847457656</v>
      </c>
      <c r="CK47" s="42">
        <f>Tabla25[[#This Row],[PAS_DUR_COR_COD_ROS_TG_NEG]]-Tabla25[[#This Row],[PAS_DUR_COR_COD_ESC_TG_NEG]]</f>
        <v>268.7058823529411</v>
      </c>
      <c r="CL47" s="42">
        <f>Tabla25[[#This Row],[PAS_DUR_COR_COD_ROS_TG_NEU]]-Tabla25[[#This Row],[PAS_DUR_COR_COD_ESC_TG_NEU]]</f>
        <v>184.14583333333326</v>
      </c>
      <c r="CM47" s="42">
        <f>Tabla25[[#This Row],[PAS_DUR_COR_COD_ROS_TG_POS]]-Tabla25[[#This Row],[PAS_DUR_COR_COD_ESC_TG_POS]]</f>
        <v>-301.66666666666674</v>
      </c>
      <c r="CN47" s="42">
        <f>Tabla25[[#This Row],[PAS_DUR_COR_COD_ROS_TG_TOT]]-Tabla25[[#This Row],[PAS_DUR_COR_COD_ESC_TG_TOT]]</f>
        <v>64.185833333333335</v>
      </c>
      <c r="CO47" s="44">
        <f>Tabla25[[#This Row],[ESC_NUM_COR_COD_ROS_TG_NEG]]-Tabla25[[#This Row],[ESC_NUM_COR_COD_ESC_TG_NEG]]</f>
        <v>0.25</v>
      </c>
      <c r="CP47" s="44">
        <f>Tabla25[[#This Row],[ESC_NUM_COR_COD_ROS_TG_NEU]]-Tabla25[[#This Row],[ESC_NUM_COR_COD_ESC_TG_NEU]]</f>
        <v>-0.5</v>
      </c>
      <c r="CQ47" s="44">
        <f>Tabla25[[#This Row],[ESC_NUM_COR_COD_ROS_TG_POS]]-Tabla25[[#This Row],[ESC_NUM_COR_COD_ESC_TG_POS]]</f>
        <v>-0.5</v>
      </c>
      <c r="CR47" s="44">
        <f>Tabla25[[#This Row],[ESC_NUM_COR_COD_ROS_TG_TOT]]-Tabla25[[#This Row],[ESC_NUM_COR_COD_ESC_TG_TOT]]</f>
        <v>-0.25</v>
      </c>
      <c r="CS47" s="44">
        <f>Tabla25[[#This Row],[ESC_DUR_COR_COD_ROS_TG_NEG]]-Tabla25[[#This Row],[ESC_DUR_COR_COD_ESC_TG_NEG]]</f>
        <v>444</v>
      </c>
      <c r="CT47" s="44">
        <f>Tabla25[[#This Row],[ESC_DUR_COR_COD_ROS_TG_NEU]]-Tabla25[[#This Row],[ESC_DUR_COR_COD_ESC_TG_NEU]]</f>
        <v>-1312</v>
      </c>
      <c r="CU47" s="44">
        <f>Tabla25[[#This Row],[ESC_DUR_COR_COD_ROS_TG_POS]]-Tabla25[[#This Row],[ESC_DUR_COR_COD_ESC_TG_POS]]</f>
        <v>-571.33333333333337</v>
      </c>
      <c r="CV47" s="44">
        <f>Tabla25[[#This Row],[ESC_DUR_COR_COD_ROS_TG_TOT]]-Tabla25[[#This Row],[ESC_DUR_COR_COD_ESC_TG_TOT]]</f>
        <v>-516.40000000000009</v>
      </c>
      <c r="CW47" s="47">
        <f>Tabla25[[#This Row],[ROS_NUM_COR_COD_ROS_TG_NEG]]-Tabla25[[#This Row],[ROS_NUM_COR_COD_ESC_TG_NEG]]</f>
        <v>1.1111111111111112</v>
      </c>
      <c r="CX47" s="47">
        <f>Tabla25[[#This Row],[ROS_NUM_COR_COD_ROS_TG_NEU]]-Tabla25[[#This Row],[ROS_NUM_COR_COD_ESC_TG_NEU]]</f>
        <v>1.6</v>
      </c>
      <c r="CY47" s="47">
        <f>Tabla25[[#This Row],[ROS_NUM_COR_COD_ROS_TG_POS]]-Tabla25[[#This Row],[ROS_NUM_COR_COD_ESC_TG_POS]]</f>
        <v>1.8888888888888888</v>
      </c>
      <c r="CZ47" s="47">
        <f>Tabla25[[#This Row],[ROS_NUM_COR_COD_ROS_TG_TOT]]-Tabla25[[#This Row],[ROS_NUM_COR_COD_ESC_TG_TOT]]</f>
        <v>1.5357142857142858</v>
      </c>
      <c r="DA47" s="47">
        <f>Tabla25[[#This Row],[ROS_DUR_COR_COD_ROS_TG_NEG]]-Tabla25[[#This Row],[ROS_DUR_COR_COD_ESC_TG_NEG]]</f>
        <v>1765</v>
      </c>
      <c r="DB47" s="47">
        <f>Tabla25[[#This Row],[ROS_DUR_COR_COD_ROS_TG_NEU]]-Tabla25[[#This Row],[ROS_DUR_COR_COD_ESC_TG_NEU]]</f>
        <v>770.75</v>
      </c>
      <c r="DC47" s="47">
        <f>Tabla25[[#This Row],[ROS_DUR_COR_COD_ROS_TG_POS]]-Tabla25[[#This Row],[ROS_DUR_COR_COD_ESC_TG_POS]]</f>
        <v>1996.3333333333333</v>
      </c>
      <c r="DD47" s="47">
        <f>Tabla25[[#This Row],[ROS_DUR_COR_COD_ROS_TG_TOT]]-Tabla25[[#This Row],[ROS_DUR_COR_COD_ESC_TG_TOT]]</f>
        <v>1215.6666666666665</v>
      </c>
    </row>
    <row r="48" spans="1:108" x14ac:dyDescent="0.3">
      <c r="A48" s="2" t="s">
        <v>46</v>
      </c>
      <c r="B48" s="2">
        <v>20</v>
      </c>
      <c r="C48" s="2">
        <v>2</v>
      </c>
      <c r="D48" s="2">
        <v>21</v>
      </c>
      <c r="E48" s="19">
        <v>3.5</v>
      </c>
      <c r="F48" s="19">
        <v>995</v>
      </c>
      <c r="G48" s="19">
        <v>3.05</v>
      </c>
      <c r="H48" s="19">
        <v>917.17647058823525</v>
      </c>
      <c r="I48" s="19">
        <v>2.8</v>
      </c>
      <c r="J48" s="19">
        <v>797.57894736842104</v>
      </c>
      <c r="K48" s="19">
        <v>3.1166666666666667</v>
      </c>
      <c r="L48" s="19">
        <v>902.74545454545455</v>
      </c>
      <c r="M48" s="21">
        <v>3</v>
      </c>
      <c r="N48" s="21">
        <v>871.55555555555554</v>
      </c>
      <c r="O48" s="21">
        <v>3.4</v>
      </c>
      <c r="P48" s="21">
        <v>1071.7647058823529</v>
      </c>
      <c r="Q48" s="21">
        <v>3.35</v>
      </c>
      <c r="R48" s="21">
        <v>1198.125</v>
      </c>
      <c r="S48" s="21">
        <v>3.25</v>
      </c>
      <c r="T48" s="21">
        <v>1040.7450980392157</v>
      </c>
      <c r="U48" s="22">
        <v>2.6</v>
      </c>
      <c r="V48" s="22">
        <v>841.77777777777783</v>
      </c>
      <c r="W48" s="22">
        <v>3.8</v>
      </c>
      <c r="X48" s="22">
        <v>1006.8888888888889</v>
      </c>
      <c r="Y48" s="22">
        <v>2.5</v>
      </c>
      <c r="Z48" s="22">
        <v>546.44444444444446</v>
      </c>
      <c r="AA48" s="22">
        <v>2.9666666666666668</v>
      </c>
      <c r="AB48" s="22">
        <v>798.37037037037032</v>
      </c>
      <c r="AC48" s="24">
        <v>2.1</v>
      </c>
      <c r="AD48" s="24">
        <v>589.85714285714289</v>
      </c>
      <c r="AE48" s="24">
        <v>2.5</v>
      </c>
      <c r="AF48" s="24">
        <v>649.71428571428567</v>
      </c>
      <c r="AG48" s="24">
        <v>2.5</v>
      </c>
      <c r="AH48" s="24">
        <v>627.55555555555554</v>
      </c>
      <c r="AI48" s="24">
        <v>2.3666666666666667</v>
      </c>
      <c r="AJ48" s="24">
        <v>622.82608695652175</v>
      </c>
      <c r="AK48" s="26">
        <v>0</v>
      </c>
      <c r="AM48" s="26">
        <v>0.2</v>
      </c>
      <c r="AN48" s="26">
        <v>776</v>
      </c>
      <c r="AO48" s="26">
        <v>0.5</v>
      </c>
      <c r="AP48" s="26">
        <v>1227</v>
      </c>
      <c r="AQ48" s="26">
        <v>0.2413793103448276</v>
      </c>
      <c r="AR48" s="26">
        <v>1001.5</v>
      </c>
      <c r="AS48" s="28">
        <v>0</v>
      </c>
      <c r="AU48" s="28">
        <v>0.2</v>
      </c>
      <c r="AV48" s="28">
        <v>296.5</v>
      </c>
      <c r="AW48" s="28">
        <v>0.1</v>
      </c>
      <c r="AX48" s="28">
        <v>159</v>
      </c>
      <c r="AY48" s="28">
        <v>0.10344827586206896</v>
      </c>
      <c r="AZ48" s="28">
        <v>250.66666666666666</v>
      </c>
      <c r="BA48" s="33">
        <f>Tabla25[[#This Row],[ROS_NUM_COR_COD_ROS_TG_NEG]]-Tabla25[[#This Row],[PAS_NUM_COR_COD_ROS_TG_NEG]]</f>
        <v>-3</v>
      </c>
      <c r="BB48" s="33">
        <f>Tabla25[[#This Row],[ROS_DUR_COR_COD_ROS_TG_NEG]]-Tabla25[[#This Row],[PAS_DUR_COR_COD_ROS_TG_NEG]]</f>
        <v>-871.55555555555554</v>
      </c>
      <c r="BC48" s="33">
        <f>Tabla25[[#This Row],[ROS_NUM_COR_COD_ROS_TG_NEU]]-Tabla25[[#This Row],[PAS_NUM_COR_COD_ROS_TG_NEU]]</f>
        <v>-3.1999999999999997</v>
      </c>
      <c r="BD48" s="33">
        <f>Tabla25[[#This Row],[ROS_DUR_COR_COD_ROS_TG_NEU]]-Tabla25[[#This Row],[PAS_DUR_COR_COD_ROS_TG_NEU]]</f>
        <v>-775.26470588235293</v>
      </c>
      <c r="BE48" s="33">
        <f>Tabla25[[#This Row],[ROS_NUM_COR_COD_ROS_TG_POS]]-Tabla25[[#This Row],[PAS_NUM_COR_COD_ROS_TG_POS]]</f>
        <v>-3.25</v>
      </c>
      <c r="BF48" s="33">
        <f>Tabla25[[#This Row],[ROS_DUR_COR_COD_ROS_TG_POS]]-Tabla25[[#This Row],[PAS_DUR_COR_COD_ROS_TG_POS]]</f>
        <v>-1039.125</v>
      </c>
      <c r="BG48" s="33">
        <f>Tabla25[[#This Row],[ROS_NUM_COR_COD_ROS_TG_TOT]]-Tabla25[[#This Row],[PAS_NUM_COR_COD_ROS_TG_TOT]]</f>
        <v>-3.146551724137931</v>
      </c>
      <c r="BH48" s="33">
        <f>Tabla25[[#This Row],[ROS_DUR_COR_COD_ROS_TG_TOT]]-Tabla25[[#This Row],[PAS_DUR_COR_COD_ROS_TG_TOT]]</f>
        <v>-790.07843137254906</v>
      </c>
      <c r="BI48" s="30">
        <f>Tabla25[[#This Row],[ROS_NUM_COR_COD_ESC_TG_NEG]]-Tabla25[[#This Row],[PAS_NUM_COR_COD_ESC_TG_NEG]]</f>
        <v>-3.5</v>
      </c>
      <c r="BJ48" s="30">
        <f>Tabla25[[#This Row],[ROS_DUR_COR_COD_ESC_TG_NEG]]-Tabla25[[#This Row],[PAS_DUR_COR_COD_ESC_TG_NEG]]</f>
        <v>-995</v>
      </c>
      <c r="BK48" s="30">
        <f>Tabla25[[#This Row],[ROS_NUM_COR_COD_ESC_TG_NEU]]-Tabla25[[#This Row],[PAS_NUM_COR_COD_ESC_TG_NEU]]</f>
        <v>-2.8499999999999996</v>
      </c>
      <c r="BL48" s="30">
        <f>Tabla25[[#This Row],[ROS_DUR_COR_COD_ESC_TG_NEU]]-Tabla25[[#This Row],[PAS_DUR_COR_COD_ESC_TG_NEU]]</f>
        <v>-141.17647058823525</v>
      </c>
      <c r="BM48" s="30">
        <f>Tabla25[[#This Row],[ROS_NUM_COR_COD_ESC_TG_POS]]-Tabla25[[#This Row],[PAS_NUM_COR_COD_ESC_TG_POS]]</f>
        <v>-2.2999999999999998</v>
      </c>
      <c r="BN48" s="30">
        <f>Tabla25[[#This Row],[ROS_DUR_COR_COD_ESC_TG_POS]]-Tabla25[[#This Row],[PAS_DUR_COR_COD_ESC_TG_POS]]</f>
        <v>429.42105263157896</v>
      </c>
      <c r="BO48" s="30">
        <f>Tabla25[[#This Row],[ROS_NUM_COR_COD_ESC_TG_TOT]]-Tabla25[[#This Row],[PAS_NUM_COR_COD_ESC_TG_TOT]]</f>
        <v>-2.8752873563218393</v>
      </c>
      <c r="BP48" s="30">
        <f>Tabla25[[#This Row],[ROS_DUR_COR_COD_ESC_TG_TOT]]-Tabla25[[#This Row],[PAS_DUR_COR_COD_ESC_TG_TOT]]</f>
        <v>98.75454545454545</v>
      </c>
      <c r="BQ48" s="36">
        <f>Tabla25[[#This Row],[PAS_NUM_COR_COD_ROS_TG_NEG]]-Tabla25[[#This Row],[ESC_NUM_COR_COD_ROS_TG_NEG]]</f>
        <v>0.89999999999999991</v>
      </c>
      <c r="BR48" s="36">
        <f>Tabla25[[#This Row],[PAS_DUR_COR_COD_ROS_TG_NEG]]-Tabla25[[#This Row],[ESC_DUR_COR_COD_ROS_TG_NEG]]</f>
        <v>281.69841269841265</v>
      </c>
      <c r="BS48" s="36">
        <f>Tabla25[[#This Row],[PAS_NUM_COR_COD_ROS_TG_NEU]]-Tabla25[[#This Row],[ESC_NUM_COR_COD_ROS_TG_NEU]]</f>
        <v>0.89999999999999991</v>
      </c>
      <c r="BT48" s="36">
        <f>Tabla25[[#This Row],[PAS_DUR_COR_COD_ROS_TG_NEU]]-Tabla25[[#This Row],[ESC_DUR_COR_COD_ROS_TG_NEU]]</f>
        <v>422.05042016806726</v>
      </c>
      <c r="BU48" s="36">
        <f>Tabla25[[#This Row],[PAS_NUM_COR_COD_ROS_TG_POS]]-Tabla25[[#This Row],[ESC_NUM_COR_COD_ROS_TG_POS]]</f>
        <v>0.85000000000000009</v>
      </c>
      <c r="BV48" s="36">
        <f>Tabla25[[#This Row],[PAS_DUR_COR_COD_ROS_TG_POS]]-Tabla25[[#This Row],[ESC_DUR_COR_COD_ROS_TG_POS]]</f>
        <v>570.56944444444446</v>
      </c>
      <c r="BW48" s="36">
        <f>Tabla25[[#This Row],[PAS_NUM_COR_COD_ROS_TG_TOT]]-Tabla25[[#This Row],[ESC_NUM_COR_COD_ROS_TG_TOT]]</f>
        <v>0.8833333333333333</v>
      </c>
      <c r="BX48" s="36">
        <f>Tabla25[[#This Row],[PAS_DUR_COR_COD_ROS_TG_TOT]]-Tabla25[[#This Row],[ESC_DUR_COR_COD_ROS_TG_TOT]]</f>
        <v>417.91901108269394</v>
      </c>
      <c r="BY48" s="39">
        <f>Tabla25[[#This Row],[PAS_NUM_COR_COD_ESC_TG_NEG]]-Tabla25[[#This Row],[ESC_NUM_COR_COD_ESC_TG_NEG]]</f>
        <v>0.89999999999999991</v>
      </c>
      <c r="BZ48" s="39">
        <f>Tabla25[[#This Row],[PAS_DUR_COR_COD_ESC_TG_NEG]]-Tabla25[[#This Row],[ESC_DUR_COR_COD_ESC_TG_NEG]]</f>
        <v>153.22222222222217</v>
      </c>
      <c r="CA48" s="39">
        <f>Tabla25[[#This Row],[PAS_NUM_COR_COD_ESC_TG_NEU]]-Tabla25[[#This Row],[ESC_NUM_COR_COD_ESC_TG_NEU]]</f>
        <v>-0.75</v>
      </c>
      <c r="CB48" s="39">
        <f>Tabla25[[#This Row],[PAS_DUR_COR_COD_ESC_TG_NEU]]-Tabla25[[#This Row],[ESC_DUR_COR_COD_ESC_TG_NEU]]</f>
        <v>-89.712418300653667</v>
      </c>
      <c r="CC48" s="39">
        <f>Tabla25[[#This Row],[PAS_NUM_COR_COD_ESC_TG_POS]]-Tabla25[[#This Row],[ESC_NUM_COR_COD_ESC_TG_POS]]</f>
        <v>0.29999999999999982</v>
      </c>
      <c r="CD48" s="39">
        <f>Tabla25[[#This Row],[PAS_DUR_COR_COD_ESC_TG_POS]]-Tabla25[[#This Row],[ESC_DUR_COR_COD_ESC_TG_POS]]</f>
        <v>251.13450292397658</v>
      </c>
      <c r="CE48" s="39">
        <f>Tabla25[[#This Row],[PAS_NUM_COR_COD_ESC_TG_TOT]]-Tabla25[[#This Row],[ESC_NUM_COR_COD_ESC_TG_TOT]]</f>
        <v>0.14999999999999991</v>
      </c>
      <c r="CF48" s="39">
        <f>Tabla25[[#This Row],[PAS_DUR_COR_COD_ESC_TG_TOT]]-Tabla25[[#This Row],[ESC_DUR_COR_COD_ESC_TG_TOT]]</f>
        <v>104.37508417508423</v>
      </c>
      <c r="CG48" s="42">
        <f>Tabla25[[#This Row],[PAS_NUM_COR_COD_ROS_TG_NEG]]-Tabla25[[#This Row],[PAS_NUM_COR_COD_ESC_TG_NEG]]</f>
        <v>-0.5</v>
      </c>
      <c r="CH48" s="42">
        <f>Tabla25[[#This Row],[PAS_NUM_COR_COD_ROS_TG_NEU]]-Tabla25[[#This Row],[PAS_NUM_COR_COD_ESC_TG_NEU]]</f>
        <v>0.35000000000000009</v>
      </c>
      <c r="CI48" s="42">
        <f>Tabla25[[#This Row],[PAS_NUM_COR_COD_ROS_TG_POS]]-Tabla25[[#This Row],[PAS_NUM_COR_COD_ESC_TG_POS]]</f>
        <v>0.55000000000000027</v>
      </c>
      <c r="CJ48" s="42">
        <f>Tabla25[[#This Row],[PAS_NUM_COR_COD_ROS_TG_TOT]]-Tabla25[[#This Row],[PAS_NUM_COR_COD_ESC_TG_TOT]]</f>
        <v>0.1333333333333333</v>
      </c>
      <c r="CK48" s="42">
        <f>Tabla25[[#This Row],[PAS_DUR_COR_COD_ROS_TG_NEG]]-Tabla25[[#This Row],[PAS_DUR_COR_COD_ESC_TG_NEG]]</f>
        <v>-123.44444444444446</v>
      </c>
      <c r="CL48" s="42">
        <f>Tabla25[[#This Row],[PAS_DUR_COR_COD_ROS_TG_NEU]]-Tabla25[[#This Row],[PAS_DUR_COR_COD_ESC_TG_NEU]]</f>
        <v>154.58823529411768</v>
      </c>
      <c r="CM48" s="42">
        <f>Tabla25[[#This Row],[PAS_DUR_COR_COD_ROS_TG_POS]]-Tabla25[[#This Row],[PAS_DUR_COR_COD_ESC_TG_POS]]</f>
        <v>400.54605263157896</v>
      </c>
      <c r="CN48" s="42">
        <f>Tabla25[[#This Row],[PAS_DUR_COR_COD_ROS_TG_TOT]]-Tabla25[[#This Row],[PAS_DUR_COR_COD_ESC_TG_TOT]]</f>
        <v>137.99964349376114</v>
      </c>
      <c r="CO48" s="44">
        <f>Tabla25[[#This Row],[ESC_NUM_COR_COD_ROS_TG_NEG]]-Tabla25[[#This Row],[ESC_NUM_COR_COD_ESC_TG_NEG]]</f>
        <v>-0.5</v>
      </c>
      <c r="CP48" s="44">
        <f>Tabla25[[#This Row],[ESC_NUM_COR_COD_ROS_TG_NEU]]-Tabla25[[#This Row],[ESC_NUM_COR_COD_ESC_TG_NEU]]</f>
        <v>-1.2999999999999998</v>
      </c>
      <c r="CQ48" s="44">
        <f>Tabla25[[#This Row],[ESC_NUM_COR_COD_ROS_TG_POS]]-Tabla25[[#This Row],[ESC_NUM_COR_COD_ESC_TG_POS]]</f>
        <v>0</v>
      </c>
      <c r="CR48" s="44">
        <f>Tabla25[[#This Row],[ESC_NUM_COR_COD_ROS_TG_TOT]]-Tabla25[[#This Row],[ESC_NUM_COR_COD_ESC_TG_TOT]]</f>
        <v>-0.60000000000000009</v>
      </c>
      <c r="CS48" s="44">
        <f>Tabla25[[#This Row],[ESC_DUR_COR_COD_ROS_TG_NEG]]-Tabla25[[#This Row],[ESC_DUR_COR_COD_ESC_TG_NEG]]</f>
        <v>-251.92063492063494</v>
      </c>
      <c r="CT48" s="44">
        <f>Tabla25[[#This Row],[ESC_DUR_COR_COD_ROS_TG_NEU]]-Tabla25[[#This Row],[ESC_DUR_COR_COD_ESC_TG_NEU]]</f>
        <v>-357.17460317460325</v>
      </c>
      <c r="CU48" s="44">
        <f>Tabla25[[#This Row],[ESC_DUR_COR_COD_ROS_TG_POS]]-Tabla25[[#This Row],[ESC_DUR_COR_COD_ESC_TG_POS]]</f>
        <v>81.111111111111086</v>
      </c>
      <c r="CV48" s="44">
        <f>Tabla25[[#This Row],[ESC_DUR_COR_COD_ROS_TG_TOT]]-Tabla25[[#This Row],[ESC_DUR_COR_COD_ESC_TG_TOT]]</f>
        <v>-175.54428341384858</v>
      </c>
      <c r="CW48" s="47">
        <f>Tabla25[[#This Row],[ROS_NUM_COR_COD_ROS_TG_NEG]]-Tabla25[[#This Row],[ROS_NUM_COR_COD_ESC_TG_NEG]]</f>
        <v>0</v>
      </c>
      <c r="CX48" s="47">
        <f>Tabla25[[#This Row],[ROS_NUM_COR_COD_ROS_TG_NEU]]-Tabla25[[#This Row],[ROS_NUM_COR_COD_ESC_TG_NEU]]</f>
        <v>0</v>
      </c>
      <c r="CY48" s="47">
        <f>Tabla25[[#This Row],[ROS_NUM_COR_COD_ROS_TG_POS]]-Tabla25[[#This Row],[ROS_NUM_COR_COD_ESC_TG_POS]]</f>
        <v>-0.4</v>
      </c>
      <c r="CZ48" s="47">
        <f>Tabla25[[#This Row],[ROS_NUM_COR_COD_ROS_TG_TOT]]-Tabla25[[#This Row],[ROS_NUM_COR_COD_ESC_TG_TOT]]</f>
        <v>-0.13793103448275862</v>
      </c>
      <c r="DA48" s="47">
        <f>Tabla25[[#This Row],[ROS_DUR_COR_COD_ROS_TG_NEG]]-Tabla25[[#This Row],[ROS_DUR_COR_COD_ESC_TG_NEG]]</f>
        <v>0</v>
      </c>
      <c r="DB48" s="47">
        <f>Tabla25[[#This Row],[ROS_DUR_COR_COD_ROS_TG_NEU]]-Tabla25[[#This Row],[ROS_DUR_COR_COD_ESC_TG_NEU]]</f>
        <v>-479.5</v>
      </c>
      <c r="DC48" s="47">
        <f>Tabla25[[#This Row],[ROS_DUR_COR_COD_ROS_TG_POS]]-Tabla25[[#This Row],[ROS_DUR_COR_COD_ESC_TG_POS]]</f>
        <v>-1068</v>
      </c>
      <c r="DD48" s="47">
        <f>Tabla25[[#This Row],[ROS_DUR_COR_COD_ROS_TG_TOT]]-Tabla25[[#This Row],[ROS_DUR_COR_COD_ESC_TG_TOT]]</f>
        <v>-750.83333333333337</v>
      </c>
    </row>
    <row r="49" spans="1:108" x14ac:dyDescent="0.3">
      <c r="A49" s="2" t="s">
        <v>47</v>
      </c>
      <c r="B49" s="2">
        <v>20</v>
      </c>
      <c r="C49" s="2">
        <v>2</v>
      </c>
      <c r="D49" s="2">
        <v>24</v>
      </c>
      <c r="E49" s="19">
        <v>2.7</v>
      </c>
      <c r="F49" s="19">
        <v>949.4</v>
      </c>
      <c r="G49" s="19">
        <v>3.1</v>
      </c>
      <c r="H49" s="19">
        <v>760.63157894736844</v>
      </c>
      <c r="I49" s="19">
        <v>2.4500000000000002</v>
      </c>
      <c r="J49" s="19">
        <v>724.375</v>
      </c>
      <c r="K49" s="19">
        <v>2.75</v>
      </c>
      <c r="L49" s="19">
        <v>805.66</v>
      </c>
      <c r="M49" s="21">
        <v>2.75</v>
      </c>
      <c r="N49" s="21">
        <v>805.29411764705878</v>
      </c>
      <c r="O49" s="21">
        <v>3.4</v>
      </c>
      <c r="P49" s="21">
        <v>1099.9375</v>
      </c>
      <c r="Q49" s="21">
        <v>2.5499999999999998</v>
      </c>
      <c r="R49" s="21">
        <v>902.92307692307691</v>
      </c>
      <c r="S49" s="21">
        <v>2.9</v>
      </c>
      <c r="T49" s="21">
        <v>935.36956521739125</v>
      </c>
      <c r="U49" s="22">
        <v>2.875</v>
      </c>
      <c r="V49" s="22">
        <v>1108.1666666666667</v>
      </c>
      <c r="W49" s="22">
        <v>2.4</v>
      </c>
      <c r="X49" s="22">
        <v>906.42857142857144</v>
      </c>
      <c r="Y49" s="22">
        <v>2.2000000000000002</v>
      </c>
      <c r="Z49" s="22">
        <v>1499.6</v>
      </c>
      <c r="AA49" s="22">
        <v>2.4642857142857144</v>
      </c>
      <c r="AB49" s="22">
        <v>1138.4444444444443</v>
      </c>
      <c r="AC49" s="24">
        <v>1.5</v>
      </c>
      <c r="AD49" s="24">
        <v>629.33333333333337</v>
      </c>
      <c r="AE49" s="24">
        <v>2.2999999999999998</v>
      </c>
      <c r="AF49" s="24">
        <v>938.83333333333337</v>
      </c>
      <c r="AG49" s="24">
        <v>2.2000000000000002</v>
      </c>
      <c r="AH49" s="24">
        <v>1080.1666666666667</v>
      </c>
      <c r="AI49" s="24">
        <v>2.0357142857142856</v>
      </c>
      <c r="AJ49" s="24">
        <v>882.77777777777783</v>
      </c>
      <c r="AK49" s="26">
        <v>0.88888888888888884</v>
      </c>
      <c r="AL49" s="26">
        <v>247.66666666666666</v>
      </c>
      <c r="AM49" s="26">
        <v>2.4</v>
      </c>
      <c r="AN49" s="26">
        <v>794.625</v>
      </c>
      <c r="AO49" s="26">
        <v>2</v>
      </c>
      <c r="AP49" s="26">
        <v>740.16666666666663</v>
      </c>
      <c r="AQ49" s="26">
        <v>1.7931034482758621</v>
      </c>
      <c r="AR49" s="26">
        <v>614.20000000000005</v>
      </c>
      <c r="AS49" s="28">
        <v>1.6666666666666667</v>
      </c>
      <c r="AT49" s="28">
        <v>867.5</v>
      </c>
      <c r="AU49" s="28">
        <v>1.6</v>
      </c>
      <c r="AV49" s="28">
        <v>371.625</v>
      </c>
      <c r="AW49" s="28">
        <v>2.5</v>
      </c>
      <c r="AX49" s="28">
        <v>568.75</v>
      </c>
      <c r="AY49" s="28">
        <v>1.9310344827586208</v>
      </c>
      <c r="AZ49" s="28">
        <v>549.65</v>
      </c>
      <c r="BA49" s="33">
        <f>Tabla25[[#This Row],[ROS_NUM_COR_COD_ROS_TG_NEG]]-Tabla25[[#This Row],[PAS_NUM_COR_COD_ROS_TG_NEG]]</f>
        <v>-1.0833333333333333</v>
      </c>
      <c r="BB49" s="33">
        <f>Tabla25[[#This Row],[ROS_DUR_COR_COD_ROS_TG_NEG]]-Tabla25[[#This Row],[PAS_DUR_COR_COD_ROS_TG_NEG]]</f>
        <v>62.205882352941217</v>
      </c>
      <c r="BC49" s="33">
        <f>Tabla25[[#This Row],[ROS_NUM_COR_COD_ROS_TG_NEU]]-Tabla25[[#This Row],[PAS_NUM_COR_COD_ROS_TG_NEU]]</f>
        <v>-1.7999999999999998</v>
      </c>
      <c r="BD49" s="33">
        <f>Tabla25[[#This Row],[ROS_DUR_COR_COD_ROS_TG_NEU]]-Tabla25[[#This Row],[PAS_DUR_COR_COD_ROS_TG_NEU]]</f>
        <v>-728.3125</v>
      </c>
      <c r="BE49" s="33">
        <f>Tabla25[[#This Row],[ROS_NUM_COR_COD_ROS_TG_POS]]-Tabla25[[#This Row],[PAS_NUM_COR_COD_ROS_TG_POS]]</f>
        <v>-4.9999999999999822E-2</v>
      </c>
      <c r="BF49" s="33">
        <f>Tabla25[[#This Row],[ROS_DUR_COR_COD_ROS_TG_POS]]-Tabla25[[#This Row],[PAS_DUR_COR_COD_ROS_TG_POS]]</f>
        <v>-334.17307692307691</v>
      </c>
      <c r="BG49" s="33">
        <f>Tabla25[[#This Row],[ROS_NUM_COR_COD_ROS_TG_TOT]]-Tabla25[[#This Row],[PAS_NUM_COR_COD_ROS_TG_TOT]]</f>
        <v>-0.96896551724137914</v>
      </c>
      <c r="BH49" s="33">
        <f>Tabla25[[#This Row],[ROS_DUR_COR_COD_ROS_TG_TOT]]-Tabla25[[#This Row],[PAS_DUR_COR_COD_ROS_TG_TOT]]</f>
        <v>-385.71956521739128</v>
      </c>
      <c r="BI49" s="30">
        <f>Tabla25[[#This Row],[ROS_NUM_COR_COD_ESC_TG_NEG]]-Tabla25[[#This Row],[PAS_NUM_COR_COD_ESC_TG_NEG]]</f>
        <v>-1.8111111111111113</v>
      </c>
      <c r="BJ49" s="30">
        <f>Tabla25[[#This Row],[ROS_DUR_COR_COD_ESC_TG_NEG]]-Tabla25[[#This Row],[PAS_DUR_COR_COD_ESC_TG_NEG]]</f>
        <v>-701.73333333333335</v>
      </c>
      <c r="BK49" s="30">
        <f>Tabla25[[#This Row],[ROS_NUM_COR_COD_ESC_TG_NEU]]-Tabla25[[#This Row],[PAS_NUM_COR_COD_ESC_TG_NEU]]</f>
        <v>-0.70000000000000018</v>
      </c>
      <c r="BL49" s="30">
        <f>Tabla25[[#This Row],[ROS_DUR_COR_COD_ESC_TG_NEU]]-Tabla25[[#This Row],[PAS_DUR_COR_COD_ESC_TG_NEU]]</f>
        <v>33.993421052631561</v>
      </c>
      <c r="BM49" s="30">
        <f>Tabla25[[#This Row],[ROS_NUM_COR_COD_ESC_TG_POS]]-Tabla25[[#This Row],[PAS_NUM_COR_COD_ESC_TG_POS]]</f>
        <v>-0.45000000000000018</v>
      </c>
      <c r="BN49" s="30">
        <f>Tabla25[[#This Row],[ROS_DUR_COR_COD_ESC_TG_POS]]-Tabla25[[#This Row],[PAS_DUR_COR_COD_ESC_TG_POS]]</f>
        <v>15.791666666666629</v>
      </c>
      <c r="BO49" s="30">
        <f>Tabla25[[#This Row],[ROS_NUM_COR_COD_ESC_TG_TOT]]-Tabla25[[#This Row],[PAS_NUM_COR_COD_ESC_TG_TOT]]</f>
        <v>-0.9568965517241379</v>
      </c>
      <c r="BP49" s="30">
        <f>Tabla25[[#This Row],[ROS_DUR_COR_COD_ESC_TG_TOT]]-Tabla25[[#This Row],[PAS_DUR_COR_COD_ESC_TG_TOT]]</f>
        <v>-191.45999999999992</v>
      </c>
      <c r="BQ49" s="36">
        <f>Tabla25[[#This Row],[PAS_NUM_COR_COD_ROS_TG_NEG]]-Tabla25[[#This Row],[ESC_NUM_COR_COD_ROS_TG_NEG]]</f>
        <v>1.25</v>
      </c>
      <c r="BR49" s="36">
        <f>Tabla25[[#This Row],[PAS_DUR_COR_COD_ROS_TG_NEG]]-Tabla25[[#This Row],[ESC_DUR_COR_COD_ROS_TG_NEG]]</f>
        <v>175.96078431372541</v>
      </c>
      <c r="BS49" s="36">
        <f>Tabla25[[#This Row],[PAS_NUM_COR_COD_ROS_TG_NEU]]-Tabla25[[#This Row],[ESC_NUM_COR_COD_ROS_TG_NEU]]</f>
        <v>1.1000000000000001</v>
      </c>
      <c r="BT49" s="36">
        <f>Tabla25[[#This Row],[PAS_DUR_COR_COD_ROS_TG_NEU]]-Tabla25[[#This Row],[ESC_DUR_COR_COD_ROS_TG_NEU]]</f>
        <v>161.10416666666663</v>
      </c>
      <c r="BU49" s="36">
        <f>Tabla25[[#This Row],[PAS_NUM_COR_COD_ROS_TG_POS]]-Tabla25[[#This Row],[ESC_NUM_COR_COD_ROS_TG_POS]]</f>
        <v>0.34999999999999964</v>
      </c>
      <c r="BV49" s="36">
        <f>Tabla25[[#This Row],[PAS_DUR_COR_COD_ROS_TG_POS]]-Tabla25[[#This Row],[ESC_DUR_COR_COD_ROS_TG_POS]]</f>
        <v>-177.24358974358984</v>
      </c>
      <c r="BW49" s="36">
        <f>Tabla25[[#This Row],[PAS_NUM_COR_COD_ROS_TG_TOT]]-Tabla25[[#This Row],[ESC_NUM_COR_COD_ROS_TG_TOT]]</f>
        <v>0.86428571428571432</v>
      </c>
      <c r="BX49" s="36">
        <f>Tabla25[[#This Row],[PAS_DUR_COR_COD_ROS_TG_TOT]]-Tabla25[[#This Row],[ESC_DUR_COR_COD_ROS_TG_TOT]]</f>
        <v>52.591787439613427</v>
      </c>
      <c r="BY49" s="39">
        <f>Tabla25[[#This Row],[PAS_NUM_COR_COD_ESC_TG_NEG]]-Tabla25[[#This Row],[ESC_NUM_COR_COD_ESC_TG_NEG]]</f>
        <v>-0.17499999999999982</v>
      </c>
      <c r="BZ49" s="39">
        <f>Tabla25[[#This Row],[PAS_DUR_COR_COD_ESC_TG_NEG]]-Tabla25[[#This Row],[ESC_DUR_COR_COD_ESC_TG_NEG]]</f>
        <v>-158.76666666666677</v>
      </c>
      <c r="CA49" s="39">
        <f>Tabla25[[#This Row],[PAS_NUM_COR_COD_ESC_TG_NEU]]-Tabla25[[#This Row],[ESC_NUM_COR_COD_ESC_TG_NEU]]</f>
        <v>0.70000000000000018</v>
      </c>
      <c r="CB49" s="39">
        <f>Tabla25[[#This Row],[PAS_DUR_COR_COD_ESC_TG_NEU]]-Tabla25[[#This Row],[ESC_DUR_COR_COD_ESC_TG_NEU]]</f>
        <v>-145.79699248120301</v>
      </c>
      <c r="CC49" s="39">
        <f>Tabla25[[#This Row],[PAS_NUM_COR_COD_ESC_TG_POS]]-Tabla25[[#This Row],[ESC_NUM_COR_COD_ESC_TG_POS]]</f>
        <v>0.25</v>
      </c>
      <c r="CD49" s="39">
        <f>Tabla25[[#This Row],[PAS_DUR_COR_COD_ESC_TG_POS]]-Tabla25[[#This Row],[ESC_DUR_COR_COD_ESC_TG_POS]]</f>
        <v>-775.22499999999991</v>
      </c>
      <c r="CE49" s="39">
        <f>Tabla25[[#This Row],[PAS_NUM_COR_COD_ESC_TG_TOT]]-Tabla25[[#This Row],[ESC_NUM_COR_COD_ESC_TG_TOT]]</f>
        <v>0.28571428571428559</v>
      </c>
      <c r="CF49" s="39">
        <f>Tabla25[[#This Row],[PAS_DUR_COR_COD_ESC_TG_TOT]]-Tabla25[[#This Row],[ESC_DUR_COR_COD_ESC_TG_TOT]]</f>
        <v>-332.78444444444438</v>
      </c>
      <c r="CG49" s="42">
        <f>Tabla25[[#This Row],[PAS_NUM_COR_COD_ROS_TG_NEG]]-Tabla25[[#This Row],[PAS_NUM_COR_COD_ESC_TG_NEG]]</f>
        <v>4.9999999999999822E-2</v>
      </c>
      <c r="CH49" s="42">
        <f>Tabla25[[#This Row],[PAS_NUM_COR_COD_ROS_TG_NEU]]-Tabla25[[#This Row],[PAS_NUM_COR_COD_ESC_TG_NEU]]</f>
        <v>0.29999999999999982</v>
      </c>
      <c r="CI49" s="42">
        <f>Tabla25[[#This Row],[PAS_NUM_COR_COD_ROS_TG_POS]]-Tabla25[[#This Row],[PAS_NUM_COR_COD_ESC_TG_POS]]</f>
        <v>9.9999999999999645E-2</v>
      </c>
      <c r="CJ49" s="42">
        <f>Tabla25[[#This Row],[PAS_NUM_COR_COD_ROS_TG_TOT]]-Tabla25[[#This Row],[PAS_NUM_COR_COD_ESC_TG_TOT]]</f>
        <v>0.14999999999999991</v>
      </c>
      <c r="CK49" s="42">
        <f>Tabla25[[#This Row],[PAS_DUR_COR_COD_ROS_TG_NEG]]-Tabla25[[#This Row],[PAS_DUR_COR_COD_ESC_TG_NEG]]</f>
        <v>-144.10588235294119</v>
      </c>
      <c r="CL49" s="42">
        <f>Tabla25[[#This Row],[PAS_DUR_COR_COD_ROS_TG_NEU]]-Tabla25[[#This Row],[PAS_DUR_COR_COD_ESC_TG_NEU]]</f>
        <v>339.30592105263156</v>
      </c>
      <c r="CM49" s="42">
        <f>Tabla25[[#This Row],[PAS_DUR_COR_COD_ROS_TG_POS]]-Tabla25[[#This Row],[PAS_DUR_COR_COD_ESC_TG_POS]]</f>
        <v>178.54807692307691</v>
      </c>
      <c r="CN49" s="42">
        <f>Tabla25[[#This Row],[PAS_DUR_COR_COD_ROS_TG_TOT]]-Tabla25[[#This Row],[PAS_DUR_COR_COD_ESC_TG_TOT]]</f>
        <v>129.70956521739129</v>
      </c>
      <c r="CO49" s="44">
        <f>Tabla25[[#This Row],[ESC_NUM_COR_COD_ROS_TG_NEG]]-Tabla25[[#This Row],[ESC_NUM_COR_COD_ESC_TG_NEG]]</f>
        <v>-1.375</v>
      </c>
      <c r="CP49" s="44">
        <f>Tabla25[[#This Row],[ESC_NUM_COR_COD_ROS_TG_NEU]]-Tabla25[[#This Row],[ESC_NUM_COR_COD_ESC_TG_NEU]]</f>
        <v>-0.10000000000000009</v>
      </c>
      <c r="CQ49" s="44">
        <f>Tabla25[[#This Row],[ESC_NUM_COR_COD_ROS_TG_POS]]-Tabla25[[#This Row],[ESC_NUM_COR_COD_ESC_TG_POS]]</f>
        <v>0</v>
      </c>
      <c r="CR49" s="44">
        <f>Tabla25[[#This Row],[ESC_NUM_COR_COD_ROS_TG_TOT]]-Tabla25[[#This Row],[ESC_NUM_COR_COD_ESC_TG_TOT]]</f>
        <v>-0.42857142857142883</v>
      </c>
      <c r="CS49" s="44">
        <f>Tabla25[[#This Row],[ESC_DUR_COR_COD_ROS_TG_NEG]]-Tabla25[[#This Row],[ESC_DUR_COR_COD_ESC_TG_NEG]]</f>
        <v>-478.83333333333337</v>
      </c>
      <c r="CT49" s="44">
        <f>Tabla25[[#This Row],[ESC_DUR_COR_COD_ROS_TG_NEU]]-Tabla25[[#This Row],[ESC_DUR_COR_COD_ESC_TG_NEU]]</f>
        <v>32.404761904761926</v>
      </c>
      <c r="CU49" s="44">
        <f>Tabla25[[#This Row],[ESC_DUR_COR_COD_ROS_TG_POS]]-Tabla25[[#This Row],[ESC_DUR_COR_COD_ESC_TG_POS]]</f>
        <v>-419.43333333333317</v>
      </c>
      <c r="CV49" s="44">
        <f>Tabla25[[#This Row],[ESC_DUR_COR_COD_ROS_TG_TOT]]-Tabla25[[#This Row],[ESC_DUR_COR_COD_ESC_TG_TOT]]</f>
        <v>-255.66666666666652</v>
      </c>
      <c r="CW49" s="47">
        <f>Tabla25[[#This Row],[ROS_NUM_COR_COD_ROS_TG_NEG]]-Tabla25[[#This Row],[ROS_NUM_COR_COD_ESC_TG_NEG]]</f>
        <v>0.7777777777777779</v>
      </c>
      <c r="CX49" s="47">
        <f>Tabla25[[#This Row],[ROS_NUM_COR_COD_ROS_TG_NEU]]-Tabla25[[#This Row],[ROS_NUM_COR_COD_ESC_TG_NEU]]</f>
        <v>-0.79999999999999982</v>
      </c>
      <c r="CY49" s="47">
        <f>Tabla25[[#This Row],[ROS_NUM_COR_COD_ROS_TG_POS]]-Tabla25[[#This Row],[ROS_NUM_COR_COD_ESC_TG_POS]]</f>
        <v>0.5</v>
      </c>
      <c r="CZ49" s="47">
        <f>Tabla25[[#This Row],[ROS_NUM_COR_COD_ROS_TG_TOT]]-Tabla25[[#This Row],[ROS_NUM_COR_COD_ESC_TG_TOT]]</f>
        <v>0.13793103448275867</v>
      </c>
      <c r="DA49" s="47">
        <f>Tabla25[[#This Row],[ROS_DUR_COR_COD_ROS_TG_NEG]]-Tabla25[[#This Row],[ROS_DUR_COR_COD_ESC_TG_NEG]]</f>
        <v>619.83333333333337</v>
      </c>
      <c r="DB49" s="47">
        <f>Tabla25[[#This Row],[ROS_DUR_COR_COD_ROS_TG_NEU]]-Tabla25[[#This Row],[ROS_DUR_COR_COD_ESC_TG_NEU]]</f>
        <v>-423</v>
      </c>
      <c r="DC49" s="47">
        <f>Tabla25[[#This Row],[ROS_DUR_COR_COD_ROS_TG_POS]]-Tabla25[[#This Row],[ROS_DUR_COR_COD_ESC_TG_POS]]</f>
        <v>-171.41666666666663</v>
      </c>
      <c r="DD49" s="47">
        <f>Tabla25[[#This Row],[ROS_DUR_COR_COD_ROS_TG_TOT]]-Tabla25[[#This Row],[ROS_DUR_COR_COD_ESC_TG_TOT]]</f>
        <v>-64.550000000000068</v>
      </c>
    </row>
    <row r="50" spans="1:108" x14ac:dyDescent="0.3">
      <c r="A50" s="2" t="s">
        <v>48</v>
      </c>
      <c r="B50" s="2">
        <v>20</v>
      </c>
      <c r="C50" s="2">
        <v>2</v>
      </c>
      <c r="D50" s="2">
        <v>23</v>
      </c>
      <c r="E50" s="19">
        <v>3.75</v>
      </c>
      <c r="F50" s="19">
        <v>1120.2941176470588</v>
      </c>
      <c r="G50" s="19">
        <v>3.736842105263158</v>
      </c>
      <c r="H50" s="19">
        <v>1214.7058823529412</v>
      </c>
      <c r="I50" s="19">
        <v>4.75</v>
      </c>
      <c r="J50" s="19">
        <v>1391.9473684210527</v>
      </c>
      <c r="K50" s="19">
        <v>4.0847457627118642</v>
      </c>
      <c r="L50" s="19">
        <v>1247.9622641509434</v>
      </c>
      <c r="M50" s="21">
        <v>4.3</v>
      </c>
      <c r="N50" s="21">
        <v>1294.1666666666667</v>
      </c>
      <c r="O50" s="21">
        <v>4.0526315789473681</v>
      </c>
      <c r="P50" s="21">
        <v>1191.9411764705883</v>
      </c>
      <c r="Q50" s="21">
        <v>2.95</v>
      </c>
      <c r="R50" s="21">
        <v>1110.5714285714287</v>
      </c>
      <c r="S50" s="21">
        <v>3.7627118644067798</v>
      </c>
      <c r="T50" s="21">
        <v>1206.2448979591836</v>
      </c>
      <c r="U50" s="22">
        <v>5</v>
      </c>
      <c r="V50" s="22">
        <v>1556.5555555555557</v>
      </c>
      <c r="W50" s="22">
        <v>5.4</v>
      </c>
      <c r="X50" s="22">
        <v>1562.4</v>
      </c>
      <c r="Y50" s="22">
        <v>4.4000000000000004</v>
      </c>
      <c r="Z50" s="22">
        <v>1550.375</v>
      </c>
      <c r="AA50" s="22">
        <v>4.931034482758621</v>
      </c>
      <c r="AB50" s="22">
        <v>1556.8888888888889</v>
      </c>
      <c r="AC50" s="24">
        <v>2.3333333333333335</v>
      </c>
      <c r="AD50" s="24">
        <v>708.625</v>
      </c>
      <c r="AE50" s="24">
        <v>2.2000000000000002</v>
      </c>
      <c r="AF50" s="24">
        <v>943.83333333333337</v>
      </c>
      <c r="AG50" s="24">
        <v>2.8</v>
      </c>
      <c r="AH50" s="24">
        <v>921.125</v>
      </c>
      <c r="AI50" s="24">
        <v>2.4482758620689653</v>
      </c>
      <c r="AJ50" s="24">
        <v>850.0454545454545</v>
      </c>
      <c r="AK50" s="26">
        <v>1.2222222222222223</v>
      </c>
      <c r="AL50" s="26">
        <v>871.25</v>
      </c>
      <c r="AM50" s="26">
        <v>2.4444444444444446</v>
      </c>
      <c r="AN50" s="26">
        <v>901.57142857142856</v>
      </c>
      <c r="AO50" s="26">
        <v>2</v>
      </c>
      <c r="AP50" s="26">
        <v>814.33333333333337</v>
      </c>
      <c r="AQ50" s="26">
        <v>1.8928571428571428</v>
      </c>
      <c r="AR50" s="26">
        <v>863.64705882352939</v>
      </c>
      <c r="AS50" s="28">
        <v>5.8888888888888893</v>
      </c>
      <c r="AT50" s="28">
        <v>1675.4444444444443</v>
      </c>
      <c r="AU50" s="28">
        <v>5.1111111111111107</v>
      </c>
      <c r="AV50" s="28">
        <v>1309.5555555555557</v>
      </c>
      <c r="AW50" s="28">
        <v>5.0999999999999996</v>
      </c>
      <c r="AX50" s="28">
        <v>1526.9</v>
      </c>
      <c r="AY50" s="28">
        <v>5.3571428571428568</v>
      </c>
      <c r="AZ50" s="28">
        <v>1504.7857142857142</v>
      </c>
      <c r="BA50" s="33">
        <f>Tabla25[[#This Row],[ROS_NUM_COR_COD_ROS_TG_NEG]]-Tabla25[[#This Row],[PAS_NUM_COR_COD_ROS_TG_NEG]]</f>
        <v>1.5888888888888895</v>
      </c>
      <c r="BB50" s="33">
        <f>Tabla25[[#This Row],[ROS_DUR_COR_COD_ROS_TG_NEG]]-Tabla25[[#This Row],[PAS_DUR_COR_COD_ROS_TG_NEG]]</f>
        <v>381.2777777777776</v>
      </c>
      <c r="BC50" s="33">
        <f>Tabla25[[#This Row],[ROS_NUM_COR_COD_ROS_TG_NEU]]-Tabla25[[#This Row],[PAS_NUM_COR_COD_ROS_TG_NEU]]</f>
        <v>1.0584795321637426</v>
      </c>
      <c r="BD50" s="33">
        <f>Tabla25[[#This Row],[ROS_DUR_COR_COD_ROS_TG_NEU]]-Tabla25[[#This Row],[PAS_DUR_COR_COD_ROS_TG_NEU]]</f>
        <v>117.61437908496737</v>
      </c>
      <c r="BE50" s="33">
        <f>Tabla25[[#This Row],[ROS_NUM_COR_COD_ROS_TG_POS]]-Tabla25[[#This Row],[PAS_NUM_COR_COD_ROS_TG_POS]]</f>
        <v>2.1499999999999995</v>
      </c>
      <c r="BF50" s="33">
        <f>Tabla25[[#This Row],[ROS_DUR_COR_COD_ROS_TG_POS]]-Tabla25[[#This Row],[PAS_DUR_COR_COD_ROS_TG_POS]]</f>
        <v>416.32857142857142</v>
      </c>
      <c r="BG50" s="33">
        <f>Tabla25[[#This Row],[ROS_NUM_COR_COD_ROS_TG_TOT]]-Tabla25[[#This Row],[PAS_NUM_COR_COD_ROS_TG_TOT]]</f>
        <v>1.5944309927360769</v>
      </c>
      <c r="BH50" s="33">
        <f>Tabla25[[#This Row],[ROS_DUR_COR_COD_ROS_TG_TOT]]-Tabla25[[#This Row],[PAS_DUR_COR_COD_ROS_TG_TOT]]</f>
        <v>298.5408163265306</v>
      </c>
      <c r="BI50" s="30">
        <f>Tabla25[[#This Row],[ROS_NUM_COR_COD_ESC_TG_NEG]]-Tabla25[[#This Row],[PAS_NUM_COR_COD_ESC_TG_NEG]]</f>
        <v>-2.5277777777777777</v>
      </c>
      <c r="BJ50" s="30">
        <f>Tabla25[[#This Row],[ROS_DUR_COR_COD_ESC_TG_NEG]]-Tabla25[[#This Row],[PAS_DUR_COR_COD_ESC_TG_NEG]]</f>
        <v>-249.04411764705878</v>
      </c>
      <c r="BK50" s="30">
        <f>Tabla25[[#This Row],[ROS_NUM_COR_COD_ESC_TG_NEU]]-Tabla25[[#This Row],[PAS_NUM_COR_COD_ESC_TG_NEU]]</f>
        <v>-1.2923976608187133</v>
      </c>
      <c r="BL50" s="30">
        <f>Tabla25[[#This Row],[ROS_DUR_COR_COD_ESC_TG_NEU]]-Tabla25[[#This Row],[PAS_DUR_COR_COD_ESC_TG_NEU]]</f>
        <v>-313.13445378151266</v>
      </c>
      <c r="BM50" s="30">
        <f>Tabla25[[#This Row],[ROS_NUM_COR_COD_ESC_TG_POS]]-Tabla25[[#This Row],[PAS_NUM_COR_COD_ESC_TG_POS]]</f>
        <v>-2.75</v>
      </c>
      <c r="BN50" s="30">
        <f>Tabla25[[#This Row],[ROS_DUR_COR_COD_ESC_TG_POS]]-Tabla25[[#This Row],[PAS_DUR_COR_COD_ESC_TG_POS]]</f>
        <v>-577.61403508771934</v>
      </c>
      <c r="BO50" s="30">
        <f>Tabla25[[#This Row],[ROS_NUM_COR_COD_ESC_TG_TOT]]-Tabla25[[#This Row],[PAS_NUM_COR_COD_ESC_TG_TOT]]</f>
        <v>-2.1918886198547214</v>
      </c>
      <c r="BP50" s="30">
        <f>Tabla25[[#This Row],[ROS_DUR_COR_COD_ESC_TG_TOT]]-Tabla25[[#This Row],[PAS_DUR_COR_COD_ESC_TG_TOT]]</f>
        <v>-384.31520532741399</v>
      </c>
      <c r="BQ50" s="36">
        <f>Tabla25[[#This Row],[PAS_NUM_COR_COD_ROS_TG_NEG]]-Tabla25[[#This Row],[ESC_NUM_COR_COD_ROS_TG_NEG]]</f>
        <v>1.9666666666666663</v>
      </c>
      <c r="BR50" s="36">
        <f>Tabla25[[#This Row],[PAS_DUR_COR_COD_ROS_TG_NEG]]-Tabla25[[#This Row],[ESC_DUR_COR_COD_ROS_TG_NEG]]</f>
        <v>585.54166666666674</v>
      </c>
      <c r="BS50" s="36">
        <f>Tabla25[[#This Row],[PAS_NUM_COR_COD_ROS_TG_NEU]]-Tabla25[[#This Row],[ESC_NUM_COR_COD_ROS_TG_NEU]]</f>
        <v>1.852631578947368</v>
      </c>
      <c r="BT50" s="36">
        <f>Tabla25[[#This Row],[PAS_DUR_COR_COD_ROS_TG_NEU]]-Tabla25[[#This Row],[ESC_DUR_COR_COD_ROS_TG_NEU]]</f>
        <v>248.10784313725492</v>
      </c>
      <c r="BU50" s="36">
        <f>Tabla25[[#This Row],[PAS_NUM_COR_COD_ROS_TG_POS]]-Tabla25[[#This Row],[ESC_NUM_COR_COD_ROS_TG_POS]]</f>
        <v>0.15000000000000036</v>
      </c>
      <c r="BV50" s="36">
        <f>Tabla25[[#This Row],[PAS_DUR_COR_COD_ROS_TG_POS]]-Tabla25[[#This Row],[ESC_DUR_COR_COD_ROS_TG_POS]]</f>
        <v>189.44642857142867</v>
      </c>
      <c r="BW50" s="36">
        <f>Tabla25[[#This Row],[PAS_NUM_COR_COD_ROS_TG_TOT]]-Tabla25[[#This Row],[ESC_NUM_COR_COD_ROS_TG_TOT]]</f>
        <v>1.3144360023378145</v>
      </c>
      <c r="BX50" s="36">
        <f>Tabla25[[#This Row],[PAS_DUR_COR_COD_ROS_TG_TOT]]-Tabla25[[#This Row],[ESC_DUR_COR_COD_ROS_TG_TOT]]</f>
        <v>356.19944341372911</v>
      </c>
      <c r="BY50" s="39">
        <f>Tabla25[[#This Row],[PAS_NUM_COR_COD_ESC_TG_NEG]]-Tabla25[[#This Row],[ESC_NUM_COR_COD_ESC_TG_NEG]]</f>
        <v>-1.25</v>
      </c>
      <c r="BZ50" s="39">
        <f>Tabla25[[#This Row],[PAS_DUR_COR_COD_ESC_TG_NEG]]-Tabla25[[#This Row],[ESC_DUR_COR_COD_ESC_TG_NEG]]</f>
        <v>-436.26143790849687</v>
      </c>
      <c r="CA50" s="39">
        <f>Tabla25[[#This Row],[PAS_NUM_COR_COD_ESC_TG_NEU]]-Tabla25[[#This Row],[ESC_NUM_COR_COD_ESC_TG_NEU]]</f>
        <v>-1.6631578947368424</v>
      </c>
      <c r="CB50" s="39">
        <f>Tabla25[[#This Row],[PAS_DUR_COR_COD_ESC_TG_NEU]]-Tabla25[[#This Row],[ESC_DUR_COR_COD_ESC_TG_NEU]]</f>
        <v>-347.69411764705887</v>
      </c>
      <c r="CC50" s="39">
        <f>Tabla25[[#This Row],[PAS_NUM_COR_COD_ESC_TG_POS]]-Tabla25[[#This Row],[ESC_NUM_COR_COD_ESC_TG_POS]]</f>
        <v>0.34999999999999964</v>
      </c>
      <c r="CD50" s="39">
        <f>Tabla25[[#This Row],[PAS_DUR_COR_COD_ESC_TG_POS]]-Tabla25[[#This Row],[ESC_DUR_COR_COD_ESC_TG_POS]]</f>
        <v>-158.42763157894728</v>
      </c>
      <c r="CE50" s="39">
        <f>Tabla25[[#This Row],[PAS_NUM_COR_COD_ESC_TG_TOT]]-Tabla25[[#This Row],[ESC_NUM_COR_COD_ESC_TG_TOT]]</f>
        <v>-0.84628872004675681</v>
      </c>
      <c r="CF50" s="39">
        <f>Tabla25[[#This Row],[PAS_DUR_COR_COD_ESC_TG_TOT]]-Tabla25[[#This Row],[ESC_DUR_COR_COD_ESC_TG_TOT]]</f>
        <v>-308.92662473794553</v>
      </c>
      <c r="CG50" s="42">
        <f>Tabla25[[#This Row],[PAS_NUM_COR_COD_ROS_TG_NEG]]-Tabla25[[#This Row],[PAS_NUM_COR_COD_ESC_TG_NEG]]</f>
        <v>0.54999999999999982</v>
      </c>
      <c r="CH50" s="42">
        <f>Tabla25[[#This Row],[PAS_NUM_COR_COD_ROS_TG_NEU]]-Tabla25[[#This Row],[PAS_NUM_COR_COD_ESC_TG_NEU]]</f>
        <v>0.31578947368421018</v>
      </c>
      <c r="CI50" s="42">
        <f>Tabla25[[#This Row],[PAS_NUM_COR_COD_ROS_TG_POS]]-Tabla25[[#This Row],[PAS_NUM_COR_COD_ESC_TG_POS]]</f>
        <v>-1.7999999999999998</v>
      </c>
      <c r="CJ50" s="42">
        <f>Tabla25[[#This Row],[PAS_NUM_COR_COD_ROS_TG_TOT]]-Tabla25[[#This Row],[PAS_NUM_COR_COD_ESC_TG_TOT]]</f>
        <v>-0.32203389830508433</v>
      </c>
      <c r="CK50" s="42">
        <f>Tabla25[[#This Row],[PAS_DUR_COR_COD_ROS_TG_NEG]]-Tabla25[[#This Row],[PAS_DUR_COR_COD_ESC_TG_NEG]]</f>
        <v>173.87254901960796</v>
      </c>
      <c r="CL50" s="42">
        <f>Tabla25[[#This Row],[PAS_DUR_COR_COD_ROS_TG_NEU]]-Tabla25[[#This Row],[PAS_DUR_COR_COD_ESC_TG_NEU]]</f>
        <v>-22.764705882352928</v>
      </c>
      <c r="CM50" s="42">
        <f>Tabla25[[#This Row],[PAS_DUR_COR_COD_ROS_TG_POS]]-Tabla25[[#This Row],[PAS_DUR_COR_COD_ESC_TG_POS]]</f>
        <v>-281.37593984962405</v>
      </c>
      <c r="CN50" s="42">
        <f>Tabla25[[#This Row],[PAS_DUR_COR_COD_ROS_TG_TOT]]-Tabla25[[#This Row],[PAS_DUR_COR_COD_ESC_TG_TOT]]</f>
        <v>-41.717366191759766</v>
      </c>
      <c r="CO50" s="44">
        <f>Tabla25[[#This Row],[ESC_NUM_COR_COD_ROS_TG_NEG]]-Tabla25[[#This Row],[ESC_NUM_COR_COD_ESC_TG_NEG]]</f>
        <v>-2.6666666666666665</v>
      </c>
      <c r="CP50" s="44">
        <f>Tabla25[[#This Row],[ESC_NUM_COR_COD_ROS_TG_NEU]]-Tabla25[[#This Row],[ESC_NUM_COR_COD_ESC_TG_NEU]]</f>
        <v>-3.2</v>
      </c>
      <c r="CQ50" s="44">
        <f>Tabla25[[#This Row],[ESC_NUM_COR_COD_ROS_TG_POS]]-Tabla25[[#This Row],[ESC_NUM_COR_COD_ESC_TG_POS]]</f>
        <v>-1.6000000000000005</v>
      </c>
      <c r="CR50" s="44">
        <f>Tabla25[[#This Row],[ESC_NUM_COR_COD_ROS_TG_TOT]]-Tabla25[[#This Row],[ESC_NUM_COR_COD_ESC_TG_TOT]]</f>
        <v>-2.4827586206896557</v>
      </c>
      <c r="CS50" s="44">
        <f>Tabla25[[#This Row],[ESC_DUR_COR_COD_ROS_TG_NEG]]-Tabla25[[#This Row],[ESC_DUR_COR_COD_ESC_TG_NEG]]</f>
        <v>-847.93055555555566</v>
      </c>
      <c r="CT50" s="44">
        <f>Tabla25[[#This Row],[ESC_DUR_COR_COD_ROS_TG_NEU]]-Tabla25[[#This Row],[ESC_DUR_COR_COD_ESC_TG_NEU]]</f>
        <v>-618.56666666666672</v>
      </c>
      <c r="CU50" s="44">
        <f>Tabla25[[#This Row],[ESC_DUR_COR_COD_ROS_TG_POS]]-Tabla25[[#This Row],[ESC_DUR_COR_COD_ESC_TG_POS]]</f>
        <v>-629.25</v>
      </c>
      <c r="CV50" s="44">
        <f>Tabla25[[#This Row],[ESC_DUR_COR_COD_ROS_TG_TOT]]-Tabla25[[#This Row],[ESC_DUR_COR_COD_ESC_TG_TOT]]</f>
        <v>-706.84343434343441</v>
      </c>
      <c r="CW50" s="47">
        <f>Tabla25[[#This Row],[ROS_NUM_COR_COD_ROS_TG_NEG]]-Tabla25[[#This Row],[ROS_NUM_COR_COD_ESC_TG_NEG]]</f>
        <v>4.666666666666667</v>
      </c>
      <c r="CX50" s="47">
        <f>Tabla25[[#This Row],[ROS_NUM_COR_COD_ROS_TG_NEU]]-Tabla25[[#This Row],[ROS_NUM_COR_COD_ESC_TG_NEU]]</f>
        <v>2.6666666666666661</v>
      </c>
      <c r="CY50" s="47">
        <f>Tabla25[[#This Row],[ROS_NUM_COR_COD_ROS_TG_POS]]-Tabla25[[#This Row],[ROS_NUM_COR_COD_ESC_TG_POS]]</f>
        <v>3.0999999999999996</v>
      </c>
      <c r="CZ50" s="47">
        <f>Tabla25[[#This Row],[ROS_NUM_COR_COD_ROS_TG_TOT]]-Tabla25[[#This Row],[ROS_NUM_COR_COD_ESC_TG_TOT]]</f>
        <v>3.464285714285714</v>
      </c>
      <c r="DA50" s="47">
        <f>Tabla25[[#This Row],[ROS_DUR_COR_COD_ROS_TG_NEG]]-Tabla25[[#This Row],[ROS_DUR_COR_COD_ESC_TG_NEG]]</f>
        <v>804.19444444444434</v>
      </c>
      <c r="DB50" s="47">
        <f>Tabla25[[#This Row],[ROS_DUR_COR_COD_ROS_TG_NEU]]-Tabla25[[#This Row],[ROS_DUR_COR_COD_ESC_TG_NEU]]</f>
        <v>407.9841269841271</v>
      </c>
      <c r="DC50" s="47">
        <f>Tabla25[[#This Row],[ROS_DUR_COR_COD_ROS_TG_POS]]-Tabla25[[#This Row],[ROS_DUR_COR_COD_ESC_TG_POS]]</f>
        <v>712.56666666666672</v>
      </c>
      <c r="DD50" s="47">
        <f>Tabla25[[#This Row],[ROS_DUR_COR_COD_ROS_TG_TOT]]-Tabla25[[#This Row],[ROS_DUR_COR_COD_ESC_TG_TOT]]</f>
        <v>641.13865546218483</v>
      </c>
    </row>
    <row r="51" spans="1:108" x14ac:dyDescent="0.3">
      <c r="A51" s="2" t="s">
        <v>49</v>
      </c>
      <c r="B51" s="2">
        <v>20</v>
      </c>
      <c r="C51" s="2">
        <v>2</v>
      </c>
      <c r="D51" s="2">
        <v>23</v>
      </c>
      <c r="E51" s="19">
        <v>3.3</v>
      </c>
      <c r="F51" s="19">
        <v>1039.1500000000001</v>
      </c>
      <c r="G51" s="19">
        <v>3.65</v>
      </c>
      <c r="H51" s="19">
        <v>1218.4736842105262</v>
      </c>
      <c r="I51" s="19">
        <v>3.1</v>
      </c>
      <c r="J51" s="19">
        <v>984.35</v>
      </c>
      <c r="K51" s="19">
        <v>3.35</v>
      </c>
      <c r="L51" s="19">
        <v>1078.3220338983051</v>
      </c>
      <c r="M51" s="21">
        <v>3.25</v>
      </c>
      <c r="N51" s="21">
        <v>1066.0526315789473</v>
      </c>
      <c r="O51" s="21">
        <v>2.4500000000000002</v>
      </c>
      <c r="P51" s="21">
        <v>821.05555555555554</v>
      </c>
      <c r="Q51" s="21">
        <v>3.4</v>
      </c>
      <c r="R51" s="21">
        <v>1110.421052631579</v>
      </c>
      <c r="S51" s="21">
        <v>3.0333333333333332</v>
      </c>
      <c r="T51" s="21">
        <v>1002.3571428571429</v>
      </c>
      <c r="U51" s="22">
        <v>5.25</v>
      </c>
      <c r="V51" s="22">
        <v>1574</v>
      </c>
      <c r="W51" s="22">
        <v>5.2</v>
      </c>
      <c r="X51" s="22">
        <v>1580</v>
      </c>
      <c r="Y51" s="22">
        <v>4.4000000000000004</v>
      </c>
      <c r="Z51" s="22">
        <v>1475.5</v>
      </c>
      <c r="AA51" s="22">
        <v>4.9285714285714288</v>
      </c>
      <c r="AB51" s="22">
        <v>1540.9642857142858</v>
      </c>
      <c r="AC51" s="24">
        <v>2</v>
      </c>
      <c r="AD51" s="24">
        <v>738.5</v>
      </c>
      <c r="AE51" s="24">
        <v>1.9</v>
      </c>
      <c r="AF51" s="24">
        <v>721.75</v>
      </c>
      <c r="AG51" s="24">
        <v>2</v>
      </c>
      <c r="AH51" s="24">
        <v>614.375</v>
      </c>
      <c r="AI51" s="24">
        <v>1.9642857142857142</v>
      </c>
      <c r="AJ51" s="24">
        <v>687.27272727272725</v>
      </c>
      <c r="AK51" s="26">
        <v>1</v>
      </c>
      <c r="AL51" s="26">
        <v>1297</v>
      </c>
      <c r="AM51" s="26">
        <v>2.1</v>
      </c>
      <c r="AN51" s="26">
        <v>852.75</v>
      </c>
      <c r="AO51" s="26">
        <v>2</v>
      </c>
      <c r="AP51" s="26">
        <v>1143.8333333333333</v>
      </c>
      <c r="AQ51" s="26">
        <v>1.75</v>
      </c>
      <c r="AR51" s="26">
        <v>1017.4375</v>
      </c>
      <c r="AS51" s="28">
        <v>5.25</v>
      </c>
      <c r="AT51" s="28">
        <v>2102.2857142857142</v>
      </c>
      <c r="AU51" s="28">
        <v>4.5999999999999996</v>
      </c>
      <c r="AV51" s="28">
        <v>1482.6</v>
      </c>
      <c r="AW51" s="28">
        <v>4.5</v>
      </c>
      <c r="AX51" s="28">
        <v>1691</v>
      </c>
      <c r="AY51" s="28">
        <v>4.75</v>
      </c>
      <c r="AZ51" s="28">
        <v>1721.5769230769231</v>
      </c>
      <c r="BA51" s="33">
        <f>Tabla25[[#This Row],[ROS_NUM_COR_COD_ROS_TG_NEG]]-Tabla25[[#This Row],[PAS_NUM_COR_COD_ROS_TG_NEG]]</f>
        <v>2</v>
      </c>
      <c r="BB51" s="33">
        <f>Tabla25[[#This Row],[ROS_DUR_COR_COD_ROS_TG_NEG]]-Tabla25[[#This Row],[PAS_DUR_COR_COD_ROS_TG_NEG]]</f>
        <v>1036.2330827067669</v>
      </c>
      <c r="BC51" s="33">
        <f>Tabla25[[#This Row],[ROS_NUM_COR_COD_ROS_TG_NEU]]-Tabla25[[#This Row],[PAS_NUM_COR_COD_ROS_TG_NEU]]</f>
        <v>2.1499999999999995</v>
      </c>
      <c r="BD51" s="33">
        <f>Tabla25[[#This Row],[ROS_DUR_COR_COD_ROS_TG_NEU]]-Tabla25[[#This Row],[PAS_DUR_COR_COD_ROS_TG_NEU]]</f>
        <v>661.54444444444437</v>
      </c>
      <c r="BE51" s="33">
        <f>Tabla25[[#This Row],[ROS_NUM_COR_COD_ROS_TG_POS]]-Tabla25[[#This Row],[PAS_NUM_COR_COD_ROS_TG_POS]]</f>
        <v>1.1000000000000001</v>
      </c>
      <c r="BF51" s="33">
        <f>Tabla25[[#This Row],[ROS_DUR_COR_COD_ROS_TG_POS]]-Tabla25[[#This Row],[PAS_DUR_COR_COD_ROS_TG_POS]]</f>
        <v>580.57894736842104</v>
      </c>
      <c r="BG51" s="33">
        <f>Tabla25[[#This Row],[ROS_NUM_COR_COD_ROS_TG_TOT]]-Tabla25[[#This Row],[PAS_NUM_COR_COD_ROS_TG_TOT]]</f>
        <v>1.7166666666666668</v>
      </c>
      <c r="BH51" s="33">
        <f>Tabla25[[#This Row],[ROS_DUR_COR_COD_ROS_TG_TOT]]-Tabla25[[#This Row],[PAS_DUR_COR_COD_ROS_TG_TOT]]</f>
        <v>719.2197802197802</v>
      </c>
      <c r="BI51" s="30">
        <f>Tabla25[[#This Row],[ROS_NUM_COR_COD_ESC_TG_NEG]]-Tabla25[[#This Row],[PAS_NUM_COR_COD_ESC_TG_NEG]]</f>
        <v>-2.2999999999999998</v>
      </c>
      <c r="BJ51" s="30">
        <f>Tabla25[[#This Row],[ROS_DUR_COR_COD_ESC_TG_NEG]]-Tabla25[[#This Row],[PAS_DUR_COR_COD_ESC_TG_NEG]]</f>
        <v>257.84999999999991</v>
      </c>
      <c r="BK51" s="30">
        <f>Tabla25[[#This Row],[ROS_NUM_COR_COD_ESC_TG_NEU]]-Tabla25[[#This Row],[PAS_NUM_COR_COD_ESC_TG_NEU]]</f>
        <v>-1.5499999999999998</v>
      </c>
      <c r="BL51" s="30">
        <f>Tabla25[[#This Row],[ROS_DUR_COR_COD_ESC_TG_NEU]]-Tabla25[[#This Row],[PAS_DUR_COR_COD_ESC_TG_NEU]]</f>
        <v>-365.72368421052624</v>
      </c>
      <c r="BM51" s="30">
        <f>Tabla25[[#This Row],[ROS_NUM_COR_COD_ESC_TG_POS]]-Tabla25[[#This Row],[PAS_NUM_COR_COD_ESC_TG_POS]]</f>
        <v>-1.1000000000000001</v>
      </c>
      <c r="BN51" s="30">
        <f>Tabla25[[#This Row],[ROS_DUR_COR_COD_ESC_TG_POS]]-Tabla25[[#This Row],[PAS_DUR_COR_COD_ESC_TG_POS]]</f>
        <v>159.48333333333323</v>
      </c>
      <c r="BO51" s="30">
        <f>Tabla25[[#This Row],[ROS_NUM_COR_COD_ESC_TG_TOT]]-Tabla25[[#This Row],[PAS_NUM_COR_COD_ESC_TG_TOT]]</f>
        <v>-1.6</v>
      </c>
      <c r="BP51" s="30">
        <f>Tabla25[[#This Row],[ROS_DUR_COR_COD_ESC_TG_TOT]]-Tabla25[[#This Row],[PAS_DUR_COR_COD_ESC_TG_TOT]]</f>
        <v>-60.884533898305108</v>
      </c>
      <c r="BQ51" s="36">
        <f>Tabla25[[#This Row],[PAS_NUM_COR_COD_ROS_TG_NEG]]-Tabla25[[#This Row],[ESC_NUM_COR_COD_ROS_TG_NEG]]</f>
        <v>1.25</v>
      </c>
      <c r="BR51" s="36">
        <f>Tabla25[[#This Row],[PAS_DUR_COR_COD_ROS_TG_NEG]]-Tabla25[[#This Row],[ESC_DUR_COR_COD_ROS_TG_NEG]]</f>
        <v>327.55263157894728</v>
      </c>
      <c r="BS51" s="36">
        <f>Tabla25[[#This Row],[PAS_NUM_COR_COD_ROS_TG_NEU]]-Tabla25[[#This Row],[ESC_NUM_COR_COD_ROS_TG_NEU]]</f>
        <v>0.55000000000000027</v>
      </c>
      <c r="BT51" s="36">
        <f>Tabla25[[#This Row],[PAS_DUR_COR_COD_ROS_TG_NEU]]-Tabla25[[#This Row],[ESC_DUR_COR_COD_ROS_TG_NEU]]</f>
        <v>99.305555555555543</v>
      </c>
      <c r="BU51" s="36">
        <f>Tabla25[[#This Row],[PAS_NUM_COR_COD_ROS_TG_POS]]-Tabla25[[#This Row],[ESC_NUM_COR_COD_ROS_TG_POS]]</f>
        <v>1.4</v>
      </c>
      <c r="BV51" s="36">
        <f>Tabla25[[#This Row],[PAS_DUR_COR_COD_ROS_TG_POS]]-Tabla25[[#This Row],[ESC_DUR_COR_COD_ROS_TG_POS]]</f>
        <v>496.04605263157896</v>
      </c>
      <c r="BW51" s="36">
        <f>Tabla25[[#This Row],[PAS_NUM_COR_COD_ROS_TG_TOT]]-Tabla25[[#This Row],[ESC_NUM_COR_COD_ROS_TG_TOT]]</f>
        <v>1.069047619047619</v>
      </c>
      <c r="BX51" s="36">
        <f>Tabla25[[#This Row],[PAS_DUR_COR_COD_ROS_TG_TOT]]-Tabla25[[#This Row],[ESC_DUR_COR_COD_ROS_TG_TOT]]</f>
        <v>315.08441558441564</v>
      </c>
      <c r="BY51" s="39">
        <f>Tabla25[[#This Row],[PAS_NUM_COR_COD_ESC_TG_NEG]]-Tabla25[[#This Row],[ESC_NUM_COR_COD_ESC_TG_NEG]]</f>
        <v>-1.9500000000000002</v>
      </c>
      <c r="BZ51" s="39">
        <f>Tabla25[[#This Row],[PAS_DUR_COR_COD_ESC_TG_NEG]]-Tabla25[[#This Row],[ESC_DUR_COR_COD_ESC_TG_NEG]]</f>
        <v>-534.84999999999991</v>
      </c>
      <c r="CA51" s="39">
        <f>Tabla25[[#This Row],[PAS_NUM_COR_COD_ESC_TG_NEU]]-Tabla25[[#This Row],[ESC_NUM_COR_COD_ESC_TG_NEU]]</f>
        <v>-1.5500000000000003</v>
      </c>
      <c r="CB51" s="39">
        <f>Tabla25[[#This Row],[PAS_DUR_COR_COD_ESC_TG_NEU]]-Tabla25[[#This Row],[ESC_DUR_COR_COD_ESC_TG_NEU]]</f>
        <v>-361.52631578947376</v>
      </c>
      <c r="CC51" s="39">
        <f>Tabla25[[#This Row],[PAS_NUM_COR_COD_ESC_TG_POS]]-Tabla25[[#This Row],[ESC_NUM_COR_COD_ESC_TG_POS]]</f>
        <v>-1.3000000000000003</v>
      </c>
      <c r="CD51" s="39">
        <f>Tabla25[[#This Row],[PAS_DUR_COR_COD_ESC_TG_POS]]-Tabla25[[#This Row],[ESC_DUR_COR_COD_ESC_TG_POS]]</f>
        <v>-491.15</v>
      </c>
      <c r="CE51" s="39">
        <f>Tabla25[[#This Row],[PAS_NUM_COR_COD_ESC_TG_TOT]]-Tabla25[[#This Row],[ESC_NUM_COR_COD_ESC_TG_TOT]]</f>
        <v>-1.5785714285714287</v>
      </c>
      <c r="CF51" s="39">
        <f>Tabla25[[#This Row],[PAS_DUR_COR_COD_ESC_TG_TOT]]-Tabla25[[#This Row],[ESC_DUR_COR_COD_ESC_TG_TOT]]</f>
        <v>-462.64225181598067</v>
      </c>
      <c r="CG51" s="42">
        <f>Tabla25[[#This Row],[PAS_NUM_COR_COD_ROS_TG_NEG]]-Tabla25[[#This Row],[PAS_NUM_COR_COD_ESC_TG_NEG]]</f>
        <v>-4.9999999999999822E-2</v>
      </c>
      <c r="CH51" s="42">
        <f>Tabla25[[#This Row],[PAS_NUM_COR_COD_ROS_TG_NEU]]-Tabla25[[#This Row],[PAS_NUM_COR_COD_ESC_TG_NEU]]</f>
        <v>-1.1999999999999997</v>
      </c>
      <c r="CI51" s="42">
        <f>Tabla25[[#This Row],[PAS_NUM_COR_COD_ROS_TG_POS]]-Tabla25[[#This Row],[PAS_NUM_COR_COD_ESC_TG_POS]]</f>
        <v>0.29999999999999982</v>
      </c>
      <c r="CJ51" s="42">
        <f>Tabla25[[#This Row],[PAS_NUM_COR_COD_ROS_TG_TOT]]-Tabla25[[#This Row],[PAS_NUM_COR_COD_ESC_TG_TOT]]</f>
        <v>-0.31666666666666687</v>
      </c>
      <c r="CK51" s="42">
        <f>Tabla25[[#This Row],[PAS_DUR_COR_COD_ROS_TG_NEG]]-Tabla25[[#This Row],[PAS_DUR_COR_COD_ESC_TG_NEG]]</f>
        <v>26.902631578947194</v>
      </c>
      <c r="CL51" s="42">
        <f>Tabla25[[#This Row],[PAS_DUR_COR_COD_ROS_TG_NEU]]-Tabla25[[#This Row],[PAS_DUR_COR_COD_ESC_TG_NEU]]</f>
        <v>-397.4181286549707</v>
      </c>
      <c r="CM51" s="42">
        <f>Tabla25[[#This Row],[PAS_DUR_COR_COD_ROS_TG_POS]]-Tabla25[[#This Row],[PAS_DUR_COR_COD_ESC_TG_POS]]</f>
        <v>126.07105263157894</v>
      </c>
      <c r="CN51" s="42">
        <f>Tabla25[[#This Row],[PAS_DUR_COR_COD_ROS_TG_TOT]]-Tabla25[[#This Row],[PAS_DUR_COR_COD_ESC_TG_TOT]]</f>
        <v>-75.964891041162218</v>
      </c>
      <c r="CO51" s="44">
        <f>Tabla25[[#This Row],[ESC_NUM_COR_COD_ROS_TG_NEG]]-Tabla25[[#This Row],[ESC_NUM_COR_COD_ESC_TG_NEG]]</f>
        <v>-3.25</v>
      </c>
      <c r="CP51" s="44">
        <f>Tabla25[[#This Row],[ESC_NUM_COR_COD_ROS_TG_NEU]]-Tabla25[[#This Row],[ESC_NUM_COR_COD_ESC_TG_NEU]]</f>
        <v>-3.3000000000000003</v>
      </c>
      <c r="CQ51" s="44">
        <f>Tabla25[[#This Row],[ESC_NUM_COR_COD_ROS_TG_POS]]-Tabla25[[#This Row],[ESC_NUM_COR_COD_ESC_TG_POS]]</f>
        <v>-2.4000000000000004</v>
      </c>
      <c r="CR51" s="44">
        <f>Tabla25[[#This Row],[ESC_NUM_COR_COD_ROS_TG_TOT]]-Tabla25[[#This Row],[ESC_NUM_COR_COD_ESC_TG_TOT]]</f>
        <v>-2.9642857142857144</v>
      </c>
      <c r="CS51" s="44">
        <f>Tabla25[[#This Row],[ESC_DUR_COR_COD_ROS_TG_NEG]]-Tabla25[[#This Row],[ESC_DUR_COR_COD_ESC_TG_NEG]]</f>
        <v>-835.5</v>
      </c>
      <c r="CT51" s="44">
        <f>Tabla25[[#This Row],[ESC_DUR_COR_COD_ROS_TG_NEU]]-Tabla25[[#This Row],[ESC_DUR_COR_COD_ESC_TG_NEU]]</f>
        <v>-858.25</v>
      </c>
      <c r="CU51" s="44">
        <f>Tabla25[[#This Row],[ESC_DUR_COR_COD_ROS_TG_POS]]-Tabla25[[#This Row],[ESC_DUR_COR_COD_ESC_TG_POS]]</f>
        <v>-861.125</v>
      </c>
      <c r="CV51" s="44">
        <f>Tabla25[[#This Row],[ESC_DUR_COR_COD_ROS_TG_TOT]]-Tabla25[[#This Row],[ESC_DUR_COR_COD_ESC_TG_TOT]]</f>
        <v>-853.69155844155853</v>
      </c>
      <c r="CW51" s="47">
        <f>Tabla25[[#This Row],[ROS_NUM_COR_COD_ROS_TG_NEG]]-Tabla25[[#This Row],[ROS_NUM_COR_COD_ESC_TG_NEG]]</f>
        <v>4.25</v>
      </c>
      <c r="CX51" s="47">
        <f>Tabla25[[#This Row],[ROS_NUM_COR_COD_ROS_TG_NEU]]-Tabla25[[#This Row],[ROS_NUM_COR_COD_ESC_TG_NEU]]</f>
        <v>2.4999999999999996</v>
      </c>
      <c r="CY51" s="47">
        <f>Tabla25[[#This Row],[ROS_NUM_COR_COD_ROS_TG_POS]]-Tabla25[[#This Row],[ROS_NUM_COR_COD_ESC_TG_POS]]</f>
        <v>2.5</v>
      </c>
      <c r="CZ51" s="47">
        <f>Tabla25[[#This Row],[ROS_NUM_COR_COD_ROS_TG_TOT]]-Tabla25[[#This Row],[ROS_NUM_COR_COD_ESC_TG_TOT]]</f>
        <v>3</v>
      </c>
      <c r="DA51" s="47">
        <f>Tabla25[[#This Row],[ROS_DUR_COR_COD_ROS_TG_NEG]]-Tabla25[[#This Row],[ROS_DUR_COR_COD_ESC_TG_NEG]]</f>
        <v>805.28571428571422</v>
      </c>
      <c r="DB51" s="47">
        <f>Tabla25[[#This Row],[ROS_DUR_COR_COD_ROS_TG_NEU]]-Tabla25[[#This Row],[ROS_DUR_COR_COD_ESC_TG_NEU]]</f>
        <v>629.84999999999991</v>
      </c>
      <c r="DC51" s="47">
        <f>Tabla25[[#This Row],[ROS_DUR_COR_COD_ROS_TG_POS]]-Tabla25[[#This Row],[ROS_DUR_COR_COD_ESC_TG_POS]]</f>
        <v>547.16666666666674</v>
      </c>
      <c r="DD51" s="47">
        <f>Tabla25[[#This Row],[ROS_DUR_COR_COD_ROS_TG_TOT]]-Tabla25[[#This Row],[ROS_DUR_COR_COD_ESC_TG_TOT]]</f>
        <v>704.13942307692309</v>
      </c>
    </row>
    <row r="52" spans="1:108" x14ac:dyDescent="0.3">
      <c r="A52" s="2" t="s">
        <v>50</v>
      </c>
      <c r="B52" s="2">
        <v>20</v>
      </c>
      <c r="C52" s="2">
        <v>2</v>
      </c>
      <c r="D52" s="2">
        <v>25</v>
      </c>
      <c r="E52" s="19">
        <v>3.05</v>
      </c>
      <c r="F52" s="19">
        <v>1313</v>
      </c>
      <c r="G52" s="19">
        <v>3.95</v>
      </c>
      <c r="H52" s="19">
        <v>1740.0833333333333</v>
      </c>
      <c r="I52" s="19">
        <v>3.45</v>
      </c>
      <c r="J52" s="19">
        <v>1243.7142857142858</v>
      </c>
      <c r="K52" s="19">
        <v>3.4833333333333334</v>
      </c>
      <c r="L52" s="19">
        <v>1419.5384615384614</v>
      </c>
      <c r="M52" s="21">
        <v>3.95</v>
      </c>
      <c r="N52" s="21">
        <v>1303.9411764705883</v>
      </c>
      <c r="O52" s="21">
        <v>3.5</v>
      </c>
      <c r="P52" s="21">
        <v>1465.2142857142858</v>
      </c>
      <c r="Q52" s="21">
        <v>3.9</v>
      </c>
      <c r="R52" s="21">
        <v>1160.8235294117646</v>
      </c>
      <c r="S52" s="21">
        <v>3.7833333333333332</v>
      </c>
      <c r="T52" s="21">
        <v>1300.2916666666667</v>
      </c>
      <c r="U52" s="22">
        <v>5.3</v>
      </c>
      <c r="V52" s="22">
        <v>1496.8</v>
      </c>
      <c r="W52" s="22">
        <v>5</v>
      </c>
      <c r="X52" s="22">
        <v>1403.3333333333333</v>
      </c>
      <c r="Y52" s="22">
        <v>4.7777777777777777</v>
      </c>
      <c r="Z52" s="22">
        <v>1445.25</v>
      </c>
      <c r="AA52" s="22">
        <v>5.0357142857142856</v>
      </c>
      <c r="AB52" s="22">
        <v>1450.3703703703704</v>
      </c>
      <c r="AC52" s="24">
        <v>2.1</v>
      </c>
      <c r="AD52" s="24">
        <v>883</v>
      </c>
      <c r="AE52" s="24">
        <v>2.3333333333333335</v>
      </c>
      <c r="AF52" s="24">
        <v>788</v>
      </c>
      <c r="AG52" s="24">
        <v>2.5555555555555554</v>
      </c>
      <c r="AH52" s="24">
        <v>1070.8571428571429</v>
      </c>
      <c r="AI52" s="24">
        <v>2.3214285714285716</v>
      </c>
      <c r="AJ52" s="24">
        <v>915.5</v>
      </c>
      <c r="AK52" s="26">
        <v>2.6666666666666665</v>
      </c>
      <c r="AL52" s="26">
        <v>787.5</v>
      </c>
      <c r="AM52" s="26">
        <v>3.8</v>
      </c>
      <c r="AN52" s="26">
        <v>1079.7142857142858</v>
      </c>
      <c r="AO52" s="26">
        <v>2.8</v>
      </c>
      <c r="AP52" s="26">
        <v>569.9</v>
      </c>
      <c r="AQ52" s="26">
        <v>3.103448275862069</v>
      </c>
      <c r="AR52" s="26">
        <v>781.82608695652175</v>
      </c>
      <c r="AS52" s="28">
        <v>4.333333333333333</v>
      </c>
      <c r="AT52" s="28">
        <v>984.875</v>
      </c>
      <c r="AU52" s="28">
        <v>3.9</v>
      </c>
      <c r="AV52" s="28">
        <v>1088.25</v>
      </c>
      <c r="AW52" s="28">
        <v>4.5</v>
      </c>
      <c r="AX52" s="28">
        <v>967.6</v>
      </c>
      <c r="AY52" s="28">
        <v>4.2413793103448274</v>
      </c>
      <c r="AZ52" s="28">
        <v>1010.0384615384615</v>
      </c>
      <c r="BA52" s="33">
        <f>Tabla25[[#This Row],[ROS_NUM_COR_COD_ROS_TG_NEG]]-Tabla25[[#This Row],[PAS_NUM_COR_COD_ROS_TG_NEG]]</f>
        <v>0.38333333333333286</v>
      </c>
      <c r="BB52" s="33">
        <f>Tabla25[[#This Row],[ROS_DUR_COR_COD_ROS_TG_NEG]]-Tabla25[[#This Row],[PAS_DUR_COR_COD_ROS_TG_NEG]]</f>
        <v>-319.06617647058829</v>
      </c>
      <c r="BC52" s="33">
        <f>Tabla25[[#This Row],[ROS_NUM_COR_COD_ROS_TG_NEU]]-Tabla25[[#This Row],[PAS_NUM_COR_COD_ROS_TG_NEU]]</f>
        <v>0.39999999999999991</v>
      </c>
      <c r="BD52" s="33">
        <f>Tabla25[[#This Row],[ROS_DUR_COR_COD_ROS_TG_NEU]]-Tabla25[[#This Row],[PAS_DUR_COR_COD_ROS_TG_NEU]]</f>
        <v>-376.96428571428578</v>
      </c>
      <c r="BE52" s="33">
        <f>Tabla25[[#This Row],[ROS_NUM_COR_COD_ROS_TG_POS]]-Tabla25[[#This Row],[PAS_NUM_COR_COD_ROS_TG_POS]]</f>
        <v>0.60000000000000009</v>
      </c>
      <c r="BF52" s="33">
        <f>Tabla25[[#This Row],[ROS_DUR_COR_COD_ROS_TG_POS]]-Tabla25[[#This Row],[PAS_DUR_COR_COD_ROS_TG_POS]]</f>
        <v>-193.22352941176462</v>
      </c>
      <c r="BG52" s="33">
        <f>Tabla25[[#This Row],[ROS_NUM_COR_COD_ROS_TG_TOT]]-Tabla25[[#This Row],[PAS_NUM_COR_COD_ROS_TG_TOT]]</f>
        <v>0.45804597701149419</v>
      </c>
      <c r="BH52" s="33">
        <f>Tabla25[[#This Row],[ROS_DUR_COR_COD_ROS_TG_TOT]]-Tabla25[[#This Row],[PAS_DUR_COR_COD_ROS_TG_TOT]]</f>
        <v>-290.2532051282052</v>
      </c>
      <c r="BI52" s="30">
        <f>Tabla25[[#This Row],[ROS_NUM_COR_COD_ESC_TG_NEG]]-Tabla25[[#This Row],[PAS_NUM_COR_COD_ESC_TG_NEG]]</f>
        <v>-0.3833333333333333</v>
      </c>
      <c r="BJ52" s="30">
        <f>Tabla25[[#This Row],[ROS_DUR_COR_COD_ESC_TG_NEG]]-Tabla25[[#This Row],[PAS_DUR_COR_COD_ESC_TG_NEG]]</f>
        <v>-525.5</v>
      </c>
      <c r="BK52" s="30">
        <f>Tabla25[[#This Row],[ROS_NUM_COR_COD_ESC_TG_NEU]]-Tabla25[[#This Row],[PAS_NUM_COR_COD_ESC_TG_NEU]]</f>
        <v>-0.15000000000000036</v>
      </c>
      <c r="BL52" s="30">
        <f>Tabla25[[#This Row],[ROS_DUR_COR_COD_ESC_TG_NEU]]-Tabla25[[#This Row],[PAS_DUR_COR_COD_ESC_TG_NEU]]</f>
        <v>-660.36904761904748</v>
      </c>
      <c r="BM52" s="30">
        <f>Tabla25[[#This Row],[ROS_NUM_COR_COD_ESC_TG_POS]]-Tabla25[[#This Row],[PAS_NUM_COR_COD_ESC_TG_POS]]</f>
        <v>-0.65000000000000036</v>
      </c>
      <c r="BN52" s="30">
        <f>Tabla25[[#This Row],[ROS_DUR_COR_COD_ESC_TG_POS]]-Tabla25[[#This Row],[PAS_DUR_COR_COD_ESC_TG_POS]]</f>
        <v>-673.8142857142858</v>
      </c>
      <c r="BO52" s="30">
        <f>Tabla25[[#This Row],[ROS_NUM_COR_COD_ESC_TG_TOT]]-Tabla25[[#This Row],[PAS_NUM_COR_COD_ESC_TG_TOT]]</f>
        <v>-0.37988505747126444</v>
      </c>
      <c r="BP52" s="30">
        <f>Tabla25[[#This Row],[ROS_DUR_COR_COD_ESC_TG_TOT]]-Tabla25[[#This Row],[PAS_DUR_COR_COD_ESC_TG_TOT]]</f>
        <v>-637.71237458193968</v>
      </c>
      <c r="BQ52" s="36">
        <f>Tabla25[[#This Row],[PAS_NUM_COR_COD_ROS_TG_NEG]]-Tabla25[[#This Row],[ESC_NUM_COR_COD_ROS_TG_NEG]]</f>
        <v>1.85</v>
      </c>
      <c r="BR52" s="36">
        <f>Tabla25[[#This Row],[PAS_DUR_COR_COD_ROS_TG_NEG]]-Tabla25[[#This Row],[ESC_DUR_COR_COD_ROS_TG_NEG]]</f>
        <v>420.94117647058829</v>
      </c>
      <c r="BS52" s="36">
        <f>Tabla25[[#This Row],[PAS_NUM_COR_COD_ROS_TG_NEU]]-Tabla25[[#This Row],[ESC_NUM_COR_COD_ROS_TG_NEU]]</f>
        <v>1.1666666666666665</v>
      </c>
      <c r="BT52" s="36">
        <f>Tabla25[[#This Row],[PAS_DUR_COR_COD_ROS_TG_NEU]]-Tabla25[[#This Row],[ESC_DUR_COR_COD_ROS_TG_NEU]]</f>
        <v>677.21428571428578</v>
      </c>
      <c r="BU52" s="36">
        <f>Tabla25[[#This Row],[PAS_NUM_COR_COD_ROS_TG_POS]]-Tabla25[[#This Row],[ESC_NUM_COR_COD_ROS_TG_POS]]</f>
        <v>1.3444444444444446</v>
      </c>
      <c r="BV52" s="36">
        <f>Tabla25[[#This Row],[PAS_DUR_COR_COD_ROS_TG_POS]]-Tabla25[[#This Row],[ESC_DUR_COR_COD_ROS_TG_POS]]</f>
        <v>89.966386554621749</v>
      </c>
      <c r="BW52" s="36">
        <f>Tabla25[[#This Row],[PAS_NUM_COR_COD_ROS_TG_TOT]]-Tabla25[[#This Row],[ESC_NUM_COR_COD_ROS_TG_TOT]]</f>
        <v>1.4619047619047616</v>
      </c>
      <c r="BX52" s="36">
        <f>Tabla25[[#This Row],[PAS_DUR_COR_COD_ROS_TG_TOT]]-Tabla25[[#This Row],[ESC_DUR_COR_COD_ROS_TG_TOT]]</f>
        <v>384.79166666666674</v>
      </c>
      <c r="BY52" s="39">
        <f>Tabla25[[#This Row],[PAS_NUM_COR_COD_ESC_TG_NEG]]-Tabla25[[#This Row],[ESC_NUM_COR_COD_ESC_TG_NEG]]</f>
        <v>-2.25</v>
      </c>
      <c r="BZ52" s="39">
        <f>Tabla25[[#This Row],[PAS_DUR_COR_COD_ESC_TG_NEG]]-Tabla25[[#This Row],[ESC_DUR_COR_COD_ESC_TG_NEG]]</f>
        <v>-183.79999999999995</v>
      </c>
      <c r="CA52" s="39">
        <f>Tabla25[[#This Row],[PAS_NUM_COR_COD_ESC_TG_NEU]]-Tabla25[[#This Row],[ESC_NUM_COR_COD_ESC_TG_NEU]]</f>
        <v>-1.0499999999999998</v>
      </c>
      <c r="CB52" s="39">
        <f>Tabla25[[#This Row],[PAS_DUR_COR_COD_ESC_TG_NEU]]-Tabla25[[#This Row],[ESC_DUR_COR_COD_ESC_TG_NEU]]</f>
        <v>336.75</v>
      </c>
      <c r="CC52" s="39">
        <f>Tabla25[[#This Row],[PAS_NUM_COR_COD_ESC_TG_POS]]-Tabla25[[#This Row],[ESC_NUM_COR_COD_ESC_TG_POS]]</f>
        <v>-1.3277777777777775</v>
      </c>
      <c r="CD52" s="39">
        <f>Tabla25[[#This Row],[PAS_DUR_COR_COD_ESC_TG_POS]]-Tabla25[[#This Row],[ESC_DUR_COR_COD_ESC_TG_POS]]</f>
        <v>-201.53571428571422</v>
      </c>
      <c r="CE52" s="39">
        <f>Tabla25[[#This Row],[PAS_NUM_COR_COD_ESC_TG_TOT]]-Tabla25[[#This Row],[ESC_NUM_COR_COD_ESC_TG_TOT]]</f>
        <v>-1.5523809523809522</v>
      </c>
      <c r="CF52" s="39">
        <f>Tabla25[[#This Row],[PAS_DUR_COR_COD_ESC_TG_TOT]]-Tabla25[[#This Row],[ESC_DUR_COR_COD_ESC_TG_TOT]]</f>
        <v>-30.831908831909004</v>
      </c>
      <c r="CG52" s="42">
        <f>Tabla25[[#This Row],[PAS_NUM_COR_COD_ROS_TG_NEG]]-Tabla25[[#This Row],[PAS_NUM_COR_COD_ESC_TG_NEG]]</f>
        <v>0.90000000000000036</v>
      </c>
      <c r="CH52" s="42">
        <f>Tabla25[[#This Row],[PAS_NUM_COR_COD_ROS_TG_NEU]]-Tabla25[[#This Row],[PAS_NUM_COR_COD_ESC_TG_NEU]]</f>
        <v>-0.45000000000000018</v>
      </c>
      <c r="CI52" s="42">
        <f>Tabla25[[#This Row],[PAS_NUM_COR_COD_ROS_TG_POS]]-Tabla25[[#This Row],[PAS_NUM_COR_COD_ESC_TG_POS]]</f>
        <v>0.44999999999999973</v>
      </c>
      <c r="CJ52" s="42">
        <f>Tabla25[[#This Row],[PAS_NUM_COR_COD_ROS_TG_TOT]]-Tabla25[[#This Row],[PAS_NUM_COR_COD_ESC_TG_TOT]]</f>
        <v>0.29999999999999982</v>
      </c>
      <c r="CK52" s="42">
        <f>Tabla25[[#This Row],[PAS_DUR_COR_COD_ROS_TG_NEG]]-Tabla25[[#This Row],[PAS_DUR_COR_COD_ESC_TG_NEG]]</f>
        <v>-9.0588235294117112</v>
      </c>
      <c r="CL52" s="42">
        <f>Tabla25[[#This Row],[PAS_DUR_COR_COD_ROS_TG_NEU]]-Tabla25[[#This Row],[PAS_DUR_COR_COD_ESC_TG_NEU]]</f>
        <v>-274.86904761904748</v>
      </c>
      <c r="CM52" s="42">
        <f>Tabla25[[#This Row],[PAS_DUR_COR_COD_ROS_TG_POS]]-Tabla25[[#This Row],[PAS_DUR_COR_COD_ESC_TG_POS]]</f>
        <v>-82.89075630252114</v>
      </c>
      <c r="CN52" s="42">
        <f>Tabla25[[#This Row],[PAS_DUR_COR_COD_ROS_TG_TOT]]-Tabla25[[#This Row],[PAS_DUR_COR_COD_ESC_TG_TOT]]</f>
        <v>-119.24679487179469</v>
      </c>
      <c r="CO52" s="44">
        <f>Tabla25[[#This Row],[ESC_NUM_COR_COD_ROS_TG_NEG]]-Tabla25[[#This Row],[ESC_NUM_COR_COD_ESC_TG_NEG]]</f>
        <v>-3.1999999999999997</v>
      </c>
      <c r="CP52" s="44">
        <f>Tabla25[[#This Row],[ESC_NUM_COR_COD_ROS_TG_NEU]]-Tabla25[[#This Row],[ESC_NUM_COR_COD_ESC_TG_NEU]]</f>
        <v>-2.6666666666666665</v>
      </c>
      <c r="CQ52" s="44">
        <f>Tabla25[[#This Row],[ESC_NUM_COR_COD_ROS_TG_POS]]-Tabla25[[#This Row],[ESC_NUM_COR_COD_ESC_TG_POS]]</f>
        <v>-2.2222222222222223</v>
      </c>
      <c r="CR52" s="44">
        <f>Tabla25[[#This Row],[ESC_NUM_COR_COD_ROS_TG_TOT]]-Tabla25[[#This Row],[ESC_NUM_COR_COD_ESC_TG_TOT]]</f>
        <v>-2.714285714285714</v>
      </c>
      <c r="CS52" s="44">
        <f>Tabla25[[#This Row],[ESC_DUR_COR_COD_ROS_TG_NEG]]-Tabla25[[#This Row],[ESC_DUR_COR_COD_ESC_TG_NEG]]</f>
        <v>-613.79999999999995</v>
      </c>
      <c r="CT52" s="44">
        <f>Tabla25[[#This Row],[ESC_DUR_COR_COD_ROS_TG_NEU]]-Tabla25[[#This Row],[ESC_DUR_COR_COD_ESC_TG_NEU]]</f>
        <v>-615.33333333333326</v>
      </c>
      <c r="CU52" s="44">
        <f>Tabla25[[#This Row],[ESC_DUR_COR_COD_ROS_TG_POS]]-Tabla25[[#This Row],[ESC_DUR_COR_COD_ESC_TG_POS]]</f>
        <v>-374.39285714285711</v>
      </c>
      <c r="CV52" s="44">
        <f>Tabla25[[#This Row],[ESC_DUR_COR_COD_ROS_TG_TOT]]-Tabla25[[#This Row],[ESC_DUR_COR_COD_ESC_TG_TOT]]</f>
        <v>-534.87037037037044</v>
      </c>
      <c r="CW52" s="47">
        <f>Tabla25[[#This Row],[ROS_NUM_COR_COD_ROS_TG_NEG]]-Tabla25[[#This Row],[ROS_NUM_COR_COD_ESC_TG_NEG]]</f>
        <v>1.6666666666666665</v>
      </c>
      <c r="CX52" s="47">
        <f>Tabla25[[#This Row],[ROS_NUM_COR_COD_ROS_TG_NEU]]-Tabla25[[#This Row],[ROS_NUM_COR_COD_ESC_TG_NEU]]</f>
        <v>0.10000000000000009</v>
      </c>
      <c r="CY52" s="47">
        <f>Tabla25[[#This Row],[ROS_NUM_COR_COD_ROS_TG_POS]]-Tabla25[[#This Row],[ROS_NUM_COR_COD_ESC_TG_POS]]</f>
        <v>1.7000000000000002</v>
      </c>
      <c r="CZ52" s="47">
        <f>Tabla25[[#This Row],[ROS_NUM_COR_COD_ROS_TG_TOT]]-Tabla25[[#This Row],[ROS_NUM_COR_COD_ESC_TG_TOT]]</f>
        <v>1.1379310344827585</v>
      </c>
      <c r="DA52" s="47">
        <f>Tabla25[[#This Row],[ROS_DUR_COR_COD_ROS_TG_NEG]]-Tabla25[[#This Row],[ROS_DUR_COR_COD_ESC_TG_NEG]]</f>
        <v>197.375</v>
      </c>
      <c r="DB52" s="47">
        <f>Tabla25[[#This Row],[ROS_DUR_COR_COD_ROS_TG_NEU]]-Tabla25[[#This Row],[ROS_DUR_COR_COD_ESC_TG_NEU]]</f>
        <v>8.5357142857142208</v>
      </c>
      <c r="DC52" s="47">
        <f>Tabla25[[#This Row],[ROS_DUR_COR_COD_ROS_TG_POS]]-Tabla25[[#This Row],[ROS_DUR_COR_COD_ESC_TG_POS]]</f>
        <v>397.70000000000005</v>
      </c>
      <c r="DD52" s="47">
        <f>Tabla25[[#This Row],[ROS_DUR_COR_COD_ROS_TG_TOT]]-Tabla25[[#This Row],[ROS_DUR_COR_COD_ESC_TG_TOT]]</f>
        <v>228.2123745819398</v>
      </c>
    </row>
    <row r="53" spans="1:108" x14ac:dyDescent="0.3">
      <c r="A53" s="2" t="s">
        <v>51</v>
      </c>
      <c r="B53" s="2">
        <v>30</v>
      </c>
      <c r="C53" s="2">
        <v>1</v>
      </c>
      <c r="D53" s="2">
        <v>33</v>
      </c>
      <c r="E53" s="19">
        <v>3.9</v>
      </c>
      <c r="F53" s="19">
        <v>1113.1052631578948</v>
      </c>
      <c r="G53" s="19">
        <v>3.6</v>
      </c>
      <c r="H53" s="19">
        <v>980.55</v>
      </c>
      <c r="I53" s="19">
        <v>3.7894736842105261</v>
      </c>
      <c r="J53" s="19">
        <v>1038.5263157894738</v>
      </c>
      <c r="K53" s="19">
        <v>3.7627118644067798</v>
      </c>
      <c r="L53" s="19">
        <v>1042.9655172413793</v>
      </c>
      <c r="M53" s="21">
        <v>3.75</v>
      </c>
      <c r="N53" s="21">
        <v>1045.9000000000001</v>
      </c>
      <c r="O53" s="21">
        <v>3.85</v>
      </c>
      <c r="P53" s="21">
        <v>1152.3</v>
      </c>
      <c r="Q53" s="21">
        <v>3.7894736842105261</v>
      </c>
      <c r="R53" s="21">
        <v>1148.2222222222222</v>
      </c>
      <c r="S53" s="21">
        <v>3.7966101694915255</v>
      </c>
      <c r="T53" s="21">
        <v>1114.344827586207</v>
      </c>
      <c r="U53" s="22">
        <v>5.3</v>
      </c>
      <c r="V53" s="22">
        <v>1734</v>
      </c>
      <c r="W53" s="22">
        <v>5.6</v>
      </c>
      <c r="X53" s="22">
        <v>1762</v>
      </c>
      <c r="Y53" s="22">
        <v>6.2222222222222223</v>
      </c>
      <c r="Z53" s="22">
        <v>2023.4444444444443</v>
      </c>
      <c r="AA53" s="22">
        <v>5.6896551724137927</v>
      </c>
      <c r="AB53" s="22">
        <v>1833.4827586206898</v>
      </c>
      <c r="AC53" s="24">
        <v>1.6</v>
      </c>
      <c r="AD53" s="24">
        <v>681.85714285714289</v>
      </c>
      <c r="AE53" s="24">
        <v>1.6</v>
      </c>
      <c r="AF53" s="24">
        <v>638.14285714285711</v>
      </c>
      <c r="AG53" s="24">
        <v>0.88888888888888884</v>
      </c>
      <c r="AH53" s="24">
        <v>267.83333333333331</v>
      </c>
      <c r="AI53" s="24">
        <v>1.3793103448275863</v>
      </c>
      <c r="AJ53" s="24">
        <v>542.35</v>
      </c>
      <c r="AK53" s="26">
        <v>1.2222222222222223</v>
      </c>
      <c r="AL53" s="26">
        <v>421.28571428571428</v>
      </c>
      <c r="AM53" s="26">
        <v>0.8</v>
      </c>
      <c r="AN53" s="26">
        <v>619.20000000000005</v>
      </c>
      <c r="AO53" s="26">
        <v>1.1000000000000001</v>
      </c>
      <c r="AP53" s="26">
        <v>516</v>
      </c>
      <c r="AQ53" s="26">
        <v>1.0344827586206897</v>
      </c>
      <c r="AR53" s="26">
        <v>508.26315789473682</v>
      </c>
      <c r="AS53" s="28">
        <v>5.7777777777777777</v>
      </c>
      <c r="AT53" s="28">
        <v>1952.8888888888889</v>
      </c>
      <c r="AU53" s="28">
        <v>5.9</v>
      </c>
      <c r="AV53" s="28">
        <v>1875.7</v>
      </c>
      <c r="AW53" s="28">
        <v>5.4</v>
      </c>
      <c r="AX53" s="28">
        <v>1786.6</v>
      </c>
      <c r="AY53" s="28">
        <v>5.6896551724137927</v>
      </c>
      <c r="AZ53" s="28">
        <v>1868.9310344827586</v>
      </c>
      <c r="BA53" s="33">
        <f>Tabla25[[#This Row],[ROS_NUM_COR_COD_ROS_TG_NEG]]-Tabla25[[#This Row],[PAS_NUM_COR_COD_ROS_TG_NEG]]</f>
        <v>2.0277777777777777</v>
      </c>
      <c r="BB53" s="33">
        <f>Tabla25[[#This Row],[ROS_DUR_COR_COD_ROS_TG_NEG]]-Tabla25[[#This Row],[PAS_DUR_COR_COD_ROS_TG_NEG]]</f>
        <v>906.98888888888882</v>
      </c>
      <c r="BC53" s="33">
        <f>Tabla25[[#This Row],[ROS_NUM_COR_COD_ROS_TG_NEU]]-Tabla25[[#This Row],[PAS_NUM_COR_COD_ROS_TG_NEU]]</f>
        <v>2.0500000000000003</v>
      </c>
      <c r="BD53" s="33">
        <f>Tabla25[[#This Row],[ROS_DUR_COR_COD_ROS_TG_NEU]]-Tabla25[[#This Row],[PAS_DUR_COR_COD_ROS_TG_NEU]]</f>
        <v>723.40000000000009</v>
      </c>
      <c r="BE53" s="33">
        <f>Tabla25[[#This Row],[ROS_NUM_COR_COD_ROS_TG_POS]]-Tabla25[[#This Row],[PAS_NUM_COR_COD_ROS_TG_POS]]</f>
        <v>1.6105263157894742</v>
      </c>
      <c r="BF53" s="33">
        <f>Tabla25[[#This Row],[ROS_DUR_COR_COD_ROS_TG_POS]]-Tabla25[[#This Row],[PAS_DUR_COR_COD_ROS_TG_POS]]</f>
        <v>638.37777777777774</v>
      </c>
      <c r="BG53" s="33">
        <f>Tabla25[[#This Row],[ROS_NUM_COR_COD_ROS_TG_TOT]]-Tabla25[[#This Row],[PAS_NUM_COR_COD_ROS_TG_TOT]]</f>
        <v>1.8930450029222672</v>
      </c>
      <c r="BH53" s="33">
        <f>Tabla25[[#This Row],[ROS_DUR_COR_COD_ROS_TG_TOT]]-Tabla25[[#This Row],[PAS_DUR_COR_COD_ROS_TG_TOT]]</f>
        <v>754.58620689655163</v>
      </c>
      <c r="BI53" s="30">
        <f>Tabla25[[#This Row],[ROS_NUM_COR_COD_ESC_TG_NEG]]-Tabla25[[#This Row],[PAS_NUM_COR_COD_ESC_TG_NEG]]</f>
        <v>-2.6777777777777776</v>
      </c>
      <c r="BJ53" s="30">
        <f>Tabla25[[#This Row],[ROS_DUR_COR_COD_ESC_TG_NEG]]-Tabla25[[#This Row],[PAS_DUR_COR_COD_ESC_TG_NEG]]</f>
        <v>-691.81954887218058</v>
      </c>
      <c r="BK53" s="30">
        <f>Tabla25[[#This Row],[ROS_NUM_COR_COD_ESC_TG_NEU]]-Tabla25[[#This Row],[PAS_NUM_COR_COD_ESC_TG_NEU]]</f>
        <v>-2.8</v>
      </c>
      <c r="BL53" s="30">
        <f>Tabla25[[#This Row],[ROS_DUR_COR_COD_ESC_TG_NEU]]-Tabla25[[#This Row],[PAS_DUR_COR_COD_ESC_TG_NEU]]</f>
        <v>-361.34999999999991</v>
      </c>
      <c r="BM53" s="30">
        <f>Tabla25[[#This Row],[ROS_NUM_COR_COD_ESC_TG_POS]]-Tabla25[[#This Row],[PAS_NUM_COR_COD_ESC_TG_POS]]</f>
        <v>-2.689473684210526</v>
      </c>
      <c r="BN53" s="30">
        <f>Tabla25[[#This Row],[ROS_DUR_COR_COD_ESC_TG_POS]]-Tabla25[[#This Row],[PAS_DUR_COR_COD_ESC_TG_POS]]</f>
        <v>-522.52631578947376</v>
      </c>
      <c r="BO53" s="30">
        <f>Tabla25[[#This Row],[ROS_NUM_COR_COD_ESC_TG_TOT]]-Tabla25[[#This Row],[PAS_NUM_COR_COD_ESC_TG_TOT]]</f>
        <v>-2.7282291057860899</v>
      </c>
      <c r="BP53" s="30">
        <f>Tabla25[[#This Row],[ROS_DUR_COR_COD_ESC_TG_TOT]]-Tabla25[[#This Row],[PAS_DUR_COR_COD_ESC_TG_TOT]]</f>
        <v>-534.70235934664242</v>
      </c>
      <c r="BQ53" s="36">
        <f>Tabla25[[#This Row],[PAS_NUM_COR_COD_ROS_TG_NEG]]-Tabla25[[#This Row],[ESC_NUM_COR_COD_ROS_TG_NEG]]</f>
        <v>2.15</v>
      </c>
      <c r="BR53" s="36">
        <f>Tabla25[[#This Row],[PAS_DUR_COR_COD_ROS_TG_NEG]]-Tabla25[[#This Row],[ESC_DUR_COR_COD_ROS_TG_NEG]]</f>
        <v>364.0428571428572</v>
      </c>
      <c r="BS53" s="36">
        <f>Tabla25[[#This Row],[PAS_NUM_COR_COD_ROS_TG_NEU]]-Tabla25[[#This Row],[ESC_NUM_COR_COD_ROS_TG_NEU]]</f>
        <v>2.25</v>
      </c>
      <c r="BT53" s="36">
        <f>Tabla25[[#This Row],[PAS_DUR_COR_COD_ROS_TG_NEU]]-Tabla25[[#This Row],[ESC_DUR_COR_COD_ROS_TG_NEU]]</f>
        <v>514.15714285714284</v>
      </c>
      <c r="BU53" s="36">
        <f>Tabla25[[#This Row],[PAS_NUM_COR_COD_ROS_TG_POS]]-Tabla25[[#This Row],[ESC_NUM_COR_COD_ROS_TG_POS]]</f>
        <v>2.9005847953216373</v>
      </c>
      <c r="BV53" s="36">
        <f>Tabla25[[#This Row],[PAS_DUR_COR_COD_ROS_TG_POS]]-Tabla25[[#This Row],[ESC_DUR_COR_COD_ROS_TG_POS]]</f>
        <v>880.38888888888891</v>
      </c>
      <c r="BW53" s="36">
        <f>Tabla25[[#This Row],[PAS_NUM_COR_COD_ROS_TG_TOT]]-Tabla25[[#This Row],[ESC_NUM_COR_COD_ROS_TG_TOT]]</f>
        <v>2.4172998246639392</v>
      </c>
      <c r="BX53" s="36">
        <f>Tabla25[[#This Row],[PAS_DUR_COR_COD_ROS_TG_TOT]]-Tabla25[[#This Row],[ESC_DUR_COR_COD_ROS_TG_TOT]]</f>
        <v>571.99482758620695</v>
      </c>
      <c r="BY53" s="39">
        <f>Tabla25[[#This Row],[PAS_NUM_COR_COD_ESC_TG_NEG]]-Tabla25[[#This Row],[ESC_NUM_COR_COD_ESC_TG_NEG]]</f>
        <v>-1.4</v>
      </c>
      <c r="BZ53" s="39">
        <f>Tabla25[[#This Row],[PAS_DUR_COR_COD_ESC_TG_NEG]]-Tabla25[[#This Row],[ESC_DUR_COR_COD_ESC_TG_NEG]]</f>
        <v>-620.8947368421052</v>
      </c>
      <c r="CA53" s="39">
        <f>Tabla25[[#This Row],[PAS_NUM_COR_COD_ESC_TG_NEU]]-Tabla25[[#This Row],[ESC_NUM_COR_COD_ESC_TG_NEU]]</f>
        <v>-1.9999999999999996</v>
      </c>
      <c r="CB53" s="39">
        <f>Tabla25[[#This Row],[PAS_DUR_COR_COD_ESC_TG_NEU]]-Tabla25[[#This Row],[ESC_DUR_COR_COD_ESC_TG_NEU]]</f>
        <v>-781.45</v>
      </c>
      <c r="CC53" s="39">
        <f>Tabla25[[#This Row],[PAS_NUM_COR_COD_ESC_TG_POS]]-Tabla25[[#This Row],[ESC_NUM_COR_COD_ESC_TG_POS]]</f>
        <v>-2.4327485380116962</v>
      </c>
      <c r="CD53" s="39">
        <f>Tabla25[[#This Row],[PAS_DUR_COR_COD_ESC_TG_POS]]-Tabla25[[#This Row],[ESC_DUR_COR_COD_ESC_TG_POS]]</f>
        <v>-984.91812865497059</v>
      </c>
      <c r="CE53" s="39">
        <f>Tabla25[[#This Row],[PAS_NUM_COR_COD_ESC_TG_TOT]]-Tabla25[[#This Row],[ESC_NUM_COR_COD_ESC_TG_TOT]]</f>
        <v>-1.9269433080070129</v>
      </c>
      <c r="CF53" s="39">
        <f>Tabla25[[#This Row],[PAS_DUR_COR_COD_ESC_TG_TOT]]-Tabla25[[#This Row],[ESC_DUR_COR_COD_ESC_TG_TOT]]</f>
        <v>-790.51724137931046</v>
      </c>
      <c r="CG53" s="42">
        <f>Tabla25[[#This Row],[PAS_NUM_COR_COD_ROS_TG_NEG]]-Tabla25[[#This Row],[PAS_NUM_COR_COD_ESC_TG_NEG]]</f>
        <v>-0.14999999999999991</v>
      </c>
      <c r="CH53" s="42">
        <f>Tabla25[[#This Row],[PAS_NUM_COR_COD_ROS_TG_NEU]]-Tabla25[[#This Row],[PAS_NUM_COR_COD_ESC_TG_NEU]]</f>
        <v>0.25</v>
      </c>
      <c r="CI53" s="42">
        <f>Tabla25[[#This Row],[PAS_NUM_COR_COD_ROS_TG_POS]]-Tabla25[[#This Row],[PAS_NUM_COR_COD_ESC_TG_POS]]</f>
        <v>0</v>
      </c>
      <c r="CJ53" s="42">
        <f>Tabla25[[#This Row],[PAS_NUM_COR_COD_ROS_TG_TOT]]-Tabla25[[#This Row],[PAS_NUM_COR_COD_ESC_TG_TOT]]</f>
        <v>3.3898305084745672E-2</v>
      </c>
      <c r="CK53" s="42">
        <f>Tabla25[[#This Row],[PAS_DUR_COR_COD_ROS_TG_NEG]]-Tabla25[[#This Row],[PAS_DUR_COR_COD_ESC_TG_NEG]]</f>
        <v>-67.205263157894706</v>
      </c>
      <c r="CL53" s="42">
        <f>Tabla25[[#This Row],[PAS_DUR_COR_COD_ROS_TG_NEU]]-Tabla25[[#This Row],[PAS_DUR_COR_COD_ESC_TG_NEU]]</f>
        <v>171.75</v>
      </c>
      <c r="CM53" s="42">
        <f>Tabla25[[#This Row],[PAS_DUR_COR_COD_ROS_TG_POS]]-Tabla25[[#This Row],[PAS_DUR_COR_COD_ESC_TG_POS]]</f>
        <v>109.69590643274842</v>
      </c>
      <c r="CN53" s="42">
        <f>Tabla25[[#This Row],[PAS_DUR_COR_COD_ROS_TG_TOT]]-Tabla25[[#This Row],[PAS_DUR_COR_COD_ESC_TG_TOT]]</f>
        <v>71.379310344827672</v>
      </c>
      <c r="CO53" s="44">
        <f>Tabla25[[#This Row],[ESC_NUM_COR_COD_ROS_TG_NEG]]-Tabla25[[#This Row],[ESC_NUM_COR_COD_ESC_TG_NEG]]</f>
        <v>-3.6999999999999997</v>
      </c>
      <c r="CP53" s="44">
        <f>Tabla25[[#This Row],[ESC_NUM_COR_COD_ROS_TG_NEU]]-Tabla25[[#This Row],[ESC_NUM_COR_COD_ESC_TG_NEU]]</f>
        <v>-3.9999999999999996</v>
      </c>
      <c r="CQ53" s="44">
        <f>Tabla25[[#This Row],[ESC_NUM_COR_COD_ROS_TG_POS]]-Tabla25[[#This Row],[ESC_NUM_COR_COD_ESC_TG_POS]]</f>
        <v>-5.3333333333333339</v>
      </c>
      <c r="CR53" s="44">
        <f>Tabla25[[#This Row],[ESC_NUM_COR_COD_ROS_TG_TOT]]-Tabla25[[#This Row],[ESC_NUM_COR_COD_ESC_TG_TOT]]</f>
        <v>-4.3103448275862064</v>
      </c>
      <c r="CS53" s="44">
        <f>Tabla25[[#This Row],[ESC_DUR_COR_COD_ROS_TG_NEG]]-Tabla25[[#This Row],[ESC_DUR_COR_COD_ESC_TG_NEG]]</f>
        <v>-1052.1428571428571</v>
      </c>
      <c r="CT53" s="44">
        <f>Tabla25[[#This Row],[ESC_DUR_COR_COD_ROS_TG_NEU]]-Tabla25[[#This Row],[ESC_DUR_COR_COD_ESC_TG_NEU]]</f>
        <v>-1123.8571428571429</v>
      </c>
      <c r="CU53" s="44">
        <f>Tabla25[[#This Row],[ESC_DUR_COR_COD_ROS_TG_POS]]-Tabla25[[#This Row],[ESC_DUR_COR_COD_ESC_TG_POS]]</f>
        <v>-1755.6111111111111</v>
      </c>
      <c r="CV53" s="44">
        <f>Tabla25[[#This Row],[ESC_DUR_COR_COD_ROS_TG_TOT]]-Tabla25[[#This Row],[ESC_DUR_COR_COD_ESC_TG_TOT]]</f>
        <v>-1291.1327586206899</v>
      </c>
      <c r="CW53" s="47">
        <f>Tabla25[[#This Row],[ROS_NUM_COR_COD_ROS_TG_NEG]]-Tabla25[[#This Row],[ROS_NUM_COR_COD_ESC_TG_NEG]]</f>
        <v>4.5555555555555554</v>
      </c>
      <c r="CX53" s="47">
        <f>Tabla25[[#This Row],[ROS_NUM_COR_COD_ROS_TG_NEU]]-Tabla25[[#This Row],[ROS_NUM_COR_COD_ESC_TG_NEU]]</f>
        <v>5.1000000000000005</v>
      </c>
      <c r="CY53" s="47">
        <f>Tabla25[[#This Row],[ROS_NUM_COR_COD_ROS_TG_POS]]-Tabla25[[#This Row],[ROS_NUM_COR_COD_ESC_TG_POS]]</f>
        <v>4.3000000000000007</v>
      </c>
      <c r="CZ53" s="47">
        <f>Tabla25[[#This Row],[ROS_NUM_COR_COD_ROS_TG_TOT]]-Tabla25[[#This Row],[ROS_NUM_COR_COD_ESC_TG_TOT]]</f>
        <v>4.6551724137931032</v>
      </c>
      <c r="DA53" s="47">
        <f>Tabla25[[#This Row],[ROS_DUR_COR_COD_ROS_TG_NEG]]-Tabla25[[#This Row],[ROS_DUR_COR_COD_ESC_TG_NEG]]</f>
        <v>1531.6031746031747</v>
      </c>
      <c r="DB53" s="47">
        <f>Tabla25[[#This Row],[ROS_DUR_COR_COD_ROS_TG_NEU]]-Tabla25[[#This Row],[ROS_DUR_COR_COD_ESC_TG_NEU]]</f>
        <v>1256.5</v>
      </c>
      <c r="DC53" s="47">
        <f>Tabla25[[#This Row],[ROS_DUR_COR_COD_ROS_TG_POS]]-Tabla25[[#This Row],[ROS_DUR_COR_COD_ESC_TG_POS]]</f>
        <v>1270.5999999999999</v>
      </c>
      <c r="DD53" s="47">
        <f>Tabla25[[#This Row],[ROS_DUR_COR_COD_ROS_TG_TOT]]-Tabla25[[#This Row],[ROS_DUR_COR_COD_ESC_TG_TOT]]</f>
        <v>1360.6678765880217</v>
      </c>
    </row>
    <row r="54" spans="1:108" x14ac:dyDescent="0.3">
      <c r="A54" s="2" t="s">
        <v>52</v>
      </c>
      <c r="B54" s="2">
        <v>30</v>
      </c>
      <c r="C54" s="2">
        <v>1</v>
      </c>
      <c r="D54" s="2">
        <v>34</v>
      </c>
      <c r="E54" s="19">
        <v>3.6</v>
      </c>
      <c r="F54" s="19">
        <v>1285.3888888888889</v>
      </c>
      <c r="G54" s="19">
        <v>4</v>
      </c>
      <c r="H54" s="19">
        <v>1198.0526315789473</v>
      </c>
      <c r="I54" s="19">
        <v>3</v>
      </c>
      <c r="J54" s="19">
        <v>1017.4444444444445</v>
      </c>
      <c r="K54" s="19">
        <v>3.5333333333333332</v>
      </c>
      <c r="L54" s="19">
        <v>1167.5272727272727</v>
      </c>
      <c r="M54" s="21">
        <v>3.75</v>
      </c>
      <c r="N54" s="21">
        <v>1043.578947368421</v>
      </c>
      <c r="O54" s="21">
        <v>3.6</v>
      </c>
      <c r="P54" s="21">
        <v>1151.8333333333333</v>
      </c>
      <c r="Q54" s="21">
        <v>4.1500000000000004</v>
      </c>
      <c r="R54" s="21">
        <v>1292.9473684210527</v>
      </c>
      <c r="S54" s="21">
        <v>3.8333333333333335</v>
      </c>
      <c r="T54" s="21">
        <v>1162.9821428571429</v>
      </c>
      <c r="U54" s="22">
        <v>5.8</v>
      </c>
      <c r="V54" s="22">
        <v>1755.4</v>
      </c>
      <c r="W54" s="22">
        <v>5.4</v>
      </c>
      <c r="X54" s="22">
        <v>1480.1</v>
      </c>
      <c r="Y54" s="22">
        <v>6.3</v>
      </c>
      <c r="Z54" s="22">
        <v>1874.3</v>
      </c>
      <c r="AA54" s="22">
        <v>5.833333333333333</v>
      </c>
      <c r="AB54" s="22">
        <v>1703.2666666666667</v>
      </c>
      <c r="AC54" s="24">
        <v>0.9</v>
      </c>
      <c r="AD54" s="24">
        <v>551.5</v>
      </c>
      <c r="AE54" s="24">
        <v>2.2999999999999998</v>
      </c>
      <c r="AF54" s="24">
        <v>942</v>
      </c>
      <c r="AG54" s="24">
        <v>0.9</v>
      </c>
      <c r="AH54" s="24">
        <v>334.42857142857144</v>
      </c>
      <c r="AI54" s="24">
        <v>1.3666666666666667</v>
      </c>
      <c r="AJ54" s="24">
        <v>612.20000000000005</v>
      </c>
      <c r="AK54" s="26">
        <v>1.4444444444444444</v>
      </c>
      <c r="AL54" s="26">
        <v>825.5</v>
      </c>
      <c r="AM54" s="26">
        <v>2.2999999999999998</v>
      </c>
      <c r="AN54" s="26">
        <v>1246.3333333333333</v>
      </c>
      <c r="AO54" s="26">
        <v>2.2000000000000002</v>
      </c>
      <c r="AP54" s="26">
        <v>918.5</v>
      </c>
      <c r="AQ54" s="26">
        <v>2</v>
      </c>
      <c r="AR54" s="26">
        <v>1018.1875</v>
      </c>
      <c r="AS54" s="28">
        <v>6.1111111111111107</v>
      </c>
      <c r="AT54" s="28">
        <v>1704.6666666666667</v>
      </c>
      <c r="AU54" s="28">
        <v>5.5</v>
      </c>
      <c r="AV54" s="28">
        <v>1467.5</v>
      </c>
      <c r="AW54" s="28">
        <v>5.9</v>
      </c>
      <c r="AX54" s="28">
        <v>1583.4</v>
      </c>
      <c r="AY54" s="28">
        <v>5.8275862068965516</v>
      </c>
      <c r="AZ54" s="28">
        <v>1581.0689655172414</v>
      </c>
      <c r="BA54" s="33">
        <f>Tabla25[[#This Row],[ROS_NUM_COR_COD_ROS_TG_NEG]]-Tabla25[[#This Row],[PAS_NUM_COR_COD_ROS_TG_NEG]]</f>
        <v>2.3611111111111107</v>
      </c>
      <c r="BB54" s="33">
        <f>Tabla25[[#This Row],[ROS_DUR_COR_COD_ROS_TG_NEG]]-Tabla25[[#This Row],[PAS_DUR_COR_COD_ROS_TG_NEG]]</f>
        <v>661.0877192982457</v>
      </c>
      <c r="BC54" s="33">
        <f>Tabla25[[#This Row],[ROS_NUM_COR_COD_ROS_TG_NEU]]-Tabla25[[#This Row],[PAS_NUM_COR_COD_ROS_TG_NEU]]</f>
        <v>1.9</v>
      </c>
      <c r="BD54" s="33">
        <f>Tabla25[[#This Row],[ROS_DUR_COR_COD_ROS_TG_NEU]]-Tabla25[[#This Row],[PAS_DUR_COR_COD_ROS_TG_NEU]]</f>
        <v>315.66666666666674</v>
      </c>
      <c r="BE54" s="33">
        <f>Tabla25[[#This Row],[ROS_NUM_COR_COD_ROS_TG_POS]]-Tabla25[[#This Row],[PAS_NUM_COR_COD_ROS_TG_POS]]</f>
        <v>1.75</v>
      </c>
      <c r="BF54" s="33">
        <f>Tabla25[[#This Row],[ROS_DUR_COR_COD_ROS_TG_POS]]-Tabla25[[#This Row],[PAS_DUR_COR_COD_ROS_TG_POS]]</f>
        <v>290.45263157894738</v>
      </c>
      <c r="BG54" s="33">
        <f>Tabla25[[#This Row],[ROS_NUM_COR_COD_ROS_TG_TOT]]-Tabla25[[#This Row],[PAS_NUM_COR_COD_ROS_TG_TOT]]</f>
        <v>1.9942528735632181</v>
      </c>
      <c r="BH54" s="33">
        <f>Tabla25[[#This Row],[ROS_DUR_COR_COD_ROS_TG_TOT]]-Tabla25[[#This Row],[PAS_DUR_COR_COD_ROS_TG_TOT]]</f>
        <v>418.08682266009851</v>
      </c>
      <c r="BI54" s="30">
        <f>Tabla25[[#This Row],[ROS_NUM_COR_COD_ESC_TG_NEG]]-Tabla25[[#This Row],[PAS_NUM_COR_COD_ESC_TG_NEG]]</f>
        <v>-2.1555555555555559</v>
      </c>
      <c r="BJ54" s="30">
        <f>Tabla25[[#This Row],[ROS_DUR_COR_COD_ESC_TG_NEG]]-Tabla25[[#This Row],[PAS_DUR_COR_COD_ESC_TG_NEG]]</f>
        <v>-459.88888888888891</v>
      </c>
      <c r="BK54" s="30">
        <f>Tabla25[[#This Row],[ROS_NUM_COR_COD_ESC_TG_NEU]]-Tabla25[[#This Row],[PAS_NUM_COR_COD_ESC_TG_NEU]]</f>
        <v>-1.7000000000000002</v>
      </c>
      <c r="BL54" s="30">
        <f>Tabla25[[#This Row],[ROS_DUR_COR_COD_ESC_TG_NEU]]-Tabla25[[#This Row],[PAS_DUR_COR_COD_ESC_TG_NEU]]</f>
        <v>48.280701754385973</v>
      </c>
      <c r="BM54" s="30">
        <f>Tabla25[[#This Row],[ROS_NUM_COR_COD_ESC_TG_POS]]-Tabla25[[#This Row],[PAS_NUM_COR_COD_ESC_TG_POS]]</f>
        <v>-0.79999999999999982</v>
      </c>
      <c r="BN54" s="30">
        <f>Tabla25[[#This Row],[ROS_DUR_COR_COD_ESC_TG_POS]]-Tabla25[[#This Row],[PAS_DUR_COR_COD_ESC_TG_POS]]</f>
        <v>-98.944444444444457</v>
      </c>
      <c r="BO54" s="30">
        <f>Tabla25[[#This Row],[ROS_NUM_COR_COD_ESC_TG_TOT]]-Tabla25[[#This Row],[PAS_NUM_COR_COD_ESC_TG_TOT]]</f>
        <v>-1.5333333333333332</v>
      </c>
      <c r="BP54" s="30">
        <f>Tabla25[[#This Row],[ROS_DUR_COR_COD_ESC_TG_TOT]]-Tabla25[[#This Row],[PAS_DUR_COR_COD_ESC_TG_TOT]]</f>
        <v>-149.3397727272727</v>
      </c>
      <c r="BQ54" s="36">
        <f>Tabla25[[#This Row],[PAS_NUM_COR_COD_ROS_TG_NEG]]-Tabla25[[#This Row],[ESC_NUM_COR_COD_ROS_TG_NEG]]</f>
        <v>2.85</v>
      </c>
      <c r="BR54" s="36">
        <f>Tabla25[[#This Row],[PAS_DUR_COR_COD_ROS_TG_NEG]]-Tabla25[[#This Row],[ESC_DUR_COR_COD_ROS_TG_NEG]]</f>
        <v>492.07894736842104</v>
      </c>
      <c r="BS54" s="36">
        <f>Tabla25[[#This Row],[PAS_NUM_COR_COD_ROS_TG_NEU]]-Tabla25[[#This Row],[ESC_NUM_COR_COD_ROS_TG_NEU]]</f>
        <v>1.3000000000000003</v>
      </c>
      <c r="BT54" s="36">
        <f>Tabla25[[#This Row],[PAS_DUR_COR_COD_ROS_TG_NEU]]-Tabla25[[#This Row],[ESC_DUR_COR_COD_ROS_TG_NEU]]</f>
        <v>209.83333333333326</v>
      </c>
      <c r="BU54" s="36">
        <f>Tabla25[[#This Row],[PAS_NUM_COR_COD_ROS_TG_POS]]-Tabla25[[#This Row],[ESC_NUM_COR_COD_ROS_TG_POS]]</f>
        <v>3.2500000000000004</v>
      </c>
      <c r="BV54" s="36">
        <f>Tabla25[[#This Row],[PAS_DUR_COR_COD_ROS_TG_POS]]-Tabla25[[#This Row],[ESC_DUR_COR_COD_ROS_TG_POS]]</f>
        <v>958.51879699248127</v>
      </c>
      <c r="BW54" s="36">
        <f>Tabla25[[#This Row],[PAS_NUM_COR_COD_ROS_TG_TOT]]-Tabla25[[#This Row],[ESC_NUM_COR_COD_ROS_TG_TOT]]</f>
        <v>2.4666666666666668</v>
      </c>
      <c r="BX54" s="36">
        <f>Tabla25[[#This Row],[PAS_DUR_COR_COD_ROS_TG_TOT]]-Tabla25[[#This Row],[ESC_DUR_COR_COD_ROS_TG_TOT]]</f>
        <v>550.78214285714284</v>
      </c>
      <c r="BY54" s="39">
        <f>Tabla25[[#This Row],[PAS_NUM_COR_COD_ESC_TG_NEG]]-Tabla25[[#This Row],[ESC_NUM_COR_COD_ESC_TG_NEG]]</f>
        <v>-2.1999999999999997</v>
      </c>
      <c r="BZ54" s="39">
        <f>Tabla25[[#This Row],[PAS_DUR_COR_COD_ESC_TG_NEG]]-Tabla25[[#This Row],[ESC_DUR_COR_COD_ESC_TG_NEG]]</f>
        <v>-470.01111111111118</v>
      </c>
      <c r="CA54" s="39">
        <f>Tabla25[[#This Row],[PAS_NUM_COR_COD_ESC_TG_NEU]]-Tabla25[[#This Row],[ESC_NUM_COR_COD_ESC_TG_NEU]]</f>
        <v>-1.4000000000000004</v>
      </c>
      <c r="CB54" s="39">
        <f>Tabla25[[#This Row],[PAS_DUR_COR_COD_ESC_TG_NEU]]-Tabla25[[#This Row],[ESC_DUR_COR_COD_ESC_TG_NEU]]</f>
        <v>-282.04736842105262</v>
      </c>
      <c r="CC54" s="39">
        <f>Tabla25[[#This Row],[PAS_NUM_COR_COD_ESC_TG_POS]]-Tabla25[[#This Row],[ESC_NUM_COR_COD_ESC_TG_POS]]</f>
        <v>-3.3</v>
      </c>
      <c r="CD54" s="39">
        <f>Tabla25[[#This Row],[PAS_DUR_COR_COD_ESC_TG_POS]]-Tabla25[[#This Row],[ESC_DUR_COR_COD_ESC_TG_POS]]</f>
        <v>-856.8555555555555</v>
      </c>
      <c r="CE54" s="39">
        <f>Tabla25[[#This Row],[PAS_NUM_COR_COD_ESC_TG_TOT]]-Tabla25[[#This Row],[ESC_NUM_COR_COD_ESC_TG_TOT]]</f>
        <v>-2.2999999999999998</v>
      </c>
      <c r="CF54" s="39">
        <f>Tabla25[[#This Row],[PAS_DUR_COR_COD_ESC_TG_TOT]]-Tabla25[[#This Row],[ESC_DUR_COR_COD_ESC_TG_TOT]]</f>
        <v>-535.73939393939395</v>
      </c>
      <c r="CG54" s="42">
        <f>Tabla25[[#This Row],[PAS_NUM_COR_COD_ROS_TG_NEG]]-Tabla25[[#This Row],[PAS_NUM_COR_COD_ESC_TG_NEG]]</f>
        <v>0.14999999999999991</v>
      </c>
      <c r="CH54" s="42">
        <f>Tabla25[[#This Row],[PAS_NUM_COR_COD_ROS_TG_NEU]]-Tabla25[[#This Row],[PAS_NUM_COR_COD_ESC_TG_NEU]]</f>
        <v>-0.39999999999999991</v>
      </c>
      <c r="CI54" s="42">
        <f>Tabla25[[#This Row],[PAS_NUM_COR_COD_ROS_TG_POS]]-Tabla25[[#This Row],[PAS_NUM_COR_COD_ESC_TG_POS]]</f>
        <v>1.1500000000000004</v>
      </c>
      <c r="CJ54" s="42">
        <f>Tabla25[[#This Row],[PAS_NUM_COR_COD_ROS_TG_TOT]]-Tabla25[[#This Row],[PAS_NUM_COR_COD_ESC_TG_TOT]]</f>
        <v>0.30000000000000027</v>
      </c>
      <c r="CK54" s="42">
        <f>Tabla25[[#This Row],[PAS_DUR_COR_COD_ROS_TG_NEG]]-Tabla25[[#This Row],[PAS_DUR_COR_COD_ESC_TG_NEG]]</f>
        <v>-241.80994152046787</v>
      </c>
      <c r="CL54" s="42">
        <f>Tabla25[[#This Row],[PAS_DUR_COR_COD_ROS_TG_NEU]]-Tabla25[[#This Row],[PAS_DUR_COR_COD_ESC_TG_NEU]]</f>
        <v>-46.219298245614027</v>
      </c>
      <c r="CM54" s="42">
        <f>Tabla25[[#This Row],[PAS_DUR_COR_COD_ROS_TG_POS]]-Tabla25[[#This Row],[PAS_DUR_COR_COD_ESC_TG_POS]]</f>
        <v>275.50292397660826</v>
      </c>
      <c r="CN54" s="42">
        <f>Tabla25[[#This Row],[PAS_DUR_COR_COD_ROS_TG_TOT]]-Tabla25[[#This Row],[PAS_DUR_COR_COD_ESC_TG_TOT]]</f>
        <v>-4.5451298701298128</v>
      </c>
      <c r="CO54" s="44">
        <f>Tabla25[[#This Row],[ESC_NUM_COR_COD_ROS_TG_NEG]]-Tabla25[[#This Row],[ESC_NUM_COR_COD_ESC_TG_NEG]]</f>
        <v>-4.8999999999999995</v>
      </c>
      <c r="CP54" s="44">
        <f>Tabla25[[#This Row],[ESC_NUM_COR_COD_ROS_TG_NEU]]-Tabla25[[#This Row],[ESC_NUM_COR_COD_ESC_TG_NEU]]</f>
        <v>-3.1000000000000005</v>
      </c>
      <c r="CQ54" s="44">
        <f>Tabla25[[#This Row],[ESC_NUM_COR_COD_ROS_TG_POS]]-Tabla25[[#This Row],[ESC_NUM_COR_COD_ESC_TG_POS]]</f>
        <v>-5.3999999999999995</v>
      </c>
      <c r="CR54" s="44">
        <f>Tabla25[[#This Row],[ESC_NUM_COR_COD_ROS_TG_TOT]]-Tabla25[[#This Row],[ESC_NUM_COR_COD_ESC_TG_TOT]]</f>
        <v>-4.4666666666666668</v>
      </c>
      <c r="CS54" s="44">
        <f>Tabla25[[#This Row],[ESC_DUR_COR_COD_ROS_TG_NEG]]-Tabla25[[#This Row],[ESC_DUR_COR_COD_ESC_TG_NEG]]</f>
        <v>-1203.9000000000001</v>
      </c>
      <c r="CT54" s="44">
        <f>Tabla25[[#This Row],[ESC_DUR_COR_COD_ROS_TG_NEU]]-Tabla25[[#This Row],[ESC_DUR_COR_COD_ESC_TG_NEU]]</f>
        <v>-538.09999999999991</v>
      </c>
      <c r="CU54" s="44">
        <f>Tabla25[[#This Row],[ESC_DUR_COR_COD_ROS_TG_POS]]-Tabla25[[#This Row],[ESC_DUR_COR_COD_ESC_TG_POS]]</f>
        <v>-1539.8714285714286</v>
      </c>
      <c r="CV54" s="44">
        <f>Tabla25[[#This Row],[ESC_DUR_COR_COD_ROS_TG_TOT]]-Tabla25[[#This Row],[ESC_DUR_COR_COD_ESC_TG_TOT]]</f>
        <v>-1091.0666666666666</v>
      </c>
      <c r="CW54" s="47">
        <f>Tabla25[[#This Row],[ROS_NUM_COR_COD_ROS_TG_NEG]]-Tabla25[[#This Row],[ROS_NUM_COR_COD_ESC_TG_NEG]]</f>
        <v>4.6666666666666661</v>
      </c>
      <c r="CX54" s="47">
        <f>Tabla25[[#This Row],[ROS_NUM_COR_COD_ROS_TG_NEU]]-Tabla25[[#This Row],[ROS_NUM_COR_COD_ESC_TG_NEU]]</f>
        <v>3.2</v>
      </c>
      <c r="CY54" s="47">
        <f>Tabla25[[#This Row],[ROS_NUM_COR_COD_ROS_TG_POS]]-Tabla25[[#This Row],[ROS_NUM_COR_COD_ESC_TG_POS]]</f>
        <v>3.7</v>
      </c>
      <c r="CZ54" s="47">
        <f>Tabla25[[#This Row],[ROS_NUM_COR_COD_ROS_TG_TOT]]-Tabla25[[#This Row],[ROS_NUM_COR_COD_ESC_TG_TOT]]</f>
        <v>3.8275862068965516</v>
      </c>
      <c r="DA54" s="47">
        <f>Tabla25[[#This Row],[ROS_DUR_COR_COD_ROS_TG_NEG]]-Tabla25[[#This Row],[ROS_DUR_COR_COD_ESC_TG_NEG]]</f>
        <v>879.16666666666674</v>
      </c>
      <c r="DB54" s="47">
        <f>Tabla25[[#This Row],[ROS_DUR_COR_COD_ROS_TG_NEU]]-Tabla25[[#This Row],[ROS_DUR_COR_COD_ESC_TG_NEU]]</f>
        <v>221.16666666666674</v>
      </c>
      <c r="DC54" s="47">
        <f>Tabla25[[#This Row],[ROS_DUR_COR_COD_ROS_TG_POS]]-Tabla25[[#This Row],[ROS_DUR_COR_COD_ESC_TG_POS]]</f>
        <v>664.90000000000009</v>
      </c>
      <c r="DD54" s="47">
        <f>Tabla25[[#This Row],[ROS_DUR_COR_COD_ROS_TG_TOT]]-Tabla25[[#This Row],[ROS_DUR_COR_COD_ESC_TG_TOT]]</f>
        <v>562.88146551724139</v>
      </c>
    </row>
    <row r="55" spans="1:108" x14ac:dyDescent="0.3">
      <c r="A55" s="2" t="s">
        <v>53</v>
      </c>
      <c r="B55" s="2">
        <v>30</v>
      </c>
      <c r="C55" s="2">
        <v>1</v>
      </c>
      <c r="D55" s="2">
        <v>38</v>
      </c>
      <c r="E55" s="19">
        <v>2.95</v>
      </c>
      <c r="F55" s="19">
        <v>2035</v>
      </c>
      <c r="G55" s="19">
        <v>2.75</v>
      </c>
      <c r="H55" s="19">
        <v>1715.3</v>
      </c>
      <c r="I55" s="19">
        <v>3.2</v>
      </c>
      <c r="J55" s="19">
        <v>1810.1666666666667</v>
      </c>
      <c r="K55" s="19">
        <v>2.9666666666666668</v>
      </c>
      <c r="L55" s="19">
        <v>1850.78125</v>
      </c>
      <c r="M55" s="21">
        <v>3.2</v>
      </c>
      <c r="N55" s="21">
        <v>1702.1666666666667</v>
      </c>
      <c r="O55" s="21">
        <v>3.45</v>
      </c>
      <c r="P55" s="21">
        <v>1695.6923076923076</v>
      </c>
      <c r="Q55" s="21">
        <v>3</v>
      </c>
      <c r="R55" s="21">
        <v>1874.090909090909</v>
      </c>
      <c r="S55" s="21">
        <v>3.2166666666666668</v>
      </c>
      <c r="T55" s="21">
        <v>1752.3611111111111</v>
      </c>
      <c r="U55" s="22">
        <v>4.5</v>
      </c>
      <c r="V55" s="22">
        <v>1527.4</v>
      </c>
      <c r="W55" s="22">
        <v>4.2222222222222223</v>
      </c>
      <c r="X55" s="22">
        <v>1368.5555555555557</v>
      </c>
      <c r="Y55" s="22">
        <v>4.666666666666667</v>
      </c>
      <c r="Z55" s="22">
        <v>1565.8888888888889</v>
      </c>
      <c r="AA55" s="22">
        <v>4.4642857142857144</v>
      </c>
      <c r="AB55" s="22">
        <v>1488.7142857142858</v>
      </c>
      <c r="AC55" s="24">
        <v>1.5</v>
      </c>
      <c r="AD55" s="24">
        <v>696.85714285714289</v>
      </c>
      <c r="AE55" s="24">
        <v>1.7777777777777777</v>
      </c>
      <c r="AF55" s="24">
        <v>917</v>
      </c>
      <c r="AG55" s="24">
        <v>1.4444444444444444</v>
      </c>
      <c r="AH55" s="24">
        <v>530</v>
      </c>
      <c r="AI55" s="24">
        <v>1.5714285714285714</v>
      </c>
      <c r="AJ55" s="24">
        <v>704.5</v>
      </c>
      <c r="AK55" s="26">
        <v>2.1111111111111112</v>
      </c>
      <c r="AL55" s="26">
        <v>1279.8</v>
      </c>
      <c r="AM55" s="26">
        <v>2</v>
      </c>
      <c r="AN55" s="26">
        <v>986.16666666666663</v>
      </c>
      <c r="AO55" s="26">
        <v>1.4444444444444444</v>
      </c>
      <c r="AP55" s="26">
        <v>1204.75</v>
      </c>
      <c r="AQ55" s="26">
        <v>1.8518518518518519</v>
      </c>
      <c r="AR55" s="26">
        <v>1142.3333333333333</v>
      </c>
      <c r="AS55" s="28">
        <v>4.1111111111111107</v>
      </c>
      <c r="AT55" s="28">
        <v>1761.4285714285713</v>
      </c>
      <c r="AU55" s="28">
        <v>3.6666666666666665</v>
      </c>
      <c r="AV55" s="28">
        <v>1438.5</v>
      </c>
      <c r="AW55" s="28">
        <v>4.8888888888888893</v>
      </c>
      <c r="AX55" s="28">
        <v>1793.25</v>
      </c>
      <c r="AY55" s="28">
        <v>4.2222222222222223</v>
      </c>
      <c r="AZ55" s="28">
        <v>1660.1739130434783</v>
      </c>
      <c r="BA55" s="33">
        <f>Tabla25[[#This Row],[ROS_NUM_COR_COD_ROS_TG_NEG]]-Tabla25[[#This Row],[PAS_NUM_COR_COD_ROS_TG_NEG]]</f>
        <v>0.91111111111111054</v>
      </c>
      <c r="BB55" s="33">
        <f>Tabla25[[#This Row],[ROS_DUR_COR_COD_ROS_TG_NEG]]-Tabla25[[#This Row],[PAS_DUR_COR_COD_ROS_TG_NEG]]</f>
        <v>59.261904761904589</v>
      </c>
      <c r="BC55" s="33">
        <f>Tabla25[[#This Row],[ROS_NUM_COR_COD_ROS_TG_NEU]]-Tabla25[[#This Row],[PAS_NUM_COR_COD_ROS_TG_NEU]]</f>
        <v>0.21666666666666634</v>
      </c>
      <c r="BD55" s="33">
        <f>Tabla25[[#This Row],[ROS_DUR_COR_COD_ROS_TG_NEU]]-Tabla25[[#This Row],[PAS_DUR_COR_COD_ROS_TG_NEU]]</f>
        <v>-257.19230769230762</v>
      </c>
      <c r="BE55" s="33">
        <f>Tabla25[[#This Row],[ROS_NUM_COR_COD_ROS_TG_POS]]-Tabla25[[#This Row],[PAS_NUM_COR_COD_ROS_TG_POS]]</f>
        <v>1.8888888888888893</v>
      </c>
      <c r="BF55" s="33">
        <f>Tabla25[[#This Row],[ROS_DUR_COR_COD_ROS_TG_POS]]-Tabla25[[#This Row],[PAS_DUR_COR_COD_ROS_TG_POS]]</f>
        <v>-80.840909090909008</v>
      </c>
      <c r="BG55" s="33">
        <f>Tabla25[[#This Row],[ROS_NUM_COR_COD_ROS_TG_TOT]]-Tabla25[[#This Row],[PAS_NUM_COR_COD_ROS_TG_TOT]]</f>
        <v>1.0055555555555555</v>
      </c>
      <c r="BH55" s="33">
        <f>Tabla25[[#This Row],[ROS_DUR_COR_COD_ROS_TG_TOT]]-Tabla25[[#This Row],[PAS_DUR_COR_COD_ROS_TG_TOT]]</f>
        <v>-92.187198067632835</v>
      </c>
      <c r="BI55" s="30">
        <f>Tabla25[[#This Row],[ROS_NUM_COR_COD_ESC_TG_NEG]]-Tabla25[[#This Row],[PAS_NUM_COR_COD_ESC_TG_NEG]]</f>
        <v>-0.83888888888888902</v>
      </c>
      <c r="BJ55" s="30">
        <f>Tabla25[[#This Row],[ROS_DUR_COR_COD_ESC_TG_NEG]]-Tabla25[[#This Row],[PAS_DUR_COR_COD_ESC_TG_NEG]]</f>
        <v>-755.2</v>
      </c>
      <c r="BK55" s="30">
        <f>Tabla25[[#This Row],[ROS_NUM_COR_COD_ESC_TG_NEU]]-Tabla25[[#This Row],[PAS_NUM_COR_COD_ESC_TG_NEU]]</f>
        <v>-0.75</v>
      </c>
      <c r="BL55" s="30">
        <f>Tabla25[[#This Row],[ROS_DUR_COR_COD_ESC_TG_NEU]]-Tabla25[[#This Row],[PAS_DUR_COR_COD_ESC_TG_NEU]]</f>
        <v>-729.13333333333333</v>
      </c>
      <c r="BM55" s="30">
        <f>Tabla25[[#This Row],[ROS_NUM_COR_COD_ESC_TG_POS]]-Tabla25[[#This Row],[PAS_NUM_COR_COD_ESC_TG_POS]]</f>
        <v>-1.7555555555555558</v>
      </c>
      <c r="BN55" s="30">
        <f>Tabla25[[#This Row],[ROS_DUR_COR_COD_ESC_TG_POS]]-Tabla25[[#This Row],[PAS_DUR_COR_COD_ESC_TG_POS]]</f>
        <v>-605.41666666666674</v>
      </c>
      <c r="BO55" s="30">
        <f>Tabla25[[#This Row],[ROS_NUM_COR_COD_ESC_TG_TOT]]-Tabla25[[#This Row],[PAS_NUM_COR_COD_ESC_TG_TOT]]</f>
        <v>-1.1148148148148149</v>
      </c>
      <c r="BP55" s="30">
        <f>Tabla25[[#This Row],[ROS_DUR_COR_COD_ESC_TG_TOT]]-Tabla25[[#This Row],[PAS_DUR_COR_COD_ESC_TG_TOT]]</f>
        <v>-708.44791666666674</v>
      </c>
      <c r="BQ55" s="36">
        <f>Tabla25[[#This Row],[PAS_NUM_COR_COD_ROS_TG_NEG]]-Tabla25[[#This Row],[ESC_NUM_COR_COD_ROS_TG_NEG]]</f>
        <v>1.7000000000000002</v>
      </c>
      <c r="BR55" s="36">
        <f>Tabla25[[#This Row],[PAS_DUR_COR_COD_ROS_TG_NEG]]-Tabla25[[#This Row],[ESC_DUR_COR_COD_ROS_TG_NEG]]</f>
        <v>1005.3095238095239</v>
      </c>
      <c r="BS55" s="36">
        <f>Tabla25[[#This Row],[PAS_NUM_COR_COD_ROS_TG_NEU]]-Tabla25[[#This Row],[ESC_NUM_COR_COD_ROS_TG_NEU]]</f>
        <v>1.6722222222222225</v>
      </c>
      <c r="BT55" s="36">
        <f>Tabla25[[#This Row],[PAS_DUR_COR_COD_ROS_TG_NEU]]-Tabla25[[#This Row],[ESC_DUR_COR_COD_ROS_TG_NEU]]</f>
        <v>778.69230769230762</v>
      </c>
      <c r="BU55" s="36">
        <f>Tabla25[[#This Row],[PAS_NUM_COR_COD_ROS_TG_POS]]-Tabla25[[#This Row],[ESC_NUM_COR_COD_ROS_TG_POS]]</f>
        <v>1.5555555555555556</v>
      </c>
      <c r="BV55" s="36">
        <f>Tabla25[[#This Row],[PAS_DUR_COR_COD_ROS_TG_POS]]-Tabla25[[#This Row],[ESC_DUR_COR_COD_ROS_TG_POS]]</f>
        <v>1344.090909090909</v>
      </c>
      <c r="BW55" s="36">
        <f>Tabla25[[#This Row],[PAS_NUM_COR_COD_ROS_TG_TOT]]-Tabla25[[#This Row],[ESC_NUM_COR_COD_ROS_TG_TOT]]</f>
        <v>1.6452380952380954</v>
      </c>
      <c r="BX55" s="36">
        <f>Tabla25[[#This Row],[PAS_DUR_COR_COD_ROS_TG_TOT]]-Tabla25[[#This Row],[ESC_DUR_COR_COD_ROS_TG_TOT]]</f>
        <v>1047.8611111111111</v>
      </c>
      <c r="BY55" s="39">
        <f>Tabla25[[#This Row],[PAS_NUM_COR_COD_ESC_TG_NEG]]-Tabla25[[#This Row],[ESC_NUM_COR_COD_ESC_TG_NEG]]</f>
        <v>-1.5499999999999998</v>
      </c>
      <c r="BZ55" s="39">
        <f>Tabla25[[#This Row],[PAS_DUR_COR_COD_ESC_TG_NEG]]-Tabla25[[#This Row],[ESC_DUR_COR_COD_ESC_TG_NEG]]</f>
        <v>507.59999999999991</v>
      </c>
      <c r="CA55" s="39">
        <f>Tabla25[[#This Row],[PAS_NUM_COR_COD_ESC_TG_NEU]]-Tabla25[[#This Row],[ESC_NUM_COR_COD_ESC_TG_NEU]]</f>
        <v>-1.4722222222222223</v>
      </c>
      <c r="CB55" s="39">
        <f>Tabla25[[#This Row],[PAS_DUR_COR_COD_ESC_TG_NEU]]-Tabla25[[#This Row],[ESC_DUR_COR_COD_ESC_TG_NEU]]</f>
        <v>346.7444444444443</v>
      </c>
      <c r="CC55" s="39">
        <f>Tabla25[[#This Row],[PAS_NUM_COR_COD_ESC_TG_POS]]-Tabla25[[#This Row],[ESC_NUM_COR_COD_ESC_TG_POS]]</f>
        <v>-1.4666666666666668</v>
      </c>
      <c r="CD55" s="39">
        <f>Tabla25[[#This Row],[PAS_DUR_COR_COD_ESC_TG_POS]]-Tabla25[[#This Row],[ESC_DUR_COR_COD_ESC_TG_POS]]</f>
        <v>244.27777777777783</v>
      </c>
      <c r="CE55" s="39">
        <f>Tabla25[[#This Row],[PAS_NUM_COR_COD_ESC_TG_TOT]]-Tabla25[[#This Row],[ESC_NUM_COR_COD_ESC_TG_TOT]]</f>
        <v>-1.4976190476190476</v>
      </c>
      <c r="CF55" s="39">
        <f>Tabla25[[#This Row],[PAS_DUR_COR_COD_ESC_TG_TOT]]-Tabla25[[#This Row],[ESC_DUR_COR_COD_ESC_TG_TOT]]</f>
        <v>362.06696428571422</v>
      </c>
      <c r="CG55" s="42">
        <f>Tabla25[[#This Row],[PAS_NUM_COR_COD_ROS_TG_NEG]]-Tabla25[[#This Row],[PAS_NUM_COR_COD_ESC_TG_NEG]]</f>
        <v>0.25</v>
      </c>
      <c r="CH55" s="42">
        <f>Tabla25[[#This Row],[PAS_NUM_COR_COD_ROS_TG_NEU]]-Tabla25[[#This Row],[PAS_NUM_COR_COD_ESC_TG_NEU]]</f>
        <v>0.70000000000000018</v>
      </c>
      <c r="CI55" s="42">
        <f>Tabla25[[#This Row],[PAS_NUM_COR_COD_ROS_TG_POS]]-Tabla25[[#This Row],[PAS_NUM_COR_COD_ESC_TG_POS]]</f>
        <v>-0.20000000000000018</v>
      </c>
      <c r="CJ55" s="42">
        <f>Tabla25[[#This Row],[PAS_NUM_COR_COD_ROS_TG_TOT]]-Tabla25[[#This Row],[PAS_NUM_COR_COD_ESC_TG_TOT]]</f>
        <v>0.25</v>
      </c>
      <c r="CK55" s="42">
        <f>Tabla25[[#This Row],[PAS_DUR_COR_COD_ROS_TG_NEG]]-Tabla25[[#This Row],[PAS_DUR_COR_COD_ESC_TG_NEG]]</f>
        <v>-332.83333333333326</v>
      </c>
      <c r="CL55" s="42">
        <f>Tabla25[[#This Row],[PAS_DUR_COR_COD_ROS_TG_NEU]]-Tabla25[[#This Row],[PAS_DUR_COR_COD_ESC_TG_NEU]]</f>
        <v>-19.607692307692332</v>
      </c>
      <c r="CM55" s="42">
        <f>Tabla25[[#This Row],[PAS_DUR_COR_COD_ROS_TG_POS]]-Tabla25[[#This Row],[PAS_DUR_COR_COD_ESC_TG_POS]]</f>
        <v>63.924242424242266</v>
      </c>
      <c r="CN55" s="42">
        <f>Tabla25[[#This Row],[PAS_DUR_COR_COD_ROS_TG_TOT]]-Tabla25[[#This Row],[PAS_DUR_COR_COD_ESC_TG_TOT]]</f>
        <v>-98.420138888888914</v>
      </c>
      <c r="CO55" s="44">
        <f>Tabla25[[#This Row],[ESC_NUM_COR_COD_ROS_TG_NEG]]-Tabla25[[#This Row],[ESC_NUM_COR_COD_ESC_TG_NEG]]</f>
        <v>-3</v>
      </c>
      <c r="CP55" s="44">
        <f>Tabla25[[#This Row],[ESC_NUM_COR_COD_ROS_TG_NEU]]-Tabla25[[#This Row],[ESC_NUM_COR_COD_ESC_TG_NEU]]</f>
        <v>-2.4444444444444446</v>
      </c>
      <c r="CQ55" s="44">
        <f>Tabla25[[#This Row],[ESC_NUM_COR_COD_ROS_TG_POS]]-Tabla25[[#This Row],[ESC_NUM_COR_COD_ESC_TG_POS]]</f>
        <v>-3.2222222222222223</v>
      </c>
      <c r="CR55" s="44">
        <f>Tabla25[[#This Row],[ESC_NUM_COR_COD_ROS_TG_TOT]]-Tabla25[[#This Row],[ESC_NUM_COR_COD_ESC_TG_TOT]]</f>
        <v>-2.8928571428571432</v>
      </c>
      <c r="CS55" s="44">
        <f>Tabla25[[#This Row],[ESC_DUR_COR_COD_ROS_TG_NEG]]-Tabla25[[#This Row],[ESC_DUR_COR_COD_ESC_TG_NEG]]</f>
        <v>-830.5428571428572</v>
      </c>
      <c r="CT55" s="44">
        <f>Tabla25[[#This Row],[ESC_DUR_COR_COD_ROS_TG_NEU]]-Tabla25[[#This Row],[ESC_DUR_COR_COD_ESC_TG_NEU]]</f>
        <v>-451.55555555555566</v>
      </c>
      <c r="CU55" s="44">
        <f>Tabla25[[#This Row],[ESC_DUR_COR_COD_ROS_TG_POS]]-Tabla25[[#This Row],[ESC_DUR_COR_COD_ESC_TG_POS]]</f>
        <v>-1035.8888888888889</v>
      </c>
      <c r="CV55" s="44">
        <f>Tabla25[[#This Row],[ESC_DUR_COR_COD_ROS_TG_TOT]]-Tabla25[[#This Row],[ESC_DUR_COR_COD_ESC_TG_TOT]]</f>
        <v>-784.21428571428578</v>
      </c>
      <c r="CW55" s="47">
        <f>Tabla25[[#This Row],[ROS_NUM_COR_COD_ROS_TG_NEG]]-Tabla25[[#This Row],[ROS_NUM_COR_COD_ESC_TG_NEG]]</f>
        <v>1.9999999999999996</v>
      </c>
      <c r="CX55" s="47">
        <f>Tabla25[[#This Row],[ROS_NUM_COR_COD_ROS_TG_NEU]]-Tabla25[[#This Row],[ROS_NUM_COR_COD_ESC_TG_NEU]]</f>
        <v>1.6666666666666665</v>
      </c>
      <c r="CY55" s="47">
        <f>Tabla25[[#This Row],[ROS_NUM_COR_COD_ROS_TG_POS]]-Tabla25[[#This Row],[ROS_NUM_COR_COD_ESC_TG_POS]]</f>
        <v>3.4444444444444446</v>
      </c>
      <c r="CZ55" s="47">
        <f>Tabla25[[#This Row],[ROS_NUM_COR_COD_ROS_TG_TOT]]-Tabla25[[#This Row],[ROS_NUM_COR_COD_ESC_TG_TOT]]</f>
        <v>2.3703703703703702</v>
      </c>
      <c r="DA55" s="47">
        <f>Tabla25[[#This Row],[ROS_DUR_COR_COD_ROS_TG_NEG]]-Tabla25[[#This Row],[ROS_DUR_COR_COD_ESC_TG_NEG]]</f>
        <v>481.62857142857138</v>
      </c>
      <c r="DB55" s="47">
        <f>Tabla25[[#This Row],[ROS_DUR_COR_COD_ROS_TG_NEU]]-Tabla25[[#This Row],[ROS_DUR_COR_COD_ESC_TG_NEU]]</f>
        <v>452.33333333333337</v>
      </c>
      <c r="DC55" s="47">
        <f>Tabla25[[#This Row],[ROS_DUR_COR_COD_ROS_TG_POS]]-Tabla25[[#This Row],[ROS_DUR_COR_COD_ESC_TG_POS]]</f>
        <v>588.5</v>
      </c>
      <c r="DD55" s="47">
        <f>Tabla25[[#This Row],[ROS_DUR_COR_COD_ROS_TG_TOT]]-Tabla25[[#This Row],[ROS_DUR_COR_COD_ESC_TG_TOT]]</f>
        <v>517.84057971014499</v>
      </c>
    </row>
    <row r="56" spans="1:108" x14ac:dyDescent="0.3">
      <c r="A56" s="2" t="s">
        <v>54</v>
      </c>
      <c r="B56" s="2">
        <v>30</v>
      </c>
      <c r="C56" s="2">
        <v>1</v>
      </c>
      <c r="D56" s="2">
        <v>33</v>
      </c>
      <c r="E56" s="19">
        <v>3.9</v>
      </c>
      <c r="F56" s="19">
        <v>1178.5</v>
      </c>
      <c r="G56" s="19">
        <v>4.05</v>
      </c>
      <c r="H56" s="19">
        <v>1214.7368421052631</v>
      </c>
      <c r="I56" s="19">
        <v>2.8</v>
      </c>
      <c r="J56" s="19">
        <v>830.84210526315792</v>
      </c>
      <c r="K56" s="19">
        <v>3.5833333333333335</v>
      </c>
      <c r="L56" s="19">
        <v>1076.4827586206898</v>
      </c>
      <c r="M56" s="21">
        <v>2.85</v>
      </c>
      <c r="N56" s="21">
        <v>888.55555555555554</v>
      </c>
      <c r="O56" s="21">
        <v>2.8</v>
      </c>
      <c r="P56" s="21">
        <v>902.70588235294122</v>
      </c>
      <c r="Q56" s="21">
        <v>3.9</v>
      </c>
      <c r="R56" s="21">
        <v>1215.5999999999999</v>
      </c>
      <c r="S56" s="21">
        <v>3.1833333333333331</v>
      </c>
      <c r="T56" s="21">
        <v>1011.8545454545455</v>
      </c>
      <c r="U56" s="22">
        <v>4.8888888888888893</v>
      </c>
      <c r="V56" s="22">
        <v>1694</v>
      </c>
      <c r="W56" s="22">
        <v>5.7777777777777777</v>
      </c>
      <c r="X56" s="22">
        <v>1712.375</v>
      </c>
      <c r="Y56" s="22">
        <v>4.666666666666667</v>
      </c>
      <c r="Z56" s="22">
        <v>1553</v>
      </c>
      <c r="AA56" s="22">
        <v>5.1111111111111107</v>
      </c>
      <c r="AB56" s="22">
        <v>1651.3478260869565</v>
      </c>
      <c r="AC56" s="24">
        <v>2.4444444444444446</v>
      </c>
      <c r="AD56" s="24">
        <v>1619.5</v>
      </c>
      <c r="AE56" s="24">
        <v>1.7777777777777777</v>
      </c>
      <c r="AF56" s="24">
        <v>684.16666666666663</v>
      </c>
      <c r="AG56" s="24">
        <v>2.5555555555555554</v>
      </c>
      <c r="AH56" s="24">
        <v>938.33333333333337</v>
      </c>
      <c r="AI56" s="24">
        <v>2.2592592592592591</v>
      </c>
      <c r="AJ56" s="24">
        <v>1013.3125</v>
      </c>
      <c r="AK56" s="26">
        <v>2.8888888888888888</v>
      </c>
      <c r="AL56" s="26">
        <v>810.11111111111109</v>
      </c>
      <c r="AM56" s="26">
        <v>2.8888888888888888</v>
      </c>
      <c r="AN56" s="26">
        <v>930.75</v>
      </c>
      <c r="AO56" s="26">
        <v>2</v>
      </c>
      <c r="AP56" s="26">
        <v>639.57142857142856</v>
      </c>
      <c r="AQ56" s="26">
        <v>2.5925925925925926</v>
      </c>
      <c r="AR56" s="26">
        <v>800.58333333333337</v>
      </c>
      <c r="AS56" s="28">
        <v>4.2222222222222223</v>
      </c>
      <c r="AT56" s="28">
        <v>1188.6666666666667</v>
      </c>
      <c r="AU56" s="28">
        <v>5</v>
      </c>
      <c r="AV56" s="28">
        <v>1254.7777777777778</v>
      </c>
      <c r="AW56" s="28">
        <v>5.2222222222222223</v>
      </c>
      <c r="AX56" s="28">
        <v>1382.7777777777778</v>
      </c>
      <c r="AY56" s="28">
        <v>4.8148148148148149</v>
      </c>
      <c r="AZ56" s="28">
        <v>1275.4074074074074</v>
      </c>
      <c r="BA56" s="33">
        <f>Tabla25[[#This Row],[ROS_NUM_COR_COD_ROS_TG_NEG]]-Tabla25[[#This Row],[PAS_NUM_COR_COD_ROS_TG_NEG]]</f>
        <v>1.3722222222222222</v>
      </c>
      <c r="BB56" s="33">
        <f>Tabla25[[#This Row],[ROS_DUR_COR_COD_ROS_TG_NEG]]-Tabla25[[#This Row],[PAS_DUR_COR_COD_ROS_TG_NEG]]</f>
        <v>300.1111111111112</v>
      </c>
      <c r="BC56" s="33">
        <f>Tabla25[[#This Row],[ROS_NUM_COR_COD_ROS_TG_NEU]]-Tabla25[[#This Row],[PAS_NUM_COR_COD_ROS_TG_NEU]]</f>
        <v>2.2000000000000002</v>
      </c>
      <c r="BD56" s="33">
        <f>Tabla25[[#This Row],[ROS_DUR_COR_COD_ROS_TG_NEU]]-Tabla25[[#This Row],[PAS_DUR_COR_COD_ROS_TG_NEU]]</f>
        <v>352.07189542483661</v>
      </c>
      <c r="BE56" s="33">
        <f>Tabla25[[#This Row],[ROS_NUM_COR_COD_ROS_TG_POS]]-Tabla25[[#This Row],[PAS_NUM_COR_COD_ROS_TG_POS]]</f>
        <v>1.3222222222222224</v>
      </c>
      <c r="BF56" s="33">
        <f>Tabla25[[#This Row],[ROS_DUR_COR_COD_ROS_TG_POS]]-Tabla25[[#This Row],[PAS_DUR_COR_COD_ROS_TG_POS]]</f>
        <v>167.17777777777792</v>
      </c>
      <c r="BG56" s="33">
        <f>Tabla25[[#This Row],[ROS_NUM_COR_COD_ROS_TG_TOT]]-Tabla25[[#This Row],[PAS_NUM_COR_COD_ROS_TG_TOT]]</f>
        <v>1.6314814814814818</v>
      </c>
      <c r="BH56" s="33">
        <f>Tabla25[[#This Row],[ROS_DUR_COR_COD_ROS_TG_TOT]]-Tabla25[[#This Row],[PAS_DUR_COR_COD_ROS_TG_TOT]]</f>
        <v>263.55286195286192</v>
      </c>
      <c r="BI56" s="30">
        <f>Tabla25[[#This Row],[ROS_NUM_COR_COD_ESC_TG_NEG]]-Tabla25[[#This Row],[PAS_NUM_COR_COD_ESC_TG_NEG]]</f>
        <v>-1.0111111111111111</v>
      </c>
      <c r="BJ56" s="30">
        <f>Tabla25[[#This Row],[ROS_DUR_COR_COD_ESC_TG_NEG]]-Tabla25[[#This Row],[PAS_DUR_COR_COD_ESC_TG_NEG]]</f>
        <v>-368.38888888888891</v>
      </c>
      <c r="BK56" s="30">
        <f>Tabla25[[#This Row],[ROS_NUM_COR_COD_ESC_TG_NEU]]-Tabla25[[#This Row],[PAS_NUM_COR_COD_ESC_TG_NEU]]</f>
        <v>-1.161111111111111</v>
      </c>
      <c r="BL56" s="30">
        <f>Tabla25[[#This Row],[ROS_DUR_COR_COD_ESC_TG_NEU]]-Tabla25[[#This Row],[PAS_DUR_COR_COD_ESC_TG_NEU]]</f>
        <v>-283.98684210526312</v>
      </c>
      <c r="BM56" s="30">
        <f>Tabla25[[#This Row],[ROS_NUM_COR_COD_ESC_TG_POS]]-Tabla25[[#This Row],[PAS_NUM_COR_COD_ESC_TG_POS]]</f>
        <v>-0.79999999999999982</v>
      </c>
      <c r="BN56" s="30">
        <f>Tabla25[[#This Row],[ROS_DUR_COR_COD_ESC_TG_POS]]-Tabla25[[#This Row],[PAS_DUR_COR_COD_ESC_TG_POS]]</f>
        <v>-191.27067669172936</v>
      </c>
      <c r="BO56" s="30">
        <f>Tabla25[[#This Row],[ROS_NUM_COR_COD_ESC_TG_TOT]]-Tabla25[[#This Row],[PAS_NUM_COR_COD_ESC_TG_TOT]]</f>
        <v>-0.99074074074074092</v>
      </c>
      <c r="BP56" s="30">
        <f>Tabla25[[#This Row],[ROS_DUR_COR_COD_ESC_TG_TOT]]-Tabla25[[#This Row],[PAS_DUR_COR_COD_ESC_TG_TOT]]</f>
        <v>-275.89942528735639</v>
      </c>
      <c r="BQ56" s="36">
        <f>Tabla25[[#This Row],[PAS_NUM_COR_COD_ROS_TG_NEG]]-Tabla25[[#This Row],[ESC_NUM_COR_COD_ROS_TG_NEG]]</f>
        <v>0.40555555555555545</v>
      </c>
      <c r="BR56" s="36">
        <f>Tabla25[[#This Row],[PAS_DUR_COR_COD_ROS_TG_NEG]]-Tabla25[[#This Row],[ESC_DUR_COR_COD_ROS_TG_NEG]]</f>
        <v>-730.94444444444446</v>
      </c>
      <c r="BS56" s="36">
        <f>Tabla25[[#This Row],[PAS_NUM_COR_COD_ROS_TG_NEU]]-Tabla25[[#This Row],[ESC_NUM_COR_COD_ROS_TG_NEU]]</f>
        <v>1.0222222222222221</v>
      </c>
      <c r="BT56" s="36">
        <f>Tabla25[[#This Row],[PAS_DUR_COR_COD_ROS_TG_NEU]]-Tabla25[[#This Row],[ESC_DUR_COR_COD_ROS_TG_NEU]]</f>
        <v>218.53921568627459</v>
      </c>
      <c r="BU56" s="36">
        <f>Tabla25[[#This Row],[PAS_NUM_COR_COD_ROS_TG_POS]]-Tabla25[[#This Row],[ESC_NUM_COR_COD_ROS_TG_POS]]</f>
        <v>1.3444444444444446</v>
      </c>
      <c r="BV56" s="36">
        <f>Tabla25[[#This Row],[PAS_DUR_COR_COD_ROS_TG_POS]]-Tabla25[[#This Row],[ESC_DUR_COR_COD_ROS_TG_POS]]</f>
        <v>277.26666666666654</v>
      </c>
      <c r="BW56" s="36">
        <f>Tabla25[[#This Row],[PAS_NUM_COR_COD_ROS_TG_TOT]]-Tabla25[[#This Row],[ESC_NUM_COR_COD_ROS_TG_TOT]]</f>
        <v>0.92407407407407405</v>
      </c>
      <c r="BX56" s="36">
        <f>Tabla25[[#This Row],[PAS_DUR_COR_COD_ROS_TG_TOT]]-Tabla25[[#This Row],[ESC_DUR_COR_COD_ROS_TG_TOT]]</f>
        <v>-1.4579545454545269</v>
      </c>
      <c r="BY56" s="39">
        <f>Tabla25[[#This Row],[PAS_NUM_COR_COD_ESC_TG_NEG]]-Tabla25[[#This Row],[ESC_NUM_COR_COD_ESC_TG_NEG]]</f>
        <v>-0.98888888888888937</v>
      </c>
      <c r="BZ56" s="39">
        <f>Tabla25[[#This Row],[PAS_DUR_COR_COD_ESC_TG_NEG]]-Tabla25[[#This Row],[ESC_DUR_COR_COD_ESC_TG_NEG]]</f>
        <v>-515.5</v>
      </c>
      <c r="CA56" s="39">
        <f>Tabla25[[#This Row],[PAS_NUM_COR_COD_ESC_TG_NEU]]-Tabla25[[#This Row],[ESC_NUM_COR_COD_ESC_TG_NEU]]</f>
        <v>-1.7277777777777779</v>
      </c>
      <c r="CB56" s="39">
        <f>Tabla25[[#This Row],[PAS_DUR_COR_COD_ESC_TG_NEU]]-Tabla25[[#This Row],[ESC_DUR_COR_COD_ESC_TG_NEU]]</f>
        <v>-497.63815789473688</v>
      </c>
      <c r="CC56" s="39">
        <f>Tabla25[[#This Row],[PAS_NUM_COR_COD_ESC_TG_POS]]-Tabla25[[#This Row],[ESC_NUM_COR_COD_ESC_TG_POS]]</f>
        <v>-1.8666666666666671</v>
      </c>
      <c r="CD56" s="39">
        <f>Tabla25[[#This Row],[PAS_DUR_COR_COD_ESC_TG_POS]]-Tabla25[[#This Row],[ESC_DUR_COR_COD_ESC_TG_POS]]</f>
        <v>-722.15789473684208</v>
      </c>
      <c r="CE56" s="39">
        <f>Tabla25[[#This Row],[PAS_NUM_COR_COD_ESC_TG_TOT]]-Tabla25[[#This Row],[ESC_NUM_COR_COD_ESC_TG_TOT]]</f>
        <v>-1.5277777777777772</v>
      </c>
      <c r="CF56" s="39">
        <f>Tabla25[[#This Row],[PAS_DUR_COR_COD_ESC_TG_TOT]]-Tabla25[[#This Row],[ESC_DUR_COR_COD_ESC_TG_TOT]]</f>
        <v>-574.86506746626674</v>
      </c>
      <c r="CG56" s="42">
        <f>Tabla25[[#This Row],[PAS_NUM_COR_COD_ROS_TG_NEG]]-Tabla25[[#This Row],[PAS_NUM_COR_COD_ESC_TG_NEG]]</f>
        <v>-1.0499999999999998</v>
      </c>
      <c r="CH56" s="42">
        <f>Tabla25[[#This Row],[PAS_NUM_COR_COD_ROS_TG_NEU]]-Tabla25[[#This Row],[PAS_NUM_COR_COD_ESC_TG_NEU]]</f>
        <v>-1.25</v>
      </c>
      <c r="CI56" s="42">
        <f>Tabla25[[#This Row],[PAS_NUM_COR_COD_ROS_TG_POS]]-Tabla25[[#This Row],[PAS_NUM_COR_COD_ESC_TG_POS]]</f>
        <v>1.1000000000000001</v>
      </c>
      <c r="CJ56" s="42">
        <f>Tabla25[[#This Row],[PAS_NUM_COR_COD_ROS_TG_TOT]]-Tabla25[[#This Row],[PAS_NUM_COR_COD_ESC_TG_TOT]]</f>
        <v>-0.40000000000000036</v>
      </c>
      <c r="CK56" s="42">
        <f>Tabla25[[#This Row],[PAS_DUR_COR_COD_ROS_TG_NEG]]-Tabla25[[#This Row],[PAS_DUR_COR_COD_ESC_TG_NEG]]</f>
        <v>-289.94444444444446</v>
      </c>
      <c r="CL56" s="42">
        <f>Tabla25[[#This Row],[PAS_DUR_COR_COD_ROS_TG_NEU]]-Tabla25[[#This Row],[PAS_DUR_COR_COD_ESC_TG_NEU]]</f>
        <v>-312.03095975232191</v>
      </c>
      <c r="CM56" s="42">
        <f>Tabla25[[#This Row],[PAS_DUR_COR_COD_ROS_TG_POS]]-Tabla25[[#This Row],[PAS_DUR_COR_COD_ESC_TG_POS]]</f>
        <v>384.75789473684199</v>
      </c>
      <c r="CN56" s="42">
        <f>Tabla25[[#This Row],[PAS_DUR_COR_COD_ROS_TG_TOT]]-Tabla25[[#This Row],[PAS_DUR_COR_COD_ESC_TG_TOT]]</f>
        <v>-64.628213166144292</v>
      </c>
      <c r="CO56" s="44">
        <f>Tabla25[[#This Row],[ESC_NUM_COR_COD_ROS_TG_NEG]]-Tabla25[[#This Row],[ESC_NUM_COR_COD_ESC_TG_NEG]]</f>
        <v>-2.4444444444444446</v>
      </c>
      <c r="CP56" s="44">
        <f>Tabla25[[#This Row],[ESC_NUM_COR_COD_ROS_TG_NEU]]-Tabla25[[#This Row],[ESC_NUM_COR_COD_ESC_TG_NEU]]</f>
        <v>-4</v>
      </c>
      <c r="CQ56" s="44">
        <f>Tabla25[[#This Row],[ESC_NUM_COR_COD_ROS_TG_POS]]-Tabla25[[#This Row],[ESC_NUM_COR_COD_ESC_TG_POS]]</f>
        <v>-2.1111111111111116</v>
      </c>
      <c r="CR56" s="44">
        <f>Tabla25[[#This Row],[ESC_NUM_COR_COD_ROS_TG_TOT]]-Tabla25[[#This Row],[ESC_NUM_COR_COD_ESC_TG_TOT]]</f>
        <v>-2.8518518518518516</v>
      </c>
      <c r="CS56" s="44">
        <f>Tabla25[[#This Row],[ESC_DUR_COR_COD_ROS_TG_NEG]]-Tabla25[[#This Row],[ESC_DUR_COR_COD_ESC_TG_NEG]]</f>
        <v>-74.5</v>
      </c>
      <c r="CT56" s="44">
        <f>Tabla25[[#This Row],[ESC_DUR_COR_COD_ROS_TG_NEU]]-Tabla25[[#This Row],[ESC_DUR_COR_COD_ESC_TG_NEU]]</f>
        <v>-1028.2083333333335</v>
      </c>
      <c r="CU56" s="44">
        <f>Tabla25[[#This Row],[ESC_DUR_COR_COD_ROS_TG_POS]]-Tabla25[[#This Row],[ESC_DUR_COR_COD_ESC_TG_POS]]</f>
        <v>-614.66666666666663</v>
      </c>
      <c r="CV56" s="44">
        <f>Tabla25[[#This Row],[ESC_DUR_COR_COD_ROS_TG_TOT]]-Tabla25[[#This Row],[ESC_DUR_COR_COD_ESC_TG_TOT]]</f>
        <v>-638.0353260869565</v>
      </c>
      <c r="CW56" s="47">
        <f>Tabla25[[#This Row],[ROS_NUM_COR_COD_ROS_TG_NEG]]-Tabla25[[#This Row],[ROS_NUM_COR_COD_ESC_TG_NEG]]</f>
        <v>1.3333333333333335</v>
      </c>
      <c r="CX56" s="47">
        <f>Tabla25[[#This Row],[ROS_NUM_COR_COD_ROS_TG_NEU]]-Tabla25[[#This Row],[ROS_NUM_COR_COD_ESC_TG_NEU]]</f>
        <v>2.1111111111111112</v>
      </c>
      <c r="CY56" s="47">
        <f>Tabla25[[#This Row],[ROS_NUM_COR_COD_ROS_TG_POS]]-Tabla25[[#This Row],[ROS_NUM_COR_COD_ESC_TG_POS]]</f>
        <v>3.2222222222222223</v>
      </c>
      <c r="CZ56" s="47">
        <f>Tabla25[[#This Row],[ROS_NUM_COR_COD_ROS_TG_TOT]]-Tabla25[[#This Row],[ROS_NUM_COR_COD_ESC_TG_TOT]]</f>
        <v>2.2222222222222223</v>
      </c>
      <c r="DA56" s="47">
        <f>Tabla25[[#This Row],[ROS_DUR_COR_COD_ROS_TG_NEG]]-Tabla25[[#This Row],[ROS_DUR_COR_COD_ESC_TG_NEG]]</f>
        <v>378.55555555555566</v>
      </c>
      <c r="DB56" s="47">
        <f>Tabla25[[#This Row],[ROS_DUR_COR_COD_ROS_TG_NEU]]-Tabla25[[#This Row],[ROS_DUR_COR_COD_ESC_TG_NEU]]</f>
        <v>324.02777777777783</v>
      </c>
      <c r="DC56" s="47">
        <f>Tabla25[[#This Row],[ROS_DUR_COR_COD_ROS_TG_POS]]-Tabla25[[#This Row],[ROS_DUR_COR_COD_ESC_TG_POS]]</f>
        <v>743.20634920634927</v>
      </c>
      <c r="DD56" s="47">
        <f>Tabla25[[#This Row],[ROS_DUR_COR_COD_ROS_TG_TOT]]-Tabla25[[#This Row],[ROS_DUR_COR_COD_ESC_TG_TOT]]</f>
        <v>474.82407407407402</v>
      </c>
    </row>
    <row r="57" spans="1:108" x14ac:dyDescent="0.3">
      <c r="A57" s="2" t="s">
        <v>55</v>
      </c>
      <c r="B57" s="2">
        <v>30</v>
      </c>
      <c r="C57" s="2">
        <v>1</v>
      </c>
      <c r="D57" s="2">
        <v>36</v>
      </c>
      <c r="E57" s="19">
        <v>2.2999999999999998</v>
      </c>
      <c r="F57" s="19">
        <v>1284.7</v>
      </c>
      <c r="G57" s="19">
        <v>2.6</v>
      </c>
      <c r="H57" s="19">
        <v>1118.2307692307693</v>
      </c>
      <c r="I57" s="19">
        <v>2.35</v>
      </c>
      <c r="J57" s="19">
        <v>1085</v>
      </c>
      <c r="K57" s="19">
        <v>2.4166666666666665</v>
      </c>
      <c r="L57" s="19">
        <v>1156.4411764705883</v>
      </c>
      <c r="M57" s="21">
        <v>1.95</v>
      </c>
      <c r="N57" s="21">
        <v>1109.8</v>
      </c>
      <c r="O57" s="21">
        <v>1.65</v>
      </c>
      <c r="P57" s="21">
        <v>860.2</v>
      </c>
      <c r="Q57" s="21">
        <v>1.65</v>
      </c>
      <c r="R57" s="21">
        <v>945.8</v>
      </c>
      <c r="S57" s="21">
        <v>1.75</v>
      </c>
      <c r="T57" s="21">
        <v>971.93333333333328</v>
      </c>
      <c r="U57" s="22">
        <v>5.6</v>
      </c>
      <c r="V57" s="22">
        <v>1378.2</v>
      </c>
      <c r="W57" s="22">
        <v>5.5</v>
      </c>
      <c r="X57" s="22">
        <v>1245.2</v>
      </c>
      <c r="Y57" s="22">
        <v>5.7</v>
      </c>
      <c r="Z57" s="22">
        <v>1254.3</v>
      </c>
      <c r="AA57" s="22">
        <v>5.6</v>
      </c>
      <c r="AB57" s="22">
        <v>1292.5666666666666</v>
      </c>
      <c r="AC57" s="24">
        <v>2.2999999999999998</v>
      </c>
      <c r="AD57" s="24">
        <v>728</v>
      </c>
      <c r="AE57" s="24">
        <v>2.7</v>
      </c>
      <c r="AF57" s="24">
        <v>806.83333333333337</v>
      </c>
      <c r="AG57" s="24">
        <v>2.2000000000000002</v>
      </c>
      <c r="AH57" s="24">
        <v>753</v>
      </c>
      <c r="AI57" s="24">
        <v>2.4</v>
      </c>
      <c r="AJ57" s="24">
        <v>760.78947368421052</v>
      </c>
      <c r="AK57" s="26">
        <v>2.2222222222222223</v>
      </c>
      <c r="AL57" s="26">
        <v>628.28571428571433</v>
      </c>
      <c r="AM57" s="26">
        <v>2.1</v>
      </c>
      <c r="AN57" s="26">
        <v>829.2</v>
      </c>
      <c r="AO57" s="26">
        <v>1.8</v>
      </c>
      <c r="AP57" s="26">
        <v>548.875</v>
      </c>
      <c r="AQ57" s="26">
        <v>2.0344827586206895</v>
      </c>
      <c r="AR57" s="26">
        <v>646.75</v>
      </c>
      <c r="AS57" s="28">
        <v>5.5555555555555554</v>
      </c>
      <c r="AT57" s="28">
        <v>1235.8888888888889</v>
      </c>
      <c r="AU57" s="28">
        <v>6.3</v>
      </c>
      <c r="AV57" s="28">
        <v>1428</v>
      </c>
      <c r="AW57" s="28">
        <v>6.6</v>
      </c>
      <c r="AX57" s="28">
        <v>1415.7</v>
      </c>
      <c r="AY57" s="28">
        <v>6.1724137931034484</v>
      </c>
      <c r="AZ57" s="28">
        <v>1364.1379310344828</v>
      </c>
      <c r="BA57" s="33">
        <f>Tabla25[[#This Row],[ROS_NUM_COR_COD_ROS_TG_NEG]]-Tabla25[[#This Row],[PAS_NUM_COR_COD_ROS_TG_NEG]]</f>
        <v>3.6055555555555552</v>
      </c>
      <c r="BB57" s="33">
        <f>Tabla25[[#This Row],[ROS_DUR_COR_COD_ROS_TG_NEG]]-Tabla25[[#This Row],[PAS_DUR_COR_COD_ROS_TG_NEG]]</f>
        <v>126.08888888888896</v>
      </c>
      <c r="BC57" s="33">
        <f>Tabla25[[#This Row],[ROS_NUM_COR_COD_ROS_TG_NEU]]-Tabla25[[#This Row],[PAS_NUM_COR_COD_ROS_TG_NEU]]</f>
        <v>4.6500000000000004</v>
      </c>
      <c r="BD57" s="33">
        <f>Tabla25[[#This Row],[ROS_DUR_COR_COD_ROS_TG_NEU]]-Tabla25[[#This Row],[PAS_DUR_COR_COD_ROS_TG_NEU]]</f>
        <v>567.79999999999995</v>
      </c>
      <c r="BE57" s="33">
        <f>Tabla25[[#This Row],[ROS_NUM_COR_COD_ROS_TG_POS]]-Tabla25[[#This Row],[PAS_NUM_COR_COD_ROS_TG_POS]]</f>
        <v>4.9499999999999993</v>
      </c>
      <c r="BF57" s="33">
        <f>Tabla25[[#This Row],[ROS_DUR_COR_COD_ROS_TG_POS]]-Tabla25[[#This Row],[PAS_DUR_COR_COD_ROS_TG_POS]]</f>
        <v>469.90000000000009</v>
      </c>
      <c r="BG57" s="33">
        <f>Tabla25[[#This Row],[ROS_NUM_COR_COD_ROS_TG_TOT]]-Tabla25[[#This Row],[PAS_NUM_COR_COD_ROS_TG_TOT]]</f>
        <v>4.4224137931034484</v>
      </c>
      <c r="BH57" s="33">
        <f>Tabla25[[#This Row],[ROS_DUR_COR_COD_ROS_TG_TOT]]-Tabla25[[#This Row],[PAS_DUR_COR_COD_ROS_TG_TOT]]</f>
        <v>392.20459770114951</v>
      </c>
      <c r="BI57" s="30">
        <f>Tabla25[[#This Row],[ROS_NUM_COR_COD_ESC_TG_NEG]]-Tabla25[[#This Row],[PAS_NUM_COR_COD_ESC_TG_NEG]]</f>
        <v>-7.7777777777777501E-2</v>
      </c>
      <c r="BJ57" s="30">
        <f>Tabla25[[#This Row],[ROS_DUR_COR_COD_ESC_TG_NEG]]-Tabla25[[#This Row],[PAS_DUR_COR_COD_ESC_TG_NEG]]</f>
        <v>-656.41428571428571</v>
      </c>
      <c r="BK57" s="30">
        <f>Tabla25[[#This Row],[ROS_NUM_COR_COD_ESC_TG_NEU]]-Tabla25[[#This Row],[PAS_NUM_COR_COD_ESC_TG_NEU]]</f>
        <v>-0.5</v>
      </c>
      <c r="BL57" s="30">
        <f>Tabla25[[#This Row],[ROS_DUR_COR_COD_ESC_TG_NEU]]-Tabla25[[#This Row],[PAS_DUR_COR_COD_ESC_TG_NEU]]</f>
        <v>-289.03076923076924</v>
      </c>
      <c r="BM57" s="30">
        <f>Tabla25[[#This Row],[ROS_NUM_COR_COD_ESC_TG_POS]]-Tabla25[[#This Row],[PAS_NUM_COR_COD_ESC_TG_POS]]</f>
        <v>-0.55000000000000004</v>
      </c>
      <c r="BN57" s="30">
        <f>Tabla25[[#This Row],[ROS_DUR_COR_COD_ESC_TG_POS]]-Tabla25[[#This Row],[PAS_DUR_COR_COD_ESC_TG_POS]]</f>
        <v>-536.125</v>
      </c>
      <c r="BO57" s="30">
        <f>Tabla25[[#This Row],[ROS_NUM_COR_COD_ESC_TG_TOT]]-Tabla25[[#This Row],[PAS_NUM_COR_COD_ESC_TG_TOT]]</f>
        <v>-0.38218390804597702</v>
      </c>
      <c r="BP57" s="30">
        <f>Tabla25[[#This Row],[ROS_DUR_COR_COD_ESC_TG_TOT]]-Tabla25[[#This Row],[PAS_DUR_COR_COD_ESC_TG_TOT]]</f>
        <v>-509.69117647058829</v>
      </c>
      <c r="BQ57" s="36">
        <f>Tabla25[[#This Row],[PAS_NUM_COR_COD_ROS_TG_NEG]]-Tabla25[[#This Row],[ESC_NUM_COR_COD_ROS_TG_NEG]]</f>
        <v>-0.34999999999999987</v>
      </c>
      <c r="BR57" s="36">
        <f>Tabla25[[#This Row],[PAS_DUR_COR_COD_ROS_TG_NEG]]-Tabla25[[#This Row],[ESC_DUR_COR_COD_ROS_TG_NEG]]</f>
        <v>381.79999999999995</v>
      </c>
      <c r="BS57" s="36">
        <f>Tabla25[[#This Row],[PAS_NUM_COR_COD_ROS_TG_NEU]]-Tabla25[[#This Row],[ESC_NUM_COR_COD_ROS_TG_NEU]]</f>
        <v>-1.0500000000000003</v>
      </c>
      <c r="BT57" s="36">
        <f>Tabla25[[#This Row],[PAS_DUR_COR_COD_ROS_TG_NEU]]-Tabla25[[#This Row],[ESC_DUR_COR_COD_ROS_TG_NEU]]</f>
        <v>53.366666666666674</v>
      </c>
      <c r="BU57" s="36">
        <f>Tabla25[[#This Row],[PAS_NUM_COR_COD_ROS_TG_POS]]-Tabla25[[#This Row],[ESC_NUM_COR_COD_ROS_TG_POS]]</f>
        <v>-0.55000000000000027</v>
      </c>
      <c r="BV57" s="36">
        <f>Tabla25[[#This Row],[PAS_DUR_COR_COD_ROS_TG_POS]]-Tabla25[[#This Row],[ESC_DUR_COR_COD_ROS_TG_POS]]</f>
        <v>192.79999999999995</v>
      </c>
      <c r="BW57" s="36">
        <f>Tabla25[[#This Row],[PAS_NUM_COR_COD_ROS_TG_TOT]]-Tabla25[[#This Row],[ESC_NUM_COR_COD_ROS_TG_TOT]]</f>
        <v>-0.64999999999999991</v>
      </c>
      <c r="BX57" s="36">
        <f>Tabla25[[#This Row],[PAS_DUR_COR_COD_ROS_TG_TOT]]-Tabla25[[#This Row],[ESC_DUR_COR_COD_ROS_TG_TOT]]</f>
        <v>211.14385964912276</v>
      </c>
      <c r="BY57" s="39">
        <f>Tabla25[[#This Row],[PAS_NUM_COR_COD_ESC_TG_NEG]]-Tabla25[[#This Row],[ESC_NUM_COR_COD_ESC_TG_NEG]]</f>
        <v>-3.3</v>
      </c>
      <c r="BZ57" s="39">
        <f>Tabla25[[#This Row],[PAS_DUR_COR_COD_ESC_TG_NEG]]-Tabla25[[#This Row],[ESC_DUR_COR_COD_ESC_TG_NEG]]</f>
        <v>-93.5</v>
      </c>
      <c r="CA57" s="39">
        <f>Tabla25[[#This Row],[PAS_NUM_COR_COD_ESC_TG_NEU]]-Tabla25[[#This Row],[ESC_NUM_COR_COD_ESC_TG_NEU]]</f>
        <v>-2.9</v>
      </c>
      <c r="CB57" s="39">
        <f>Tabla25[[#This Row],[PAS_DUR_COR_COD_ESC_TG_NEU]]-Tabla25[[#This Row],[ESC_DUR_COR_COD_ESC_TG_NEU]]</f>
        <v>-126.96923076923076</v>
      </c>
      <c r="CC57" s="39">
        <f>Tabla25[[#This Row],[PAS_NUM_COR_COD_ESC_TG_POS]]-Tabla25[[#This Row],[ESC_NUM_COR_COD_ESC_TG_POS]]</f>
        <v>-3.35</v>
      </c>
      <c r="CD57" s="39">
        <f>Tabla25[[#This Row],[PAS_DUR_COR_COD_ESC_TG_POS]]-Tabla25[[#This Row],[ESC_DUR_COR_COD_ESC_TG_POS]]</f>
        <v>-169.29999999999995</v>
      </c>
      <c r="CE57" s="39">
        <f>Tabla25[[#This Row],[PAS_NUM_COR_COD_ESC_TG_TOT]]-Tabla25[[#This Row],[ESC_NUM_COR_COD_ESC_TG_TOT]]</f>
        <v>-3.1833333333333331</v>
      </c>
      <c r="CF57" s="39">
        <f>Tabla25[[#This Row],[PAS_DUR_COR_COD_ESC_TG_TOT]]-Tabla25[[#This Row],[ESC_DUR_COR_COD_ESC_TG_TOT]]</f>
        <v>-136.12549019607832</v>
      </c>
      <c r="CG57" s="42">
        <f>Tabla25[[#This Row],[PAS_NUM_COR_COD_ROS_TG_NEG]]-Tabla25[[#This Row],[PAS_NUM_COR_COD_ESC_TG_NEG]]</f>
        <v>-0.34999999999999987</v>
      </c>
      <c r="CH57" s="42">
        <f>Tabla25[[#This Row],[PAS_NUM_COR_COD_ROS_TG_NEU]]-Tabla25[[#This Row],[PAS_NUM_COR_COD_ESC_TG_NEU]]</f>
        <v>-0.95000000000000018</v>
      </c>
      <c r="CI57" s="42">
        <f>Tabla25[[#This Row],[PAS_NUM_COR_COD_ROS_TG_POS]]-Tabla25[[#This Row],[PAS_NUM_COR_COD_ESC_TG_POS]]</f>
        <v>-0.70000000000000018</v>
      </c>
      <c r="CJ57" s="42">
        <f>Tabla25[[#This Row],[PAS_NUM_COR_COD_ROS_TG_TOT]]-Tabla25[[#This Row],[PAS_NUM_COR_COD_ESC_TG_TOT]]</f>
        <v>-0.66666666666666652</v>
      </c>
      <c r="CK57" s="42">
        <f>Tabla25[[#This Row],[PAS_DUR_COR_COD_ROS_TG_NEG]]-Tabla25[[#This Row],[PAS_DUR_COR_COD_ESC_TG_NEG]]</f>
        <v>-174.90000000000009</v>
      </c>
      <c r="CL57" s="42">
        <f>Tabla25[[#This Row],[PAS_DUR_COR_COD_ROS_TG_NEU]]-Tabla25[[#This Row],[PAS_DUR_COR_COD_ESC_TG_NEU]]</f>
        <v>-258.03076923076924</v>
      </c>
      <c r="CM57" s="42">
        <f>Tabla25[[#This Row],[PAS_DUR_COR_COD_ROS_TG_POS]]-Tabla25[[#This Row],[PAS_DUR_COR_COD_ESC_TG_POS]]</f>
        <v>-139.20000000000005</v>
      </c>
      <c r="CN57" s="42">
        <f>Tabla25[[#This Row],[PAS_DUR_COR_COD_ROS_TG_TOT]]-Tabla25[[#This Row],[PAS_DUR_COR_COD_ESC_TG_TOT]]</f>
        <v>-184.50784313725501</v>
      </c>
      <c r="CO57" s="44">
        <f>Tabla25[[#This Row],[ESC_NUM_COR_COD_ROS_TG_NEG]]-Tabla25[[#This Row],[ESC_NUM_COR_COD_ESC_TG_NEG]]</f>
        <v>-3.3</v>
      </c>
      <c r="CP57" s="44">
        <f>Tabla25[[#This Row],[ESC_NUM_COR_COD_ROS_TG_NEU]]-Tabla25[[#This Row],[ESC_NUM_COR_COD_ESC_TG_NEU]]</f>
        <v>-2.8</v>
      </c>
      <c r="CQ57" s="44">
        <f>Tabla25[[#This Row],[ESC_NUM_COR_COD_ROS_TG_POS]]-Tabla25[[#This Row],[ESC_NUM_COR_COD_ESC_TG_POS]]</f>
        <v>-3.5</v>
      </c>
      <c r="CR57" s="44">
        <f>Tabla25[[#This Row],[ESC_NUM_COR_COD_ROS_TG_TOT]]-Tabla25[[#This Row],[ESC_NUM_COR_COD_ESC_TG_TOT]]</f>
        <v>-3.1999999999999997</v>
      </c>
      <c r="CS57" s="44">
        <f>Tabla25[[#This Row],[ESC_DUR_COR_COD_ROS_TG_NEG]]-Tabla25[[#This Row],[ESC_DUR_COR_COD_ESC_TG_NEG]]</f>
        <v>-650.20000000000005</v>
      </c>
      <c r="CT57" s="44">
        <f>Tabla25[[#This Row],[ESC_DUR_COR_COD_ROS_TG_NEU]]-Tabla25[[#This Row],[ESC_DUR_COR_COD_ESC_TG_NEU]]</f>
        <v>-438.36666666666667</v>
      </c>
      <c r="CU57" s="44">
        <f>Tabla25[[#This Row],[ESC_DUR_COR_COD_ROS_TG_POS]]-Tabla25[[#This Row],[ESC_DUR_COR_COD_ESC_TG_POS]]</f>
        <v>-501.29999999999995</v>
      </c>
      <c r="CV57" s="44">
        <f>Tabla25[[#This Row],[ESC_DUR_COR_COD_ROS_TG_TOT]]-Tabla25[[#This Row],[ESC_DUR_COR_COD_ESC_TG_TOT]]</f>
        <v>-531.77719298245609</v>
      </c>
      <c r="CW57" s="47">
        <f>Tabla25[[#This Row],[ROS_NUM_COR_COD_ROS_TG_NEG]]-Tabla25[[#This Row],[ROS_NUM_COR_COD_ESC_TG_NEG]]</f>
        <v>3.333333333333333</v>
      </c>
      <c r="CX57" s="47">
        <f>Tabla25[[#This Row],[ROS_NUM_COR_COD_ROS_TG_NEU]]-Tabla25[[#This Row],[ROS_NUM_COR_COD_ESC_TG_NEU]]</f>
        <v>4.1999999999999993</v>
      </c>
      <c r="CY57" s="47">
        <f>Tabla25[[#This Row],[ROS_NUM_COR_COD_ROS_TG_POS]]-Tabla25[[#This Row],[ROS_NUM_COR_COD_ESC_TG_POS]]</f>
        <v>4.8</v>
      </c>
      <c r="CZ57" s="47">
        <f>Tabla25[[#This Row],[ROS_NUM_COR_COD_ROS_TG_TOT]]-Tabla25[[#This Row],[ROS_NUM_COR_COD_ESC_TG_TOT]]</f>
        <v>4.1379310344827589</v>
      </c>
      <c r="DA57" s="47">
        <f>Tabla25[[#This Row],[ROS_DUR_COR_COD_ROS_TG_NEG]]-Tabla25[[#This Row],[ROS_DUR_COR_COD_ESC_TG_NEG]]</f>
        <v>607.60317460317458</v>
      </c>
      <c r="DB57" s="47">
        <f>Tabla25[[#This Row],[ROS_DUR_COR_COD_ROS_TG_NEU]]-Tabla25[[#This Row],[ROS_DUR_COR_COD_ESC_TG_NEU]]</f>
        <v>598.79999999999995</v>
      </c>
      <c r="DC57" s="47">
        <f>Tabla25[[#This Row],[ROS_DUR_COR_COD_ROS_TG_POS]]-Tabla25[[#This Row],[ROS_DUR_COR_COD_ESC_TG_POS]]</f>
        <v>866.82500000000005</v>
      </c>
      <c r="DD57" s="47">
        <f>Tabla25[[#This Row],[ROS_DUR_COR_COD_ROS_TG_TOT]]-Tabla25[[#This Row],[ROS_DUR_COR_COD_ESC_TG_TOT]]</f>
        <v>717.38793103448279</v>
      </c>
    </row>
    <row r="58" spans="1:108" x14ac:dyDescent="0.3">
      <c r="A58" s="4" t="s">
        <v>56</v>
      </c>
      <c r="B58" s="2">
        <v>30</v>
      </c>
      <c r="C58" s="2">
        <v>1</v>
      </c>
      <c r="D58" s="2">
        <v>35</v>
      </c>
      <c r="U58" s="22">
        <v>0</v>
      </c>
      <c r="W58" s="22">
        <v>0.55555555555555558</v>
      </c>
      <c r="X58" s="22">
        <v>1194</v>
      </c>
      <c r="Y58" s="22">
        <v>0.4</v>
      </c>
      <c r="Z58" s="22">
        <v>1228</v>
      </c>
      <c r="AA58" s="22">
        <v>0.32142857142857145</v>
      </c>
      <c r="AB58" s="22">
        <v>1211</v>
      </c>
      <c r="AC58" s="24">
        <v>0</v>
      </c>
      <c r="AE58" s="24">
        <v>0.33333333333333331</v>
      </c>
      <c r="AF58" s="24">
        <v>514</v>
      </c>
      <c r="AG58" s="24">
        <v>0.1</v>
      </c>
      <c r="AH58" s="24">
        <v>183</v>
      </c>
      <c r="AI58" s="24">
        <v>0.14285714285714285</v>
      </c>
      <c r="AJ58" s="24">
        <v>348.5</v>
      </c>
      <c r="AK58" s="26">
        <v>0.44444444444444442</v>
      </c>
      <c r="AL58" s="26">
        <v>891</v>
      </c>
      <c r="AM58" s="26">
        <v>0</v>
      </c>
      <c r="AO58" s="26">
        <v>0.22222222222222221</v>
      </c>
      <c r="AP58" s="26">
        <v>488</v>
      </c>
      <c r="AQ58" s="26">
        <v>0.21428571428571427</v>
      </c>
      <c r="AR58" s="26">
        <v>689.5</v>
      </c>
      <c r="AS58" s="28">
        <v>0.77777777777777779</v>
      </c>
      <c r="AT58" s="28">
        <v>831</v>
      </c>
      <c r="AU58" s="28">
        <v>0.5</v>
      </c>
      <c r="AV58" s="28">
        <v>1491</v>
      </c>
      <c r="AW58" s="28">
        <v>0.88888888888888884</v>
      </c>
      <c r="AX58" s="28">
        <v>1545</v>
      </c>
      <c r="AY58" s="28">
        <v>0.7142857142857143</v>
      </c>
      <c r="AZ58" s="28">
        <v>1248.5999999999999</v>
      </c>
      <c r="BA58" s="33">
        <f>Tabla25[[#This Row],[ROS_NUM_COR_COD_ROS_TG_NEG]]-Tabla25[[#This Row],[PAS_NUM_COR_COD_ROS_TG_NEG]]</f>
        <v>0.77777777777777779</v>
      </c>
      <c r="BB58" s="33">
        <f>Tabla25[[#This Row],[ROS_DUR_COR_COD_ROS_TG_NEG]]-Tabla25[[#This Row],[PAS_DUR_COR_COD_ROS_TG_NEG]]</f>
        <v>831</v>
      </c>
      <c r="BC58" s="33">
        <f>Tabla25[[#This Row],[ROS_NUM_COR_COD_ROS_TG_NEU]]-Tabla25[[#This Row],[PAS_NUM_COR_COD_ROS_TG_NEU]]</f>
        <v>0.5</v>
      </c>
      <c r="BD58" s="33">
        <f>Tabla25[[#This Row],[ROS_DUR_COR_COD_ROS_TG_NEU]]-Tabla25[[#This Row],[PAS_DUR_COR_COD_ROS_TG_NEU]]</f>
        <v>1491</v>
      </c>
      <c r="BE58" s="33">
        <f>Tabla25[[#This Row],[ROS_NUM_COR_COD_ROS_TG_POS]]-Tabla25[[#This Row],[PAS_NUM_COR_COD_ROS_TG_POS]]</f>
        <v>0.88888888888888884</v>
      </c>
      <c r="BF58" s="33">
        <f>Tabla25[[#This Row],[ROS_DUR_COR_COD_ROS_TG_POS]]-Tabla25[[#This Row],[PAS_DUR_COR_COD_ROS_TG_POS]]</f>
        <v>1545</v>
      </c>
      <c r="BG58" s="33">
        <f>Tabla25[[#This Row],[ROS_NUM_COR_COD_ROS_TG_TOT]]-Tabla25[[#This Row],[PAS_NUM_COR_COD_ROS_TG_TOT]]</f>
        <v>0.7142857142857143</v>
      </c>
      <c r="BH58" s="33">
        <f>Tabla25[[#This Row],[ROS_DUR_COR_COD_ROS_TG_TOT]]-Tabla25[[#This Row],[PAS_DUR_COR_COD_ROS_TG_TOT]]</f>
        <v>1248.5999999999999</v>
      </c>
      <c r="BI58" s="30">
        <f>Tabla25[[#This Row],[ROS_NUM_COR_COD_ESC_TG_NEG]]-Tabla25[[#This Row],[PAS_NUM_COR_COD_ESC_TG_NEG]]</f>
        <v>0.44444444444444442</v>
      </c>
      <c r="BJ58" s="30">
        <f>Tabla25[[#This Row],[ROS_DUR_COR_COD_ESC_TG_NEG]]-Tabla25[[#This Row],[PAS_DUR_COR_COD_ESC_TG_NEG]]</f>
        <v>891</v>
      </c>
      <c r="BK58" s="30">
        <f>Tabla25[[#This Row],[ROS_NUM_COR_COD_ESC_TG_NEU]]-Tabla25[[#This Row],[PAS_NUM_COR_COD_ESC_TG_NEU]]</f>
        <v>0</v>
      </c>
      <c r="BL58" s="30">
        <f>Tabla25[[#This Row],[ROS_DUR_COR_COD_ESC_TG_NEU]]-Tabla25[[#This Row],[PAS_DUR_COR_COD_ESC_TG_NEU]]</f>
        <v>0</v>
      </c>
      <c r="BM58" s="30">
        <f>Tabla25[[#This Row],[ROS_NUM_COR_COD_ESC_TG_POS]]-Tabla25[[#This Row],[PAS_NUM_COR_COD_ESC_TG_POS]]</f>
        <v>0.22222222222222221</v>
      </c>
      <c r="BN58" s="30">
        <f>Tabla25[[#This Row],[ROS_DUR_COR_COD_ESC_TG_POS]]-Tabla25[[#This Row],[PAS_DUR_COR_COD_ESC_TG_POS]]</f>
        <v>488</v>
      </c>
      <c r="BO58" s="30">
        <f>Tabla25[[#This Row],[ROS_NUM_COR_COD_ESC_TG_TOT]]-Tabla25[[#This Row],[PAS_NUM_COR_COD_ESC_TG_TOT]]</f>
        <v>0.21428571428571427</v>
      </c>
      <c r="BP58" s="30">
        <f>Tabla25[[#This Row],[ROS_DUR_COR_COD_ESC_TG_TOT]]-Tabla25[[#This Row],[PAS_DUR_COR_COD_ESC_TG_TOT]]</f>
        <v>689.5</v>
      </c>
      <c r="BQ58" s="36">
        <f>Tabla25[[#This Row],[PAS_NUM_COR_COD_ROS_TG_NEG]]-Tabla25[[#This Row],[ESC_NUM_COR_COD_ROS_TG_NEG]]</f>
        <v>0</v>
      </c>
      <c r="BR58" s="36">
        <f>Tabla25[[#This Row],[PAS_DUR_COR_COD_ROS_TG_NEG]]-Tabla25[[#This Row],[ESC_DUR_COR_COD_ROS_TG_NEG]]</f>
        <v>0</v>
      </c>
      <c r="BS58" s="36">
        <f>Tabla25[[#This Row],[PAS_NUM_COR_COD_ROS_TG_NEU]]-Tabla25[[#This Row],[ESC_NUM_COR_COD_ROS_TG_NEU]]</f>
        <v>-0.33333333333333331</v>
      </c>
      <c r="BT58" s="36">
        <f>Tabla25[[#This Row],[PAS_DUR_COR_COD_ROS_TG_NEU]]-Tabla25[[#This Row],[ESC_DUR_COR_COD_ROS_TG_NEU]]</f>
        <v>-514</v>
      </c>
      <c r="BU58" s="36">
        <f>Tabla25[[#This Row],[PAS_NUM_COR_COD_ROS_TG_POS]]-Tabla25[[#This Row],[ESC_NUM_COR_COD_ROS_TG_POS]]</f>
        <v>-0.1</v>
      </c>
      <c r="BV58" s="36">
        <f>Tabla25[[#This Row],[PAS_DUR_COR_COD_ROS_TG_POS]]-Tabla25[[#This Row],[ESC_DUR_COR_COD_ROS_TG_POS]]</f>
        <v>-183</v>
      </c>
      <c r="BW58" s="36">
        <f>Tabla25[[#This Row],[PAS_NUM_COR_COD_ROS_TG_TOT]]-Tabla25[[#This Row],[ESC_NUM_COR_COD_ROS_TG_TOT]]</f>
        <v>-0.14285714285714285</v>
      </c>
      <c r="BX58" s="36">
        <f>Tabla25[[#This Row],[PAS_DUR_COR_COD_ROS_TG_TOT]]-Tabla25[[#This Row],[ESC_DUR_COR_COD_ROS_TG_TOT]]</f>
        <v>-348.5</v>
      </c>
      <c r="BY58" s="39">
        <f>Tabla25[[#This Row],[PAS_NUM_COR_COD_ESC_TG_NEG]]-Tabla25[[#This Row],[ESC_NUM_COR_COD_ESC_TG_NEG]]</f>
        <v>0</v>
      </c>
      <c r="BZ58" s="39">
        <f>Tabla25[[#This Row],[PAS_DUR_COR_COD_ESC_TG_NEG]]-Tabla25[[#This Row],[ESC_DUR_COR_COD_ESC_TG_NEG]]</f>
        <v>0</v>
      </c>
      <c r="CA58" s="39">
        <f>Tabla25[[#This Row],[PAS_NUM_COR_COD_ESC_TG_NEU]]-Tabla25[[#This Row],[ESC_NUM_COR_COD_ESC_TG_NEU]]</f>
        <v>-0.55555555555555558</v>
      </c>
      <c r="CB58" s="39">
        <f>Tabla25[[#This Row],[PAS_DUR_COR_COD_ESC_TG_NEU]]-Tabla25[[#This Row],[ESC_DUR_COR_COD_ESC_TG_NEU]]</f>
        <v>-1194</v>
      </c>
      <c r="CC58" s="39">
        <f>Tabla25[[#This Row],[PAS_NUM_COR_COD_ESC_TG_POS]]-Tabla25[[#This Row],[ESC_NUM_COR_COD_ESC_TG_POS]]</f>
        <v>-0.4</v>
      </c>
      <c r="CD58" s="39">
        <f>Tabla25[[#This Row],[PAS_DUR_COR_COD_ESC_TG_POS]]-Tabla25[[#This Row],[ESC_DUR_COR_COD_ESC_TG_POS]]</f>
        <v>-1228</v>
      </c>
      <c r="CE58" s="39">
        <f>Tabla25[[#This Row],[PAS_NUM_COR_COD_ESC_TG_TOT]]-Tabla25[[#This Row],[ESC_NUM_COR_COD_ESC_TG_TOT]]</f>
        <v>-0.32142857142857145</v>
      </c>
      <c r="CF58" s="39">
        <f>Tabla25[[#This Row],[PAS_DUR_COR_COD_ESC_TG_TOT]]-Tabla25[[#This Row],[ESC_DUR_COR_COD_ESC_TG_TOT]]</f>
        <v>-1211</v>
      </c>
      <c r="CG58" s="42">
        <f>Tabla25[[#This Row],[PAS_NUM_COR_COD_ROS_TG_NEG]]-Tabla25[[#This Row],[PAS_NUM_COR_COD_ESC_TG_NEG]]</f>
        <v>0</v>
      </c>
      <c r="CH58" s="42">
        <f>Tabla25[[#This Row],[PAS_NUM_COR_COD_ROS_TG_NEU]]-Tabla25[[#This Row],[PAS_NUM_COR_COD_ESC_TG_NEU]]</f>
        <v>0</v>
      </c>
      <c r="CI58" s="42">
        <f>Tabla25[[#This Row],[PAS_NUM_COR_COD_ROS_TG_POS]]-Tabla25[[#This Row],[PAS_NUM_COR_COD_ESC_TG_POS]]</f>
        <v>0</v>
      </c>
      <c r="CJ58" s="42">
        <f>Tabla25[[#This Row],[PAS_NUM_COR_COD_ROS_TG_TOT]]-Tabla25[[#This Row],[PAS_NUM_COR_COD_ESC_TG_TOT]]</f>
        <v>0</v>
      </c>
      <c r="CK58" s="42">
        <f>Tabla25[[#This Row],[PAS_DUR_COR_COD_ROS_TG_NEG]]-Tabla25[[#This Row],[PAS_DUR_COR_COD_ESC_TG_NEG]]</f>
        <v>0</v>
      </c>
      <c r="CL58" s="42">
        <f>Tabla25[[#This Row],[PAS_DUR_COR_COD_ROS_TG_NEU]]-Tabla25[[#This Row],[PAS_DUR_COR_COD_ESC_TG_NEU]]</f>
        <v>0</v>
      </c>
      <c r="CM58" s="42">
        <f>Tabla25[[#This Row],[PAS_DUR_COR_COD_ROS_TG_POS]]-Tabla25[[#This Row],[PAS_DUR_COR_COD_ESC_TG_POS]]</f>
        <v>0</v>
      </c>
      <c r="CN58" s="42">
        <f>Tabla25[[#This Row],[PAS_DUR_COR_COD_ROS_TG_TOT]]-Tabla25[[#This Row],[PAS_DUR_COR_COD_ESC_TG_TOT]]</f>
        <v>0</v>
      </c>
      <c r="CO58" s="44">
        <f>Tabla25[[#This Row],[ESC_NUM_COR_COD_ROS_TG_NEG]]-Tabla25[[#This Row],[ESC_NUM_COR_COD_ESC_TG_NEG]]</f>
        <v>0</v>
      </c>
      <c r="CP58" s="44">
        <f>Tabla25[[#This Row],[ESC_NUM_COR_COD_ROS_TG_NEU]]-Tabla25[[#This Row],[ESC_NUM_COR_COD_ESC_TG_NEU]]</f>
        <v>-0.22222222222222227</v>
      </c>
      <c r="CQ58" s="44">
        <f>Tabla25[[#This Row],[ESC_NUM_COR_COD_ROS_TG_POS]]-Tabla25[[#This Row],[ESC_NUM_COR_COD_ESC_TG_POS]]</f>
        <v>-0.30000000000000004</v>
      </c>
      <c r="CR58" s="44">
        <f>Tabla25[[#This Row],[ESC_NUM_COR_COD_ROS_TG_TOT]]-Tabla25[[#This Row],[ESC_NUM_COR_COD_ESC_TG_TOT]]</f>
        <v>-0.1785714285714286</v>
      </c>
      <c r="CS58" s="44">
        <f>Tabla25[[#This Row],[ESC_DUR_COR_COD_ROS_TG_NEG]]-Tabla25[[#This Row],[ESC_DUR_COR_COD_ESC_TG_NEG]]</f>
        <v>0</v>
      </c>
      <c r="CT58" s="44">
        <f>Tabla25[[#This Row],[ESC_DUR_COR_COD_ROS_TG_NEU]]-Tabla25[[#This Row],[ESC_DUR_COR_COD_ESC_TG_NEU]]</f>
        <v>-680</v>
      </c>
      <c r="CU58" s="44">
        <f>Tabla25[[#This Row],[ESC_DUR_COR_COD_ROS_TG_POS]]-Tabla25[[#This Row],[ESC_DUR_COR_COD_ESC_TG_POS]]</f>
        <v>-1045</v>
      </c>
      <c r="CV58" s="44">
        <f>Tabla25[[#This Row],[ESC_DUR_COR_COD_ROS_TG_TOT]]-Tabla25[[#This Row],[ESC_DUR_COR_COD_ESC_TG_TOT]]</f>
        <v>-862.5</v>
      </c>
      <c r="CW58" s="47">
        <f>Tabla25[[#This Row],[ROS_NUM_COR_COD_ROS_TG_NEG]]-Tabla25[[#This Row],[ROS_NUM_COR_COD_ESC_TG_NEG]]</f>
        <v>0.33333333333333337</v>
      </c>
      <c r="CX58" s="47">
        <f>Tabla25[[#This Row],[ROS_NUM_COR_COD_ROS_TG_NEU]]-Tabla25[[#This Row],[ROS_NUM_COR_COD_ESC_TG_NEU]]</f>
        <v>0.5</v>
      </c>
      <c r="CY58" s="47">
        <f>Tabla25[[#This Row],[ROS_NUM_COR_COD_ROS_TG_POS]]-Tabla25[[#This Row],[ROS_NUM_COR_COD_ESC_TG_POS]]</f>
        <v>0.66666666666666663</v>
      </c>
      <c r="CZ58" s="47">
        <f>Tabla25[[#This Row],[ROS_NUM_COR_COD_ROS_TG_TOT]]-Tabla25[[#This Row],[ROS_NUM_COR_COD_ESC_TG_TOT]]</f>
        <v>0.5</v>
      </c>
      <c r="DA58" s="47">
        <f>Tabla25[[#This Row],[ROS_DUR_COR_COD_ROS_TG_NEG]]-Tabla25[[#This Row],[ROS_DUR_COR_COD_ESC_TG_NEG]]</f>
        <v>-60</v>
      </c>
      <c r="DB58" s="47">
        <f>Tabla25[[#This Row],[ROS_DUR_COR_COD_ROS_TG_NEU]]-Tabla25[[#This Row],[ROS_DUR_COR_COD_ESC_TG_NEU]]</f>
        <v>1491</v>
      </c>
      <c r="DC58" s="47">
        <f>Tabla25[[#This Row],[ROS_DUR_COR_COD_ROS_TG_POS]]-Tabla25[[#This Row],[ROS_DUR_COR_COD_ESC_TG_POS]]</f>
        <v>1057</v>
      </c>
      <c r="DD58" s="47">
        <f>Tabla25[[#This Row],[ROS_DUR_COR_COD_ROS_TG_TOT]]-Tabla25[[#This Row],[ROS_DUR_COR_COD_ESC_TG_TOT]]</f>
        <v>559.09999999999991</v>
      </c>
    </row>
    <row r="59" spans="1:108" x14ac:dyDescent="0.3">
      <c r="A59" s="4" t="s">
        <v>57</v>
      </c>
      <c r="B59" s="2">
        <v>30</v>
      </c>
      <c r="C59" s="2">
        <v>1</v>
      </c>
      <c r="D59" s="2">
        <v>33</v>
      </c>
      <c r="E59" s="19">
        <v>2.7333333333333334</v>
      </c>
      <c r="F59" s="19">
        <v>775.23076923076928</v>
      </c>
      <c r="G59" s="19">
        <v>2.7777777777777777</v>
      </c>
      <c r="H59" s="19">
        <v>998.15384615384619</v>
      </c>
      <c r="I59" s="19">
        <v>2.0625</v>
      </c>
      <c r="J59" s="19">
        <v>812.1</v>
      </c>
      <c r="K59" s="19">
        <v>2.5306122448979593</v>
      </c>
      <c r="L59" s="19">
        <v>865.97222222222217</v>
      </c>
      <c r="M59" s="21">
        <v>2.5333333333333332</v>
      </c>
      <c r="N59" s="21">
        <v>761.58333333333337</v>
      </c>
      <c r="O59" s="21">
        <v>2.4444444444444446</v>
      </c>
      <c r="P59" s="21">
        <v>885.15384615384619</v>
      </c>
      <c r="Q59" s="21">
        <v>2.125</v>
      </c>
      <c r="R59" s="21">
        <v>721.63636363636363</v>
      </c>
      <c r="S59" s="21">
        <v>2.3673469387755102</v>
      </c>
      <c r="T59" s="21">
        <v>794</v>
      </c>
      <c r="U59" s="22">
        <v>3.8571428571428572</v>
      </c>
      <c r="V59" s="22">
        <v>930.28571428571433</v>
      </c>
      <c r="W59" s="22">
        <v>6</v>
      </c>
      <c r="X59" s="22">
        <v>1611.1666666666667</v>
      </c>
      <c r="Y59" s="22">
        <v>5.25</v>
      </c>
      <c r="Z59" s="22">
        <v>1224.5</v>
      </c>
      <c r="AA59" s="22">
        <v>5</v>
      </c>
      <c r="AB59" s="22">
        <v>1236.9047619047619</v>
      </c>
      <c r="AC59" s="24">
        <v>3</v>
      </c>
      <c r="AD59" s="24">
        <v>639</v>
      </c>
      <c r="AE59" s="24">
        <v>0.66666666666666663</v>
      </c>
      <c r="AF59" s="24">
        <v>348</v>
      </c>
      <c r="AG59" s="24">
        <v>2</v>
      </c>
      <c r="AH59" s="24">
        <v>546</v>
      </c>
      <c r="AI59" s="24">
        <v>1.9523809523809523</v>
      </c>
      <c r="AJ59" s="24">
        <v>563</v>
      </c>
      <c r="AK59" s="26">
        <v>2</v>
      </c>
      <c r="AL59" s="26">
        <v>786.2</v>
      </c>
      <c r="AM59" s="26">
        <v>2.375</v>
      </c>
      <c r="AN59" s="26">
        <v>835.33333333333337</v>
      </c>
      <c r="AO59" s="26">
        <v>1.8571428571428572</v>
      </c>
      <c r="AP59" s="26">
        <v>808</v>
      </c>
      <c r="AQ59" s="26">
        <v>2.0909090909090908</v>
      </c>
      <c r="AR59" s="26">
        <v>811.92857142857144</v>
      </c>
      <c r="AS59" s="28">
        <v>3</v>
      </c>
      <c r="AT59" s="28">
        <v>958.16666666666663</v>
      </c>
      <c r="AU59" s="28">
        <v>3.625</v>
      </c>
      <c r="AV59" s="28">
        <v>982</v>
      </c>
      <c r="AW59" s="28">
        <v>4.1428571428571432</v>
      </c>
      <c r="AX59" s="28">
        <v>1420</v>
      </c>
      <c r="AY59" s="28">
        <v>3.5909090909090908</v>
      </c>
      <c r="AZ59" s="28">
        <v>1106.25</v>
      </c>
      <c r="BA59" s="33">
        <f>Tabla25[[#This Row],[ROS_NUM_COR_COD_ROS_TG_NEG]]-Tabla25[[#This Row],[PAS_NUM_COR_COD_ROS_TG_NEG]]</f>
        <v>0.46666666666666679</v>
      </c>
      <c r="BB59" s="33">
        <f>Tabla25[[#This Row],[ROS_DUR_COR_COD_ROS_TG_NEG]]-Tabla25[[#This Row],[PAS_DUR_COR_COD_ROS_TG_NEG]]</f>
        <v>196.58333333333326</v>
      </c>
      <c r="BC59" s="33">
        <f>Tabla25[[#This Row],[ROS_NUM_COR_COD_ROS_TG_NEU]]-Tabla25[[#This Row],[PAS_NUM_COR_COD_ROS_TG_NEU]]</f>
        <v>1.1805555555555554</v>
      </c>
      <c r="BD59" s="33">
        <f>Tabla25[[#This Row],[ROS_DUR_COR_COD_ROS_TG_NEU]]-Tabla25[[#This Row],[PAS_DUR_COR_COD_ROS_TG_NEU]]</f>
        <v>96.846153846153811</v>
      </c>
      <c r="BE59" s="33">
        <f>Tabla25[[#This Row],[ROS_NUM_COR_COD_ROS_TG_POS]]-Tabla25[[#This Row],[PAS_NUM_COR_COD_ROS_TG_POS]]</f>
        <v>2.0178571428571432</v>
      </c>
      <c r="BF59" s="33">
        <f>Tabla25[[#This Row],[ROS_DUR_COR_COD_ROS_TG_POS]]-Tabla25[[#This Row],[PAS_DUR_COR_COD_ROS_TG_POS]]</f>
        <v>698.36363636363637</v>
      </c>
      <c r="BG59" s="33">
        <f>Tabla25[[#This Row],[ROS_NUM_COR_COD_ROS_TG_TOT]]-Tabla25[[#This Row],[PAS_NUM_COR_COD_ROS_TG_TOT]]</f>
        <v>1.2235621521335807</v>
      </c>
      <c r="BH59" s="33">
        <f>Tabla25[[#This Row],[ROS_DUR_COR_COD_ROS_TG_TOT]]-Tabla25[[#This Row],[PAS_DUR_COR_COD_ROS_TG_TOT]]</f>
        <v>312.25</v>
      </c>
      <c r="BI59" s="30">
        <f>Tabla25[[#This Row],[ROS_NUM_COR_COD_ESC_TG_NEG]]-Tabla25[[#This Row],[PAS_NUM_COR_COD_ESC_TG_NEG]]</f>
        <v>-0.73333333333333339</v>
      </c>
      <c r="BJ59" s="30">
        <f>Tabla25[[#This Row],[ROS_DUR_COR_COD_ESC_TG_NEG]]-Tabla25[[#This Row],[PAS_DUR_COR_COD_ESC_TG_NEG]]</f>
        <v>10.969230769230762</v>
      </c>
      <c r="BK59" s="30">
        <f>Tabla25[[#This Row],[ROS_NUM_COR_COD_ESC_TG_NEU]]-Tabla25[[#This Row],[PAS_NUM_COR_COD_ESC_TG_NEU]]</f>
        <v>-0.40277777777777768</v>
      </c>
      <c r="BL59" s="30">
        <f>Tabla25[[#This Row],[ROS_DUR_COR_COD_ESC_TG_NEU]]-Tabla25[[#This Row],[PAS_DUR_COR_COD_ESC_TG_NEU]]</f>
        <v>-162.82051282051282</v>
      </c>
      <c r="BM59" s="30">
        <f>Tabla25[[#This Row],[ROS_NUM_COR_COD_ESC_TG_POS]]-Tabla25[[#This Row],[PAS_NUM_COR_COD_ESC_TG_POS]]</f>
        <v>-0.20535714285714279</v>
      </c>
      <c r="BN59" s="30">
        <f>Tabla25[[#This Row],[ROS_DUR_COR_COD_ESC_TG_POS]]-Tabla25[[#This Row],[PAS_DUR_COR_COD_ESC_TG_POS]]</f>
        <v>-4.1000000000000227</v>
      </c>
      <c r="BO59" s="30">
        <f>Tabla25[[#This Row],[ROS_NUM_COR_COD_ESC_TG_TOT]]-Tabla25[[#This Row],[PAS_NUM_COR_COD_ESC_TG_TOT]]</f>
        <v>-0.4397031539888685</v>
      </c>
      <c r="BP59" s="30">
        <f>Tabla25[[#This Row],[ROS_DUR_COR_COD_ESC_TG_TOT]]-Tabla25[[#This Row],[PAS_DUR_COR_COD_ESC_TG_TOT]]</f>
        <v>-54.043650793650727</v>
      </c>
      <c r="BQ59" s="36">
        <f>Tabla25[[#This Row],[PAS_NUM_COR_COD_ROS_TG_NEG]]-Tabla25[[#This Row],[ESC_NUM_COR_COD_ROS_TG_NEG]]</f>
        <v>-0.46666666666666679</v>
      </c>
      <c r="BR59" s="36">
        <f>Tabla25[[#This Row],[PAS_DUR_COR_COD_ROS_TG_NEG]]-Tabla25[[#This Row],[ESC_DUR_COR_COD_ROS_TG_NEG]]</f>
        <v>122.58333333333337</v>
      </c>
      <c r="BS59" s="36">
        <f>Tabla25[[#This Row],[PAS_NUM_COR_COD_ROS_TG_NEU]]-Tabla25[[#This Row],[ESC_NUM_COR_COD_ROS_TG_NEU]]</f>
        <v>1.7777777777777781</v>
      </c>
      <c r="BT59" s="36">
        <f>Tabla25[[#This Row],[PAS_DUR_COR_COD_ROS_TG_NEU]]-Tabla25[[#This Row],[ESC_DUR_COR_COD_ROS_TG_NEU]]</f>
        <v>537.15384615384619</v>
      </c>
      <c r="BU59" s="36">
        <f>Tabla25[[#This Row],[PAS_NUM_COR_COD_ROS_TG_POS]]-Tabla25[[#This Row],[ESC_NUM_COR_COD_ROS_TG_POS]]</f>
        <v>0.125</v>
      </c>
      <c r="BV59" s="36">
        <f>Tabla25[[#This Row],[PAS_DUR_COR_COD_ROS_TG_POS]]-Tabla25[[#This Row],[ESC_DUR_COR_COD_ROS_TG_POS]]</f>
        <v>175.63636363636363</v>
      </c>
      <c r="BW59" s="36">
        <f>Tabla25[[#This Row],[PAS_NUM_COR_COD_ROS_TG_TOT]]-Tabla25[[#This Row],[ESC_NUM_COR_COD_ROS_TG_TOT]]</f>
        <v>0.41496598639455784</v>
      </c>
      <c r="BX59" s="36">
        <f>Tabla25[[#This Row],[PAS_DUR_COR_COD_ROS_TG_TOT]]-Tabla25[[#This Row],[ESC_DUR_COR_COD_ROS_TG_TOT]]</f>
        <v>231</v>
      </c>
      <c r="BY59" s="39">
        <f>Tabla25[[#This Row],[PAS_NUM_COR_COD_ESC_TG_NEG]]-Tabla25[[#This Row],[ESC_NUM_COR_COD_ESC_TG_NEG]]</f>
        <v>-1.1238095238095238</v>
      </c>
      <c r="BZ59" s="39">
        <f>Tabla25[[#This Row],[PAS_DUR_COR_COD_ESC_TG_NEG]]-Tabla25[[#This Row],[ESC_DUR_COR_COD_ESC_TG_NEG]]</f>
        <v>-155.05494505494505</v>
      </c>
      <c r="CA59" s="39">
        <f>Tabla25[[#This Row],[PAS_NUM_COR_COD_ESC_TG_NEU]]-Tabla25[[#This Row],[ESC_NUM_COR_COD_ESC_TG_NEU]]</f>
        <v>-3.2222222222222223</v>
      </c>
      <c r="CB59" s="39">
        <f>Tabla25[[#This Row],[PAS_DUR_COR_COD_ESC_TG_NEU]]-Tabla25[[#This Row],[ESC_DUR_COR_COD_ESC_TG_NEU]]</f>
        <v>-613.01282051282055</v>
      </c>
      <c r="CC59" s="39">
        <f>Tabla25[[#This Row],[PAS_NUM_COR_COD_ESC_TG_POS]]-Tabla25[[#This Row],[ESC_NUM_COR_COD_ESC_TG_POS]]</f>
        <v>-3.1875</v>
      </c>
      <c r="CD59" s="39">
        <f>Tabla25[[#This Row],[PAS_DUR_COR_COD_ESC_TG_POS]]-Tabla25[[#This Row],[ESC_DUR_COR_COD_ESC_TG_POS]]</f>
        <v>-412.4</v>
      </c>
      <c r="CE59" s="39">
        <f>Tabla25[[#This Row],[PAS_NUM_COR_COD_ESC_TG_TOT]]-Tabla25[[#This Row],[ESC_NUM_COR_COD_ESC_TG_TOT]]</f>
        <v>-2.4693877551020407</v>
      </c>
      <c r="CF59" s="39">
        <f>Tabla25[[#This Row],[PAS_DUR_COR_COD_ESC_TG_TOT]]-Tabla25[[#This Row],[ESC_DUR_COR_COD_ESC_TG_TOT]]</f>
        <v>-370.93253968253975</v>
      </c>
      <c r="CG59" s="42">
        <f>Tabla25[[#This Row],[PAS_NUM_COR_COD_ROS_TG_NEG]]-Tabla25[[#This Row],[PAS_NUM_COR_COD_ESC_TG_NEG]]</f>
        <v>-0.20000000000000018</v>
      </c>
      <c r="CH59" s="42">
        <f>Tabla25[[#This Row],[PAS_NUM_COR_COD_ROS_TG_NEU]]-Tabla25[[#This Row],[PAS_NUM_COR_COD_ESC_TG_NEU]]</f>
        <v>-0.33333333333333304</v>
      </c>
      <c r="CI59" s="42">
        <f>Tabla25[[#This Row],[PAS_NUM_COR_COD_ROS_TG_POS]]-Tabla25[[#This Row],[PAS_NUM_COR_COD_ESC_TG_POS]]</f>
        <v>6.25E-2</v>
      </c>
      <c r="CJ59" s="42">
        <f>Tabla25[[#This Row],[PAS_NUM_COR_COD_ROS_TG_TOT]]-Tabla25[[#This Row],[PAS_NUM_COR_COD_ESC_TG_TOT]]</f>
        <v>-0.16326530612244916</v>
      </c>
      <c r="CK59" s="42">
        <f>Tabla25[[#This Row],[PAS_DUR_COR_COD_ROS_TG_NEG]]-Tabla25[[#This Row],[PAS_DUR_COR_COD_ESC_TG_NEG]]</f>
        <v>-13.647435897435912</v>
      </c>
      <c r="CL59" s="42">
        <f>Tabla25[[#This Row],[PAS_DUR_COR_COD_ROS_TG_NEU]]-Tabla25[[#This Row],[PAS_DUR_COR_COD_ESC_TG_NEU]]</f>
        <v>-113</v>
      </c>
      <c r="CM59" s="42">
        <f>Tabla25[[#This Row],[PAS_DUR_COR_COD_ROS_TG_POS]]-Tabla25[[#This Row],[PAS_DUR_COR_COD_ESC_TG_POS]]</f>
        <v>-90.463636363636397</v>
      </c>
      <c r="CN59" s="42">
        <f>Tabla25[[#This Row],[PAS_DUR_COR_COD_ROS_TG_TOT]]-Tabla25[[#This Row],[PAS_DUR_COR_COD_ESC_TG_TOT]]</f>
        <v>-71.972222222222172</v>
      </c>
      <c r="CO59" s="44">
        <f>Tabla25[[#This Row],[ESC_NUM_COR_COD_ROS_TG_NEG]]-Tabla25[[#This Row],[ESC_NUM_COR_COD_ESC_TG_NEG]]</f>
        <v>-0.85714285714285721</v>
      </c>
      <c r="CP59" s="44">
        <f>Tabla25[[#This Row],[ESC_NUM_COR_COD_ROS_TG_NEU]]-Tabla25[[#This Row],[ESC_NUM_COR_COD_ESC_TG_NEU]]</f>
        <v>-5.333333333333333</v>
      </c>
      <c r="CQ59" s="44">
        <f>Tabla25[[#This Row],[ESC_NUM_COR_COD_ROS_TG_POS]]-Tabla25[[#This Row],[ESC_NUM_COR_COD_ESC_TG_POS]]</f>
        <v>-3.25</v>
      </c>
      <c r="CR59" s="44">
        <f>Tabla25[[#This Row],[ESC_NUM_COR_COD_ROS_TG_TOT]]-Tabla25[[#This Row],[ESC_NUM_COR_COD_ESC_TG_TOT]]</f>
        <v>-3.0476190476190474</v>
      </c>
      <c r="CS59" s="44">
        <f>Tabla25[[#This Row],[ESC_DUR_COR_COD_ROS_TG_NEG]]-Tabla25[[#This Row],[ESC_DUR_COR_COD_ESC_TG_NEG]]</f>
        <v>-291.28571428571433</v>
      </c>
      <c r="CT59" s="44">
        <f>Tabla25[[#This Row],[ESC_DUR_COR_COD_ROS_TG_NEU]]-Tabla25[[#This Row],[ESC_DUR_COR_COD_ESC_TG_NEU]]</f>
        <v>-1263.1666666666667</v>
      </c>
      <c r="CU59" s="44">
        <f>Tabla25[[#This Row],[ESC_DUR_COR_COD_ROS_TG_POS]]-Tabla25[[#This Row],[ESC_DUR_COR_COD_ESC_TG_POS]]</f>
        <v>-678.5</v>
      </c>
      <c r="CV59" s="44">
        <f>Tabla25[[#This Row],[ESC_DUR_COR_COD_ROS_TG_TOT]]-Tabla25[[#This Row],[ESC_DUR_COR_COD_ESC_TG_TOT]]</f>
        <v>-673.90476190476193</v>
      </c>
      <c r="CW59" s="47">
        <f>Tabla25[[#This Row],[ROS_NUM_COR_COD_ROS_TG_NEG]]-Tabla25[[#This Row],[ROS_NUM_COR_COD_ESC_TG_NEG]]</f>
        <v>1</v>
      </c>
      <c r="CX59" s="47">
        <f>Tabla25[[#This Row],[ROS_NUM_COR_COD_ROS_TG_NEU]]-Tabla25[[#This Row],[ROS_NUM_COR_COD_ESC_TG_NEU]]</f>
        <v>1.25</v>
      </c>
      <c r="CY59" s="47">
        <f>Tabla25[[#This Row],[ROS_NUM_COR_COD_ROS_TG_POS]]-Tabla25[[#This Row],[ROS_NUM_COR_COD_ESC_TG_POS]]</f>
        <v>2.285714285714286</v>
      </c>
      <c r="CZ59" s="47">
        <f>Tabla25[[#This Row],[ROS_NUM_COR_COD_ROS_TG_TOT]]-Tabla25[[#This Row],[ROS_NUM_COR_COD_ESC_TG_TOT]]</f>
        <v>1.5</v>
      </c>
      <c r="DA59" s="47">
        <f>Tabla25[[#This Row],[ROS_DUR_COR_COD_ROS_TG_NEG]]-Tabla25[[#This Row],[ROS_DUR_COR_COD_ESC_TG_NEG]]</f>
        <v>171.96666666666658</v>
      </c>
      <c r="DB59" s="47">
        <f>Tabla25[[#This Row],[ROS_DUR_COR_COD_ROS_TG_NEU]]-Tabla25[[#This Row],[ROS_DUR_COR_COD_ESC_TG_NEU]]</f>
        <v>146.66666666666663</v>
      </c>
      <c r="DC59" s="47">
        <f>Tabla25[[#This Row],[ROS_DUR_COR_COD_ROS_TG_POS]]-Tabla25[[#This Row],[ROS_DUR_COR_COD_ESC_TG_POS]]</f>
        <v>612</v>
      </c>
      <c r="DD59" s="47">
        <f>Tabla25[[#This Row],[ROS_DUR_COR_COD_ROS_TG_TOT]]-Tabla25[[#This Row],[ROS_DUR_COR_COD_ESC_TG_TOT]]</f>
        <v>294.32142857142856</v>
      </c>
    </row>
    <row r="60" spans="1:108" x14ac:dyDescent="0.3">
      <c r="A60" s="2" t="s">
        <v>58</v>
      </c>
      <c r="B60" s="2">
        <v>30</v>
      </c>
      <c r="C60" s="2">
        <v>1</v>
      </c>
      <c r="D60" s="2">
        <v>37</v>
      </c>
      <c r="E60" s="19">
        <v>3.3</v>
      </c>
      <c r="F60" s="19">
        <v>1262.0625</v>
      </c>
      <c r="G60" s="19">
        <v>2.85</v>
      </c>
      <c r="H60" s="19">
        <v>1207.2666666666667</v>
      </c>
      <c r="I60" s="19">
        <v>3.2</v>
      </c>
      <c r="J60" s="19">
        <v>1041.5882352941176</v>
      </c>
      <c r="K60" s="19">
        <v>3.1166666666666667</v>
      </c>
      <c r="L60" s="19">
        <v>1166.8541666666667</v>
      </c>
      <c r="M60" s="21">
        <v>3.1</v>
      </c>
      <c r="N60" s="21">
        <v>1211.2</v>
      </c>
      <c r="O60" s="21">
        <v>3.2</v>
      </c>
      <c r="P60" s="21">
        <v>1240.625</v>
      </c>
      <c r="Q60" s="21">
        <v>3.45</v>
      </c>
      <c r="R60" s="21">
        <v>1198.8823529411766</v>
      </c>
      <c r="S60" s="21">
        <v>3.25</v>
      </c>
      <c r="T60" s="21">
        <v>1216.6458333333333</v>
      </c>
      <c r="U60" s="22">
        <v>6.7</v>
      </c>
      <c r="V60" s="22">
        <v>1896.3</v>
      </c>
      <c r="W60" s="22">
        <v>6.2222222222222223</v>
      </c>
      <c r="X60" s="22">
        <v>1867.4444444444443</v>
      </c>
      <c r="Y60" s="22">
        <v>4.3</v>
      </c>
      <c r="Z60" s="22">
        <v>1384.3333333333333</v>
      </c>
      <c r="AA60" s="22">
        <v>5.7241379310344831</v>
      </c>
      <c r="AB60" s="22">
        <v>1722.4642857142858</v>
      </c>
      <c r="AC60" s="24">
        <v>1</v>
      </c>
      <c r="AD60" s="24">
        <v>566.25</v>
      </c>
      <c r="AE60" s="24">
        <v>0.66666666666666663</v>
      </c>
      <c r="AF60" s="24">
        <v>359.6</v>
      </c>
      <c r="AG60" s="24">
        <v>2.8</v>
      </c>
      <c r="AH60" s="24">
        <v>760.11111111111109</v>
      </c>
      <c r="AI60" s="24">
        <v>1.5172413793103448</v>
      </c>
      <c r="AJ60" s="24">
        <v>605.77777777777783</v>
      </c>
      <c r="AK60" s="26">
        <v>2.9</v>
      </c>
      <c r="AL60" s="26">
        <v>1272.5</v>
      </c>
      <c r="AM60" s="26">
        <v>4</v>
      </c>
      <c r="AN60" s="26">
        <v>1315.5555555555557</v>
      </c>
      <c r="AO60" s="26">
        <v>3.9</v>
      </c>
      <c r="AP60" s="26">
        <v>1465.125</v>
      </c>
      <c r="AQ60" s="26">
        <v>3.6</v>
      </c>
      <c r="AR60" s="26">
        <v>1356.3478260869565</v>
      </c>
      <c r="AS60" s="28">
        <v>4.7</v>
      </c>
      <c r="AT60" s="28">
        <v>1697</v>
      </c>
      <c r="AU60" s="28">
        <v>3.1</v>
      </c>
      <c r="AV60" s="28">
        <v>1373.5</v>
      </c>
      <c r="AW60" s="28">
        <v>3.2</v>
      </c>
      <c r="AX60" s="28">
        <v>1486.8333333333333</v>
      </c>
      <c r="AY60" s="28">
        <v>3.6666666666666665</v>
      </c>
      <c r="AZ60" s="28">
        <v>1536.9</v>
      </c>
      <c r="BA60" s="33">
        <f>Tabla25[[#This Row],[ROS_NUM_COR_COD_ROS_TG_NEG]]-Tabla25[[#This Row],[PAS_NUM_COR_COD_ROS_TG_NEG]]</f>
        <v>1.6</v>
      </c>
      <c r="BB60" s="33">
        <f>Tabla25[[#This Row],[ROS_DUR_COR_COD_ROS_TG_NEG]]-Tabla25[[#This Row],[PAS_DUR_COR_COD_ROS_TG_NEG]]</f>
        <v>485.79999999999995</v>
      </c>
      <c r="BC60" s="33">
        <f>Tabla25[[#This Row],[ROS_NUM_COR_COD_ROS_TG_NEU]]-Tabla25[[#This Row],[PAS_NUM_COR_COD_ROS_TG_NEU]]</f>
        <v>-0.10000000000000009</v>
      </c>
      <c r="BD60" s="33">
        <f>Tabla25[[#This Row],[ROS_DUR_COR_COD_ROS_TG_NEU]]-Tabla25[[#This Row],[PAS_DUR_COR_COD_ROS_TG_NEU]]</f>
        <v>132.875</v>
      </c>
      <c r="BE60" s="33">
        <f>Tabla25[[#This Row],[ROS_NUM_COR_COD_ROS_TG_POS]]-Tabla25[[#This Row],[PAS_NUM_COR_COD_ROS_TG_POS]]</f>
        <v>-0.25</v>
      </c>
      <c r="BF60" s="33">
        <f>Tabla25[[#This Row],[ROS_DUR_COR_COD_ROS_TG_POS]]-Tabla25[[#This Row],[PAS_DUR_COR_COD_ROS_TG_POS]]</f>
        <v>287.95098039215668</v>
      </c>
      <c r="BG60" s="33">
        <f>Tabla25[[#This Row],[ROS_NUM_COR_COD_ROS_TG_TOT]]-Tabla25[[#This Row],[PAS_NUM_COR_COD_ROS_TG_TOT]]</f>
        <v>0.41666666666666652</v>
      </c>
      <c r="BH60" s="33">
        <f>Tabla25[[#This Row],[ROS_DUR_COR_COD_ROS_TG_TOT]]-Tabla25[[#This Row],[PAS_DUR_COR_COD_ROS_TG_TOT]]</f>
        <v>320.25416666666683</v>
      </c>
      <c r="BI60" s="30">
        <f>Tabla25[[#This Row],[ROS_NUM_COR_COD_ESC_TG_NEG]]-Tabla25[[#This Row],[PAS_NUM_COR_COD_ESC_TG_NEG]]</f>
        <v>-0.39999999999999991</v>
      </c>
      <c r="BJ60" s="30">
        <f>Tabla25[[#This Row],[ROS_DUR_COR_COD_ESC_TG_NEG]]-Tabla25[[#This Row],[PAS_DUR_COR_COD_ESC_TG_NEG]]</f>
        <v>10.4375</v>
      </c>
      <c r="BK60" s="30">
        <f>Tabla25[[#This Row],[ROS_NUM_COR_COD_ESC_TG_NEU]]-Tabla25[[#This Row],[PAS_NUM_COR_COD_ESC_TG_NEU]]</f>
        <v>1.1499999999999999</v>
      </c>
      <c r="BL60" s="30">
        <f>Tabla25[[#This Row],[ROS_DUR_COR_COD_ESC_TG_NEU]]-Tabla25[[#This Row],[PAS_DUR_COR_COD_ESC_TG_NEU]]</f>
        <v>108.28888888888901</v>
      </c>
      <c r="BM60" s="30">
        <f>Tabla25[[#This Row],[ROS_NUM_COR_COD_ESC_TG_POS]]-Tabla25[[#This Row],[PAS_NUM_COR_COD_ESC_TG_POS]]</f>
        <v>0.69999999999999973</v>
      </c>
      <c r="BN60" s="30">
        <f>Tabla25[[#This Row],[ROS_DUR_COR_COD_ESC_TG_POS]]-Tabla25[[#This Row],[PAS_DUR_COR_COD_ESC_TG_POS]]</f>
        <v>423.53676470588243</v>
      </c>
      <c r="BO60" s="30">
        <f>Tabla25[[#This Row],[ROS_NUM_COR_COD_ESC_TG_TOT]]-Tabla25[[#This Row],[PAS_NUM_COR_COD_ESC_TG_TOT]]</f>
        <v>0.48333333333333339</v>
      </c>
      <c r="BP60" s="30">
        <f>Tabla25[[#This Row],[ROS_DUR_COR_COD_ESC_TG_TOT]]-Tabla25[[#This Row],[PAS_DUR_COR_COD_ESC_TG_TOT]]</f>
        <v>189.49365942028976</v>
      </c>
      <c r="BQ60" s="36">
        <f>Tabla25[[#This Row],[PAS_NUM_COR_COD_ROS_TG_NEG]]-Tabla25[[#This Row],[ESC_NUM_COR_COD_ROS_TG_NEG]]</f>
        <v>2.1</v>
      </c>
      <c r="BR60" s="36">
        <f>Tabla25[[#This Row],[PAS_DUR_COR_COD_ROS_TG_NEG]]-Tabla25[[#This Row],[ESC_DUR_COR_COD_ROS_TG_NEG]]</f>
        <v>644.95000000000005</v>
      </c>
      <c r="BS60" s="36">
        <f>Tabla25[[#This Row],[PAS_NUM_COR_COD_ROS_TG_NEU]]-Tabla25[[#This Row],[ESC_NUM_COR_COD_ROS_TG_NEU]]</f>
        <v>2.5333333333333337</v>
      </c>
      <c r="BT60" s="36">
        <f>Tabla25[[#This Row],[PAS_DUR_COR_COD_ROS_TG_NEU]]-Tabla25[[#This Row],[ESC_DUR_COR_COD_ROS_TG_NEU]]</f>
        <v>881.02499999999998</v>
      </c>
      <c r="BU60" s="36">
        <f>Tabla25[[#This Row],[PAS_NUM_COR_COD_ROS_TG_POS]]-Tabla25[[#This Row],[ESC_NUM_COR_COD_ROS_TG_POS]]</f>
        <v>0.65000000000000036</v>
      </c>
      <c r="BV60" s="36">
        <f>Tabla25[[#This Row],[PAS_DUR_COR_COD_ROS_TG_POS]]-Tabla25[[#This Row],[ESC_DUR_COR_COD_ROS_TG_POS]]</f>
        <v>438.77124183006549</v>
      </c>
      <c r="BW60" s="36">
        <f>Tabla25[[#This Row],[PAS_NUM_COR_COD_ROS_TG_TOT]]-Tabla25[[#This Row],[ESC_NUM_COR_COD_ROS_TG_TOT]]</f>
        <v>1.7327586206896552</v>
      </c>
      <c r="BX60" s="36">
        <f>Tabla25[[#This Row],[PAS_DUR_COR_COD_ROS_TG_TOT]]-Tabla25[[#This Row],[ESC_DUR_COR_COD_ROS_TG_TOT]]</f>
        <v>610.86805555555543</v>
      </c>
      <c r="BY60" s="39">
        <f>Tabla25[[#This Row],[PAS_NUM_COR_COD_ESC_TG_NEG]]-Tabla25[[#This Row],[ESC_NUM_COR_COD_ESC_TG_NEG]]</f>
        <v>-3.4000000000000004</v>
      </c>
      <c r="BZ60" s="39">
        <f>Tabla25[[#This Row],[PAS_DUR_COR_COD_ESC_TG_NEG]]-Tabla25[[#This Row],[ESC_DUR_COR_COD_ESC_TG_NEG]]</f>
        <v>-634.23749999999995</v>
      </c>
      <c r="CA60" s="39">
        <f>Tabla25[[#This Row],[PAS_NUM_COR_COD_ESC_TG_NEU]]-Tabla25[[#This Row],[ESC_NUM_COR_COD_ESC_TG_NEU]]</f>
        <v>-3.3722222222222222</v>
      </c>
      <c r="CB60" s="39">
        <f>Tabla25[[#This Row],[PAS_DUR_COR_COD_ESC_TG_NEU]]-Tabla25[[#This Row],[ESC_DUR_COR_COD_ESC_TG_NEU]]</f>
        <v>-660.17777777777769</v>
      </c>
      <c r="CC60" s="39">
        <f>Tabla25[[#This Row],[PAS_NUM_COR_COD_ESC_TG_POS]]-Tabla25[[#This Row],[ESC_NUM_COR_COD_ESC_TG_POS]]</f>
        <v>-1.0999999999999996</v>
      </c>
      <c r="CD60" s="39">
        <f>Tabla25[[#This Row],[PAS_DUR_COR_COD_ESC_TG_POS]]-Tabla25[[#This Row],[ESC_DUR_COR_COD_ESC_TG_POS]]</f>
        <v>-342.74509803921569</v>
      </c>
      <c r="CE60" s="39">
        <f>Tabla25[[#This Row],[PAS_NUM_COR_COD_ESC_TG_TOT]]-Tabla25[[#This Row],[ESC_NUM_COR_COD_ESC_TG_TOT]]</f>
        <v>-2.6074712643678164</v>
      </c>
      <c r="CF60" s="39">
        <f>Tabla25[[#This Row],[PAS_DUR_COR_COD_ESC_TG_TOT]]-Tabla25[[#This Row],[ESC_DUR_COR_COD_ESC_TG_TOT]]</f>
        <v>-555.61011904761904</v>
      </c>
      <c r="CG60" s="42">
        <f>Tabla25[[#This Row],[PAS_NUM_COR_COD_ROS_TG_NEG]]-Tabla25[[#This Row],[PAS_NUM_COR_COD_ESC_TG_NEG]]</f>
        <v>-0.19999999999999973</v>
      </c>
      <c r="CH60" s="42">
        <f>Tabla25[[#This Row],[PAS_NUM_COR_COD_ROS_TG_NEU]]-Tabla25[[#This Row],[PAS_NUM_COR_COD_ESC_TG_NEU]]</f>
        <v>0.35000000000000009</v>
      </c>
      <c r="CI60" s="42">
        <f>Tabla25[[#This Row],[PAS_NUM_COR_COD_ROS_TG_POS]]-Tabla25[[#This Row],[PAS_NUM_COR_COD_ESC_TG_POS]]</f>
        <v>0.25</v>
      </c>
      <c r="CJ60" s="42">
        <f>Tabla25[[#This Row],[PAS_NUM_COR_COD_ROS_TG_TOT]]-Tabla25[[#This Row],[PAS_NUM_COR_COD_ESC_TG_TOT]]</f>
        <v>0.1333333333333333</v>
      </c>
      <c r="CK60" s="42">
        <f>Tabla25[[#This Row],[PAS_DUR_COR_COD_ROS_TG_NEG]]-Tabla25[[#This Row],[PAS_DUR_COR_COD_ESC_TG_NEG]]</f>
        <v>-50.862499999999955</v>
      </c>
      <c r="CL60" s="42">
        <f>Tabla25[[#This Row],[PAS_DUR_COR_COD_ROS_TG_NEU]]-Tabla25[[#This Row],[PAS_DUR_COR_COD_ESC_TG_NEU]]</f>
        <v>33.358333333333348</v>
      </c>
      <c r="CM60" s="42">
        <f>Tabla25[[#This Row],[PAS_DUR_COR_COD_ROS_TG_POS]]-Tabla25[[#This Row],[PAS_DUR_COR_COD_ESC_TG_POS]]</f>
        <v>157.29411764705901</v>
      </c>
      <c r="CN60" s="42">
        <f>Tabla25[[#This Row],[PAS_DUR_COR_COD_ROS_TG_TOT]]-Tabla25[[#This Row],[PAS_DUR_COR_COD_ESC_TG_TOT]]</f>
        <v>49.791666666666515</v>
      </c>
      <c r="CO60" s="44">
        <f>Tabla25[[#This Row],[ESC_NUM_COR_COD_ROS_TG_NEG]]-Tabla25[[#This Row],[ESC_NUM_COR_COD_ESC_TG_NEG]]</f>
        <v>-5.7</v>
      </c>
      <c r="CP60" s="44">
        <f>Tabla25[[#This Row],[ESC_NUM_COR_COD_ROS_TG_NEU]]-Tabla25[[#This Row],[ESC_NUM_COR_COD_ESC_TG_NEU]]</f>
        <v>-5.5555555555555554</v>
      </c>
      <c r="CQ60" s="44">
        <f>Tabla25[[#This Row],[ESC_NUM_COR_COD_ROS_TG_POS]]-Tabla25[[#This Row],[ESC_NUM_COR_COD_ESC_TG_POS]]</f>
        <v>-1.5</v>
      </c>
      <c r="CR60" s="44">
        <f>Tabla25[[#This Row],[ESC_NUM_COR_COD_ROS_TG_TOT]]-Tabla25[[#This Row],[ESC_NUM_COR_COD_ESC_TG_TOT]]</f>
        <v>-4.2068965517241388</v>
      </c>
      <c r="CS60" s="44">
        <f>Tabla25[[#This Row],[ESC_DUR_COR_COD_ROS_TG_NEG]]-Tabla25[[#This Row],[ESC_DUR_COR_COD_ESC_TG_NEG]]</f>
        <v>-1330.05</v>
      </c>
      <c r="CT60" s="44">
        <f>Tabla25[[#This Row],[ESC_DUR_COR_COD_ROS_TG_NEU]]-Tabla25[[#This Row],[ESC_DUR_COR_COD_ESC_TG_NEU]]</f>
        <v>-1507.8444444444444</v>
      </c>
      <c r="CU60" s="44">
        <f>Tabla25[[#This Row],[ESC_DUR_COR_COD_ROS_TG_POS]]-Tabla25[[#This Row],[ESC_DUR_COR_COD_ESC_TG_POS]]</f>
        <v>-624.22222222222217</v>
      </c>
      <c r="CV60" s="44">
        <f>Tabla25[[#This Row],[ESC_DUR_COR_COD_ROS_TG_TOT]]-Tabla25[[#This Row],[ESC_DUR_COR_COD_ESC_TG_TOT]]</f>
        <v>-1116.686507936508</v>
      </c>
      <c r="CW60" s="47">
        <f>Tabla25[[#This Row],[ROS_NUM_COR_COD_ROS_TG_NEG]]-Tabla25[[#This Row],[ROS_NUM_COR_COD_ESC_TG_NEG]]</f>
        <v>1.8000000000000003</v>
      </c>
      <c r="CX60" s="47">
        <f>Tabla25[[#This Row],[ROS_NUM_COR_COD_ROS_TG_NEU]]-Tabla25[[#This Row],[ROS_NUM_COR_COD_ESC_TG_NEU]]</f>
        <v>-0.89999999999999991</v>
      </c>
      <c r="CY60" s="47">
        <f>Tabla25[[#This Row],[ROS_NUM_COR_COD_ROS_TG_POS]]-Tabla25[[#This Row],[ROS_NUM_COR_COD_ESC_TG_POS]]</f>
        <v>-0.69999999999999973</v>
      </c>
      <c r="CZ60" s="47">
        <f>Tabla25[[#This Row],[ROS_NUM_COR_COD_ROS_TG_TOT]]-Tabla25[[#This Row],[ROS_NUM_COR_COD_ESC_TG_TOT]]</f>
        <v>6.666666666666643E-2</v>
      </c>
      <c r="DA60" s="47">
        <f>Tabla25[[#This Row],[ROS_DUR_COR_COD_ROS_TG_NEG]]-Tabla25[[#This Row],[ROS_DUR_COR_COD_ESC_TG_NEG]]</f>
        <v>424.5</v>
      </c>
      <c r="DB60" s="47">
        <f>Tabla25[[#This Row],[ROS_DUR_COR_COD_ROS_TG_NEU]]-Tabla25[[#This Row],[ROS_DUR_COR_COD_ESC_TG_NEU]]</f>
        <v>57.944444444444343</v>
      </c>
      <c r="DC60" s="47">
        <f>Tabla25[[#This Row],[ROS_DUR_COR_COD_ROS_TG_POS]]-Tabla25[[#This Row],[ROS_DUR_COR_COD_ESC_TG_POS]]</f>
        <v>21.708333333333258</v>
      </c>
      <c r="DD60" s="47">
        <f>Tabla25[[#This Row],[ROS_DUR_COR_COD_ROS_TG_TOT]]-Tabla25[[#This Row],[ROS_DUR_COR_COD_ESC_TG_TOT]]</f>
        <v>180.55217391304359</v>
      </c>
    </row>
    <row r="61" spans="1:108" x14ac:dyDescent="0.3">
      <c r="A61" s="2" t="s">
        <v>59</v>
      </c>
      <c r="B61" s="2">
        <v>30</v>
      </c>
      <c r="C61" s="2">
        <v>1</v>
      </c>
      <c r="D61" s="2">
        <v>38</v>
      </c>
      <c r="E61" s="19">
        <v>3.6</v>
      </c>
      <c r="F61" s="19">
        <v>1109.0526315789473</v>
      </c>
      <c r="G61" s="19">
        <v>3.65</v>
      </c>
      <c r="H61" s="19">
        <v>1047.1500000000001</v>
      </c>
      <c r="I61" s="19">
        <v>3.1578947368421053</v>
      </c>
      <c r="J61" s="19">
        <v>818.57894736842104</v>
      </c>
      <c r="K61" s="19">
        <v>3.4745762711864407</v>
      </c>
      <c r="L61" s="19">
        <v>992.55172413793105</v>
      </c>
      <c r="M61" s="21">
        <v>3.35</v>
      </c>
      <c r="N61" s="21">
        <v>996.47368421052636</v>
      </c>
      <c r="O61" s="21">
        <v>3.4</v>
      </c>
      <c r="P61" s="21">
        <v>1019.05</v>
      </c>
      <c r="Q61" s="21">
        <v>3.9473684210526314</v>
      </c>
      <c r="R61" s="21">
        <v>1188</v>
      </c>
      <c r="S61" s="21">
        <v>3.5593220338983049</v>
      </c>
      <c r="T61" s="21">
        <v>1067</v>
      </c>
      <c r="U61" s="22">
        <v>6</v>
      </c>
      <c r="V61" s="22">
        <v>1830.1111111111111</v>
      </c>
      <c r="W61" s="22">
        <v>3.8888888888888888</v>
      </c>
      <c r="X61" s="22">
        <v>1117.125</v>
      </c>
      <c r="Y61" s="22">
        <v>5.333333333333333</v>
      </c>
      <c r="Z61" s="22">
        <v>1526.7777777777778</v>
      </c>
      <c r="AA61" s="22">
        <v>5.0740740740740744</v>
      </c>
      <c r="AB61" s="22">
        <v>1505.7307692307693</v>
      </c>
      <c r="AC61" s="24">
        <v>1.3333333333333333</v>
      </c>
      <c r="AD61" s="24">
        <v>387.57142857142856</v>
      </c>
      <c r="AE61" s="24">
        <v>2.7777777777777777</v>
      </c>
      <c r="AF61" s="24">
        <v>847.57142857142856</v>
      </c>
      <c r="AG61" s="24">
        <v>2.1111111111111112</v>
      </c>
      <c r="AH61" s="24">
        <v>745.66666666666663</v>
      </c>
      <c r="AI61" s="24">
        <v>2.074074074074074</v>
      </c>
      <c r="AJ61" s="24">
        <v>656</v>
      </c>
      <c r="AK61" s="26">
        <v>1.875</v>
      </c>
      <c r="AL61" s="26">
        <v>649.71428571428567</v>
      </c>
      <c r="AM61" s="26">
        <v>0.875</v>
      </c>
      <c r="AN61" s="26">
        <v>201.75</v>
      </c>
      <c r="AO61" s="26">
        <v>1.3</v>
      </c>
      <c r="AP61" s="26">
        <v>535.28571428571433</v>
      </c>
      <c r="AQ61" s="26">
        <v>1.3461538461538463</v>
      </c>
      <c r="AR61" s="26">
        <v>505.66666666666669</v>
      </c>
      <c r="AS61" s="28">
        <v>4.625</v>
      </c>
      <c r="AT61" s="28">
        <v>1287.75</v>
      </c>
      <c r="AU61" s="28">
        <v>6.25</v>
      </c>
      <c r="AV61" s="28">
        <v>1794.5</v>
      </c>
      <c r="AW61" s="28">
        <v>4.8</v>
      </c>
      <c r="AX61" s="28">
        <v>1468.9</v>
      </c>
      <c r="AY61" s="28">
        <v>5.1923076923076925</v>
      </c>
      <c r="AZ61" s="28">
        <v>1513.3461538461538</v>
      </c>
      <c r="BA61" s="33">
        <f>Tabla25[[#This Row],[ROS_NUM_COR_COD_ROS_TG_NEG]]-Tabla25[[#This Row],[PAS_NUM_COR_COD_ROS_TG_NEG]]</f>
        <v>1.2749999999999999</v>
      </c>
      <c r="BB61" s="33">
        <f>Tabla25[[#This Row],[ROS_DUR_COR_COD_ROS_TG_NEG]]-Tabla25[[#This Row],[PAS_DUR_COR_COD_ROS_TG_NEG]]</f>
        <v>291.27631578947364</v>
      </c>
      <c r="BC61" s="33">
        <f>Tabla25[[#This Row],[ROS_NUM_COR_COD_ROS_TG_NEU]]-Tabla25[[#This Row],[PAS_NUM_COR_COD_ROS_TG_NEU]]</f>
        <v>2.85</v>
      </c>
      <c r="BD61" s="33">
        <f>Tabla25[[#This Row],[ROS_DUR_COR_COD_ROS_TG_NEU]]-Tabla25[[#This Row],[PAS_DUR_COR_COD_ROS_TG_NEU]]</f>
        <v>775.45</v>
      </c>
      <c r="BE61" s="33">
        <f>Tabla25[[#This Row],[ROS_NUM_COR_COD_ROS_TG_POS]]-Tabla25[[#This Row],[PAS_NUM_COR_COD_ROS_TG_POS]]</f>
        <v>0.85263157894736841</v>
      </c>
      <c r="BF61" s="33">
        <f>Tabla25[[#This Row],[ROS_DUR_COR_COD_ROS_TG_POS]]-Tabla25[[#This Row],[PAS_DUR_COR_COD_ROS_TG_POS]]</f>
        <v>280.90000000000009</v>
      </c>
      <c r="BG61" s="33">
        <f>Tabla25[[#This Row],[ROS_NUM_COR_COD_ROS_TG_TOT]]-Tabla25[[#This Row],[PAS_NUM_COR_COD_ROS_TG_TOT]]</f>
        <v>1.6329856584093876</v>
      </c>
      <c r="BH61" s="33">
        <f>Tabla25[[#This Row],[ROS_DUR_COR_COD_ROS_TG_TOT]]-Tabla25[[#This Row],[PAS_DUR_COR_COD_ROS_TG_TOT]]</f>
        <v>446.34615384615381</v>
      </c>
      <c r="BI61" s="30">
        <f>Tabla25[[#This Row],[ROS_NUM_COR_COD_ESC_TG_NEG]]-Tabla25[[#This Row],[PAS_NUM_COR_COD_ESC_TG_NEG]]</f>
        <v>-1.7250000000000001</v>
      </c>
      <c r="BJ61" s="30">
        <f>Tabla25[[#This Row],[ROS_DUR_COR_COD_ESC_TG_NEG]]-Tabla25[[#This Row],[PAS_DUR_COR_COD_ESC_TG_NEG]]</f>
        <v>-459.33834586466162</v>
      </c>
      <c r="BK61" s="30">
        <f>Tabla25[[#This Row],[ROS_NUM_COR_COD_ESC_TG_NEU]]-Tabla25[[#This Row],[PAS_NUM_COR_COD_ESC_TG_NEU]]</f>
        <v>-2.7749999999999999</v>
      </c>
      <c r="BL61" s="30">
        <f>Tabla25[[#This Row],[ROS_DUR_COR_COD_ESC_TG_NEU]]-Tabla25[[#This Row],[PAS_DUR_COR_COD_ESC_TG_NEU]]</f>
        <v>-845.40000000000009</v>
      </c>
      <c r="BM61" s="30">
        <f>Tabla25[[#This Row],[ROS_NUM_COR_COD_ESC_TG_POS]]-Tabla25[[#This Row],[PAS_NUM_COR_COD_ESC_TG_POS]]</f>
        <v>-1.8578947368421053</v>
      </c>
      <c r="BN61" s="30">
        <f>Tabla25[[#This Row],[ROS_DUR_COR_COD_ESC_TG_POS]]-Tabla25[[#This Row],[PAS_DUR_COR_COD_ESC_TG_POS]]</f>
        <v>-283.29323308270671</v>
      </c>
      <c r="BO61" s="30">
        <f>Tabla25[[#This Row],[ROS_NUM_COR_COD_ESC_TG_TOT]]-Tabla25[[#This Row],[PAS_NUM_COR_COD_ESC_TG_TOT]]</f>
        <v>-2.1284224250325945</v>
      </c>
      <c r="BP61" s="30">
        <f>Tabla25[[#This Row],[ROS_DUR_COR_COD_ESC_TG_TOT]]-Tabla25[[#This Row],[PAS_DUR_COR_COD_ESC_TG_TOT]]</f>
        <v>-486.88505747126436</v>
      </c>
      <c r="BQ61" s="36">
        <f>Tabla25[[#This Row],[PAS_NUM_COR_COD_ROS_TG_NEG]]-Tabla25[[#This Row],[ESC_NUM_COR_COD_ROS_TG_NEG]]</f>
        <v>2.0166666666666666</v>
      </c>
      <c r="BR61" s="36">
        <f>Tabla25[[#This Row],[PAS_DUR_COR_COD_ROS_TG_NEG]]-Tabla25[[#This Row],[ESC_DUR_COR_COD_ROS_TG_NEG]]</f>
        <v>608.9022556390978</v>
      </c>
      <c r="BS61" s="36">
        <f>Tabla25[[#This Row],[PAS_NUM_COR_COD_ROS_TG_NEU]]-Tabla25[[#This Row],[ESC_NUM_COR_COD_ROS_TG_NEU]]</f>
        <v>0.62222222222222223</v>
      </c>
      <c r="BT61" s="36">
        <f>Tabla25[[#This Row],[PAS_DUR_COR_COD_ROS_TG_NEU]]-Tabla25[[#This Row],[ESC_DUR_COR_COD_ROS_TG_NEU]]</f>
        <v>171.4785714285714</v>
      </c>
      <c r="BU61" s="36">
        <f>Tabla25[[#This Row],[PAS_NUM_COR_COD_ROS_TG_POS]]-Tabla25[[#This Row],[ESC_NUM_COR_COD_ROS_TG_POS]]</f>
        <v>1.8362573099415203</v>
      </c>
      <c r="BV61" s="36">
        <f>Tabla25[[#This Row],[PAS_DUR_COR_COD_ROS_TG_POS]]-Tabla25[[#This Row],[ESC_DUR_COR_COD_ROS_TG_POS]]</f>
        <v>442.33333333333337</v>
      </c>
      <c r="BW61" s="36">
        <f>Tabla25[[#This Row],[PAS_NUM_COR_COD_ROS_TG_TOT]]-Tabla25[[#This Row],[ESC_NUM_COR_COD_ROS_TG_TOT]]</f>
        <v>1.485247959824231</v>
      </c>
      <c r="BX61" s="36">
        <f>Tabla25[[#This Row],[PAS_DUR_COR_COD_ROS_TG_TOT]]-Tabla25[[#This Row],[ESC_DUR_COR_COD_ROS_TG_TOT]]</f>
        <v>411</v>
      </c>
      <c r="BY61" s="39">
        <f>Tabla25[[#This Row],[PAS_NUM_COR_COD_ESC_TG_NEG]]-Tabla25[[#This Row],[ESC_NUM_COR_COD_ESC_TG_NEG]]</f>
        <v>-2.4</v>
      </c>
      <c r="BZ61" s="39">
        <f>Tabla25[[#This Row],[PAS_DUR_COR_COD_ESC_TG_NEG]]-Tabla25[[#This Row],[ESC_DUR_COR_COD_ESC_TG_NEG]]</f>
        <v>-721.0584795321638</v>
      </c>
      <c r="CA61" s="39">
        <f>Tabla25[[#This Row],[PAS_NUM_COR_COD_ESC_TG_NEU]]-Tabla25[[#This Row],[ESC_NUM_COR_COD_ESC_TG_NEU]]</f>
        <v>-0.23888888888888893</v>
      </c>
      <c r="CB61" s="39">
        <f>Tabla25[[#This Row],[PAS_DUR_COR_COD_ESC_TG_NEU]]-Tabla25[[#This Row],[ESC_DUR_COR_COD_ESC_TG_NEU]]</f>
        <v>-69.974999999999909</v>
      </c>
      <c r="CC61" s="39">
        <f>Tabla25[[#This Row],[PAS_NUM_COR_COD_ESC_TG_POS]]-Tabla25[[#This Row],[ESC_NUM_COR_COD_ESC_TG_POS]]</f>
        <v>-2.1754385964912277</v>
      </c>
      <c r="CD61" s="39">
        <f>Tabla25[[#This Row],[PAS_DUR_COR_COD_ESC_TG_POS]]-Tabla25[[#This Row],[ESC_DUR_COR_COD_ESC_TG_POS]]</f>
        <v>-708.19883040935679</v>
      </c>
      <c r="CE61" s="39">
        <f>Tabla25[[#This Row],[PAS_NUM_COR_COD_ESC_TG_TOT]]-Tabla25[[#This Row],[ESC_NUM_COR_COD_ESC_TG_TOT]]</f>
        <v>-1.5994978028876337</v>
      </c>
      <c r="CF61" s="39">
        <f>Tabla25[[#This Row],[PAS_DUR_COR_COD_ESC_TG_TOT]]-Tabla25[[#This Row],[ESC_DUR_COR_COD_ESC_TG_TOT]]</f>
        <v>-513.17904509283824</v>
      </c>
      <c r="CG61" s="42">
        <f>Tabla25[[#This Row],[PAS_NUM_COR_COD_ROS_TG_NEG]]-Tabla25[[#This Row],[PAS_NUM_COR_COD_ESC_TG_NEG]]</f>
        <v>-0.25</v>
      </c>
      <c r="CH61" s="42">
        <f>Tabla25[[#This Row],[PAS_NUM_COR_COD_ROS_TG_NEU]]-Tabla25[[#This Row],[PAS_NUM_COR_COD_ESC_TG_NEU]]</f>
        <v>-0.25</v>
      </c>
      <c r="CI61" s="42">
        <f>Tabla25[[#This Row],[PAS_NUM_COR_COD_ROS_TG_POS]]-Tabla25[[#This Row],[PAS_NUM_COR_COD_ESC_TG_POS]]</f>
        <v>0.78947368421052611</v>
      </c>
      <c r="CJ61" s="42">
        <f>Tabla25[[#This Row],[PAS_NUM_COR_COD_ROS_TG_TOT]]-Tabla25[[#This Row],[PAS_NUM_COR_COD_ESC_TG_TOT]]</f>
        <v>8.4745762711864181E-2</v>
      </c>
      <c r="CK61" s="42">
        <f>Tabla25[[#This Row],[PAS_DUR_COR_COD_ROS_TG_NEG]]-Tabla25[[#This Row],[PAS_DUR_COR_COD_ESC_TG_NEG]]</f>
        <v>-112.57894736842093</v>
      </c>
      <c r="CL61" s="42">
        <f>Tabla25[[#This Row],[PAS_DUR_COR_COD_ROS_TG_NEU]]-Tabla25[[#This Row],[PAS_DUR_COR_COD_ESC_TG_NEU]]</f>
        <v>-28.100000000000136</v>
      </c>
      <c r="CM61" s="42">
        <f>Tabla25[[#This Row],[PAS_DUR_COR_COD_ROS_TG_POS]]-Tabla25[[#This Row],[PAS_DUR_COR_COD_ESC_TG_POS]]</f>
        <v>369.42105263157896</v>
      </c>
      <c r="CN61" s="42">
        <f>Tabla25[[#This Row],[PAS_DUR_COR_COD_ROS_TG_TOT]]-Tabla25[[#This Row],[PAS_DUR_COR_COD_ESC_TG_TOT]]</f>
        <v>74.448275862068954</v>
      </c>
      <c r="CO61" s="44">
        <f>Tabla25[[#This Row],[ESC_NUM_COR_COD_ROS_TG_NEG]]-Tabla25[[#This Row],[ESC_NUM_COR_COD_ESC_TG_NEG]]</f>
        <v>-4.666666666666667</v>
      </c>
      <c r="CP61" s="44">
        <f>Tabla25[[#This Row],[ESC_NUM_COR_COD_ROS_TG_NEU]]-Tabla25[[#This Row],[ESC_NUM_COR_COD_ESC_TG_NEU]]</f>
        <v>-1.1111111111111112</v>
      </c>
      <c r="CQ61" s="44">
        <f>Tabla25[[#This Row],[ESC_NUM_COR_COD_ROS_TG_POS]]-Tabla25[[#This Row],[ESC_NUM_COR_COD_ESC_TG_POS]]</f>
        <v>-3.2222222222222219</v>
      </c>
      <c r="CR61" s="44">
        <f>Tabla25[[#This Row],[ESC_NUM_COR_COD_ROS_TG_TOT]]-Tabla25[[#This Row],[ESC_NUM_COR_COD_ESC_TG_TOT]]</f>
        <v>-3.0000000000000004</v>
      </c>
      <c r="CS61" s="44">
        <f>Tabla25[[#This Row],[ESC_DUR_COR_COD_ROS_TG_NEG]]-Tabla25[[#This Row],[ESC_DUR_COR_COD_ESC_TG_NEG]]</f>
        <v>-1442.5396825396824</v>
      </c>
      <c r="CT61" s="44">
        <f>Tabla25[[#This Row],[ESC_DUR_COR_COD_ROS_TG_NEU]]-Tabla25[[#This Row],[ESC_DUR_COR_COD_ESC_TG_NEU]]</f>
        <v>-269.55357142857144</v>
      </c>
      <c r="CU61" s="44">
        <f>Tabla25[[#This Row],[ESC_DUR_COR_COD_ROS_TG_POS]]-Tabla25[[#This Row],[ESC_DUR_COR_COD_ESC_TG_POS]]</f>
        <v>-781.1111111111112</v>
      </c>
      <c r="CV61" s="44">
        <f>Tabla25[[#This Row],[ESC_DUR_COR_COD_ROS_TG_TOT]]-Tabla25[[#This Row],[ESC_DUR_COR_COD_ESC_TG_TOT]]</f>
        <v>-849.73076923076928</v>
      </c>
      <c r="CW61" s="47">
        <f>Tabla25[[#This Row],[ROS_NUM_COR_COD_ROS_TG_NEG]]-Tabla25[[#This Row],[ROS_NUM_COR_COD_ESC_TG_NEG]]</f>
        <v>2.75</v>
      </c>
      <c r="CX61" s="47">
        <f>Tabla25[[#This Row],[ROS_NUM_COR_COD_ROS_TG_NEU]]-Tabla25[[#This Row],[ROS_NUM_COR_COD_ESC_TG_NEU]]</f>
        <v>5.375</v>
      </c>
      <c r="CY61" s="47">
        <f>Tabla25[[#This Row],[ROS_NUM_COR_COD_ROS_TG_POS]]-Tabla25[[#This Row],[ROS_NUM_COR_COD_ESC_TG_POS]]</f>
        <v>3.5</v>
      </c>
      <c r="CZ61" s="47">
        <f>Tabla25[[#This Row],[ROS_NUM_COR_COD_ROS_TG_TOT]]-Tabla25[[#This Row],[ROS_NUM_COR_COD_ESC_TG_TOT]]</f>
        <v>3.8461538461538463</v>
      </c>
      <c r="DA61" s="47">
        <f>Tabla25[[#This Row],[ROS_DUR_COR_COD_ROS_TG_NEG]]-Tabla25[[#This Row],[ROS_DUR_COR_COD_ESC_TG_NEG]]</f>
        <v>638.03571428571433</v>
      </c>
      <c r="DB61" s="47">
        <f>Tabla25[[#This Row],[ROS_DUR_COR_COD_ROS_TG_NEU]]-Tabla25[[#This Row],[ROS_DUR_COR_COD_ESC_TG_NEU]]</f>
        <v>1592.75</v>
      </c>
      <c r="DC61" s="47">
        <f>Tabla25[[#This Row],[ROS_DUR_COR_COD_ROS_TG_POS]]-Tabla25[[#This Row],[ROS_DUR_COR_COD_ESC_TG_POS]]</f>
        <v>933.61428571428576</v>
      </c>
      <c r="DD61" s="47">
        <f>Tabla25[[#This Row],[ROS_DUR_COR_COD_ROS_TG_TOT]]-Tabla25[[#This Row],[ROS_DUR_COR_COD_ESC_TG_TOT]]</f>
        <v>1007.6794871794871</v>
      </c>
    </row>
    <row r="62" spans="1:108" x14ac:dyDescent="0.3">
      <c r="A62" s="2" t="s">
        <v>60</v>
      </c>
      <c r="B62" s="2">
        <v>30</v>
      </c>
      <c r="C62" s="2">
        <v>1</v>
      </c>
      <c r="D62" s="2">
        <v>34</v>
      </c>
      <c r="E62" s="19">
        <v>3.6</v>
      </c>
      <c r="F62" s="19">
        <v>1018.6315789473684</v>
      </c>
      <c r="G62" s="19">
        <v>3.8</v>
      </c>
      <c r="H62" s="19">
        <v>1220.8823529411766</v>
      </c>
      <c r="I62" s="19">
        <v>3.3</v>
      </c>
      <c r="J62" s="19">
        <v>1264.9333333333334</v>
      </c>
      <c r="K62" s="19">
        <v>3.5666666666666669</v>
      </c>
      <c r="L62" s="19">
        <v>1158.4901960784314</v>
      </c>
      <c r="M62" s="21">
        <v>3.9</v>
      </c>
      <c r="N62" s="21">
        <v>1136.1666666666667</v>
      </c>
      <c r="O62" s="21">
        <v>3.9</v>
      </c>
      <c r="P62" s="21">
        <v>1064.0526315789473</v>
      </c>
      <c r="Q62" s="21">
        <v>4.0999999999999996</v>
      </c>
      <c r="R62" s="21">
        <v>1172.6315789473683</v>
      </c>
      <c r="S62" s="21">
        <v>3.9666666666666668</v>
      </c>
      <c r="T62" s="21">
        <v>1124.0714285714287</v>
      </c>
      <c r="U62" s="22">
        <v>3.4444444444444446</v>
      </c>
      <c r="V62" s="22">
        <v>1390.3333333333333</v>
      </c>
      <c r="W62" s="22">
        <v>3.6</v>
      </c>
      <c r="X62" s="22">
        <v>1777.3333333333333</v>
      </c>
      <c r="Y62" s="22">
        <v>4.2</v>
      </c>
      <c r="Z62" s="22">
        <v>1615.125</v>
      </c>
      <c r="AA62" s="22">
        <v>3.7586206896551726</v>
      </c>
      <c r="AB62" s="22">
        <v>1596.35</v>
      </c>
      <c r="AC62" s="24">
        <v>3.2222222222222223</v>
      </c>
      <c r="AD62" s="24">
        <v>1322.2857142857142</v>
      </c>
      <c r="AE62" s="24">
        <v>3.6</v>
      </c>
      <c r="AF62" s="24">
        <v>1386.25</v>
      </c>
      <c r="AG62" s="24">
        <v>2.9</v>
      </c>
      <c r="AH62" s="24">
        <v>1383.6666666666667</v>
      </c>
      <c r="AI62" s="24">
        <v>3.2413793103448274</v>
      </c>
      <c r="AJ62" s="24">
        <v>1364.1904761904761</v>
      </c>
      <c r="AK62" s="26">
        <v>1.4444444444444444</v>
      </c>
      <c r="AL62" s="26">
        <v>620.6</v>
      </c>
      <c r="AM62" s="26">
        <v>3.3333333333333335</v>
      </c>
      <c r="AN62" s="26">
        <v>1100.5714285714287</v>
      </c>
      <c r="AO62" s="26">
        <v>0.8</v>
      </c>
      <c r="AP62" s="26">
        <v>1341.5</v>
      </c>
      <c r="AQ62" s="26">
        <v>1.8214285714285714</v>
      </c>
      <c r="AR62" s="26">
        <v>963.57142857142856</v>
      </c>
      <c r="AS62" s="28">
        <v>2.4444444444444446</v>
      </c>
      <c r="AT62" s="28">
        <v>864.28571428571433</v>
      </c>
      <c r="AU62" s="28">
        <v>3.4444444444444446</v>
      </c>
      <c r="AV62" s="28">
        <v>1319.8571428571429</v>
      </c>
      <c r="AW62" s="28">
        <v>4</v>
      </c>
      <c r="AX62" s="28">
        <v>1392.5</v>
      </c>
      <c r="AY62" s="28">
        <v>3.3214285714285716</v>
      </c>
      <c r="AZ62" s="28">
        <v>1201.3181818181818</v>
      </c>
      <c r="BA62" s="33">
        <f>Tabla25[[#This Row],[ROS_NUM_COR_COD_ROS_TG_NEG]]-Tabla25[[#This Row],[PAS_NUM_COR_COD_ROS_TG_NEG]]</f>
        <v>-1.4555555555555553</v>
      </c>
      <c r="BB62" s="33">
        <f>Tabla25[[#This Row],[ROS_DUR_COR_COD_ROS_TG_NEG]]-Tabla25[[#This Row],[PAS_DUR_COR_COD_ROS_TG_NEG]]</f>
        <v>-271.88095238095241</v>
      </c>
      <c r="BC62" s="33">
        <f>Tabla25[[#This Row],[ROS_NUM_COR_COD_ROS_TG_NEU]]-Tabla25[[#This Row],[PAS_NUM_COR_COD_ROS_TG_NEU]]</f>
        <v>-0.45555555555555527</v>
      </c>
      <c r="BD62" s="33">
        <f>Tabla25[[#This Row],[ROS_DUR_COR_COD_ROS_TG_NEU]]-Tabla25[[#This Row],[PAS_DUR_COR_COD_ROS_TG_NEU]]</f>
        <v>255.8045112781956</v>
      </c>
      <c r="BE62" s="33">
        <f>Tabla25[[#This Row],[ROS_NUM_COR_COD_ROS_TG_POS]]-Tabla25[[#This Row],[PAS_NUM_COR_COD_ROS_TG_POS]]</f>
        <v>-9.9999999999999645E-2</v>
      </c>
      <c r="BF62" s="33">
        <f>Tabla25[[#This Row],[ROS_DUR_COR_COD_ROS_TG_POS]]-Tabla25[[#This Row],[PAS_DUR_COR_COD_ROS_TG_POS]]</f>
        <v>219.86842105263167</v>
      </c>
      <c r="BG62" s="33">
        <f>Tabla25[[#This Row],[ROS_NUM_COR_COD_ROS_TG_TOT]]-Tabla25[[#This Row],[PAS_NUM_COR_COD_ROS_TG_TOT]]</f>
        <v>-0.64523809523809517</v>
      </c>
      <c r="BH62" s="33">
        <f>Tabla25[[#This Row],[ROS_DUR_COR_COD_ROS_TG_TOT]]-Tabla25[[#This Row],[PAS_DUR_COR_COD_ROS_TG_TOT]]</f>
        <v>77.246753246753087</v>
      </c>
      <c r="BI62" s="30">
        <f>Tabla25[[#This Row],[ROS_NUM_COR_COD_ESC_TG_NEG]]-Tabla25[[#This Row],[PAS_NUM_COR_COD_ESC_TG_NEG]]</f>
        <v>-2.1555555555555559</v>
      </c>
      <c r="BJ62" s="30">
        <f>Tabla25[[#This Row],[ROS_DUR_COR_COD_ESC_TG_NEG]]-Tabla25[[#This Row],[PAS_DUR_COR_COD_ESC_TG_NEG]]</f>
        <v>-398.03157894736842</v>
      </c>
      <c r="BK62" s="30">
        <f>Tabla25[[#This Row],[ROS_NUM_COR_COD_ESC_TG_NEU]]-Tabla25[[#This Row],[PAS_NUM_COR_COD_ESC_TG_NEU]]</f>
        <v>-0.46666666666666634</v>
      </c>
      <c r="BL62" s="30">
        <f>Tabla25[[#This Row],[ROS_DUR_COR_COD_ESC_TG_NEU]]-Tabla25[[#This Row],[PAS_DUR_COR_COD_ESC_TG_NEU]]</f>
        <v>-120.31092436974791</v>
      </c>
      <c r="BM62" s="30">
        <f>Tabla25[[#This Row],[ROS_NUM_COR_COD_ESC_TG_POS]]-Tabla25[[#This Row],[PAS_NUM_COR_COD_ESC_TG_POS]]</f>
        <v>-2.5</v>
      </c>
      <c r="BN62" s="30">
        <f>Tabla25[[#This Row],[ROS_DUR_COR_COD_ESC_TG_POS]]-Tabla25[[#This Row],[PAS_DUR_COR_COD_ESC_TG_POS]]</f>
        <v>76.566666666666606</v>
      </c>
      <c r="BO62" s="30">
        <f>Tabla25[[#This Row],[ROS_NUM_COR_COD_ESC_TG_TOT]]-Tabla25[[#This Row],[PAS_NUM_COR_COD_ESC_TG_TOT]]</f>
        <v>-1.7452380952380955</v>
      </c>
      <c r="BP62" s="30">
        <f>Tabla25[[#This Row],[ROS_DUR_COR_COD_ESC_TG_TOT]]-Tabla25[[#This Row],[PAS_DUR_COR_COD_ESC_TG_TOT]]</f>
        <v>-194.91876750700283</v>
      </c>
      <c r="BQ62" s="36">
        <f>Tabla25[[#This Row],[PAS_NUM_COR_COD_ROS_TG_NEG]]-Tabla25[[#This Row],[ESC_NUM_COR_COD_ROS_TG_NEG]]</f>
        <v>0.67777777777777759</v>
      </c>
      <c r="BR62" s="36">
        <f>Tabla25[[#This Row],[PAS_DUR_COR_COD_ROS_TG_NEG]]-Tabla25[[#This Row],[ESC_DUR_COR_COD_ROS_TG_NEG]]</f>
        <v>-186.11904761904748</v>
      </c>
      <c r="BS62" s="36">
        <f>Tabla25[[#This Row],[PAS_NUM_COR_COD_ROS_TG_NEU]]-Tabla25[[#This Row],[ESC_NUM_COR_COD_ROS_TG_NEU]]</f>
        <v>0.29999999999999982</v>
      </c>
      <c r="BT62" s="36">
        <f>Tabla25[[#This Row],[PAS_DUR_COR_COD_ROS_TG_NEU]]-Tabla25[[#This Row],[ESC_DUR_COR_COD_ROS_TG_NEU]]</f>
        <v>-322.19736842105272</v>
      </c>
      <c r="BU62" s="36">
        <f>Tabla25[[#This Row],[PAS_NUM_COR_COD_ROS_TG_POS]]-Tabla25[[#This Row],[ESC_NUM_COR_COD_ROS_TG_POS]]</f>
        <v>1.1999999999999997</v>
      </c>
      <c r="BV62" s="36">
        <f>Tabla25[[#This Row],[PAS_DUR_COR_COD_ROS_TG_POS]]-Tabla25[[#This Row],[ESC_DUR_COR_COD_ROS_TG_POS]]</f>
        <v>-211.03508771929842</v>
      </c>
      <c r="BW62" s="36">
        <f>Tabla25[[#This Row],[PAS_NUM_COR_COD_ROS_TG_TOT]]-Tabla25[[#This Row],[ESC_NUM_COR_COD_ROS_TG_TOT]]</f>
        <v>0.72528735632183938</v>
      </c>
      <c r="BX62" s="36">
        <f>Tabla25[[#This Row],[PAS_DUR_COR_COD_ROS_TG_TOT]]-Tabla25[[#This Row],[ESC_DUR_COR_COD_ROS_TG_TOT]]</f>
        <v>-240.11904761904748</v>
      </c>
      <c r="BY62" s="39">
        <f>Tabla25[[#This Row],[PAS_NUM_COR_COD_ESC_TG_NEG]]-Tabla25[[#This Row],[ESC_NUM_COR_COD_ESC_TG_NEG]]</f>
        <v>0.15555555555555545</v>
      </c>
      <c r="BZ62" s="39">
        <f>Tabla25[[#This Row],[PAS_DUR_COR_COD_ESC_TG_NEG]]-Tabla25[[#This Row],[ESC_DUR_COR_COD_ESC_TG_NEG]]</f>
        <v>-371.70175438596482</v>
      </c>
      <c r="CA62" s="39">
        <f>Tabla25[[#This Row],[PAS_NUM_COR_COD_ESC_TG_NEU]]-Tabla25[[#This Row],[ESC_NUM_COR_COD_ESC_TG_NEU]]</f>
        <v>0.19999999999999973</v>
      </c>
      <c r="CB62" s="39">
        <f>Tabla25[[#This Row],[PAS_DUR_COR_COD_ESC_TG_NEU]]-Tabla25[[#This Row],[ESC_DUR_COR_COD_ESC_TG_NEU]]</f>
        <v>-556.45098039215668</v>
      </c>
      <c r="CC62" s="39">
        <f>Tabla25[[#This Row],[PAS_NUM_COR_COD_ESC_TG_POS]]-Tabla25[[#This Row],[ESC_NUM_COR_COD_ESC_TG_POS]]</f>
        <v>-0.90000000000000036</v>
      </c>
      <c r="CD62" s="39">
        <f>Tabla25[[#This Row],[PAS_DUR_COR_COD_ESC_TG_POS]]-Tabla25[[#This Row],[ESC_DUR_COR_COD_ESC_TG_POS]]</f>
        <v>-350.19166666666661</v>
      </c>
      <c r="CE62" s="39">
        <f>Tabla25[[#This Row],[PAS_NUM_COR_COD_ESC_TG_TOT]]-Tabla25[[#This Row],[ESC_NUM_COR_COD_ESC_TG_TOT]]</f>
        <v>-0.19195402298850572</v>
      </c>
      <c r="CF62" s="39">
        <f>Tabla25[[#This Row],[PAS_DUR_COR_COD_ESC_TG_TOT]]-Tabla25[[#This Row],[ESC_DUR_COR_COD_ESC_TG_TOT]]</f>
        <v>-437.85980392156853</v>
      </c>
      <c r="CG62" s="42">
        <f>Tabla25[[#This Row],[PAS_NUM_COR_COD_ROS_TG_NEG]]-Tabla25[[#This Row],[PAS_NUM_COR_COD_ESC_TG_NEG]]</f>
        <v>0.29999999999999982</v>
      </c>
      <c r="CH62" s="42">
        <f>Tabla25[[#This Row],[PAS_NUM_COR_COD_ROS_TG_NEU]]-Tabla25[[#This Row],[PAS_NUM_COR_COD_ESC_TG_NEU]]</f>
        <v>0.10000000000000009</v>
      </c>
      <c r="CI62" s="42">
        <f>Tabla25[[#This Row],[PAS_NUM_COR_COD_ROS_TG_POS]]-Tabla25[[#This Row],[PAS_NUM_COR_COD_ESC_TG_POS]]</f>
        <v>0.79999999999999982</v>
      </c>
      <c r="CJ62" s="42">
        <f>Tabla25[[#This Row],[PAS_NUM_COR_COD_ROS_TG_TOT]]-Tabla25[[#This Row],[PAS_NUM_COR_COD_ESC_TG_TOT]]</f>
        <v>0.39999999999999991</v>
      </c>
      <c r="CK62" s="42">
        <f>Tabla25[[#This Row],[PAS_DUR_COR_COD_ROS_TG_NEG]]-Tabla25[[#This Row],[PAS_DUR_COR_COD_ESC_TG_NEG]]</f>
        <v>117.5350877192983</v>
      </c>
      <c r="CL62" s="42">
        <f>Tabla25[[#This Row],[PAS_DUR_COR_COD_ROS_TG_NEU]]-Tabla25[[#This Row],[PAS_DUR_COR_COD_ESC_TG_NEU]]</f>
        <v>-156.82972136222929</v>
      </c>
      <c r="CM62" s="42">
        <f>Tabla25[[#This Row],[PAS_DUR_COR_COD_ROS_TG_POS]]-Tabla25[[#This Row],[PAS_DUR_COR_COD_ESC_TG_POS]]</f>
        <v>-92.301754385965069</v>
      </c>
      <c r="CN62" s="42">
        <f>Tabla25[[#This Row],[PAS_DUR_COR_COD_ROS_TG_TOT]]-Tabla25[[#This Row],[PAS_DUR_COR_COD_ESC_TG_TOT]]</f>
        <v>-34.418767507002713</v>
      </c>
      <c r="CO62" s="44">
        <f>Tabla25[[#This Row],[ESC_NUM_COR_COD_ROS_TG_NEG]]-Tabla25[[#This Row],[ESC_NUM_COR_COD_ESC_TG_NEG]]</f>
        <v>-0.22222222222222232</v>
      </c>
      <c r="CP62" s="44">
        <f>Tabla25[[#This Row],[ESC_NUM_COR_COD_ROS_TG_NEU]]-Tabla25[[#This Row],[ESC_NUM_COR_COD_ESC_TG_NEU]]</f>
        <v>0</v>
      </c>
      <c r="CQ62" s="44">
        <f>Tabla25[[#This Row],[ESC_NUM_COR_COD_ROS_TG_POS]]-Tabla25[[#This Row],[ESC_NUM_COR_COD_ESC_TG_POS]]</f>
        <v>-1.3000000000000003</v>
      </c>
      <c r="CR62" s="44">
        <f>Tabla25[[#This Row],[ESC_NUM_COR_COD_ROS_TG_TOT]]-Tabla25[[#This Row],[ESC_NUM_COR_COD_ESC_TG_TOT]]</f>
        <v>-0.5172413793103452</v>
      </c>
      <c r="CS62" s="44">
        <f>Tabla25[[#This Row],[ESC_DUR_COR_COD_ROS_TG_NEG]]-Tabla25[[#This Row],[ESC_DUR_COR_COD_ESC_TG_NEG]]</f>
        <v>-68.047619047619037</v>
      </c>
      <c r="CT62" s="44">
        <f>Tabla25[[#This Row],[ESC_DUR_COR_COD_ROS_TG_NEU]]-Tabla25[[#This Row],[ESC_DUR_COR_COD_ESC_TG_NEU]]</f>
        <v>-391.08333333333326</v>
      </c>
      <c r="CU62" s="44">
        <f>Tabla25[[#This Row],[ESC_DUR_COR_COD_ROS_TG_POS]]-Tabla25[[#This Row],[ESC_DUR_COR_COD_ESC_TG_POS]]</f>
        <v>-231.45833333333326</v>
      </c>
      <c r="CV62" s="44">
        <f>Tabla25[[#This Row],[ESC_DUR_COR_COD_ROS_TG_TOT]]-Tabla25[[#This Row],[ESC_DUR_COR_COD_ESC_TG_TOT]]</f>
        <v>-232.15952380952376</v>
      </c>
      <c r="CW62" s="47">
        <f>Tabla25[[#This Row],[ROS_NUM_COR_COD_ROS_TG_NEG]]-Tabla25[[#This Row],[ROS_NUM_COR_COD_ESC_TG_NEG]]</f>
        <v>1.0000000000000002</v>
      </c>
      <c r="CX62" s="47">
        <f>Tabla25[[#This Row],[ROS_NUM_COR_COD_ROS_TG_NEU]]-Tabla25[[#This Row],[ROS_NUM_COR_COD_ESC_TG_NEU]]</f>
        <v>0.11111111111111116</v>
      </c>
      <c r="CY62" s="47">
        <f>Tabla25[[#This Row],[ROS_NUM_COR_COD_ROS_TG_POS]]-Tabla25[[#This Row],[ROS_NUM_COR_COD_ESC_TG_POS]]</f>
        <v>3.2</v>
      </c>
      <c r="CZ62" s="47">
        <f>Tabla25[[#This Row],[ROS_NUM_COR_COD_ROS_TG_TOT]]-Tabla25[[#This Row],[ROS_NUM_COR_COD_ESC_TG_TOT]]</f>
        <v>1.5000000000000002</v>
      </c>
      <c r="DA62" s="47">
        <f>Tabla25[[#This Row],[ROS_DUR_COR_COD_ROS_TG_NEG]]-Tabla25[[#This Row],[ROS_DUR_COR_COD_ESC_TG_NEG]]</f>
        <v>243.68571428571431</v>
      </c>
      <c r="DB62" s="47">
        <f>Tabla25[[#This Row],[ROS_DUR_COR_COD_ROS_TG_NEU]]-Tabla25[[#This Row],[ROS_DUR_COR_COD_ESC_TG_NEU]]</f>
        <v>219.28571428571422</v>
      </c>
      <c r="DC62" s="47">
        <f>Tabla25[[#This Row],[ROS_DUR_COR_COD_ROS_TG_POS]]-Tabla25[[#This Row],[ROS_DUR_COR_COD_ESC_TG_POS]]</f>
        <v>51</v>
      </c>
      <c r="DD62" s="47">
        <f>Tabla25[[#This Row],[ROS_DUR_COR_COD_ROS_TG_TOT]]-Tabla25[[#This Row],[ROS_DUR_COR_COD_ESC_TG_TOT]]</f>
        <v>237.7467532467532</v>
      </c>
    </row>
    <row r="63" spans="1:108" x14ac:dyDescent="0.3">
      <c r="A63" s="2" t="s">
        <v>61</v>
      </c>
      <c r="B63" s="2">
        <v>30</v>
      </c>
      <c r="C63" s="2">
        <v>1</v>
      </c>
      <c r="D63" s="2">
        <v>30</v>
      </c>
      <c r="E63" s="19">
        <v>4.05</v>
      </c>
      <c r="F63" s="19">
        <v>964.8</v>
      </c>
      <c r="G63" s="19">
        <v>4.5</v>
      </c>
      <c r="H63" s="19">
        <v>1010.3</v>
      </c>
      <c r="I63" s="19">
        <v>4.5999999999999996</v>
      </c>
      <c r="J63" s="19">
        <v>1093.8947368421052</v>
      </c>
      <c r="K63" s="19">
        <v>4.3833333333333337</v>
      </c>
      <c r="L63" s="19">
        <v>1021.7966101694915</v>
      </c>
      <c r="M63" s="21">
        <v>2.75</v>
      </c>
      <c r="N63" s="21">
        <v>838.0625</v>
      </c>
      <c r="O63" s="21">
        <v>3.15</v>
      </c>
      <c r="P63" s="21">
        <v>689.77777777777783</v>
      </c>
      <c r="Q63" s="21">
        <v>3.45</v>
      </c>
      <c r="R63" s="21">
        <v>923.55555555555554</v>
      </c>
      <c r="S63" s="21">
        <v>3.1166666666666667</v>
      </c>
      <c r="T63" s="21">
        <v>816.32692307692309</v>
      </c>
      <c r="U63" s="22">
        <v>6.1111111111111107</v>
      </c>
      <c r="V63" s="22">
        <v>1262.6666666666667</v>
      </c>
      <c r="W63" s="22">
        <v>5.3</v>
      </c>
      <c r="X63" s="22">
        <v>1094.2</v>
      </c>
      <c r="Y63" s="22">
        <v>3.5555555555555554</v>
      </c>
      <c r="Z63" s="22">
        <v>797</v>
      </c>
      <c r="AA63" s="22">
        <v>5</v>
      </c>
      <c r="AB63" s="22">
        <v>1072.5</v>
      </c>
      <c r="AC63" s="24">
        <v>2.4444444444444446</v>
      </c>
      <c r="AD63" s="24">
        <v>606.42857142857144</v>
      </c>
      <c r="AE63" s="24">
        <v>2.5</v>
      </c>
      <c r="AF63" s="24">
        <v>622.66666666666663</v>
      </c>
      <c r="AG63" s="24">
        <v>5.4444444444444446</v>
      </c>
      <c r="AH63" s="24">
        <v>1061.1111111111111</v>
      </c>
      <c r="AI63" s="24">
        <v>3.4285714285714284</v>
      </c>
      <c r="AJ63" s="24">
        <v>775.96</v>
      </c>
      <c r="AK63" s="26">
        <v>2.1111111111111112</v>
      </c>
      <c r="AL63" s="26">
        <v>716</v>
      </c>
      <c r="AM63" s="26">
        <v>1.5</v>
      </c>
      <c r="AN63" s="26">
        <v>576.66666666666663</v>
      </c>
      <c r="AO63" s="26">
        <v>1.6</v>
      </c>
      <c r="AP63" s="26">
        <v>563.4</v>
      </c>
      <c r="AQ63" s="26">
        <v>1.7241379310344827</v>
      </c>
      <c r="AR63" s="26">
        <v>621.94117647058829</v>
      </c>
      <c r="AS63" s="28">
        <v>5.1111111111111107</v>
      </c>
      <c r="AT63" s="28">
        <v>1553</v>
      </c>
      <c r="AU63" s="28">
        <v>6.3</v>
      </c>
      <c r="AV63" s="28">
        <v>1477.1</v>
      </c>
      <c r="AW63" s="28">
        <v>5.9</v>
      </c>
      <c r="AX63" s="28">
        <v>1653</v>
      </c>
      <c r="AY63" s="28">
        <v>5.7931034482758621</v>
      </c>
      <c r="AZ63" s="28">
        <v>1561.6071428571429</v>
      </c>
      <c r="BA63" s="33">
        <f>Tabla25[[#This Row],[ROS_NUM_COR_COD_ROS_TG_NEG]]-Tabla25[[#This Row],[PAS_NUM_COR_COD_ROS_TG_NEG]]</f>
        <v>2.3611111111111107</v>
      </c>
      <c r="BB63" s="33">
        <f>Tabla25[[#This Row],[ROS_DUR_COR_COD_ROS_TG_NEG]]-Tabla25[[#This Row],[PAS_DUR_COR_COD_ROS_TG_NEG]]</f>
        <v>714.9375</v>
      </c>
      <c r="BC63" s="33">
        <f>Tabla25[[#This Row],[ROS_NUM_COR_COD_ROS_TG_NEU]]-Tabla25[[#This Row],[PAS_NUM_COR_COD_ROS_TG_NEU]]</f>
        <v>3.15</v>
      </c>
      <c r="BD63" s="33">
        <f>Tabla25[[#This Row],[ROS_DUR_COR_COD_ROS_TG_NEU]]-Tabla25[[#This Row],[PAS_DUR_COR_COD_ROS_TG_NEU]]</f>
        <v>787.32222222222208</v>
      </c>
      <c r="BE63" s="33">
        <f>Tabla25[[#This Row],[ROS_NUM_COR_COD_ROS_TG_POS]]-Tabla25[[#This Row],[PAS_NUM_COR_COD_ROS_TG_POS]]</f>
        <v>2.4500000000000002</v>
      </c>
      <c r="BF63" s="33">
        <f>Tabla25[[#This Row],[ROS_DUR_COR_COD_ROS_TG_POS]]-Tabla25[[#This Row],[PAS_DUR_COR_COD_ROS_TG_POS]]</f>
        <v>729.44444444444446</v>
      </c>
      <c r="BG63" s="33">
        <f>Tabla25[[#This Row],[ROS_NUM_COR_COD_ROS_TG_TOT]]-Tabla25[[#This Row],[PAS_NUM_COR_COD_ROS_TG_TOT]]</f>
        <v>2.6764367816091954</v>
      </c>
      <c r="BH63" s="33">
        <f>Tabla25[[#This Row],[ROS_DUR_COR_COD_ROS_TG_TOT]]-Tabla25[[#This Row],[PAS_DUR_COR_COD_ROS_TG_TOT]]</f>
        <v>745.2802197802198</v>
      </c>
      <c r="BI63" s="30">
        <f>Tabla25[[#This Row],[ROS_NUM_COR_COD_ESC_TG_NEG]]-Tabla25[[#This Row],[PAS_NUM_COR_COD_ESC_TG_NEG]]</f>
        <v>-1.9388888888888887</v>
      </c>
      <c r="BJ63" s="30">
        <f>Tabla25[[#This Row],[ROS_DUR_COR_COD_ESC_TG_NEG]]-Tabla25[[#This Row],[PAS_DUR_COR_COD_ESC_TG_NEG]]</f>
        <v>-248.79999999999995</v>
      </c>
      <c r="BK63" s="30">
        <f>Tabla25[[#This Row],[ROS_NUM_COR_COD_ESC_TG_NEU]]-Tabla25[[#This Row],[PAS_NUM_COR_COD_ESC_TG_NEU]]</f>
        <v>-3</v>
      </c>
      <c r="BL63" s="30">
        <f>Tabla25[[#This Row],[ROS_DUR_COR_COD_ESC_TG_NEU]]-Tabla25[[#This Row],[PAS_DUR_COR_COD_ESC_TG_NEU]]</f>
        <v>-433.63333333333333</v>
      </c>
      <c r="BM63" s="30">
        <f>Tabla25[[#This Row],[ROS_NUM_COR_COD_ESC_TG_POS]]-Tabla25[[#This Row],[PAS_NUM_COR_COD_ESC_TG_POS]]</f>
        <v>-2.9999999999999996</v>
      </c>
      <c r="BN63" s="30">
        <f>Tabla25[[#This Row],[ROS_DUR_COR_COD_ESC_TG_POS]]-Tabla25[[#This Row],[PAS_DUR_COR_COD_ESC_TG_POS]]</f>
        <v>-530.49473684210523</v>
      </c>
      <c r="BO63" s="30">
        <f>Tabla25[[#This Row],[ROS_NUM_COR_COD_ESC_TG_TOT]]-Tabla25[[#This Row],[PAS_NUM_COR_COD_ESC_TG_TOT]]</f>
        <v>-2.6591954022988511</v>
      </c>
      <c r="BP63" s="30">
        <f>Tabla25[[#This Row],[ROS_DUR_COR_COD_ESC_TG_TOT]]-Tabla25[[#This Row],[PAS_DUR_COR_COD_ESC_TG_TOT]]</f>
        <v>-399.8554336989032</v>
      </c>
      <c r="BQ63" s="36">
        <f>Tabla25[[#This Row],[PAS_NUM_COR_COD_ROS_TG_NEG]]-Tabla25[[#This Row],[ESC_NUM_COR_COD_ROS_TG_NEG]]</f>
        <v>0.30555555555555536</v>
      </c>
      <c r="BR63" s="36">
        <f>Tabla25[[#This Row],[PAS_DUR_COR_COD_ROS_TG_NEG]]-Tabla25[[#This Row],[ESC_DUR_COR_COD_ROS_TG_NEG]]</f>
        <v>231.63392857142856</v>
      </c>
      <c r="BS63" s="36">
        <f>Tabla25[[#This Row],[PAS_NUM_COR_COD_ROS_TG_NEU]]-Tabla25[[#This Row],[ESC_NUM_COR_COD_ROS_TG_NEU]]</f>
        <v>0.64999999999999991</v>
      </c>
      <c r="BT63" s="36">
        <f>Tabla25[[#This Row],[PAS_DUR_COR_COD_ROS_TG_NEU]]-Tabla25[[#This Row],[ESC_DUR_COR_COD_ROS_TG_NEU]]</f>
        <v>67.1111111111112</v>
      </c>
      <c r="BU63" s="36">
        <f>Tabla25[[#This Row],[PAS_NUM_COR_COD_ROS_TG_POS]]-Tabla25[[#This Row],[ESC_NUM_COR_COD_ROS_TG_POS]]</f>
        <v>-1.9944444444444445</v>
      </c>
      <c r="BV63" s="36">
        <f>Tabla25[[#This Row],[PAS_DUR_COR_COD_ROS_TG_POS]]-Tabla25[[#This Row],[ESC_DUR_COR_COD_ROS_TG_POS]]</f>
        <v>-137.55555555555554</v>
      </c>
      <c r="BW63" s="36">
        <f>Tabla25[[#This Row],[PAS_NUM_COR_COD_ROS_TG_TOT]]-Tabla25[[#This Row],[ESC_NUM_COR_COD_ROS_TG_TOT]]</f>
        <v>-0.31190476190476168</v>
      </c>
      <c r="BX63" s="36">
        <f>Tabla25[[#This Row],[PAS_DUR_COR_COD_ROS_TG_TOT]]-Tabla25[[#This Row],[ESC_DUR_COR_COD_ROS_TG_TOT]]</f>
        <v>40.366923076923058</v>
      </c>
      <c r="BY63" s="39">
        <f>Tabla25[[#This Row],[PAS_NUM_COR_COD_ESC_TG_NEG]]-Tabla25[[#This Row],[ESC_NUM_COR_COD_ESC_TG_NEG]]</f>
        <v>-2.0611111111111109</v>
      </c>
      <c r="BZ63" s="39">
        <f>Tabla25[[#This Row],[PAS_DUR_COR_COD_ESC_TG_NEG]]-Tabla25[[#This Row],[ESC_DUR_COR_COD_ESC_TG_NEG]]</f>
        <v>-297.86666666666679</v>
      </c>
      <c r="CA63" s="39">
        <f>Tabla25[[#This Row],[PAS_NUM_COR_COD_ESC_TG_NEU]]-Tabla25[[#This Row],[ESC_NUM_COR_COD_ESC_TG_NEU]]</f>
        <v>-0.79999999999999982</v>
      </c>
      <c r="CB63" s="39">
        <f>Tabla25[[#This Row],[PAS_DUR_COR_COD_ESC_TG_NEU]]-Tabla25[[#This Row],[ESC_DUR_COR_COD_ESC_TG_NEU]]</f>
        <v>-83.900000000000091</v>
      </c>
      <c r="CC63" s="39">
        <f>Tabla25[[#This Row],[PAS_NUM_COR_COD_ESC_TG_POS]]-Tabla25[[#This Row],[ESC_NUM_COR_COD_ESC_TG_POS]]</f>
        <v>1.0444444444444443</v>
      </c>
      <c r="CD63" s="39">
        <f>Tabla25[[#This Row],[PAS_DUR_COR_COD_ESC_TG_POS]]-Tabla25[[#This Row],[ESC_DUR_COR_COD_ESC_TG_POS]]</f>
        <v>296.8947368421052</v>
      </c>
      <c r="CE63" s="39">
        <f>Tabla25[[#This Row],[PAS_NUM_COR_COD_ESC_TG_TOT]]-Tabla25[[#This Row],[ESC_NUM_COR_COD_ESC_TG_TOT]]</f>
        <v>-0.61666666666666625</v>
      </c>
      <c r="CF63" s="39">
        <f>Tabla25[[#This Row],[PAS_DUR_COR_COD_ESC_TG_TOT]]-Tabla25[[#This Row],[ESC_DUR_COR_COD_ESC_TG_TOT]]</f>
        <v>-50.703389830508513</v>
      </c>
      <c r="CG63" s="42">
        <f>Tabla25[[#This Row],[PAS_NUM_COR_COD_ROS_TG_NEG]]-Tabla25[[#This Row],[PAS_NUM_COR_COD_ESC_TG_NEG]]</f>
        <v>-1.2999999999999998</v>
      </c>
      <c r="CH63" s="42">
        <f>Tabla25[[#This Row],[PAS_NUM_COR_COD_ROS_TG_NEU]]-Tabla25[[#This Row],[PAS_NUM_COR_COD_ESC_TG_NEU]]</f>
        <v>-1.35</v>
      </c>
      <c r="CI63" s="42">
        <f>Tabla25[[#This Row],[PAS_NUM_COR_COD_ROS_TG_POS]]-Tabla25[[#This Row],[PAS_NUM_COR_COD_ESC_TG_POS]]</f>
        <v>-1.1499999999999995</v>
      </c>
      <c r="CJ63" s="42">
        <f>Tabla25[[#This Row],[PAS_NUM_COR_COD_ROS_TG_TOT]]-Tabla25[[#This Row],[PAS_NUM_COR_COD_ESC_TG_TOT]]</f>
        <v>-1.2666666666666671</v>
      </c>
      <c r="CK63" s="42">
        <f>Tabla25[[#This Row],[PAS_DUR_COR_COD_ROS_TG_NEG]]-Tabla25[[#This Row],[PAS_DUR_COR_COD_ESC_TG_NEG]]</f>
        <v>-126.73749999999995</v>
      </c>
      <c r="CL63" s="42">
        <f>Tabla25[[#This Row],[PAS_DUR_COR_COD_ROS_TG_NEU]]-Tabla25[[#This Row],[PAS_DUR_COR_COD_ESC_TG_NEU]]</f>
        <v>-320.52222222222213</v>
      </c>
      <c r="CM63" s="42">
        <f>Tabla25[[#This Row],[PAS_DUR_COR_COD_ROS_TG_POS]]-Tabla25[[#This Row],[PAS_DUR_COR_COD_ESC_TG_POS]]</f>
        <v>-170.33918128654966</v>
      </c>
      <c r="CN63" s="42">
        <f>Tabla25[[#This Row],[PAS_DUR_COR_COD_ROS_TG_TOT]]-Tabla25[[#This Row],[PAS_DUR_COR_COD_ESC_TG_TOT]]</f>
        <v>-205.46968709256839</v>
      </c>
      <c r="CO63" s="44">
        <f>Tabla25[[#This Row],[ESC_NUM_COR_COD_ROS_TG_NEG]]-Tabla25[[#This Row],[ESC_NUM_COR_COD_ESC_TG_NEG]]</f>
        <v>-3.6666666666666661</v>
      </c>
      <c r="CP63" s="44">
        <f>Tabla25[[#This Row],[ESC_NUM_COR_COD_ROS_TG_NEU]]-Tabla25[[#This Row],[ESC_NUM_COR_COD_ESC_TG_NEU]]</f>
        <v>-2.8</v>
      </c>
      <c r="CQ63" s="44">
        <f>Tabla25[[#This Row],[ESC_NUM_COR_COD_ROS_TG_POS]]-Tabla25[[#This Row],[ESC_NUM_COR_COD_ESC_TG_POS]]</f>
        <v>1.8888888888888893</v>
      </c>
      <c r="CR63" s="44">
        <f>Tabla25[[#This Row],[ESC_NUM_COR_COD_ROS_TG_TOT]]-Tabla25[[#This Row],[ESC_NUM_COR_COD_ESC_TG_TOT]]</f>
        <v>-1.5714285714285716</v>
      </c>
      <c r="CS63" s="44">
        <f>Tabla25[[#This Row],[ESC_DUR_COR_COD_ROS_TG_NEG]]-Tabla25[[#This Row],[ESC_DUR_COR_COD_ESC_TG_NEG]]</f>
        <v>-656.2380952380953</v>
      </c>
      <c r="CT63" s="44">
        <f>Tabla25[[#This Row],[ESC_DUR_COR_COD_ROS_TG_NEU]]-Tabla25[[#This Row],[ESC_DUR_COR_COD_ESC_TG_NEU]]</f>
        <v>-471.53333333333342</v>
      </c>
      <c r="CU63" s="44">
        <f>Tabla25[[#This Row],[ESC_DUR_COR_COD_ROS_TG_POS]]-Tabla25[[#This Row],[ESC_DUR_COR_COD_ESC_TG_POS]]</f>
        <v>264.11111111111109</v>
      </c>
      <c r="CV63" s="44">
        <f>Tabla25[[#This Row],[ESC_DUR_COR_COD_ROS_TG_TOT]]-Tabla25[[#This Row],[ESC_DUR_COR_COD_ESC_TG_TOT]]</f>
        <v>-296.53999999999996</v>
      </c>
      <c r="CW63" s="47">
        <f>Tabla25[[#This Row],[ROS_NUM_COR_COD_ROS_TG_NEG]]-Tabla25[[#This Row],[ROS_NUM_COR_COD_ESC_TG_NEG]]</f>
        <v>2.9999999999999996</v>
      </c>
      <c r="CX63" s="47">
        <f>Tabla25[[#This Row],[ROS_NUM_COR_COD_ROS_TG_NEU]]-Tabla25[[#This Row],[ROS_NUM_COR_COD_ESC_TG_NEU]]</f>
        <v>4.8</v>
      </c>
      <c r="CY63" s="47">
        <f>Tabla25[[#This Row],[ROS_NUM_COR_COD_ROS_TG_POS]]-Tabla25[[#This Row],[ROS_NUM_COR_COD_ESC_TG_POS]]</f>
        <v>4.3000000000000007</v>
      </c>
      <c r="CZ63" s="47">
        <f>Tabla25[[#This Row],[ROS_NUM_COR_COD_ROS_TG_TOT]]-Tabla25[[#This Row],[ROS_NUM_COR_COD_ESC_TG_TOT]]</f>
        <v>4.068965517241379</v>
      </c>
      <c r="DA63" s="47">
        <f>Tabla25[[#This Row],[ROS_DUR_COR_COD_ROS_TG_NEG]]-Tabla25[[#This Row],[ROS_DUR_COR_COD_ESC_TG_NEG]]</f>
        <v>837</v>
      </c>
      <c r="DB63" s="47">
        <f>Tabla25[[#This Row],[ROS_DUR_COR_COD_ROS_TG_NEU]]-Tabla25[[#This Row],[ROS_DUR_COR_COD_ESC_TG_NEU]]</f>
        <v>900.43333333333328</v>
      </c>
      <c r="DC63" s="47">
        <f>Tabla25[[#This Row],[ROS_DUR_COR_COD_ROS_TG_POS]]-Tabla25[[#This Row],[ROS_DUR_COR_COD_ESC_TG_POS]]</f>
        <v>1089.5999999999999</v>
      </c>
      <c r="DD63" s="47">
        <f>Tabla25[[#This Row],[ROS_DUR_COR_COD_ROS_TG_TOT]]-Tabla25[[#This Row],[ROS_DUR_COR_COD_ESC_TG_TOT]]</f>
        <v>939.6659663865546</v>
      </c>
    </row>
    <row r="64" spans="1:108" x14ac:dyDescent="0.3">
      <c r="A64" s="2" t="s">
        <v>62</v>
      </c>
      <c r="B64" s="2">
        <v>30</v>
      </c>
      <c r="C64" s="2">
        <v>1</v>
      </c>
      <c r="D64" s="2">
        <v>31</v>
      </c>
      <c r="E64" s="19">
        <v>3.15</v>
      </c>
      <c r="F64" s="19">
        <v>828.26666666666665</v>
      </c>
      <c r="G64" s="19">
        <v>3.1</v>
      </c>
      <c r="H64" s="19">
        <v>898.625</v>
      </c>
      <c r="I64" s="19">
        <v>2.1</v>
      </c>
      <c r="J64" s="19">
        <v>658.13333333333333</v>
      </c>
      <c r="K64" s="19">
        <v>2.7833333333333332</v>
      </c>
      <c r="L64" s="19">
        <v>797.26086956521738</v>
      </c>
      <c r="M64" s="21">
        <v>2.95</v>
      </c>
      <c r="N64" s="21">
        <v>743</v>
      </c>
      <c r="O64" s="21">
        <v>2.5499999999999998</v>
      </c>
      <c r="P64" s="21">
        <v>611.3125</v>
      </c>
      <c r="Q64" s="21">
        <v>3.1</v>
      </c>
      <c r="R64" s="21">
        <v>1016.5</v>
      </c>
      <c r="S64" s="21">
        <v>2.8666666666666667</v>
      </c>
      <c r="T64" s="21">
        <v>778.14285714285711</v>
      </c>
      <c r="U64" s="22">
        <v>5.5</v>
      </c>
      <c r="V64" s="22">
        <v>1161.8333333333333</v>
      </c>
      <c r="W64" s="22">
        <v>4.4444444444444446</v>
      </c>
      <c r="X64" s="22">
        <v>1049.8888888888889</v>
      </c>
      <c r="Y64" s="22">
        <v>4.625</v>
      </c>
      <c r="Z64" s="22">
        <v>1065.75</v>
      </c>
      <c r="AA64" s="22">
        <v>4.7826086956521738</v>
      </c>
      <c r="AB64" s="22">
        <v>1084.608695652174</v>
      </c>
      <c r="AC64" s="24">
        <v>2.1666666666666665</v>
      </c>
      <c r="AD64" s="24">
        <v>360.83333333333331</v>
      </c>
      <c r="AE64" s="24">
        <v>1.8888888888888888</v>
      </c>
      <c r="AF64" s="24">
        <v>548.375</v>
      </c>
      <c r="AG64" s="24">
        <v>2.375</v>
      </c>
      <c r="AH64" s="24">
        <v>446.5</v>
      </c>
      <c r="AI64" s="24">
        <v>2.1304347826086958</v>
      </c>
      <c r="AJ64" s="24">
        <v>460.18181818181819</v>
      </c>
      <c r="AK64" s="26">
        <v>2.375</v>
      </c>
      <c r="AL64" s="26">
        <v>733</v>
      </c>
      <c r="AM64" s="26">
        <v>2.6</v>
      </c>
      <c r="AN64" s="26">
        <v>452.3</v>
      </c>
      <c r="AO64" s="26">
        <v>1.4</v>
      </c>
      <c r="AP64" s="26">
        <v>357.625</v>
      </c>
      <c r="AQ64" s="26">
        <v>2.1071428571428572</v>
      </c>
      <c r="AR64" s="26">
        <v>480.39130434782606</v>
      </c>
      <c r="AS64" s="28">
        <v>4.125</v>
      </c>
      <c r="AT64" s="28">
        <v>671.75</v>
      </c>
      <c r="AU64" s="28">
        <v>4.8</v>
      </c>
      <c r="AV64" s="28">
        <v>814</v>
      </c>
      <c r="AW64" s="28">
        <v>4.9000000000000004</v>
      </c>
      <c r="AX64" s="28">
        <v>972.77777777777783</v>
      </c>
      <c r="AY64" s="28">
        <v>4.6428571428571432</v>
      </c>
      <c r="AZ64" s="28">
        <v>824.77777777777783</v>
      </c>
      <c r="BA64" s="33">
        <f>Tabla25[[#This Row],[ROS_NUM_COR_COD_ROS_TG_NEG]]-Tabla25[[#This Row],[PAS_NUM_COR_COD_ROS_TG_NEG]]</f>
        <v>1.1749999999999998</v>
      </c>
      <c r="BB64" s="33">
        <f>Tabla25[[#This Row],[ROS_DUR_COR_COD_ROS_TG_NEG]]-Tabla25[[#This Row],[PAS_DUR_COR_COD_ROS_TG_NEG]]</f>
        <v>-71.25</v>
      </c>
      <c r="BC64" s="33">
        <f>Tabla25[[#This Row],[ROS_NUM_COR_COD_ROS_TG_NEU]]-Tabla25[[#This Row],[PAS_NUM_COR_COD_ROS_TG_NEU]]</f>
        <v>2.25</v>
      </c>
      <c r="BD64" s="33">
        <f>Tabla25[[#This Row],[ROS_DUR_COR_COD_ROS_TG_NEU]]-Tabla25[[#This Row],[PAS_DUR_COR_COD_ROS_TG_NEU]]</f>
        <v>202.6875</v>
      </c>
      <c r="BE64" s="33">
        <f>Tabla25[[#This Row],[ROS_NUM_COR_COD_ROS_TG_POS]]-Tabla25[[#This Row],[PAS_NUM_COR_COD_ROS_TG_POS]]</f>
        <v>1.8000000000000003</v>
      </c>
      <c r="BF64" s="33">
        <f>Tabla25[[#This Row],[ROS_DUR_COR_COD_ROS_TG_POS]]-Tabla25[[#This Row],[PAS_DUR_COR_COD_ROS_TG_POS]]</f>
        <v>-43.722222222222172</v>
      </c>
      <c r="BG64" s="33">
        <f>Tabla25[[#This Row],[ROS_NUM_COR_COD_ROS_TG_TOT]]-Tabla25[[#This Row],[PAS_NUM_COR_COD_ROS_TG_TOT]]</f>
        <v>1.7761904761904765</v>
      </c>
      <c r="BH64" s="33">
        <f>Tabla25[[#This Row],[ROS_DUR_COR_COD_ROS_TG_TOT]]-Tabla25[[#This Row],[PAS_DUR_COR_COD_ROS_TG_TOT]]</f>
        <v>46.634920634920718</v>
      </c>
      <c r="BI64" s="30">
        <f>Tabla25[[#This Row],[ROS_NUM_COR_COD_ESC_TG_NEG]]-Tabla25[[#This Row],[PAS_NUM_COR_COD_ESC_TG_NEG]]</f>
        <v>-0.77499999999999991</v>
      </c>
      <c r="BJ64" s="30">
        <f>Tabla25[[#This Row],[ROS_DUR_COR_COD_ESC_TG_NEG]]-Tabla25[[#This Row],[PAS_DUR_COR_COD_ESC_TG_NEG]]</f>
        <v>-95.266666666666652</v>
      </c>
      <c r="BK64" s="30">
        <f>Tabla25[[#This Row],[ROS_NUM_COR_COD_ESC_TG_NEU]]-Tabla25[[#This Row],[PAS_NUM_COR_COD_ESC_TG_NEU]]</f>
        <v>-0.5</v>
      </c>
      <c r="BL64" s="30">
        <f>Tabla25[[#This Row],[ROS_DUR_COR_COD_ESC_TG_NEU]]-Tabla25[[#This Row],[PAS_DUR_COR_COD_ESC_TG_NEU]]</f>
        <v>-446.32499999999999</v>
      </c>
      <c r="BM64" s="30">
        <f>Tabla25[[#This Row],[ROS_NUM_COR_COD_ESC_TG_POS]]-Tabla25[[#This Row],[PAS_NUM_COR_COD_ESC_TG_POS]]</f>
        <v>-0.70000000000000018</v>
      </c>
      <c r="BN64" s="30">
        <f>Tabla25[[#This Row],[ROS_DUR_COR_COD_ESC_TG_POS]]-Tabla25[[#This Row],[PAS_DUR_COR_COD_ESC_TG_POS]]</f>
        <v>-300.50833333333333</v>
      </c>
      <c r="BO64" s="30">
        <f>Tabla25[[#This Row],[ROS_NUM_COR_COD_ESC_TG_TOT]]-Tabla25[[#This Row],[PAS_NUM_COR_COD_ESC_TG_TOT]]</f>
        <v>-0.67619047619047601</v>
      </c>
      <c r="BP64" s="30">
        <f>Tabla25[[#This Row],[ROS_DUR_COR_COD_ESC_TG_TOT]]-Tabla25[[#This Row],[PAS_DUR_COR_COD_ESC_TG_TOT]]</f>
        <v>-316.86956521739131</v>
      </c>
      <c r="BQ64" s="36">
        <f>Tabla25[[#This Row],[PAS_NUM_COR_COD_ROS_TG_NEG]]-Tabla25[[#This Row],[ESC_NUM_COR_COD_ROS_TG_NEG]]</f>
        <v>0.78333333333333366</v>
      </c>
      <c r="BR64" s="36">
        <f>Tabla25[[#This Row],[PAS_DUR_COR_COD_ROS_TG_NEG]]-Tabla25[[#This Row],[ESC_DUR_COR_COD_ROS_TG_NEG]]</f>
        <v>382.16666666666669</v>
      </c>
      <c r="BS64" s="36">
        <f>Tabla25[[#This Row],[PAS_NUM_COR_COD_ROS_TG_NEU]]-Tabla25[[#This Row],[ESC_NUM_COR_COD_ROS_TG_NEU]]</f>
        <v>0.66111111111111098</v>
      </c>
      <c r="BT64" s="36">
        <f>Tabla25[[#This Row],[PAS_DUR_COR_COD_ROS_TG_NEU]]-Tabla25[[#This Row],[ESC_DUR_COR_COD_ROS_TG_NEU]]</f>
        <v>62.9375</v>
      </c>
      <c r="BU64" s="36">
        <f>Tabla25[[#This Row],[PAS_NUM_COR_COD_ROS_TG_POS]]-Tabla25[[#This Row],[ESC_NUM_COR_COD_ROS_TG_POS]]</f>
        <v>0.72500000000000009</v>
      </c>
      <c r="BV64" s="36">
        <f>Tabla25[[#This Row],[PAS_DUR_COR_COD_ROS_TG_POS]]-Tabla25[[#This Row],[ESC_DUR_COR_COD_ROS_TG_POS]]</f>
        <v>570</v>
      </c>
      <c r="BW64" s="36">
        <f>Tabla25[[#This Row],[PAS_NUM_COR_COD_ROS_TG_TOT]]-Tabla25[[#This Row],[ESC_NUM_COR_COD_ROS_TG_TOT]]</f>
        <v>0.73623188405797091</v>
      </c>
      <c r="BX64" s="36">
        <f>Tabla25[[#This Row],[PAS_DUR_COR_COD_ROS_TG_TOT]]-Tabla25[[#This Row],[ESC_DUR_COR_COD_ROS_TG_TOT]]</f>
        <v>317.96103896103892</v>
      </c>
      <c r="BY64" s="39">
        <f>Tabla25[[#This Row],[PAS_NUM_COR_COD_ESC_TG_NEG]]-Tabla25[[#This Row],[ESC_NUM_COR_COD_ESC_TG_NEG]]</f>
        <v>-2.35</v>
      </c>
      <c r="BZ64" s="39">
        <f>Tabla25[[#This Row],[PAS_DUR_COR_COD_ESC_TG_NEG]]-Tabla25[[#This Row],[ESC_DUR_COR_COD_ESC_TG_NEG]]</f>
        <v>-333.56666666666661</v>
      </c>
      <c r="CA64" s="39">
        <f>Tabla25[[#This Row],[PAS_NUM_COR_COD_ESC_TG_NEU]]-Tabla25[[#This Row],[ESC_NUM_COR_COD_ESC_TG_NEU]]</f>
        <v>-1.3444444444444446</v>
      </c>
      <c r="CB64" s="39">
        <f>Tabla25[[#This Row],[PAS_DUR_COR_COD_ESC_TG_NEU]]-Tabla25[[#This Row],[ESC_DUR_COR_COD_ESC_TG_NEU]]</f>
        <v>-151.26388888888891</v>
      </c>
      <c r="CC64" s="39">
        <f>Tabla25[[#This Row],[PAS_NUM_COR_COD_ESC_TG_POS]]-Tabla25[[#This Row],[ESC_NUM_COR_COD_ESC_TG_POS]]</f>
        <v>-2.5249999999999999</v>
      </c>
      <c r="CD64" s="39">
        <f>Tabla25[[#This Row],[PAS_DUR_COR_COD_ESC_TG_POS]]-Tabla25[[#This Row],[ESC_DUR_COR_COD_ESC_TG_POS]]</f>
        <v>-407.61666666666667</v>
      </c>
      <c r="CE64" s="39">
        <f>Tabla25[[#This Row],[PAS_NUM_COR_COD_ESC_TG_TOT]]-Tabla25[[#This Row],[ESC_NUM_COR_COD_ESC_TG_TOT]]</f>
        <v>-1.9992753623188406</v>
      </c>
      <c r="CF64" s="39">
        <f>Tabla25[[#This Row],[PAS_DUR_COR_COD_ESC_TG_TOT]]-Tabla25[[#This Row],[ESC_DUR_COR_COD_ESC_TG_TOT]]</f>
        <v>-287.34782608695662</v>
      </c>
      <c r="CG64" s="42">
        <f>Tabla25[[#This Row],[PAS_NUM_COR_COD_ROS_TG_NEG]]-Tabla25[[#This Row],[PAS_NUM_COR_COD_ESC_TG_NEG]]</f>
        <v>-0.19999999999999973</v>
      </c>
      <c r="CH64" s="42">
        <f>Tabla25[[#This Row],[PAS_NUM_COR_COD_ROS_TG_NEU]]-Tabla25[[#This Row],[PAS_NUM_COR_COD_ESC_TG_NEU]]</f>
        <v>-0.55000000000000027</v>
      </c>
      <c r="CI64" s="42">
        <f>Tabla25[[#This Row],[PAS_NUM_COR_COD_ROS_TG_POS]]-Tabla25[[#This Row],[PAS_NUM_COR_COD_ESC_TG_POS]]</f>
        <v>1</v>
      </c>
      <c r="CJ64" s="42">
        <f>Tabla25[[#This Row],[PAS_NUM_COR_COD_ROS_TG_TOT]]-Tabla25[[#This Row],[PAS_NUM_COR_COD_ESC_TG_TOT]]</f>
        <v>8.3333333333333481E-2</v>
      </c>
      <c r="CK64" s="42">
        <f>Tabla25[[#This Row],[PAS_DUR_COR_COD_ROS_TG_NEG]]-Tabla25[[#This Row],[PAS_DUR_COR_COD_ESC_TG_NEG]]</f>
        <v>-85.266666666666652</v>
      </c>
      <c r="CL64" s="42">
        <f>Tabla25[[#This Row],[PAS_DUR_COR_COD_ROS_TG_NEU]]-Tabla25[[#This Row],[PAS_DUR_COR_COD_ESC_TG_NEU]]</f>
        <v>-287.3125</v>
      </c>
      <c r="CM64" s="42">
        <f>Tabla25[[#This Row],[PAS_DUR_COR_COD_ROS_TG_POS]]-Tabla25[[#This Row],[PAS_DUR_COR_COD_ESC_TG_POS]]</f>
        <v>358.36666666666667</v>
      </c>
      <c r="CN64" s="42">
        <f>Tabla25[[#This Row],[PAS_DUR_COR_COD_ROS_TG_TOT]]-Tabla25[[#This Row],[PAS_DUR_COR_COD_ESC_TG_TOT]]</f>
        <v>-19.118012422360266</v>
      </c>
      <c r="CO64" s="44">
        <f>Tabla25[[#This Row],[ESC_NUM_COR_COD_ROS_TG_NEG]]-Tabla25[[#This Row],[ESC_NUM_COR_COD_ESC_TG_NEG]]</f>
        <v>-3.3333333333333335</v>
      </c>
      <c r="CP64" s="44">
        <f>Tabla25[[#This Row],[ESC_NUM_COR_COD_ROS_TG_NEU]]-Tabla25[[#This Row],[ESC_NUM_COR_COD_ESC_TG_NEU]]</f>
        <v>-2.5555555555555558</v>
      </c>
      <c r="CQ64" s="44">
        <f>Tabla25[[#This Row],[ESC_NUM_COR_COD_ROS_TG_POS]]-Tabla25[[#This Row],[ESC_NUM_COR_COD_ESC_TG_POS]]</f>
        <v>-2.25</v>
      </c>
      <c r="CR64" s="44">
        <f>Tabla25[[#This Row],[ESC_NUM_COR_COD_ROS_TG_TOT]]-Tabla25[[#This Row],[ESC_NUM_COR_COD_ESC_TG_TOT]]</f>
        <v>-2.652173913043478</v>
      </c>
      <c r="CS64" s="44">
        <f>Tabla25[[#This Row],[ESC_DUR_COR_COD_ROS_TG_NEG]]-Tabla25[[#This Row],[ESC_DUR_COR_COD_ESC_TG_NEG]]</f>
        <v>-801</v>
      </c>
      <c r="CT64" s="44">
        <f>Tabla25[[#This Row],[ESC_DUR_COR_COD_ROS_TG_NEU]]-Tabla25[[#This Row],[ESC_DUR_COR_COD_ESC_TG_NEU]]</f>
        <v>-501.51388888888891</v>
      </c>
      <c r="CU64" s="44">
        <f>Tabla25[[#This Row],[ESC_DUR_COR_COD_ROS_TG_POS]]-Tabla25[[#This Row],[ESC_DUR_COR_COD_ESC_TG_POS]]</f>
        <v>-619.25</v>
      </c>
      <c r="CV64" s="44">
        <f>Tabla25[[#This Row],[ESC_DUR_COR_COD_ROS_TG_TOT]]-Tabla25[[#This Row],[ESC_DUR_COR_COD_ESC_TG_TOT]]</f>
        <v>-624.42687747035575</v>
      </c>
      <c r="CW64" s="47">
        <f>Tabla25[[#This Row],[ROS_NUM_COR_COD_ROS_TG_NEG]]-Tabla25[[#This Row],[ROS_NUM_COR_COD_ESC_TG_NEG]]</f>
        <v>1.75</v>
      </c>
      <c r="CX64" s="47">
        <f>Tabla25[[#This Row],[ROS_NUM_COR_COD_ROS_TG_NEU]]-Tabla25[[#This Row],[ROS_NUM_COR_COD_ESC_TG_NEU]]</f>
        <v>2.1999999999999997</v>
      </c>
      <c r="CY64" s="47">
        <f>Tabla25[[#This Row],[ROS_NUM_COR_COD_ROS_TG_POS]]-Tabla25[[#This Row],[ROS_NUM_COR_COD_ESC_TG_POS]]</f>
        <v>3.5000000000000004</v>
      </c>
      <c r="CZ64" s="47">
        <f>Tabla25[[#This Row],[ROS_NUM_COR_COD_ROS_TG_TOT]]-Tabla25[[#This Row],[ROS_NUM_COR_COD_ESC_TG_TOT]]</f>
        <v>2.535714285714286</v>
      </c>
      <c r="DA64" s="47">
        <f>Tabla25[[#This Row],[ROS_DUR_COR_COD_ROS_TG_NEG]]-Tabla25[[#This Row],[ROS_DUR_COR_COD_ESC_TG_NEG]]</f>
        <v>-61.25</v>
      </c>
      <c r="DB64" s="47">
        <f>Tabla25[[#This Row],[ROS_DUR_COR_COD_ROS_TG_NEU]]-Tabla25[[#This Row],[ROS_DUR_COR_COD_ESC_TG_NEU]]</f>
        <v>361.7</v>
      </c>
      <c r="DC64" s="47">
        <f>Tabla25[[#This Row],[ROS_DUR_COR_COD_ROS_TG_POS]]-Tabla25[[#This Row],[ROS_DUR_COR_COD_ESC_TG_POS]]</f>
        <v>615.15277777777783</v>
      </c>
      <c r="DD64" s="47">
        <f>Tabla25[[#This Row],[ROS_DUR_COR_COD_ROS_TG_TOT]]-Tabla25[[#This Row],[ROS_DUR_COR_COD_ESC_TG_TOT]]</f>
        <v>344.38647342995176</v>
      </c>
    </row>
    <row r="65" spans="1:108" x14ac:dyDescent="0.3">
      <c r="A65" s="2" t="s">
        <v>63</v>
      </c>
      <c r="B65" s="2">
        <v>30</v>
      </c>
      <c r="C65" s="2">
        <v>1</v>
      </c>
      <c r="D65" s="2">
        <v>37</v>
      </c>
      <c r="E65" s="19">
        <v>3.5</v>
      </c>
      <c r="F65" s="19">
        <v>1253.6666666666667</v>
      </c>
      <c r="G65" s="19">
        <v>3.45</v>
      </c>
      <c r="H65" s="19">
        <v>1253.4705882352941</v>
      </c>
      <c r="I65" s="19">
        <v>3.4</v>
      </c>
      <c r="J65" s="19">
        <v>1124.6500000000001</v>
      </c>
      <c r="K65" s="19">
        <v>3.45</v>
      </c>
      <c r="L65" s="19">
        <v>1206.6909090909091</v>
      </c>
      <c r="M65" s="21">
        <v>3.4</v>
      </c>
      <c r="N65" s="21">
        <v>1256.1666666666667</v>
      </c>
      <c r="O65" s="21">
        <v>3.45</v>
      </c>
      <c r="P65" s="21">
        <v>1185.6842105263158</v>
      </c>
      <c r="Q65" s="21">
        <v>3.5</v>
      </c>
      <c r="R65" s="21">
        <v>1085.0999999999999</v>
      </c>
      <c r="S65" s="21">
        <v>3.45</v>
      </c>
      <c r="T65" s="21">
        <v>1172.6491228070176</v>
      </c>
      <c r="U65" s="22">
        <v>5.3</v>
      </c>
      <c r="V65" s="22">
        <v>1922.2</v>
      </c>
      <c r="W65" s="22">
        <v>5.1111111111111107</v>
      </c>
      <c r="X65" s="22">
        <v>1837.4444444444443</v>
      </c>
      <c r="Y65" s="22">
        <v>5.4444444444444446</v>
      </c>
      <c r="Z65" s="22">
        <v>1902.8888888888889</v>
      </c>
      <c r="AA65" s="22">
        <v>5.2857142857142856</v>
      </c>
      <c r="AB65" s="22">
        <v>1888.75</v>
      </c>
      <c r="AC65" s="24">
        <v>0.9</v>
      </c>
      <c r="AD65" s="24">
        <v>483.83333333333331</v>
      </c>
      <c r="AE65" s="24">
        <v>0.88888888888888884</v>
      </c>
      <c r="AF65" s="24">
        <v>618</v>
      </c>
      <c r="AG65" s="24">
        <v>1</v>
      </c>
      <c r="AH65" s="24">
        <v>605.25</v>
      </c>
      <c r="AI65" s="24">
        <v>0.9285714285714286</v>
      </c>
      <c r="AJ65" s="24">
        <v>560.93333333333328</v>
      </c>
      <c r="AK65" s="26">
        <v>0.55555555555555558</v>
      </c>
      <c r="AL65" s="26">
        <v>423.75</v>
      </c>
      <c r="AM65" s="26">
        <v>1.3</v>
      </c>
      <c r="AN65" s="26">
        <v>579.71428571428567</v>
      </c>
      <c r="AO65" s="26">
        <v>1</v>
      </c>
      <c r="AP65" s="26">
        <v>373.71428571428572</v>
      </c>
      <c r="AQ65" s="26">
        <v>0.96551724137931039</v>
      </c>
      <c r="AR65" s="26">
        <v>464.94444444444446</v>
      </c>
      <c r="AS65" s="28">
        <v>6</v>
      </c>
      <c r="AT65" s="28">
        <v>2125.8888888888887</v>
      </c>
      <c r="AU65" s="28">
        <v>4.9000000000000004</v>
      </c>
      <c r="AV65" s="28">
        <v>1759</v>
      </c>
      <c r="AW65" s="28">
        <v>5.8</v>
      </c>
      <c r="AX65" s="28">
        <v>2073.3000000000002</v>
      </c>
      <c r="AY65" s="28">
        <v>5.5517241379310347</v>
      </c>
      <c r="AZ65" s="28">
        <v>1981.2413793103449</v>
      </c>
      <c r="BA65" s="33">
        <f>Tabla25[[#This Row],[ROS_NUM_COR_COD_ROS_TG_NEG]]-Tabla25[[#This Row],[PAS_NUM_COR_COD_ROS_TG_NEG]]</f>
        <v>2.6</v>
      </c>
      <c r="BB65" s="33">
        <f>Tabla25[[#This Row],[ROS_DUR_COR_COD_ROS_TG_NEG]]-Tabla25[[#This Row],[PAS_DUR_COR_COD_ROS_TG_NEG]]</f>
        <v>869.72222222222194</v>
      </c>
      <c r="BC65" s="33">
        <f>Tabla25[[#This Row],[ROS_NUM_COR_COD_ROS_TG_NEU]]-Tabla25[[#This Row],[PAS_NUM_COR_COD_ROS_TG_NEU]]</f>
        <v>1.4500000000000002</v>
      </c>
      <c r="BD65" s="33">
        <f>Tabla25[[#This Row],[ROS_DUR_COR_COD_ROS_TG_NEU]]-Tabla25[[#This Row],[PAS_DUR_COR_COD_ROS_TG_NEU]]</f>
        <v>573.31578947368416</v>
      </c>
      <c r="BE65" s="33">
        <f>Tabla25[[#This Row],[ROS_NUM_COR_COD_ROS_TG_POS]]-Tabla25[[#This Row],[PAS_NUM_COR_COD_ROS_TG_POS]]</f>
        <v>2.2999999999999998</v>
      </c>
      <c r="BF65" s="33">
        <f>Tabla25[[#This Row],[ROS_DUR_COR_COD_ROS_TG_POS]]-Tabla25[[#This Row],[PAS_DUR_COR_COD_ROS_TG_POS]]</f>
        <v>988.20000000000027</v>
      </c>
      <c r="BG65" s="33">
        <f>Tabla25[[#This Row],[ROS_NUM_COR_COD_ROS_TG_TOT]]-Tabla25[[#This Row],[PAS_NUM_COR_COD_ROS_TG_TOT]]</f>
        <v>2.1017241379310345</v>
      </c>
      <c r="BH65" s="33">
        <f>Tabla25[[#This Row],[ROS_DUR_COR_COD_ROS_TG_TOT]]-Tabla25[[#This Row],[PAS_DUR_COR_COD_ROS_TG_TOT]]</f>
        <v>808.59225650332723</v>
      </c>
      <c r="BI65" s="30">
        <f>Tabla25[[#This Row],[ROS_NUM_COR_COD_ESC_TG_NEG]]-Tabla25[[#This Row],[PAS_NUM_COR_COD_ESC_TG_NEG]]</f>
        <v>-2.9444444444444446</v>
      </c>
      <c r="BJ65" s="30">
        <f>Tabla25[[#This Row],[ROS_DUR_COR_COD_ESC_TG_NEG]]-Tabla25[[#This Row],[PAS_DUR_COR_COD_ESC_TG_NEG]]</f>
        <v>-829.91666666666674</v>
      </c>
      <c r="BK65" s="30">
        <f>Tabla25[[#This Row],[ROS_NUM_COR_COD_ESC_TG_NEU]]-Tabla25[[#This Row],[PAS_NUM_COR_COD_ESC_TG_NEU]]</f>
        <v>-2.1500000000000004</v>
      </c>
      <c r="BL65" s="30">
        <f>Tabla25[[#This Row],[ROS_DUR_COR_COD_ESC_TG_NEU]]-Tabla25[[#This Row],[PAS_DUR_COR_COD_ESC_TG_NEU]]</f>
        <v>-673.75630252100848</v>
      </c>
      <c r="BM65" s="30">
        <f>Tabla25[[#This Row],[ROS_NUM_COR_COD_ESC_TG_POS]]-Tabla25[[#This Row],[PAS_NUM_COR_COD_ESC_TG_POS]]</f>
        <v>-2.4</v>
      </c>
      <c r="BN65" s="30">
        <f>Tabla25[[#This Row],[ROS_DUR_COR_COD_ESC_TG_POS]]-Tabla25[[#This Row],[PAS_DUR_COR_COD_ESC_TG_POS]]</f>
        <v>-750.93571428571431</v>
      </c>
      <c r="BO65" s="30">
        <f>Tabla25[[#This Row],[ROS_NUM_COR_COD_ESC_TG_TOT]]-Tabla25[[#This Row],[PAS_NUM_COR_COD_ESC_TG_TOT]]</f>
        <v>-2.4844827586206897</v>
      </c>
      <c r="BP65" s="30">
        <f>Tabla25[[#This Row],[ROS_DUR_COR_COD_ESC_TG_TOT]]-Tabla25[[#This Row],[PAS_DUR_COR_COD_ESC_TG_TOT]]</f>
        <v>-741.74646464646469</v>
      </c>
      <c r="BQ65" s="36">
        <f>Tabla25[[#This Row],[PAS_NUM_COR_COD_ROS_TG_NEG]]-Tabla25[[#This Row],[ESC_NUM_COR_COD_ROS_TG_NEG]]</f>
        <v>2.5</v>
      </c>
      <c r="BR65" s="36">
        <f>Tabla25[[#This Row],[PAS_DUR_COR_COD_ROS_TG_NEG]]-Tabla25[[#This Row],[ESC_DUR_COR_COD_ROS_TG_NEG]]</f>
        <v>772.33333333333348</v>
      </c>
      <c r="BS65" s="36">
        <f>Tabla25[[#This Row],[PAS_NUM_COR_COD_ROS_TG_NEU]]-Tabla25[[#This Row],[ESC_NUM_COR_COD_ROS_TG_NEU]]</f>
        <v>2.5611111111111113</v>
      </c>
      <c r="BT65" s="36">
        <f>Tabla25[[#This Row],[PAS_DUR_COR_COD_ROS_TG_NEU]]-Tabla25[[#This Row],[ESC_DUR_COR_COD_ROS_TG_NEU]]</f>
        <v>567.68421052631584</v>
      </c>
      <c r="BU65" s="36">
        <f>Tabla25[[#This Row],[PAS_NUM_COR_COD_ROS_TG_POS]]-Tabla25[[#This Row],[ESC_NUM_COR_COD_ROS_TG_POS]]</f>
        <v>2.5</v>
      </c>
      <c r="BV65" s="36">
        <f>Tabla25[[#This Row],[PAS_DUR_COR_COD_ROS_TG_POS]]-Tabla25[[#This Row],[ESC_DUR_COR_COD_ROS_TG_POS]]</f>
        <v>479.84999999999991</v>
      </c>
      <c r="BW65" s="36">
        <f>Tabla25[[#This Row],[PAS_NUM_COR_COD_ROS_TG_TOT]]-Tabla25[[#This Row],[ESC_NUM_COR_COD_ROS_TG_TOT]]</f>
        <v>2.5214285714285714</v>
      </c>
      <c r="BX65" s="36">
        <f>Tabla25[[#This Row],[PAS_DUR_COR_COD_ROS_TG_TOT]]-Tabla25[[#This Row],[ESC_DUR_COR_COD_ROS_TG_TOT]]</f>
        <v>611.71578947368437</v>
      </c>
      <c r="BY65" s="39">
        <f>Tabla25[[#This Row],[PAS_NUM_COR_COD_ESC_TG_NEG]]-Tabla25[[#This Row],[ESC_NUM_COR_COD_ESC_TG_NEG]]</f>
        <v>-1.7999999999999998</v>
      </c>
      <c r="BZ65" s="39">
        <f>Tabla25[[#This Row],[PAS_DUR_COR_COD_ESC_TG_NEG]]-Tabla25[[#This Row],[ESC_DUR_COR_COD_ESC_TG_NEG]]</f>
        <v>-668.5333333333333</v>
      </c>
      <c r="CA65" s="39">
        <f>Tabla25[[#This Row],[PAS_NUM_COR_COD_ESC_TG_NEU]]-Tabla25[[#This Row],[ESC_NUM_COR_COD_ESC_TG_NEU]]</f>
        <v>-1.6611111111111105</v>
      </c>
      <c r="CB65" s="39">
        <f>Tabla25[[#This Row],[PAS_DUR_COR_COD_ESC_TG_NEU]]-Tabla25[[#This Row],[ESC_DUR_COR_COD_ESC_TG_NEU]]</f>
        <v>-583.9738562091502</v>
      </c>
      <c r="CC65" s="39">
        <f>Tabla25[[#This Row],[PAS_NUM_COR_COD_ESC_TG_POS]]-Tabla25[[#This Row],[ESC_NUM_COR_COD_ESC_TG_POS]]</f>
        <v>-2.0444444444444447</v>
      </c>
      <c r="CD65" s="39">
        <f>Tabla25[[#This Row],[PAS_DUR_COR_COD_ESC_TG_POS]]-Tabla25[[#This Row],[ESC_DUR_COR_COD_ESC_TG_POS]]</f>
        <v>-778.23888888888882</v>
      </c>
      <c r="CE65" s="39">
        <f>Tabla25[[#This Row],[PAS_NUM_COR_COD_ESC_TG_TOT]]-Tabla25[[#This Row],[ESC_NUM_COR_COD_ESC_TG_TOT]]</f>
        <v>-1.8357142857142854</v>
      </c>
      <c r="CF65" s="39">
        <f>Tabla25[[#This Row],[PAS_DUR_COR_COD_ESC_TG_TOT]]-Tabla25[[#This Row],[ESC_DUR_COR_COD_ESC_TG_TOT]]</f>
        <v>-682.05909090909086</v>
      </c>
      <c r="CG65" s="42">
        <f>Tabla25[[#This Row],[PAS_NUM_COR_COD_ROS_TG_NEG]]-Tabla25[[#This Row],[PAS_NUM_COR_COD_ESC_TG_NEG]]</f>
        <v>-0.10000000000000009</v>
      </c>
      <c r="CH65" s="42">
        <f>Tabla25[[#This Row],[PAS_NUM_COR_COD_ROS_TG_NEU]]-Tabla25[[#This Row],[PAS_NUM_COR_COD_ESC_TG_NEU]]</f>
        <v>0</v>
      </c>
      <c r="CI65" s="42">
        <f>Tabla25[[#This Row],[PAS_NUM_COR_COD_ROS_TG_POS]]-Tabla25[[#This Row],[PAS_NUM_COR_COD_ESC_TG_POS]]</f>
        <v>0.10000000000000009</v>
      </c>
      <c r="CJ65" s="42">
        <f>Tabla25[[#This Row],[PAS_NUM_COR_COD_ROS_TG_TOT]]-Tabla25[[#This Row],[PAS_NUM_COR_COD_ESC_TG_TOT]]</f>
        <v>0</v>
      </c>
      <c r="CK65" s="42">
        <f>Tabla25[[#This Row],[PAS_DUR_COR_COD_ROS_TG_NEG]]-Tabla25[[#This Row],[PAS_DUR_COR_COD_ESC_TG_NEG]]</f>
        <v>2.5</v>
      </c>
      <c r="CL65" s="42">
        <f>Tabla25[[#This Row],[PAS_DUR_COR_COD_ROS_TG_NEU]]-Tabla25[[#This Row],[PAS_DUR_COR_COD_ESC_TG_NEU]]</f>
        <v>-67.786377708978307</v>
      </c>
      <c r="CM65" s="42">
        <f>Tabla25[[#This Row],[PAS_DUR_COR_COD_ROS_TG_POS]]-Tabla25[[#This Row],[PAS_DUR_COR_COD_ESC_TG_POS]]</f>
        <v>-39.550000000000182</v>
      </c>
      <c r="CN65" s="42">
        <f>Tabla25[[#This Row],[PAS_DUR_COR_COD_ROS_TG_TOT]]-Tabla25[[#This Row],[PAS_DUR_COR_COD_ESC_TG_TOT]]</f>
        <v>-34.041786283891497</v>
      </c>
      <c r="CO65" s="44">
        <f>Tabla25[[#This Row],[ESC_NUM_COR_COD_ROS_TG_NEG]]-Tabla25[[#This Row],[ESC_NUM_COR_COD_ESC_TG_NEG]]</f>
        <v>-4.3999999999999995</v>
      </c>
      <c r="CP65" s="44">
        <f>Tabla25[[#This Row],[ESC_NUM_COR_COD_ROS_TG_NEU]]-Tabla25[[#This Row],[ESC_NUM_COR_COD_ESC_TG_NEU]]</f>
        <v>-4.2222222222222214</v>
      </c>
      <c r="CQ65" s="44">
        <f>Tabla25[[#This Row],[ESC_NUM_COR_COD_ROS_TG_POS]]-Tabla25[[#This Row],[ESC_NUM_COR_COD_ESC_TG_POS]]</f>
        <v>-4.4444444444444446</v>
      </c>
      <c r="CR65" s="44">
        <f>Tabla25[[#This Row],[ESC_NUM_COR_COD_ROS_TG_TOT]]-Tabla25[[#This Row],[ESC_NUM_COR_COD_ESC_TG_TOT]]</f>
        <v>-4.3571428571428568</v>
      </c>
      <c r="CS65" s="44">
        <f>Tabla25[[#This Row],[ESC_DUR_COR_COD_ROS_TG_NEG]]-Tabla25[[#This Row],[ESC_DUR_COR_COD_ESC_TG_NEG]]</f>
        <v>-1438.3666666666668</v>
      </c>
      <c r="CT65" s="44">
        <f>Tabla25[[#This Row],[ESC_DUR_COR_COD_ROS_TG_NEU]]-Tabla25[[#This Row],[ESC_DUR_COR_COD_ESC_TG_NEU]]</f>
        <v>-1219.4444444444443</v>
      </c>
      <c r="CU65" s="44">
        <f>Tabla25[[#This Row],[ESC_DUR_COR_COD_ROS_TG_POS]]-Tabla25[[#This Row],[ESC_DUR_COR_COD_ESC_TG_POS]]</f>
        <v>-1297.6388888888889</v>
      </c>
      <c r="CV65" s="44">
        <f>Tabla25[[#This Row],[ESC_DUR_COR_COD_ROS_TG_TOT]]-Tabla25[[#This Row],[ESC_DUR_COR_COD_ESC_TG_TOT]]</f>
        <v>-1327.8166666666666</v>
      </c>
      <c r="CW65" s="47">
        <f>Tabla25[[#This Row],[ROS_NUM_COR_COD_ROS_TG_NEG]]-Tabla25[[#This Row],[ROS_NUM_COR_COD_ESC_TG_NEG]]</f>
        <v>5.4444444444444446</v>
      </c>
      <c r="CX65" s="47">
        <f>Tabla25[[#This Row],[ROS_NUM_COR_COD_ROS_TG_NEU]]-Tabla25[[#This Row],[ROS_NUM_COR_COD_ESC_TG_NEU]]</f>
        <v>3.6000000000000005</v>
      </c>
      <c r="CY65" s="47">
        <f>Tabla25[[#This Row],[ROS_NUM_COR_COD_ROS_TG_POS]]-Tabla25[[#This Row],[ROS_NUM_COR_COD_ESC_TG_POS]]</f>
        <v>4.8</v>
      </c>
      <c r="CZ65" s="47">
        <f>Tabla25[[#This Row],[ROS_NUM_COR_COD_ROS_TG_TOT]]-Tabla25[[#This Row],[ROS_NUM_COR_COD_ESC_TG_TOT]]</f>
        <v>4.5862068965517242</v>
      </c>
      <c r="DA65" s="47">
        <f>Tabla25[[#This Row],[ROS_DUR_COR_COD_ROS_TG_NEG]]-Tabla25[[#This Row],[ROS_DUR_COR_COD_ESC_TG_NEG]]</f>
        <v>1702.1388888888887</v>
      </c>
      <c r="DB65" s="47">
        <f>Tabla25[[#This Row],[ROS_DUR_COR_COD_ROS_TG_NEU]]-Tabla25[[#This Row],[ROS_DUR_COR_COD_ESC_TG_NEU]]</f>
        <v>1179.2857142857142</v>
      </c>
      <c r="DC65" s="47">
        <f>Tabla25[[#This Row],[ROS_DUR_COR_COD_ROS_TG_POS]]-Tabla25[[#This Row],[ROS_DUR_COR_COD_ESC_TG_POS]]</f>
        <v>1699.5857142857144</v>
      </c>
      <c r="DD65" s="47">
        <f>Tabla25[[#This Row],[ROS_DUR_COR_COD_ROS_TG_TOT]]-Tabla25[[#This Row],[ROS_DUR_COR_COD_ESC_TG_TOT]]</f>
        <v>1516.2969348659003</v>
      </c>
    </row>
    <row r="66" spans="1:108" x14ac:dyDescent="0.3">
      <c r="A66" s="4" t="s">
        <v>64</v>
      </c>
      <c r="B66" s="2">
        <v>30</v>
      </c>
      <c r="C66" s="2">
        <v>1</v>
      </c>
      <c r="D66" s="2">
        <v>34</v>
      </c>
      <c r="E66" s="19">
        <v>3.6</v>
      </c>
      <c r="F66" s="19">
        <v>865.84210526315792</v>
      </c>
      <c r="G66" s="19">
        <v>2.65</v>
      </c>
      <c r="H66" s="19">
        <v>632.52631578947364</v>
      </c>
      <c r="I66" s="19">
        <v>3.3</v>
      </c>
      <c r="J66" s="19">
        <v>1015.7333333333333</v>
      </c>
      <c r="K66" s="19">
        <v>3.1833333333333331</v>
      </c>
      <c r="L66" s="19">
        <v>824.62264150943395</v>
      </c>
      <c r="M66" s="21">
        <v>3</v>
      </c>
      <c r="N66" s="21">
        <v>704.17647058823525</v>
      </c>
      <c r="O66" s="21">
        <v>3.15</v>
      </c>
      <c r="P66" s="21">
        <v>760.42105263157896</v>
      </c>
      <c r="Q66" s="21">
        <v>2.65</v>
      </c>
      <c r="R66" s="21">
        <v>879.07142857142856</v>
      </c>
      <c r="S66" s="21">
        <v>2.9333333333333331</v>
      </c>
      <c r="T66" s="21">
        <v>774.52</v>
      </c>
      <c r="AK66" s="26">
        <v>1.5</v>
      </c>
      <c r="AL66" s="26">
        <v>354.4</v>
      </c>
      <c r="AM66" s="26">
        <v>2.7</v>
      </c>
      <c r="AN66" s="26">
        <v>566.77777777777783</v>
      </c>
      <c r="AO66" s="26">
        <v>1.6</v>
      </c>
      <c r="AP66" s="26">
        <v>420.875</v>
      </c>
      <c r="AQ66" s="26">
        <v>1.9642857142857142</v>
      </c>
      <c r="AR66" s="26">
        <v>465.45454545454544</v>
      </c>
      <c r="AS66" s="28">
        <v>2.5</v>
      </c>
      <c r="AT66" s="28">
        <v>676.66666666666663</v>
      </c>
      <c r="AU66" s="28">
        <v>2.4</v>
      </c>
      <c r="AV66" s="28">
        <v>518.33333333333337</v>
      </c>
      <c r="AW66" s="28">
        <v>3.6</v>
      </c>
      <c r="AX66" s="28">
        <v>729.6</v>
      </c>
      <c r="AY66" s="28">
        <v>2.8571428571428572</v>
      </c>
      <c r="AZ66" s="28">
        <v>640.84</v>
      </c>
      <c r="BA66" s="33">
        <f>Tabla25[[#This Row],[ROS_NUM_COR_COD_ROS_TG_NEG]]-Tabla25[[#This Row],[PAS_NUM_COR_COD_ROS_TG_NEG]]</f>
        <v>-0.5</v>
      </c>
      <c r="BB66" s="33">
        <f>Tabla25[[#This Row],[ROS_DUR_COR_COD_ROS_TG_NEG]]-Tabla25[[#This Row],[PAS_DUR_COR_COD_ROS_TG_NEG]]</f>
        <v>-27.509803921568619</v>
      </c>
      <c r="BC66" s="33">
        <f>Tabla25[[#This Row],[ROS_NUM_COR_COD_ROS_TG_NEU]]-Tabla25[[#This Row],[PAS_NUM_COR_COD_ROS_TG_NEU]]</f>
        <v>-0.75</v>
      </c>
      <c r="BD66" s="33">
        <f>Tabla25[[#This Row],[ROS_DUR_COR_COD_ROS_TG_NEU]]-Tabla25[[#This Row],[PAS_DUR_COR_COD_ROS_TG_NEU]]</f>
        <v>-242.08771929824559</v>
      </c>
      <c r="BE66" s="33">
        <f>Tabla25[[#This Row],[ROS_NUM_COR_COD_ROS_TG_POS]]-Tabla25[[#This Row],[PAS_NUM_COR_COD_ROS_TG_POS]]</f>
        <v>0.95000000000000018</v>
      </c>
      <c r="BF66" s="33">
        <f>Tabla25[[#This Row],[ROS_DUR_COR_COD_ROS_TG_POS]]-Tabla25[[#This Row],[PAS_DUR_COR_COD_ROS_TG_POS]]</f>
        <v>-149.47142857142853</v>
      </c>
      <c r="BG66" s="33">
        <f>Tabla25[[#This Row],[ROS_NUM_COR_COD_ROS_TG_TOT]]-Tabla25[[#This Row],[PAS_NUM_COR_COD_ROS_TG_TOT]]</f>
        <v>-7.619047619047592E-2</v>
      </c>
      <c r="BH66" s="33">
        <f>Tabla25[[#This Row],[ROS_DUR_COR_COD_ROS_TG_TOT]]-Tabla25[[#This Row],[PAS_DUR_COR_COD_ROS_TG_TOT]]</f>
        <v>-133.67999999999995</v>
      </c>
      <c r="BI66" s="30">
        <f>Tabla25[[#This Row],[ROS_NUM_COR_COD_ESC_TG_NEG]]-Tabla25[[#This Row],[PAS_NUM_COR_COD_ESC_TG_NEG]]</f>
        <v>-2.1</v>
      </c>
      <c r="BJ66" s="30">
        <f>Tabla25[[#This Row],[ROS_DUR_COR_COD_ESC_TG_NEG]]-Tabla25[[#This Row],[PAS_DUR_COR_COD_ESC_TG_NEG]]</f>
        <v>-511.44210526315794</v>
      </c>
      <c r="BK66" s="30">
        <f>Tabla25[[#This Row],[ROS_NUM_COR_COD_ESC_TG_NEU]]-Tabla25[[#This Row],[PAS_NUM_COR_COD_ESC_TG_NEU]]</f>
        <v>5.0000000000000266E-2</v>
      </c>
      <c r="BL66" s="30">
        <f>Tabla25[[#This Row],[ROS_DUR_COR_COD_ESC_TG_NEU]]-Tabla25[[#This Row],[PAS_DUR_COR_COD_ESC_TG_NEU]]</f>
        <v>-65.748538011695814</v>
      </c>
      <c r="BM66" s="30">
        <f>Tabla25[[#This Row],[ROS_NUM_COR_COD_ESC_TG_POS]]-Tabla25[[#This Row],[PAS_NUM_COR_COD_ESC_TG_POS]]</f>
        <v>-1.6999999999999997</v>
      </c>
      <c r="BN66" s="30">
        <f>Tabla25[[#This Row],[ROS_DUR_COR_COD_ESC_TG_POS]]-Tabla25[[#This Row],[PAS_DUR_COR_COD_ESC_TG_POS]]</f>
        <v>-594.85833333333335</v>
      </c>
      <c r="BO66" s="30">
        <f>Tabla25[[#This Row],[ROS_NUM_COR_COD_ESC_TG_TOT]]-Tabla25[[#This Row],[PAS_NUM_COR_COD_ESC_TG_TOT]]</f>
        <v>-1.2190476190476189</v>
      </c>
      <c r="BP66" s="30">
        <f>Tabla25[[#This Row],[ROS_DUR_COR_COD_ESC_TG_TOT]]-Tabla25[[#This Row],[PAS_DUR_COR_COD_ESC_TG_TOT]]</f>
        <v>-359.16809605488851</v>
      </c>
      <c r="BQ66" s="36">
        <f>Tabla25[[#This Row],[PAS_NUM_COR_COD_ROS_TG_NEG]]-Tabla25[[#This Row],[ESC_NUM_COR_COD_ROS_TG_NEG]]</f>
        <v>3</v>
      </c>
      <c r="BR66" s="36">
        <f>Tabla25[[#This Row],[PAS_DUR_COR_COD_ROS_TG_NEG]]-Tabla25[[#This Row],[ESC_DUR_COR_COD_ROS_TG_NEG]]</f>
        <v>704.17647058823525</v>
      </c>
      <c r="BS66" s="36">
        <f>Tabla25[[#This Row],[PAS_NUM_COR_COD_ROS_TG_NEU]]-Tabla25[[#This Row],[ESC_NUM_COR_COD_ROS_TG_NEU]]</f>
        <v>3.15</v>
      </c>
      <c r="BT66" s="36">
        <f>Tabla25[[#This Row],[PAS_DUR_COR_COD_ROS_TG_NEU]]-Tabla25[[#This Row],[ESC_DUR_COR_COD_ROS_TG_NEU]]</f>
        <v>760.42105263157896</v>
      </c>
      <c r="BU66" s="36">
        <f>Tabla25[[#This Row],[PAS_NUM_COR_COD_ROS_TG_POS]]-Tabla25[[#This Row],[ESC_NUM_COR_COD_ROS_TG_POS]]</f>
        <v>2.65</v>
      </c>
      <c r="BV66" s="36">
        <f>Tabla25[[#This Row],[PAS_DUR_COR_COD_ROS_TG_POS]]-Tabla25[[#This Row],[ESC_DUR_COR_COD_ROS_TG_POS]]</f>
        <v>879.07142857142856</v>
      </c>
      <c r="BW66" s="36">
        <f>Tabla25[[#This Row],[PAS_NUM_COR_COD_ROS_TG_TOT]]-Tabla25[[#This Row],[ESC_NUM_COR_COD_ROS_TG_TOT]]</f>
        <v>2.9333333333333331</v>
      </c>
      <c r="BX66" s="36">
        <f>Tabla25[[#This Row],[PAS_DUR_COR_COD_ROS_TG_TOT]]-Tabla25[[#This Row],[ESC_DUR_COR_COD_ROS_TG_TOT]]</f>
        <v>774.52</v>
      </c>
      <c r="BY66" s="39">
        <f>Tabla25[[#This Row],[PAS_NUM_COR_COD_ESC_TG_NEG]]-Tabla25[[#This Row],[ESC_NUM_COR_COD_ESC_TG_NEG]]</f>
        <v>3.6</v>
      </c>
      <c r="BZ66" s="39">
        <f>Tabla25[[#This Row],[PAS_DUR_COR_COD_ESC_TG_NEG]]-Tabla25[[#This Row],[ESC_DUR_COR_COD_ESC_TG_NEG]]</f>
        <v>865.84210526315792</v>
      </c>
      <c r="CA66" s="39">
        <f>Tabla25[[#This Row],[PAS_NUM_COR_COD_ESC_TG_NEU]]-Tabla25[[#This Row],[ESC_NUM_COR_COD_ESC_TG_NEU]]</f>
        <v>2.65</v>
      </c>
      <c r="CB66" s="39">
        <f>Tabla25[[#This Row],[PAS_DUR_COR_COD_ESC_TG_NEU]]-Tabla25[[#This Row],[ESC_DUR_COR_COD_ESC_TG_NEU]]</f>
        <v>632.52631578947364</v>
      </c>
      <c r="CC66" s="39">
        <f>Tabla25[[#This Row],[PAS_NUM_COR_COD_ESC_TG_POS]]-Tabla25[[#This Row],[ESC_NUM_COR_COD_ESC_TG_POS]]</f>
        <v>3.3</v>
      </c>
      <c r="CD66" s="39">
        <f>Tabla25[[#This Row],[PAS_DUR_COR_COD_ESC_TG_POS]]-Tabla25[[#This Row],[ESC_DUR_COR_COD_ESC_TG_POS]]</f>
        <v>1015.7333333333333</v>
      </c>
      <c r="CE66" s="39">
        <f>Tabla25[[#This Row],[PAS_NUM_COR_COD_ESC_TG_TOT]]-Tabla25[[#This Row],[ESC_NUM_COR_COD_ESC_TG_TOT]]</f>
        <v>3.1833333333333331</v>
      </c>
      <c r="CF66" s="39">
        <f>Tabla25[[#This Row],[PAS_DUR_COR_COD_ESC_TG_TOT]]-Tabla25[[#This Row],[ESC_DUR_COR_COD_ESC_TG_TOT]]</f>
        <v>824.62264150943395</v>
      </c>
      <c r="CG66" s="42">
        <f>Tabla25[[#This Row],[PAS_NUM_COR_COD_ROS_TG_NEG]]-Tabla25[[#This Row],[PAS_NUM_COR_COD_ESC_TG_NEG]]</f>
        <v>-0.60000000000000009</v>
      </c>
      <c r="CH66" s="42">
        <f>Tabla25[[#This Row],[PAS_NUM_COR_COD_ROS_TG_NEU]]-Tabla25[[#This Row],[PAS_NUM_COR_COD_ESC_TG_NEU]]</f>
        <v>0.5</v>
      </c>
      <c r="CI66" s="42">
        <f>Tabla25[[#This Row],[PAS_NUM_COR_COD_ROS_TG_POS]]-Tabla25[[#This Row],[PAS_NUM_COR_COD_ESC_TG_POS]]</f>
        <v>-0.64999999999999991</v>
      </c>
      <c r="CJ66" s="42">
        <f>Tabla25[[#This Row],[PAS_NUM_COR_COD_ROS_TG_TOT]]-Tabla25[[#This Row],[PAS_NUM_COR_COD_ESC_TG_TOT]]</f>
        <v>-0.25</v>
      </c>
      <c r="CK66" s="42">
        <f>Tabla25[[#This Row],[PAS_DUR_COR_COD_ROS_TG_NEG]]-Tabla25[[#This Row],[PAS_DUR_COR_COD_ESC_TG_NEG]]</f>
        <v>-161.66563467492267</v>
      </c>
      <c r="CL66" s="42">
        <f>Tabla25[[#This Row],[PAS_DUR_COR_COD_ROS_TG_NEU]]-Tabla25[[#This Row],[PAS_DUR_COR_COD_ESC_TG_NEU]]</f>
        <v>127.89473684210532</v>
      </c>
      <c r="CM66" s="42">
        <f>Tabla25[[#This Row],[PAS_DUR_COR_COD_ROS_TG_POS]]-Tabla25[[#This Row],[PAS_DUR_COR_COD_ESC_TG_POS]]</f>
        <v>-136.66190476190479</v>
      </c>
      <c r="CN66" s="42">
        <f>Tabla25[[#This Row],[PAS_DUR_COR_COD_ROS_TG_TOT]]-Tabla25[[#This Row],[PAS_DUR_COR_COD_ESC_TG_TOT]]</f>
        <v>-50.102641509433965</v>
      </c>
      <c r="CO66" s="44">
        <f>Tabla25[[#This Row],[ESC_NUM_COR_COD_ROS_TG_NEG]]-Tabla25[[#This Row],[ESC_NUM_COR_COD_ESC_TG_NEG]]</f>
        <v>0</v>
      </c>
      <c r="CP66" s="44">
        <f>Tabla25[[#This Row],[ESC_NUM_COR_COD_ROS_TG_NEU]]-Tabla25[[#This Row],[ESC_NUM_COR_COD_ESC_TG_NEU]]</f>
        <v>0</v>
      </c>
      <c r="CQ66" s="44">
        <f>Tabla25[[#This Row],[ESC_NUM_COR_COD_ROS_TG_POS]]-Tabla25[[#This Row],[ESC_NUM_COR_COD_ESC_TG_POS]]</f>
        <v>0</v>
      </c>
      <c r="CR66" s="44">
        <f>Tabla25[[#This Row],[ESC_NUM_COR_COD_ROS_TG_TOT]]-Tabla25[[#This Row],[ESC_NUM_COR_COD_ESC_TG_TOT]]</f>
        <v>0</v>
      </c>
      <c r="CS66" s="44">
        <f>Tabla25[[#This Row],[ESC_DUR_COR_COD_ROS_TG_NEG]]-Tabla25[[#This Row],[ESC_DUR_COR_COD_ESC_TG_NEG]]</f>
        <v>0</v>
      </c>
      <c r="CT66" s="44">
        <f>Tabla25[[#This Row],[ESC_DUR_COR_COD_ROS_TG_NEU]]-Tabla25[[#This Row],[ESC_DUR_COR_COD_ESC_TG_NEU]]</f>
        <v>0</v>
      </c>
      <c r="CU66" s="44">
        <f>Tabla25[[#This Row],[ESC_DUR_COR_COD_ROS_TG_POS]]-Tabla25[[#This Row],[ESC_DUR_COR_COD_ESC_TG_POS]]</f>
        <v>0</v>
      </c>
      <c r="CV66" s="44">
        <f>Tabla25[[#This Row],[ESC_DUR_COR_COD_ROS_TG_TOT]]-Tabla25[[#This Row],[ESC_DUR_COR_COD_ESC_TG_TOT]]</f>
        <v>0</v>
      </c>
      <c r="CW66" s="47">
        <f>Tabla25[[#This Row],[ROS_NUM_COR_COD_ROS_TG_NEG]]-Tabla25[[#This Row],[ROS_NUM_COR_COD_ESC_TG_NEG]]</f>
        <v>1</v>
      </c>
      <c r="CX66" s="47">
        <f>Tabla25[[#This Row],[ROS_NUM_COR_COD_ROS_TG_NEU]]-Tabla25[[#This Row],[ROS_NUM_COR_COD_ESC_TG_NEU]]</f>
        <v>-0.30000000000000027</v>
      </c>
      <c r="CY66" s="47">
        <f>Tabla25[[#This Row],[ROS_NUM_COR_COD_ROS_TG_POS]]-Tabla25[[#This Row],[ROS_NUM_COR_COD_ESC_TG_POS]]</f>
        <v>2</v>
      </c>
      <c r="CZ66" s="47">
        <f>Tabla25[[#This Row],[ROS_NUM_COR_COD_ROS_TG_TOT]]-Tabla25[[#This Row],[ROS_NUM_COR_COD_ESC_TG_TOT]]</f>
        <v>0.89285714285714302</v>
      </c>
      <c r="DA66" s="47">
        <f>Tabla25[[#This Row],[ROS_DUR_COR_COD_ROS_TG_NEG]]-Tabla25[[#This Row],[ROS_DUR_COR_COD_ESC_TG_NEG]]</f>
        <v>322.26666666666665</v>
      </c>
      <c r="DB66" s="47">
        <f>Tabla25[[#This Row],[ROS_DUR_COR_COD_ROS_TG_NEU]]-Tabla25[[#This Row],[ROS_DUR_COR_COD_ESC_TG_NEU]]</f>
        <v>-48.444444444444457</v>
      </c>
      <c r="DC66" s="47">
        <f>Tabla25[[#This Row],[ROS_DUR_COR_COD_ROS_TG_POS]]-Tabla25[[#This Row],[ROS_DUR_COR_COD_ESC_TG_POS]]</f>
        <v>308.72500000000002</v>
      </c>
      <c r="DD66" s="47">
        <f>Tabla25[[#This Row],[ROS_DUR_COR_COD_ROS_TG_TOT]]-Tabla25[[#This Row],[ROS_DUR_COR_COD_ESC_TG_TOT]]</f>
        <v>175.38545454545459</v>
      </c>
    </row>
    <row r="67" spans="1:108" x14ac:dyDescent="0.3">
      <c r="A67" s="2" t="s">
        <v>65</v>
      </c>
      <c r="B67" s="2">
        <v>30</v>
      </c>
      <c r="C67" s="2">
        <v>1</v>
      </c>
      <c r="D67" s="2">
        <v>34</v>
      </c>
      <c r="E67" s="19">
        <v>1.05</v>
      </c>
      <c r="F67" s="19">
        <v>922.8</v>
      </c>
      <c r="G67" s="19">
        <v>1.1499999999999999</v>
      </c>
      <c r="H67" s="19">
        <v>973</v>
      </c>
      <c r="I67" s="19">
        <v>1</v>
      </c>
      <c r="J67" s="19">
        <v>938.4</v>
      </c>
      <c r="K67" s="19">
        <v>1.0666666666666667</v>
      </c>
      <c r="L67" s="19">
        <v>946.5</v>
      </c>
      <c r="M67" s="21">
        <v>1.85</v>
      </c>
      <c r="N67" s="21">
        <v>1198.5</v>
      </c>
      <c r="O67" s="21">
        <v>1.25</v>
      </c>
      <c r="P67" s="21">
        <v>842.5</v>
      </c>
      <c r="Q67" s="21">
        <v>0.5</v>
      </c>
      <c r="R67" s="21">
        <v>428</v>
      </c>
      <c r="S67" s="21">
        <v>1.2</v>
      </c>
      <c r="T67" s="21">
        <v>883.31578947368416</v>
      </c>
      <c r="U67" s="22">
        <v>1</v>
      </c>
      <c r="V67" s="22">
        <v>455</v>
      </c>
      <c r="W67" s="22">
        <v>0.77777777777777779</v>
      </c>
      <c r="X67" s="22">
        <v>221.8</v>
      </c>
      <c r="Y67" s="22">
        <v>1.5</v>
      </c>
      <c r="Z67" s="22">
        <v>404</v>
      </c>
      <c r="AA67" s="22">
        <v>1.0740740740740742</v>
      </c>
      <c r="AB67" s="22">
        <v>349.61538461538464</v>
      </c>
      <c r="AC67" s="24">
        <v>2</v>
      </c>
      <c r="AD67" s="24">
        <v>736.6</v>
      </c>
      <c r="AE67" s="24">
        <v>2.7777777777777777</v>
      </c>
      <c r="AF67" s="24">
        <v>899</v>
      </c>
      <c r="AG67" s="24">
        <v>1.625</v>
      </c>
      <c r="AH67" s="24">
        <v>658.5</v>
      </c>
      <c r="AI67" s="24">
        <v>2.1481481481481484</v>
      </c>
      <c r="AJ67" s="24">
        <v>772.28571428571433</v>
      </c>
      <c r="AK67" s="26">
        <v>1.3333333333333333</v>
      </c>
      <c r="AL67" s="26">
        <v>490.75</v>
      </c>
      <c r="AM67" s="26">
        <v>1</v>
      </c>
      <c r="AN67" s="26">
        <v>481</v>
      </c>
      <c r="AO67" s="26">
        <v>1.5</v>
      </c>
      <c r="AP67" s="26">
        <v>745</v>
      </c>
      <c r="AQ67" s="26">
        <v>1.2758620689655173</v>
      </c>
      <c r="AR67" s="26">
        <v>585.53846153846155</v>
      </c>
      <c r="AS67" s="28">
        <v>0.77777777777777779</v>
      </c>
      <c r="AT67" s="28">
        <v>405.66666666666669</v>
      </c>
      <c r="AU67" s="28">
        <v>0.6</v>
      </c>
      <c r="AV67" s="28">
        <v>673.5</v>
      </c>
      <c r="AW67" s="28">
        <v>1</v>
      </c>
      <c r="AX67" s="28">
        <v>540.75</v>
      </c>
      <c r="AY67" s="28">
        <v>0.7931034482758621</v>
      </c>
      <c r="AZ67" s="28">
        <v>525.22222222222217</v>
      </c>
      <c r="BA67" s="33">
        <f>Tabla25[[#This Row],[ROS_NUM_COR_COD_ROS_TG_NEG]]-Tabla25[[#This Row],[PAS_NUM_COR_COD_ROS_TG_NEG]]</f>
        <v>-1.0722222222222224</v>
      </c>
      <c r="BB67" s="33">
        <f>Tabla25[[#This Row],[ROS_DUR_COR_COD_ROS_TG_NEG]]-Tabla25[[#This Row],[PAS_DUR_COR_COD_ROS_TG_NEG]]</f>
        <v>-792.83333333333326</v>
      </c>
      <c r="BC67" s="33">
        <f>Tabla25[[#This Row],[ROS_NUM_COR_COD_ROS_TG_NEU]]-Tabla25[[#This Row],[PAS_NUM_COR_COD_ROS_TG_NEU]]</f>
        <v>-0.65</v>
      </c>
      <c r="BD67" s="33">
        <f>Tabla25[[#This Row],[ROS_DUR_COR_COD_ROS_TG_NEU]]-Tabla25[[#This Row],[PAS_DUR_COR_COD_ROS_TG_NEU]]</f>
        <v>-169</v>
      </c>
      <c r="BE67" s="33">
        <f>Tabla25[[#This Row],[ROS_NUM_COR_COD_ROS_TG_POS]]-Tabla25[[#This Row],[PAS_NUM_COR_COD_ROS_TG_POS]]</f>
        <v>0.5</v>
      </c>
      <c r="BF67" s="33">
        <f>Tabla25[[#This Row],[ROS_DUR_COR_COD_ROS_TG_POS]]-Tabla25[[#This Row],[PAS_DUR_COR_COD_ROS_TG_POS]]</f>
        <v>112.75</v>
      </c>
      <c r="BG67" s="33">
        <f>Tabla25[[#This Row],[ROS_NUM_COR_COD_ROS_TG_TOT]]-Tabla25[[#This Row],[PAS_NUM_COR_COD_ROS_TG_TOT]]</f>
        <v>-0.40689655172413786</v>
      </c>
      <c r="BH67" s="33">
        <f>Tabla25[[#This Row],[ROS_DUR_COR_COD_ROS_TG_TOT]]-Tabla25[[#This Row],[PAS_DUR_COR_COD_ROS_TG_TOT]]</f>
        <v>-358.09356725146199</v>
      </c>
      <c r="BI67" s="30">
        <f>Tabla25[[#This Row],[ROS_NUM_COR_COD_ESC_TG_NEG]]-Tabla25[[#This Row],[PAS_NUM_COR_COD_ESC_TG_NEG]]</f>
        <v>0.28333333333333321</v>
      </c>
      <c r="BJ67" s="30">
        <f>Tabla25[[#This Row],[ROS_DUR_COR_COD_ESC_TG_NEG]]-Tabla25[[#This Row],[PAS_DUR_COR_COD_ESC_TG_NEG]]</f>
        <v>-432.04999999999995</v>
      </c>
      <c r="BK67" s="30">
        <f>Tabla25[[#This Row],[ROS_NUM_COR_COD_ESC_TG_NEU]]-Tabla25[[#This Row],[PAS_NUM_COR_COD_ESC_TG_NEU]]</f>
        <v>-0.14999999999999991</v>
      </c>
      <c r="BL67" s="30">
        <f>Tabla25[[#This Row],[ROS_DUR_COR_COD_ESC_TG_NEU]]-Tabla25[[#This Row],[PAS_DUR_COR_COD_ESC_TG_NEU]]</f>
        <v>-492</v>
      </c>
      <c r="BM67" s="30">
        <f>Tabla25[[#This Row],[ROS_NUM_COR_COD_ESC_TG_POS]]-Tabla25[[#This Row],[PAS_NUM_COR_COD_ESC_TG_POS]]</f>
        <v>0.5</v>
      </c>
      <c r="BN67" s="30">
        <f>Tabla25[[#This Row],[ROS_DUR_COR_COD_ESC_TG_POS]]-Tabla25[[#This Row],[PAS_DUR_COR_COD_ESC_TG_POS]]</f>
        <v>-193.39999999999998</v>
      </c>
      <c r="BO67" s="30">
        <f>Tabla25[[#This Row],[ROS_NUM_COR_COD_ESC_TG_TOT]]-Tabla25[[#This Row],[PAS_NUM_COR_COD_ESC_TG_TOT]]</f>
        <v>0.2091954022988507</v>
      </c>
      <c r="BP67" s="30">
        <f>Tabla25[[#This Row],[ROS_DUR_COR_COD_ESC_TG_TOT]]-Tabla25[[#This Row],[PAS_DUR_COR_COD_ESC_TG_TOT]]</f>
        <v>-360.96153846153845</v>
      </c>
      <c r="BQ67" s="36">
        <f>Tabla25[[#This Row],[PAS_NUM_COR_COD_ROS_TG_NEG]]-Tabla25[[#This Row],[ESC_NUM_COR_COD_ROS_TG_NEG]]</f>
        <v>-0.14999999999999991</v>
      </c>
      <c r="BR67" s="36">
        <f>Tabla25[[#This Row],[PAS_DUR_COR_COD_ROS_TG_NEG]]-Tabla25[[#This Row],[ESC_DUR_COR_COD_ROS_TG_NEG]]</f>
        <v>461.9</v>
      </c>
      <c r="BS67" s="36">
        <f>Tabla25[[#This Row],[PAS_NUM_COR_COD_ROS_TG_NEU]]-Tabla25[[#This Row],[ESC_NUM_COR_COD_ROS_TG_NEU]]</f>
        <v>-1.5277777777777777</v>
      </c>
      <c r="BT67" s="36">
        <f>Tabla25[[#This Row],[PAS_DUR_COR_COD_ROS_TG_NEU]]-Tabla25[[#This Row],[ESC_DUR_COR_COD_ROS_TG_NEU]]</f>
        <v>-56.5</v>
      </c>
      <c r="BU67" s="36">
        <f>Tabla25[[#This Row],[PAS_NUM_COR_COD_ROS_TG_POS]]-Tabla25[[#This Row],[ESC_NUM_COR_COD_ROS_TG_POS]]</f>
        <v>-1.125</v>
      </c>
      <c r="BV67" s="36">
        <f>Tabla25[[#This Row],[PAS_DUR_COR_COD_ROS_TG_POS]]-Tabla25[[#This Row],[ESC_DUR_COR_COD_ROS_TG_POS]]</f>
        <v>-230.5</v>
      </c>
      <c r="BW67" s="36">
        <f>Tabla25[[#This Row],[PAS_NUM_COR_COD_ROS_TG_TOT]]-Tabla25[[#This Row],[ESC_NUM_COR_COD_ROS_TG_TOT]]</f>
        <v>-0.94814814814814841</v>
      </c>
      <c r="BX67" s="36">
        <f>Tabla25[[#This Row],[PAS_DUR_COR_COD_ROS_TG_TOT]]-Tabla25[[#This Row],[ESC_DUR_COR_COD_ROS_TG_TOT]]</f>
        <v>111.03007518796983</v>
      </c>
      <c r="BY67" s="39">
        <f>Tabla25[[#This Row],[PAS_NUM_COR_COD_ESC_TG_NEG]]-Tabla25[[#This Row],[ESC_NUM_COR_COD_ESC_TG_NEG]]</f>
        <v>5.0000000000000044E-2</v>
      </c>
      <c r="BZ67" s="39">
        <f>Tabla25[[#This Row],[PAS_DUR_COR_COD_ESC_TG_NEG]]-Tabla25[[#This Row],[ESC_DUR_COR_COD_ESC_TG_NEG]]</f>
        <v>467.79999999999995</v>
      </c>
      <c r="CA67" s="39">
        <f>Tabla25[[#This Row],[PAS_NUM_COR_COD_ESC_TG_NEU]]-Tabla25[[#This Row],[ESC_NUM_COR_COD_ESC_TG_NEU]]</f>
        <v>0.37222222222222212</v>
      </c>
      <c r="CB67" s="39">
        <f>Tabla25[[#This Row],[PAS_DUR_COR_COD_ESC_TG_NEU]]-Tabla25[[#This Row],[ESC_DUR_COR_COD_ESC_TG_NEU]]</f>
        <v>751.2</v>
      </c>
      <c r="CC67" s="39">
        <f>Tabla25[[#This Row],[PAS_NUM_COR_COD_ESC_TG_POS]]-Tabla25[[#This Row],[ESC_NUM_COR_COD_ESC_TG_POS]]</f>
        <v>-0.5</v>
      </c>
      <c r="CD67" s="39">
        <f>Tabla25[[#This Row],[PAS_DUR_COR_COD_ESC_TG_POS]]-Tabla25[[#This Row],[ESC_DUR_COR_COD_ESC_TG_POS]]</f>
        <v>534.4</v>
      </c>
      <c r="CE67" s="39">
        <f>Tabla25[[#This Row],[PAS_NUM_COR_COD_ESC_TG_TOT]]-Tabla25[[#This Row],[ESC_NUM_COR_COD_ESC_TG_TOT]]</f>
        <v>-7.4074074074075291E-3</v>
      </c>
      <c r="CF67" s="39">
        <f>Tabla25[[#This Row],[PAS_DUR_COR_COD_ESC_TG_TOT]]-Tabla25[[#This Row],[ESC_DUR_COR_COD_ESC_TG_TOT]]</f>
        <v>596.88461538461536</v>
      </c>
      <c r="CG67" s="42">
        <f>Tabla25[[#This Row],[PAS_NUM_COR_COD_ROS_TG_NEG]]-Tabla25[[#This Row],[PAS_NUM_COR_COD_ESC_TG_NEG]]</f>
        <v>0.8</v>
      </c>
      <c r="CH67" s="42">
        <f>Tabla25[[#This Row],[PAS_NUM_COR_COD_ROS_TG_NEU]]-Tabla25[[#This Row],[PAS_NUM_COR_COD_ESC_TG_NEU]]</f>
        <v>0.10000000000000009</v>
      </c>
      <c r="CI67" s="42">
        <f>Tabla25[[#This Row],[PAS_NUM_COR_COD_ROS_TG_POS]]-Tabla25[[#This Row],[PAS_NUM_COR_COD_ESC_TG_POS]]</f>
        <v>-0.5</v>
      </c>
      <c r="CJ67" s="42">
        <f>Tabla25[[#This Row],[PAS_NUM_COR_COD_ROS_TG_TOT]]-Tabla25[[#This Row],[PAS_NUM_COR_COD_ESC_TG_TOT]]</f>
        <v>0.1333333333333333</v>
      </c>
      <c r="CK67" s="42">
        <f>Tabla25[[#This Row],[PAS_DUR_COR_COD_ROS_TG_NEG]]-Tabla25[[#This Row],[PAS_DUR_COR_COD_ESC_TG_NEG]]</f>
        <v>275.70000000000005</v>
      </c>
      <c r="CL67" s="42">
        <f>Tabla25[[#This Row],[PAS_DUR_COR_COD_ROS_TG_NEU]]-Tabla25[[#This Row],[PAS_DUR_COR_COD_ESC_TG_NEU]]</f>
        <v>-130.5</v>
      </c>
      <c r="CM67" s="42">
        <f>Tabla25[[#This Row],[PAS_DUR_COR_COD_ROS_TG_POS]]-Tabla25[[#This Row],[PAS_DUR_COR_COD_ESC_TG_POS]]</f>
        <v>-510.4</v>
      </c>
      <c r="CN67" s="42">
        <f>Tabla25[[#This Row],[PAS_DUR_COR_COD_ROS_TG_TOT]]-Tabla25[[#This Row],[PAS_DUR_COR_COD_ESC_TG_TOT]]</f>
        <v>-63.184210526315837</v>
      </c>
      <c r="CO67" s="44">
        <f>Tabla25[[#This Row],[ESC_NUM_COR_COD_ROS_TG_NEG]]-Tabla25[[#This Row],[ESC_NUM_COR_COD_ESC_TG_NEG]]</f>
        <v>1</v>
      </c>
      <c r="CP67" s="44">
        <f>Tabla25[[#This Row],[ESC_NUM_COR_COD_ROS_TG_NEU]]-Tabla25[[#This Row],[ESC_NUM_COR_COD_ESC_TG_NEU]]</f>
        <v>2</v>
      </c>
      <c r="CQ67" s="44">
        <f>Tabla25[[#This Row],[ESC_NUM_COR_COD_ROS_TG_POS]]-Tabla25[[#This Row],[ESC_NUM_COR_COD_ESC_TG_POS]]</f>
        <v>0.125</v>
      </c>
      <c r="CR67" s="44">
        <f>Tabla25[[#This Row],[ESC_NUM_COR_COD_ROS_TG_TOT]]-Tabla25[[#This Row],[ESC_NUM_COR_COD_ESC_TG_TOT]]</f>
        <v>1.0740740740740742</v>
      </c>
      <c r="CS67" s="44">
        <f>Tabla25[[#This Row],[ESC_DUR_COR_COD_ROS_TG_NEG]]-Tabla25[[#This Row],[ESC_DUR_COR_COD_ESC_TG_NEG]]</f>
        <v>281.60000000000002</v>
      </c>
      <c r="CT67" s="44">
        <f>Tabla25[[#This Row],[ESC_DUR_COR_COD_ROS_TG_NEU]]-Tabla25[[#This Row],[ESC_DUR_COR_COD_ESC_TG_NEU]]</f>
        <v>677.2</v>
      </c>
      <c r="CU67" s="44">
        <f>Tabla25[[#This Row],[ESC_DUR_COR_COD_ROS_TG_POS]]-Tabla25[[#This Row],[ESC_DUR_COR_COD_ESC_TG_POS]]</f>
        <v>254.5</v>
      </c>
      <c r="CV67" s="44">
        <f>Tabla25[[#This Row],[ESC_DUR_COR_COD_ROS_TG_TOT]]-Tabla25[[#This Row],[ESC_DUR_COR_COD_ESC_TG_TOT]]</f>
        <v>422.67032967032969</v>
      </c>
      <c r="CW67" s="47">
        <f>Tabla25[[#This Row],[ROS_NUM_COR_COD_ROS_TG_NEG]]-Tabla25[[#This Row],[ROS_NUM_COR_COD_ESC_TG_NEG]]</f>
        <v>-0.55555555555555547</v>
      </c>
      <c r="CX67" s="47">
        <f>Tabla25[[#This Row],[ROS_NUM_COR_COD_ROS_TG_NEU]]-Tabla25[[#This Row],[ROS_NUM_COR_COD_ESC_TG_NEU]]</f>
        <v>-0.4</v>
      </c>
      <c r="CY67" s="47">
        <f>Tabla25[[#This Row],[ROS_NUM_COR_COD_ROS_TG_POS]]-Tabla25[[#This Row],[ROS_NUM_COR_COD_ESC_TG_POS]]</f>
        <v>-0.5</v>
      </c>
      <c r="CZ67" s="47">
        <f>Tabla25[[#This Row],[ROS_NUM_COR_COD_ROS_TG_TOT]]-Tabla25[[#This Row],[ROS_NUM_COR_COD_ESC_TG_TOT]]</f>
        <v>-0.48275862068965525</v>
      </c>
      <c r="DA67" s="47">
        <f>Tabla25[[#This Row],[ROS_DUR_COR_COD_ROS_TG_NEG]]-Tabla25[[#This Row],[ROS_DUR_COR_COD_ESC_TG_NEG]]</f>
        <v>-85.083333333333314</v>
      </c>
      <c r="DB67" s="47">
        <f>Tabla25[[#This Row],[ROS_DUR_COR_COD_ROS_TG_NEU]]-Tabla25[[#This Row],[ROS_DUR_COR_COD_ESC_TG_NEU]]</f>
        <v>192.5</v>
      </c>
      <c r="DC67" s="47">
        <f>Tabla25[[#This Row],[ROS_DUR_COR_COD_ROS_TG_POS]]-Tabla25[[#This Row],[ROS_DUR_COR_COD_ESC_TG_POS]]</f>
        <v>-204.25</v>
      </c>
      <c r="DD67" s="47">
        <f>Tabla25[[#This Row],[ROS_DUR_COR_COD_ROS_TG_TOT]]-Tabla25[[#This Row],[ROS_DUR_COR_COD_ESC_TG_TOT]]</f>
        <v>-60.316239316239376</v>
      </c>
    </row>
    <row r="68" spans="1:108" x14ac:dyDescent="0.3">
      <c r="A68" s="2" t="s">
        <v>66</v>
      </c>
      <c r="B68" s="2">
        <v>30</v>
      </c>
      <c r="C68" s="2">
        <v>1</v>
      </c>
      <c r="D68" s="2">
        <v>34</v>
      </c>
      <c r="E68" s="19">
        <v>2.15</v>
      </c>
      <c r="F68" s="19">
        <v>533.05882352941171</v>
      </c>
      <c r="G68" s="19">
        <v>2.25</v>
      </c>
      <c r="H68" s="19">
        <v>557.3125</v>
      </c>
      <c r="I68" s="19">
        <v>2.5499999999999998</v>
      </c>
      <c r="J68" s="19">
        <v>565.72222222222217</v>
      </c>
      <c r="K68" s="19">
        <v>2.3166666666666669</v>
      </c>
      <c r="L68" s="19">
        <v>552.1960784313726</v>
      </c>
      <c r="M68" s="21">
        <v>2.95</v>
      </c>
      <c r="N68" s="21">
        <v>659.95</v>
      </c>
      <c r="O68" s="21">
        <v>2.75</v>
      </c>
      <c r="P68" s="21">
        <v>749.4666666666667</v>
      </c>
      <c r="Q68" s="21">
        <v>2.6</v>
      </c>
      <c r="R68" s="21">
        <v>522.16666666666663</v>
      </c>
      <c r="S68" s="21">
        <v>2.7666666666666666</v>
      </c>
      <c r="T68" s="21">
        <v>638.4905660377359</v>
      </c>
      <c r="U68" s="22">
        <v>2.5555555555555554</v>
      </c>
      <c r="V68" s="22">
        <v>712.85714285714289</v>
      </c>
      <c r="W68" s="22">
        <v>3.7777777777777777</v>
      </c>
      <c r="X68" s="22">
        <v>821.25</v>
      </c>
      <c r="Y68" s="22">
        <v>3.4444444444444446</v>
      </c>
      <c r="Z68" s="22">
        <v>1077.1428571428571</v>
      </c>
      <c r="AA68" s="22">
        <v>3.2592592592592591</v>
      </c>
      <c r="AB68" s="22">
        <v>868.18181818181813</v>
      </c>
      <c r="AC68" s="24">
        <v>3</v>
      </c>
      <c r="AD68" s="24">
        <v>710.125</v>
      </c>
      <c r="AE68" s="24">
        <v>2.8888888888888888</v>
      </c>
      <c r="AF68" s="24">
        <v>598.77777777777783</v>
      </c>
      <c r="AG68" s="24">
        <v>1.7777777777777777</v>
      </c>
      <c r="AH68" s="24">
        <v>464.875</v>
      </c>
      <c r="AI68" s="24">
        <v>2.5555555555555554</v>
      </c>
      <c r="AJ68" s="24">
        <v>591.55999999999995</v>
      </c>
      <c r="AK68" s="26">
        <v>3.4285714285714284</v>
      </c>
      <c r="AL68" s="26">
        <v>663.57142857142856</v>
      </c>
      <c r="AM68" s="26">
        <v>2.6</v>
      </c>
      <c r="AN68" s="26">
        <v>598.88888888888891</v>
      </c>
      <c r="AO68" s="26">
        <v>2.8</v>
      </c>
      <c r="AP68" s="26">
        <v>657.88888888888891</v>
      </c>
      <c r="AQ68" s="26">
        <v>2.8888888888888888</v>
      </c>
      <c r="AR68" s="26">
        <v>638.24</v>
      </c>
      <c r="AS68" s="28">
        <v>3.7142857142857144</v>
      </c>
      <c r="AT68" s="28">
        <v>704.5</v>
      </c>
      <c r="AU68" s="28">
        <v>3.3</v>
      </c>
      <c r="AV68" s="28">
        <v>752.1</v>
      </c>
      <c r="AW68" s="28">
        <v>3.8</v>
      </c>
      <c r="AX68" s="28">
        <v>945.4</v>
      </c>
      <c r="AY68" s="28">
        <v>3.5925925925925926</v>
      </c>
      <c r="AZ68" s="28">
        <v>815.46153846153845</v>
      </c>
      <c r="BA68" s="33">
        <f>Tabla25[[#This Row],[ROS_NUM_COR_COD_ROS_TG_NEG]]-Tabla25[[#This Row],[PAS_NUM_COR_COD_ROS_TG_NEG]]</f>
        <v>0.76428571428571423</v>
      </c>
      <c r="BB68" s="33">
        <f>Tabla25[[#This Row],[ROS_DUR_COR_COD_ROS_TG_NEG]]-Tabla25[[#This Row],[PAS_DUR_COR_COD_ROS_TG_NEG]]</f>
        <v>44.549999999999955</v>
      </c>
      <c r="BC68" s="33">
        <f>Tabla25[[#This Row],[ROS_NUM_COR_COD_ROS_TG_NEU]]-Tabla25[[#This Row],[PAS_NUM_COR_COD_ROS_TG_NEU]]</f>
        <v>0.54999999999999982</v>
      </c>
      <c r="BD68" s="33">
        <f>Tabla25[[#This Row],[ROS_DUR_COR_COD_ROS_TG_NEU]]-Tabla25[[#This Row],[PAS_DUR_COR_COD_ROS_TG_NEU]]</f>
        <v>2.6333333333333258</v>
      </c>
      <c r="BE68" s="33">
        <f>Tabla25[[#This Row],[ROS_NUM_COR_COD_ROS_TG_POS]]-Tabla25[[#This Row],[PAS_NUM_COR_COD_ROS_TG_POS]]</f>
        <v>1.1999999999999997</v>
      </c>
      <c r="BF68" s="33">
        <f>Tabla25[[#This Row],[ROS_DUR_COR_COD_ROS_TG_POS]]-Tabla25[[#This Row],[PAS_DUR_COR_COD_ROS_TG_POS]]</f>
        <v>423.23333333333335</v>
      </c>
      <c r="BG68" s="33">
        <f>Tabla25[[#This Row],[ROS_NUM_COR_COD_ROS_TG_TOT]]-Tabla25[[#This Row],[PAS_NUM_COR_COD_ROS_TG_TOT]]</f>
        <v>0.82592592592592595</v>
      </c>
      <c r="BH68" s="33">
        <f>Tabla25[[#This Row],[ROS_DUR_COR_COD_ROS_TG_TOT]]-Tabla25[[#This Row],[PAS_DUR_COR_COD_ROS_TG_TOT]]</f>
        <v>176.97097242380255</v>
      </c>
      <c r="BI68" s="30">
        <f>Tabla25[[#This Row],[ROS_NUM_COR_COD_ESC_TG_NEG]]-Tabla25[[#This Row],[PAS_NUM_COR_COD_ESC_TG_NEG]]</f>
        <v>1.2785714285714285</v>
      </c>
      <c r="BJ68" s="30">
        <f>Tabla25[[#This Row],[ROS_DUR_COR_COD_ESC_TG_NEG]]-Tabla25[[#This Row],[PAS_DUR_COR_COD_ESC_TG_NEG]]</f>
        <v>130.51260504201684</v>
      </c>
      <c r="BK68" s="30">
        <f>Tabla25[[#This Row],[ROS_NUM_COR_COD_ESC_TG_NEU]]-Tabla25[[#This Row],[PAS_NUM_COR_COD_ESC_TG_NEU]]</f>
        <v>0.35000000000000009</v>
      </c>
      <c r="BL68" s="30">
        <f>Tabla25[[#This Row],[ROS_DUR_COR_COD_ESC_TG_NEU]]-Tabla25[[#This Row],[PAS_DUR_COR_COD_ESC_TG_NEU]]</f>
        <v>41.576388888888914</v>
      </c>
      <c r="BM68" s="30">
        <f>Tabla25[[#This Row],[ROS_NUM_COR_COD_ESC_TG_POS]]-Tabla25[[#This Row],[PAS_NUM_COR_COD_ESC_TG_POS]]</f>
        <v>0.25</v>
      </c>
      <c r="BN68" s="30">
        <f>Tabla25[[#This Row],[ROS_DUR_COR_COD_ESC_TG_POS]]-Tabla25[[#This Row],[PAS_DUR_COR_COD_ESC_TG_POS]]</f>
        <v>92.166666666666742</v>
      </c>
      <c r="BO68" s="30">
        <f>Tabla25[[#This Row],[ROS_NUM_COR_COD_ESC_TG_TOT]]-Tabla25[[#This Row],[PAS_NUM_COR_COD_ESC_TG_TOT]]</f>
        <v>0.57222222222222197</v>
      </c>
      <c r="BP68" s="30">
        <f>Tabla25[[#This Row],[ROS_DUR_COR_COD_ESC_TG_TOT]]-Tabla25[[#This Row],[PAS_DUR_COR_COD_ESC_TG_TOT]]</f>
        <v>86.043921568627411</v>
      </c>
      <c r="BQ68" s="36">
        <f>Tabla25[[#This Row],[PAS_NUM_COR_COD_ROS_TG_NEG]]-Tabla25[[#This Row],[ESC_NUM_COR_COD_ROS_TG_NEG]]</f>
        <v>-4.9999999999999822E-2</v>
      </c>
      <c r="BR68" s="36">
        <f>Tabla25[[#This Row],[PAS_DUR_COR_COD_ROS_TG_NEG]]-Tabla25[[#This Row],[ESC_DUR_COR_COD_ROS_TG_NEG]]</f>
        <v>-50.174999999999955</v>
      </c>
      <c r="BS68" s="36">
        <f>Tabla25[[#This Row],[PAS_NUM_COR_COD_ROS_TG_NEU]]-Tabla25[[#This Row],[ESC_NUM_COR_COD_ROS_TG_NEU]]</f>
        <v>-0.13888888888888884</v>
      </c>
      <c r="BT68" s="36">
        <f>Tabla25[[#This Row],[PAS_DUR_COR_COD_ROS_TG_NEU]]-Tabla25[[#This Row],[ESC_DUR_COR_COD_ROS_TG_NEU]]</f>
        <v>150.68888888888887</v>
      </c>
      <c r="BU68" s="36">
        <f>Tabla25[[#This Row],[PAS_NUM_COR_COD_ROS_TG_POS]]-Tabla25[[#This Row],[ESC_NUM_COR_COD_ROS_TG_POS]]</f>
        <v>0.82222222222222241</v>
      </c>
      <c r="BV68" s="36">
        <f>Tabla25[[#This Row],[PAS_DUR_COR_COD_ROS_TG_POS]]-Tabla25[[#This Row],[ESC_DUR_COR_COD_ROS_TG_POS]]</f>
        <v>57.291666666666629</v>
      </c>
      <c r="BW68" s="36">
        <f>Tabla25[[#This Row],[PAS_NUM_COR_COD_ROS_TG_TOT]]-Tabla25[[#This Row],[ESC_NUM_COR_COD_ROS_TG_TOT]]</f>
        <v>0.21111111111111125</v>
      </c>
      <c r="BX68" s="36">
        <f>Tabla25[[#This Row],[PAS_DUR_COR_COD_ROS_TG_TOT]]-Tabla25[[#This Row],[ESC_DUR_COR_COD_ROS_TG_TOT]]</f>
        <v>46.930566037735957</v>
      </c>
      <c r="BY68" s="39">
        <f>Tabla25[[#This Row],[PAS_NUM_COR_COD_ESC_TG_NEG]]-Tabla25[[#This Row],[ESC_NUM_COR_COD_ESC_TG_NEG]]</f>
        <v>-0.40555555555555545</v>
      </c>
      <c r="BZ68" s="39">
        <f>Tabla25[[#This Row],[PAS_DUR_COR_COD_ESC_TG_NEG]]-Tabla25[[#This Row],[ESC_DUR_COR_COD_ESC_TG_NEG]]</f>
        <v>-179.79831932773118</v>
      </c>
      <c r="CA68" s="39">
        <f>Tabla25[[#This Row],[PAS_NUM_COR_COD_ESC_TG_NEU]]-Tabla25[[#This Row],[ESC_NUM_COR_COD_ESC_TG_NEU]]</f>
        <v>-1.5277777777777777</v>
      </c>
      <c r="CB68" s="39">
        <f>Tabla25[[#This Row],[PAS_DUR_COR_COD_ESC_TG_NEU]]-Tabla25[[#This Row],[ESC_DUR_COR_COD_ESC_TG_NEU]]</f>
        <v>-263.9375</v>
      </c>
      <c r="CC68" s="39">
        <f>Tabla25[[#This Row],[PAS_NUM_COR_COD_ESC_TG_POS]]-Tabla25[[#This Row],[ESC_NUM_COR_COD_ESC_TG_POS]]</f>
        <v>-0.89444444444444482</v>
      </c>
      <c r="CD68" s="39">
        <f>Tabla25[[#This Row],[PAS_DUR_COR_COD_ESC_TG_POS]]-Tabla25[[#This Row],[ESC_DUR_COR_COD_ESC_TG_POS]]</f>
        <v>-511.42063492063494</v>
      </c>
      <c r="CE68" s="39">
        <f>Tabla25[[#This Row],[PAS_NUM_COR_COD_ESC_TG_TOT]]-Tabla25[[#This Row],[ESC_NUM_COR_COD_ESC_TG_TOT]]</f>
        <v>-0.9425925925925922</v>
      </c>
      <c r="CF68" s="39">
        <f>Tabla25[[#This Row],[PAS_DUR_COR_COD_ESC_TG_TOT]]-Tabla25[[#This Row],[ESC_DUR_COR_COD_ESC_TG_TOT]]</f>
        <v>-315.98573975044553</v>
      </c>
      <c r="CG68" s="42">
        <f>Tabla25[[#This Row],[PAS_NUM_COR_COD_ROS_TG_NEG]]-Tabla25[[#This Row],[PAS_NUM_COR_COD_ESC_TG_NEG]]</f>
        <v>0.80000000000000027</v>
      </c>
      <c r="CH68" s="42">
        <f>Tabla25[[#This Row],[PAS_NUM_COR_COD_ROS_TG_NEU]]-Tabla25[[#This Row],[PAS_NUM_COR_COD_ESC_TG_NEU]]</f>
        <v>0.5</v>
      </c>
      <c r="CI68" s="42">
        <f>Tabla25[[#This Row],[PAS_NUM_COR_COD_ROS_TG_POS]]-Tabla25[[#This Row],[PAS_NUM_COR_COD_ESC_TG_POS]]</f>
        <v>5.0000000000000266E-2</v>
      </c>
      <c r="CJ68" s="42">
        <f>Tabla25[[#This Row],[PAS_NUM_COR_COD_ROS_TG_TOT]]-Tabla25[[#This Row],[PAS_NUM_COR_COD_ESC_TG_TOT]]</f>
        <v>0.44999999999999973</v>
      </c>
      <c r="CK68" s="42">
        <f>Tabla25[[#This Row],[PAS_DUR_COR_COD_ROS_TG_NEG]]-Tabla25[[#This Row],[PAS_DUR_COR_COD_ESC_TG_NEG]]</f>
        <v>126.89117647058833</v>
      </c>
      <c r="CL68" s="42">
        <f>Tabla25[[#This Row],[PAS_DUR_COR_COD_ROS_TG_NEU]]-Tabla25[[#This Row],[PAS_DUR_COR_COD_ESC_TG_NEU]]</f>
        <v>192.1541666666667</v>
      </c>
      <c r="CM68" s="42">
        <f>Tabla25[[#This Row],[PAS_DUR_COR_COD_ROS_TG_POS]]-Tabla25[[#This Row],[PAS_DUR_COR_COD_ESC_TG_POS]]</f>
        <v>-43.555555555555543</v>
      </c>
      <c r="CN68" s="42">
        <f>Tabla25[[#This Row],[PAS_DUR_COR_COD_ROS_TG_TOT]]-Tabla25[[#This Row],[PAS_DUR_COR_COD_ESC_TG_TOT]]</f>
        <v>86.294487606363305</v>
      </c>
      <c r="CO68" s="44">
        <f>Tabla25[[#This Row],[ESC_NUM_COR_COD_ROS_TG_NEG]]-Tabla25[[#This Row],[ESC_NUM_COR_COD_ESC_TG_NEG]]</f>
        <v>0.44444444444444464</v>
      </c>
      <c r="CP68" s="44">
        <f>Tabla25[[#This Row],[ESC_NUM_COR_COD_ROS_TG_NEU]]-Tabla25[[#This Row],[ESC_NUM_COR_COD_ESC_TG_NEU]]</f>
        <v>-0.88888888888888884</v>
      </c>
      <c r="CQ68" s="44">
        <f>Tabla25[[#This Row],[ESC_NUM_COR_COD_ROS_TG_POS]]-Tabla25[[#This Row],[ESC_NUM_COR_COD_ESC_TG_POS]]</f>
        <v>-1.666666666666667</v>
      </c>
      <c r="CR68" s="44">
        <f>Tabla25[[#This Row],[ESC_NUM_COR_COD_ROS_TG_TOT]]-Tabla25[[#This Row],[ESC_NUM_COR_COD_ESC_TG_TOT]]</f>
        <v>-0.70370370370370372</v>
      </c>
      <c r="CS68" s="44">
        <f>Tabla25[[#This Row],[ESC_DUR_COR_COD_ROS_TG_NEG]]-Tabla25[[#This Row],[ESC_DUR_COR_COD_ESC_TG_NEG]]</f>
        <v>-2.7321428571428896</v>
      </c>
      <c r="CT68" s="44">
        <f>Tabla25[[#This Row],[ESC_DUR_COR_COD_ROS_TG_NEU]]-Tabla25[[#This Row],[ESC_DUR_COR_COD_ESC_TG_NEU]]</f>
        <v>-222.47222222222217</v>
      </c>
      <c r="CU68" s="44">
        <f>Tabla25[[#This Row],[ESC_DUR_COR_COD_ROS_TG_POS]]-Tabla25[[#This Row],[ESC_DUR_COR_COD_ESC_TG_POS]]</f>
        <v>-612.26785714285711</v>
      </c>
      <c r="CV68" s="44">
        <f>Tabla25[[#This Row],[ESC_DUR_COR_COD_ROS_TG_TOT]]-Tabla25[[#This Row],[ESC_DUR_COR_COD_ESC_TG_TOT]]</f>
        <v>-276.62181818181818</v>
      </c>
      <c r="CW68" s="47">
        <f>Tabla25[[#This Row],[ROS_NUM_COR_COD_ROS_TG_NEG]]-Tabla25[[#This Row],[ROS_NUM_COR_COD_ESC_TG_NEG]]</f>
        <v>0.28571428571428603</v>
      </c>
      <c r="CX68" s="47">
        <f>Tabla25[[#This Row],[ROS_NUM_COR_COD_ROS_TG_NEU]]-Tabla25[[#This Row],[ROS_NUM_COR_COD_ESC_TG_NEU]]</f>
        <v>0.69999999999999973</v>
      </c>
      <c r="CY68" s="47">
        <f>Tabla25[[#This Row],[ROS_NUM_COR_COD_ROS_TG_POS]]-Tabla25[[#This Row],[ROS_NUM_COR_COD_ESC_TG_POS]]</f>
        <v>1</v>
      </c>
      <c r="CZ68" s="47">
        <f>Tabla25[[#This Row],[ROS_NUM_COR_COD_ROS_TG_TOT]]-Tabla25[[#This Row],[ROS_NUM_COR_COD_ESC_TG_TOT]]</f>
        <v>0.70370370370370372</v>
      </c>
      <c r="DA68" s="47">
        <f>Tabla25[[#This Row],[ROS_DUR_COR_COD_ROS_TG_NEG]]-Tabla25[[#This Row],[ROS_DUR_COR_COD_ESC_TG_NEG]]</f>
        <v>40.928571428571445</v>
      </c>
      <c r="DB68" s="47">
        <f>Tabla25[[#This Row],[ROS_DUR_COR_COD_ROS_TG_NEU]]-Tabla25[[#This Row],[ROS_DUR_COR_COD_ESC_TG_NEU]]</f>
        <v>153.21111111111111</v>
      </c>
      <c r="DC68" s="47">
        <f>Tabla25[[#This Row],[ROS_DUR_COR_COD_ROS_TG_POS]]-Tabla25[[#This Row],[ROS_DUR_COR_COD_ESC_TG_POS]]</f>
        <v>287.51111111111106</v>
      </c>
      <c r="DD68" s="47">
        <f>Tabla25[[#This Row],[ROS_DUR_COR_COD_ROS_TG_TOT]]-Tabla25[[#This Row],[ROS_DUR_COR_COD_ESC_TG_TOT]]</f>
        <v>177.22153846153844</v>
      </c>
    </row>
    <row r="69" spans="1:108" x14ac:dyDescent="0.3">
      <c r="A69" s="2" t="s">
        <v>67</v>
      </c>
      <c r="B69" s="2">
        <v>30</v>
      </c>
      <c r="C69" s="2">
        <v>1</v>
      </c>
      <c r="D69" s="2">
        <v>36</v>
      </c>
      <c r="E69" s="19">
        <v>2.15</v>
      </c>
      <c r="F69" s="19">
        <v>624.79999999999995</v>
      </c>
      <c r="G69" s="19">
        <v>1.9</v>
      </c>
      <c r="H69" s="19">
        <v>594</v>
      </c>
      <c r="I69" s="19">
        <v>2.75</v>
      </c>
      <c r="J69" s="19">
        <v>635.94117647058829</v>
      </c>
      <c r="K69" s="19">
        <v>2.2666666666666666</v>
      </c>
      <c r="L69" s="19">
        <v>620.11111111111109</v>
      </c>
      <c r="M69" s="21">
        <v>1.75</v>
      </c>
      <c r="N69" s="21">
        <v>535</v>
      </c>
      <c r="O69" s="21">
        <v>2.6</v>
      </c>
      <c r="P69" s="21">
        <v>561.11764705882354</v>
      </c>
      <c r="Q69" s="21">
        <v>1.55</v>
      </c>
      <c r="R69" s="21">
        <v>564.58333333333337</v>
      </c>
      <c r="S69" s="21">
        <v>1.9666666666666666</v>
      </c>
      <c r="T69" s="21">
        <v>554.02380952380952</v>
      </c>
      <c r="U69" s="22">
        <v>1.25</v>
      </c>
      <c r="V69" s="22">
        <v>364.2</v>
      </c>
      <c r="W69" s="22">
        <v>2.1428571428571428</v>
      </c>
      <c r="X69" s="22">
        <v>514</v>
      </c>
      <c r="Y69" s="22">
        <v>2.8888888888888888</v>
      </c>
      <c r="Z69" s="22">
        <v>641.75</v>
      </c>
      <c r="AA69" s="22">
        <v>2.125</v>
      </c>
      <c r="AB69" s="22">
        <v>528.36842105263156</v>
      </c>
      <c r="AC69" s="24">
        <v>2.125</v>
      </c>
      <c r="AD69" s="24">
        <v>519.16666666666663</v>
      </c>
      <c r="AE69" s="24">
        <v>1.4285714285714286</v>
      </c>
      <c r="AF69" s="24">
        <v>267.5</v>
      </c>
      <c r="AG69" s="24">
        <v>1.3333333333333333</v>
      </c>
      <c r="AH69" s="24">
        <v>406.8</v>
      </c>
      <c r="AI69" s="24">
        <v>1.625</v>
      </c>
      <c r="AJ69" s="24">
        <v>397.29411764705884</v>
      </c>
      <c r="AK69" s="26">
        <v>1.4285714285714286</v>
      </c>
      <c r="AL69" s="26">
        <v>410.8</v>
      </c>
      <c r="AM69" s="26">
        <v>1.1428571428571428</v>
      </c>
      <c r="AN69" s="26">
        <v>301.66666666666669</v>
      </c>
      <c r="AO69" s="26">
        <v>1.3</v>
      </c>
      <c r="AP69" s="26">
        <v>505.66666666666669</v>
      </c>
      <c r="AQ69" s="26">
        <v>1.2916666666666667</v>
      </c>
      <c r="AR69" s="26">
        <v>405.76470588235293</v>
      </c>
      <c r="AS69" s="28">
        <v>2.8571428571428572</v>
      </c>
      <c r="AT69" s="28">
        <v>652</v>
      </c>
      <c r="AU69" s="28">
        <v>4</v>
      </c>
      <c r="AV69" s="28">
        <v>1042.8571428571429</v>
      </c>
      <c r="AW69" s="28">
        <v>2.4</v>
      </c>
      <c r="AX69" s="28">
        <v>648</v>
      </c>
      <c r="AY69" s="28">
        <v>3</v>
      </c>
      <c r="AZ69" s="28">
        <v>774.90909090909088</v>
      </c>
      <c r="BA69" s="33">
        <f>Tabla25[[#This Row],[ROS_NUM_COR_COD_ROS_TG_NEG]]-Tabla25[[#This Row],[PAS_NUM_COR_COD_ROS_TG_NEG]]</f>
        <v>1.1071428571428572</v>
      </c>
      <c r="BB69" s="33">
        <f>Tabla25[[#This Row],[ROS_DUR_COR_COD_ROS_TG_NEG]]-Tabla25[[#This Row],[PAS_DUR_COR_COD_ROS_TG_NEG]]</f>
        <v>117</v>
      </c>
      <c r="BC69" s="33">
        <f>Tabla25[[#This Row],[ROS_NUM_COR_COD_ROS_TG_NEU]]-Tabla25[[#This Row],[PAS_NUM_COR_COD_ROS_TG_NEU]]</f>
        <v>1.4</v>
      </c>
      <c r="BD69" s="33">
        <f>Tabla25[[#This Row],[ROS_DUR_COR_COD_ROS_TG_NEU]]-Tabla25[[#This Row],[PAS_DUR_COR_COD_ROS_TG_NEU]]</f>
        <v>481.73949579831935</v>
      </c>
      <c r="BE69" s="33">
        <f>Tabla25[[#This Row],[ROS_NUM_COR_COD_ROS_TG_POS]]-Tabla25[[#This Row],[PAS_NUM_COR_COD_ROS_TG_POS]]</f>
        <v>0.84999999999999987</v>
      </c>
      <c r="BF69" s="33">
        <f>Tabla25[[#This Row],[ROS_DUR_COR_COD_ROS_TG_POS]]-Tabla25[[#This Row],[PAS_DUR_COR_COD_ROS_TG_POS]]</f>
        <v>83.416666666666629</v>
      </c>
      <c r="BG69" s="33">
        <f>Tabla25[[#This Row],[ROS_NUM_COR_COD_ROS_TG_TOT]]-Tabla25[[#This Row],[PAS_NUM_COR_COD_ROS_TG_TOT]]</f>
        <v>1.0333333333333334</v>
      </c>
      <c r="BH69" s="33">
        <f>Tabla25[[#This Row],[ROS_DUR_COR_COD_ROS_TG_TOT]]-Tabla25[[#This Row],[PAS_DUR_COR_COD_ROS_TG_TOT]]</f>
        <v>220.88528138528136</v>
      </c>
      <c r="BI69" s="30">
        <f>Tabla25[[#This Row],[ROS_NUM_COR_COD_ESC_TG_NEG]]-Tabla25[[#This Row],[PAS_NUM_COR_COD_ESC_TG_NEG]]</f>
        <v>-0.72142857142857131</v>
      </c>
      <c r="BJ69" s="30">
        <f>Tabla25[[#This Row],[ROS_DUR_COR_COD_ESC_TG_NEG]]-Tabla25[[#This Row],[PAS_DUR_COR_COD_ESC_TG_NEG]]</f>
        <v>-213.99999999999994</v>
      </c>
      <c r="BK69" s="30">
        <f>Tabla25[[#This Row],[ROS_NUM_COR_COD_ESC_TG_NEU]]-Tabla25[[#This Row],[PAS_NUM_COR_COD_ESC_TG_NEU]]</f>
        <v>-0.75714285714285712</v>
      </c>
      <c r="BL69" s="30">
        <f>Tabla25[[#This Row],[ROS_DUR_COR_COD_ESC_TG_NEU]]-Tabla25[[#This Row],[PAS_DUR_COR_COD_ESC_TG_NEU]]</f>
        <v>-292.33333333333331</v>
      </c>
      <c r="BM69" s="30">
        <f>Tabla25[[#This Row],[ROS_NUM_COR_COD_ESC_TG_POS]]-Tabla25[[#This Row],[PAS_NUM_COR_COD_ESC_TG_POS]]</f>
        <v>-1.45</v>
      </c>
      <c r="BN69" s="30">
        <f>Tabla25[[#This Row],[ROS_DUR_COR_COD_ESC_TG_POS]]-Tabla25[[#This Row],[PAS_DUR_COR_COD_ESC_TG_POS]]</f>
        <v>-130.2745098039216</v>
      </c>
      <c r="BO69" s="30">
        <f>Tabla25[[#This Row],[ROS_NUM_COR_COD_ESC_TG_TOT]]-Tabla25[[#This Row],[PAS_NUM_COR_COD_ESC_TG_TOT]]</f>
        <v>-0.97499999999999987</v>
      </c>
      <c r="BP69" s="30">
        <f>Tabla25[[#This Row],[ROS_DUR_COR_COD_ESC_TG_TOT]]-Tabla25[[#This Row],[PAS_DUR_COR_COD_ESC_TG_TOT]]</f>
        <v>-214.34640522875816</v>
      </c>
      <c r="BQ69" s="36">
        <f>Tabla25[[#This Row],[PAS_NUM_COR_COD_ROS_TG_NEG]]-Tabla25[[#This Row],[ESC_NUM_COR_COD_ROS_TG_NEG]]</f>
        <v>-0.375</v>
      </c>
      <c r="BR69" s="36">
        <f>Tabla25[[#This Row],[PAS_DUR_COR_COD_ROS_TG_NEG]]-Tabla25[[#This Row],[ESC_DUR_COR_COD_ROS_TG_NEG]]</f>
        <v>15.833333333333371</v>
      </c>
      <c r="BS69" s="36">
        <f>Tabla25[[#This Row],[PAS_NUM_COR_COD_ROS_TG_NEU]]-Tabla25[[#This Row],[ESC_NUM_COR_COD_ROS_TG_NEU]]</f>
        <v>1.1714285714285715</v>
      </c>
      <c r="BT69" s="36">
        <f>Tabla25[[#This Row],[PAS_DUR_COR_COD_ROS_TG_NEU]]-Tabla25[[#This Row],[ESC_DUR_COR_COD_ROS_TG_NEU]]</f>
        <v>293.61764705882354</v>
      </c>
      <c r="BU69" s="36">
        <f>Tabla25[[#This Row],[PAS_NUM_COR_COD_ROS_TG_POS]]-Tabla25[[#This Row],[ESC_NUM_COR_COD_ROS_TG_POS]]</f>
        <v>0.21666666666666679</v>
      </c>
      <c r="BV69" s="36">
        <f>Tabla25[[#This Row],[PAS_DUR_COR_COD_ROS_TG_POS]]-Tabla25[[#This Row],[ESC_DUR_COR_COD_ROS_TG_POS]]</f>
        <v>157.78333333333336</v>
      </c>
      <c r="BW69" s="36">
        <f>Tabla25[[#This Row],[PAS_NUM_COR_COD_ROS_TG_TOT]]-Tabla25[[#This Row],[ESC_NUM_COR_COD_ROS_TG_TOT]]</f>
        <v>0.34166666666666656</v>
      </c>
      <c r="BX69" s="36">
        <f>Tabla25[[#This Row],[PAS_DUR_COR_COD_ROS_TG_TOT]]-Tabla25[[#This Row],[ESC_DUR_COR_COD_ROS_TG_TOT]]</f>
        <v>156.72969187675068</v>
      </c>
      <c r="BY69" s="39">
        <f>Tabla25[[#This Row],[PAS_NUM_COR_COD_ESC_TG_NEG]]-Tabla25[[#This Row],[ESC_NUM_COR_COD_ESC_TG_NEG]]</f>
        <v>0.89999999999999991</v>
      </c>
      <c r="BZ69" s="39">
        <f>Tabla25[[#This Row],[PAS_DUR_COR_COD_ESC_TG_NEG]]-Tabla25[[#This Row],[ESC_DUR_COR_COD_ESC_TG_NEG]]</f>
        <v>260.59999999999997</v>
      </c>
      <c r="CA69" s="39">
        <f>Tabla25[[#This Row],[PAS_NUM_COR_COD_ESC_TG_NEU]]-Tabla25[[#This Row],[ESC_NUM_COR_COD_ESC_TG_NEU]]</f>
        <v>-0.24285714285714288</v>
      </c>
      <c r="CB69" s="39">
        <f>Tabla25[[#This Row],[PAS_DUR_COR_COD_ESC_TG_NEU]]-Tabla25[[#This Row],[ESC_DUR_COR_COD_ESC_TG_NEU]]</f>
        <v>80</v>
      </c>
      <c r="CC69" s="39">
        <f>Tabla25[[#This Row],[PAS_NUM_COR_COD_ESC_TG_POS]]-Tabla25[[#This Row],[ESC_NUM_COR_COD_ESC_TG_POS]]</f>
        <v>-0.13888888888888884</v>
      </c>
      <c r="CD69" s="39">
        <f>Tabla25[[#This Row],[PAS_DUR_COR_COD_ESC_TG_POS]]-Tabla25[[#This Row],[ESC_DUR_COR_COD_ESC_TG_POS]]</f>
        <v>-5.8088235294117112</v>
      </c>
      <c r="CE69" s="39">
        <f>Tabla25[[#This Row],[PAS_NUM_COR_COD_ESC_TG_TOT]]-Tabla25[[#This Row],[ESC_NUM_COR_COD_ESC_TG_TOT]]</f>
        <v>0.14166666666666661</v>
      </c>
      <c r="CF69" s="39">
        <f>Tabla25[[#This Row],[PAS_DUR_COR_COD_ESC_TG_TOT]]-Tabla25[[#This Row],[ESC_DUR_COR_COD_ESC_TG_TOT]]</f>
        <v>91.742690058479525</v>
      </c>
      <c r="CG69" s="42">
        <f>Tabla25[[#This Row],[PAS_NUM_COR_COD_ROS_TG_NEG]]-Tabla25[[#This Row],[PAS_NUM_COR_COD_ESC_TG_NEG]]</f>
        <v>-0.39999999999999991</v>
      </c>
      <c r="CH69" s="42">
        <f>Tabla25[[#This Row],[PAS_NUM_COR_COD_ROS_TG_NEU]]-Tabla25[[#This Row],[PAS_NUM_COR_COD_ESC_TG_NEU]]</f>
        <v>0.70000000000000018</v>
      </c>
      <c r="CI69" s="42">
        <f>Tabla25[[#This Row],[PAS_NUM_COR_COD_ROS_TG_POS]]-Tabla25[[#This Row],[PAS_NUM_COR_COD_ESC_TG_POS]]</f>
        <v>-1.2</v>
      </c>
      <c r="CJ69" s="42">
        <f>Tabla25[[#This Row],[PAS_NUM_COR_COD_ROS_TG_TOT]]-Tabla25[[#This Row],[PAS_NUM_COR_COD_ESC_TG_TOT]]</f>
        <v>-0.30000000000000004</v>
      </c>
      <c r="CK69" s="42">
        <f>Tabla25[[#This Row],[PAS_DUR_COR_COD_ROS_TG_NEG]]-Tabla25[[#This Row],[PAS_DUR_COR_COD_ESC_TG_NEG]]</f>
        <v>-89.799999999999955</v>
      </c>
      <c r="CL69" s="42">
        <f>Tabla25[[#This Row],[PAS_DUR_COR_COD_ROS_TG_NEU]]-Tabla25[[#This Row],[PAS_DUR_COR_COD_ESC_TG_NEU]]</f>
        <v>-32.882352941176464</v>
      </c>
      <c r="CM69" s="42">
        <f>Tabla25[[#This Row],[PAS_DUR_COR_COD_ROS_TG_POS]]-Tabla25[[#This Row],[PAS_DUR_COR_COD_ESC_TG_POS]]</f>
        <v>-71.357843137254918</v>
      </c>
      <c r="CN69" s="42">
        <f>Tabla25[[#This Row],[PAS_DUR_COR_COD_ROS_TG_TOT]]-Tabla25[[#This Row],[PAS_DUR_COR_COD_ESC_TG_TOT]]</f>
        <v>-66.087301587301567</v>
      </c>
      <c r="CO69" s="44">
        <f>Tabla25[[#This Row],[ESC_NUM_COR_COD_ROS_TG_NEG]]-Tabla25[[#This Row],[ESC_NUM_COR_COD_ESC_TG_NEG]]</f>
        <v>0.875</v>
      </c>
      <c r="CP69" s="44">
        <f>Tabla25[[#This Row],[ESC_NUM_COR_COD_ROS_TG_NEU]]-Tabla25[[#This Row],[ESC_NUM_COR_COD_ESC_TG_NEU]]</f>
        <v>-0.71428571428571419</v>
      </c>
      <c r="CQ69" s="44">
        <f>Tabla25[[#This Row],[ESC_NUM_COR_COD_ROS_TG_POS]]-Tabla25[[#This Row],[ESC_NUM_COR_COD_ESC_TG_POS]]</f>
        <v>-1.5555555555555556</v>
      </c>
      <c r="CR69" s="44">
        <f>Tabla25[[#This Row],[ESC_NUM_COR_COD_ROS_TG_TOT]]-Tabla25[[#This Row],[ESC_NUM_COR_COD_ESC_TG_TOT]]</f>
        <v>-0.5</v>
      </c>
      <c r="CS69" s="44">
        <f>Tabla25[[#This Row],[ESC_DUR_COR_COD_ROS_TG_NEG]]-Tabla25[[#This Row],[ESC_DUR_COR_COD_ESC_TG_NEG]]</f>
        <v>154.96666666666664</v>
      </c>
      <c r="CT69" s="44">
        <f>Tabla25[[#This Row],[ESC_DUR_COR_COD_ROS_TG_NEU]]-Tabla25[[#This Row],[ESC_DUR_COR_COD_ESC_TG_NEU]]</f>
        <v>-246.5</v>
      </c>
      <c r="CU69" s="44">
        <f>Tabla25[[#This Row],[ESC_DUR_COR_COD_ROS_TG_POS]]-Tabla25[[#This Row],[ESC_DUR_COR_COD_ESC_TG_POS]]</f>
        <v>-234.95</v>
      </c>
      <c r="CV69" s="44">
        <f>Tabla25[[#This Row],[ESC_DUR_COR_COD_ROS_TG_TOT]]-Tabla25[[#This Row],[ESC_DUR_COR_COD_ESC_TG_TOT]]</f>
        <v>-131.07430340557272</v>
      </c>
      <c r="CW69" s="47">
        <f>Tabla25[[#This Row],[ROS_NUM_COR_COD_ROS_TG_NEG]]-Tabla25[[#This Row],[ROS_NUM_COR_COD_ESC_TG_NEG]]</f>
        <v>1.4285714285714286</v>
      </c>
      <c r="CX69" s="47">
        <f>Tabla25[[#This Row],[ROS_NUM_COR_COD_ROS_TG_NEU]]-Tabla25[[#This Row],[ROS_NUM_COR_COD_ESC_TG_NEU]]</f>
        <v>2.8571428571428572</v>
      </c>
      <c r="CY69" s="47">
        <f>Tabla25[[#This Row],[ROS_NUM_COR_COD_ROS_TG_POS]]-Tabla25[[#This Row],[ROS_NUM_COR_COD_ESC_TG_POS]]</f>
        <v>1.0999999999999999</v>
      </c>
      <c r="CZ69" s="47">
        <f>Tabla25[[#This Row],[ROS_NUM_COR_COD_ROS_TG_TOT]]-Tabla25[[#This Row],[ROS_NUM_COR_COD_ESC_TG_TOT]]</f>
        <v>1.7083333333333333</v>
      </c>
      <c r="DA69" s="47">
        <f>Tabla25[[#This Row],[ROS_DUR_COR_COD_ROS_TG_NEG]]-Tabla25[[#This Row],[ROS_DUR_COR_COD_ESC_TG_NEG]]</f>
        <v>241.2</v>
      </c>
      <c r="DB69" s="47">
        <f>Tabla25[[#This Row],[ROS_DUR_COR_COD_ROS_TG_NEU]]-Tabla25[[#This Row],[ROS_DUR_COR_COD_ESC_TG_NEU]]</f>
        <v>741.19047619047615</v>
      </c>
      <c r="DC69" s="47">
        <f>Tabla25[[#This Row],[ROS_DUR_COR_COD_ROS_TG_POS]]-Tabla25[[#This Row],[ROS_DUR_COR_COD_ESC_TG_POS]]</f>
        <v>142.33333333333331</v>
      </c>
      <c r="DD69" s="47">
        <f>Tabla25[[#This Row],[ROS_DUR_COR_COD_ROS_TG_TOT]]-Tabla25[[#This Row],[ROS_DUR_COR_COD_ESC_TG_TOT]]</f>
        <v>369.14438502673795</v>
      </c>
    </row>
    <row r="70" spans="1:108" x14ac:dyDescent="0.3">
      <c r="A70" s="2" t="s">
        <v>68</v>
      </c>
      <c r="B70" s="2">
        <v>30</v>
      </c>
      <c r="C70" s="2">
        <v>1</v>
      </c>
      <c r="D70" s="2">
        <v>34</v>
      </c>
      <c r="E70" s="19">
        <v>4.3499999999999996</v>
      </c>
      <c r="F70" s="19">
        <v>1323.6470588235295</v>
      </c>
      <c r="G70" s="19">
        <v>4.1500000000000004</v>
      </c>
      <c r="H70" s="19">
        <v>1358.8666666666666</v>
      </c>
      <c r="I70" s="19">
        <v>4</v>
      </c>
      <c r="J70" s="19">
        <v>991.82352941176475</v>
      </c>
      <c r="K70" s="19">
        <v>4.166666666666667</v>
      </c>
      <c r="L70" s="19">
        <v>1219.3061224489795</v>
      </c>
      <c r="M70" s="21">
        <v>2.65</v>
      </c>
      <c r="N70" s="21">
        <v>832.64285714285711</v>
      </c>
      <c r="O70" s="21">
        <v>2.5</v>
      </c>
      <c r="P70" s="21">
        <v>1033.75</v>
      </c>
      <c r="Q70" s="21">
        <v>3.4</v>
      </c>
      <c r="R70" s="21">
        <v>1078.5625</v>
      </c>
      <c r="S70" s="21">
        <v>2.85</v>
      </c>
      <c r="T70" s="21">
        <v>983.78571428571433</v>
      </c>
      <c r="U70" s="22">
        <v>3.875</v>
      </c>
      <c r="V70" s="22">
        <v>1094.5</v>
      </c>
      <c r="W70" s="22">
        <v>2.7</v>
      </c>
      <c r="X70" s="22">
        <v>773.22222222222217</v>
      </c>
      <c r="Y70" s="22">
        <v>2.6</v>
      </c>
      <c r="Z70" s="22">
        <v>907.875</v>
      </c>
      <c r="AA70" s="22">
        <v>3</v>
      </c>
      <c r="AB70" s="22">
        <v>919.12</v>
      </c>
      <c r="AC70" s="24">
        <v>1.25</v>
      </c>
      <c r="AD70" s="24">
        <v>572.5</v>
      </c>
      <c r="AE70" s="24">
        <v>1.6</v>
      </c>
      <c r="AF70" s="24">
        <v>606.25</v>
      </c>
      <c r="AG70" s="24">
        <v>2.1</v>
      </c>
      <c r="AH70" s="24">
        <v>693.14285714285711</v>
      </c>
      <c r="AI70" s="24">
        <v>1.6785714285714286</v>
      </c>
      <c r="AJ70" s="24">
        <v>631.15789473684208</v>
      </c>
      <c r="AK70" s="26">
        <v>3.7777777777777777</v>
      </c>
      <c r="AL70" s="26">
        <v>1278.6666666666667</v>
      </c>
      <c r="AM70" s="26">
        <v>4.0999999999999996</v>
      </c>
      <c r="AN70" s="26">
        <v>1184.2222222222222</v>
      </c>
      <c r="AO70" s="26">
        <v>4.4000000000000004</v>
      </c>
      <c r="AP70" s="26">
        <v>1543.8571428571429</v>
      </c>
      <c r="AQ70" s="26">
        <v>4.1034482758620694</v>
      </c>
      <c r="AR70" s="26">
        <v>1324.409090909091</v>
      </c>
      <c r="AS70" s="28">
        <v>2.3333333333333335</v>
      </c>
      <c r="AT70" s="28">
        <v>1054.4000000000001</v>
      </c>
      <c r="AU70" s="28">
        <v>3.3</v>
      </c>
      <c r="AV70" s="28">
        <v>961.25</v>
      </c>
      <c r="AW70" s="28">
        <v>2.2000000000000002</v>
      </c>
      <c r="AX70" s="28">
        <v>844.16666666666663</v>
      </c>
      <c r="AY70" s="28">
        <v>2.6206896551724137</v>
      </c>
      <c r="AZ70" s="28">
        <v>948.78947368421052</v>
      </c>
      <c r="BA70" s="33">
        <f>Tabla25[[#This Row],[ROS_NUM_COR_COD_ROS_TG_NEG]]-Tabla25[[#This Row],[PAS_NUM_COR_COD_ROS_TG_NEG]]</f>
        <v>-0.31666666666666643</v>
      </c>
      <c r="BB70" s="33">
        <f>Tabla25[[#This Row],[ROS_DUR_COR_COD_ROS_TG_NEG]]-Tabla25[[#This Row],[PAS_DUR_COR_COD_ROS_TG_NEG]]</f>
        <v>221.75714285714298</v>
      </c>
      <c r="BC70" s="33">
        <f>Tabla25[[#This Row],[ROS_NUM_COR_COD_ROS_TG_NEU]]-Tabla25[[#This Row],[PAS_NUM_COR_COD_ROS_TG_NEU]]</f>
        <v>0.79999999999999982</v>
      </c>
      <c r="BD70" s="33">
        <f>Tabla25[[#This Row],[ROS_DUR_COR_COD_ROS_TG_NEU]]-Tabla25[[#This Row],[PAS_DUR_COR_COD_ROS_TG_NEU]]</f>
        <v>-72.5</v>
      </c>
      <c r="BE70" s="33">
        <f>Tabla25[[#This Row],[ROS_NUM_COR_COD_ROS_TG_POS]]-Tabla25[[#This Row],[PAS_NUM_COR_COD_ROS_TG_POS]]</f>
        <v>-1.1999999999999997</v>
      </c>
      <c r="BF70" s="33">
        <f>Tabla25[[#This Row],[ROS_DUR_COR_COD_ROS_TG_POS]]-Tabla25[[#This Row],[PAS_DUR_COR_COD_ROS_TG_POS]]</f>
        <v>-234.39583333333337</v>
      </c>
      <c r="BG70" s="33">
        <f>Tabla25[[#This Row],[ROS_NUM_COR_COD_ROS_TG_TOT]]-Tabla25[[#This Row],[PAS_NUM_COR_COD_ROS_TG_TOT]]</f>
        <v>-0.22931034482758639</v>
      </c>
      <c r="BH70" s="33">
        <f>Tabla25[[#This Row],[ROS_DUR_COR_COD_ROS_TG_TOT]]-Tabla25[[#This Row],[PAS_DUR_COR_COD_ROS_TG_TOT]]</f>
        <v>-34.996240601503814</v>
      </c>
      <c r="BI70" s="30">
        <f>Tabla25[[#This Row],[ROS_NUM_COR_COD_ESC_TG_NEG]]-Tabla25[[#This Row],[PAS_NUM_COR_COD_ESC_TG_NEG]]</f>
        <v>-0.57222222222222197</v>
      </c>
      <c r="BJ70" s="30">
        <f>Tabla25[[#This Row],[ROS_DUR_COR_COD_ESC_TG_NEG]]-Tabla25[[#This Row],[PAS_DUR_COR_COD_ESC_TG_NEG]]</f>
        <v>-44.980392156862763</v>
      </c>
      <c r="BK70" s="30">
        <f>Tabla25[[#This Row],[ROS_NUM_COR_COD_ESC_TG_NEU]]-Tabla25[[#This Row],[PAS_NUM_COR_COD_ESC_TG_NEU]]</f>
        <v>-5.0000000000000711E-2</v>
      </c>
      <c r="BL70" s="30">
        <f>Tabla25[[#This Row],[ROS_DUR_COR_COD_ESC_TG_NEU]]-Tabla25[[#This Row],[PAS_DUR_COR_COD_ESC_TG_NEU]]</f>
        <v>-174.64444444444439</v>
      </c>
      <c r="BM70" s="30">
        <f>Tabla25[[#This Row],[ROS_NUM_COR_COD_ESC_TG_POS]]-Tabla25[[#This Row],[PAS_NUM_COR_COD_ESC_TG_POS]]</f>
        <v>0.40000000000000036</v>
      </c>
      <c r="BN70" s="30">
        <f>Tabla25[[#This Row],[ROS_DUR_COR_COD_ESC_TG_POS]]-Tabla25[[#This Row],[PAS_DUR_COR_COD_ESC_TG_POS]]</f>
        <v>552.03361344537814</v>
      </c>
      <c r="BO70" s="30">
        <f>Tabla25[[#This Row],[ROS_NUM_COR_COD_ESC_TG_TOT]]-Tabla25[[#This Row],[PAS_NUM_COR_COD_ESC_TG_TOT]]</f>
        <v>-6.3218390804597568E-2</v>
      </c>
      <c r="BP70" s="30">
        <f>Tabla25[[#This Row],[ROS_DUR_COR_COD_ESC_TG_TOT]]-Tabla25[[#This Row],[PAS_DUR_COR_COD_ESC_TG_TOT]]</f>
        <v>105.10296846011147</v>
      </c>
      <c r="BQ70" s="36">
        <f>Tabla25[[#This Row],[PAS_NUM_COR_COD_ROS_TG_NEG]]-Tabla25[[#This Row],[ESC_NUM_COR_COD_ROS_TG_NEG]]</f>
        <v>1.4</v>
      </c>
      <c r="BR70" s="36">
        <f>Tabla25[[#This Row],[PAS_DUR_COR_COD_ROS_TG_NEG]]-Tabla25[[#This Row],[ESC_DUR_COR_COD_ROS_TG_NEG]]</f>
        <v>260.14285714285711</v>
      </c>
      <c r="BS70" s="36">
        <f>Tabla25[[#This Row],[PAS_NUM_COR_COD_ROS_TG_NEU]]-Tabla25[[#This Row],[ESC_NUM_COR_COD_ROS_TG_NEU]]</f>
        <v>0.89999999999999991</v>
      </c>
      <c r="BT70" s="36">
        <f>Tabla25[[#This Row],[PAS_DUR_COR_COD_ROS_TG_NEU]]-Tabla25[[#This Row],[ESC_DUR_COR_COD_ROS_TG_NEU]]</f>
        <v>427.5</v>
      </c>
      <c r="BU70" s="36">
        <f>Tabla25[[#This Row],[PAS_NUM_COR_COD_ROS_TG_POS]]-Tabla25[[#This Row],[ESC_NUM_COR_COD_ROS_TG_POS]]</f>
        <v>1.2999999999999998</v>
      </c>
      <c r="BV70" s="36">
        <f>Tabla25[[#This Row],[PAS_DUR_COR_COD_ROS_TG_POS]]-Tabla25[[#This Row],[ESC_DUR_COR_COD_ROS_TG_POS]]</f>
        <v>385.41964285714289</v>
      </c>
      <c r="BW70" s="36">
        <f>Tabla25[[#This Row],[PAS_NUM_COR_COD_ROS_TG_TOT]]-Tabla25[[#This Row],[ESC_NUM_COR_COD_ROS_TG_TOT]]</f>
        <v>1.1714285714285715</v>
      </c>
      <c r="BX70" s="36">
        <f>Tabla25[[#This Row],[PAS_DUR_COR_COD_ROS_TG_TOT]]-Tabla25[[#This Row],[ESC_DUR_COR_COD_ROS_TG_TOT]]</f>
        <v>352.62781954887225</v>
      </c>
      <c r="BY70" s="39">
        <f>Tabla25[[#This Row],[PAS_NUM_COR_COD_ESC_TG_NEG]]-Tabla25[[#This Row],[ESC_NUM_COR_COD_ESC_TG_NEG]]</f>
        <v>0.47499999999999964</v>
      </c>
      <c r="BZ70" s="39">
        <f>Tabla25[[#This Row],[PAS_DUR_COR_COD_ESC_TG_NEG]]-Tabla25[[#This Row],[ESC_DUR_COR_COD_ESC_TG_NEG]]</f>
        <v>229.14705882352951</v>
      </c>
      <c r="CA70" s="39">
        <f>Tabla25[[#This Row],[PAS_NUM_COR_COD_ESC_TG_NEU]]-Tabla25[[#This Row],[ESC_NUM_COR_COD_ESC_TG_NEU]]</f>
        <v>1.4500000000000002</v>
      </c>
      <c r="CB70" s="39">
        <f>Tabla25[[#This Row],[PAS_DUR_COR_COD_ESC_TG_NEU]]-Tabla25[[#This Row],[ESC_DUR_COR_COD_ESC_TG_NEU]]</f>
        <v>585.64444444444439</v>
      </c>
      <c r="CC70" s="39">
        <f>Tabla25[[#This Row],[PAS_NUM_COR_COD_ESC_TG_POS]]-Tabla25[[#This Row],[ESC_NUM_COR_COD_ESC_TG_POS]]</f>
        <v>1.4</v>
      </c>
      <c r="CD70" s="39">
        <f>Tabla25[[#This Row],[PAS_DUR_COR_COD_ESC_TG_POS]]-Tabla25[[#This Row],[ESC_DUR_COR_COD_ESC_TG_POS]]</f>
        <v>83.948529411764753</v>
      </c>
      <c r="CE70" s="39">
        <f>Tabla25[[#This Row],[PAS_NUM_COR_COD_ESC_TG_TOT]]-Tabla25[[#This Row],[ESC_NUM_COR_COD_ESC_TG_TOT]]</f>
        <v>1.166666666666667</v>
      </c>
      <c r="CF70" s="39">
        <f>Tabla25[[#This Row],[PAS_DUR_COR_COD_ESC_TG_TOT]]-Tabla25[[#This Row],[ESC_DUR_COR_COD_ESC_TG_TOT]]</f>
        <v>300.18612244897952</v>
      </c>
      <c r="CG70" s="42">
        <f>Tabla25[[#This Row],[PAS_NUM_COR_COD_ROS_TG_NEG]]-Tabla25[[#This Row],[PAS_NUM_COR_COD_ESC_TG_NEG]]</f>
        <v>-1.6999999999999997</v>
      </c>
      <c r="CH70" s="42">
        <f>Tabla25[[#This Row],[PAS_NUM_COR_COD_ROS_TG_NEU]]-Tabla25[[#This Row],[PAS_NUM_COR_COD_ESC_TG_NEU]]</f>
        <v>-1.6500000000000004</v>
      </c>
      <c r="CI70" s="42">
        <f>Tabla25[[#This Row],[PAS_NUM_COR_COD_ROS_TG_POS]]-Tabla25[[#This Row],[PAS_NUM_COR_COD_ESC_TG_POS]]</f>
        <v>-0.60000000000000009</v>
      </c>
      <c r="CJ70" s="42">
        <f>Tabla25[[#This Row],[PAS_NUM_COR_COD_ROS_TG_TOT]]-Tabla25[[#This Row],[PAS_NUM_COR_COD_ESC_TG_TOT]]</f>
        <v>-1.3166666666666669</v>
      </c>
      <c r="CK70" s="42">
        <f>Tabla25[[#This Row],[PAS_DUR_COR_COD_ROS_TG_NEG]]-Tabla25[[#This Row],[PAS_DUR_COR_COD_ESC_TG_NEG]]</f>
        <v>-491.0042016806724</v>
      </c>
      <c r="CL70" s="42">
        <f>Tabla25[[#This Row],[PAS_DUR_COR_COD_ROS_TG_NEU]]-Tabla25[[#This Row],[PAS_DUR_COR_COD_ESC_TG_NEU]]</f>
        <v>-325.11666666666656</v>
      </c>
      <c r="CM70" s="42">
        <f>Tabla25[[#This Row],[PAS_DUR_COR_COD_ROS_TG_POS]]-Tabla25[[#This Row],[PAS_DUR_COR_COD_ESC_TG_POS]]</f>
        <v>86.738970588235247</v>
      </c>
      <c r="CN70" s="42">
        <f>Tabla25[[#This Row],[PAS_DUR_COR_COD_ROS_TG_TOT]]-Tabla25[[#This Row],[PAS_DUR_COR_COD_ESC_TG_TOT]]</f>
        <v>-235.52040816326519</v>
      </c>
      <c r="CO70" s="44">
        <f>Tabla25[[#This Row],[ESC_NUM_COR_COD_ROS_TG_NEG]]-Tabla25[[#This Row],[ESC_NUM_COR_COD_ESC_TG_NEG]]</f>
        <v>-2.625</v>
      </c>
      <c r="CP70" s="44">
        <f>Tabla25[[#This Row],[ESC_NUM_COR_COD_ROS_TG_NEU]]-Tabla25[[#This Row],[ESC_NUM_COR_COD_ESC_TG_NEU]]</f>
        <v>-1.1000000000000001</v>
      </c>
      <c r="CQ70" s="44">
        <f>Tabla25[[#This Row],[ESC_NUM_COR_COD_ROS_TG_POS]]-Tabla25[[#This Row],[ESC_NUM_COR_COD_ESC_TG_POS]]</f>
        <v>-0.5</v>
      </c>
      <c r="CR70" s="44">
        <f>Tabla25[[#This Row],[ESC_NUM_COR_COD_ROS_TG_TOT]]-Tabla25[[#This Row],[ESC_NUM_COR_COD_ESC_TG_TOT]]</f>
        <v>-1.3214285714285714</v>
      </c>
      <c r="CS70" s="44">
        <f>Tabla25[[#This Row],[ESC_DUR_COR_COD_ROS_TG_NEG]]-Tabla25[[#This Row],[ESC_DUR_COR_COD_ESC_TG_NEG]]</f>
        <v>-522</v>
      </c>
      <c r="CT70" s="44">
        <f>Tabla25[[#This Row],[ESC_DUR_COR_COD_ROS_TG_NEU]]-Tabla25[[#This Row],[ESC_DUR_COR_COD_ESC_TG_NEU]]</f>
        <v>-166.97222222222217</v>
      </c>
      <c r="CU70" s="44">
        <f>Tabla25[[#This Row],[ESC_DUR_COR_COD_ROS_TG_POS]]-Tabla25[[#This Row],[ESC_DUR_COR_COD_ESC_TG_POS]]</f>
        <v>-214.73214285714289</v>
      </c>
      <c r="CV70" s="44">
        <f>Tabla25[[#This Row],[ESC_DUR_COR_COD_ROS_TG_TOT]]-Tabla25[[#This Row],[ESC_DUR_COR_COD_ESC_TG_TOT]]</f>
        <v>-287.96210526315792</v>
      </c>
      <c r="CW70" s="47">
        <f>Tabla25[[#This Row],[ROS_NUM_COR_COD_ROS_TG_NEG]]-Tabla25[[#This Row],[ROS_NUM_COR_COD_ESC_TG_NEG]]</f>
        <v>-1.4444444444444442</v>
      </c>
      <c r="CX70" s="47">
        <f>Tabla25[[#This Row],[ROS_NUM_COR_COD_ROS_TG_NEU]]-Tabla25[[#This Row],[ROS_NUM_COR_COD_ESC_TG_NEU]]</f>
        <v>-0.79999999999999982</v>
      </c>
      <c r="CY70" s="47">
        <f>Tabla25[[#This Row],[ROS_NUM_COR_COD_ROS_TG_POS]]-Tabla25[[#This Row],[ROS_NUM_COR_COD_ESC_TG_POS]]</f>
        <v>-2.2000000000000002</v>
      </c>
      <c r="CZ70" s="47">
        <f>Tabla25[[#This Row],[ROS_NUM_COR_COD_ROS_TG_TOT]]-Tabla25[[#This Row],[ROS_NUM_COR_COD_ESC_TG_TOT]]</f>
        <v>-1.4827586206896557</v>
      </c>
      <c r="DA70" s="47">
        <f>Tabla25[[#This Row],[ROS_DUR_COR_COD_ROS_TG_NEG]]-Tabla25[[#This Row],[ROS_DUR_COR_COD_ESC_TG_NEG]]</f>
        <v>-224.26666666666665</v>
      </c>
      <c r="DB70" s="47">
        <f>Tabla25[[#This Row],[ROS_DUR_COR_COD_ROS_TG_NEU]]-Tabla25[[#This Row],[ROS_DUR_COR_COD_ESC_TG_NEU]]</f>
        <v>-222.97222222222217</v>
      </c>
      <c r="DC70" s="47">
        <f>Tabla25[[#This Row],[ROS_DUR_COR_COD_ROS_TG_POS]]-Tabla25[[#This Row],[ROS_DUR_COR_COD_ESC_TG_POS]]</f>
        <v>-699.69047619047626</v>
      </c>
      <c r="DD70" s="47">
        <f>Tabla25[[#This Row],[ROS_DUR_COR_COD_ROS_TG_TOT]]-Tabla25[[#This Row],[ROS_DUR_COR_COD_ESC_TG_TOT]]</f>
        <v>-375.61961722488047</v>
      </c>
    </row>
    <row r="71" spans="1:108" x14ac:dyDescent="0.3">
      <c r="A71" s="2" t="s">
        <v>69</v>
      </c>
      <c r="B71" s="2">
        <v>30</v>
      </c>
      <c r="C71" s="2">
        <v>1</v>
      </c>
      <c r="D71" s="2">
        <v>39</v>
      </c>
      <c r="E71" s="19">
        <v>2.2999999999999998</v>
      </c>
      <c r="F71" s="19">
        <v>773.58823529411768</v>
      </c>
      <c r="G71" s="19">
        <v>2.7</v>
      </c>
      <c r="H71" s="19">
        <v>801.44444444444446</v>
      </c>
      <c r="I71" s="19">
        <v>4.5</v>
      </c>
      <c r="J71" s="19">
        <v>1256.6842105263158</v>
      </c>
      <c r="K71" s="19">
        <v>3.1666666666666665</v>
      </c>
      <c r="L71" s="19">
        <v>952.85185185185185</v>
      </c>
      <c r="M71" s="21">
        <v>3.65</v>
      </c>
      <c r="N71" s="21">
        <v>1172.5</v>
      </c>
      <c r="O71" s="21">
        <v>3.6</v>
      </c>
      <c r="P71" s="21">
        <v>974.95</v>
      </c>
      <c r="Q71" s="21">
        <v>1.95</v>
      </c>
      <c r="R71" s="21">
        <v>919.58333333333337</v>
      </c>
      <c r="S71" s="21">
        <v>3.0666666666666669</v>
      </c>
      <c r="T71" s="21">
        <v>1026.9583333333333</v>
      </c>
      <c r="U71" s="22">
        <v>4.25</v>
      </c>
      <c r="V71" s="22">
        <v>1349.4285714285713</v>
      </c>
      <c r="W71" s="22">
        <v>5.6</v>
      </c>
      <c r="X71" s="22">
        <v>1283.5</v>
      </c>
      <c r="Y71" s="22">
        <v>5.4</v>
      </c>
      <c r="Z71" s="22">
        <v>1471.9</v>
      </c>
      <c r="AA71" s="22">
        <v>5.1428571428571432</v>
      </c>
      <c r="AB71" s="22">
        <v>1370.3703703703704</v>
      </c>
      <c r="AC71" s="24">
        <v>3.25</v>
      </c>
      <c r="AD71" s="24">
        <v>1030.4285714285713</v>
      </c>
      <c r="AE71" s="24">
        <v>2.1</v>
      </c>
      <c r="AF71" s="24">
        <v>822.42857142857144</v>
      </c>
      <c r="AG71" s="24">
        <v>2</v>
      </c>
      <c r="AH71" s="24">
        <v>654.875</v>
      </c>
      <c r="AI71" s="24">
        <v>2.3928571428571428</v>
      </c>
      <c r="AJ71" s="24">
        <v>827.68181818181813</v>
      </c>
      <c r="AK71" s="26">
        <v>0.75</v>
      </c>
      <c r="AL71" s="26">
        <v>418.66666666666669</v>
      </c>
      <c r="AM71" s="26">
        <v>1.375</v>
      </c>
      <c r="AN71" s="26">
        <v>547</v>
      </c>
      <c r="AO71" s="26">
        <v>1.7</v>
      </c>
      <c r="AP71" s="26">
        <v>664.66666666666663</v>
      </c>
      <c r="AQ71" s="26">
        <v>1.3076923076923077</v>
      </c>
      <c r="AR71" s="26">
        <v>571.69230769230774</v>
      </c>
      <c r="AS71" s="28">
        <v>1.125</v>
      </c>
      <c r="AT71" s="28">
        <v>541.5</v>
      </c>
      <c r="AU71" s="28">
        <v>2.5</v>
      </c>
      <c r="AV71" s="28">
        <v>651.42857142857144</v>
      </c>
      <c r="AW71" s="28">
        <v>3</v>
      </c>
      <c r="AX71" s="28">
        <v>879</v>
      </c>
      <c r="AY71" s="28">
        <v>2.2692307692307692</v>
      </c>
      <c r="AZ71" s="28">
        <v>715.5</v>
      </c>
      <c r="BA71" s="33">
        <f>Tabla25[[#This Row],[ROS_NUM_COR_COD_ROS_TG_NEG]]-Tabla25[[#This Row],[PAS_NUM_COR_COD_ROS_TG_NEG]]</f>
        <v>-2.5249999999999999</v>
      </c>
      <c r="BB71" s="33">
        <f>Tabla25[[#This Row],[ROS_DUR_COR_COD_ROS_TG_NEG]]-Tabla25[[#This Row],[PAS_DUR_COR_COD_ROS_TG_NEG]]</f>
        <v>-631</v>
      </c>
      <c r="BC71" s="33">
        <f>Tabla25[[#This Row],[ROS_NUM_COR_COD_ROS_TG_NEU]]-Tabla25[[#This Row],[PAS_NUM_COR_COD_ROS_TG_NEU]]</f>
        <v>-1.1000000000000001</v>
      </c>
      <c r="BD71" s="33">
        <f>Tabla25[[#This Row],[ROS_DUR_COR_COD_ROS_TG_NEU]]-Tabla25[[#This Row],[PAS_DUR_COR_COD_ROS_TG_NEU]]</f>
        <v>-323.5214285714286</v>
      </c>
      <c r="BE71" s="33">
        <f>Tabla25[[#This Row],[ROS_NUM_COR_COD_ROS_TG_POS]]-Tabla25[[#This Row],[PAS_NUM_COR_COD_ROS_TG_POS]]</f>
        <v>1.05</v>
      </c>
      <c r="BF71" s="33">
        <f>Tabla25[[#This Row],[ROS_DUR_COR_COD_ROS_TG_POS]]-Tabla25[[#This Row],[PAS_DUR_COR_COD_ROS_TG_POS]]</f>
        <v>-40.583333333333371</v>
      </c>
      <c r="BG71" s="33">
        <f>Tabla25[[#This Row],[ROS_NUM_COR_COD_ROS_TG_TOT]]-Tabla25[[#This Row],[PAS_NUM_COR_COD_ROS_TG_TOT]]</f>
        <v>-0.79743589743589771</v>
      </c>
      <c r="BH71" s="33">
        <f>Tabla25[[#This Row],[ROS_DUR_COR_COD_ROS_TG_TOT]]-Tabla25[[#This Row],[PAS_DUR_COR_COD_ROS_TG_TOT]]</f>
        <v>-311.45833333333326</v>
      </c>
      <c r="BI71" s="30">
        <f>Tabla25[[#This Row],[ROS_NUM_COR_COD_ESC_TG_NEG]]-Tabla25[[#This Row],[PAS_NUM_COR_COD_ESC_TG_NEG]]</f>
        <v>-1.5499999999999998</v>
      </c>
      <c r="BJ71" s="30">
        <f>Tabla25[[#This Row],[ROS_DUR_COR_COD_ESC_TG_NEG]]-Tabla25[[#This Row],[PAS_DUR_COR_COD_ESC_TG_NEG]]</f>
        <v>-354.92156862745099</v>
      </c>
      <c r="BK71" s="30">
        <f>Tabla25[[#This Row],[ROS_NUM_COR_COD_ESC_TG_NEU]]-Tabla25[[#This Row],[PAS_NUM_COR_COD_ESC_TG_NEU]]</f>
        <v>-1.3250000000000002</v>
      </c>
      <c r="BL71" s="30">
        <f>Tabla25[[#This Row],[ROS_DUR_COR_COD_ESC_TG_NEU]]-Tabla25[[#This Row],[PAS_DUR_COR_COD_ESC_TG_NEU]]</f>
        <v>-254.44444444444446</v>
      </c>
      <c r="BM71" s="30">
        <f>Tabla25[[#This Row],[ROS_NUM_COR_COD_ESC_TG_POS]]-Tabla25[[#This Row],[PAS_NUM_COR_COD_ESC_TG_POS]]</f>
        <v>-2.8</v>
      </c>
      <c r="BN71" s="30">
        <f>Tabla25[[#This Row],[ROS_DUR_COR_COD_ESC_TG_POS]]-Tabla25[[#This Row],[PAS_DUR_COR_COD_ESC_TG_POS]]</f>
        <v>-592.01754385964921</v>
      </c>
      <c r="BO71" s="30">
        <f>Tabla25[[#This Row],[ROS_NUM_COR_COD_ESC_TG_TOT]]-Tabla25[[#This Row],[PAS_NUM_COR_COD_ESC_TG_TOT]]</f>
        <v>-1.8589743589743588</v>
      </c>
      <c r="BP71" s="30">
        <f>Tabla25[[#This Row],[ROS_DUR_COR_COD_ESC_TG_TOT]]-Tabla25[[#This Row],[PAS_DUR_COR_COD_ESC_TG_TOT]]</f>
        <v>-381.15954415954411</v>
      </c>
      <c r="BQ71" s="36">
        <f>Tabla25[[#This Row],[PAS_NUM_COR_COD_ROS_TG_NEG]]-Tabla25[[#This Row],[ESC_NUM_COR_COD_ROS_TG_NEG]]</f>
        <v>0.39999999999999991</v>
      </c>
      <c r="BR71" s="36">
        <f>Tabla25[[#This Row],[PAS_DUR_COR_COD_ROS_TG_NEG]]-Tabla25[[#This Row],[ESC_DUR_COR_COD_ROS_TG_NEG]]</f>
        <v>142.07142857142867</v>
      </c>
      <c r="BS71" s="36">
        <f>Tabla25[[#This Row],[PAS_NUM_COR_COD_ROS_TG_NEU]]-Tabla25[[#This Row],[ESC_NUM_COR_COD_ROS_TG_NEU]]</f>
        <v>1.5</v>
      </c>
      <c r="BT71" s="36">
        <f>Tabla25[[#This Row],[PAS_DUR_COR_COD_ROS_TG_NEU]]-Tabla25[[#This Row],[ESC_DUR_COR_COD_ROS_TG_NEU]]</f>
        <v>152.5214285714286</v>
      </c>
      <c r="BU71" s="36">
        <f>Tabla25[[#This Row],[PAS_NUM_COR_COD_ROS_TG_POS]]-Tabla25[[#This Row],[ESC_NUM_COR_COD_ROS_TG_POS]]</f>
        <v>-5.0000000000000044E-2</v>
      </c>
      <c r="BV71" s="36">
        <f>Tabla25[[#This Row],[PAS_DUR_COR_COD_ROS_TG_POS]]-Tabla25[[#This Row],[ESC_DUR_COR_COD_ROS_TG_POS]]</f>
        <v>264.70833333333337</v>
      </c>
      <c r="BW71" s="36">
        <f>Tabla25[[#This Row],[PAS_NUM_COR_COD_ROS_TG_TOT]]-Tabla25[[#This Row],[ESC_NUM_COR_COD_ROS_TG_TOT]]</f>
        <v>0.67380952380952408</v>
      </c>
      <c r="BX71" s="36">
        <f>Tabla25[[#This Row],[PAS_DUR_COR_COD_ROS_TG_TOT]]-Tabla25[[#This Row],[ESC_DUR_COR_COD_ROS_TG_TOT]]</f>
        <v>199.27651515151513</v>
      </c>
      <c r="BY71" s="39">
        <f>Tabla25[[#This Row],[PAS_NUM_COR_COD_ESC_TG_NEG]]-Tabla25[[#This Row],[ESC_NUM_COR_COD_ESC_TG_NEG]]</f>
        <v>-1.9500000000000002</v>
      </c>
      <c r="BZ71" s="39">
        <f>Tabla25[[#This Row],[PAS_DUR_COR_COD_ESC_TG_NEG]]-Tabla25[[#This Row],[ESC_DUR_COR_COD_ESC_TG_NEG]]</f>
        <v>-575.84033613445365</v>
      </c>
      <c r="CA71" s="39">
        <f>Tabla25[[#This Row],[PAS_NUM_COR_COD_ESC_TG_NEU]]-Tabla25[[#This Row],[ESC_NUM_COR_COD_ESC_TG_NEU]]</f>
        <v>-2.8999999999999995</v>
      </c>
      <c r="CB71" s="39">
        <f>Tabla25[[#This Row],[PAS_DUR_COR_COD_ESC_TG_NEU]]-Tabla25[[#This Row],[ESC_DUR_COR_COD_ESC_TG_NEU]]</f>
        <v>-482.05555555555554</v>
      </c>
      <c r="CC71" s="39">
        <f>Tabla25[[#This Row],[PAS_NUM_COR_COD_ESC_TG_POS]]-Tabla25[[#This Row],[ESC_NUM_COR_COD_ESC_TG_POS]]</f>
        <v>-0.90000000000000036</v>
      </c>
      <c r="CD71" s="39">
        <f>Tabla25[[#This Row],[PAS_DUR_COR_COD_ESC_TG_POS]]-Tabla25[[#This Row],[ESC_DUR_COR_COD_ESC_TG_POS]]</f>
        <v>-215.21578947368425</v>
      </c>
      <c r="CE71" s="39">
        <f>Tabla25[[#This Row],[PAS_NUM_COR_COD_ESC_TG_TOT]]-Tabla25[[#This Row],[ESC_NUM_COR_COD_ESC_TG_TOT]]</f>
        <v>-1.9761904761904767</v>
      </c>
      <c r="CF71" s="39">
        <f>Tabla25[[#This Row],[PAS_DUR_COR_COD_ESC_TG_TOT]]-Tabla25[[#This Row],[ESC_DUR_COR_COD_ESC_TG_TOT]]</f>
        <v>-417.51851851851859</v>
      </c>
      <c r="CG71" s="42">
        <f>Tabla25[[#This Row],[PAS_NUM_COR_COD_ROS_TG_NEG]]-Tabla25[[#This Row],[PAS_NUM_COR_COD_ESC_TG_NEG]]</f>
        <v>1.35</v>
      </c>
      <c r="CH71" s="42">
        <f>Tabla25[[#This Row],[PAS_NUM_COR_COD_ROS_TG_NEU]]-Tabla25[[#This Row],[PAS_NUM_COR_COD_ESC_TG_NEU]]</f>
        <v>0.89999999999999991</v>
      </c>
      <c r="CI71" s="42">
        <f>Tabla25[[#This Row],[PAS_NUM_COR_COD_ROS_TG_POS]]-Tabla25[[#This Row],[PAS_NUM_COR_COD_ESC_TG_POS]]</f>
        <v>-2.5499999999999998</v>
      </c>
      <c r="CJ71" s="42">
        <f>Tabla25[[#This Row],[PAS_NUM_COR_COD_ROS_TG_TOT]]-Tabla25[[#This Row],[PAS_NUM_COR_COD_ESC_TG_TOT]]</f>
        <v>-9.9999999999999645E-2</v>
      </c>
      <c r="CK71" s="42">
        <f>Tabla25[[#This Row],[PAS_DUR_COR_COD_ROS_TG_NEG]]-Tabla25[[#This Row],[PAS_DUR_COR_COD_ESC_TG_NEG]]</f>
        <v>398.91176470588232</v>
      </c>
      <c r="CL71" s="42">
        <f>Tabla25[[#This Row],[PAS_DUR_COR_COD_ROS_TG_NEU]]-Tabla25[[#This Row],[PAS_DUR_COR_COD_ESC_TG_NEU]]</f>
        <v>173.50555555555559</v>
      </c>
      <c r="CM71" s="42">
        <f>Tabla25[[#This Row],[PAS_DUR_COR_COD_ROS_TG_POS]]-Tabla25[[#This Row],[PAS_DUR_COR_COD_ESC_TG_POS]]</f>
        <v>-337.10087719298247</v>
      </c>
      <c r="CN71" s="42">
        <f>Tabla25[[#This Row],[PAS_DUR_COR_COD_ROS_TG_TOT]]-Tabla25[[#This Row],[PAS_DUR_COR_COD_ESC_TG_TOT]]</f>
        <v>74.10648148148141</v>
      </c>
      <c r="CO71" s="44">
        <f>Tabla25[[#This Row],[ESC_NUM_COR_COD_ROS_TG_NEG]]-Tabla25[[#This Row],[ESC_NUM_COR_COD_ESC_TG_NEG]]</f>
        <v>-1</v>
      </c>
      <c r="CP71" s="44">
        <f>Tabla25[[#This Row],[ESC_NUM_COR_COD_ROS_TG_NEU]]-Tabla25[[#This Row],[ESC_NUM_COR_COD_ESC_TG_NEU]]</f>
        <v>-3.4999999999999996</v>
      </c>
      <c r="CQ71" s="44">
        <f>Tabla25[[#This Row],[ESC_NUM_COR_COD_ROS_TG_POS]]-Tabla25[[#This Row],[ESC_NUM_COR_COD_ESC_TG_POS]]</f>
        <v>-3.4000000000000004</v>
      </c>
      <c r="CR71" s="44">
        <f>Tabla25[[#This Row],[ESC_NUM_COR_COD_ROS_TG_TOT]]-Tabla25[[#This Row],[ESC_NUM_COR_COD_ESC_TG_TOT]]</f>
        <v>-2.7500000000000004</v>
      </c>
      <c r="CS71" s="44">
        <f>Tabla25[[#This Row],[ESC_DUR_COR_COD_ROS_TG_NEG]]-Tabla25[[#This Row],[ESC_DUR_COR_COD_ESC_TG_NEG]]</f>
        <v>-319</v>
      </c>
      <c r="CT71" s="44">
        <f>Tabla25[[#This Row],[ESC_DUR_COR_COD_ROS_TG_NEU]]-Tabla25[[#This Row],[ESC_DUR_COR_COD_ESC_TG_NEU]]</f>
        <v>-461.07142857142856</v>
      </c>
      <c r="CU71" s="44">
        <f>Tabla25[[#This Row],[ESC_DUR_COR_COD_ROS_TG_POS]]-Tabla25[[#This Row],[ESC_DUR_COR_COD_ESC_TG_POS]]</f>
        <v>-817.02500000000009</v>
      </c>
      <c r="CV71" s="44">
        <f>Tabla25[[#This Row],[ESC_DUR_COR_COD_ROS_TG_TOT]]-Tabla25[[#This Row],[ESC_DUR_COR_COD_ESC_TG_TOT]]</f>
        <v>-542.68855218855231</v>
      </c>
      <c r="CW71" s="47">
        <f>Tabla25[[#This Row],[ROS_NUM_COR_COD_ROS_TG_NEG]]-Tabla25[[#This Row],[ROS_NUM_COR_COD_ESC_TG_NEG]]</f>
        <v>0.375</v>
      </c>
      <c r="CX71" s="47">
        <f>Tabla25[[#This Row],[ROS_NUM_COR_COD_ROS_TG_NEU]]-Tabla25[[#This Row],[ROS_NUM_COR_COD_ESC_TG_NEU]]</f>
        <v>1.125</v>
      </c>
      <c r="CY71" s="47">
        <f>Tabla25[[#This Row],[ROS_NUM_COR_COD_ROS_TG_POS]]-Tabla25[[#This Row],[ROS_NUM_COR_COD_ESC_TG_POS]]</f>
        <v>1.3</v>
      </c>
      <c r="CZ71" s="47">
        <f>Tabla25[[#This Row],[ROS_NUM_COR_COD_ROS_TG_TOT]]-Tabla25[[#This Row],[ROS_NUM_COR_COD_ESC_TG_TOT]]</f>
        <v>0.96153846153846145</v>
      </c>
      <c r="DA71" s="47">
        <f>Tabla25[[#This Row],[ROS_DUR_COR_COD_ROS_TG_NEG]]-Tabla25[[#This Row],[ROS_DUR_COR_COD_ESC_TG_NEG]]</f>
        <v>122.83333333333331</v>
      </c>
      <c r="DB71" s="47">
        <f>Tabla25[[#This Row],[ROS_DUR_COR_COD_ROS_TG_NEU]]-Tabla25[[#This Row],[ROS_DUR_COR_COD_ESC_TG_NEU]]</f>
        <v>104.42857142857144</v>
      </c>
      <c r="DC71" s="47">
        <f>Tabla25[[#This Row],[ROS_DUR_COR_COD_ROS_TG_POS]]-Tabla25[[#This Row],[ROS_DUR_COR_COD_ESC_TG_POS]]</f>
        <v>214.33333333333337</v>
      </c>
      <c r="DD71" s="47">
        <f>Tabla25[[#This Row],[ROS_DUR_COR_COD_ROS_TG_TOT]]-Tabla25[[#This Row],[ROS_DUR_COR_COD_ESC_TG_TOT]]</f>
        <v>143.80769230769226</v>
      </c>
    </row>
    <row r="72" spans="1:108" x14ac:dyDescent="0.3">
      <c r="A72" s="4" t="s">
        <v>70</v>
      </c>
      <c r="B72" s="2">
        <v>30</v>
      </c>
      <c r="C72" s="2">
        <v>1</v>
      </c>
      <c r="D72" s="2">
        <v>32</v>
      </c>
      <c r="E72" s="19">
        <v>2.4</v>
      </c>
      <c r="F72" s="19">
        <v>1103.8333333333333</v>
      </c>
      <c r="G72" s="19">
        <v>2.35</v>
      </c>
      <c r="H72" s="19">
        <v>1081.4545454545455</v>
      </c>
      <c r="I72" s="19">
        <v>2.6</v>
      </c>
      <c r="J72" s="19">
        <v>992.93333333333328</v>
      </c>
      <c r="K72" s="19">
        <v>2.4500000000000002</v>
      </c>
      <c r="L72" s="19">
        <v>1053.578947368421</v>
      </c>
      <c r="M72" s="21">
        <v>2.1</v>
      </c>
      <c r="N72" s="21">
        <v>827.61538461538464</v>
      </c>
      <c r="O72" s="21">
        <v>2.95</v>
      </c>
      <c r="P72" s="21">
        <v>1116.4666666666667</v>
      </c>
      <c r="Q72" s="21">
        <v>2.5</v>
      </c>
      <c r="R72" s="21">
        <v>1186.6363636363637</v>
      </c>
      <c r="S72" s="21">
        <v>2.5166666666666666</v>
      </c>
      <c r="T72" s="21">
        <v>1039.9743589743589</v>
      </c>
      <c r="U72" s="22">
        <v>1</v>
      </c>
      <c r="V72" s="22">
        <v>482.5</v>
      </c>
      <c r="W72" s="22">
        <v>2.8333333333333335</v>
      </c>
      <c r="X72" s="22">
        <v>1511.3333333333333</v>
      </c>
      <c r="Y72" s="22">
        <v>1.5</v>
      </c>
      <c r="Z72" s="22">
        <v>644</v>
      </c>
      <c r="AA72" s="22">
        <v>1.875</v>
      </c>
      <c r="AB72" s="22">
        <v>897.22222222222217</v>
      </c>
      <c r="AC72" s="24">
        <v>2.75</v>
      </c>
      <c r="AD72" s="24">
        <v>750</v>
      </c>
      <c r="AE72" s="24">
        <v>0.33333333333333331</v>
      </c>
      <c r="AF72" s="24">
        <v>622</v>
      </c>
      <c r="AG72" s="24">
        <v>1.1666666666666667</v>
      </c>
      <c r="AH72" s="24">
        <v>443</v>
      </c>
      <c r="AI72" s="24">
        <v>1.25</v>
      </c>
      <c r="AJ72" s="24">
        <v>626.33333333333337</v>
      </c>
      <c r="AK72" s="26">
        <v>2.75</v>
      </c>
      <c r="AL72" s="26">
        <v>551.5</v>
      </c>
      <c r="AM72" s="26">
        <v>9</v>
      </c>
      <c r="AN72" s="26">
        <v>2030</v>
      </c>
      <c r="AO72" s="26">
        <v>5.666666666666667</v>
      </c>
      <c r="AP72" s="26">
        <v>1558</v>
      </c>
      <c r="AQ72" s="26">
        <v>4.625</v>
      </c>
      <c r="AR72" s="26">
        <v>1113.75</v>
      </c>
      <c r="AS72" s="28">
        <v>4</v>
      </c>
      <c r="AT72" s="28">
        <v>1429.6666666666667</v>
      </c>
      <c r="AU72" s="28">
        <v>0</v>
      </c>
      <c r="AW72" s="28">
        <v>2</v>
      </c>
      <c r="AX72" s="28">
        <v>574</v>
      </c>
      <c r="AY72" s="28">
        <v>2.75</v>
      </c>
      <c r="AZ72" s="28">
        <v>1087.4000000000001</v>
      </c>
      <c r="BA72" s="33">
        <f>Tabla25[[#This Row],[ROS_NUM_COR_COD_ROS_TG_NEG]]-Tabla25[[#This Row],[PAS_NUM_COR_COD_ROS_TG_NEG]]</f>
        <v>1.9</v>
      </c>
      <c r="BB72" s="33">
        <f>Tabla25[[#This Row],[ROS_DUR_COR_COD_ROS_TG_NEG]]-Tabla25[[#This Row],[PAS_DUR_COR_COD_ROS_TG_NEG]]</f>
        <v>602.0512820512821</v>
      </c>
      <c r="BC72" s="33">
        <f>Tabla25[[#This Row],[ROS_NUM_COR_COD_ROS_TG_NEU]]-Tabla25[[#This Row],[PAS_NUM_COR_COD_ROS_TG_NEU]]</f>
        <v>-2.95</v>
      </c>
      <c r="BD72" s="33">
        <f>Tabla25[[#This Row],[ROS_DUR_COR_COD_ROS_TG_NEU]]-Tabla25[[#This Row],[PAS_DUR_COR_COD_ROS_TG_NEU]]</f>
        <v>-1116.4666666666667</v>
      </c>
      <c r="BE72" s="33">
        <f>Tabla25[[#This Row],[ROS_NUM_COR_COD_ROS_TG_POS]]-Tabla25[[#This Row],[PAS_NUM_COR_COD_ROS_TG_POS]]</f>
        <v>-0.5</v>
      </c>
      <c r="BF72" s="33">
        <f>Tabla25[[#This Row],[ROS_DUR_COR_COD_ROS_TG_POS]]-Tabla25[[#This Row],[PAS_DUR_COR_COD_ROS_TG_POS]]</f>
        <v>-612.63636363636374</v>
      </c>
      <c r="BG72" s="33">
        <f>Tabla25[[#This Row],[ROS_NUM_COR_COD_ROS_TG_TOT]]-Tabla25[[#This Row],[PAS_NUM_COR_COD_ROS_TG_TOT]]</f>
        <v>0.23333333333333339</v>
      </c>
      <c r="BH72" s="33">
        <f>Tabla25[[#This Row],[ROS_DUR_COR_COD_ROS_TG_TOT]]-Tabla25[[#This Row],[PAS_DUR_COR_COD_ROS_TG_TOT]]</f>
        <v>47.425641025641198</v>
      </c>
      <c r="BI72" s="30">
        <f>Tabla25[[#This Row],[ROS_NUM_COR_COD_ESC_TG_NEG]]-Tabla25[[#This Row],[PAS_NUM_COR_COD_ESC_TG_NEG]]</f>
        <v>0.35000000000000009</v>
      </c>
      <c r="BJ72" s="30">
        <f>Tabla25[[#This Row],[ROS_DUR_COR_COD_ESC_TG_NEG]]-Tabla25[[#This Row],[PAS_DUR_COR_COD_ESC_TG_NEG]]</f>
        <v>-552.33333333333326</v>
      </c>
      <c r="BK72" s="30">
        <f>Tabla25[[#This Row],[ROS_NUM_COR_COD_ESC_TG_NEU]]-Tabla25[[#This Row],[PAS_NUM_COR_COD_ESC_TG_NEU]]</f>
        <v>6.65</v>
      </c>
      <c r="BL72" s="30">
        <f>Tabla25[[#This Row],[ROS_DUR_COR_COD_ESC_TG_NEU]]-Tabla25[[#This Row],[PAS_DUR_COR_COD_ESC_TG_NEU]]</f>
        <v>948.5454545454545</v>
      </c>
      <c r="BM72" s="30">
        <f>Tabla25[[#This Row],[ROS_NUM_COR_COD_ESC_TG_POS]]-Tabla25[[#This Row],[PAS_NUM_COR_COD_ESC_TG_POS]]</f>
        <v>3.0666666666666669</v>
      </c>
      <c r="BN72" s="30">
        <f>Tabla25[[#This Row],[ROS_DUR_COR_COD_ESC_TG_POS]]-Tabla25[[#This Row],[PAS_DUR_COR_COD_ESC_TG_POS]]</f>
        <v>565.06666666666672</v>
      </c>
      <c r="BO72" s="30">
        <f>Tabla25[[#This Row],[ROS_NUM_COR_COD_ESC_TG_TOT]]-Tabla25[[#This Row],[PAS_NUM_COR_COD_ESC_TG_TOT]]</f>
        <v>2.1749999999999998</v>
      </c>
      <c r="BP72" s="30">
        <f>Tabla25[[#This Row],[ROS_DUR_COR_COD_ESC_TG_TOT]]-Tabla25[[#This Row],[PAS_DUR_COR_COD_ESC_TG_TOT]]</f>
        <v>60.171052631578959</v>
      </c>
      <c r="BQ72" s="36">
        <f>Tabla25[[#This Row],[PAS_NUM_COR_COD_ROS_TG_NEG]]-Tabla25[[#This Row],[ESC_NUM_COR_COD_ROS_TG_NEG]]</f>
        <v>-0.64999999999999991</v>
      </c>
      <c r="BR72" s="36">
        <f>Tabla25[[#This Row],[PAS_DUR_COR_COD_ROS_TG_NEG]]-Tabla25[[#This Row],[ESC_DUR_COR_COD_ROS_TG_NEG]]</f>
        <v>77.615384615384642</v>
      </c>
      <c r="BS72" s="36">
        <f>Tabla25[[#This Row],[PAS_NUM_COR_COD_ROS_TG_NEU]]-Tabla25[[#This Row],[ESC_NUM_COR_COD_ROS_TG_NEU]]</f>
        <v>2.6166666666666667</v>
      </c>
      <c r="BT72" s="36">
        <f>Tabla25[[#This Row],[PAS_DUR_COR_COD_ROS_TG_NEU]]-Tabla25[[#This Row],[ESC_DUR_COR_COD_ROS_TG_NEU]]</f>
        <v>494.4666666666667</v>
      </c>
      <c r="BU72" s="36">
        <f>Tabla25[[#This Row],[PAS_NUM_COR_COD_ROS_TG_POS]]-Tabla25[[#This Row],[ESC_NUM_COR_COD_ROS_TG_POS]]</f>
        <v>1.3333333333333333</v>
      </c>
      <c r="BV72" s="36">
        <f>Tabla25[[#This Row],[PAS_DUR_COR_COD_ROS_TG_POS]]-Tabla25[[#This Row],[ESC_DUR_COR_COD_ROS_TG_POS]]</f>
        <v>743.63636363636374</v>
      </c>
      <c r="BW72" s="36">
        <f>Tabla25[[#This Row],[PAS_NUM_COR_COD_ROS_TG_TOT]]-Tabla25[[#This Row],[ESC_NUM_COR_COD_ROS_TG_TOT]]</f>
        <v>1.2666666666666666</v>
      </c>
      <c r="BX72" s="36">
        <f>Tabla25[[#This Row],[PAS_DUR_COR_COD_ROS_TG_TOT]]-Tabla25[[#This Row],[ESC_DUR_COR_COD_ROS_TG_TOT]]</f>
        <v>413.64102564102552</v>
      </c>
      <c r="BY72" s="39">
        <f>Tabla25[[#This Row],[PAS_NUM_COR_COD_ESC_TG_NEG]]-Tabla25[[#This Row],[ESC_NUM_COR_COD_ESC_TG_NEG]]</f>
        <v>1.4</v>
      </c>
      <c r="BZ72" s="39">
        <f>Tabla25[[#This Row],[PAS_DUR_COR_COD_ESC_TG_NEG]]-Tabla25[[#This Row],[ESC_DUR_COR_COD_ESC_TG_NEG]]</f>
        <v>621.33333333333326</v>
      </c>
      <c r="CA72" s="39">
        <f>Tabla25[[#This Row],[PAS_NUM_COR_COD_ESC_TG_NEU]]-Tabla25[[#This Row],[ESC_NUM_COR_COD_ESC_TG_NEU]]</f>
        <v>-0.48333333333333339</v>
      </c>
      <c r="CB72" s="39">
        <f>Tabla25[[#This Row],[PAS_DUR_COR_COD_ESC_TG_NEU]]-Tabla25[[#This Row],[ESC_DUR_COR_COD_ESC_TG_NEU]]</f>
        <v>-429.87878787878776</v>
      </c>
      <c r="CC72" s="39">
        <f>Tabla25[[#This Row],[PAS_NUM_COR_COD_ESC_TG_POS]]-Tabla25[[#This Row],[ESC_NUM_COR_COD_ESC_TG_POS]]</f>
        <v>1.1000000000000001</v>
      </c>
      <c r="CD72" s="39">
        <f>Tabla25[[#This Row],[PAS_DUR_COR_COD_ESC_TG_POS]]-Tabla25[[#This Row],[ESC_DUR_COR_COD_ESC_TG_POS]]</f>
        <v>348.93333333333328</v>
      </c>
      <c r="CE72" s="39">
        <f>Tabla25[[#This Row],[PAS_NUM_COR_COD_ESC_TG_TOT]]-Tabla25[[#This Row],[ESC_NUM_COR_COD_ESC_TG_TOT]]</f>
        <v>0.57500000000000018</v>
      </c>
      <c r="CF72" s="39">
        <f>Tabla25[[#This Row],[PAS_DUR_COR_COD_ESC_TG_TOT]]-Tabla25[[#This Row],[ESC_DUR_COR_COD_ESC_TG_TOT]]</f>
        <v>156.35672514619887</v>
      </c>
      <c r="CG72" s="42">
        <f>Tabla25[[#This Row],[PAS_NUM_COR_COD_ROS_TG_NEG]]-Tabla25[[#This Row],[PAS_NUM_COR_COD_ESC_TG_NEG]]</f>
        <v>-0.29999999999999982</v>
      </c>
      <c r="CH72" s="42">
        <f>Tabla25[[#This Row],[PAS_NUM_COR_COD_ROS_TG_NEU]]-Tabla25[[#This Row],[PAS_NUM_COR_COD_ESC_TG_NEU]]</f>
        <v>0.60000000000000009</v>
      </c>
      <c r="CI72" s="42">
        <f>Tabla25[[#This Row],[PAS_NUM_COR_COD_ROS_TG_POS]]-Tabla25[[#This Row],[PAS_NUM_COR_COD_ESC_TG_POS]]</f>
        <v>-0.10000000000000009</v>
      </c>
      <c r="CJ72" s="42">
        <f>Tabla25[[#This Row],[PAS_NUM_COR_COD_ROS_TG_TOT]]-Tabla25[[#This Row],[PAS_NUM_COR_COD_ESC_TG_TOT]]</f>
        <v>6.666666666666643E-2</v>
      </c>
      <c r="CK72" s="42">
        <f>Tabla25[[#This Row],[PAS_DUR_COR_COD_ROS_TG_NEG]]-Tabla25[[#This Row],[PAS_DUR_COR_COD_ESC_TG_NEG]]</f>
        <v>-276.21794871794862</v>
      </c>
      <c r="CL72" s="42">
        <f>Tabla25[[#This Row],[PAS_DUR_COR_COD_ROS_TG_NEU]]-Tabla25[[#This Row],[PAS_DUR_COR_COD_ESC_TG_NEU]]</f>
        <v>35.012121212121201</v>
      </c>
      <c r="CM72" s="42">
        <f>Tabla25[[#This Row],[PAS_DUR_COR_COD_ROS_TG_POS]]-Tabla25[[#This Row],[PAS_DUR_COR_COD_ESC_TG_POS]]</f>
        <v>193.70303030303046</v>
      </c>
      <c r="CN72" s="42">
        <f>Tabla25[[#This Row],[PAS_DUR_COR_COD_ROS_TG_TOT]]-Tabla25[[#This Row],[PAS_DUR_COR_COD_ESC_TG_TOT]]</f>
        <v>-13.604588394062148</v>
      </c>
      <c r="CO72" s="44">
        <f>Tabla25[[#This Row],[ESC_NUM_COR_COD_ROS_TG_NEG]]-Tabla25[[#This Row],[ESC_NUM_COR_COD_ESC_TG_NEG]]</f>
        <v>1.75</v>
      </c>
      <c r="CP72" s="44">
        <f>Tabla25[[#This Row],[ESC_NUM_COR_COD_ROS_TG_NEU]]-Tabla25[[#This Row],[ESC_NUM_COR_COD_ESC_TG_NEU]]</f>
        <v>-2.5</v>
      </c>
      <c r="CQ72" s="44">
        <f>Tabla25[[#This Row],[ESC_NUM_COR_COD_ROS_TG_POS]]-Tabla25[[#This Row],[ESC_NUM_COR_COD_ESC_TG_POS]]</f>
        <v>-0.33333333333333326</v>
      </c>
      <c r="CR72" s="44">
        <f>Tabla25[[#This Row],[ESC_NUM_COR_COD_ROS_TG_TOT]]-Tabla25[[#This Row],[ESC_NUM_COR_COD_ESC_TG_TOT]]</f>
        <v>-0.625</v>
      </c>
      <c r="CS72" s="44">
        <f>Tabla25[[#This Row],[ESC_DUR_COR_COD_ROS_TG_NEG]]-Tabla25[[#This Row],[ESC_DUR_COR_COD_ESC_TG_NEG]]</f>
        <v>267.5</v>
      </c>
      <c r="CT72" s="44">
        <f>Tabla25[[#This Row],[ESC_DUR_COR_COD_ROS_TG_NEU]]-Tabla25[[#This Row],[ESC_DUR_COR_COD_ESC_TG_NEU]]</f>
        <v>-889.33333333333326</v>
      </c>
      <c r="CU72" s="44">
        <f>Tabla25[[#This Row],[ESC_DUR_COR_COD_ROS_TG_POS]]-Tabla25[[#This Row],[ESC_DUR_COR_COD_ESC_TG_POS]]</f>
        <v>-201</v>
      </c>
      <c r="CV72" s="44">
        <f>Tabla25[[#This Row],[ESC_DUR_COR_COD_ROS_TG_TOT]]-Tabla25[[#This Row],[ESC_DUR_COR_COD_ESC_TG_TOT]]</f>
        <v>-270.8888888888888</v>
      </c>
      <c r="CW72" s="47">
        <f>Tabla25[[#This Row],[ROS_NUM_COR_COD_ROS_TG_NEG]]-Tabla25[[#This Row],[ROS_NUM_COR_COD_ESC_TG_NEG]]</f>
        <v>1.25</v>
      </c>
      <c r="CX72" s="47">
        <f>Tabla25[[#This Row],[ROS_NUM_COR_COD_ROS_TG_NEU]]-Tabla25[[#This Row],[ROS_NUM_COR_COD_ESC_TG_NEU]]</f>
        <v>-9</v>
      </c>
      <c r="CY72" s="47">
        <f>Tabla25[[#This Row],[ROS_NUM_COR_COD_ROS_TG_POS]]-Tabla25[[#This Row],[ROS_NUM_COR_COD_ESC_TG_POS]]</f>
        <v>-3.666666666666667</v>
      </c>
      <c r="CZ72" s="47">
        <f>Tabla25[[#This Row],[ROS_NUM_COR_COD_ROS_TG_TOT]]-Tabla25[[#This Row],[ROS_NUM_COR_COD_ESC_TG_TOT]]</f>
        <v>-1.875</v>
      </c>
      <c r="DA72" s="47">
        <f>Tabla25[[#This Row],[ROS_DUR_COR_COD_ROS_TG_NEG]]-Tabla25[[#This Row],[ROS_DUR_COR_COD_ESC_TG_NEG]]</f>
        <v>878.16666666666674</v>
      </c>
      <c r="DB72" s="47">
        <f>Tabla25[[#This Row],[ROS_DUR_COR_COD_ROS_TG_NEU]]-Tabla25[[#This Row],[ROS_DUR_COR_COD_ESC_TG_NEU]]</f>
        <v>-2030</v>
      </c>
      <c r="DC72" s="47">
        <f>Tabla25[[#This Row],[ROS_DUR_COR_COD_ROS_TG_POS]]-Tabla25[[#This Row],[ROS_DUR_COR_COD_ESC_TG_POS]]</f>
        <v>-984</v>
      </c>
      <c r="DD72" s="47">
        <f>Tabla25[[#This Row],[ROS_DUR_COR_COD_ROS_TG_TOT]]-Tabla25[[#This Row],[ROS_DUR_COR_COD_ESC_TG_TOT]]</f>
        <v>-26.349999999999909</v>
      </c>
    </row>
    <row r="73" spans="1:108" x14ac:dyDescent="0.3">
      <c r="A73" s="2" t="s">
        <v>71</v>
      </c>
      <c r="B73" s="2">
        <v>30</v>
      </c>
      <c r="C73" s="2">
        <v>1</v>
      </c>
      <c r="D73" s="2">
        <v>35</v>
      </c>
      <c r="E73" s="19">
        <v>2.263157894736842</v>
      </c>
      <c r="F73" s="19">
        <v>452.28571428571428</v>
      </c>
      <c r="G73" s="19">
        <v>2.5</v>
      </c>
      <c r="H73" s="19">
        <v>494.31578947368422</v>
      </c>
      <c r="I73" s="19">
        <v>3.15</v>
      </c>
      <c r="J73" s="19">
        <v>693.33333333333337</v>
      </c>
      <c r="K73" s="19">
        <v>2.6440677966101696</v>
      </c>
      <c r="L73" s="19">
        <v>553.01960784313724</v>
      </c>
      <c r="M73" s="21">
        <v>5.7894736842105265</v>
      </c>
      <c r="N73" s="21">
        <v>1219</v>
      </c>
      <c r="O73" s="21">
        <v>4.8499999999999996</v>
      </c>
      <c r="P73" s="21">
        <v>1084.0999999999999</v>
      </c>
      <c r="Q73" s="21">
        <v>4.5</v>
      </c>
      <c r="R73" s="21">
        <v>1047.7368421052631</v>
      </c>
      <c r="S73" s="21">
        <v>5.0338983050847457</v>
      </c>
      <c r="T73" s="21">
        <v>1116.3793103448277</v>
      </c>
      <c r="U73" s="22">
        <v>1.7</v>
      </c>
      <c r="V73" s="22">
        <v>407.16666666666669</v>
      </c>
      <c r="W73" s="22">
        <v>2.5714285714285716</v>
      </c>
      <c r="X73" s="22">
        <v>698.8</v>
      </c>
      <c r="Y73" s="22">
        <v>3</v>
      </c>
      <c r="Z73" s="22">
        <v>578.75</v>
      </c>
      <c r="AA73" s="22">
        <v>2.3846153846153846</v>
      </c>
      <c r="AB73" s="22">
        <v>556.15789473684208</v>
      </c>
      <c r="AC73" s="24">
        <v>2.4</v>
      </c>
      <c r="AD73" s="24">
        <v>453.625</v>
      </c>
      <c r="AE73" s="24">
        <v>1.5714285714285714</v>
      </c>
      <c r="AF73" s="24">
        <v>514.25</v>
      </c>
      <c r="AG73" s="24">
        <v>1.8888888888888888</v>
      </c>
      <c r="AH73" s="24">
        <v>445.66666666666669</v>
      </c>
      <c r="AI73" s="24">
        <v>2</v>
      </c>
      <c r="AJ73" s="24">
        <v>464.44444444444446</v>
      </c>
      <c r="AK73" s="26">
        <v>2.875</v>
      </c>
      <c r="AL73" s="26">
        <v>912.16666666666663</v>
      </c>
      <c r="AM73" s="26">
        <v>2.2999999999999998</v>
      </c>
      <c r="AN73" s="26">
        <v>603.11111111111109</v>
      </c>
      <c r="AO73" s="26">
        <v>2.5</v>
      </c>
      <c r="AP73" s="26">
        <v>537.44444444444446</v>
      </c>
      <c r="AQ73" s="26">
        <v>2.5357142857142856</v>
      </c>
      <c r="AR73" s="26">
        <v>655.75</v>
      </c>
      <c r="AS73" s="28">
        <v>4.5</v>
      </c>
      <c r="AT73" s="28">
        <v>1489.5714285714287</v>
      </c>
      <c r="AU73" s="28">
        <v>3.9</v>
      </c>
      <c r="AV73" s="28">
        <v>1134.4444444444443</v>
      </c>
      <c r="AW73" s="28">
        <v>5.2</v>
      </c>
      <c r="AX73" s="28">
        <v>1361.1</v>
      </c>
      <c r="AY73" s="28">
        <v>4.5357142857142856</v>
      </c>
      <c r="AZ73" s="28">
        <v>1317.2307692307693</v>
      </c>
      <c r="BA73" s="33">
        <f>Tabla25[[#This Row],[ROS_NUM_COR_COD_ROS_TG_NEG]]-Tabla25[[#This Row],[PAS_NUM_COR_COD_ROS_TG_NEG]]</f>
        <v>-1.2894736842105265</v>
      </c>
      <c r="BB73" s="33">
        <f>Tabla25[[#This Row],[ROS_DUR_COR_COD_ROS_TG_NEG]]-Tabla25[[#This Row],[PAS_DUR_COR_COD_ROS_TG_NEG]]</f>
        <v>270.57142857142867</v>
      </c>
      <c r="BC73" s="33">
        <f>Tabla25[[#This Row],[ROS_NUM_COR_COD_ROS_TG_NEU]]-Tabla25[[#This Row],[PAS_NUM_COR_COD_ROS_TG_NEU]]</f>
        <v>-0.94999999999999973</v>
      </c>
      <c r="BD73" s="33">
        <f>Tabla25[[#This Row],[ROS_DUR_COR_COD_ROS_TG_NEU]]-Tabla25[[#This Row],[PAS_DUR_COR_COD_ROS_TG_NEU]]</f>
        <v>50.344444444444434</v>
      </c>
      <c r="BE73" s="33">
        <f>Tabla25[[#This Row],[ROS_NUM_COR_COD_ROS_TG_POS]]-Tabla25[[#This Row],[PAS_NUM_COR_COD_ROS_TG_POS]]</f>
        <v>0.70000000000000018</v>
      </c>
      <c r="BF73" s="33">
        <f>Tabla25[[#This Row],[ROS_DUR_COR_COD_ROS_TG_POS]]-Tabla25[[#This Row],[PAS_DUR_COR_COD_ROS_TG_POS]]</f>
        <v>313.36315789473679</v>
      </c>
      <c r="BG73" s="33">
        <f>Tabla25[[#This Row],[ROS_NUM_COR_COD_ROS_TG_TOT]]-Tabla25[[#This Row],[PAS_NUM_COR_COD_ROS_TG_TOT]]</f>
        <v>-0.49818401937046008</v>
      </c>
      <c r="BH73" s="33">
        <f>Tabla25[[#This Row],[ROS_DUR_COR_COD_ROS_TG_TOT]]-Tabla25[[#This Row],[PAS_DUR_COR_COD_ROS_TG_TOT]]</f>
        <v>200.85145888594161</v>
      </c>
      <c r="BI73" s="30">
        <f>Tabla25[[#This Row],[ROS_NUM_COR_COD_ESC_TG_NEG]]-Tabla25[[#This Row],[PAS_NUM_COR_COD_ESC_TG_NEG]]</f>
        <v>0.61184210526315796</v>
      </c>
      <c r="BJ73" s="30">
        <f>Tabla25[[#This Row],[ROS_DUR_COR_COD_ESC_TG_NEG]]-Tabla25[[#This Row],[PAS_DUR_COR_COD_ESC_TG_NEG]]</f>
        <v>459.88095238095235</v>
      </c>
      <c r="BK73" s="30">
        <f>Tabla25[[#This Row],[ROS_NUM_COR_COD_ESC_TG_NEU]]-Tabla25[[#This Row],[PAS_NUM_COR_COD_ESC_TG_NEU]]</f>
        <v>-0.20000000000000018</v>
      </c>
      <c r="BL73" s="30">
        <f>Tabla25[[#This Row],[ROS_DUR_COR_COD_ESC_TG_NEU]]-Tabla25[[#This Row],[PAS_DUR_COR_COD_ESC_TG_NEU]]</f>
        <v>108.79532163742687</v>
      </c>
      <c r="BM73" s="30">
        <f>Tabla25[[#This Row],[ROS_NUM_COR_COD_ESC_TG_POS]]-Tabla25[[#This Row],[PAS_NUM_COR_COD_ESC_TG_POS]]</f>
        <v>-0.64999999999999991</v>
      </c>
      <c r="BN73" s="30">
        <f>Tabla25[[#This Row],[ROS_DUR_COR_COD_ESC_TG_POS]]-Tabla25[[#This Row],[PAS_DUR_COR_COD_ESC_TG_POS]]</f>
        <v>-155.88888888888891</v>
      </c>
      <c r="BO73" s="30">
        <f>Tabla25[[#This Row],[ROS_NUM_COR_COD_ESC_TG_TOT]]-Tabla25[[#This Row],[PAS_NUM_COR_COD_ESC_TG_TOT]]</f>
        <v>-0.10835351089588396</v>
      </c>
      <c r="BP73" s="30">
        <f>Tabla25[[#This Row],[ROS_DUR_COR_COD_ESC_TG_TOT]]-Tabla25[[#This Row],[PAS_DUR_COR_COD_ESC_TG_TOT]]</f>
        <v>102.73039215686276</v>
      </c>
      <c r="BQ73" s="36">
        <f>Tabla25[[#This Row],[PAS_NUM_COR_COD_ROS_TG_NEG]]-Tabla25[[#This Row],[ESC_NUM_COR_COD_ROS_TG_NEG]]</f>
        <v>3.3894736842105266</v>
      </c>
      <c r="BR73" s="36">
        <f>Tabla25[[#This Row],[PAS_DUR_COR_COD_ROS_TG_NEG]]-Tabla25[[#This Row],[ESC_DUR_COR_COD_ROS_TG_NEG]]</f>
        <v>765.375</v>
      </c>
      <c r="BS73" s="36">
        <f>Tabla25[[#This Row],[PAS_NUM_COR_COD_ROS_TG_NEU]]-Tabla25[[#This Row],[ESC_NUM_COR_COD_ROS_TG_NEU]]</f>
        <v>3.2785714285714285</v>
      </c>
      <c r="BT73" s="36">
        <f>Tabla25[[#This Row],[PAS_DUR_COR_COD_ROS_TG_NEU]]-Tabla25[[#This Row],[ESC_DUR_COR_COD_ROS_TG_NEU]]</f>
        <v>569.84999999999991</v>
      </c>
      <c r="BU73" s="36">
        <f>Tabla25[[#This Row],[PAS_NUM_COR_COD_ROS_TG_POS]]-Tabla25[[#This Row],[ESC_NUM_COR_COD_ROS_TG_POS]]</f>
        <v>2.6111111111111112</v>
      </c>
      <c r="BV73" s="36">
        <f>Tabla25[[#This Row],[PAS_DUR_COR_COD_ROS_TG_POS]]-Tabla25[[#This Row],[ESC_DUR_COR_COD_ROS_TG_POS]]</f>
        <v>602.07017543859638</v>
      </c>
      <c r="BW73" s="36">
        <f>Tabla25[[#This Row],[PAS_NUM_COR_COD_ROS_TG_TOT]]-Tabla25[[#This Row],[ESC_NUM_COR_COD_ROS_TG_TOT]]</f>
        <v>3.0338983050847457</v>
      </c>
      <c r="BX73" s="36">
        <f>Tabla25[[#This Row],[PAS_DUR_COR_COD_ROS_TG_TOT]]-Tabla25[[#This Row],[ESC_DUR_COR_COD_ROS_TG_TOT]]</f>
        <v>651.93486590038322</v>
      </c>
      <c r="BY73" s="39">
        <f>Tabla25[[#This Row],[PAS_NUM_COR_COD_ESC_TG_NEG]]-Tabla25[[#This Row],[ESC_NUM_COR_COD_ESC_TG_NEG]]</f>
        <v>0.56315789473684208</v>
      </c>
      <c r="BZ73" s="39">
        <f>Tabla25[[#This Row],[PAS_DUR_COR_COD_ESC_TG_NEG]]-Tabla25[[#This Row],[ESC_DUR_COR_COD_ESC_TG_NEG]]</f>
        <v>45.119047619047592</v>
      </c>
      <c r="CA73" s="39">
        <f>Tabla25[[#This Row],[PAS_NUM_COR_COD_ESC_TG_NEU]]-Tabla25[[#This Row],[ESC_NUM_COR_COD_ESC_TG_NEU]]</f>
        <v>-7.1428571428571619E-2</v>
      </c>
      <c r="CB73" s="39">
        <f>Tabla25[[#This Row],[PAS_DUR_COR_COD_ESC_TG_NEU]]-Tabla25[[#This Row],[ESC_DUR_COR_COD_ESC_TG_NEU]]</f>
        <v>-204.48421052631574</v>
      </c>
      <c r="CC73" s="39">
        <f>Tabla25[[#This Row],[PAS_NUM_COR_COD_ESC_TG_POS]]-Tabla25[[#This Row],[ESC_NUM_COR_COD_ESC_TG_POS]]</f>
        <v>0.14999999999999991</v>
      </c>
      <c r="CD73" s="39">
        <f>Tabla25[[#This Row],[PAS_DUR_COR_COD_ESC_TG_POS]]-Tabla25[[#This Row],[ESC_DUR_COR_COD_ESC_TG_POS]]</f>
        <v>114.58333333333337</v>
      </c>
      <c r="CE73" s="39">
        <f>Tabla25[[#This Row],[PAS_NUM_COR_COD_ESC_TG_TOT]]-Tabla25[[#This Row],[ESC_NUM_COR_COD_ESC_TG_TOT]]</f>
        <v>0.25945241199478497</v>
      </c>
      <c r="CF73" s="39">
        <f>Tabla25[[#This Row],[PAS_DUR_COR_COD_ESC_TG_TOT]]-Tabla25[[#This Row],[ESC_DUR_COR_COD_ESC_TG_TOT]]</f>
        <v>-3.1382868937048443</v>
      </c>
      <c r="CG73" s="42">
        <f>Tabla25[[#This Row],[PAS_NUM_COR_COD_ROS_TG_NEG]]-Tabla25[[#This Row],[PAS_NUM_COR_COD_ESC_TG_NEG]]</f>
        <v>3.5263157894736845</v>
      </c>
      <c r="CH73" s="42">
        <f>Tabla25[[#This Row],[PAS_NUM_COR_COD_ROS_TG_NEU]]-Tabla25[[#This Row],[PAS_NUM_COR_COD_ESC_TG_NEU]]</f>
        <v>2.3499999999999996</v>
      </c>
      <c r="CI73" s="42">
        <f>Tabla25[[#This Row],[PAS_NUM_COR_COD_ROS_TG_POS]]-Tabla25[[#This Row],[PAS_NUM_COR_COD_ESC_TG_POS]]</f>
        <v>1.35</v>
      </c>
      <c r="CJ73" s="42">
        <f>Tabla25[[#This Row],[PAS_NUM_COR_COD_ROS_TG_TOT]]-Tabla25[[#This Row],[PAS_NUM_COR_COD_ESC_TG_TOT]]</f>
        <v>2.3898305084745761</v>
      </c>
      <c r="CK73" s="42">
        <f>Tabla25[[#This Row],[PAS_DUR_COR_COD_ROS_TG_NEG]]-Tabla25[[#This Row],[PAS_DUR_COR_COD_ESC_TG_NEG]]</f>
        <v>766.71428571428578</v>
      </c>
      <c r="CL73" s="42">
        <f>Tabla25[[#This Row],[PAS_DUR_COR_COD_ROS_TG_NEU]]-Tabla25[[#This Row],[PAS_DUR_COR_COD_ESC_TG_NEU]]</f>
        <v>589.78421052631575</v>
      </c>
      <c r="CM73" s="42">
        <f>Tabla25[[#This Row],[PAS_DUR_COR_COD_ROS_TG_POS]]-Tabla25[[#This Row],[PAS_DUR_COR_COD_ESC_TG_POS]]</f>
        <v>354.40350877192975</v>
      </c>
      <c r="CN73" s="42">
        <f>Tabla25[[#This Row],[PAS_DUR_COR_COD_ROS_TG_TOT]]-Tabla25[[#This Row],[PAS_DUR_COR_COD_ESC_TG_TOT]]</f>
        <v>563.35970250169044</v>
      </c>
      <c r="CO73" s="44">
        <f>Tabla25[[#This Row],[ESC_NUM_COR_COD_ROS_TG_NEG]]-Tabla25[[#This Row],[ESC_NUM_COR_COD_ESC_TG_NEG]]</f>
        <v>0.7</v>
      </c>
      <c r="CP73" s="44">
        <f>Tabla25[[#This Row],[ESC_NUM_COR_COD_ROS_TG_NEU]]-Tabla25[[#This Row],[ESC_NUM_COR_COD_ESC_TG_NEU]]</f>
        <v>-1.0000000000000002</v>
      </c>
      <c r="CQ73" s="44">
        <f>Tabla25[[#This Row],[ESC_NUM_COR_COD_ROS_TG_POS]]-Tabla25[[#This Row],[ESC_NUM_COR_COD_ESC_TG_POS]]</f>
        <v>-1.1111111111111112</v>
      </c>
      <c r="CR73" s="44">
        <f>Tabla25[[#This Row],[ESC_NUM_COR_COD_ROS_TG_TOT]]-Tabla25[[#This Row],[ESC_NUM_COR_COD_ESC_TG_TOT]]</f>
        <v>-0.38461538461538458</v>
      </c>
      <c r="CS73" s="44">
        <f>Tabla25[[#This Row],[ESC_DUR_COR_COD_ROS_TG_NEG]]-Tabla25[[#This Row],[ESC_DUR_COR_COD_ESC_TG_NEG]]</f>
        <v>46.458333333333314</v>
      </c>
      <c r="CT73" s="44">
        <f>Tabla25[[#This Row],[ESC_DUR_COR_COD_ROS_TG_NEU]]-Tabla25[[#This Row],[ESC_DUR_COR_COD_ESC_TG_NEU]]</f>
        <v>-184.54999999999995</v>
      </c>
      <c r="CU73" s="44">
        <f>Tabla25[[#This Row],[ESC_DUR_COR_COD_ROS_TG_POS]]-Tabla25[[#This Row],[ESC_DUR_COR_COD_ESC_TG_POS]]</f>
        <v>-133.08333333333331</v>
      </c>
      <c r="CV73" s="44">
        <f>Tabla25[[#This Row],[ESC_DUR_COR_COD_ROS_TG_TOT]]-Tabla25[[#This Row],[ESC_DUR_COR_COD_ESC_TG_TOT]]</f>
        <v>-91.713450292397624</v>
      </c>
      <c r="CW73" s="47">
        <f>Tabla25[[#This Row],[ROS_NUM_COR_COD_ROS_TG_NEG]]-Tabla25[[#This Row],[ROS_NUM_COR_COD_ESC_TG_NEG]]</f>
        <v>1.625</v>
      </c>
      <c r="CX73" s="47">
        <f>Tabla25[[#This Row],[ROS_NUM_COR_COD_ROS_TG_NEU]]-Tabla25[[#This Row],[ROS_NUM_COR_COD_ESC_TG_NEU]]</f>
        <v>1.6</v>
      </c>
      <c r="CY73" s="47">
        <f>Tabla25[[#This Row],[ROS_NUM_COR_COD_ROS_TG_POS]]-Tabla25[[#This Row],[ROS_NUM_COR_COD_ESC_TG_POS]]</f>
        <v>2.7</v>
      </c>
      <c r="CZ73" s="47">
        <f>Tabla25[[#This Row],[ROS_NUM_COR_COD_ROS_TG_TOT]]-Tabla25[[#This Row],[ROS_NUM_COR_COD_ESC_TG_TOT]]</f>
        <v>2</v>
      </c>
      <c r="DA73" s="47">
        <f>Tabla25[[#This Row],[ROS_DUR_COR_COD_ROS_TG_NEG]]-Tabla25[[#This Row],[ROS_DUR_COR_COD_ESC_TG_NEG]]</f>
        <v>577.40476190476204</v>
      </c>
      <c r="DB73" s="47">
        <f>Tabla25[[#This Row],[ROS_DUR_COR_COD_ROS_TG_NEU]]-Tabla25[[#This Row],[ROS_DUR_COR_COD_ESC_TG_NEU]]</f>
        <v>531.33333333333326</v>
      </c>
      <c r="DC73" s="47">
        <f>Tabla25[[#This Row],[ROS_DUR_COR_COD_ROS_TG_POS]]-Tabla25[[#This Row],[ROS_DUR_COR_COD_ESC_TG_POS]]</f>
        <v>823.65555555555545</v>
      </c>
      <c r="DD73" s="47">
        <f>Tabla25[[#This Row],[ROS_DUR_COR_COD_ROS_TG_TOT]]-Tabla25[[#This Row],[ROS_DUR_COR_COD_ESC_TG_TOT]]</f>
        <v>661.48076923076928</v>
      </c>
    </row>
    <row r="74" spans="1:108" x14ac:dyDescent="0.3">
      <c r="A74" s="2" t="s">
        <v>72</v>
      </c>
      <c r="B74" s="2">
        <v>30</v>
      </c>
      <c r="C74" s="2">
        <v>2</v>
      </c>
      <c r="D74" s="2">
        <v>34</v>
      </c>
      <c r="E74" s="19">
        <v>3.5</v>
      </c>
      <c r="F74" s="19">
        <v>958.35</v>
      </c>
      <c r="G74" s="19">
        <v>4.3</v>
      </c>
      <c r="H74" s="19">
        <v>1250.0526315789473</v>
      </c>
      <c r="I74" s="19">
        <v>3.45</v>
      </c>
      <c r="J74" s="19">
        <v>1197.2777777777778</v>
      </c>
      <c r="K74" s="19">
        <v>3.75</v>
      </c>
      <c r="L74" s="19">
        <v>1131.0350877192982</v>
      </c>
      <c r="M74" s="21">
        <v>3.85</v>
      </c>
      <c r="N74" s="21">
        <v>1154.2222222222222</v>
      </c>
      <c r="O74" s="21">
        <v>3.1</v>
      </c>
      <c r="P74" s="21">
        <v>1061.7647058823529</v>
      </c>
      <c r="Q74" s="21">
        <v>3.65</v>
      </c>
      <c r="R74" s="21">
        <v>1058.8</v>
      </c>
      <c r="S74" s="21">
        <v>3.5333333333333332</v>
      </c>
      <c r="T74" s="21">
        <v>1090.9454545454546</v>
      </c>
      <c r="U74" s="22">
        <v>4.9000000000000004</v>
      </c>
      <c r="V74" s="22">
        <v>1658.7777777777778</v>
      </c>
      <c r="W74" s="22">
        <v>5.2</v>
      </c>
      <c r="X74" s="22">
        <v>1566.8</v>
      </c>
      <c r="Y74" s="22">
        <v>4.5999999999999996</v>
      </c>
      <c r="Z74" s="22">
        <v>1662.875</v>
      </c>
      <c r="AA74" s="22">
        <v>4.9000000000000004</v>
      </c>
      <c r="AB74" s="22">
        <v>1625.9259259259259</v>
      </c>
      <c r="AC74" s="24">
        <v>2</v>
      </c>
      <c r="AD74" s="24">
        <v>1084.3333333333333</v>
      </c>
      <c r="AE74" s="24">
        <v>1.7</v>
      </c>
      <c r="AF74" s="24">
        <v>952.66666666666663</v>
      </c>
      <c r="AG74" s="24">
        <v>2.7</v>
      </c>
      <c r="AH74" s="24">
        <v>1242.2857142857142</v>
      </c>
      <c r="AI74" s="24">
        <v>2.1333333333333333</v>
      </c>
      <c r="AJ74" s="24">
        <v>1100.9473684210527</v>
      </c>
      <c r="AK74" s="26">
        <v>2.1111111111111112</v>
      </c>
      <c r="AL74" s="26">
        <v>1104.4000000000001</v>
      </c>
      <c r="AM74" s="26">
        <v>3.5</v>
      </c>
      <c r="AN74" s="26">
        <v>1827.5</v>
      </c>
      <c r="AO74" s="26">
        <v>2.8</v>
      </c>
      <c r="AP74" s="26">
        <v>1348.6666666666667</v>
      </c>
      <c r="AQ74" s="26">
        <v>2.8275862068965516</v>
      </c>
      <c r="AR74" s="26">
        <v>1445.8235294117646</v>
      </c>
      <c r="AS74" s="28">
        <v>5.1111111111111107</v>
      </c>
      <c r="AT74" s="28">
        <v>1637.3333333333333</v>
      </c>
      <c r="AU74" s="28">
        <v>3.8</v>
      </c>
      <c r="AV74" s="28">
        <v>1161.3</v>
      </c>
      <c r="AW74" s="28">
        <v>4.8</v>
      </c>
      <c r="AX74" s="28">
        <v>1512.7777777777778</v>
      </c>
      <c r="AY74" s="28">
        <v>4.5517241379310347</v>
      </c>
      <c r="AZ74" s="28">
        <v>1427.2857142857142</v>
      </c>
      <c r="BA74" s="33">
        <f>Tabla25[[#This Row],[ROS_NUM_COR_COD_ROS_TG_NEG]]-Tabla25[[#This Row],[PAS_NUM_COR_COD_ROS_TG_NEG]]</f>
        <v>1.2611111111111106</v>
      </c>
      <c r="BB74" s="33">
        <f>Tabla25[[#This Row],[ROS_DUR_COR_COD_ROS_TG_NEG]]-Tabla25[[#This Row],[PAS_DUR_COR_COD_ROS_TG_NEG]]</f>
        <v>483.11111111111109</v>
      </c>
      <c r="BC74" s="33">
        <f>Tabla25[[#This Row],[ROS_NUM_COR_COD_ROS_TG_NEU]]-Tabla25[[#This Row],[PAS_NUM_COR_COD_ROS_TG_NEU]]</f>
        <v>0.69999999999999973</v>
      </c>
      <c r="BD74" s="33">
        <f>Tabla25[[#This Row],[ROS_DUR_COR_COD_ROS_TG_NEU]]-Tabla25[[#This Row],[PAS_DUR_COR_COD_ROS_TG_NEU]]</f>
        <v>99.535294117647027</v>
      </c>
      <c r="BE74" s="33">
        <f>Tabla25[[#This Row],[ROS_NUM_COR_COD_ROS_TG_POS]]-Tabla25[[#This Row],[PAS_NUM_COR_COD_ROS_TG_POS]]</f>
        <v>1.1499999999999999</v>
      </c>
      <c r="BF74" s="33">
        <f>Tabla25[[#This Row],[ROS_DUR_COR_COD_ROS_TG_POS]]-Tabla25[[#This Row],[PAS_DUR_COR_COD_ROS_TG_POS]]</f>
        <v>453.97777777777787</v>
      </c>
      <c r="BG74" s="33">
        <f>Tabla25[[#This Row],[ROS_NUM_COR_COD_ROS_TG_TOT]]-Tabla25[[#This Row],[PAS_NUM_COR_COD_ROS_TG_TOT]]</f>
        <v>1.0183908045977015</v>
      </c>
      <c r="BH74" s="33">
        <f>Tabla25[[#This Row],[ROS_DUR_COR_COD_ROS_TG_TOT]]-Tabla25[[#This Row],[PAS_DUR_COR_COD_ROS_TG_TOT]]</f>
        <v>336.34025974025963</v>
      </c>
      <c r="BI74" s="30">
        <f>Tabla25[[#This Row],[ROS_NUM_COR_COD_ESC_TG_NEG]]-Tabla25[[#This Row],[PAS_NUM_COR_COD_ESC_TG_NEG]]</f>
        <v>-1.3888888888888888</v>
      </c>
      <c r="BJ74" s="30">
        <f>Tabla25[[#This Row],[ROS_DUR_COR_COD_ESC_TG_NEG]]-Tabla25[[#This Row],[PAS_DUR_COR_COD_ESC_TG_NEG]]</f>
        <v>146.05000000000007</v>
      </c>
      <c r="BK74" s="30">
        <f>Tabla25[[#This Row],[ROS_NUM_COR_COD_ESC_TG_NEU]]-Tabla25[[#This Row],[PAS_NUM_COR_COD_ESC_TG_NEU]]</f>
        <v>-0.79999999999999982</v>
      </c>
      <c r="BL74" s="30">
        <f>Tabla25[[#This Row],[ROS_DUR_COR_COD_ESC_TG_NEU]]-Tabla25[[#This Row],[PAS_DUR_COR_COD_ESC_TG_NEU]]</f>
        <v>577.44736842105272</v>
      </c>
      <c r="BM74" s="30">
        <f>Tabla25[[#This Row],[ROS_NUM_COR_COD_ESC_TG_POS]]-Tabla25[[#This Row],[PAS_NUM_COR_COD_ESC_TG_POS]]</f>
        <v>-0.65000000000000036</v>
      </c>
      <c r="BN74" s="30">
        <f>Tabla25[[#This Row],[ROS_DUR_COR_COD_ESC_TG_POS]]-Tabla25[[#This Row],[PAS_DUR_COR_COD_ESC_TG_POS]]</f>
        <v>151.38888888888891</v>
      </c>
      <c r="BO74" s="30">
        <f>Tabla25[[#This Row],[ROS_NUM_COR_COD_ESC_TG_TOT]]-Tabla25[[#This Row],[PAS_NUM_COR_COD_ESC_TG_TOT]]</f>
        <v>-0.9224137931034484</v>
      </c>
      <c r="BP74" s="30">
        <f>Tabla25[[#This Row],[ROS_DUR_COR_COD_ESC_TG_TOT]]-Tabla25[[#This Row],[PAS_DUR_COR_COD_ESC_TG_TOT]]</f>
        <v>314.78844169246645</v>
      </c>
      <c r="BQ74" s="36">
        <f>Tabla25[[#This Row],[PAS_NUM_COR_COD_ROS_TG_NEG]]-Tabla25[[#This Row],[ESC_NUM_COR_COD_ROS_TG_NEG]]</f>
        <v>1.85</v>
      </c>
      <c r="BR74" s="36">
        <f>Tabla25[[#This Row],[PAS_DUR_COR_COD_ROS_TG_NEG]]-Tabla25[[#This Row],[ESC_DUR_COR_COD_ROS_TG_NEG]]</f>
        <v>69.888888888888914</v>
      </c>
      <c r="BS74" s="36">
        <f>Tabla25[[#This Row],[PAS_NUM_COR_COD_ROS_TG_NEU]]-Tabla25[[#This Row],[ESC_NUM_COR_COD_ROS_TG_NEU]]</f>
        <v>1.4000000000000001</v>
      </c>
      <c r="BT74" s="36">
        <f>Tabla25[[#This Row],[PAS_DUR_COR_COD_ROS_TG_NEU]]-Tabla25[[#This Row],[ESC_DUR_COR_COD_ROS_TG_NEU]]</f>
        <v>109.0980392156863</v>
      </c>
      <c r="BU74" s="36">
        <f>Tabla25[[#This Row],[PAS_NUM_COR_COD_ROS_TG_POS]]-Tabla25[[#This Row],[ESC_NUM_COR_COD_ROS_TG_POS]]</f>
        <v>0.94999999999999973</v>
      </c>
      <c r="BV74" s="36">
        <f>Tabla25[[#This Row],[PAS_DUR_COR_COD_ROS_TG_POS]]-Tabla25[[#This Row],[ESC_DUR_COR_COD_ROS_TG_POS]]</f>
        <v>-183.48571428571427</v>
      </c>
      <c r="BW74" s="36">
        <f>Tabla25[[#This Row],[PAS_NUM_COR_COD_ROS_TG_TOT]]-Tabla25[[#This Row],[ESC_NUM_COR_COD_ROS_TG_TOT]]</f>
        <v>1.4</v>
      </c>
      <c r="BX74" s="36">
        <f>Tabla25[[#This Row],[PAS_DUR_COR_COD_ROS_TG_TOT]]-Tabla25[[#This Row],[ESC_DUR_COR_COD_ROS_TG_TOT]]</f>
        <v>-10.00191387559812</v>
      </c>
      <c r="BY74" s="39">
        <f>Tabla25[[#This Row],[PAS_NUM_COR_COD_ESC_TG_NEG]]-Tabla25[[#This Row],[ESC_NUM_COR_COD_ESC_TG_NEG]]</f>
        <v>-1.4000000000000004</v>
      </c>
      <c r="BZ74" s="39">
        <f>Tabla25[[#This Row],[PAS_DUR_COR_COD_ESC_TG_NEG]]-Tabla25[[#This Row],[ESC_DUR_COR_COD_ESC_TG_NEG]]</f>
        <v>-700.42777777777781</v>
      </c>
      <c r="CA74" s="39">
        <f>Tabla25[[#This Row],[PAS_NUM_COR_COD_ESC_TG_NEU]]-Tabla25[[#This Row],[ESC_NUM_COR_COD_ESC_TG_NEU]]</f>
        <v>-0.90000000000000036</v>
      </c>
      <c r="CB74" s="39">
        <f>Tabla25[[#This Row],[PAS_DUR_COR_COD_ESC_TG_NEU]]-Tabla25[[#This Row],[ESC_DUR_COR_COD_ESC_TG_NEU]]</f>
        <v>-316.74736842105267</v>
      </c>
      <c r="CC74" s="39">
        <f>Tabla25[[#This Row],[PAS_NUM_COR_COD_ESC_TG_POS]]-Tabla25[[#This Row],[ESC_NUM_COR_COD_ESC_TG_POS]]</f>
        <v>-1.1499999999999995</v>
      </c>
      <c r="CD74" s="39">
        <f>Tabla25[[#This Row],[PAS_DUR_COR_COD_ESC_TG_POS]]-Tabla25[[#This Row],[ESC_DUR_COR_COD_ESC_TG_POS]]</f>
        <v>-465.59722222222217</v>
      </c>
      <c r="CE74" s="39">
        <f>Tabla25[[#This Row],[PAS_NUM_COR_COD_ESC_TG_TOT]]-Tabla25[[#This Row],[ESC_NUM_COR_COD_ESC_TG_TOT]]</f>
        <v>-1.1500000000000004</v>
      </c>
      <c r="CF74" s="39">
        <f>Tabla25[[#This Row],[PAS_DUR_COR_COD_ESC_TG_TOT]]-Tabla25[[#This Row],[ESC_DUR_COR_COD_ESC_TG_TOT]]</f>
        <v>-494.89083820662768</v>
      </c>
      <c r="CG74" s="42">
        <f>Tabla25[[#This Row],[PAS_NUM_COR_COD_ROS_TG_NEG]]-Tabla25[[#This Row],[PAS_NUM_COR_COD_ESC_TG_NEG]]</f>
        <v>0.35000000000000009</v>
      </c>
      <c r="CH74" s="42">
        <f>Tabla25[[#This Row],[PAS_NUM_COR_COD_ROS_TG_NEU]]-Tabla25[[#This Row],[PAS_NUM_COR_COD_ESC_TG_NEU]]</f>
        <v>-1.1999999999999997</v>
      </c>
      <c r="CI74" s="42">
        <f>Tabla25[[#This Row],[PAS_NUM_COR_COD_ROS_TG_POS]]-Tabla25[[#This Row],[PAS_NUM_COR_COD_ESC_TG_POS]]</f>
        <v>0.19999999999999973</v>
      </c>
      <c r="CJ74" s="42">
        <f>Tabla25[[#This Row],[PAS_NUM_COR_COD_ROS_TG_TOT]]-Tabla25[[#This Row],[PAS_NUM_COR_COD_ESC_TG_TOT]]</f>
        <v>-0.21666666666666679</v>
      </c>
      <c r="CK74" s="42">
        <f>Tabla25[[#This Row],[PAS_DUR_COR_COD_ROS_TG_NEG]]-Tabla25[[#This Row],[PAS_DUR_COR_COD_ESC_TG_NEG]]</f>
        <v>195.87222222222215</v>
      </c>
      <c r="CL74" s="42">
        <f>Tabla25[[#This Row],[PAS_DUR_COR_COD_ROS_TG_NEU]]-Tabla25[[#This Row],[PAS_DUR_COR_COD_ESC_TG_NEU]]</f>
        <v>-188.28792569659436</v>
      </c>
      <c r="CM74" s="42">
        <f>Tabla25[[#This Row],[PAS_DUR_COR_COD_ROS_TG_POS]]-Tabla25[[#This Row],[PAS_DUR_COR_COD_ESC_TG_POS]]</f>
        <v>-138.47777777777787</v>
      </c>
      <c r="CN74" s="42">
        <f>Tabla25[[#This Row],[PAS_DUR_COR_COD_ROS_TG_TOT]]-Tabla25[[#This Row],[PAS_DUR_COR_COD_ESC_TG_TOT]]</f>
        <v>-40.089633173843595</v>
      </c>
      <c r="CO74" s="44">
        <f>Tabla25[[#This Row],[ESC_NUM_COR_COD_ROS_TG_NEG]]-Tabla25[[#This Row],[ESC_NUM_COR_COD_ESC_TG_NEG]]</f>
        <v>-2.9000000000000004</v>
      </c>
      <c r="CP74" s="44">
        <f>Tabla25[[#This Row],[ESC_NUM_COR_COD_ROS_TG_NEU]]-Tabla25[[#This Row],[ESC_NUM_COR_COD_ESC_TG_NEU]]</f>
        <v>-3.5</v>
      </c>
      <c r="CQ74" s="44">
        <f>Tabla25[[#This Row],[ESC_NUM_COR_COD_ROS_TG_POS]]-Tabla25[[#This Row],[ESC_NUM_COR_COD_ESC_TG_POS]]</f>
        <v>-1.8999999999999995</v>
      </c>
      <c r="CR74" s="44">
        <f>Tabla25[[#This Row],[ESC_NUM_COR_COD_ROS_TG_TOT]]-Tabla25[[#This Row],[ESC_NUM_COR_COD_ESC_TG_TOT]]</f>
        <v>-2.7666666666666671</v>
      </c>
      <c r="CS74" s="44">
        <f>Tabla25[[#This Row],[ESC_DUR_COR_COD_ROS_TG_NEG]]-Tabla25[[#This Row],[ESC_DUR_COR_COD_ESC_TG_NEG]]</f>
        <v>-574.44444444444457</v>
      </c>
      <c r="CT74" s="44">
        <f>Tabla25[[#This Row],[ESC_DUR_COR_COD_ROS_TG_NEU]]-Tabla25[[#This Row],[ESC_DUR_COR_COD_ESC_TG_NEU]]</f>
        <v>-614.13333333333333</v>
      </c>
      <c r="CU74" s="44">
        <f>Tabla25[[#This Row],[ESC_DUR_COR_COD_ROS_TG_POS]]-Tabla25[[#This Row],[ESC_DUR_COR_COD_ESC_TG_POS]]</f>
        <v>-420.58928571428578</v>
      </c>
      <c r="CV74" s="44">
        <f>Tabla25[[#This Row],[ESC_DUR_COR_COD_ROS_TG_TOT]]-Tabla25[[#This Row],[ESC_DUR_COR_COD_ESC_TG_TOT]]</f>
        <v>-524.97855750487315</v>
      </c>
      <c r="CW74" s="47">
        <f>Tabla25[[#This Row],[ROS_NUM_COR_COD_ROS_TG_NEG]]-Tabla25[[#This Row],[ROS_NUM_COR_COD_ESC_TG_NEG]]</f>
        <v>2.9999999999999996</v>
      </c>
      <c r="CX74" s="47">
        <f>Tabla25[[#This Row],[ROS_NUM_COR_COD_ROS_TG_NEU]]-Tabla25[[#This Row],[ROS_NUM_COR_COD_ESC_TG_NEU]]</f>
        <v>0.29999999999999982</v>
      </c>
      <c r="CY74" s="47">
        <f>Tabla25[[#This Row],[ROS_NUM_COR_COD_ROS_TG_POS]]-Tabla25[[#This Row],[ROS_NUM_COR_COD_ESC_TG_POS]]</f>
        <v>2</v>
      </c>
      <c r="CZ74" s="47">
        <f>Tabla25[[#This Row],[ROS_NUM_COR_COD_ROS_TG_TOT]]-Tabla25[[#This Row],[ROS_NUM_COR_COD_ESC_TG_TOT]]</f>
        <v>1.7241379310344831</v>
      </c>
      <c r="DA74" s="47">
        <f>Tabla25[[#This Row],[ROS_DUR_COR_COD_ROS_TG_NEG]]-Tabla25[[#This Row],[ROS_DUR_COR_COD_ESC_TG_NEG]]</f>
        <v>532.93333333333317</v>
      </c>
      <c r="DB74" s="47">
        <f>Tabla25[[#This Row],[ROS_DUR_COR_COD_ROS_TG_NEU]]-Tabla25[[#This Row],[ROS_DUR_COR_COD_ESC_TG_NEU]]</f>
        <v>-666.2</v>
      </c>
      <c r="DC74" s="47">
        <f>Tabla25[[#This Row],[ROS_DUR_COR_COD_ROS_TG_POS]]-Tabla25[[#This Row],[ROS_DUR_COR_COD_ESC_TG_POS]]</f>
        <v>164.11111111111109</v>
      </c>
      <c r="DD74" s="47">
        <f>Tabla25[[#This Row],[ROS_DUR_COR_COD_ROS_TG_TOT]]-Tabla25[[#This Row],[ROS_DUR_COR_COD_ESC_TG_TOT]]</f>
        <v>-18.537815126050418</v>
      </c>
    </row>
    <row r="75" spans="1:108" x14ac:dyDescent="0.3">
      <c r="A75" s="2" t="s">
        <v>73</v>
      </c>
      <c r="B75" s="2">
        <v>30</v>
      </c>
      <c r="C75" s="2">
        <v>2</v>
      </c>
      <c r="D75" s="2">
        <v>38</v>
      </c>
      <c r="E75" s="19">
        <v>3.85</v>
      </c>
      <c r="F75" s="19">
        <v>1018.15</v>
      </c>
      <c r="G75" s="19">
        <v>3.7</v>
      </c>
      <c r="H75" s="19">
        <v>1001.6</v>
      </c>
      <c r="I75" s="19">
        <v>3.5</v>
      </c>
      <c r="J75" s="19">
        <v>976.33333333333337</v>
      </c>
      <c r="K75" s="19">
        <v>3.6833333333333331</v>
      </c>
      <c r="L75" s="19">
        <v>999.4655172413793</v>
      </c>
      <c r="M75" s="21">
        <v>2.6</v>
      </c>
      <c r="N75" s="21">
        <v>664.68421052631584</v>
      </c>
      <c r="O75" s="21">
        <v>3</v>
      </c>
      <c r="P75" s="21">
        <v>780.33333333333337</v>
      </c>
      <c r="Q75" s="21">
        <v>3.15</v>
      </c>
      <c r="R75" s="21">
        <v>785.88888888888891</v>
      </c>
      <c r="S75" s="21">
        <v>2.9166666666666665</v>
      </c>
      <c r="T75" s="21">
        <v>742.2</v>
      </c>
      <c r="U75" s="22">
        <v>4.666666666666667</v>
      </c>
      <c r="V75" s="22">
        <v>1481.1666666666667</v>
      </c>
      <c r="W75" s="22">
        <v>4.0999999999999996</v>
      </c>
      <c r="X75" s="22">
        <v>1204</v>
      </c>
      <c r="Y75" s="22">
        <v>5.1111111111111107</v>
      </c>
      <c r="Z75" s="22">
        <v>1525</v>
      </c>
      <c r="AA75" s="22">
        <v>4.5999999999999996</v>
      </c>
      <c r="AB75" s="22">
        <v>1386.08</v>
      </c>
      <c r="AC75" s="24">
        <v>1.6666666666666667</v>
      </c>
      <c r="AD75" s="24">
        <v>698.75</v>
      </c>
      <c r="AE75" s="24">
        <v>2.2000000000000002</v>
      </c>
      <c r="AF75" s="24">
        <v>674.88888888888891</v>
      </c>
      <c r="AG75" s="24">
        <v>1.2222222222222223</v>
      </c>
      <c r="AH75" s="24">
        <v>375.5</v>
      </c>
      <c r="AI75" s="24">
        <v>1.72</v>
      </c>
      <c r="AJ75" s="24">
        <v>585.36842105263156</v>
      </c>
      <c r="AK75" s="26">
        <v>2.2222222222222223</v>
      </c>
      <c r="AL75" s="26">
        <v>691.625</v>
      </c>
      <c r="AM75" s="26">
        <v>0.9</v>
      </c>
      <c r="AN75" s="26">
        <v>511.6</v>
      </c>
      <c r="AO75" s="26">
        <v>2.1111111111111112</v>
      </c>
      <c r="AP75" s="26">
        <v>607</v>
      </c>
      <c r="AQ75" s="26">
        <v>1.7142857142857142</v>
      </c>
      <c r="AR75" s="26">
        <v>617</v>
      </c>
      <c r="AS75" s="28">
        <v>4.333333333333333</v>
      </c>
      <c r="AT75" s="28">
        <v>1398.1111111111111</v>
      </c>
      <c r="AU75" s="28">
        <v>6.4</v>
      </c>
      <c r="AV75" s="28">
        <v>1829.9</v>
      </c>
      <c r="AW75" s="28">
        <v>5.7777777777777777</v>
      </c>
      <c r="AX75" s="28">
        <v>1603.2222222222222</v>
      </c>
      <c r="AY75" s="28">
        <v>5.5357142857142856</v>
      </c>
      <c r="AZ75" s="28">
        <v>1618.25</v>
      </c>
      <c r="BA75" s="33">
        <f>Tabla25[[#This Row],[ROS_NUM_COR_COD_ROS_TG_NEG]]-Tabla25[[#This Row],[PAS_NUM_COR_COD_ROS_TG_NEG]]</f>
        <v>1.7333333333333329</v>
      </c>
      <c r="BB75" s="33">
        <f>Tabla25[[#This Row],[ROS_DUR_COR_COD_ROS_TG_NEG]]-Tabla25[[#This Row],[PAS_DUR_COR_COD_ROS_TG_NEG]]</f>
        <v>733.42690058479525</v>
      </c>
      <c r="BC75" s="33">
        <f>Tabla25[[#This Row],[ROS_NUM_COR_COD_ROS_TG_NEU]]-Tabla25[[#This Row],[PAS_NUM_COR_COD_ROS_TG_NEU]]</f>
        <v>3.4000000000000004</v>
      </c>
      <c r="BD75" s="33">
        <f>Tabla25[[#This Row],[ROS_DUR_COR_COD_ROS_TG_NEU]]-Tabla25[[#This Row],[PAS_DUR_COR_COD_ROS_TG_NEU]]</f>
        <v>1049.5666666666666</v>
      </c>
      <c r="BE75" s="33">
        <f>Tabla25[[#This Row],[ROS_NUM_COR_COD_ROS_TG_POS]]-Tabla25[[#This Row],[PAS_NUM_COR_COD_ROS_TG_POS]]</f>
        <v>2.6277777777777778</v>
      </c>
      <c r="BF75" s="33">
        <f>Tabla25[[#This Row],[ROS_DUR_COR_COD_ROS_TG_POS]]-Tabla25[[#This Row],[PAS_DUR_COR_COD_ROS_TG_POS]]</f>
        <v>817.33333333333326</v>
      </c>
      <c r="BG75" s="33">
        <f>Tabla25[[#This Row],[ROS_NUM_COR_COD_ROS_TG_TOT]]-Tabla25[[#This Row],[PAS_NUM_COR_COD_ROS_TG_TOT]]</f>
        <v>2.6190476190476191</v>
      </c>
      <c r="BH75" s="33">
        <f>Tabla25[[#This Row],[ROS_DUR_COR_COD_ROS_TG_TOT]]-Tabla25[[#This Row],[PAS_DUR_COR_COD_ROS_TG_TOT]]</f>
        <v>876.05</v>
      </c>
      <c r="BI75" s="30">
        <f>Tabla25[[#This Row],[ROS_NUM_COR_COD_ESC_TG_NEG]]-Tabla25[[#This Row],[PAS_NUM_COR_COD_ESC_TG_NEG]]</f>
        <v>-1.6277777777777778</v>
      </c>
      <c r="BJ75" s="30">
        <f>Tabla25[[#This Row],[ROS_DUR_COR_COD_ESC_TG_NEG]]-Tabla25[[#This Row],[PAS_DUR_COR_COD_ESC_TG_NEG]]</f>
        <v>-326.52499999999998</v>
      </c>
      <c r="BK75" s="30">
        <f>Tabla25[[#This Row],[ROS_NUM_COR_COD_ESC_TG_NEU]]-Tabla25[[#This Row],[PAS_NUM_COR_COD_ESC_TG_NEU]]</f>
        <v>-2.8000000000000003</v>
      </c>
      <c r="BL75" s="30">
        <f>Tabla25[[#This Row],[ROS_DUR_COR_COD_ESC_TG_NEU]]-Tabla25[[#This Row],[PAS_DUR_COR_COD_ESC_TG_NEU]]</f>
        <v>-490</v>
      </c>
      <c r="BM75" s="30">
        <f>Tabla25[[#This Row],[ROS_NUM_COR_COD_ESC_TG_POS]]-Tabla25[[#This Row],[PAS_NUM_COR_COD_ESC_TG_POS]]</f>
        <v>-1.3888888888888888</v>
      </c>
      <c r="BN75" s="30">
        <f>Tabla25[[#This Row],[ROS_DUR_COR_COD_ESC_TG_POS]]-Tabla25[[#This Row],[PAS_DUR_COR_COD_ESC_TG_POS]]</f>
        <v>-369.33333333333337</v>
      </c>
      <c r="BO75" s="30">
        <f>Tabla25[[#This Row],[ROS_NUM_COR_COD_ESC_TG_TOT]]-Tabla25[[#This Row],[PAS_NUM_COR_COD_ESC_TG_TOT]]</f>
        <v>-1.9690476190476189</v>
      </c>
      <c r="BP75" s="30">
        <f>Tabla25[[#This Row],[ROS_DUR_COR_COD_ESC_TG_TOT]]-Tabla25[[#This Row],[PAS_DUR_COR_COD_ESC_TG_TOT]]</f>
        <v>-382.4655172413793</v>
      </c>
      <c r="BQ75" s="36">
        <f>Tabla25[[#This Row],[PAS_NUM_COR_COD_ROS_TG_NEG]]-Tabla25[[#This Row],[ESC_NUM_COR_COD_ROS_TG_NEG]]</f>
        <v>0.93333333333333335</v>
      </c>
      <c r="BR75" s="36">
        <f>Tabla25[[#This Row],[PAS_DUR_COR_COD_ROS_TG_NEG]]-Tabla25[[#This Row],[ESC_DUR_COR_COD_ROS_TG_NEG]]</f>
        <v>-34.065789473684163</v>
      </c>
      <c r="BS75" s="36">
        <f>Tabla25[[#This Row],[PAS_NUM_COR_COD_ROS_TG_NEU]]-Tabla25[[#This Row],[ESC_NUM_COR_COD_ROS_TG_NEU]]</f>
        <v>0.79999999999999982</v>
      </c>
      <c r="BT75" s="36">
        <f>Tabla25[[#This Row],[PAS_DUR_COR_COD_ROS_TG_NEU]]-Tabla25[[#This Row],[ESC_DUR_COR_COD_ROS_TG_NEU]]</f>
        <v>105.44444444444446</v>
      </c>
      <c r="BU75" s="36">
        <f>Tabla25[[#This Row],[PAS_NUM_COR_COD_ROS_TG_POS]]-Tabla25[[#This Row],[ESC_NUM_COR_COD_ROS_TG_POS]]</f>
        <v>1.9277777777777776</v>
      </c>
      <c r="BV75" s="36">
        <f>Tabla25[[#This Row],[PAS_DUR_COR_COD_ROS_TG_POS]]-Tabla25[[#This Row],[ESC_DUR_COR_COD_ROS_TG_POS]]</f>
        <v>410.38888888888891</v>
      </c>
      <c r="BW75" s="36">
        <f>Tabla25[[#This Row],[PAS_NUM_COR_COD_ROS_TG_TOT]]-Tabla25[[#This Row],[ESC_NUM_COR_COD_ROS_TG_TOT]]</f>
        <v>1.1966666666666665</v>
      </c>
      <c r="BX75" s="36">
        <f>Tabla25[[#This Row],[PAS_DUR_COR_COD_ROS_TG_TOT]]-Tabla25[[#This Row],[ESC_DUR_COR_COD_ROS_TG_TOT]]</f>
        <v>156.83157894736848</v>
      </c>
      <c r="BY75" s="39">
        <f>Tabla25[[#This Row],[PAS_NUM_COR_COD_ESC_TG_NEG]]-Tabla25[[#This Row],[ESC_NUM_COR_COD_ESC_TG_NEG]]</f>
        <v>-0.81666666666666687</v>
      </c>
      <c r="BZ75" s="39">
        <f>Tabla25[[#This Row],[PAS_DUR_COR_COD_ESC_TG_NEG]]-Tabla25[[#This Row],[ESC_DUR_COR_COD_ESC_TG_NEG]]</f>
        <v>-463.01666666666677</v>
      </c>
      <c r="CA75" s="39">
        <f>Tabla25[[#This Row],[PAS_NUM_COR_COD_ESC_TG_NEU]]-Tabla25[[#This Row],[ESC_NUM_COR_COD_ESC_TG_NEU]]</f>
        <v>-0.39999999999999947</v>
      </c>
      <c r="CB75" s="39">
        <f>Tabla25[[#This Row],[PAS_DUR_COR_COD_ESC_TG_NEU]]-Tabla25[[#This Row],[ESC_DUR_COR_COD_ESC_TG_NEU]]</f>
        <v>-202.39999999999998</v>
      </c>
      <c r="CC75" s="39">
        <f>Tabla25[[#This Row],[PAS_NUM_COR_COD_ESC_TG_POS]]-Tabla25[[#This Row],[ESC_NUM_COR_COD_ESC_TG_POS]]</f>
        <v>-1.6111111111111107</v>
      </c>
      <c r="CD75" s="39">
        <f>Tabla25[[#This Row],[PAS_DUR_COR_COD_ESC_TG_POS]]-Tabla25[[#This Row],[ESC_DUR_COR_COD_ESC_TG_POS]]</f>
        <v>-548.66666666666663</v>
      </c>
      <c r="CE75" s="39">
        <f>Tabla25[[#This Row],[PAS_NUM_COR_COD_ESC_TG_TOT]]-Tabla25[[#This Row],[ESC_NUM_COR_COD_ESC_TG_TOT]]</f>
        <v>-0.91666666666666652</v>
      </c>
      <c r="CF75" s="39">
        <f>Tabla25[[#This Row],[PAS_DUR_COR_COD_ESC_TG_TOT]]-Tabla25[[#This Row],[ESC_DUR_COR_COD_ESC_TG_TOT]]</f>
        <v>-386.61448275862062</v>
      </c>
      <c r="CG75" s="42">
        <f>Tabla25[[#This Row],[PAS_NUM_COR_COD_ROS_TG_NEG]]-Tabla25[[#This Row],[PAS_NUM_COR_COD_ESC_TG_NEG]]</f>
        <v>-1.25</v>
      </c>
      <c r="CH75" s="42">
        <f>Tabla25[[#This Row],[PAS_NUM_COR_COD_ROS_TG_NEU]]-Tabla25[[#This Row],[PAS_NUM_COR_COD_ESC_TG_NEU]]</f>
        <v>-0.70000000000000018</v>
      </c>
      <c r="CI75" s="42">
        <f>Tabla25[[#This Row],[PAS_NUM_COR_COD_ROS_TG_POS]]-Tabla25[[#This Row],[PAS_NUM_COR_COD_ESC_TG_POS]]</f>
        <v>-0.35000000000000009</v>
      </c>
      <c r="CJ75" s="42">
        <f>Tabla25[[#This Row],[PAS_NUM_COR_COD_ROS_TG_TOT]]-Tabla25[[#This Row],[PAS_NUM_COR_COD_ESC_TG_TOT]]</f>
        <v>-0.76666666666666661</v>
      </c>
      <c r="CK75" s="42">
        <f>Tabla25[[#This Row],[PAS_DUR_COR_COD_ROS_TG_NEG]]-Tabla25[[#This Row],[PAS_DUR_COR_COD_ESC_TG_NEG]]</f>
        <v>-353.46578947368414</v>
      </c>
      <c r="CL75" s="42">
        <f>Tabla25[[#This Row],[PAS_DUR_COR_COD_ROS_TG_NEU]]-Tabla25[[#This Row],[PAS_DUR_COR_COD_ESC_TG_NEU]]</f>
        <v>-221.26666666666665</v>
      </c>
      <c r="CM75" s="42">
        <f>Tabla25[[#This Row],[PAS_DUR_COR_COD_ROS_TG_POS]]-Tabla25[[#This Row],[PAS_DUR_COR_COD_ESC_TG_POS]]</f>
        <v>-190.44444444444446</v>
      </c>
      <c r="CN75" s="42">
        <f>Tabla25[[#This Row],[PAS_DUR_COR_COD_ROS_TG_TOT]]-Tabla25[[#This Row],[PAS_DUR_COR_COD_ESC_TG_TOT]]</f>
        <v>-257.26551724137926</v>
      </c>
      <c r="CO75" s="44">
        <f>Tabla25[[#This Row],[ESC_NUM_COR_COD_ROS_TG_NEG]]-Tabla25[[#This Row],[ESC_NUM_COR_COD_ESC_TG_NEG]]</f>
        <v>-3</v>
      </c>
      <c r="CP75" s="44">
        <f>Tabla25[[#This Row],[ESC_NUM_COR_COD_ROS_TG_NEU]]-Tabla25[[#This Row],[ESC_NUM_COR_COD_ESC_TG_NEU]]</f>
        <v>-1.8999999999999995</v>
      </c>
      <c r="CQ75" s="44">
        <f>Tabla25[[#This Row],[ESC_NUM_COR_COD_ROS_TG_POS]]-Tabla25[[#This Row],[ESC_NUM_COR_COD_ESC_TG_POS]]</f>
        <v>-3.8888888888888884</v>
      </c>
      <c r="CR75" s="44">
        <f>Tabla25[[#This Row],[ESC_NUM_COR_COD_ROS_TG_TOT]]-Tabla25[[#This Row],[ESC_NUM_COR_COD_ESC_TG_TOT]]</f>
        <v>-2.88</v>
      </c>
      <c r="CS75" s="44">
        <f>Tabla25[[#This Row],[ESC_DUR_COR_COD_ROS_TG_NEG]]-Tabla25[[#This Row],[ESC_DUR_COR_COD_ESC_TG_NEG]]</f>
        <v>-782.41666666666674</v>
      </c>
      <c r="CT75" s="44">
        <f>Tabla25[[#This Row],[ESC_DUR_COR_COD_ROS_TG_NEU]]-Tabla25[[#This Row],[ESC_DUR_COR_COD_ESC_TG_NEU]]</f>
        <v>-529.11111111111109</v>
      </c>
      <c r="CU75" s="44">
        <f>Tabla25[[#This Row],[ESC_DUR_COR_COD_ROS_TG_POS]]-Tabla25[[#This Row],[ESC_DUR_COR_COD_ESC_TG_POS]]</f>
        <v>-1149.5</v>
      </c>
      <c r="CV75" s="44">
        <f>Tabla25[[#This Row],[ESC_DUR_COR_COD_ROS_TG_TOT]]-Tabla25[[#This Row],[ESC_DUR_COR_COD_ESC_TG_TOT]]</f>
        <v>-800.71157894736837</v>
      </c>
      <c r="CW75" s="47">
        <f>Tabla25[[#This Row],[ROS_NUM_COR_COD_ROS_TG_NEG]]-Tabla25[[#This Row],[ROS_NUM_COR_COD_ESC_TG_NEG]]</f>
        <v>2.1111111111111107</v>
      </c>
      <c r="CX75" s="47">
        <f>Tabla25[[#This Row],[ROS_NUM_COR_COD_ROS_TG_NEU]]-Tabla25[[#This Row],[ROS_NUM_COR_COD_ESC_TG_NEU]]</f>
        <v>5.5</v>
      </c>
      <c r="CY75" s="47">
        <f>Tabla25[[#This Row],[ROS_NUM_COR_COD_ROS_TG_POS]]-Tabla25[[#This Row],[ROS_NUM_COR_COD_ESC_TG_POS]]</f>
        <v>3.6666666666666665</v>
      </c>
      <c r="CZ75" s="47">
        <f>Tabla25[[#This Row],[ROS_NUM_COR_COD_ROS_TG_TOT]]-Tabla25[[#This Row],[ROS_NUM_COR_COD_ESC_TG_TOT]]</f>
        <v>3.8214285714285712</v>
      </c>
      <c r="DA75" s="47">
        <f>Tabla25[[#This Row],[ROS_DUR_COR_COD_ROS_TG_NEG]]-Tabla25[[#This Row],[ROS_DUR_COR_COD_ESC_TG_NEG]]</f>
        <v>706.48611111111109</v>
      </c>
      <c r="DB75" s="47">
        <f>Tabla25[[#This Row],[ROS_DUR_COR_COD_ROS_TG_NEU]]-Tabla25[[#This Row],[ROS_DUR_COR_COD_ESC_TG_NEU]]</f>
        <v>1318.3000000000002</v>
      </c>
      <c r="DC75" s="47">
        <f>Tabla25[[#This Row],[ROS_DUR_COR_COD_ROS_TG_POS]]-Tabla25[[#This Row],[ROS_DUR_COR_COD_ESC_TG_POS]]</f>
        <v>996.22222222222217</v>
      </c>
      <c r="DD75" s="47">
        <f>Tabla25[[#This Row],[ROS_DUR_COR_COD_ROS_TG_TOT]]-Tabla25[[#This Row],[ROS_DUR_COR_COD_ESC_TG_TOT]]</f>
        <v>1001.25</v>
      </c>
    </row>
    <row r="76" spans="1:108" x14ac:dyDescent="0.3">
      <c r="A76" s="2" t="s">
        <v>74</v>
      </c>
      <c r="B76" s="2">
        <v>30</v>
      </c>
      <c r="C76" s="2">
        <v>2</v>
      </c>
      <c r="D76" s="2">
        <v>33</v>
      </c>
      <c r="E76" s="19">
        <v>3.65</v>
      </c>
      <c r="F76" s="19">
        <v>996.0526315789474</v>
      </c>
      <c r="G76" s="19">
        <v>3.35</v>
      </c>
      <c r="H76" s="19">
        <v>882.21052631578948</v>
      </c>
      <c r="I76" s="19">
        <v>3.8</v>
      </c>
      <c r="J76" s="19">
        <v>1040.7</v>
      </c>
      <c r="K76" s="19">
        <v>3.6</v>
      </c>
      <c r="L76" s="19">
        <v>974.15517241379314</v>
      </c>
      <c r="M76" s="21">
        <v>3.55</v>
      </c>
      <c r="N76" s="21">
        <v>845.45</v>
      </c>
      <c r="O76" s="21">
        <v>3.5</v>
      </c>
      <c r="P76" s="21">
        <v>1025.1578947368421</v>
      </c>
      <c r="Q76" s="21">
        <v>3</v>
      </c>
      <c r="R76" s="21">
        <v>769.47368421052636</v>
      </c>
      <c r="S76" s="21">
        <v>3.35</v>
      </c>
      <c r="T76" s="21">
        <v>879.43103448275861</v>
      </c>
      <c r="U76" s="22">
        <v>4</v>
      </c>
      <c r="V76" s="22">
        <v>1235.7777777777778</v>
      </c>
      <c r="W76" s="22">
        <v>4.4000000000000004</v>
      </c>
      <c r="X76" s="22">
        <v>1135</v>
      </c>
      <c r="Y76" s="22">
        <v>4.666666666666667</v>
      </c>
      <c r="Z76" s="22">
        <v>1471</v>
      </c>
      <c r="AA76" s="22">
        <v>4.3571428571428568</v>
      </c>
      <c r="AB76" s="22">
        <v>1275.3928571428571</v>
      </c>
      <c r="AC76" s="24">
        <v>1.7777777777777777</v>
      </c>
      <c r="AD76" s="24">
        <v>987.4</v>
      </c>
      <c r="AE76" s="24">
        <v>1.6</v>
      </c>
      <c r="AF76" s="24">
        <v>637.42857142857144</v>
      </c>
      <c r="AG76" s="24">
        <v>1</v>
      </c>
      <c r="AH76" s="24">
        <v>597.25</v>
      </c>
      <c r="AI76" s="24">
        <v>1.4642857142857142</v>
      </c>
      <c r="AJ76" s="24">
        <v>736.75</v>
      </c>
      <c r="AK76" s="26">
        <v>2.4444444444444446</v>
      </c>
      <c r="AL76" s="26">
        <v>591.66666666666663</v>
      </c>
      <c r="AM76" s="26">
        <v>1.5</v>
      </c>
      <c r="AN76" s="26">
        <v>512.5</v>
      </c>
      <c r="AO76" s="26">
        <v>2.2000000000000002</v>
      </c>
      <c r="AP76" s="26">
        <v>692.625</v>
      </c>
      <c r="AQ76" s="26">
        <v>2.0344827586206895</v>
      </c>
      <c r="AR76" s="26">
        <v>598.64</v>
      </c>
      <c r="AS76" s="28">
        <v>3.5555555555555554</v>
      </c>
      <c r="AT76" s="28">
        <v>941</v>
      </c>
      <c r="AU76" s="28">
        <v>3.4</v>
      </c>
      <c r="AV76" s="28">
        <v>1293.25</v>
      </c>
      <c r="AW76" s="28">
        <v>3.2</v>
      </c>
      <c r="AX76" s="28">
        <v>878.4</v>
      </c>
      <c r="AY76" s="28">
        <v>3.3793103448275863</v>
      </c>
      <c r="AZ76" s="28">
        <v>1022.1851851851852</v>
      </c>
      <c r="BA76" s="33">
        <f>Tabla25[[#This Row],[ROS_NUM_COR_COD_ROS_TG_NEG]]-Tabla25[[#This Row],[PAS_NUM_COR_COD_ROS_TG_NEG]]</f>
        <v>5.5555555555555358E-3</v>
      </c>
      <c r="BB76" s="33">
        <f>Tabla25[[#This Row],[ROS_DUR_COR_COD_ROS_TG_NEG]]-Tabla25[[#This Row],[PAS_DUR_COR_COD_ROS_TG_NEG]]</f>
        <v>95.549999999999955</v>
      </c>
      <c r="BC76" s="33">
        <f>Tabla25[[#This Row],[ROS_NUM_COR_COD_ROS_TG_NEU]]-Tabla25[[#This Row],[PAS_NUM_COR_COD_ROS_TG_NEU]]</f>
        <v>-0.10000000000000009</v>
      </c>
      <c r="BD76" s="33">
        <f>Tabla25[[#This Row],[ROS_DUR_COR_COD_ROS_TG_NEU]]-Tabla25[[#This Row],[PAS_DUR_COR_COD_ROS_TG_NEU]]</f>
        <v>268.09210526315792</v>
      </c>
      <c r="BE76" s="33">
        <f>Tabla25[[#This Row],[ROS_NUM_COR_COD_ROS_TG_POS]]-Tabla25[[#This Row],[PAS_NUM_COR_COD_ROS_TG_POS]]</f>
        <v>0.20000000000000018</v>
      </c>
      <c r="BF76" s="33">
        <f>Tabla25[[#This Row],[ROS_DUR_COR_COD_ROS_TG_POS]]-Tabla25[[#This Row],[PAS_DUR_COR_COD_ROS_TG_POS]]</f>
        <v>108.92631578947362</v>
      </c>
      <c r="BG76" s="33">
        <f>Tabla25[[#This Row],[ROS_NUM_COR_COD_ROS_TG_TOT]]-Tabla25[[#This Row],[PAS_NUM_COR_COD_ROS_TG_TOT]]</f>
        <v>2.931034482758621E-2</v>
      </c>
      <c r="BH76" s="33">
        <f>Tabla25[[#This Row],[ROS_DUR_COR_COD_ROS_TG_TOT]]-Tabla25[[#This Row],[PAS_DUR_COR_COD_ROS_TG_TOT]]</f>
        <v>142.75415070242661</v>
      </c>
      <c r="BI76" s="30">
        <f>Tabla25[[#This Row],[ROS_NUM_COR_COD_ESC_TG_NEG]]-Tabla25[[#This Row],[PAS_NUM_COR_COD_ESC_TG_NEG]]</f>
        <v>-1.2055555555555553</v>
      </c>
      <c r="BJ76" s="30">
        <f>Tabla25[[#This Row],[ROS_DUR_COR_COD_ESC_TG_NEG]]-Tabla25[[#This Row],[PAS_DUR_COR_COD_ESC_TG_NEG]]</f>
        <v>-404.38596491228077</v>
      </c>
      <c r="BK76" s="30">
        <f>Tabla25[[#This Row],[ROS_NUM_COR_COD_ESC_TG_NEU]]-Tabla25[[#This Row],[PAS_NUM_COR_COD_ESC_TG_NEU]]</f>
        <v>-1.85</v>
      </c>
      <c r="BL76" s="30">
        <f>Tabla25[[#This Row],[ROS_DUR_COR_COD_ESC_TG_NEU]]-Tabla25[[#This Row],[PAS_DUR_COR_COD_ESC_TG_NEU]]</f>
        <v>-369.71052631578948</v>
      </c>
      <c r="BM76" s="30">
        <f>Tabla25[[#This Row],[ROS_NUM_COR_COD_ESC_TG_POS]]-Tabla25[[#This Row],[PAS_NUM_COR_COD_ESC_TG_POS]]</f>
        <v>-1.5999999999999996</v>
      </c>
      <c r="BN76" s="30">
        <f>Tabla25[[#This Row],[ROS_DUR_COR_COD_ESC_TG_POS]]-Tabla25[[#This Row],[PAS_DUR_COR_COD_ESC_TG_POS]]</f>
        <v>-348.07500000000005</v>
      </c>
      <c r="BO76" s="30">
        <f>Tabla25[[#This Row],[ROS_NUM_COR_COD_ESC_TG_TOT]]-Tabla25[[#This Row],[PAS_NUM_COR_COD_ESC_TG_TOT]]</f>
        <v>-1.5655172413793106</v>
      </c>
      <c r="BP76" s="30">
        <f>Tabla25[[#This Row],[ROS_DUR_COR_COD_ESC_TG_TOT]]-Tabla25[[#This Row],[PAS_DUR_COR_COD_ESC_TG_TOT]]</f>
        <v>-375.51517241379315</v>
      </c>
      <c r="BQ76" s="36">
        <f>Tabla25[[#This Row],[PAS_NUM_COR_COD_ROS_TG_NEG]]-Tabla25[[#This Row],[ESC_NUM_COR_COD_ROS_TG_NEG]]</f>
        <v>1.7722222222222221</v>
      </c>
      <c r="BR76" s="36">
        <f>Tabla25[[#This Row],[PAS_DUR_COR_COD_ROS_TG_NEG]]-Tabla25[[#This Row],[ESC_DUR_COR_COD_ROS_TG_NEG]]</f>
        <v>-141.94999999999993</v>
      </c>
      <c r="BS76" s="36">
        <f>Tabla25[[#This Row],[PAS_NUM_COR_COD_ROS_TG_NEU]]-Tabla25[[#This Row],[ESC_NUM_COR_COD_ROS_TG_NEU]]</f>
        <v>1.9</v>
      </c>
      <c r="BT76" s="36">
        <f>Tabla25[[#This Row],[PAS_DUR_COR_COD_ROS_TG_NEU]]-Tabla25[[#This Row],[ESC_DUR_COR_COD_ROS_TG_NEU]]</f>
        <v>387.72932330827064</v>
      </c>
      <c r="BU76" s="36">
        <f>Tabla25[[#This Row],[PAS_NUM_COR_COD_ROS_TG_POS]]-Tabla25[[#This Row],[ESC_NUM_COR_COD_ROS_TG_POS]]</f>
        <v>2</v>
      </c>
      <c r="BV76" s="36">
        <f>Tabla25[[#This Row],[PAS_DUR_COR_COD_ROS_TG_POS]]-Tabla25[[#This Row],[ESC_DUR_COR_COD_ROS_TG_POS]]</f>
        <v>172.22368421052636</v>
      </c>
      <c r="BW76" s="36">
        <f>Tabla25[[#This Row],[PAS_NUM_COR_COD_ROS_TG_TOT]]-Tabla25[[#This Row],[ESC_NUM_COR_COD_ROS_TG_TOT]]</f>
        <v>1.8857142857142859</v>
      </c>
      <c r="BX76" s="36">
        <f>Tabla25[[#This Row],[PAS_DUR_COR_COD_ROS_TG_TOT]]-Tabla25[[#This Row],[ESC_DUR_COR_COD_ROS_TG_TOT]]</f>
        <v>142.68103448275861</v>
      </c>
      <c r="BY76" s="39">
        <f>Tabla25[[#This Row],[PAS_NUM_COR_COD_ESC_TG_NEG]]-Tabla25[[#This Row],[ESC_NUM_COR_COD_ESC_TG_NEG]]</f>
        <v>-0.35000000000000009</v>
      </c>
      <c r="BZ76" s="39">
        <f>Tabla25[[#This Row],[PAS_DUR_COR_COD_ESC_TG_NEG]]-Tabla25[[#This Row],[ESC_DUR_COR_COD_ESC_TG_NEG]]</f>
        <v>-239.72514619883043</v>
      </c>
      <c r="CA76" s="39">
        <f>Tabla25[[#This Row],[PAS_NUM_COR_COD_ESC_TG_NEU]]-Tabla25[[#This Row],[ESC_NUM_COR_COD_ESC_TG_NEU]]</f>
        <v>-1.0500000000000003</v>
      </c>
      <c r="CB76" s="39">
        <f>Tabla25[[#This Row],[PAS_DUR_COR_COD_ESC_TG_NEU]]-Tabla25[[#This Row],[ESC_DUR_COR_COD_ESC_TG_NEU]]</f>
        <v>-252.78947368421052</v>
      </c>
      <c r="CC76" s="39">
        <f>Tabla25[[#This Row],[PAS_NUM_COR_COD_ESC_TG_POS]]-Tabla25[[#This Row],[ESC_NUM_COR_COD_ESC_TG_POS]]</f>
        <v>-0.86666666666666714</v>
      </c>
      <c r="CD76" s="39">
        <f>Tabla25[[#This Row],[PAS_DUR_COR_COD_ESC_TG_POS]]-Tabla25[[#This Row],[ESC_DUR_COR_COD_ESC_TG_POS]]</f>
        <v>-430.29999999999995</v>
      </c>
      <c r="CE76" s="39">
        <f>Tabla25[[#This Row],[PAS_NUM_COR_COD_ESC_TG_TOT]]-Tabla25[[#This Row],[ESC_NUM_COR_COD_ESC_TG_TOT]]</f>
        <v>-0.75714285714285667</v>
      </c>
      <c r="CF76" s="39">
        <f>Tabla25[[#This Row],[PAS_DUR_COR_COD_ESC_TG_TOT]]-Tabla25[[#This Row],[ESC_DUR_COR_COD_ESC_TG_TOT]]</f>
        <v>-301.23768472906397</v>
      </c>
      <c r="CG76" s="42">
        <f>Tabla25[[#This Row],[PAS_NUM_COR_COD_ROS_TG_NEG]]-Tabla25[[#This Row],[PAS_NUM_COR_COD_ESC_TG_NEG]]</f>
        <v>-0.10000000000000009</v>
      </c>
      <c r="CH76" s="42">
        <f>Tabla25[[#This Row],[PAS_NUM_COR_COD_ROS_TG_NEU]]-Tabla25[[#This Row],[PAS_NUM_COR_COD_ESC_TG_NEU]]</f>
        <v>0.14999999999999991</v>
      </c>
      <c r="CI76" s="42">
        <f>Tabla25[[#This Row],[PAS_NUM_COR_COD_ROS_TG_POS]]-Tabla25[[#This Row],[PAS_NUM_COR_COD_ESC_TG_POS]]</f>
        <v>-0.79999999999999982</v>
      </c>
      <c r="CJ76" s="42">
        <f>Tabla25[[#This Row],[PAS_NUM_COR_COD_ROS_TG_TOT]]-Tabla25[[#This Row],[PAS_NUM_COR_COD_ESC_TG_TOT]]</f>
        <v>-0.25</v>
      </c>
      <c r="CK76" s="42">
        <f>Tabla25[[#This Row],[PAS_DUR_COR_COD_ROS_TG_NEG]]-Tabla25[[#This Row],[PAS_DUR_COR_COD_ESC_TG_NEG]]</f>
        <v>-150.60263157894735</v>
      </c>
      <c r="CL76" s="42">
        <f>Tabla25[[#This Row],[PAS_DUR_COR_COD_ROS_TG_NEU]]-Tabla25[[#This Row],[PAS_DUR_COR_COD_ESC_TG_NEU]]</f>
        <v>142.9473684210526</v>
      </c>
      <c r="CM76" s="42">
        <f>Tabla25[[#This Row],[PAS_DUR_COR_COD_ROS_TG_POS]]-Tabla25[[#This Row],[PAS_DUR_COR_COD_ESC_TG_POS]]</f>
        <v>-271.22631578947369</v>
      </c>
      <c r="CN76" s="42">
        <f>Tabla25[[#This Row],[PAS_DUR_COR_COD_ROS_TG_TOT]]-Tabla25[[#This Row],[PAS_DUR_COR_COD_ESC_TG_TOT]]</f>
        <v>-94.724137931034534</v>
      </c>
      <c r="CO76" s="44">
        <f>Tabla25[[#This Row],[ESC_NUM_COR_COD_ROS_TG_NEG]]-Tabla25[[#This Row],[ESC_NUM_COR_COD_ESC_TG_NEG]]</f>
        <v>-2.2222222222222223</v>
      </c>
      <c r="CP76" s="44">
        <f>Tabla25[[#This Row],[ESC_NUM_COR_COD_ROS_TG_NEU]]-Tabla25[[#This Row],[ESC_NUM_COR_COD_ESC_TG_NEU]]</f>
        <v>-2.8000000000000003</v>
      </c>
      <c r="CQ76" s="44">
        <f>Tabla25[[#This Row],[ESC_NUM_COR_COD_ROS_TG_POS]]-Tabla25[[#This Row],[ESC_NUM_COR_COD_ESC_TG_POS]]</f>
        <v>-3.666666666666667</v>
      </c>
      <c r="CR76" s="44">
        <f>Tabla25[[#This Row],[ESC_NUM_COR_COD_ROS_TG_TOT]]-Tabla25[[#This Row],[ESC_NUM_COR_COD_ESC_TG_TOT]]</f>
        <v>-2.8928571428571423</v>
      </c>
      <c r="CS76" s="44">
        <f>Tabla25[[#This Row],[ESC_DUR_COR_COD_ROS_TG_NEG]]-Tabla25[[#This Row],[ESC_DUR_COR_COD_ESC_TG_NEG]]</f>
        <v>-248.37777777777785</v>
      </c>
      <c r="CT76" s="44">
        <f>Tabla25[[#This Row],[ESC_DUR_COR_COD_ROS_TG_NEU]]-Tabla25[[#This Row],[ESC_DUR_COR_COD_ESC_TG_NEU]]</f>
        <v>-497.57142857142856</v>
      </c>
      <c r="CU76" s="44">
        <f>Tabla25[[#This Row],[ESC_DUR_COR_COD_ROS_TG_POS]]-Tabla25[[#This Row],[ESC_DUR_COR_COD_ESC_TG_POS]]</f>
        <v>-873.75</v>
      </c>
      <c r="CV76" s="44">
        <f>Tabla25[[#This Row],[ESC_DUR_COR_COD_ROS_TG_TOT]]-Tabla25[[#This Row],[ESC_DUR_COR_COD_ESC_TG_TOT]]</f>
        <v>-538.64285714285711</v>
      </c>
      <c r="CW76" s="47">
        <f>Tabla25[[#This Row],[ROS_NUM_COR_COD_ROS_TG_NEG]]-Tabla25[[#This Row],[ROS_NUM_COR_COD_ESC_TG_NEG]]</f>
        <v>1.1111111111111107</v>
      </c>
      <c r="CX76" s="47">
        <f>Tabla25[[#This Row],[ROS_NUM_COR_COD_ROS_TG_NEU]]-Tabla25[[#This Row],[ROS_NUM_COR_COD_ESC_TG_NEU]]</f>
        <v>1.9</v>
      </c>
      <c r="CY76" s="47">
        <f>Tabla25[[#This Row],[ROS_NUM_COR_COD_ROS_TG_POS]]-Tabla25[[#This Row],[ROS_NUM_COR_COD_ESC_TG_POS]]</f>
        <v>1</v>
      </c>
      <c r="CZ76" s="47">
        <f>Tabla25[[#This Row],[ROS_NUM_COR_COD_ROS_TG_TOT]]-Tabla25[[#This Row],[ROS_NUM_COR_COD_ESC_TG_TOT]]</f>
        <v>1.3448275862068968</v>
      </c>
      <c r="DA76" s="47">
        <f>Tabla25[[#This Row],[ROS_DUR_COR_COD_ROS_TG_NEG]]-Tabla25[[#This Row],[ROS_DUR_COR_COD_ESC_TG_NEG]]</f>
        <v>349.33333333333337</v>
      </c>
      <c r="DB76" s="47">
        <f>Tabla25[[#This Row],[ROS_DUR_COR_COD_ROS_TG_NEU]]-Tabla25[[#This Row],[ROS_DUR_COR_COD_ESC_TG_NEU]]</f>
        <v>780.75</v>
      </c>
      <c r="DC76" s="47">
        <f>Tabla25[[#This Row],[ROS_DUR_COR_COD_ROS_TG_POS]]-Tabla25[[#This Row],[ROS_DUR_COR_COD_ESC_TG_POS]]</f>
        <v>185.77499999999998</v>
      </c>
      <c r="DD76" s="47">
        <f>Tabla25[[#This Row],[ROS_DUR_COR_COD_ROS_TG_TOT]]-Tabla25[[#This Row],[ROS_DUR_COR_COD_ESC_TG_TOT]]</f>
        <v>423.54518518518523</v>
      </c>
    </row>
    <row r="77" spans="1:108" x14ac:dyDescent="0.3">
      <c r="A77" s="2" t="s">
        <v>75</v>
      </c>
      <c r="B77" s="2">
        <v>30</v>
      </c>
      <c r="C77" s="2">
        <v>2</v>
      </c>
      <c r="D77" s="2">
        <v>39</v>
      </c>
      <c r="E77" s="19">
        <v>3.2</v>
      </c>
      <c r="F77" s="19">
        <v>1486.1333333333334</v>
      </c>
      <c r="G77" s="19">
        <v>3.45</v>
      </c>
      <c r="H77" s="19">
        <v>1423.0588235294117</v>
      </c>
      <c r="I77" s="19">
        <v>3.15</v>
      </c>
      <c r="J77" s="19">
        <v>1189.8235294117646</v>
      </c>
      <c r="K77" s="19">
        <v>3.2666666666666666</v>
      </c>
      <c r="L77" s="19">
        <v>1361.4489795918366</v>
      </c>
      <c r="M77" s="21">
        <v>3.45</v>
      </c>
      <c r="N77" s="21">
        <v>1326</v>
      </c>
      <c r="O77" s="21">
        <v>3.15</v>
      </c>
      <c r="P77" s="21">
        <v>1437.1333333333334</v>
      </c>
      <c r="Q77" s="21">
        <v>3.7</v>
      </c>
      <c r="R77" s="21">
        <v>1575.125</v>
      </c>
      <c r="S77" s="21">
        <v>3.4333333333333331</v>
      </c>
      <c r="T77" s="21">
        <v>1441.3673469387754</v>
      </c>
      <c r="U77" s="22">
        <v>2.8888888888888888</v>
      </c>
      <c r="V77" s="22">
        <v>1466.6666666666667</v>
      </c>
      <c r="W77" s="22">
        <v>2.4</v>
      </c>
      <c r="X77" s="22">
        <v>1726.6</v>
      </c>
      <c r="Y77" s="22">
        <v>2.9</v>
      </c>
      <c r="Z77" s="22">
        <v>2073.8000000000002</v>
      </c>
      <c r="AA77" s="22">
        <v>2.7241379310344827</v>
      </c>
      <c r="AB77" s="22">
        <v>1737.625</v>
      </c>
      <c r="AC77" s="24">
        <v>1.7777777777777777</v>
      </c>
      <c r="AD77" s="24">
        <v>1457.75</v>
      </c>
      <c r="AE77" s="24">
        <v>2.1</v>
      </c>
      <c r="AF77" s="24">
        <v>1560.4</v>
      </c>
      <c r="AG77" s="24">
        <v>2</v>
      </c>
      <c r="AH77" s="24">
        <v>1410.4</v>
      </c>
      <c r="AI77" s="24">
        <v>1.9655172413793103</v>
      </c>
      <c r="AJ77" s="24">
        <v>1477.5</v>
      </c>
      <c r="AK77" s="26">
        <v>2.5714285714285716</v>
      </c>
      <c r="AL77" s="26">
        <v>1152.8</v>
      </c>
      <c r="AM77" s="26">
        <v>3.4</v>
      </c>
      <c r="AN77" s="26">
        <v>1418.875</v>
      </c>
      <c r="AO77" s="26">
        <v>2.875</v>
      </c>
      <c r="AP77" s="26">
        <v>980.42857142857144</v>
      </c>
      <c r="AQ77" s="26">
        <v>3</v>
      </c>
      <c r="AR77" s="26">
        <v>1198.9000000000001</v>
      </c>
      <c r="AS77" s="28">
        <v>4.5714285714285712</v>
      </c>
      <c r="AT77" s="28">
        <v>1443.8333333333333</v>
      </c>
      <c r="AU77" s="28">
        <v>2.8</v>
      </c>
      <c r="AV77" s="28">
        <v>1243</v>
      </c>
      <c r="AW77" s="28">
        <v>4.5</v>
      </c>
      <c r="AX77" s="28">
        <v>1680</v>
      </c>
      <c r="AY77" s="28">
        <v>3.84</v>
      </c>
      <c r="AZ77" s="28">
        <v>1444.421052631579</v>
      </c>
      <c r="BA77" s="33">
        <f>Tabla25[[#This Row],[ROS_NUM_COR_COD_ROS_TG_NEG]]-Tabla25[[#This Row],[PAS_NUM_COR_COD_ROS_TG_NEG]]</f>
        <v>1.121428571428571</v>
      </c>
      <c r="BB77" s="33">
        <f>Tabla25[[#This Row],[ROS_DUR_COR_COD_ROS_TG_NEG]]-Tabla25[[#This Row],[PAS_DUR_COR_COD_ROS_TG_NEG]]</f>
        <v>117.83333333333326</v>
      </c>
      <c r="BC77" s="33">
        <f>Tabla25[[#This Row],[ROS_NUM_COR_COD_ROS_TG_NEU]]-Tabla25[[#This Row],[PAS_NUM_COR_COD_ROS_TG_NEU]]</f>
        <v>-0.35000000000000009</v>
      </c>
      <c r="BD77" s="33">
        <f>Tabla25[[#This Row],[ROS_DUR_COR_COD_ROS_TG_NEU]]-Tabla25[[#This Row],[PAS_DUR_COR_COD_ROS_TG_NEU]]</f>
        <v>-194.13333333333344</v>
      </c>
      <c r="BE77" s="33">
        <f>Tabla25[[#This Row],[ROS_NUM_COR_COD_ROS_TG_POS]]-Tabla25[[#This Row],[PAS_NUM_COR_COD_ROS_TG_POS]]</f>
        <v>0.79999999999999982</v>
      </c>
      <c r="BF77" s="33">
        <f>Tabla25[[#This Row],[ROS_DUR_COR_COD_ROS_TG_POS]]-Tabla25[[#This Row],[PAS_DUR_COR_COD_ROS_TG_POS]]</f>
        <v>104.875</v>
      </c>
      <c r="BG77" s="33">
        <f>Tabla25[[#This Row],[ROS_NUM_COR_COD_ROS_TG_TOT]]-Tabla25[[#This Row],[PAS_NUM_COR_COD_ROS_TG_TOT]]</f>
        <v>0.40666666666666673</v>
      </c>
      <c r="BH77" s="33">
        <f>Tabla25[[#This Row],[ROS_DUR_COR_COD_ROS_TG_TOT]]-Tabla25[[#This Row],[PAS_DUR_COR_COD_ROS_TG_TOT]]</f>
        <v>3.0537056928035327</v>
      </c>
      <c r="BI77" s="30">
        <f>Tabla25[[#This Row],[ROS_NUM_COR_COD_ESC_TG_NEG]]-Tabla25[[#This Row],[PAS_NUM_COR_COD_ESC_TG_NEG]]</f>
        <v>-0.62857142857142856</v>
      </c>
      <c r="BJ77" s="30">
        <f>Tabla25[[#This Row],[ROS_DUR_COR_COD_ESC_TG_NEG]]-Tabla25[[#This Row],[PAS_DUR_COR_COD_ESC_TG_NEG]]</f>
        <v>-333.33333333333348</v>
      </c>
      <c r="BK77" s="30">
        <f>Tabla25[[#This Row],[ROS_NUM_COR_COD_ESC_TG_NEU]]-Tabla25[[#This Row],[PAS_NUM_COR_COD_ESC_TG_NEU]]</f>
        <v>-5.0000000000000266E-2</v>
      </c>
      <c r="BL77" s="30">
        <f>Tabla25[[#This Row],[ROS_DUR_COR_COD_ESC_TG_NEU]]-Tabla25[[#This Row],[PAS_DUR_COR_COD_ESC_TG_NEU]]</f>
        <v>-4.1838235294117112</v>
      </c>
      <c r="BM77" s="30">
        <f>Tabla25[[#This Row],[ROS_NUM_COR_COD_ESC_TG_POS]]-Tabla25[[#This Row],[PAS_NUM_COR_COD_ESC_TG_POS]]</f>
        <v>-0.27499999999999991</v>
      </c>
      <c r="BN77" s="30">
        <f>Tabla25[[#This Row],[ROS_DUR_COR_COD_ESC_TG_POS]]-Tabla25[[#This Row],[PAS_DUR_COR_COD_ESC_TG_POS]]</f>
        <v>-209.39495798319319</v>
      </c>
      <c r="BO77" s="30">
        <f>Tabla25[[#This Row],[ROS_NUM_COR_COD_ESC_TG_TOT]]-Tabla25[[#This Row],[PAS_NUM_COR_COD_ESC_TG_TOT]]</f>
        <v>-0.26666666666666661</v>
      </c>
      <c r="BP77" s="30">
        <f>Tabla25[[#This Row],[ROS_DUR_COR_COD_ESC_TG_TOT]]-Tabla25[[#This Row],[PAS_DUR_COR_COD_ESC_TG_TOT]]</f>
        <v>-162.54897959183654</v>
      </c>
      <c r="BQ77" s="36">
        <f>Tabla25[[#This Row],[PAS_NUM_COR_COD_ROS_TG_NEG]]-Tabla25[[#This Row],[ESC_NUM_COR_COD_ROS_TG_NEG]]</f>
        <v>1.6722222222222225</v>
      </c>
      <c r="BR77" s="36">
        <f>Tabla25[[#This Row],[PAS_DUR_COR_COD_ROS_TG_NEG]]-Tabla25[[#This Row],[ESC_DUR_COR_COD_ROS_TG_NEG]]</f>
        <v>-131.75</v>
      </c>
      <c r="BS77" s="36">
        <f>Tabla25[[#This Row],[PAS_NUM_COR_COD_ROS_TG_NEU]]-Tabla25[[#This Row],[ESC_NUM_COR_COD_ROS_TG_NEU]]</f>
        <v>1.0499999999999998</v>
      </c>
      <c r="BT77" s="36">
        <f>Tabla25[[#This Row],[PAS_DUR_COR_COD_ROS_TG_NEU]]-Tabla25[[#This Row],[ESC_DUR_COR_COD_ROS_TG_NEU]]</f>
        <v>-123.26666666666665</v>
      </c>
      <c r="BU77" s="36">
        <f>Tabla25[[#This Row],[PAS_NUM_COR_COD_ROS_TG_POS]]-Tabla25[[#This Row],[ESC_NUM_COR_COD_ROS_TG_POS]]</f>
        <v>1.7000000000000002</v>
      </c>
      <c r="BV77" s="36">
        <f>Tabla25[[#This Row],[PAS_DUR_COR_COD_ROS_TG_POS]]-Tabla25[[#This Row],[ESC_DUR_COR_COD_ROS_TG_POS]]</f>
        <v>164.72499999999991</v>
      </c>
      <c r="BW77" s="36">
        <f>Tabla25[[#This Row],[PAS_NUM_COR_COD_ROS_TG_TOT]]-Tabla25[[#This Row],[ESC_NUM_COR_COD_ROS_TG_TOT]]</f>
        <v>1.4678160919540229</v>
      </c>
      <c r="BX77" s="36">
        <f>Tabla25[[#This Row],[PAS_DUR_COR_COD_ROS_TG_TOT]]-Tabla25[[#This Row],[ESC_DUR_COR_COD_ROS_TG_TOT]]</f>
        <v>-36.132653061224573</v>
      </c>
      <c r="BY77" s="39">
        <f>Tabla25[[#This Row],[PAS_NUM_COR_COD_ESC_TG_NEG]]-Tabla25[[#This Row],[ESC_NUM_COR_COD_ESC_TG_NEG]]</f>
        <v>0.31111111111111134</v>
      </c>
      <c r="BZ77" s="39">
        <f>Tabla25[[#This Row],[PAS_DUR_COR_COD_ESC_TG_NEG]]-Tabla25[[#This Row],[ESC_DUR_COR_COD_ESC_TG_NEG]]</f>
        <v>19.466666666666697</v>
      </c>
      <c r="CA77" s="39">
        <f>Tabla25[[#This Row],[PAS_NUM_COR_COD_ESC_TG_NEU]]-Tabla25[[#This Row],[ESC_NUM_COR_COD_ESC_TG_NEU]]</f>
        <v>1.0500000000000003</v>
      </c>
      <c r="CB77" s="39">
        <f>Tabla25[[#This Row],[PAS_DUR_COR_COD_ESC_TG_NEU]]-Tabla25[[#This Row],[ESC_DUR_COR_COD_ESC_TG_NEU]]</f>
        <v>-303.5411764705882</v>
      </c>
      <c r="CC77" s="39">
        <f>Tabla25[[#This Row],[PAS_NUM_COR_COD_ESC_TG_POS]]-Tabla25[[#This Row],[ESC_NUM_COR_COD_ESC_TG_POS]]</f>
        <v>0.25</v>
      </c>
      <c r="CD77" s="39">
        <f>Tabla25[[#This Row],[PAS_DUR_COR_COD_ESC_TG_POS]]-Tabla25[[#This Row],[ESC_DUR_COR_COD_ESC_TG_POS]]</f>
        <v>-883.97647058823554</v>
      </c>
      <c r="CE77" s="39">
        <f>Tabla25[[#This Row],[PAS_NUM_COR_COD_ESC_TG_TOT]]-Tabla25[[#This Row],[ESC_NUM_COR_COD_ESC_TG_TOT]]</f>
        <v>0.54252873563218396</v>
      </c>
      <c r="CF77" s="39">
        <f>Tabla25[[#This Row],[PAS_DUR_COR_COD_ESC_TG_TOT]]-Tabla25[[#This Row],[ESC_DUR_COR_COD_ESC_TG_TOT]]</f>
        <v>-376.17602040816337</v>
      </c>
      <c r="CG77" s="42">
        <f>Tabla25[[#This Row],[PAS_NUM_COR_COD_ROS_TG_NEG]]-Tabla25[[#This Row],[PAS_NUM_COR_COD_ESC_TG_NEG]]</f>
        <v>0.25</v>
      </c>
      <c r="CH77" s="42">
        <f>Tabla25[[#This Row],[PAS_NUM_COR_COD_ROS_TG_NEU]]-Tabla25[[#This Row],[PAS_NUM_COR_COD_ESC_TG_NEU]]</f>
        <v>-0.30000000000000027</v>
      </c>
      <c r="CI77" s="42">
        <f>Tabla25[[#This Row],[PAS_NUM_COR_COD_ROS_TG_POS]]-Tabla25[[#This Row],[PAS_NUM_COR_COD_ESC_TG_POS]]</f>
        <v>0.55000000000000027</v>
      </c>
      <c r="CJ77" s="42">
        <f>Tabla25[[#This Row],[PAS_NUM_COR_COD_ROS_TG_TOT]]-Tabla25[[#This Row],[PAS_NUM_COR_COD_ESC_TG_TOT]]</f>
        <v>0.16666666666666652</v>
      </c>
      <c r="CK77" s="42">
        <f>Tabla25[[#This Row],[PAS_DUR_COR_COD_ROS_TG_NEG]]-Tabla25[[#This Row],[PAS_DUR_COR_COD_ESC_TG_NEG]]</f>
        <v>-160.13333333333344</v>
      </c>
      <c r="CL77" s="42">
        <f>Tabla25[[#This Row],[PAS_DUR_COR_COD_ROS_TG_NEU]]-Tabla25[[#This Row],[PAS_DUR_COR_COD_ESC_TG_NEU]]</f>
        <v>14.074509803921728</v>
      </c>
      <c r="CM77" s="42">
        <f>Tabla25[[#This Row],[PAS_DUR_COR_COD_ROS_TG_POS]]-Tabla25[[#This Row],[PAS_DUR_COR_COD_ESC_TG_POS]]</f>
        <v>385.30147058823536</v>
      </c>
      <c r="CN77" s="42">
        <f>Tabla25[[#This Row],[PAS_DUR_COR_COD_ROS_TG_TOT]]-Tabla25[[#This Row],[PAS_DUR_COR_COD_ESC_TG_TOT]]</f>
        <v>79.918367346938794</v>
      </c>
      <c r="CO77" s="44">
        <f>Tabla25[[#This Row],[ESC_NUM_COR_COD_ROS_TG_NEG]]-Tabla25[[#This Row],[ESC_NUM_COR_COD_ESC_TG_NEG]]</f>
        <v>-1.1111111111111112</v>
      </c>
      <c r="CP77" s="44">
        <f>Tabla25[[#This Row],[ESC_NUM_COR_COD_ROS_TG_NEU]]-Tabla25[[#This Row],[ESC_NUM_COR_COD_ESC_TG_NEU]]</f>
        <v>-0.29999999999999982</v>
      </c>
      <c r="CQ77" s="44">
        <f>Tabla25[[#This Row],[ESC_NUM_COR_COD_ROS_TG_POS]]-Tabla25[[#This Row],[ESC_NUM_COR_COD_ESC_TG_POS]]</f>
        <v>-0.89999999999999991</v>
      </c>
      <c r="CR77" s="44">
        <f>Tabla25[[#This Row],[ESC_NUM_COR_COD_ROS_TG_TOT]]-Tabla25[[#This Row],[ESC_NUM_COR_COD_ESC_TG_TOT]]</f>
        <v>-0.75862068965517238</v>
      </c>
      <c r="CS77" s="44">
        <f>Tabla25[[#This Row],[ESC_DUR_COR_COD_ROS_TG_NEG]]-Tabla25[[#This Row],[ESC_DUR_COR_COD_ESC_TG_NEG]]</f>
        <v>-8.9166666666667425</v>
      </c>
      <c r="CT77" s="44">
        <f>Tabla25[[#This Row],[ESC_DUR_COR_COD_ROS_TG_NEU]]-Tabla25[[#This Row],[ESC_DUR_COR_COD_ESC_TG_NEU]]</f>
        <v>-166.19999999999982</v>
      </c>
      <c r="CU77" s="44">
        <f>Tabla25[[#This Row],[ESC_DUR_COR_COD_ROS_TG_POS]]-Tabla25[[#This Row],[ESC_DUR_COR_COD_ESC_TG_POS]]</f>
        <v>-663.40000000000009</v>
      </c>
      <c r="CV77" s="44">
        <f>Tabla25[[#This Row],[ESC_DUR_COR_COD_ROS_TG_TOT]]-Tabla25[[#This Row],[ESC_DUR_COR_COD_ESC_TG_TOT]]</f>
        <v>-260.125</v>
      </c>
      <c r="CW77" s="47">
        <f>Tabla25[[#This Row],[ROS_NUM_COR_COD_ROS_TG_NEG]]-Tabla25[[#This Row],[ROS_NUM_COR_COD_ESC_TG_NEG]]</f>
        <v>1.9999999999999996</v>
      </c>
      <c r="CX77" s="47">
        <f>Tabla25[[#This Row],[ROS_NUM_COR_COD_ROS_TG_NEU]]-Tabla25[[#This Row],[ROS_NUM_COR_COD_ESC_TG_NEU]]</f>
        <v>-0.60000000000000009</v>
      </c>
      <c r="CY77" s="47">
        <f>Tabla25[[#This Row],[ROS_NUM_COR_COD_ROS_TG_POS]]-Tabla25[[#This Row],[ROS_NUM_COR_COD_ESC_TG_POS]]</f>
        <v>1.625</v>
      </c>
      <c r="CZ77" s="47">
        <f>Tabla25[[#This Row],[ROS_NUM_COR_COD_ROS_TG_TOT]]-Tabla25[[#This Row],[ROS_NUM_COR_COD_ESC_TG_TOT]]</f>
        <v>0.83999999999999986</v>
      </c>
      <c r="DA77" s="47">
        <f>Tabla25[[#This Row],[ROS_DUR_COR_COD_ROS_TG_NEG]]-Tabla25[[#This Row],[ROS_DUR_COR_COD_ESC_TG_NEG]]</f>
        <v>291.0333333333333</v>
      </c>
      <c r="DB77" s="47">
        <f>Tabla25[[#This Row],[ROS_DUR_COR_COD_ROS_TG_NEU]]-Tabla25[[#This Row],[ROS_DUR_COR_COD_ESC_TG_NEU]]</f>
        <v>-175.875</v>
      </c>
      <c r="DC77" s="47">
        <f>Tabla25[[#This Row],[ROS_DUR_COR_COD_ROS_TG_POS]]-Tabla25[[#This Row],[ROS_DUR_COR_COD_ESC_TG_POS]]</f>
        <v>699.57142857142856</v>
      </c>
      <c r="DD77" s="47">
        <f>Tabla25[[#This Row],[ROS_DUR_COR_COD_ROS_TG_TOT]]-Tabla25[[#This Row],[ROS_DUR_COR_COD_ESC_TG_TOT]]</f>
        <v>245.52105263157887</v>
      </c>
    </row>
    <row r="78" spans="1:108" x14ac:dyDescent="0.3">
      <c r="A78" s="4" t="s">
        <v>76</v>
      </c>
      <c r="B78" s="2">
        <v>30</v>
      </c>
      <c r="C78" s="2">
        <v>2</v>
      </c>
      <c r="D78" s="2">
        <v>35</v>
      </c>
      <c r="BA78" s="33">
        <f>Tabla25[[#This Row],[ROS_NUM_COR_COD_ROS_TG_NEG]]-Tabla25[[#This Row],[PAS_NUM_COR_COD_ROS_TG_NEG]]</f>
        <v>0</v>
      </c>
      <c r="BB78" s="33">
        <f>Tabla25[[#This Row],[ROS_DUR_COR_COD_ROS_TG_NEG]]-Tabla25[[#This Row],[PAS_DUR_COR_COD_ROS_TG_NEG]]</f>
        <v>0</v>
      </c>
      <c r="BC78" s="33">
        <f>Tabla25[[#This Row],[ROS_NUM_COR_COD_ROS_TG_NEU]]-Tabla25[[#This Row],[PAS_NUM_COR_COD_ROS_TG_NEU]]</f>
        <v>0</v>
      </c>
      <c r="BD78" s="33">
        <f>Tabla25[[#This Row],[ROS_DUR_COR_COD_ROS_TG_NEU]]-Tabla25[[#This Row],[PAS_DUR_COR_COD_ROS_TG_NEU]]</f>
        <v>0</v>
      </c>
      <c r="BE78" s="33">
        <f>Tabla25[[#This Row],[ROS_NUM_COR_COD_ROS_TG_POS]]-Tabla25[[#This Row],[PAS_NUM_COR_COD_ROS_TG_POS]]</f>
        <v>0</v>
      </c>
      <c r="BF78" s="33">
        <f>Tabla25[[#This Row],[ROS_DUR_COR_COD_ROS_TG_POS]]-Tabla25[[#This Row],[PAS_DUR_COR_COD_ROS_TG_POS]]</f>
        <v>0</v>
      </c>
      <c r="BG78" s="33">
        <f>Tabla25[[#This Row],[ROS_NUM_COR_COD_ROS_TG_TOT]]-Tabla25[[#This Row],[PAS_NUM_COR_COD_ROS_TG_TOT]]</f>
        <v>0</v>
      </c>
      <c r="BH78" s="33">
        <f>Tabla25[[#This Row],[ROS_DUR_COR_COD_ROS_TG_TOT]]-Tabla25[[#This Row],[PAS_DUR_COR_COD_ROS_TG_TOT]]</f>
        <v>0</v>
      </c>
      <c r="BI78" s="30">
        <f>Tabla25[[#This Row],[ROS_NUM_COR_COD_ESC_TG_NEG]]-Tabla25[[#This Row],[PAS_NUM_COR_COD_ESC_TG_NEG]]</f>
        <v>0</v>
      </c>
      <c r="BJ78" s="30">
        <f>Tabla25[[#This Row],[ROS_DUR_COR_COD_ESC_TG_NEG]]-Tabla25[[#This Row],[PAS_DUR_COR_COD_ESC_TG_NEG]]</f>
        <v>0</v>
      </c>
      <c r="BK78" s="30">
        <f>Tabla25[[#This Row],[ROS_NUM_COR_COD_ESC_TG_NEU]]-Tabla25[[#This Row],[PAS_NUM_COR_COD_ESC_TG_NEU]]</f>
        <v>0</v>
      </c>
      <c r="BL78" s="30">
        <f>Tabla25[[#This Row],[ROS_DUR_COR_COD_ESC_TG_NEU]]-Tabla25[[#This Row],[PAS_DUR_COR_COD_ESC_TG_NEU]]</f>
        <v>0</v>
      </c>
      <c r="BM78" s="30">
        <f>Tabla25[[#This Row],[ROS_NUM_COR_COD_ESC_TG_POS]]-Tabla25[[#This Row],[PAS_NUM_COR_COD_ESC_TG_POS]]</f>
        <v>0</v>
      </c>
      <c r="BN78" s="30">
        <f>Tabla25[[#This Row],[ROS_DUR_COR_COD_ESC_TG_POS]]-Tabla25[[#This Row],[PAS_DUR_COR_COD_ESC_TG_POS]]</f>
        <v>0</v>
      </c>
      <c r="BO78" s="30">
        <f>Tabla25[[#This Row],[ROS_NUM_COR_COD_ESC_TG_TOT]]-Tabla25[[#This Row],[PAS_NUM_COR_COD_ESC_TG_TOT]]</f>
        <v>0</v>
      </c>
      <c r="BP78" s="30">
        <f>Tabla25[[#This Row],[ROS_DUR_COR_COD_ESC_TG_TOT]]-Tabla25[[#This Row],[PAS_DUR_COR_COD_ESC_TG_TOT]]</f>
        <v>0</v>
      </c>
      <c r="BQ78" s="36">
        <f>Tabla25[[#This Row],[PAS_NUM_COR_COD_ROS_TG_NEG]]-Tabla25[[#This Row],[ESC_NUM_COR_COD_ROS_TG_NEG]]</f>
        <v>0</v>
      </c>
      <c r="BR78" s="36">
        <f>Tabla25[[#This Row],[PAS_DUR_COR_COD_ROS_TG_NEG]]-Tabla25[[#This Row],[ESC_DUR_COR_COD_ROS_TG_NEG]]</f>
        <v>0</v>
      </c>
      <c r="BS78" s="36">
        <f>Tabla25[[#This Row],[PAS_NUM_COR_COD_ROS_TG_NEU]]-Tabla25[[#This Row],[ESC_NUM_COR_COD_ROS_TG_NEU]]</f>
        <v>0</v>
      </c>
      <c r="BT78" s="36">
        <f>Tabla25[[#This Row],[PAS_DUR_COR_COD_ROS_TG_NEU]]-Tabla25[[#This Row],[ESC_DUR_COR_COD_ROS_TG_NEU]]</f>
        <v>0</v>
      </c>
      <c r="BU78" s="36">
        <f>Tabla25[[#This Row],[PAS_NUM_COR_COD_ROS_TG_POS]]-Tabla25[[#This Row],[ESC_NUM_COR_COD_ROS_TG_POS]]</f>
        <v>0</v>
      </c>
      <c r="BV78" s="36">
        <f>Tabla25[[#This Row],[PAS_DUR_COR_COD_ROS_TG_POS]]-Tabla25[[#This Row],[ESC_DUR_COR_COD_ROS_TG_POS]]</f>
        <v>0</v>
      </c>
      <c r="BW78" s="36">
        <f>Tabla25[[#This Row],[PAS_NUM_COR_COD_ROS_TG_TOT]]-Tabla25[[#This Row],[ESC_NUM_COR_COD_ROS_TG_TOT]]</f>
        <v>0</v>
      </c>
      <c r="BX78" s="36">
        <f>Tabla25[[#This Row],[PAS_DUR_COR_COD_ROS_TG_TOT]]-Tabla25[[#This Row],[ESC_DUR_COR_COD_ROS_TG_TOT]]</f>
        <v>0</v>
      </c>
      <c r="BY78" s="39">
        <f>Tabla25[[#This Row],[PAS_NUM_COR_COD_ESC_TG_NEG]]-Tabla25[[#This Row],[ESC_NUM_COR_COD_ESC_TG_NEG]]</f>
        <v>0</v>
      </c>
      <c r="BZ78" s="39">
        <f>Tabla25[[#This Row],[PAS_DUR_COR_COD_ESC_TG_NEG]]-Tabla25[[#This Row],[ESC_DUR_COR_COD_ESC_TG_NEG]]</f>
        <v>0</v>
      </c>
      <c r="CA78" s="39">
        <f>Tabla25[[#This Row],[PAS_NUM_COR_COD_ESC_TG_NEU]]-Tabla25[[#This Row],[ESC_NUM_COR_COD_ESC_TG_NEU]]</f>
        <v>0</v>
      </c>
      <c r="CB78" s="39">
        <f>Tabla25[[#This Row],[PAS_DUR_COR_COD_ESC_TG_NEU]]-Tabla25[[#This Row],[ESC_DUR_COR_COD_ESC_TG_NEU]]</f>
        <v>0</v>
      </c>
      <c r="CC78" s="39">
        <f>Tabla25[[#This Row],[PAS_NUM_COR_COD_ESC_TG_POS]]-Tabla25[[#This Row],[ESC_NUM_COR_COD_ESC_TG_POS]]</f>
        <v>0</v>
      </c>
      <c r="CD78" s="39">
        <f>Tabla25[[#This Row],[PAS_DUR_COR_COD_ESC_TG_POS]]-Tabla25[[#This Row],[ESC_DUR_COR_COD_ESC_TG_POS]]</f>
        <v>0</v>
      </c>
      <c r="CE78" s="39">
        <f>Tabla25[[#This Row],[PAS_NUM_COR_COD_ESC_TG_TOT]]-Tabla25[[#This Row],[ESC_NUM_COR_COD_ESC_TG_TOT]]</f>
        <v>0</v>
      </c>
      <c r="CF78" s="39">
        <f>Tabla25[[#This Row],[PAS_DUR_COR_COD_ESC_TG_TOT]]-Tabla25[[#This Row],[ESC_DUR_COR_COD_ESC_TG_TOT]]</f>
        <v>0</v>
      </c>
      <c r="CG78" s="42">
        <f>Tabla25[[#This Row],[PAS_NUM_COR_COD_ROS_TG_NEG]]-Tabla25[[#This Row],[PAS_NUM_COR_COD_ESC_TG_NEG]]</f>
        <v>0</v>
      </c>
      <c r="CH78" s="42">
        <f>Tabla25[[#This Row],[PAS_NUM_COR_COD_ROS_TG_NEU]]-Tabla25[[#This Row],[PAS_NUM_COR_COD_ESC_TG_NEU]]</f>
        <v>0</v>
      </c>
      <c r="CI78" s="42">
        <f>Tabla25[[#This Row],[PAS_NUM_COR_COD_ROS_TG_POS]]-Tabla25[[#This Row],[PAS_NUM_COR_COD_ESC_TG_POS]]</f>
        <v>0</v>
      </c>
      <c r="CJ78" s="42">
        <f>Tabla25[[#This Row],[PAS_NUM_COR_COD_ROS_TG_TOT]]-Tabla25[[#This Row],[PAS_NUM_COR_COD_ESC_TG_TOT]]</f>
        <v>0</v>
      </c>
      <c r="CK78" s="42">
        <f>Tabla25[[#This Row],[PAS_DUR_COR_COD_ROS_TG_NEG]]-Tabla25[[#This Row],[PAS_DUR_COR_COD_ESC_TG_NEG]]</f>
        <v>0</v>
      </c>
      <c r="CL78" s="42">
        <f>Tabla25[[#This Row],[PAS_DUR_COR_COD_ROS_TG_NEU]]-Tabla25[[#This Row],[PAS_DUR_COR_COD_ESC_TG_NEU]]</f>
        <v>0</v>
      </c>
      <c r="CM78" s="42">
        <f>Tabla25[[#This Row],[PAS_DUR_COR_COD_ROS_TG_POS]]-Tabla25[[#This Row],[PAS_DUR_COR_COD_ESC_TG_POS]]</f>
        <v>0</v>
      </c>
      <c r="CN78" s="42">
        <f>Tabla25[[#This Row],[PAS_DUR_COR_COD_ROS_TG_TOT]]-Tabla25[[#This Row],[PAS_DUR_COR_COD_ESC_TG_TOT]]</f>
        <v>0</v>
      </c>
      <c r="CO78" s="44">
        <f>Tabla25[[#This Row],[ESC_NUM_COR_COD_ROS_TG_NEG]]-Tabla25[[#This Row],[ESC_NUM_COR_COD_ESC_TG_NEG]]</f>
        <v>0</v>
      </c>
      <c r="CP78" s="44">
        <f>Tabla25[[#This Row],[ESC_NUM_COR_COD_ROS_TG_NEU]]-Tabla25[[#This Row],[ESC_NUM_COR_COD_ESC_TG_NEU]]</f>
        <v>0</v>
      </c>
      <c r="CQ78" s="44">
        <f>Tabla25[[#This Row],[ESC_NUM_COR_COD_ROS_TG_POS]]-Tabla25[[#This Row],[ESC_NUM_COR_COD_ESC_TG_POS]]</f>
        <v>0</v>
      </c>
      <c r="CR78" s="44">
        <f>Tabla25[[#This Row],[ESC_NUM_COR_COD_ROS_TG_TOT]]-Tabla25[[#This Row],[ESC_NUM_COR_COD_ESC_TG_TOT]]</f>
        <v>0</v>
      </c>
      <c r="CS78" s="44">
        <f>Tabla25[[#This Row],[ESC_DUR_COR_COD_ROS_TG_NEG]]-Tabla25[[#This Row],[ESC_DUR_COR_COD_ESC_TG_NEG]]</f>
        <v>0</v>
      </c>
      <c r="CT78" s="44">
        <f>Tabla25[[#This Row],[ESC_DUR_COR_COD_ROS_TG_NEU]]-Tabla25[[#This Row],[ESC_DUR_COR_COD_ESC_TG_NEU]]</f>
        <v>0</v>
      </c>
      <c r="CU78" s="44">
        <f>Tabla25[[#This Row],[ESC_DUR_COR_COD_ROS_TG_POS]]-Tabla25[[#This Row],[ESC_DUR_COR_COD_ESC_TG_POS]]</f>
        <v>0</v>
      </c>
      <c r="CV78" s="44">
        <f>Tabla25[[#This Row],[ESC_DUR_COR_COD_ROS_TG_TOT]]-Tabla25[[#This Row],[ESC_DUR_COR_COD_ESC_TG_TOT]]</f>
        <v>0</v>
      </c>
      <c r="CW78" s="47">
        <f>Tabla25[[#This Row],[ROS_NUM_COR_COD_ROS_TG_NEG]]-Tabla25[[#This Row],[ROS_NUM_COR_COD_ESC_TG_NEG]]</f>
        <v>0</v>
      </c>
      <c r="CX78" s="47">
        <f>Tabla25[[#This Row],[ROS_NUM_COR_COD_ROS_TG_NEU]]-Tabla25[[#This Row],[ROS_NUM_COR_COD_ESC_TG_NEU]]</f>
        <v>0</v>
      </c>
      <c r="CY78" s="47">
        <f>Tabla25[[#This Row],[ROS_NUM_COR_COD_ROS_TG_POS]]-Tabla25[[#This Row],[ROS_NUM_COR_COD_ESC_TG_POS]]</f>
        <v>0</v>
      </c>
      <c r="CZ78" s="47">
        <f>Tabla25[[#This Row],[ROS_NUM_COR_COD_ROS_TG_TOT]]-Tabla25[[#This Row],[ROS_NUM_COR_COD_ESC_TG_TOT]]</f>
        <v>0</v>
      </c>
      <c r="DA78" s="47">
        <f>Tabla25[[#This Row],[ROS_DUR_COR_COD_ROS_TG_NEG]]-Tabla25[[#This Row],[ROS_DUR_COR_COD_ESC_TG_NEG]]</f>
        <v>0</v>
      </c>
      <c r="DB78" s="47">
        <f>Tabla25[[#This Row],[ROS_DUR_COR_COD_ROS_TG_NEU]]-Tabla25[[#This Row],[ROS_DUR_COR_COD_ESC_TG_NEU]]</f>
        <v>0</v>
      </c>
      <c r="DC78" s="47">
        <f>Tabla25[[#This Row],[ROS_DUR_COR_COD_ROS_TG_POS]]-Tabla25[[#This Row],[ROS_DUR_COR_COD_ESC_TG_POS]]</f>
        <v>0</v>
      </c>
      <c r="DD78" s="47">
        <f>Tabla25[[#This Row],[ROS_DUR_COR_COD_ROS_TG_TOT]]-Tabla25[[#This Row],[ROS_DUR_COR_COD_ESC_TG_TOT]]</f>
        <v>0</v>
      </c>
    </row>
    <row r="79" spans="1:108" x14ac:dyDescent="0.3">
      <c r="A79" s="2" t="s">
        <v>77</v>
      </c>
      <c r="B79" s="2">
        <v>30</v>
      </c>
      <c r="C79" s="2">
        <v>2</v>
      </c>
      <c r="D79" s="2">
        <v>33</v>
      </c>
      <c r="E79" s="19">
        <v>0.85</v>
      </c>
      <c r="F79" s="19">
        <v>193.92307692307693</v>
      </c>
      <c r="G79" s="19">
        <v>0.6</v>
      </c>
      <c r="H79" s="19">
        <v>212.11111111111111</v>
      </c>
      <c r="I79" s="19">
        <v>0.75</v>
      </c>
      <c r="J79" s="19">
        <v>161.25</v>
      </c>
      <c r="K79" s="19">
        <v>0.73333333333333328</v>
      </c>
      <c r="L79" s="19">
        <v>187.20588235294119</v>
      </c>
      <c r="M79" s="21">
        <v>0.7</v>
      </c>
      <c r="N79" s="21">
        <v>224.33333333333334</v>
      </c>
      <c r="O79" s="21">
        <v>0.85</v>
      </c>
      <c r="P79" s="21">
        <v>194.66666666666666</v>
      </c>
      <c r="Q79" s="21">
        <v>0.5</v>
      </c>
      <c r="R79" s="21">
        <v>178.57142857142858</v>
      </c>
      <c r="S79" s="21">
        <v>0.68333333333333335</v>
      </c>
      <c r="T79" s="21">
        <v>200.17857142857142</v>
      </c>
      <c r="U79" s="22">
        <v>0.3</v>
      </c>
      <c r="V79" s="22">
        <v>99.333333333333329</v>
      </c>
      <c r="W79" s="22">
        <v>0.44444444444444442</v>
      </c>
      <c r="X79" s="22">
        <v>168.33333333333334</v>
      </c>
      <c r="Y79" s="22">
        <v>0</v>
      </c>
      <c r="AA79" s="22">
        <v>0.26923076923076922</v>
      </c>
      <c r="AB79" s="22">
        <v>133.83333333333334</v>
      </c>
      <c r="AC79" s="24">
        <v>0.1</v>
      </c>
      <c r="AD79" s="24">
        <v>182</v>
      </c>
      <c r="AE79" s="24">
        <v>0.1111111111111111</v>
      </c>
      <c r="AF79" s="24">
        <v>107</v>
      </c>
      <c r="AG79" s="24">
        <v>0.14285714285714285</v>
      </c>
      <c r="AH79" s="24">
        <v>107</v>
      </c>
      <c r="AI79" s="24">
        <v>0.11538461538461539</v>
      </c>
      <c r="AJ79" s="24">
        <v>132</v>
      </c>
      <c r="AK79" s="26">
        <v>0</v>
      </c>
      <c r="AM79" s="26">
        <v>0</v>
      </c>
      <c r="AO79" s="26">
        <v>0</v>
      </c>
      <c r="AQ79" s="26">
        <v>0</v>
      </c>
      <c r="AS79" s="28">
        <v>0</v>
      </c>
      <c r="AU79" s="28">
        <v>0</v>
      </c>
      <c r="AW79" s="28">
        <v>0</v>
      </c>
      <c r="AY79" s="28">
        <v>0</v>
      </c>
      <c r="BA79" s="33">
        <f>Tabla25[[#This Row],[ROS_NUM_COR_COD_ROS_TG_NEG]]-Tabla25[[#This Row],[PAS_NUM_COR_COD_ROS_TG_NEG]]</f>
        <v>-0.7</v>
      </c>
      <c r="BB79" s="33">
        <f>Tabla25[[#This Row],[ROS_DUR_COR_COD_ROS_TG_NEG]]-Tabla25[[#This Row],[PAS_DUR_COR_COD_ROS_TG_NEG]]</f>
        <v>-224.33333333333334</v>
      </c>
      <c r="BC79" s="33">
        <f>Tabla25[[#This Row],[ROS_NUM_COR_COD_ROS_TG_NEU]]-Tabla25[[#This Row],[PAS_NUM_COR_COD_ROS_TG_NEU]]</f>
        <v>-0.85</v>
      </c>
      <c r="BD79" s="33">
        <f>Tabla25[[#This Row],[ROS_DUR_COR_COD_ROS_TG_NEU]]-Tabla25[[#This Row],[PAS_DUR_COR_COD_ROS_TG_NEU]]</f>
        <v>-194.66666666666666</v>
      </c>
      <c r="BE79" s="33">
        <f>Tabla25[[#This Row],[ROS_NUM_COR_COD_ROS_TG_POS]]-Tabla25[[#This Row],[PAS_NUM_COR_COD_ROS_TG_POS]]</f>
        <v>-0.5</v>
      </c>
      <c r="BF79" s="33">
        <f>Tabla25[[#This Row],[ROS_DUR_COR_COD_ROS_TG_POS]]-Tabla25[[#This Row],[PAS_DUR_COR_COD_ROS_TG_POS]]</f>
        <v>-178.57142857142858</v>
      </c>
      <c r="BG79" s="33">
        <f>Tabla25[[#This Row],[ROS_NUM_COR_COD_ROS_TG_TOT]]-Tabla25[[#This Row],[PAS_NUM_COR_COD_ROS_TG_TOT]]</f>
        <v>-0.68333333333333335</v>
      </c>
      <c r="BH79" s="33">
        <f>Tabla25[[#This Row],[ROS_DUR_COR_COD_ROS_TG_TOT]]-Tabla25[[#This Row],[PAS_DUR_COR_COD_ROS_TG_TOT]]</f>
        <v>-200.17857142857142</v>
      </c>
      <c r="BI79" s="30">
        <f>Tabla25[[#This Row],[ROS_NUM_COR_COD_ESC_TG_NEG]]-Tabla25[[#This Row],[PAS_NUM_COR_COD_ESC_TG_NEG]]</f>
        <v>-0.85</v>
      </c>
      <c r="BJ79" s="30">
        <f>Tabla25[[#This Row],[ROS_DUR_COR_COD_ESC_TG_NEG]]-Tabla25[[#This Row],[PAS_DUR_COR_COD_ESC_TG_NEG]]</f>
        <v>-193.92307692307693</v>
      </c>
      <c r="BK79" s="30">
        <f>Tabla25[[#This Row],[ROS_NUM_COR_COD_ESC_TG_NEU]]-Tabla25[[#This Row],[PAS_NUM_COR_COD_ESC_TG_NEU]]</f>
        <v>-0.6</v>
      </c>
      <c r="BL79" s="30">
        <f>Tabla25[[#This Row],[ROS_DUR_COR_COD_ESC_TG_NEU]]-Tabla25[[#This Row],[PAS_DUR_COR_COD_ESC_TG_NEU]]</f>
        <v>-212.11111111111111</v>
      </c>
      <c r="BM79" s="30">
        <f>Tabla25[[#This Row],[ROS_NUM_COR_COD_ESC_TG_POS]]-Tabla25[[#This Row],[PAS_NUM_COR_COD_ESC_TG_POS]]</f>
        <v>-0.75</v>
      </c>
      <c r="BN79" s="30">
        <f>Tabla25[[#This Row],[ROS_DUR_COR_COD_ESC_TG_POS]]-Tabla25[[#This Row],[PAS_DUR_COR_COD_ESC_TG_POS]]</f>
        <v>-161.25</v>
      </c>
      <c r="BO79" s="30">
        <f>Tabla25[[#This Row],[ROS_NUM_COR_COD_ESC_TG_TOT]]-Tabla25[[#This Row],[PAS_NUM_COR_COD_ESC_TG_TOT]]</f>
        <v>-0.73333333333333328</v>
      </c>
      <c r="BP79" s="30">
        <f>Tabla25[[#This Row],[ROS_DUR_COR_COD_ESC_TG_TOT]]-Tabla25[[#This Row],[PAS_DUR_COR_COD_ESC_TG_TOT]]</f>
        <v>-187.20588235294119</v>
      </c>
      <c r="BQ79" s="36">
        <f>Tabla25[[#This Row],[PAS_NUM_COR_COD_ROS_TG_NEG]]-Tabla25[[#This Row],[ESC_NUM_COR_COD_ROS_TG_NEG]]</f>
        <v>0.6</v>
      </c>
      <c r="BR79" s="36">
        <f>Tabla25[[#This Row],[PAS_DUR_COR_COD_ROS_TG_NEG]]-Tabla25[[#This Row],[ESC_DUR_COR_COD_ROS_TG_NEG]]</f>
        <v>42.333333333333343</v>
      </c>
      <c r="BS79" s="36">
        <f>Tabla25[[#This Row],[PAS_NUM_COR_COD_ROS_TG_NEU]]-Tabla25[[#This Row],[ESC_NUM_COR_COD_ROS_TG_NEU]]</f>
        <v>0.73888888888888893</v>
      </c>
      <c r="BT79" s="36">
        <f>Tabla25[[#This Row],[PAS_DUR_COR_COD_ROS_TG_NEU]]-Tabla25[[#This Row],[ESC_DUR_COR_COD_ROS_TG_NEU]]</f>
        <v>87.666666666666657</v>
      </c>
      <c r="BU79" s="36">
        <f>Tabla25[[#This Row],[PAS_NUM_COR_COD_ROS_TG_POS]]-Tabla25[[#This Row],[ESC_NUM_COR_COD_ROS_TG_POS]]</f>
        <v>0.35714285714285715</v>
      </c>
      <c r="BV79" s="36">
        <f>Tabla25[[#This Row],[PAS_DUR_COR_COD_ROS_TG_POS]]-Tabla25[[#This Row],[ESC_DUR_COR_COD_ROS_TG_POS]]</f>
        <v>71.571428571428584</v>
      </c>
      <c r="BW79" s="36">
        <f>Tabla25[[#This Row],[PAS_NUM_COR_COD_ROS_TG_TOT]]-Tabla25[[#This Row],[ESC_NUM_COR_COD_ROS_TG_TOT]]</f>
        <v>0.56794871794871793</v>
      </c>
      <c r="BX79" s="36">
        <f>Tabla25[[#This Row],[PAS_DUR_COR_COD_ROS_TG_TOT]]-Tabla25[[#This Row],[ESC_DUR_COR_COD_ROS_TG_TOT]]</f>
        <v>68.178571428571416</v>
      </c>
      <c r="BY79" s="39">
        <f>Tabla25[[#This Row],[PAS_NUM_COR_COD_ESC_TG_NEG]]-Tabla25[[#This Row],[ESC_NUM_COR_COD_ESC_TG_NEG]]</f>
        <v>0.55000000000000004</v>
      </c>
      <c r="BZ79" s="39">
        <f>Tabla25[[#This Row],[PAS_DUR_COR_COD_ESC_TG_NEG]]-Tabla25[[#This Row],[ESC_DUR_COR_COD_ESC_TG_NEG]]</f>
        <v>94.589743589743605</v>
      </c>
      <c r="CA79" s="39">
        <f>Tabla25[[#This Row],[PAS_NUM_COR_COD_ESC_TG_NEU]]-Tabla25[[#This Row],[ESC_NUM_COR_COD_ESC_TG_NEU]]</f>
        <v>0.15555555555555556</v>
      </c>
      <c r="CB79" s="39">
        <f>Tabla25[[#This Row],[PAS_DUR_COR_COD_ESC_TG_NEU]]-Tabla25[[#This Row],[ESC_DUR_COR_COD_ESC_TG_NEU]]</f>
        <v>43.777777777777771</v>
      </c>
      <c r="CC79" s="39">
        <f>Tabla25[[#This Row],[PAS_NUM_COR_COD_ESC_TG_POS]]-Tabla25[[#This Row],[ESC_NUM_COR_COD_ESC_TG_POS]]</f>
        <v>0.75</v>
      </c>
      <c r="CD79" s="39">
        <f>Tabla25[[#This Row],[PAS_DUR_COR_COD_ESC_TG_POS]]-Tabla25[[#This Row],[ESC_DUR_COR_COD_ESC_TG_POS]]</f>
        <v>161.25</v>
      </c>
      <c r="CE79" s="39">
        <f>Tabla25[[#This Row],[PAS_NUM_COR_COD_ESC_TG_TOT]]-Tabla25[[#This Row],[ESC_NUM_COR_COD_ESC_TG_TOT]]</f>
        <v>0.46410256410256406</v>
      </c>
      <c r="CF79" s="39">
        <f>Tabla25[[#This Row],[PAS_DUR_COR_COD_ESC_TG_TOT]]-Tabla25[[#This Row],[ESC_DUR_COR_COD_ESC_TG_TOT]]</f>
        <v>53.372549019607845</v>
      </c>
      <c r="CG79" s="42">
        <f>Tabla25[[#This Row],[PAS_NUM_COR_COD_ROS_TG_NEG]]-Tabla25[[#This Row],[PAS_NUM_COR_COD_ESC_TG_NEG]]</f>
        <v>-0.15000000000000002</v>
      </c>
      <c r="CH79" s="42">
        <f>Tabla25[[#This Row],[PAS_NUM_COR_COD_ROS_TG_NEU]]-Tabla25[[#This Row],[PAS_NUM_COR_COD_ESC_TG_NEU]]</f>
        <v>0.25</v>
      </c>
      <c r="CI79" s="42">
        <f>Tabla25[[#This Row],[PAS_NUM_COR_COD_ROS_TG_POS]]-Tabla25[[#This Row],[PAS_NUM_COR_COD_ESC_TG_POS]]</f>
        <v>-0.25</v>
      </c>
      <c r="CJ79" s="42">
        <f>Tabla25[[#This Row],[PAS_NUM_COR_COD_ROS_TG_TOT]]-Tabla25[[#This Row],[PAS_NUM_COR_COD_ESC_TG_TOT]]</f>
        <v>-4.9999999999999933E-2</v>
      </c>
      <c r="CK79" s="42">
        <f>Tabla25[[#This Row],[PAS_DUR_COR_COD_ROS_TG_NEG]]-Tabla25[[#This Row],[PAS_DUR_COR_COD_ESC_TG_NEG]]</f>
        <v>30.410256410256409</v>
      </c>
      <c r="CL79" s="42">
        <f>Tabla25[[#This Row],[PAS_DUR_COR_COD_ROS_TG_NEU]]-Tabla25[[#This Row],[PAS_DUR_COR_COD_ESC_TG_NEU]]</f>
        <v>-17.444444444444457</v>
      </c>
      <c r="CM79" s="42">
        <f>Tabla25[[#This Row],[PAS_DUR_COR_COD_ROS_TG_POS]]-Tabla25[[#This Row],[PAS_DUR_COR_COD_ESC_TG_POS]]</f>
        <v>17.321428571428584</v>
      </c>
      <c r="CN79" s="42">
        <f>Tabla25[[#This Row],[PAS_DUR_COR_COD_ROS_TG_TOT]]-Tabla25[[#This Row],[PAS_DUR_COR_COD_ESC_TG_TOT]]</f>
        <v>12.972689075630228</v>
      </c>
      <c r="CO79" s="44">
        <f>Tabla25[[#This Row],[ESC_NUM_COR_COD_ROS_TG_NEG]]-Tabla25[[#This Row],[ESC_NUM_COR_COD_ESC_TG_NEG]]</f>
        <v>-0.19999999999999998</v>
      </c>
      <c r="CP79" s="44">
        <f>Tabla25[[#This Row],[ESC_NUM_COR_COD_ROS_TG_NEU]]-Tabla25[[#This Row],[ESC_NUM_COR_COD_ESC_TG_NEU]]</f>
        <v>-0.33333333333333331</v>
      </c>
      <c r="CQ79" s="44">
        <f>Tabla25[[#This Row],[ESC_NUM_COR_COD_ROS_TG_POS]]-Tabla25[[#This Row],[ESC_NUM_COR_COD_ESC_TG_POS]]</f>
        <v>0.14285714285714285</v>
      </c>
      <c r="CR79" s="44">
        <f>Tabla25[[#This Row],[ESC_NUM_COR_COD_ROS_TG_TOT]]-Tabla25[[#This Row],[ESC_NUM_COR_COD_ESC_TG_TOT]]</f>
        <v>-0.15384615384615383</v>
      </c>
      <c r="CS79" s="44">
        <f>Tabla25[[#This Row],[ESC_DUR_COR_COD_ROS_TG_NEG]]-Tabla25[[#This Row],[ESC_DUR_COR_COD_ESC_TG_NEG]]</f>
        <v>82.666666666666671</v>
      </c>
      <c r="CT79" s="44">
        <f>Tabla25[[#This Row],[ESC_DUR_COR_COD_ROS_TG_NEU]]-Tabla25[[#This Row],[ESC_DUR_COR_COD_ESC_TG_NEU]]</f>
        <v>-61.333333333333343</v>
      </c>
      <c r="CU79" s="44">
        <f>Tabla25[[#This Row],[ESC_DUR_COR_COD_ROS_TG_POS]]-Tabla25[[#This Row],[ESC_DUR_COR_COD_ESC_TG_POS]]</f>
        <v>107</v>
      </c>
      <c r="CV79" s="44">
        <f>Tabla25[[#This Row],[ESC_DUR_COR_COD_ROS_TG_TOT]]-Tabla25[[#This Row],[ESC_DUR_COR_COD_ESC_TG_TOT]]</f>
        <v>-1.8333333333333428</v>
      </c>
      <c r="CW79" s="47">
        <f>Tabla25[[#This Row],[ROS_NUM_COR_COD_ROS_TG_NEG]]-Tabla25[[#This Row],[ROS_NUM_COR_COD_ESC_TG_NEG]]</f>
        <v>0</v>
      </c>
      <c r="CX79" s="47">
        <f>Tabla25[[#This Row],[ROS_NUM_COR_COD_ROS_TG_NEU]]-Tabla25[[#This Row],[ROS_NUM_COR_COD_ESC_TG_NEU]]</f>
        <v>0</v>
      </c>
      <c r="CY79" s="47">
        <f>Tabla25[[#This Row],[ROS_NUM_COR_COD_ROS_TG_POS]]-Tabla25[[#This Row],[ROS_NUM_COR_COD_ESC_TG_POS]]</f>
        <v>0</v>
      </c>
      <c r="CZ79" s="47">
        <f>Tabla25[[#This Row],[ROS_NUM_COR_COD_ROS_TG_TOT]]-Tabla25[[#This Row],[ROS_NUM_COR_COD_ESC_TG_TOT]]</f>
        <v>0</v>
      </c>
      <c r="DA79" s="47">
        <f>Tabla25[[#This Row],[ROS_DUR_COR_COD_ROS_TG_NEG]]-Tabla25[[#This Row],[ROS_DUR_COR_COD_ESC_TG_NEG]]</f>
        <v>0</v>
      </c>
      <c r="DB79" s="47">
        <f>Tabla25[[#This Row],[ROS_DUR_COR_COD_ROS_TG_NEU]]-Tabla25[[#This Row],[ROS_DUR_COR_COD_ESC_TG_NEU]]</f>
        <v>0</v>
      </c>
      <c r="DC79" s="47">
        <f>Tabla25[[#This Row],[ROS_DUR_COR_COD_ROS_TG_POS]]-Tabla25[[#This Row],[ROS_DUR_COR_COD_ESC_TG_POS]]</f>
        <v>0</v>
      </c>
      <c r="DD79" s="47">
        <f>Tabla25[[#This Row],[ROS_DUR_COR_COD_ROS_TG_TOT]]-Tabla25[[#This Row],[ROS_DUR_COR_COD_ESC_TG_TOT]]</f>
        <v>0</v>
      </c>
    </row>
    <row r="80" spans="1:108" x14ac:dyDescent="0.3">
      <c r="A80" s="2" t="s">
        <v>78</v>
      </c>
      <c r="B80" s="2">
        <v>30</v>
      </c>
      <c r="C80" s="2">
        <v>2</v>
      </c>
      <c r="D80" s="2">
        <v>34</v>
      </c>
      <c r="E80" s="19">
        <v>3.2</v>
      </c>
      <c r="F80" s="19">
        <v>1030</v>
      </c>
      <c r="G80" s="19">
        <v>2.6</v>
      </c>
      <c r="H80" s="19">
        <v>1094.6428571428571</v>
      </c>
      <c r="I80" s="19">
        <v>2.85</v>
      </c>
      <c r="J80" s="19">
        <v>1051.4000000000001</v>
      </c>
      <c r="K80" s="19">
        <v>2.8833333333333333</v>
      </c>
      <c r="L80" s="19">
        <v>1056.6521739130435</v>
      </c>
      <c r="M80" s="21">
        <v>3.15</v>
      </c>
      <c r="N80" s="21">
        <v>1048.375</v>
      </c>
      <c r="O80" s="21">
        <v>3.4</v>
      </c>
      <c r="P80" s="21">
        <v>1196.9333333333334</v>
      </c>
      <c r="Q80" s="21">
        <v>3.15</v>
      </c>
      <c r="R80" s="21">
        <v>1093.2941176470588</v>
      </c>
      <c r="S80" s="21">
        <v>3.2333333333333334</v>
      </c>
      <c r="T80" s="21">
        <v>1110.7083333333333</v>
      </c>
      <c r="U80" s="22">
        <v>4.2</v>
      </c>
      <c r="V80" s="22">
        <v>1434.3333333333333</v>
      </c>
      <c r="W80" s="22">
        <v>4.2</v>
      </c>
      <c r="X80" s="22">
        <v>1442.4444444444443</v>
      </c>
      <c r="Y80" s="22">
        <v>4.4444444444444446</v>
      </c>
      <c r="Z80" s="22">
        <v>1481.5</v>
      </c>
      <c r="AA80" s="22">
        <v>4.2758620689655169</v>
      </c>
      <c r="AB80" s="22">
        <v>1451.6538461538462</v>
      </c>
      <c r="AC80" s="24">
        <v>1.8</v>
      </c>
      <c r="AD80" s="24">
        <v>700.14285714285711</v>
      </c>
      <c r="AE80" s="24">
        <v>2.4</v>
      </c>
      <c r="AF80" s="24">
        <v>1028.6666666666667</v>
      </c>
      <c r="AG80" s="24">
        <v>1.4444444444444444</v>
      </c>
      <c r="AH80" s="24">
        <v>1063.25</v>
      </c>
      <c r="AI80" s="24">
        <v>1.896551724137931</v>
      </c>
      <c r="AJ80" s="24">
        <v>901.52941176470586</v>
      </c>
      <c r="AK80" s="26">
        <v>2.8888888888888888</v>
      </c>
      <c r="AL80" s="26">
        <v>818.44444444444446</v>
      </c>
      <c r="AM80" s="26">
        <v>1.7</v>
      </c>
      <c r="AN80" s="26">
        <v>1181.75</v>
      </c>
      <c r="AO80" s="26">
        <v>2.2000000000000002</v>
      </c>
      <c r="AP80" s="26">
        <v>876</v>
      </c>
      <c r="AQ80" s="26">
        <v>2.2413793103448274</v>
      </c>
      <c r="AR80" s="26">
        <v>911.25</v>
      </c>
      <c r="AS80" s="28">
        <v>3</v>
      </c>
      <c r="AT80" s="28">
        <v>1036.75</v>
      </c>
      <c r="AU80" s="28">
        <v>4.2</v>
      </c>
      <c r="AV80" s="28">
        <v>1241.6666666666667</v>
      </c>
      <c r="AW80" s="28">
        <v>4.5999999999999996</v>
      </c>
      <c r="AX80" s="28">
        <v>1070.3</v>
      </c>
      <c r="AY80" s="28">
        <v>3.9655172413793105</v>
      </c>
      <c r="AZ80" s="28">
        <v>1117.4814814814815</v>
      </c>
      <c r="BA80" s="33">
        <f>Tabla25[[#This Row],[ROS_NUM_COR_COD_ROS_TG_NEG]]-Tabla25[[#This Row],[PAS_NUM_COR_COD_ROS_TG_NEG]]</f>
        <v>-0.14999999999999991</v>
      </c>
      <c r="BB80" s="33">
        <f>Tabla25[[#This Row],[ROS_DUR_COR_COD_ROS_TG_NEG]]-Tabla25[[#This Row],[PAS_DUR_COR_COD_ROS_TG_NEG]]</f>
        <v>-11.625</v>
      </c>
      <c r="BC80" s="33">
        <f>Tabla25[[#This Row],[ROS_NUM_COR_COD_ROS_TG_NEU]]-Tabla25[[#This Row],[PAS_NUM_COR_COD_ROS_TG_NEU]]</f>
        <v>0.80000000000000027</v>
      </c>
      <c r="BD80" s="33">
        <f>Tabla25[[#This Row],[ROS_DUR_COR_COD_ROS_TG_NEU]]-Tabla25[[#This Row],[PAS_DUR_COR_COD_ROS_TG_NEU]]</f>
        <v>44.733333333333348</v>
      </c>
      <c r="BE80" s="33">
        <f>Tabla25[[#This Row],[ROS_NUM_COR_COD_ROS_TG_POS]]-Tabla25[[#This Row],[PAS_NUM_COR_COD_ROS_TG_POS]]</f>
        <v>1.4499999999999997</v>
      </c>
      <c r="BF80" s="33">
        <f>Tabla25[[#This Row],[ROS_DUR_COR_COD_ROS_TG_POS]]-Tabla25[[#This Row],[PAS_DUR_COR_COD_ROS_TG_POS]]</f>
        <v>-22.994117647058829</v>
      </c>
      <c r="BG80" s="33">
        <f>Tabla25[[#This Row],[ROS_NUM_COR_COD_ROS_TG_TOT]]-Tabla25[[#This Row],[PAS_NUM_COR_COD_ROS_TG_TOT]]</f>
        <v>0.73218390804597711</v>
      </c>
      <c r="BH80" s="33">
        <f>Tabla25[[#This Row],[ROS_DUR_COR_COD_ROS_TG_TOT]]-Tabla25[[#This Row],[PAS_DUR_COR_COD_ROS_TG_TOT]]</f>
        <v>6.773148148148266</v>
      </c>
      <c r="BI80" s="30">
        <f>Tabla25[[#This Row],[ROS_NUM_COR_COD_ESC_TG_NEG]]-Tabla25[[#This Row],[PAS_NUM_COR_COD_ESC_TG_NEG]]</f>
        <v>-0.31111111111111134</v>
      </c>
      <c r="BJ80" s="30">
        <f>Tabla25[[#This Row],[ROS_DUR_COR_COD_ESC_TG_NEG]]-Tabla25[[#This Row],[PAS_DUR_COR_COD_ESC_TG_NEG]]</f>
        <v>-211.55555555555554</v>
      </c>
      <c r="BK80" s="30">
        <f>Tabla25[[#This Row],[ROS_NUM_COR_COD_ESC_TG_NEU]]-Tabla25[[#This Row],[PAS_NUM_COR_COD_ESC_TG_NEU]]</f>
        <v>-0.90000000000000013</v>
      </c>
      <c r="BL80" s="30">
        <f>Tabla25[[#This Row],[ROS_DUR_COR_COD_ESC_TG_NEU]]-Tabla25[[#This Row],[PAS_DUR_COR_COD_ESC_TG_NEU]]</f>
        <v>87.10714285714289</v>
      </c>
      <c r="BM80" s="30">
        <f>Tabla25[[#This Row],[ROS_NUM_COR_COD_ESC_TG_POS]]-Tabla25[[#This Row],[PAS_NUM_COR_COD_ESC_TG_POS]]</f>
        <v>-0.64999999999999991</v>
      </c>
      <c r="BN80" s="30">
        <f>Tabla25[[#This Row],[ROS_DUR_COR_COD_ESC_TG_POS]]-Tabla25[[#This Row],[PAS_DUR_COR_COD_ESC_TG_POS]]</f>
        <v>-175.40000000000009</v>
      </c>
      <c r="BO80" s="30">
        <f>Tabla25[[#This Row],[ROS_NUM_COR_COD_ESC_TG_TOT]]-Tabla25[[#This Row],[PAS_NUM_COR_COD_ESC_TG_TOT]]</f>
        <v>-0.6419540229885059</v>
      </c>
      <c r="BP80" s="30">
        <f>Tabla25[[#This Row],[ROS_DUR_COR_COD_ESC_TG_TOT]]-Tabla25[[#This Row],[PAS_DUR_COR_COD_ESC_TG_TOT]]</f>
        <v>-145.4021739130435</v>
      </c>
      <c r="BQ80" s="36">
        <f>Tabla25[[#This Row],[PAS_NUM_COR_COD_ROS_TG_NEG]]-Tabla25[[#This Row],[ESC_NUM_COR_COD_ROS_TG_NEG]]</f>
        <v>1.3499999999999999</v>
      </c>
      <c r="BR80" s="36">
        <f>Tabla25[[#This Row],[PAS_DUR_COR_COD_ROS_TG_NEG]]-Tabla25[[#This Row],[ESC_DUR_COR_COD_ROS_TG_NEG]]</f>
        <v>348.23214285714289</v>
      </c>
      <c r="BS80" s="36">
        <f>Tabla25[[#This Row],[PAS_NUM_COR_COD_ROS_TG_NEU]]-Tabla25[[#This Row],[ESC_NUM_COR_COD_ROS_TG_NEU]]</f>
        <v>1</v>
      </c>
      <c r="BT80" s="36">
        <f>Tabla25[[#This Row],[PAS_DUR_COR_COD_ROS_TG_NEU]]-Tabla25[[#This Row],[ESC_DUR_COR_COD_ROS_TG_NEU]]</f>
        <v>168.26666666666665</v>
      </c>
      <c r="BU80" s="36">
        <f>Tabla25[[#This Row],[PAS_NUM_COR_COD_ROS_TG_POS]]-Tabla25[[#This Row],[ESC_NUM_COR_COD_ROS_TG_POS]]</f>
        <v>1.7055555555555555</v>
      </c>
      <c r="BV80" s="36">
        <f>Tabla25[[#This Row],[PAS_DUR_COR_COD_ROS_TG_POS]]-Tabla25[[#This Row],[ESC_DUR_COR_COD_ROS_TG_POS]]</f>
        <v>30.044117647058783</v>
      </c>
      <c r="BW80" s="36">
        <f>Tabla25[[#This Row],[PAS_NUM_COR_COD_ROS_TG_TOT]]-Tabla25[[#This Row],[ESC_NUM_COR_COD_ROS_TG_TOT]]</f>
        <v>1.3367816091954023</v>
      </c>
      <c r="BX80" s="36">
        <f>Tabla25[[#This Row],[PAS_DUR_COR_COD_ROS_TG_TOT]]-Tabla25[[#This Row],[ESC_DUR_COR_COD_ROS_TG_TOT]]</f>
        <v>209.1789215686274</v>
      </c>
      <c r="BY80" s="39">
        <f>Tabla25[[#This Row],[PAS_NUM_COR_COD_ESC_TG_NEG]]-Tabla25[[#This Row],[ESC_NUM_COR_COD_ESC_TG_NEG]]</f>
        <v>-1</v>
      </c>
      <c r="BZ80" s="39">
        <f>Tabla25[[#This Row],[PAS_DUR_COR_COD_ESC_TG_NEG]]-Tabla25[[#This Row],[ESC_DUR_COR_COD_ESC_TG_NEG]]</f>
        <v>-404.33333333333326</v>
      </c>
      <c r="CA80" s="39">
        <f>Tabla25[[#This Row],[PAS_NUM_COR_COD_ESC_TG_NEU]]-Tabla25[[#This Row],[ESC_NUM_COR_COD_ESC_TG_NEU]]</f>
        <v>-1.6</v>
      </c>
      <c r="CB80" s="39">
        <f>Tabla25[[#This Row],[PAS_DUR_COR_COD_ESC_TG_NEU]]-Tabla25[[#This Row],[ESC_DUR_COR_COD_ESC_TG_NEU]]</f>
        <v>-347.80158730158723</v>
      </c>
      <c r="CC80" s="39">
        <f>Tabla25[[#This Row],[PAS_NUM_COR_COD_ESC_TG_POS]]-Tabla25[[#This Row],[ESC_NUM_COR_COD_ESC_TG_POS]]</f>
        <v>-1.5944444444444446</v>
      </c>
      <c r="CD80" s="39">
        <f>Tabla25[[#This Row],[PAS_DUR_COR_COD_ESC_TG_POS]]-Tabla25[[#This Row],[ESC_DUR_COR_COD_ESC_TG_POS]]</f>
        <v>-430.09999999999991</v>
      </c>
      <c r="CE80" s="39">
        <f>Tabla25[[#This Row],[PAS_NUM_COR_COD_ESC_TG_TOT]]-Tabla25[[#This Row],[ESC_NUM_COR_COD_ESC_TG_TOT]]</f>
        <v>-1.3925287356321836</v>
      </c>
      <c r="CF80" s="39">
        <f>Tabla25[[#This Row],[PAS_DUR_COR_COD_ESC_TG_TOT]]-Tabla25[[#This Row],[ESC_DUR_COR_COD_ESC_TG_TOT]]</f>
        <v>-395.00167224080269</v>
      </c>
      <c r="CG80" s="42">
        <f>Tabla25[[#This Row],[PAS_NUM_COR_COD_ROS_TG_NEG]]-Tabla25[[#This Row],[PAS_NUM_COR_COD_ESC_TG_NEG]]</f>
        <v>-5.0000000000000266E-2</v>
      </c>
      <c r="CH80" s="42">
        <f>Tabla25[[#This Row],[PAS_NUM_COR_COD_ROS_TG_NEU]]-Tabla25[[#This Row],[PAS_NUM_COR_COD_ESC_TG_NEU]]</f>
        <v>0.79999999999999982</v>
      </c>
      <c r="CI80" s="42">
        <f>Tabla25[[#This Row],[PAS_NUM_COR_COD_ROS_TG_POS]]-Tabla25[[#This Row],[PAS_NUM_COR_COD_ESC_TG_POS]]</f>
        <v>0.29999999999999982</v>
      </c>
      <c r="CJ80" s="42">
        <f>Tabla25[[#This Row],[PAS_NUM_COR_COD_ROS_TG_TOT]]-Tabla25[[#This Row],[PAS_NUM_COR_COD_ESC_TG_TOT]]</f>
        <v>0.35000000000000009</v>
      </c>
      <c r="CK80" s="42">
        <f>Tabla25[[#This Row],[PAS_DUR_COR_COD_ROS_TG_NEG]]-Tabla25[[#This Row],[PAS_DUR_COR_COD_ESC_TG_NEG]]</f>
        <v>18.375</v>
      </c>
      <c r="CL80" s="42">
        <f>Tabla25[[#This Row],[PAS_DUR_COR_COD_ROS_TG_NEU]]-Tabla25[[#This Row],[PAS_DUR_COR_COD_ESC_TG_NEU]]</f>
        <v>102.29047619047628</v>
      </c>
      <c r="CM80" s="42">
        <f>Tabla25[[#This Row],[PAS_DUR_COR_COD_ROS_TG_POS]]-Tabla25[[#This Row],[PAS_DUR_COR_COD_ESC_TG_POS]]</f>
        <v>41.894117647058692</v>
      </c>
      <c r="CN80" s="42">
        <f>Tabla25[[#This Row],[PAS_DUR_COR_COD_ROS_TG_TOT]]-Tabla25[[#This Row],[PAS_DUR_COR_COD_ESC_TG_TOT]]</f>
        <v>54.05615942028976</v>
      </c>
      <c r="CO80" s="44">
        <f>Tabla25[[#This Row],[ESC_NUM_COR_COD_ROS_TG_NEG]]-Tabla25[[#This Row],[ESC_NUM_COR_COD_ESC_TG_NEG]]</f>
        <v>-2.4000000000000004</v>
      </c>
      <c r="CP80" s="44">
        <f>Tabla25[[#This Row],[ESC_NUM_COR_COD_ROS_TG_NEU]]-Tabla25[[#This Row],[ESC_NUM_COR_COD_ESC_TG_NEU]]</f>
        <v>-1.8000000000000003</v>
      </c>
      <c r="CQ80" s="44">
        <f>Tabla25[[#This Row],[ESC_NUM_COR_COD_ROS_TG_POS]]-Tabla25[[#This Row],[ESC_NUM_COR_COD_ESC_TG_POS]]</f>
        <v>-3</v>
      </c>
      <c r="CR80" s="44">
        <f>Tabla25[[#This Row],[ESC_NUM_COR_COD_ROS_TG_TOT]]-Tabla25[[#This Row],[ESC_NUM_COR_COD_ESC_TG_TOT]]</f>
        <v>-2.3793103448275859</v>
      </c>
      <c r="CS80" s="44">
        <f>Tabla25[[#This Row],[ESC_DUR_COR_COD_ROS_TG_NEG]]-Tabla25[[#This Row],[ESC_DUR_COR_COD_ESC_TG_NEG]]</f>
        <v>-734.19047619047615</v>
      </c>
      <c r="CT80" s="44">
        <f>Tabla25[[#This Row],[ESC_DUR_COR_COD_ROS_TG_NEU]]-Tabla25[[#This Row],[ESC_DUR_COR_COD_ESC_TG_NEU]]</f>
        <v>-413.7777777777776</v>
      </c>
      <c r="CU80" s="44">
        <f>Tabla25[[#This Row],[ESC_DUR_COR_COD_ROS_TG_POS]]-Tabla25[[#This Row],[ESC_DUR_COR_COD_ESC_TG_POS]]</f>
        <v>-418.25</v>
      </c>
      <c r="CV80" s="44">
        <f>Tabla25[[#This Row],[ESC_DUR_COR_COD_ROS_TG_TOT]]-Tabla25[[#This Row],[ESC_DUR_COR_COD_ESC_TG_TOT]]</f>
        <v>-550.12443438914033</v>
      </c>
      <c r="CW80" s="47">
        <f>Tabla25[[#This Row],[ROS_NUM_COR_COD_ROS_TG_NEG]]-Tabla25[[#This Row],[ROS_NUM_COR_COD_ESC_TG_NEG]]</f>
        <v>0.11111111111111116</v>
      </c>
      <c r="CX80" s="47">
        <f>Tabla25[[#This Row],[ROS_NUM_COR_COD_ROS_TG_NEU]]-Tabla25[[#This Row],[ROS_NUM_COR_COD_ESC_TG_NEU]]</f>
        <v>2.5</v>
      </c>
      <c r="CY80" s="47">
        <f>Tabla25[[#This Row],[ROS_NUM_COR_COD_ROS_TG_POS]]-Tabla25[[#This Row],[ROS_NUM_COR_COD_ESC_TG_POS]]</f>
        <v>2.3999999999999995</v>
      </c>
      <c r="CZ80" s="47">
        <f>Tabla25[[#This Row],[ROS_NUM_COR_COD_ROS_TG_TOT]]-Tabla25[[#This Row],[ROS_NUM_COR_COD_ESC_TG_TOT]]</f>
        <v>1.7241379310344831</v>
      </c>
      <c r="DA80" s="47">
        <f>Tabla25[[#This Row],[ROS_DUR_COR_COD_ROS_TG_NEG]]-Tabla25[[#This Row],[ROS_DUR_COR_COD_ESC_TG_NEG]]</f>
        <v>218.30555555555554</v>
      </c>
      <c r="DB80" s="47">
        <f>Tabla25[[#This Row],[ROS_DUR_COR_COD_ROS_TG_NEU]]-Tabla25[[#This Row],[ROS_DUR_COR_COD_ESC_TG_NEU]]</f>
        <v>59.916666666666742</v>
      </c>
      <c r="DC80" s="47">
        <f>Tabla25[[#This Row],[ROS_DUR_COR_COD_ROS_TG_POS]]-Tabla25[[#This Row],[ROS_DUR_COR_COD_ESC_TG_POS]]</f>
        <v>194.29999999999995</v>
      </c>
      <c r="DD80" s="47">
        <f>Tabla25[[#This Row],[ROS_DUR_COR_COD_ROS_TG_TOT]]-Tabla25[[#This Row],[ROS_DUR_COR_COD_ESC_TG_TOT]]</f>
        <v>206.23148148148152</v>
      </c>
    </row>
    <row r="81" spans="1:108" x14ac:dyDescent="0.3">
      <c r="A81" s="2" t="s">
        <v>79</v>
      </c>
      <c r="B81" s="2">
        <v>30</v>
      </c>
      <c r="C81" s="2">
        <v>2</v>
      </c>
      <c r="D81" s="2">
        <v>38</v>
      </c>
      <c r="E81" s="19">
        <v>1.5</v>
      </c>
      <c r="F81" s="19">
        <v>953.18181818181813</v>
      </c>
      <c r="G81" s="19">
        <v>2.0499999999999998</v>
      </c>
      <c r="H81" s="19">
        <v>870.73333333333335</v>
      </c>
      <c r="I81" s="19">
        <v>3.3</v>
      </c>
      <c r="J81" s="19">
        <v>1282.2941176470588</v>
      </c>
      <c r="K81" s="19">
        <v>2.2833333333333332</v>
      </c>
      <c r="L81" s="19">
        <v>1054.5348837209303</v>
      </c>
      <c r="M81" s="21">
        <v>5.0999999999999996</v>
      </c>
      <c r="N81" s="21">
        <v>1721.0526315789473</v>
      </c>
      <c r="O81" s="21">
        <v>4.8</v>
      </c>
      <c r="P81" s="21">
        <v>1539</v>
      </c>
      <c r="Q81" s="21">
        <v>3.6</v>
      </c>
      <c r="R81" s="21">
        <v>1408</v>
      </c>
      <c r="S81" s="21">
        <v>4.5</v>
      </c>
      <c r="T81" s="21">
        <v>1563.7818181818182</v>
      </c>
      <c r="U81" s="22">
        <v>1.6</v>
      </c>
      <c r="V81" s="22">
        <v>884</v>
      </c>
      <c r="W81" s="22">
        <v>1</v>
      </c>
      <c r="X81" s="22">
        <v>1313</v>
      </c>
      <c r="Y81" s="22">
        <v>1.4444444444444444</v>
      </c>
      <c r="Z81" s="22">
        <v>731</v>
      </c>
      <c r="AA81" s="22">
        <v>1.3571428571428572</v>
      </c>
      <c r="AB81" s="22">
        <v>891.75</v>
      </c>
      <c r="AC81" s="24">
        <v>3.4</v>
      </c>
      <c r="AD81" s="24">
        <v>1635.3333333333333</v>
      </c>
      <c r="AE81" s="24">
        <v>2.7777777777777777</v>
      </c>
      <c r="AF81" s="24">
        <v>2032.5</v>
      </c>
      <c r="AG81" s="24">
        <v>2.6666666666666665</v>
      </c>
      <c r="AH81" s="24">
        <v>1797.25</v>
      </c>
      <c r="AI81" s="24">
        <v>2.9642857142857144</v>
      </c>
      <c r="AJ81" s="24">
        <v>1795.0714285714287</v>
      </c>
      <c r="AK81" s="26">
        <v>3.3333333333333335</v>
      </c>
      <c r="AL81" s="26">
        <v>1546.8</v>
      </c>
      <c r="AM81" s="26">
        <v>0.7</v>
      </c>
      <c r="AN81" s="26">
        <v>2335</v>
      </c>
      <c r="AO81" s="26">
        <v>2.2999999999999998</v>
      </c>
      <c r="AP81" s="26">
        <v>1423.4</v>
      </c>
      <c r="AQ81" s="26">
        <v>2.0689655172413794</v>
      </c>
      <c r="AR81" s="26">
        <v>1562.3636363636363</v>
      </c>
      <c r="AS81" s="28">
        <v>1.7777777777777777</v>
      </c>
      <c r="AT81" s="28">
        <v>1032.2</v>
      </c>
      <c r="AU81" s="28">
        <v>0.7</v>
      </c>
      <c r="AV81" s="28">
        <v>1225.5</v>
      </c>
      <c r="AW81" s="28">
        <v>1.7</v>
      </c>
      <c r="AX81" s="28">
        <v>1589.6666666666667</v>
      </c>
      <c r="AY81" s="28">
        <v>1.3793103448275863</v>
      </c>
      <c r="AZ81" s="28">
        <v>1238.0999999999999</v>
      </c>
      <c r="BA81" s="33">
        <f>Tabla25[[#This Row],[ROS_NUM_COR_COD_ROS_TG_NEG]]-Tabla25[[#This Row],[PAS_NUM_COR_COD_ROS_TG_NEG]]</f>
        <v>-3.322222222222222</v>
      </c>
      <c r="BB81" s="33">
        <f>Tabla25[[#This Row],[ROS_DUR_COR_COD_ROS_TG_NEG]]-Tabla25[[#This Row],[PAS_DUR_COR_COD_ROS_TG_NEG]]</f>
        <v>-688.85263157894724</v>
      </c>
      <c r="BC81" s="33">
        <f>Tabla25[[#This Row],[ROS_NUM_COR_COD_ROS_TG_NEU]]-Tabla25[[#This Row],[PAS_NUM_COR_COD_ROS_TG_NEU]]</f>
        <v>-4.0999999999999996</v>
      </c>
      <c r="BD81" s="33">
        <f>Tabla25[[#This Row],[ROS_DUR_COR_COD_ROS_TG_NEU]]-Tabla25[[#This Row],[PAS_DUR_COR_COD_ROS_TG_NEU]]</f>
        <v>-313.5</v>
      </c>
      <c r="BE81" s="33">
        <f>Tabla25[[#This Row],[ROS_NUM_COR_COD_ROS_TG_POS]]-Tabla25[[#This Row],[PAS_NUM_COR_COD_ROS_TG_POS]]</f>
        <v>-1.9000000000000001</v>
      </c>
      <c r="BF81" s="33">
        <f>Tabla25[[#This Row],[ROS_DUR_COR_COD_ROS_TG_POS]]-Tabla25[[#This Row],[PAS_DUR_COR_COD_ROS_TG_POS]]</f>
        <v>181.66666666666674</v>
      </c>
      <c r="BG81" s="33">
        <f>Tabla25[[#This Row],[ROS_NUM_COR_COD_ROS_TG_TOT]]-Tabla25[[#This Row],[PAS_NUM_COR_COD_ROS_TG_TOT]]</f>
        <v>-3.1206896551724137</v>
      </c>
      <c r="BH81" s="33">
        <f>Tabla25[[#This Row],[ROS_DUR_COR_COD_ROS_TG_TOT]]-Tabla25[[#This Row],[PAS_DUR_COR_COD_ROS_TG_TOT]]</f>
        <v>-325.68181818181824</v>
      </c>
      <c r="BI81" s="30">
        <f>Tabla25[[#This Row],[ROS_NUM_COR_COD_ESC_TG_NEG]]-Tabla25[[#This Row],[PAS_NUM_COR_COD_ESC_TG_NEG]]</f>
        <v>1.8333333333333335</v>
      </c>
      <c r="BJ81" s="30">
        <f>Tabla25[[#This Row],[ROS_DUR_COR_COD_ESC_TG_NEG]]-Tabla25[[#This Row],[PAS_DUR_COR_COD_ESC_TG_NEG]]</f>
        <v>593.61818181818182</v>
      </c>
      <c r="BK81" s="30">
        <f>Tabla25[[#This Row],[ROS_NUM_COR_COD_ESC_TG_NEU]]-Tabla25[[#This Row],[PAS_NUM_COR_COD_ESC_TG_NEU]]</f>
        <v>-1.3499999999999999</v>
      </c>
      <c r="BL81" s="30">
        <f>Tabla25[[#This Row],[ROS_DUR_COR_COD_ESC_TG_NEU]]-Tabla25[[#This Row],[PAS_DUR_COR_COD_ESC_TG_NEU]]</f>
        <v>1464.2666666666667</v>
      </c>
      <c r="BM81" s="30">
        <f>Tabla25[[#This Row],[ROS_NUM_COR_COD_ESC_TG_POS]]-Tabla25[[#This Row],[PAS_NUM_COR_COD_ESC_TG_POS]]</f>
        <v>-1</v>
      </c>
      <c r="BN81" s="30">
        <f>Tabla25[[#This Row],[ROS_DUR_COR_COD_ESC_TG_POS]]-Tabla25[[#This Row],[PAS_DUR_COR_COD_ESC_TG_POS]]</f>
        <v>141.10588235294131</v>
      </c>
      <c r="BO81" s="30">
        <f>Tabla25[[#This Row],[ROS_NUM_COR_COD_ESC_TG_TOT]]-Tabla25[[#This Row],[PAS_NUM_COR_COD_ESC_TG_TOT]]</f>
        <v>-0.21436781609195377</v>
      </c>
      <c r="BP81" s="30">
        <f>Tabla25[[#This Row],[ROS_DUR_COR_COD_ESC_TG_TOT]]-Tabla25[[#This Row],[PAS_DUR_COR_COD_ESC_TG_TOT]]</f>
        <v>507.82875264270592</v>
      </c>
      <c r="BQ81" s="36">
        <f>Tabla25[[#This Row],[PAS_NUM_COR_COD_ROS_TG_NEG]]-Tabla25[[#This Row],[ESC_NUM_COR_COD_ROS_TG_NEG]]</f>
        <v>1.6999999999999997</v>
      </c>
      <c r="BR81" s="36">
        <f>Tabla25[[#This Row],[PAS_DUR_COR_COD_ROS_TG_NEG]]-Tabla25[[#This Row],[ESC_DUR_COR_COD_ROS_TG_NEG]]</f>
        <v>85.719298245614027</v>
      </c>
      <c r="BS81" s="36">
        <f>Tabla25[[#This Row],[PAS_NUM_COR_COD_ROS_TG_NEU]]-Tabla25[[#This Row],[ESC_NUM_COR_COD_ROS_TG_NEU]]</f>
        <v>2.0222222222222221</v>
      </c>
      <c r="BT81" s="36">
        <f>Tabla25[[#This Row],[PAS_DUR_COR_COD_ROS_TG_NEU]]-Tabla25[[#This Row],[ESC_DUR_COR_COD_ROS_TG_NEU]]</f>
        <v>-493.5</v>
      </c>
      <c r="BU81" s="36">
        <f>Tabla25[[#This Row],[PAS_NUM_COR_COD_ROS_TG_POS]]-Tabla25[[#This Row],[ESC_NUM_COR_COD_ROS_TG_POS]]</f>
        <v>0.93333333333333357</v>
      </c>
      <c r="BV81" s="36">
        <f>Tabla25[[#This Row],[PAS_DUR_COR_COD_ROS_TG_POS]]-Tabla25[[#This Row],[ESC_DUR_COR_COD_ROS_TG_POS]]</f>
        <v>-389.25</v>
      </c>
      <c r="BW81" s="36">
        <f>Tabla25[[#This Row],[PAS_NUM_COR_COD_ROS_TG_TOT]]-Tabla25[[#This Row],[ESC_NUM_COR_COD_ROS_TG_TOT]]</f>
        <v>1.5357142857142856</v>
      </c>
      <c r="BX81" s="36">
        <f>Tabla25[[#This Row],[PAS_DUR_COR_COD_ROS_TG_TOT]]-Tabla25[[#This Row],[ESC_DUR_COR_COD_ROS_TG_TOT]]</f>
        <v>-231.28961038961052</v>
      </c>
      <c r="BY81" s="39">
        <f>Tabla25[[#This Row],[PAS_NUM_COR_COD_ESC_TG_NEG]]-Tabla25[[#This Row],[ESC_NUM_COR_COD_ESC_TG_NEG]]</f>
        <v>-0.10000000000000009</v>
      </c>
      <c r="BZ81" s="39">
        <f>Tabla25[[#This Row],[PAS_DUR_COR_COD_ESC_TG_NEG]]-Tabla25[[#This Row],[ESC_DUR_COR_COD_ESC_TG_NEG]]</f>
        <v>69.18181818181813</v>
      </c>
      <c r="CA81" s="39">
        <f>Tabla25[[#This Row],[PAS_NUM_COR_COD_ESC_TG_NEU]]-Tabla25[[#This Row],[ESC_NUM_COR_COD_ESC_TG_NEU]]</f>
        <v>1.0499999999999998</v>
      </c>
      <c r="CB81" s="39">
        <f>Tabla25[[#This Row],[PAS_DUR_COR_COD_ESC_TG_NEU]]-Tabla25[[#This Row],[ESC_DUR_COR_COD_ESC_TG_NEU]]</f>
        <v>-442.26666666666665</v>
      </c>
      <c r="CC81" s="39">
        <f>Tabla25[[#This Row],[PAS_NUM_COR_COD_ESC_TG_POS]]-Tabla25[[#This Row],[ESC_NUM_COR_COD_ESC_TG_POS]]</f>
        <v>1.8555555555555554</v>
      </c>
      <c r="CD81" s="39">
        <f>Tabla25[[#This Row],[PAS_DUR_COR_COD_ESC_TG_POS]]-Tabla25[[#This Row],[ESC_DUR_COR_COD_ESC_TG_POS]]</f>
        <v>551.29411764705878</v>
      </c>
      <c r="CE81" s="39">
        <f>Tabla25[[#This Row],[PAS_NUM_COR_COD_ESC_TG_TOT]]-Tabla25[[#This Row],[ESC_NUM_COR_COD_ESC_TG_TOT]]</f>
        <v>0.92619047619047601</v>
      </c>
      <c r="CF81" s="39">
        <f>Tabla25[[#This Row],[PAS_DUR_COR_COD_ESC_TG_TOT]]-Tabla25[[#This Row],[ESC_DUR_COR_COD_ESC_TG_TOT]]</f>
        <v>162.78488372093034</v>
      </c>
      <c r="CG81" s="42">
        <f>Tabla25[[#This Row],[PAS_NUM_COR_COD_ROS_TG_NEG]]-Tabla25[[#This Row],[PAS_NUM_COR_COD_ESC_TG_NEG]]</f>
        <v>3.5999999999999996</v>
      </c>
      <c r="CH81" s="42">
        <f>Tabla25[[#This Row],[PAS_NUM_COR_COD_ROS_TG_NEU]]-Tabla25[[#This Row],[PAS_NUM_COR_COD_ESC_TG_NEU]]</f>
        <v>2.75</v>
      </c>
      <c r="CI81" s="42">
        <f>Tabla25[[#This Row],[PAS_NUM_COR_COD_ROS_TG_POS]]-Tabla25[[#This Row],[PAS_NUM_COR_COD_ESC_TG_POS]]</f>
        <v>0.30000000000000027</v>
      </c>
      <c r="CJ81" s="42">
        <f>Tabla25[[#This Row],[PAS_NUM_COR_COD_ROS_TG_TOT]]-Tabla25[[#This Row],[PAS_NUM_COR_COD_ESC_TG_TOT]]</f>
        <v>2.2166666666666668</v>
      </c>
      <c r="CK81" s="42">
        <f>Tabla25[[#This Row],[PAS_DUR_COR_COD_ROS_TG_NEG]]-Tabla25[[#This Row],[PAS_DUR_COR_COD_ESC_TG_NEG]]</f>
        <v>767.87081339712915</v>
      </c>
      <c r="CL81" s="42">
        <f>Tabla25[[#This Row],[PAS_DUR_COR_COD_ROS_TG_NEU]]-Tabla25[[#This Row],[PAS_DUR_COR_COD_ESC_TG_NEU]]</f>
        <v>668.26666666666665</v>
      </c>
      <c r="CM81" s="42">
        <f>Tabla25[[#This Row],[PAS_DUR_COR_COD_ROS_TG_POS]]-Tabla25[[#This Row],[PAS_DUR_COR_COD_ESC_TG_POS]]</f>
        <v>125.70588235294122</v>
      </c>
      <c r="CN81" s="42">
        <f>Tabla25[[#This Row],[PAS_DUR_COR_COD_ROS_TG_TOT]]-Tabla25[[#This Row],[PAS_DUR_COR_COD_ESC_TG_TOT]]</f>
        <v>509.24693446088781</v>
      </c>
      <c r="CO81" s="44">
        <f>Tabla25[[#This Row],[ESC_NUM_COR_COD_ROS_TG_NEG]]-Tabla25[[#This Row],[ESC_NUM_COR_COD_ESC_TG_NEG]]</f>
        <v>1.7999999999999998</v>
      </c>
      <c r="CP81" s="44">
        <f>Tabla25[[#This Row],[ESC_NUM_COR_COD_ROS_TG_NEU]]-Tabla25[[#This Row],[ESC_NUM_COR_COD_ESC_TG_NEU]]</f>
        <v>1.7777777777777777</v>
      </c>
      <c r="CQ81" s="44">
        <f>Tabla25[[#This Row],[ESC_NUM_COR_COD_ROS_TG_POS]]-Tabla25[[#This Row],[ESC_NUM_COR_COD_ESC_TG_POS]]</f>
        <v>1.2222222222222221</v>
      </c>
      <c r="CR81" s="44">
        <f>Tabla25[[#This Row],[ESC_NUM_COR_COD_ROS_TG_TOT]]-Tabla25[[#This Row],[ESC_NUM_COR_COD_ESC_TG_TOT]]</f>
        <v>1.6071428571428572</v>
      </c>
      <c r="CS81" s="44">
        <f>Tabla25[[#This Row],[ESC_DUR_COR_COD_ROS_TG_NEG]]-Tabla25[[#This Row],[ESC_DUR_COR_COD_ESC_TG_NEG]]</f>
        <v>751.33333333333326</v>
      </c>
      <c r="CT81" s="44">
        <f>Tabla25[[#This Row],[ESC_DUR_COR_COD_ROS_TG_NEU]]-Tabla25[[#This Row],[ESC_DUR_COR_COD_ESC_TG_NEU]]</f>
        <v>719.5</v>
      </c>
      <c r="CU81" s="44">
        <f>Tabla25[[#This Row],[ESC_DUR_COR_COD_ROS_TG_POS]]-Tabla25[[#This Row],[ESC_DUR_COR_COD_ESC_TG_POS]]</f>
        <v>1066.25</v>
      </c>
      <c r="CV81" s="44">
        <f>Tabla25[[#This Row],[ESC_DUR_COR_COD_ROS_TG_TOT]]-Tabla25[[#This Row],[ESC_DUR_COR_COD_ESC_TG_TOT]]</f>
        <v>903.32142857142867</v>
      </c>
      <c r="CW81" s="47">
        <f>Tabla25[[#This Row],[ROS_NUM_COR_COD_ROS_TG_NEG]]-Tabla25[[#This Row],[ROS_NUM_COR_COD_ESC_TG_NEG]]</f>
        <v>-1.5555555555555558</v>
      </c>
      <c r="CX81" s="47">
        <f>Tabla25[[#This Row],[ROS_NUM_COR_COD_ROS_TG_NEU]]-Tabla25[[#This Row],[ROS_NUM_COR_COD_ESC_TG_NEU]]</f>
        <v>0</v>
      </c>
      <c r="CY81" s="47">
        <f>Tabla25[[#This Row],[ROS_NUM_COR_COD_ROS_TG_POS]]-Tabla25[[#This Row],[ROS_NUM_COR_COD_ESC_TG_POS]]</f>
        <v>-0.59999999999999987</v>
      </c>
      <c r="CZ81" s="47">
        <f>Tabla25[[#This Row],[ROS_NUM_COR_COD_ROS_TG_TOT]]-Tabla25[[#This Row],[ROS_NUM_COR_COD_ESC_TG_TOT]]</f>
        <v>-0.68965517241379315</v>
      </c>
      <c r="DA81" s="47">
        <f>Tabla25[[#This Row],[ROS_DUR_COR_COD_ROS_TG_NEG]]-Tabla25[[#This Row],[ROS_DUR_COR_COD_ESC_TG_NEG]]</f>
        <v>-514.59999999999991</v>
      </c>
      <c r="DB81" s="47">
        <f>Tabla25[[#This Row],[ROS_DUR_COR_COD_ROS_TG_NEU]]-Tabla25[[#This Row],[ROS_DUR_COR_COD_ESC_TG_NEU]]</f>
        <v>-1109.5</v>
      </c>
      <c r="DC81" s="47">
        <f>Tabla25[[#This Row],[ROS_DUR_COR_COD_ROS_TG_POS]]-Tabla25[[#This Row],[ROS_DUR_COR_COD_ESC_TG_POS]]</f>
        <v>166.26666666666665</v>
      </c>
      <c r="DD81" s="47">
        <f>Tabla25[[#This Row],[ROS_DUR_COR_COD_ROS_TG_TOT]]-Tabla25[[#This Row],[ROS_DUR_COR_COD_ESC_TG_TOT]]</f>
        <v>-324.26363636363635</v>
      </c>
    </row>
    <row r="82" spans="1:108" x14ac:dyDescent="0.3">
      <c r="A82" s="2" t="s">
        <v>80</v>
      </c>
      <c r="B82" s="2">
        <v>30</v>
      </c>
      <c r="C82" s="2">
        <v>2</v>
      </c>
      <c r="D82" s="2">
        <v>32</v>
      </c>
      <c r="E82" s="19">
        <v>3.6</v>
      </c>
      <c r="F82" s="19">
        <v>1062.1875</v>
      </c>
      <c r="G82" s="19">
        <v>3.65</v>
      </c>
      <c r="H82" s="19">
        <v>898.52941176470586</v>
      </c>
      <c r="I82" s="19">
        <v>4</v>
      </c>
      <c r="J82" s="19">
        <v>1316.2</v>
      </c>
      <c r="K82" s="19">
        <v>3.75</v>
      </c>
      <c r="L82" s="19">
        <v>1083.6041666666667</v>
      </c>
      <c r="M82" s="21">
        <v>4.1500000000000004</v>
      </c>
      <c r="N82" s="21">
        <v>949</v>
      </c>
      <c r="O82" s="21">
        <v>3.95</v>
      </c>
      <c r="P82" s="21">
        <v>1137.5625</v>
      </c>
      <c r="Q82" s="21">
        <v>3.55</v>
      </c>
      <c r="R82" s="21">
        <v>1002.3333333333334</v>
      </c>
      <c r="S82" s="21">
        <v>3.8833333333333333</v>
      </c>
      <c r="T82" s="21">
        <v>1024.0377358490566</v>
      </c>
      <c r="U82" s="22">
        <v>2.3333333333333335</v>
      </c>
      <c r="V82" s="22">
        <v>769.85714285714289</v>
      </c>
      <c r="W82" s="22">
        <v>4.7777777777777777</v>
      </c>
      <c r="X82" s="22">
        <v>1204.125</v>
      </c>
      <c r="Y82" s="22">
        <v>4.4444444444444446</v>
      </c>
      <c r="Z82" s="22">
        <v>900.33333333333337</v>
      </c>
      <c r="AA82" s="22">
        <v>3.8518518518518516</v>
      </c>
      <c r="AB82" s="22">
        <v>963.54166666666663</v>
      </c>
      <c r="AC82" s="24">
        <v>5</v>
      </c>
      <c r="AD82" s="24">
        <v>1221.75</v>
      </c>
      <c r="AE82" s="24">
        <v>3</v>
      </c>
      <c r="AF82" s="24">
        <v>739.57142857142856</v>
      </c>
      <c r="AG82" s="24">
        <v>3.1111111111111112</v>
      </c>
      <c r="AH82" s="24">
        <v>1077.3333333333333</v>
      </c>
      <c r="AI82" s="24">
        <v>3.7037037037037037</v>
      </c>
      <c r="AJ82" s="24">
        <v>1019.7619047619048</v>
      </c>
      <c r="AK82" s="26">
        <v>1.8</v>
      </c>
      <c r="AL82" s="26">
        <v>730.66666666666663</v>
      </c>
      <c r="AM82" s="26">
        <v>3.8</v>
      </c>
      <c r="AN82" s="26">
        <v>1359.4285714285713</v>
      </c>
      <c r="AO82" s="26">
        <v>1.7</v>
      </c>
      <c r="AP82" s="26">
        <v>542</v>
      </c>
      <c r="AQ82" s="26">
        <v>2.4333333333333331</v>
      </c>
      <c r="AR82" s="26">
        <v>884.7</v>
      </c>
      <c r="AS82" s="28">
        <v>4.4000000000000004</v>
      </c>
      <c r="AT82" s="28">
        <v>1473.875</v>
      </c>
      <c r="AU82" s="28">
        <v>4</v>
      </c>
      <c r="AV82" s="28">
        <v>1032.5555555555557</v>
      </c>
      <c r="AW82" s="28">
        <v>5.4</v>
      </c>
      <c r="AX82" s="28">
        <v>1461.9</v>
      </c>
      <c r="AY82" s="28">
        <v>4.5999999999999996</v>
      </c>
      <c r="AZ82" s="28">
        <v>1322.3333333333333</v>
      </c>
      <c r="BA82" s="33">
        <f>Tabla25[[#This Row],[ROS_NUM_COR_COD_ROS_TG_NEG]]-Tabla25[[#This Row],[PAS_NUM_COR_COD_ROS_TG_NEG]]</f>
        <v>0.25</v>
      </c>
      <c r="BB82" s="33">
        <f>Tabla25[[#This Row],[ROS_DUR_COR_COD_ROS_TG_NEG]]-Tabla25[[#This Row],[PAS_DUR_COR_COD_ROS_TG_NEG]]</f>
        <v>524.875</v>
      </c>
      <c r="BC82" s="33">
        <f>Tabla25[[#This Row],[ROS_NUM_COR_COD_ROS_TG_NEU]]-Tabla25[[#This Row],[PAS_NUM_COR_COD_ROS_TG_NEU]]</f>
        <v>4.9999999999999822E-2</v>
      </c>
      <c r="BD82" s="33">
        <f>Tabla25[[#This Row],[ROS_DUR_COR_COD_ROS_TG_NEU]]-Tabla25[[#This Row],[PAS_DUR_COR_COD_ROS_TG_NEU]]</f>
        <v>-105.00694444444434</v>
      </c>
      <c r="BE82" s="33">
        <f>Tabla25[[#This Row],[ROS_NUM_COR_COD_ROS_TG_POS]]-Tabla25[[#This Row],[PAS_NUM_COR_COD_ROS_TG_POS]]</f>
        <v>1.8500000000000005</v>
      </c>
      <c r="BF82" s="33">
        <f>Tabla25[[#This Row],[ROS_DUR_COR_COD_ROS_TG_POS]]-Tabla25[[#This Row],[PAS_DUR_COR_COD_ROS_TG_POS]]</f>
        <v>459.56666666666672</v>
      </c>
      <c r="BG82" s="33">
        <f>Tabla25[[#This Row],[ROS_NUM_COR_COD_ROS_TG_TOT]]-Tabla25[[#This Row],[PAS_NUM_COR_COD_ROS_TG_TOT]]</f>
        <v>0.71666666666666634</v>
      </c>
      <c r="BH82" s="33">
        <f>Tabla25[[#This Row],[ROS_DUR_COR_COD_ROS_TG_TOT]]-Tabla25[[#This Row],[PAS_DUR_COR_COD_ROS_TG_TOT]]</f>
        <v>298.29559748427664</v>
      </c>
      <c r="BI82" s="30">
        <f>Tabla25[[#This Row],[ROS_NUM_COR_COD_ESC_TG_NEG]]-Tabla25[[#This Row],[PAS_NUM_COR_COD_ESC_TG_NEG]]</f>
        <v>-1.8</v>
      </c>
      <c r="BJ82" s="30">
        <f>Tabla25[[#This Row],[ROS_DUR_COR_COD_ESC_TG_NEG]]-Tabla25[[#This Row],[PAS_DUR_COR_COD_ESC_TG_NEG]]</f>
        <v>-331.52083333333337</v>
      </c>
      <c r="BK82" s="30">
        <f>Tabla25[[#This Row],[ROS_NUM_COR_COD_ESC_TG_NEU]]-Tabla25[[#This Row],[PAS_NUM_COR_COD_ESC_TG_NEU]]</f>
        <v>0.14999999999999991</v>
      </c>
      <c r="BL82" s="30">
        <f>Tabla25[[#This Row],[ROS_DUR_COR_COD_ESC_TG_NEU]]-Tabla25[[#This Row],[PAS_DUR_COR_COD_ESC_TG_NEU]]</f>
        <v>460.89915966386548</v>
      </c>
      <c r="BM82" s="30">
        <f>Tabla25[[#This Row],[ROS_NUM_COR_COD_ESC_TG_POS]]-Tabla25[[#This Row],[PAS_NUM_COR_COD_ESC_TG_POS]]</f>
        <v>-2.2999999999999998</v>
      </c>
      <c r="BN82" s="30">
        <f>Tabla25[[#This Row],[ROS_DUR_COR_COD_ESC_TG_POS]]-Tabla25[[#This Row],[PAS_DUR_COR_COD_ESC_TG_POS]]</f>
        <v>-774.2</v>
      </c>
      <c r="BO82" s="30">
        <f>Tabla25[[#This Row],[ROS_NUM_COR_COD_ESC_TG_TOT]]-Tabla25[[#This Row],[PAS_NUM_COR_COD_ESC_TG_TOT]]</f>
        <v>-1.3166666666666669</v>
      </c>
      <c r="BP82" s="30">
        <f>Tabla25[[#This Row],[ROS_DUR_COR_COD_ESC_TG_TOT]]-Tabla25[[#This Row],[PAS_DUR_COR_COD_ESC_TG_TOT]]</f>
        <v>-198.9041666666667</v>
      </c>
      <c r="BQ82" s="36">
        <f>Tabla25[[#This Row],[PAS_NUM_COR_COD_ROS_TG_NEG]]-Tabla25[[#This Row],[ESC_NUM_COR_COD_ROS_TG_NEG]]</f>
        <v>-0.84999999999999964</v>
      </c>
      <c r="BR82" s="36">
        <f>Tabla25[[#This Row],[PAS_DUR_COR_COD_ROS_TG_NEG]]-Tabla25[[#This Row],[ESC_DUR_COR_COD_ROS_TG_NEG]]</f>
        <v>-272.75</v>
      </c>
      <c r="BS82" s="36">
        <f>Tabla25[[#This Row],[PAS_NUM_COR_COD_ROS_TG_NEU]]-Tabla25[[#This Row],[ESC_NUM_COR_COD_ROS_TG_NEU]]</f>
        <v>0.95000000000000018</v>
      </c>
      <c r="BT82" s="36">
        <f>Tabla25[[#This Row],[PAS_DUR_COR_COD_ROS_TG_NEU]]-Tabla25[[#This Row],[ESC_DUR_COR_COD_ROS_TG_NEU]]</f>
        <v>397.99107142857144</v>
      </c>
      <c r="BU82" s="36">
        <f>Tabla25[[#This Row],[PAS_NUM_COR_COD_ROS_TG_POS]]-Tabla25[[#This Row],[ESC_NUM_COR_COD_ROS_TG_POS]]</f>
        <v>0.43888888888888866</v>
      </c>
      <c r="BV82" s="36">
        <f>Tabla25[[#This Row],[PAS_DUR_COR_COD_ROS_TG_POS]]-Tabla25[[#This Row],[ESC_DUR_COR_COD_ROS_TG_POS]]</f>
        <v>-74.999999999999886</v>
      </c>
      <c r="BW82" s="36">
        <f>Tabla25[[#This Row],[PAS_NUM_COR_COD_ROS_TG_TOT]]-Tabla25[[#This Row],[ESC_NUM_COR_COD_ROS_TG_TOT]]</f>
        <v>0.17962962962962958</v>
      </c>
      <c r="BX82" s="36">
        <f>Tabla25[[#This Row],[PAS_DUR_COR_COD_ROS_TG_TOT]]-Tabla25[[#This Row],[ESC_DUR_COR_COD_ROS_TG_TOT]]</f>
        <v>4.2758310871518006</v>
      </c>
      <c r="BY82" s="39">
        <f>Tabla25[[#This Row],[PAS_NUM_COR_COD_ESC_TG_NEG]]-Tabla25[[#This Row],[ESC_NUM_COR_COD_ESC_TG_NEG]]</f>
        <v>1.2666666666666666</v>
      </c>
      <c r="BZ82" s="39">
        <f>Tabla25[[#This Row],[PAS_DUR_COR_COD_ESC_TG_NEG]]-Tabla25[[#This Row],[ESC_DUR_COR_COD_ESC_TG_NEG]]</f>
        <v>292.33035714285711</v>
      </c>
      <c r="CA82" s="39">
        <f>Tabla25[[#This Row],[PAS_NUM_COR_COD_ESC_TG_NEU]]-Tabla25[[#This Row],[ESC_NUM_COR_COD_ESC_TG_NEU]]</f>
        <v>-1.1277777777777778</v>
      </c>
      <c r="CB82" s="39">
        <f>Tabla25[[#This Row],[PAS_DUR_COR_COD_ESC_TG_NEU]]-Tabla25[[#This Row],[ESC_DUR_COR_COD_ESC_TG_NEU]]</f>
        <v>-305.59558823529414</v>
      </c>
      <c r="CC82" s="39">
        <f>Tabla25[[#This Row],[PAS_NUM_COR_COD_ESC_TG_POS]]-Tabla25[[#This Row],[ESC_NUM_COR_COD_ESC_TG_POS]]</f>
        <v>-0.44444444444444464</v>
      </c>
      <c r="CD82" s="39">
        <f>Tabla25[[#This Row],[PAS_DUR_COR_COD_ESC_TG_POS]]-Tabla25[[#This Row],[ESC_DUR_COR_COD_ESC_TG_POS]]</f>
        <v>415.86666666666667</v>
      </c>
      <c r="CE82" s="39">
        <f>Tabla25[[#This Row],[PAS_NUM_COR_COD_ESC_TG_TOT]]-Tabla25[[#This Row],[ESC_NUM_COR_COD_ESC_TG_TOT]]</f>
        <v>-0.10185185185185164</v>
      </c>
      <c r="CF82" s="39">
        <f>Tabla25[[#This Row],[PAS_DUR_COR_COD_ESC_TG_TOT]]-Tabla25[[#This Row],[ESC_DUR_COR_COD_ESC_TG_TOT]]</f>
        <v>120.06250000000011</v>
      </c>
      <c r="CG82" s="42">
        <f>Tabla25[[#This Row],[PAS_NUM_COR_COD_ROS_TG_NEG]]-Tabla25[[#This Row],[PAS_NUM_COR_COD_ESC_TG_NEG]]</f>
        <v>0.55000000000000027</v>
      </c>
      <c r="CH82" s="42">
        <f>Tabla25[[#This Row],[PAS_NUM_COR_COD_ROS_TG_NEU]]-Tabla25[[#This Row],[PAS_NUM_COR_COD_ESC_TG_NEU]]</f>
        <v>0.30000000000000027</v>
      </c>
      <c r="CI82" s="42">
        <f>Tabla25[[#This Row],[PAS_NUM_COR_COD_ROS_TG_POS]]-Tabla25[[#This Row],[PAS_NUM_COR_COD_ESC_TG_POS]]</f>
        <v>-0.45000000000000018</v>
      </c>
      <c r="CJ82" s="42">
        <f>Tabla25[[#This Row],[PAS_NUM_COR_COD_ROS_TG_TOT]]-Tabla25[[#This Row],[PAS_NUM_COR_COD_ESC_TG_TOT]]</f>
        <v>0.1333333333333333</v>
      </c>
      <c r="CK82" s="42">
        <f>Tabla25[[#This Row],[PAS_DUR_COR_COD_ROS_TG_NEG]]-Tabla25[[#This Row],[PAS_DUR_COR_COD_ESC_TG_NEG]]</f>
        <v>-113.1875</v>
      </c>
      <c r="CL82" s="42">
        <f>Tabla25[[#This Row],[PAS_DUR_COR_COD_ROS_TG_NEU]]-Tabla25[[#This Row],[PAS_DUR_COR_COD_ESC_TG_NEU]]</f>
        <v>239.03308823529414</v>
      </c>
      <c r="CM82" s="42">
        <f>Tabla25[[#This Row],[PAS_DUR_COR_COD_ROS_TG_POS]]-Tabla25[[#This Row],[PAS_DUR_COR_COD_ESC_TG_POS]]</f>
        <v>-313.86666666666667</v>
      </c>
      <c r="CN82" s="42">
        <f>Tabla25[[#This Row],[PAS_DUR_COR_COD_ROS_TG_TOT]]-Tabla25[[#This Row],[PAS_DUR_COR_COD_ESC_TG_TOT]]</f>
        <v>-59.566430817610126</v>
      </c>
      <c r="CO82" s="44">
        <f>Tabla25[[#This Row],[ESC_NUM_COR_COD_ROS_TG_NEG]]-Tabla25[[#This Row],[ESC_NUM_COR_COD_ESC_TG_NEG]]</f>
        <v>2.6666666666666665</v>
      </c>
      <c r="CP82" s="44">
        <f>Tabla25[[#This Row],[ESC_NUM_COR_COD_ROS_TG_NEU]]-Tabla25[[#This Row],[ESC_NUM_COR_COD_ESC_TG_NEU]]</f>
        <v>-1.7777777777777777</v>
      </c>
      <c r="CQ82" s="44">
        <f>Tabla25[[#This Row],[ESC_NUM_COR_COD_ROS_TG_POS]]-Tabla25[[#This Row],[ESC_NUM_COR_COD_ESC_TG_POS]]</f>
        <v>-1.3333333333333335</v>
      </c>
      <c r="CR82" s="44">
        <f>Tabla25[[#This Row],[ESC_NUM_COR_COD_ROS_TG_TOT]]-Tabla25[[#This Row],[ESC_NUM_COR_COD_ESC_TG_TOT]]</f>
        <v>-0.14814814814814792</v>
      </c>
      <c r="CS82" s="44">
        <f>Tabla25[[#This Row],[ESC_DUR_COR_COD_ROS_TG_NEG]]-Tabla25[[#This Row],[ESC_DUR_COR_COD_ESC_TG_NEG]]</f>
        <v>451.89285714285711</v>
      </c>
      <c r="CT82" s="44">
        <f>Tabla25[[#This Row],[ESC_DUR_COR_COD_ROS_TG_NEU]]-Tabla25[[#This Row],[ESC_DUR_COR_COD_ESC_TG_NEU]]</f>
        <v>-464.55357142857144</v>
      </c>
      <c r="CU82" s="44">
        <f>Tabla25[[#This Row],[ESC_DUR_COR_COD_ROS_TG_POS]]-Tabla25[[#This Row],[ESC_DUR_COR_COD_ESC_TG_POS]]</f>
        <v>176.99999999999989</v>
      </c>
      <c r="CV82" s="44">
        <f>Tabla25[[#This Row],[ESC_DUR_COR_COD_ROS_TG_TOT]]-Tabla25[[#This Row],[ESC_DUR_COR_COD_ESC_TG_TOT]]</f>
        <v>56.220238095238187</v>
      </c>
      <c r="CW82" s="47">
        <f>Tabla25[[#This Row],[ROS_NUM_COR_COD_ROS_TG_NEG]]-Tabla25[[#This Row],[ROS_NUM_COR_COD_ESC_TG_NEG]]</f>
        <v>2.6000000000000005</v>
      </c>
      <c r="CX82" s="47">
        <f>Tabla25[[#This Row],[ROS_NUM_COR_COD_ROS_TG_NEU]]-Tabla25[[#This Row],[ROS_NUM_COR_COD_ESC_TG_NEU]]</f>
        <v>0.20000000000000018</v>
      </c>
      <c r="CY82" s="47">
        <f>Tabla25[[#This Row],[ROS_NUM_COR_COD_ROS_TG_POS]]-Tabla25[[#This Row],[ROS_NUM_COR_COD_ESC_TG_POS]]</f>
        <v>3.7</v>
      </c>
      <c r="CZ82" s="47">
        <f>Tabla25[[#This Row],[ROS_NUM_COR_COD_ROS_TG_TOT]]-Tabla25[[#This Row],[ROS_NUM_COR_COD_ESC_TG_TOT]]</f>
        <v>2.1666666666666665</v>
      </c>
      <c r="DA82" s="47">
        <f>Tabla25[[#This Row],[ROS_DUR_COR_COD_ROS_TG_NEG]]-Tabla25[[#This Row],[ROS_DUR_COR_COD_ESC_TG_NEG]]</f>
        <v>743.20833333333337</v>
      </c>
      <c r="DB82" s="47">
        <f>Tabla25[[#This Row],[ROS_DUR_COR_COD_ROS_TG_NEU]]-Tabla25[[#This Row],[ROS_DUR_COR_COD_ESC_TG_NEU]]</f>
        <v>-326.87301587301567</v>
      </c>
      <c r="DC82" s="47">
        <f>Tabla25[[#This Row],[ROS_DUR_COR_COD_ROS_TG_POS]]-Tabla25[[#This Row],[ROS_DUR_COR_COD_ESC_TG_POS]]</f>
        <v>919.90000000000009</v>
      </c>
      <c r="DD82" s="47">
        <f>Tabla25[[#This Row],[ROS_DUR_COR_COD_ROS_TG_TOT]]-Tabla25[[#This Row],[ROS_DUR_COR_COD_ESC_TG_TOT]]</f>
        <v>437.63333333333321</v>
      </c>
    </row>
    <row r="83" spans="1:108" x14ac:dyDescent="0.3">
      <c r="A83" s="2" t="s">
        <v>81</v>
      </c>
      <c r="B83" s="2">
        <v>30</v>
      </c>
      <c r="C83" s="2">
        <v>2</v>
      </c>
      <c r="D83" s="2">
        <v>30</v>
      </c>
      <c r="E83" s="19">
        <v>1.45</v>
      </c>
      <c r="F83" s="19">
        <v>694.55555555555554</v>
      </c>
      <c r="G83" s="19">
        <v>1.9</v>
      </c>
      <c r="H83" s="19">
        <v>643.5454545454545</v>
      </c>
      <c r="I83" s="19">
        <v>1.8</v>
      </c>
      <c r="J83" s="19">
        <v>673.27272727272725</v>
      </c>
      <c r="K83" s="19">
        <v>1.7166666666666666</v>
      </c>
      <c r="L83" s="19">
        <v>668.90322580645159</v>
      </c>
      <c r="M83" s="21">
        <v>2.4</v>
      </c>
      <c r="N83" s="21">
        <v>838.91666666666663</v>
      </c>
      <c r="O83" s="21">
        <v>2.2000000000000002</v>
      </c>
      <c r="P83" s="21">
        <v>1050.125</v>
      </c>
      <c r="Q83" s="21">
        <v>1.5</v>
      </c>
      <c r="R83" s="21">
        <v>588.77777777777783</v>
      </c>
      <c r="S83" s="21">
        <v>2.0333333333333332</v>
      </c>
      <c r="T83" s="21">
        <v>819.55172413793105</v>
      </c>
      <c r="U83" s="22">
        <v>1.5</v>
      </c>
      <c r="V83" s="22">
        <v>654.5</v>
      </c>
      <c r="W83" s="22">
        <v>2.1428571428571428</v>
      </c>
      <c r="X83" s="22">
        <v>876.5</v>
      </c>
      <c r="Y83" s="22">
        <v>1.625</v>
      </c>
      <c r="Z83" s="22">
        <v>552.4</v>
      </c>
      <c r="AA83" s="22">
        <v>1.7391304347826086</v>
      </c>
      <c r="AB83" s="22">
        <v>683.53846153846155</v>
      </c>
      <c r="AC83" s="24">
        <v>1.5</v>
      </c>
      <c r="AD83" s="24">
        <v>679.75</v>
      </c>
      <c r="AE83" s="24">
        <v>2.1428571428571428</v>
      </c>
      <c r="AF83" s="24">
        <v>948.33333333333337</v>
      </c>
      <c r="AG83" s="24">
        <v>3.5</v>
      </c>
      <c r="AH83" s="24">
        <v>923.66666666666663</v>
      </c>
      <c r="AI83" s="24">
        <v>2.3913043478260869</v>
      </c>
      <c r="AJ83" s="24">
        <v>854.30769230769226</v>
      </c>
      <c r="AK83" s="26">
        <v>1</v>
      </c>
      <c r="AL83" s="26">
        <v>610</v>
      </c>
      <c r="AM83" s="26">
        <v>3.75</v>
      </c>
      <c r="AN83" s="26">
        <v>926.5</v>
      </c>
      <c r="AO83" s="26">
        <v>1.375</v>
      </c>
      <c r="AP83" s="26">
        <v>825.33333333333337</v>
      </c>
      <c r="AQ83" s="26">
        <v>2.3888888888888888</v>
      </c>
      <c r="AR83" s="26">
        <v>864.5</v>
      </c>
      <c r="AS83" s="28">
        <v>0</v>
      </c>
      <c r="AU83" s="28">
        <v>2.875</v>
      </c>
      <c r="AV83" s="28">
        <v>941.6</v>
      </c>
      <c r="AW83" s="28">
        <v>1.625</v>
      </c>
      <c r="AX83" s="28">
        <v>415.16666666666669</v>
      </c>
      <c r="AY83" s="28">
        <v>2</v>
      </c>
      <c r="AZ83" s="28">
        <v>654.4545454545455</v>
      </c>
      <c r="BA83" s="33">
        <f>Tabla25[[#This Row],[ROS_NUM_COR_COD_ROS_TG_NEG]]-Tabla25[[#This Row],[PAS_NUM_COR_COD_ROS_TG_NEG]]</f>
        <v>-2.4</v>
      </c>
      <c r="BB83" s="33">
        <f>Tabla25[[#This Row],[ROS_DUR_COR_COD_ROS_TG_NEG]]-Tabla25[[#This Row],[PAS_DUR_COR_COD_ROS_TG_NEG]]</f>
        <v>-838.91666666666663</v>
      </c>
      <c r="BC83" s="33">
        <f>Tabla25[[#This Row],[ROS_NUM_COR_COD_ROS_TG_NEU]]-Tabla25[[#This Row],[PAS_NUM_COR_COD_ROS_TG_NEU]]</f>
        <v>0.67499999999999982</v>
      </c>
      <c r="BD83" s="33">
        <f>Tabla25[[#This Row],[ROS_DUR_COR_COD_ROS_TG_NEU]]-Tabla25[[#This Row],[PAS_DUR_COR_COD_ROS_TG_NEU]]</f>
        <v>-108.52499999999998</v>
      </c>
      <c r="BE83" s="33">
        <f>Tabla25[[#This Row],[ROS_NUM_COR_COD_ROS_TG_POS]]-Tabla25[[#This Row],[PAS_NUM_COR_COD_ROS_TG_POS]]</f>
        <v>0.125</v>
      </c>
      <c r="BF83" s="33">
        <f>Tabla25[[#This Row],[ROS_DUR_COR_COD_ROS_TG_POS]]-Tabla25[[#This Row],[PAS_DUR_COR_COD_ROS_TG_POS]]</f>
        <v>-173.61111111111114</v>
      </c>
      <c r="BG83" s="33">
        <f>Tabla25[[#This Row],[ROS_NUM_COR_COD_ROS_TG_TOT]]-Tabla25[[#This Row],[PAS_NUM_COR_COD_ROS_TG_TOT]]</f>
        <v>-3.3333333333333215E-2</v>
      </c>
      <c r="BH83" s="33">
        <f>Tabla25[[#This Row],[ROS_DUR_COR_COD_ROS_TG_TOT]]-Tabla25[[#This Row],[PAS_DUR_COR_COD_ROS_TG_TOT]]</f>
        <v>-165.09717868338555</v>
      </c>
      <c r="BI83" s="30">
        <f>Tabla25[[#This Row],[ROS_NUM_COR_COD_ESC_TG_NEG]]-Tabla25[[#This Row],[PAS_NUM_COR_COD_ESC_TG_NEG]]</f>
        <v>-0.44999999999999996</v>
      </c>
      <c r="BJ83" s="30">
        <f>Tabla25[[#This Row],[ROS_DUR_COR_COD_ESC_TG_NEG]]-Tabla25[[#This Row],[PAS_DUR_COR_COD_ESC_TG_NEG]]</f>
        <v>-84.555555555555543</v>
      </c>
      <c r="BK83" s="30">
        <f>Tabla25[[#This Row],[ROS_NUM_COR_COD_ESC_TG_NEU]]-Tabla25[[#This Row],[PAS_NUM_COR_COD_ESC_TG_NEU]]</f>
        <v>1.85</v>
      </c>
      <c r="BL83" s="30">
        <f>Tabla25[[#This Row],[ROS_DUR_COR_COD_ESC_TG_NEU]]-Tabla25[[#This Row],[PAS_DUR_COR_COD_ESC_TG_NEU]]</f>
        <v>282.9545454545455</v>
      </c>
      <c r="BM83" s="30">
        <f>Tabla25[[#This Row],[ROS_NUM_COR_COD_ESC_TG_POS]]-Tabla25[[#This Row],[PAS_NUM_COR_COD_ESC_TG_POS]]</f>
        <v>-0.42500000000000004</v>
      </c>
      <c r="BN83" s="30">
        <f>Tabla25[[#This Row],[ROS_DUR_COR_COD_ESC_TG_POS]]-Tabla25[[#This Row],[PAS_DUR_COR_COD_ESC_TG_POS]]</f>
        <v>152.06060606060612</v>
      </c>
      <c r="BO83" s="30">
        <f>Tabla25[[#This Row],[ROS_NUM_COR_COD_ESC_TG_TOT]]-Tabla25[[#This Row],[PAS_NUM_COR_COD_ESC_TG_TOT]]</f>
        <v>0.67222222222222228</v>
      </c>
      <c r="BP83" s="30">
        <f>Tabla25[[#This Row],[ROS_DUR_COR_COD_ESC_TG_TOT]]-Tabla25[[#This Row],[PAS_DUR_COR_COD_ESC_TG_TOT]]</f>
        <v>195.59677419354841</v>
      </c>
      <c r="BQ83" s="36">
        <f>Tabla25[[#This Row],[PAS_NUM_COR_COD_ROS_TG_NEG]]-Tabla25[[#This Row],[ESC_NUM_COR_COD_ROS_TG_NEG]]</f>
        <v>0.89999999999999991</v>
      </c>
      <c r="BR83" s="36">
        <f>Tabla25[[#This Row],[PAS_DUR_COR_COD_ROS_TG_NEG]]-Tabla25[[#This Row],[ESC_DUR_COR_COD_ROS_TG_NEG]]</f>
        <v>159.16666666666663</v>
      </c>
      <c r="BS83" s="36">
        <f>Tabla25[[#This Row],[PAS_NUM_COR_COD_ROS_TG_NEU]]-Tabla25[[#This Row],[ESC_NUM_COR_COD_ROS_TG_NEU]]</f>
        <v>5.7142857142857384E-2</v>
      </c>
      <c r="BT83" s="36">
        <f>Tabla25[[#This Row],[PAS_DUR_COR_COD_ROS_TG_NEU]]-Tabla25[[#This Row],[ESC_DUR_COR_COD_ROS_TG_NEU]]</f>
        <v>101.79166666666663</v>
      </c>
      <c r="BU83" s="36">
        <f>Tabla25[[#This Row],[PAS_NUM_COR_COD_ROS_TG_POS]]-Tabla25[[#This Row],[ESC_NUM_COR_COD_ROS_TG_POS]]</f>
        <v>-2</v>
      </c>
      <c r="BV83" s="36">
        <f>Tabla25[[#This Row],[PAS_DUR_COR_COD_ROS_TG_POS]]-Tabla25[[#This Row],[ESC_DUR_COR_COD_ROS_TG_POS]]</f>
        <v>-334.8888888888888</v>
      </c>
      <c r="BW83" s="36">
        <f>Tabla25[[#This Row],[PAS_NUM_COR_COD_ROS_TG_TOT]]-Tabla25[[#This Row],[ESC_NUM_COR_COD_ROS_TG_TOT]]</f>
        <v>-0.3579710144927537</v>
      </c>
      <c r="BX83" s="36">
        <f>Tabla25[[#This Row],[PAS_DUR_COR_COD_ROS_TG_TOT]]-Tabla25[[#This Row],[ESC_DUR_COR_COD_ROS_TG_TOT]]</f>
        <v>-34.755968169761218</v>
      </c>
      <c r="BY83" s="39">
        <f>Tabla25[[#This Row],[PAS_NUM_COR_COD_ESC_TG_NEG]]-Tabla25[[#This Row],[ESC_NUM_COR_COD_ESC_TG_NEG]]</f>
        <v>-5.0000000000000044E-2</v>
      </c>
      <c r="BZ83" s="39">
        <f>Tabla25[[#This Row],[PAS_DUR_COR_COD_ESC_TG_NEG]]-Tabla25[[#This Row],[ESC_DUR_COR_COD_ESC_TG_NEG]]</f>
        <v>40.055555555555543</v>
      </c>
      <c r="CA83" s="39">
        <f>Tabla25[[#This Row],[PAS_NUM_COR_COD_ESC_TG_NEU]]-Tabla25[[#This Row],[ESC_NUM_COR_COD_ESC_TG_NEU]]</f>
        <v>-0.24285714285714288</v>
      </c>
      <c r="CB83" s="39">
        <f>Tabla25[[#This Row],[PAS_DUR_COR_COD_ESC_TG_NEU]]-Tabla25[[#This Row],[ESC_DUR_COR_COD_ESC_TG_NEU]]</f>
        <v>-232.9545454545455</v>
      </c>
      <c r="CC83" s="39">
        <f>Tabla25[[#This Row],[PAS_NUM_COR_COD_ESC_TG_POS]]-Tabla25[[#This Row],[ESC_NUM_COR_COD_ESC_TG_POS]]</f>
        <v>0.17500000000000004</v>
      </c>
      <c r="CD83" s="39">
        <f>Tabla25[[#This Row],[PAS_DUR_COR_COD_ESC_TG_POS]]-Tabla25[[#This Row],[ESC_DUR_COR_COD_ESC_TG_POS]]</f>
        <v>120.87272727272727</v>
      </c>
      <c r="CE83" s="39">
        <f>Tabla25[[#This Row],[PAS_NUM_COR_COD_ESC_TG_TOT]]-Tabla25[[#This Row],[ESC_NUM_COR_COD_ESC_TG_TOT]]</f>
        <v>-2.2463768115942084E-2</v>
      </c>
      <c r="CF83" s="39">
        <f>Tabla25[[#This Row],[PAS_DUR_COR_COD_ESC_TG_TOT]]-Tabla25[[#This Row],[ESC_DUR_COR_COD_ESC_TG_TOT]]</f>
        <v>-14.63523573200996</v>
      </c>
      <c r="CG83" s="42">
        <f>Tabla25[[#This Row],[PAS_NUM_COR_COD_ROS_TG_NEG]]-Tabla25[[#This Row],[PAS_NUM_COR_COD_ESC_TG_NEG]]</f>
        <v>0.95</v>
      </c>
      <c r="CH83" s="42">
        <f>Tabla25[[#This Row],[PAS_NUM_COR_COD_ROS_TG_NEU]]-Tabla25[[#This Row],[PAS_NUM_COR_COD_ESC_TG_NEU]]</f>
        <v>0.30000000000000027</v>
      </c>
      <c r="CI83" s="42">
        <f>Tabla25[[#This Row],[PAS_NUM_COR_COD_ROS_TG_POS]]-Tabla25[[#This Row],[PAS_NUM_COR_COD_ESC_TG_POS]]</f>
        <v>-0.30000000000000004</v>
      </c>
      <c r="CJ83" s="42">
        <f>Tabla25[[#This Row],[PAS_NUM_COR_COD_ROS_TG_TOT]]-Tabla25[[#This Row],[PAS_NUM_COR_COD_ESC_TG_TOT]]</f>
        <v>0.31666666666666665</v>
      </c>
      <c r="CK83" s="42">
        <f>Tabla25[[#This Row],[PAS_DUR_COR_COD_ROS_TG_NEG]]-Tabla25[[#This Row],[PAS_DUR_COR_COD_ESC_TG_NEG]]</f>
        <v>144.36111111111109</v>
      </c>
      <c r="CL83" s="42">
        <f>Tabla25[[#This Row],[PAS_DUR_COR_COD_ROS_TG_NEU]]-Tabla25[[#This Row],[PAS_DUR_COR_COD_ESC_TG_NEU]]</f>
        <v>406.5795454545455</v>
      </c>
      <c r="CM83" s="42">
        <f>Tabla25[[#This Row],[PAS_DUR_COR_COD_ROS_TG_POS]]-Tabla25[[#This Row],[PAS_DUR_COR_COD_ESC_TG_POS]]</f>
        <v>-84.494949494949424</v>
      </c>
      <c r="CN83" s="42">
        <f>Tabla25[[#This Row],[PAS_DUR_COR_COD_ROS_TG_TOT]]-Tabla25[[#This Row],[PAS_DUR_COR_COD_ESC_TG_TOT]]</f>
        <v>150.64849833147946</v>
      </c>
      <c r="CO83" s="44">
        <f>Tabla25[[#This Row],[ESC_NUM_COR_COD_ROS_TG_NEG]]-Tabla25[[#This Row],[ESC_NUM_COR_COD_ESC_TG_NEG]]</f>
        <v>0</v>
      </c>
      <c r="CP83" s="44">
        <f>Tabla25[[#This Row],[ESC_NUM_COR_COD_ROS_TG_NEU]]-Tabla25[[#This Row],[ESC_NUM_COR_COD_ESC_TG_NEU]]</f>
        <v>0</v>
      </c>
      <c r="CQ83" s="44">
        <f>Tabla25[[#This Row],[ESC_NUM_COR_COD_ROS_TG_POS]]-Tabla25[[#This Row],[ESC_NUM_COR_COD_ESC_TG_POS]]</f>
        <v>1.875</v>
      </c>
      <c r="CR83" s="44">
        <f>Tabla25[[#This Row],[ESC_NUM_COR_COD_ROS_TG_TOT]]-Tabla25[[#This Row],[ESC_NUM_COR_COD_ESC_TG_TOT]]</f>
        <v>0.65217391304347827</v>
      </c>
      <c r="CS83" s="44">
        <f>Tabla25[[#This Row],[ESC_DUR_COR_COD_ROS_TG_NEG]]-Tabla25[[#This Row],[ESC_DUR_COR_COD_ESC_TG_NEG]]</f>
        <v>25.25</v>
      </c>
      <c r="CT83" s="44">
        <f>Tabla25[[#This Row],[ESC_DUR_COR_COD_ROS_TG_NEU]]-Tabla25[[#This Row],[ESC_DUR_COR_COD_ESC_TG_NEU]]</f>
        <v>71.833333333333371</v>
      </c>
      <c r="CU83" s="44">
        <f>Tabla25[[#This Row],[ESC_DUR_COR_COD_ROS_TG_POS]]-Tabla25[[#This Row],[ESC_DUR_COR_COD_ESC_TG_POS]]</f>
        <v>371.26666666666665</v>
      </c>
      <c r="CV83" s="44">
        <f>Tabla25[[#This Row],[ESC_DUR_COR_COD_ROS_TG_TOT]]-Tabla25[[#This Row],[ESC_DUR_COR_COD_ESC_TG_TOT]]</f>
        <v>170.76923076923072</v>
      </c>
      <c r="CW83" s="47">
        <f>Tabla25[[#This Row],[ROS_NUM_COR_COD_ROS_TG_NEG]]-Tabla25[[#This Row],[ROS_NUM_COR_COD_ESC_TG_NEG]]</f>
        <v>-1</v>
      </c>
      <c r="CX83" s="47">
        <f>Tabla25[[#This Row],[ROS_NUM_COR_COD_ROS_TG_NEU]]-Tabla25[[#This Row],[ROS_NUM_COR_COD_ESC_TG_NEU]]</f>
        <v>-0.875</v>
      </c>
      <c r="CY83" s="47">
        <f>Tabla25[[#This Row],[ROS_NUM_COR_COD_ROS_TG_POS]]-Tabla25[[#This Row],[ROS_NUM_COR_COD_ESC_TG_POS]]</f>
        <v>0.25</v>
      </c>
      <c r="CZ83" s="47">
        <f>Tabla25[[#This Row],[ROS_NUM_COR_COD_ROS_TG_TOT]]-Tabla25[[#This Row],[ROS_NUM_COR_COD_ESC_TG_TOT]]</f>
        <v>-0.38888888888888884</v>
      </c>
      <c r="DA83" s="47">
        <f>Tabla25[[#This Row],[ROS_DUR_COR_COD_ROS_TG_NEG]]-Tabla25[[#This Row],[ROS_DUR_COR_COD_ESC_TG_NEG]]</f>
        <v>-610</v>
      </c>
      <c r="DB83" s="47">
        <f>Tabla25[[#This Row],[ROS_DUR_COR_COD_ROS_TG_NEU]]-Tabla25[[#This Row],[ROS_DUR_COR_COD_ESC_TG_NEU]]</f>
        <v>15.100000000000023</v>
      </c>
      <c r="DC83" s="47">
        <f>Tabla25[[#This Row],[ROS_DUR_COR_COD_ROS_TG_POS]]-Tabla25[[#This Row],[ROS_DUR_COR_COD_ESC_TG_POS]]</f>
        <v>-410.16666666666669</v>
      </c>
      <c r="DD83" s="47">
        <f>Tabla25[[#This Row],[ROS_DUR_COR_COD_ROS_TG_TOT]]-Tabla25[[#This Row],[ROS_DUR_COR_COD_ESC_TG_TOT]]</f>
        <v>-210.0454545454545</v>
      </c>
    </row>
    <row r="84" spans="1:108" x14ac:dyDescent="0.3">
      <c r="A84" s="2" t="s">
        <v>82</v>
      </c>
      <c r="B84" s="2">
        <v>30</v>
      </c>
      <c r="C84" s="2">
        <v>2</v>
      </c>
      <c r="D84" s="2">
        <v>36</v>
      </c>
      <c r="E84" s="19">
        <v>2.8421052631578947</v>
      </c>
      <c r="F84" s="19">
        <v>644.29411764705878</v>
      </c>
      <c r="G84" s="19">
        <v>2.2999999999999998</v>
      </c>
      <c r="H84" s="19">
        <v>599.8125</v>
      </c>
      <c r="I84" s="19">
        <v>3.05</v>
      </c>
      <c r="J84" s="19">
        <v>669</v>
      </c>
      <c r="K84" s="19">
        <v>2.7288135593220337</v>
      </c>
      <c r="L84" s="19">
        <v>639.05882352941171</v>
      </c>
      <c r="M84" s="21">
        <v>2.9473684210526314</v>
      </c>
      <c r="N84" s="21">
        <v>647.44444444444446</v>
      </c>
      <c r="O84" s="21">
        <v>2.95</v>
      </c>
      <c r="P84" s="21">
        <v>697.22222222222217</v>
      </c>
      <c r="Q84" s="21">
        <v>3.15</v>
      </c>
      <c r="R84" s="21">
        <v>710.11764705882354</v>
      </c>
      <c r="S84" s="21">
        <v>3.0169491525423728</v>
      </c>
      <c r="T84" s="21">
        <v>684.45283018867929</v>
      </c>
      <c r="U84" s="22">
        <v>2.6</v>
      </c>
      <c r="V84" s="22">
        <v>722.85714285714289</v>
      </c>
      <c r="W84" s="22">
        <v>3.75</v>
      </c>
      <c r="X84" s="22">
        <v>873.375</v>
      </c>
      <c r="Y84" s="22">
        <v>3.5</v>
      </c>
      <c r="Z84" s="22">
        <v>924.85714285714289</v>
      </c>
      <c r="AA84" s="22">
        <v>3.2307692307692308</v>
      </c>
      <c r="AB84" s="22">
        <v>841.86363636363637</v>
      </c>
      <c r="AC84" s="24">
        <v>2.9</v>
      </c>
      <c r="AD84" s="24">
        <v>734.55555555555554</v>
      </c>
      <c r="AE84" s="24">
        <v>1.5</v>
      </c>
      <c r="AF84" s="24">
        <v>403.33333333333331</v>
      </c>
      <c r="AG84" s="24">
        <v>1.5</v>
      </c>
      <c r="AH84" s="24">
        <v>367.28571428571428</v>
      </c>
      <c r="AI84" s="24">
        <v>2.0384615384615383</v>
      </c>
      <c r="AJ84" s="24">
        <v>527.36363636363637</v>
      </c>
      <c r="AK84" s="26">
        <v>0.77777777777777779</v>
      </c>
      <c r="AL84" s="26">
        <v>350.25</v>
      </c>
      <c r="AM84" s="26">
        <v>1.6666666666666667</v>
      </c>
      <c r="AN84" s="26">
        <v>356.28571428571428</v>
      </c>
      <c r="AO84" s="26">
        <v>1.2</v>
      </c>
      <c r="AP84" s="26">
        <v>363.16666666666669</v>
      </c>
      <c r="AQ84" s="26">
        <v>1.2142857142857142</v>
      </c>
      <c r="AR84" s="26">
        <v>357.29411764705884</v>
      </c>
      <c r="AS84" s="28">
        <v>4.8888888888888893</v>
      </c>
      <c r="AT84" s="28">
        <v>973.22222222222217</v>
      </c>
      <c r="AU84" s="28">
        <v>3.1111111111111112</v>
      </c>
      <c r="AV84" s="28">
        <v>849.625</v>
      </c>
      <c r="AW84" s="28">
        <v>3.9</v>
      </c>
      <c r="AX84" s="28">
        <v>801.3</v>
      </c>
      <c r="AY84" s="28">
        <v>3.9642857142857144</v>
      </c>
      <c r="AZ84" s="28">
        <v>872.92592592592598</v>
      </c>
      <c r="BA84" s="33">
        <f>Tabla25[[#This Row],[ROS_NUM_COR_COD_ROS_TG_NEG]]-Tabla25[[#This Row],[PAS_NUM_COR_COD_ROS_TG_NEG]]</f>
        <v>1.9415204678362579</v>
      </c>
      <c r="BB84" s="33">
        <f>Tabla25[[#This Row],[ROS_DUR_COR_COD_ROS_TG_NEG]]-Tabla25[[#This Row],[PAS_DUR_COR_COD_ROS_TG_NEG]]</f>
        <v>325.77777777777771</v>
      </c>
      <c r="BC84" s="33">
        <f>Tabla25[[#This Row],[ROS_NUM_COR_COD_ROS_TG_NEU]]-Tabla25[[#This Row],[PAS_NUM_COR_COD_ROS_TG_NEU]]</f>
        <v>0.16111111111111098</v>
      </c>
      <c r="BD84" s="33">
        <f>Tabla25[[#This Row],[ROS_DUR_COR_COD_ROS_TG_NEU]]-Tabla25[[#This Row],[PAS_DUR_COR_COD_ROS_TG_NEU]]</f>
        <v>152.40277777777783</v>
      </c>
      <c r="BE84" s="33">
        <f>Tabla25[[#This Row],[ROS_NUM_COR_COD_ROS_TG_POS]]-Tabla25[[#This Row],[PAS_NUM_COR_COD_ROS_TG_POS]]</f>
        <v>0.75</v>
      </c>
      <c r="BF84" s="33">
        <f>Tabla25[[#This Row],[ROS_DUR_COR_COD_ROS_TG_POS]]-Tabla25[[#This Row],[PAS_DUR_COR_COD_ROS_TG_POS]]</f>
        <v>91.182352941176418</v>
      </c>
      <c r="BG84" s="33">
        <f>Tabla25[[#This Row],[ROS_NUM_COR_COD_ROS_TG_TOT]]-Tabla25[[#This Row],[PAS_NUM_COR_COD_ROS_TG_TOT]]</f>
        <v>0.94733656174334158</v>
      </c>
      <c r="BH84" s="33">
        <f>Tabla25[[#This Row],[ROS_DUR_COR_COD_ROS_TG_TOT]]-Tabla25[[#This Row],[PAS_DUR_COR_COD_ROS_TG_TOT]]</f>
        <v>188.47309573724669</v>
      </c>
      <c r="BI84" s="30">
        <f>Tabla25[[#This Row],[ROS_NUM_COR_COD_ESC_TG_NEG]]-Tabla25[[#This Row],[PAS_NUM_COR_COD_ESC_TG_NEG]]</f>
        <v>-2.064327485380117</v>
      </c>
      <c r="BJ84" s="30">
        <f>Tabla25[[#This Row],[ROS_DUR_COR_COD_ESC_TG_NEG]]-Tabla25[[#This Row],[PAS_DUR_COR_COD_ESC_TG_NEG]]</f>
        <v>-294.04411764705878</v>
      </c>
      <c r="BK84" s="30">
        <f>Tabla25[[#This Row],[ROS_NUM_COR_COD_ESC_TG_NEU]]-Tabla25[[#This Row],[PAS_NUM_COR_COD_ESC_TG_NEU]]</f>
        <v>-0.63333333333333308</v>
      </c>
      <c r="BL84" s="30">
        <f>Tabla25[[#This Row],[ROS_DUR_COR_COD_ESC_TG_NEU]]-Tabla25[[#This Row],[PAS_DUR_COR_COD_ESC_TG_NEU]]</f>
        <v>-243.52678571428572</v>
      </c>
      <c r="BM84" s="30">
        <f>Tabla25[[#This Row],[ROS_NUM_COR_COD_ESC_TG_POS]]-Tabla25[[#This Row],[PAS_NUM_COR_COD_ESC_TG_POS]]</f>
        <v>-1.8499999999999999</v>
      </c>
      <c r="BN84" s="30">
        <f>Tabla25[[#This Row],[ROS_DUR_COR_COD_ESC_TG_POS]]-Tabla25[[#This Row],[PAS_DUR_COR_COD_ESC_TG_POS]]</f>
        <v>-305.83333333333331</v>
      </c>
      <c r="BO84" s="30">
        <f>Tabla25[[#This Row],[ROS_NUM_COR_COD_ESC_TG_TOT]]-Tabla25[[#This Row],[PAS_NUM_COR_COD_ESC_TG_TOT]]</f>
        <v>-1.5145278450363195</v>
      </c>
      <c r="BP84" s="30">
        <f>Tabla25[[#This Row],[ROS_DUR_COR_COD_ESC_TG_TOT]]-Tabla25[[#This Row],[PAS_DUR_COR_COD_ESC_TG_TOT]]</f>
        <v>-281.76470588235287</v>
      </c>
      <c r="BQ84" s="36">
        <f>Tabla25[[#This Row],[PAS_NUM_COR_COD_ROS_TG_NEG]]-Tabla25[[#This Row],[ESC_NUM_COR_COD_ROS_TG_NEG]]</f>
        <v>4.7368421052631504E-2</v>
      </c>
      <c r="BR84" s="36">
        <f>Tabla25[[#This Row],[PAS_DUR_COR_COD_ROS_TG_NEG]]-Tabla25[[#This Row],[ESC_DUR_COR_COD_ROS_TG_NEG]]</f>
        <v>-87.111111111111086</v>
      </c>
      <c r="BS84" s="36">
        <f>Tabla25[[#This Row],[PAS_NUM_COR_COD_ROS_TG_NEU]]-Tabla25[[#This Row],[ESC_NUM_COR_COD_ROS_TG_NEU]]</f>
        <v>1.4500000000000002</v>
      </c>
      <c r="BT84" s="36">
        <f>Tabla25[[#This Row],[PAS_DUR_COR_COD_ROS_TG_NEU]]-Tabla25[[#This Row],[ESC_DUR_COR_COD_ROS_TG_NEU]]</f>
        <v>293.88888888888886</v>
      </c>
      <c r="BU84" s="36">
        <f>Tabla25[[#This Row],[PAS_NUM_COR_COD_ROS_TG_POS]]-Tabla25[[#This Row],[ESC_NUM_COR_COD_ROS_TG_POS]]</f>
        <v>1.65</v>
      </c>
      <c r="BV84" s="36">
        <f>Tabla25[[#This Row],[PAS_DUR_COR_COD_ROS_TG_POS]]-Tabla25[[#This Row],[ESC_DUR_COR_COD_ROS_TG_POS]]</f>
        <v>342.83193277310926</v>
      </c>
      <c r="BW84" s="36">
        <f>Tabla25[[#This Row],[PAS_NUM_COR_COD_ROS_TG_TOT]]-Tabla25[[#This Row],[ESC_NUM_COR_COD_ROS_TG_TOT]]</f>
        <v>0.97848761408083451</v>
      </c>
      <c r="BX84" s="36">
        <f>Tabla25[[#This Row],[PAS_DUR_COR_COD_ROS_TG_TOT]]-Tabla25[[#This Row],[ESC_DUR_COR_COD_ROS_TG_TOT]]</f>
        <v>157.08919382504291</v>
      </c>
      <c r="BY84" s="39">
        <f>Tabla25[[#This Row],[PAS_NUM_COR_COD_ESC_TG_NEG]]-Tabla25[[#This Row],[ESC_NUM_COR_COD_ESC_TG_NEG]]</f>
        <v>0.2421052631578946</v>
      </c>
      <c r="BZ84" s="39">
        <f>Tabla25[[#This Row],[PAS_DUR_COR_COD_ESC_TG_NEG]]-Tabla25[[#This Row],[ESC_DUR_COR_COD_ESC_TG_NEG]]</f>
        <v>-78.563025210084106</v>
      </c>
      <c r="CA84" s="39">
        <f>Tabla25[[#This Row],[PAS_NUM_COR_COD_ESC_TG_NEU]]-Tabla25[[#This Row],[ESC_NUM_COR_COD_ESC_TG_NEU]]</f>
        <v>-1.4500000000000002</v>
      </c>
      <c r="CB84" s="39">
        <f>Tabla25[[#This Row],[PAS_DUR_COR_COD_ESC_TG_NEU]]-Tabla25[[#This Row],[ESC_DUR_COR_COD_ESC_TG_NEU]]</f>
        <v>-273.5625</v>
      </c>
      <c r="CC84" s="39">
        <f>Tabla25[[#This Row],[PAS_NUM_COR_COD_ESC_TG_POS]]-Tabla25[[#This Row],[ESC_NUM_COR_COD_ESC_TG_POS]]</f>
        <v>-0.45000000000000018</v>
      </c>
      <c r="CD84" s="39">
        <f>Tabla25[[#This Row],[PAS_DUR_COR_COD_ESC_TG_POS]]-Tabla25[[#This Row],[ESC_DUR_COR_COD_ESC_TG_POS]]</f>
        <v>-255.85714285714289</v>
      </c>
      <c r="CE84" s="39">
        <f>Tabla25[[#This Row],[PAS_NUM_COR_COD_ESC_TG_TOT]]-Tabla25[[#This Row],[ESC_NUM_COR_COD_ESC_TG_TOT]]</f>
        <v>-0.5019556714471971</v>
      </c>
      <c r="CF84" s="39">
        <f>Tabla25[[#This Row],[PAS_DUR_COR_COD_ESC_TG_TOT]]-Tabla25[[#This Row],[ESC_DUR_COR_COD_ESC_TG_TOT]]</f>
        <v>-202.80481283422466</v>
      </c>
      <c r="CG84" s="42">
        <f>Tabla25[[#This Row],[PAS_NUM_COR_COD_ROS_TG_NEG]]-Tabla25[[#This Row],[PAS_NUM_COR_COD_ESC_TG_NEG]]</f>
        <v>0.10526315789473673</v>
      </c>
      <c r="CH84" s="42">
        <f>Tabla25[[#This Row],[PAS_NUM_COR_COD_ROS_TG_NEU]]-Tabla25[[#This Row],[PAS_NUM_COR_COD_ESC_TG_NEU]]</f>
        <v>0.65000000000000036</v>
      </c>
      <c r="CI84" s="42">
        <f>Tabla25[[#This Row],[PAS_NUM_COR_COD_ROS_TG_POS]]-Tabla25[[#This Row],[PAS_NUM_COR_COD_ESC_TG_POS]]</f>
        <v>0.10000000000000009</v>
      </c>
      <c r="CJ84" s="42">
        <f>Tabla25[[#This Row],[PAS_NUM_COR_COD_ROS_TG_TOT]]-Tabla25[[#This Row],[PAS_NUM_COR_COD_ESC_TG_TOT]]</f>
        <v>0.2881355932203391</v>
      </c>
      <c r="CK84" s="42">
        <f>Tabla25[[#This Row],[PAS_DUR_COR_COD_ROS_TG_NEG]]-Tabla25[[#This Row],[PAS_DUR_COR_COD_ESC_TG_NEG]]</f>
        <v>3.1503267973856737</v>
      </c>
      <c r="CL84" s="42">
        <f>Tabla25[[#This Row],[PAS_DUR_COR_COD_ROS_TG_NEU]]-Tabla25[[#This Row],[PAS_DUR_COR_COD_ESC_TG_NEU]]</f>
        <v>97.409722222222172</v>
      </c>
      <c r="CM84" s="42">
        <f>Tabla25[[#This Row],[PAS_DUR_COR_COD_ROS_TG_POS]]-Tabla25[[#This Row],[PAS_DUR_COR_COD_ESC_TG_POS]]</f>
        <v>41.117647058823536</v>
      </c>
      <c r="CN84" s="42">
        <f>Tabla25[[#This Row],[PAS_DUR_COR_COD_ROS_TG_TOT]]-Tabla25[[#This Row],[PAS_DUR_COR_COD_ESC_TG_TOT]]</f>
        <v>45.394006659267575</v>
      </c>
      <c r="CO84" s="44">
        <f>Tabla25[[#This Row],[ESC_NUM_COR_COD_ROS_TG_NEG]]-Tabla25[[#This Row],[ESC_NUM_COR_COD_ESC_TG_NEG]]</f>
        <v>0.29999999999999982</v>
      </c>
      <c r="CP84" s="44">
        <f>Tabla25[[#This Row],[ESC_NUM_COR_COD_ROS_TG_NEU]]-Tabla25[[#This Row],[ESC_NUM_COR_COD_ESC_TG_NEU]]</f>
        <v>-2.25</v>
      </c>
      <c r="CQ84" s="44">
        <f>Tabla25[[#This Row],[ESC_NUM_COR_COD_ROS_TG_POS]]-Tabla25[[#This Row],[ESC_NUM_COR_COD_ESC_TG_POS]]</f>
        <v>-2</v>
      </c>
      <c r="CR84" s="44">
        <f>Tabla25[[#This Row],[ESC_NUM_COR_COD_ROS_TG_TOT]]-Tabla25[[#This Row],[ESC_NUM_COR_COD_ESC_TG_TOT]]</f>
        <v>-1.1923076923076925</v>
      </c>
      <c r="CS84" s="44">
        <f>Tabla25[[#This Row],[ESC_DUR_COR_COD_ROS_TG_NEG]]-Tabla25[[#This Row],[ESC_DUR_COR_COD_ESC_TG_NEG]]</f>
        <v>11.698412698412653</v>
      </c>
      <c r="CT84" s="44">
        <f>Tabla25[[#This Row],[ESC_DUR_COR_COD_ROS_TG_NEU]]-Tabla25[[#This Row],[ESC_DUR_COR_COD_ESC_TG_NEU]]</f>
        <v>-470.04166666666669</v>
      </c>
      <c r="CU84" s="44">
        <f>Tabla25[[#This Row],[ESC_DUR_COR_COD_ROS_TG_POS]]-Tabla25[[#This Row],[ESC_DUR_COR_COD_ESC_TG_POS]]</f>
        <v>-557.57142857142867</v>
      </c>
      <c r="CV84" s="44">
        <f>Tabla25[[#This Row],[ESC_DUR_COR_COD_ROS_TG_TOT]]-Tabla25[[#This Row],[ESC_DUR_COR_COD_ESC_TG_TOT]]</f>
        <v>-314.5</v>
      </c>
      <c r="CW84" s="47">
        <f>Tabla25[[#This Row],[ROS_NUM_COR_COD_ROS_TG_NEG]]-Tabla25[[#This Row],[ROS_NUM_COR_COD_ESC_TG_NEG]]</f>
        <v>4.1111111111111116</v>
      </c>
      <c r="CX84" s="47">
        <f>Tabla25[[#This Row],[ROS_NUM_COR_COD_ROS_TG_NEU]]-Tabla25[[#This Row],[ROS_NUM_COR_COD_ESC_TG_NEU]]</f>
        <v>1.4444444444444444</v>
      </c>
      <c r="CY84" s="47">
        <f>Tabla25[[#This Row],[ROS_NUM_COR_COD_ROS_TG_POS]]-Tabla25[[#This Row],[ROS_NUM_COR_COD_ESC_TG_POS]]</f>
        <v>2.7</v>
      </c>
      <c r="CZ84" s="47">
        <f>Tabla25[[#This Row],[ROS_NUM_COR_COD_ROS_TG_TOT]]-Tabla25[[#This Row],[ROS_NUM_COR_COD_ESC_TG_TOT]]</f>
        <v>2.75</v>
      </c>
      <c r="DA84" s="47">
        <f>Tabla25[[#This Row],[ROS_DUR_COR_COD_ROS_TG_NEG]]-Tabla25[[#This Row],[ROS_DUR_COR_COD_ESC_TG_NEG]]</f>
        <v>622.97222222222217</v>
      </c>
      <c r="DB84" s="47">
        <f>Tabla25[[#This Row],[ROS_DUR_COR_COD_ROS_TG_NEU]]-Tabla25[[#This Row],[ROS_DUR_COR_COD_ESC_TG_NEU]]</f>
        <v>493.33928571428572</v>
      </c>
      <c r="DC84" s="47">
        <f>Tabla25[[#This Row],[ROS_DUR_COR_COD_ROS_TG_POS]]-Tabla25[[#This Row],[ROS_DUR_COR_COD_ESC_TG_POS]]</f>
        <v>438.13333333333327</v>
      </c>
      <c r="DD84" s="47">
        <f>Tabla25[[#This Row],[ROS_DUR_COR_COD_ROS_TG_TOT]]-Tabla25[[#This Row],[ROS_DUR_COR_COD_ESC_TG_TOT]]</f>
        <v>515.63180827886708</v>
      </c>
    </row>
    <row r="85" spans="1:108" x14ac:dyDescent="0.3">
      <c r="A85" s="2" t="s">
        <v>83</v>
      </c>
      <c r="B85" s="2">
        <v>30</v>
      </c>
      <c r="C85" s="2">
        <v>2</v>
      </c>
      <c r="D85" s="2">
        <v>31</v>
      </c>
      <c r="E85" s="19">
        <v>3.45</v>
      </c>
      <c r="F85" s="19">
        <v>1290.7333333333333</v>
      </c>
      <c r="G85" s="19">
        <v>3.1</v>
      </c>
      <c r="H85" s="19">
        <v>1267.1428571428571</v>
      </c>
      <c r="I85" s="19">
        <v>3</v>
      </c>
      <c r="J85" s="19">
        <v>1196.8571428571429</v>
      </c>
      <c r="K85" s="19">
        <v>3.1833333333333331</v>
      </c>
      <c r="L85" s="19">
        <v>1252.4883720930231</v>
      </c>
      <c r="M85" s="21">
        <v>2.5</v>
      </c>
      <c r="N85" s="21">
        <v>1156.4166666666667</v>
      </c>
      <c r="O85" s="21">
        <v>2.8</v>
      </c>
      <c r="P85" s="21">
        <v>1088.2857142857142</v>
      </c>
      <c r="Q85" s="21">
        <v>3.3</v>
      </c>
      <c r="R85" s="21">
        <v>1348.6153846153845</v>
      </c>
      <c r="S85" s="21">
        <v>2.8666666666666667</v>
      </c>
      <c r="T85" s="21">
        <v>1196.0256410256411</v>
      </c>
      <c r="U85" s="22">
        <v>3.75</v>
      </c>
      <c r="V85" s="22">
        <v>1374.2857142857142</v>
      </c>
      <c r="W85" s="22">
        <v>5.5714285714285712</v>
      </c>
      <c r="X85" s="22">
        <v>2043.2857142857142</v>
      </c>
      <c r="Y85" s="22">
        <v>1.1111111111111112</v>
      </c>
      <c r="Z85" s="22">
        <v>1089</v>
      </c>
      <c r="AA85" s="22">
        <v>3.2916666666666665</v>
      </c>
      <c r="AB85" s="22">
        <v>1599.4117647058824</v>
      </c>
      <c r="AC85" s="24">
        <v>1.75</v>
      </c>
      <c r="AD85" s="24">
        <v>1303</v>
      </c>
      <c r="AE85" s="24">
        <v>0.7142857142857143</v>
      </c>
      <c r="AF85" s="24">
        <v>881</v>
      </c>
      <c r="AG85" s="24">
        <v>5.333333333333333</v>
      </c>
      <c r="AH85" s="24">
        <v>1747.1111111111111</v>
      </c>
      <c r="AI85" s="24">
        <v>2.7916666666666665</v>
      </c>
      <c r="AJ85" s="24">
        <v>1513.2</v>
      </c>
      <c r="AK85" s="26">
        <v>3.1111111111111112</v>
      </c>
      <c r="AL85" s="26">
        <v>1639.2</v>
      </c>
      <c r="AM85" s="26">
        <v>2</v>
      </c>
      <c r="AN85" s="26">
        <v>1003.3333333333334</v>
      </c>
      <c r="AO85" s="26">
        <v>3.3333333333333335</v>
      </c>
      <c r="AP85" s="26">
        <v>1429.5</v>
      </c>
      <c r="AQ85" s="26">
        <v>2.7857142857142856</v>
      </c>
      <c r="AR85" s="26">
        <v>1340.7647058823529</v>
      </c>
      <c r="AS85" s="28">
        <v>2.2222222222222223</v>
      </c>
      <c r="AT85" s="28">
        <v>1147</v>
      </c>
      <c r="AU85" s="28">
        <v>3.4</v>
      </c>
      <c r="AV85" s="28">
        <v>1535.5714285714287</v>
      </c>
      <c r="AW85" s="28">
        <v>2.2222222222222223</v>
      </c>
      <c r="AX85" s="28">
        <v>1568.75</v>
      </c>
      <c r="AY85" s="28">
        <v>2.6428571428571428</v>
      </c>
      <c r="AZ85" s="28">
        <v>1422.4375</v>
      </c>
      <c r="BA85" s="33">
        <f>Tabla25[[#This Row],[ROS_NUM_COR_COD_ROS_TG_NEG]]-Tabla25[[#This Row],[PAS_NUM_COR_COD_ROS_TG_NEG]]</f>
        <v>-0.27777777777777768</v>
      </c>
      <c r="BB85" s="33">
        <f>Tabla25[[#This Row],[ROS_DUR_COR_COD_ROS_TG_NEG]]-Tabla25[[#This Row],[PAS_DUR_COR_COD_ROS_TG_NEG]]</f>
        <v>-9.4166666666667425</v>
      </c>
      <c r="BC85" s="33">
        <f>Tabla25[[#This Row],[ROS_NUM_COR_COD_ROS_TG_NEU]]-Tabla25[[#This Row],[PAS_NUM_COR_COD_ROS_TG_NEU]]</f>
        <v>0.60000000000000009</v>
      </c>
      <c r="BD85" s="33">
        <f>Tabla25[[#This Row],[ROS_DUR_COR_COD_ROS_TG_NEU]]-Tabla25[[#This Row],[PAS_DUR_COR_COD_ROS_TG_NEU]]</f>
        <v>447.28571428571445</v>
      </c>
      <c r="BE85" s="33">
        <f>Tabla25[[#This Row],[ROS_NUM_COR_COD_ROS_TG_POS]]-Tabla25[[#This Row],[PAS_NUM_COR_COD_ROS_TG_POS]]</f>
        <v>-1.0777777777777775</v>
      </c>
      <c r="BF85" s="33">
        <f>Tabla25[[#This Row],[ROS_DUR_COR_COD_ROS_TG_POS]]-Tabla25[[#This Row],[PAS_DUR_COR_COD_ROS_TG_POS]]</f>
        <v>220.13461538461547</v>
      </c>
      <c r="BG85" s="33">
        <f>Tabla25[[#This Row],[ROS_NUM_COR_COD_ROS_TG_TOT]]-Tabla25[[#This Row],[PAS_NUM_COR_COD_ROS_TG_TOT]]</f>
        <v>-0.2238095238095239</v>
      </c>
      <c r="BH85" s="33">
        <f>Tabla25[[#This Row],[ROS_DUR_COR_COD_ROS_TG_TOT]]-Tabla25[[#This Row],[PAS_DUR_COR_COD_ROS_TG_TOT]]</f>
        <v>226.41185897435889</v>
      </c>
      <c r="BI85" s="30">
        <f>Tabla25[[#This Row],[ROS_NUM_COR_COD_ESC_TG_NEG]]-Tabla25[[#This Row],[PAS_NUM_COR_COD_ESC_TG_NEG]]</f>
        <v>-0.33888888888888902</v>
      </c>
      <c r="BJ85" s="30">
        <f>Tabla25[[#This Row],[ROS_DUR_COR_COD_ESC_TG_NEG]]-Tabla25[[#This Row],[PAS_DUR_COR_COD_ESC_TG_NEG]]</f>
        <v>348.4666666666667</v>
      </c>
      <c r="BK85" s="30">
        <f>Tabla25[[#This Row],[ROS_NUM_COR_COD_ESC_TG_NEU]]-Tabla25[[#This Row],[PAS_NUM_COR_COD_ESC_TG_NEU]]</f>
        <v>-1.1000000000000001</v>
      </c>
      <c r="BL85" s="30">
        <f>Tabla25[[#This Row],[ROS_DUR_COR_COD_ESC_TG_NEU]]-Tabla25[[#This Row],[PAS_DUR_COR_COD_ESC_TG_NEU]]</f>
        <v>-263.80952380952374</v>
      </c>
      <c r="BM85" s="30">
        <f>Tabla25[[#This Row],[ROS_NUM_COR_COD_ESC_TG_POS]]-Tabla25[[#This Row],[PAS_NUM_COR_COD_ESC_TG_POS]]</f>
        <v>0.33333333333333348</v>
      </c>
      <c r="BN85" s="30">
        <f>Tabla25[[#This Row],[ROS_DUR_COR_COD_ESC_TG_POS]]-Tabla25[[#This Row],[PAS_DUR_COR_COD_ESC_TG_POS]]</f>
        <v>232.64285714285711</v>
      </c>
      <c r="BO85" s="30">
        <f>Tabla25[[#This Row],[ROS_NUM_COR_COD_ESC_TG_TOT]]-Tabla25[[#This Row],[PAS_NUM_COR_COD_ESC_TG_TOT]]</f>
        <v>-0.39761904761904754</v>
      </c>
      <c r="BP85" s="30">
        <f>Tabla25[[#This Row],[ROS_DUR_COR_COD_ESC_TG_TOT]]-Tabla25[[#This Row],[PAS_DUR_COR_COD_ESC_TG_TOT]]</f>
        <v>88.276333789329783</v>
      </c>
      <c r="BQ85" s="36">
        <f>Tabla25[[#This Row],[PAS_NUM_COR_COD_ROS_TG_NEG]]-Tabla25[[#This Row],[ESC_NUM_COR_COD_ROS_TG_NEG]]</f>
        <v>0.75</v>
      </c>
      <c r="BR85" s="36">
        <f>Tabla25[[#This Row],[PAS_DUR_COR_COD_ROS_TG_NEG]]-Tabla25[[#This Row],[ESC_DUR_COR_COD_ROS_TG_NEG]]</f>
        <v>-146.58333333333326</v>
      </c>
      <c r="BS85" s="36">
        <f>Tabla25[[#This Row],[PAS_NUM_COR_COD_ROS_TG_NEU]]-Tabla25[[#This Row],[ESC_NUM_COR_COD_ROS_TG_NEU]]</f>
        <v>2.0857142857142854</v>
      </c>
      <c r="BT85" s="36">
        <f>Tabla25[[#This Row],[PAS_DUR_COR_COD_ROS_TG_NEU]]-Tabla25[[#This Row],[ESC_DUR_COR_COD_ROS_TG_NEU]]</f>
        <v>207.28571428571422</v>
      </c>
      <c r="BU85" s="36">
        <f>Tabla25[[#This Row],[PAS_NUM_COR_COD_ROS_TG_POS]]-Tabla25[[#This Row],[ESC_NUM_COR_COD_ROS_TG_POS]]</f>
        <v>-2.0333333333333332</v>
      </c>
      <c r="BV85" s="36">
        <f>Tabla25[[#This Row],[PAS_DUR_COR_COD_ROS_TG_POS]]-Tabla25[[#This Row],[ESC_DUR_COR_COD_ROS_TG_POS]]</f>
        <v>-398.49572649572656</v>
      </c>
      <c r="BW85" s="36">
        <f>Tabla25[[#This Row],[PAS_NUM_COR_COD_ROS_TG_TOT]]-Tabla25[[#This Row],[ESC_NUM_COR_COD_ROS_TG_TOT]]</f>
        <v>7.5000000000000178E-2</v>
      </c>
      <c r="BX85" s="36">
        <f>Tabla25[[#This Row],[PAS_DUR_COR_COD_ROS_TG_TOT]]-Tabla25[[#This Row],[ESC_DUR_COR_COD_ROS_TG_TOT]]</f>
        <v>-317.17435897435894</v>
      </c>
      <c r="BY85" s="39">
        <f>Tabla25[[#This Row],[PAS_NUM_COR_COD_ESC_TG_NEG]]-Tabla25[[#This Row],[ESC_NUM_COR_COD_ESC_TG_NEG]]</f>
        <v>-0.29999999999999982</v>
      </c>
      <c r="BZ85" s="39">
        <f>Tabla25[[#This Row],[PAS_DUR_COR_COD_ESC_TG_NEG]]-Tabla25[[#This Row],[ESC_DUR_COR_COD_ESC_TG_NEG]]</f>
        <v>-83.552380952380872</v>
      </c>
      <c r="CA85" s="39">
        <f>Tabla25[[#This Row],[PAS_NUM_COR_COD_ESC_TG_NEU]]-Tabla25[[#This Row],[ESC_NUM_COR_COD_ESC_TG_NEU]]</f>
        <v>-2.4714285714285711</v>
      </c>
      <c r="CB85" s="39">
        <f>Tabla25[[#This Row],[PAS_DUR_COR_COD_ESC_TG_NEU]]-Tabla25[[#This Row],[ESC_DUR_COR_COD_ESC_TG_NEU]]</f>
        <v>-776.14285714285711</v>
      </c>
      <c r="CC85" s="39">
        <f>Tabla25[[#This Row],[PAS_NUM_COR_COD_ESC_TG_POS]]-Tabla25[[#This Row],[ESC_NUM_COR_COD_ESC_TG_POS]]</f>
        <v>1.8888888888888888</v>
      </c>
      <c r="CD85" s="39">
        <f>Tabla25[[#This Row],[PAS_DUR_COR_COD_ESC_TG_POS]]-Tabla25[[#This Row],[ESC_DUR_COR_COD_ESC_TG_POS]]</f>
        <v>107.85714285714289</v>
      </c>
      <c r="CE85" s="39">
        <f>Tabla25[[#This Row],[PAS_NUM_COR_COD_ESC_TG_TOT]]-Tabla25[[#This Row],[ESC_NUM_COR_COD_ESC_TG_TOT]]</f>
        <v>-0.10833333333333339</v>
      </c>
      <c r="CF85" s="39">
        <f>Tabla25[[#This Row],[PAS_DUR_COR_COD_ESC_TG_TOT]]-Tabla25[[#This Row],[ESC_DUR_COR_COD_ESC_TG_TOT]]</f>
        <v>-346.92339261285929</v>
      </c>
      <c r="CG85" s="42">
        <f>Tabla25[[#This Row],[PAS_NUM_COR_COD_ROS_TG_NEG]]-Tabla25[[#This Row],[PAS_NUM_COR_COD_ESC_TG_NEG]]</f>
        <v>-0.95000000000000018</v>
      </c>
      <c r="CH85" s="42">
        <f>Tabla25[[#This Row],[PAS_NUM_COR_COD_ROS_TG_NEU]]-Tabla25[[#This Row],[PAS_NUM_COR_COD_ESC_TG_NEU]]</f>
        <v>-0.30000000000000027</v>
      </c>
      <c r="CI85" s="42">
        <f>Tabla25[[#This Row],[PAS_NUM_COR_COD_ROS_TG_POS]]-Tabla25[[#This Row],[PAS_NUM_COR_COD_ESC_TG_POS]]</f>
        <v>0.29999999999999982</v>
      </c>
      <c r="CJ85" s="42">
        <f>Tabla25[[#This Row],[PAS_NUM_COR_COD_ROS_TG_TOT]]-Tabla25[[#This Row],[PAS_NUM_COR_COD_ESC_TG_TOT]]</f>
        <v>-0.31666666666666643</v>
      </c>
      <c r="CK85" s="42">
        <f>Tabla25[[#This Row],[PAS_DUR_COR_COD_ROS_TG_NEG]]-Tabla25[[#This Row],[PAS_DUR_COR_COD_ESC_TG_NEG]]</f>
        <v>-134.31666666666661</v>
      </c>
      <c r="CL85" s="42">
        <f>Tabla25[[#This Row],[PAS_DUR_COR_COD_ROS_TG_NEU]]-Tabla25[[#This Row],[PAS_DUR_COR_COD_ESC_TG_NEU]]</f>
        <v>-178.85714285714289</v>
      </c>
      <c r="CM85" s="42">
        <f>Tabla25[[#This Row],[PAS_DUR_COR_COD_ROS_TG_POS]]-Tabla25[[#This Row],[PAS_DUR_COR_COD_ESC_TG_POS]]</f>
        <v>151.75824175824164</v>
      </c>
      <c r="CN85" s="42">
        <f>Tabla25[[#This Row],[PAS_DUR_COR_COD_ROS_TG_TOT]]-Tabla25[[#This Row],[PAS_DUR_COR_COD_ESC_TG_TOT]]</f>
        <v>-56.462731067382038</v>
      </c>
      <c r="CO85" s="44">
        <f>Tabla25[[#This Row],[ESC_NUM_COR_COD_ROS_TG_NEG]]-Tabla25[[#This Row],[ESC_NUM_COR_COD_ESC_TG_NEG]]</f>
        <v>-2</v>
      </c>
      <c r="CP85" s="44">
        <f>Tabla25[[#This Row],[ESC_NUM_COR_COD_ROS_TG_NEU]]-Tabla25[[#This Row],[ESC_NUM_COR_COD_ESC_TG_NEU]]</f>
        <v>-4.8571428571428568</v>
      </c>
      <c r="CQ85" s="44">
        <f>Tabla25[[#This Row],[ESC_NUM_COR_COD_ROS_TG_POS]]-Tabla25[[#This Row],[ESC_NUM_COR_COD_ESC_TG_POS]]</f>
        <v>4.2222222222222214</v>
      </c>
      <c r="CR85" s="44">
        <f>Tabla25[[#This Row],[ESC_NUM_COR_COD_ROS_TG_TOT]]-Tabla25[[#This Row],[ESC_NUM_COR_COD_ESC_TG_TOT]]</f>
        <v>-0.5</v>
      </c>
      <c r="CS85" s="44">
        <f>Tabla25[[#This Row],[ESC_DUR_COR_COD_ROS_TG_NEG]]-Tabla25[[#This Row],[ESC_DUR_COR_COD_ESC_TG_NEG]]</f>
        <v>-71.285714285714221</v>
      </c>
      <c r="CT85" s="44">
        <f>Tabla25[[#This Row],[ESC_DUR_COR_COD_ROS_TG_NEU]]-Tabla25[[#This Row],[ESC_DUR_COR_COD_ESC_TG_NEU]]</f>
        <v>-1162.2857142857142</v>
      </c>
      <c r="CU85" s="44">
        <f>Tabla25[[#This Row],[ESC_DUR_COR_COD_ROS_TG_POS]]-Tabla25[[#This Row],[ESC_DUR_COR_COD_ESC_TG_POS]]</f>
        <v>658.11111111111109</v>
      </c>
      <c r="CV85" s="44">
        <f>Tabla25[[#This Row],[ESC_DUR_COR_COD_ROS_TG_TOT]]-Tabla25[[#This Row],[ESC_DUR_COR_COD_ESC_TG_TOT]]</f>
        <v>-86.211764705882388</v>
      </c>
      <c r="CW85" s="47">
        <f>Tabla25[[#This Row],[ROS_NUM_COR_COD_ROS_TG_NEG]]-Tabla25[[#This Row],[ROS_NUM_COR_COD_ESC_TG_NEG]]</f>
        <v>-0.88888888888888884</v>
      </c>
      <c r="CX85" s="47">
        <f>Tabla25[[#This Row],[ROS_NUM_COR_COD_ROS_TG_NEU]]-Tabla25[[#This Row],[ROS_NUM_COR_COD_ESC_TG_NEU]]</f>
        <v>1.4</v>
      </c>
      <c r="CY85" s="47">
        <f>Tabla25[[#This Row],[ROS_NUM_COR_COD_ROS_TG_POS]]-Tabla25[[#This Row],[ROS_NUM_COR_COD_ESC_TG_POS]]</f>
        <v>-1.1111111111111112</v>
      </c>
      <c r="CZ85" s="47">
        <f>Tabla25[[#This Row],[ROS_NUM_COR_COD_ROS_TG_TOT]]-Tabla25[[#This Row],[ROS_NUM_COR_COD_ESC_TG_TOT]]</f>
        <v>-0.14285714285714279</v>
      </c>
      <c r="DA85" s="47">
        <f>Tabla25[[#This Row],[ROS_DUR_COR_COD_ROS_TG_NEG]]-Tabla25[[#This Row],[ROS_DUR_COR_COD_ESC_TG_NEG]]</f>
        <v>-492.20000000000005</v>
      </c>
      <c r="DB85" s="47">
        <f>Tabla25[[#This Row],[ROS_DUR_COR_COD_ROS_TG_NEU]]-Tabla25[[#This Row],[ROS_DUR_COR_COD_ESC_TG_NEU]]</f>
        <v>532.2380952380953</v>
      </c>
      <c r="DC85" s="47">
        <f>Tabla25[[#This Row],[ROS_DUR_COR_COD_ROS_TG_POS]]-Tabla25[[#This Row],[ROS_DUR_COR_COD_ESC_TG_POS]]</f>
        <v>139.25</v>
      </c>
      <c r="DD85" s="47">
        <f>Tabla25[[#This Row],[ROS_DUR_COR_COD_ROS_TG_TOT]]-Tabla25[[#This Row],[ROS_DUR_COR_COD_ESC_TG_TOT]]</f>
        <v>81.672794117647072</v>
      </c>
    </row>
    <row r="86" spans="1:108" x14ac:dyDescent="0.3">
      <c r="A86" s="2" t="s">
        <v>84</v>
      </c>
      <c r="B86" s="2">
        <v>30</v>
      </c>
      <c r="C86" s="2">
        <v>2</v>
      </c>
      <c r="D86" s="2">
        <v>33</v>
      </c>
      <c r="E86" s="19">
        <v>0</v>
      </c>
      <c r="G86" s="19">
        <v>5.5555555555555552E-2</v>
      </c>
      <c r="H86" s="19">
        <v>107</v>
      </c>
      <c r="I86" s="19">
        <v>0</v>
      </c>
      <c r="K86" s="19">
        <v>1.8518518518518517E-2</v>
      </c>
      <c r="L86" s="19">
        <v>107</v>
      </c>
      <c r="M86" s="21">
        <v>5.5555555555555552E-2</v>
      </c>
      <c r="N86" s="21">
        <v>99</v>
      </c>
      <c r="O86" s="21">
        <v>0</v>
      </c>
      <c r="Q86" s="21">
        <v>5.5555555555555552E-2</v>
      </c>
      <c r="R86" s="21">
        <v>89</v>
      </c>
      <c r="S86" s="21">
        <v>3.7037037037037035E-2</v>
      </c>
      <c r="T86" s="21">
        <v>94</v>
      </c>
      <c r="U86" s="22">
        <v>1.3333333333333333</v>
      </c>
      <c r="V86" s="22">
        <v>284.57142857142856</v>
      </c>
      <c r="W86" s="22">
        <v>1.2</v>
      </c>
      <c r="X86" s="22">
        <v>276.83333333333331</v>
      </c>
      <c r="Y86" s="22">
        <v>1</v>
      </c>
      <c r="Z86" s="22">
        <v>187.57142857142858</v>
      </c>
      <c r="AA86" s="22">
        <v>1.1724137931034482</v>
      </c>
      <c r="AB86" s="22">
        <v>248.3</v>
      </c>
      <c r="AC86" s="24">
        <v>0.66666666666666663</v>
      </c>
      <c r="AD86" s="24">
        <v>195.25</v>
      </c>
      <c r="AE86" s="24">
        <v>1.1000000000000001</v>
      </c>
      <c r="AF86" s="24">
        <v>262.16666666666669</v>
      </c>
      <c r="AG86" s="24">
        <v>0.5</v>
      </c>
      <c r="AH86" s="24">
        <v>124.75</v>
      </c>
      <c r="AI86" s="24">
        <v>0.75862068965517238</v>
      </c>
      <c r="AJ86" s="24">
        <v>203.78571428571428</v>
      </c>
      <c r="AK86" s="26">
        <v>0.55555555555555558</v>
      </c>
      <c r="AL86" s="26">
        <v>113</v>
      </c>
      <c r="AM86" s="26">
        <v>0.9</v>
      </c>
      <c r="AN86" s="26">
        <v>310</v>
      </c>
      <c r="AO86" s="26">
        <v>1</v>
      </c>
      <c r="AP86" s="26">
        <v>215.4</v>
      </c>
      <c r="AQ86" s="26">
        <v>0.8214285714285714</v>
      </c>
      <c r="AR86" s="26">
        <v>213</v>
      </c>
      <c r="AS86" s="28">
        <v>1.4444444444444444</v>
      </c>
      <c r="AT86" s="28">
        <v>304.83333333333331</v>
      </c>
      <c r="AU86" s="28">
        <v>1.1000000000000001</v>
      </c>
      <c r="AV86" s="28">
        <v>225.85714285714286</v>
      </c>
      <c r="AW86" s="28">
        <v>0.66666666666666663</v>
      </c>
      <c r="AX86" s="28">
        <v>188</v>
      </c>
      <c r="AY86" s="28">
        <v>1.0714285714285714</v>
      </c>
      <c r="AZ86" s="28">
        <v>244.8235294117647</v>
      </c>
      <c r="BA86" s="33">
        <f>Tabla25[[#This Row],[ROS_NUM_COR_COD_ROS_TG_NEG]]-Tabla25[[#This Row],[PAS_NUM_COR_COD_ROS_TG_NEG]]</f>
        <v>1.3888888888888888</v>
      </c>
      <c r="BB86" s="33">
        <f>Tabla25[[#This Row],[ROS_DUR_COR_COD_ROS_TG_NEG]]-Tabla25[[#This Row],[PAS_DUR_COR_COD_ROS_TG_NEG]]</f>
        <v>205.83333333333331</v>
      </c>
      <c r="BC86" s="33">
        <f>Tabla25[[#This Row],[ROS_NUM_COR_COD_ROS_TG_NEU]]-Tabla25[[#This Row],[PAS_NUM_COR_COD_ROS_TG_NEU]]</f>
        <v>1.1000000000000001</v>
      </c>
      <c r="BD86" s="33">
        <f>Tabla25[[#This Row],[ROS_DUR_COR_COD_ROS_TG_NEU]]-Tabla25[[#This Row],[PAS_DUR_COR_COD_ROS_TG_NEU]]</f>
        <v>225.85714285714286</v>
      </c>
      <c r="BE86" s="33">
        <f>Tabla25[[#This Row],[ROS_NUM_COR_COD_ROS_TG_POS]]-Tabla25[[#This Row],[PAS_NUM_COR_COD_ROS_TG_POS]]</f>
        <v>0.61111111111111105</v>
      </c>
      <c r="BF86" s="33">
        <f>Tabla25[[#This Row],[ROS_DUR_COR_COD_ROS_TG_POS]]-Tabla25[[#This Row],[PAS_DUR_COR_COD_ROS_TG_POS]]</f>
        <v>99</v>
      </c>
      <c r="BG86" s="33">
        <f>Tabla25[[#This Row],[ROS_NUM_COR_COD_ROS_TG_TOT]]-Tabla25[[#This Row],[PAS_NUM_COR_COD_ROS_TG_TOT]]</f>
        <v>1.0343915343915344</v>
      </c>
      <c r="BH86" s="33">
        <f>Tabla25[[#This Row],[ROS_DUR_COR_COD_ROS_TG_TOT]]-Tabla25[[#This Row],[PAS_DUR_COR_COD_ROS_TG_TOT]]</f>
        <v>150.8235294117647</v>
      </c>
      <c r="BI86" s="30">
        <f>Tabla25[[#This Row],[ROS_NUM_COR_COD_ESC_TG_NEG]]-Tabla25[[#This Row],[PAS_NUM_COR_COD_ESC_TG_NEG]]</f>
        <v>0.55555555555555558</v>
      </c>
      <c r="BJ86" s="30">
        <f>Tabla25[[#This Row],[ROS_DUR_COR_COD_ESC_TG_NEG]]-Tabla25[[#This Row],[PAS_DUR_COR_COD_ESC_TG_NEG]]</f>
        <v>113</v>
      </c>
      <c r="BK86" s="30">
        <f>Tabla25[[#This Row],[ROS_NUM_COR_COD_ESC_TG_NEU]]-Tabla25[[#This Row],[PAS_NUM_COR_COD_ESC_TG_NEU]]</f>
        <v>0.84444444444444444</v>
      </c>
      <c r="BL86" s="30">
        <f>Tabla25[[#This Row],[ROS_DUR_COR_COD_ESC_TG_NEU]]-Tabla25[[#This Row],[PAS_DUR_COR_COD_ESC_TG_NEU]]</f>
        <v>203</v>
      </c>
      <c r="BM86" s="30">
        <f>Tabla25[[#This Row],[ROS_NUM_COR_COD_ESC_TG_POS]]-Tabla25[[#This Row],[PAS_NUM_COR_COD_ESC_TG_POS]]</f>
        <v>1</v>
      </c>
      <c r="BN86" s="30">
        <f>Tabla25[[#This Row],[ROS_DUR_COR_COD_ESC_TG_POS]]-Tabla25[[#This Row],[PAS_DUR_COR_COD_ESC_TG_POS]]</f>
        <v>215.4</v>
      </c>
      <c r="BO86" s="30">
        <f>Tabla25[[#This Row],[ROS_NUM_COR_COD_ESC_TG_TOT]]-Tabla25[[#This Row],[PAS_NUM_COR_COD_ESC_TG_TOT]]</f>
        <v>0.80291005291005291</v>
      </c>
      <c r="BP86" s="30">
        <f>Tabla25[[#This Row],[ROS_DUR_COR_COD_ESC_TG_TOT]]-Tabla25[[#This Row],[PAS_DUR_COR_COD_ESC_TG_TOT]]</f>
        <v>106</v>
      </c>
      <c r="BQ86" s="36">
        <f>Tabla25[[#This Row],[PAS_NUM_COR_COD_ROS_TG_NEG]]-Tabla25[[#This Row],[ESC_NUM_COR_COD_ROS_TG_NEG]]</f>
        <v>-0.61111111111111105</v>
      </c>
      <c r="BR86" s="36">
        <f>Tabla25[[#This Row],[PAS_DUR_COR_COD_ROS_TG_NEG]]-Tabla25[[#This Row],[ESC_DUR_COR_COD_ROS_TG_NEG]]</f>
        <v>-96.25</v>
      </c>
      <c r="BS86" s="36">
        <f>Tabla25[[#This Row],[PAS_NUM_COR_COD_ROS_TG_NEU]]-Tabla25[[#This Row],[ESC_NUM_COR_COD_ROS_TG_NEU]]</f>
        <v>-1.1000000000000001</v>
      </c>
      <c r="BT86" s="36">
        <f>Tabla25[[#This Row],[PAS_DUR_COR_COD_ROS_TG_NEU]]-Tabla25[[#This Row],[ESC_DUR_COR_COD_ROS_TG_NEU]]</f>
        <v>-262.16666666666669</v>
      </c>
      <c r="BU86" s="36">
        <f>Tabla25[[#This Row],[PAS_NUM_COR_COD_ROS_TG_POS]]-Tabla25[[#This Row],[ESC_NUM_COR_COD_ROS_TG_POS]]</f>
        <v>-0.44444444444444442</v>
      </c>
      <c r="BV86" s="36">
        <f>Tabla25[[#This Row],[PAS_DUR_COR_COD_ROS_TG_POS]]-Tabla25[[#This Row],[ESC_DUR_COR_COD_ROS_TG_POS]]</f>
        <v>-35.75</v>
      </c>
      <c r="BW86" s="36">
        <f>Tabla25[[#This Row],[PAS_NUM_COR_COD_ROS_TG_TOT]]-Tabla25[[#This Row],[ESC_NUM_COR_COD_ROS_TG_TOT]]</f>
        <v>-0.7215836526181354</v>
      </c>
      <c r="BX86" s="36">
        <f>Tabla25[[#This Row],[PAS_DUR_COR_COD_ROS_TG_TOT]]-Tabla25[[#This Row],[ESC_DUR_COR_COD_ROS_TG_TOT]]</f>
        <v>-109.78571428571428</v>
      </c>
      <c r="BY86" s="39">
        <f>Tabla25[[#This Row],[PAS_NUM_COR_COD_ESC_TG_NEG]]-Tabla25[[#This Row],[ESC_NUM_COR_COD_ESC_TG_NEG]]</f>
        <v>-1.3333333333333333</v>
      </c>
      <c r="BZ86" s="39">
        <f>Tabla25[[#This Row],[PAS_DUR_COR_COD_ESC_TG_NEG]]-Tabla25[[#This Row],[ESC_DUR_COR_COD_ESC_TG_NEG]]</f>
        <v>-284.57142857142856</v>
      </c>
      <c r="CA86" s="39">
        <f>Tabla25[[#This Row],[PAS_NUM_COR_COD_ESC_TG_NEU]]-Tabla25[[#This Row],[ESC_NUM_COR_COD_ESC_TG_NEU]]</f>
        <v>-1.1444444444444444</v>
      </c>
      <c r="CB86" s="39">
        <f>Tabla25[[#This Row],[PAS_DUR_COR_COD_ESC_TG_NEU]]-Tabla25[[#This Row],[ESC_DUR_COR_COD_ESC_TG_NEU]]</f>
        <v>-169.83333333333331</v>
      </c>
      <c r="CC86" s="39">
        <f>Tabla25[[#This Row],[PAS_NUM_COR_COD_ESC_TG_POS]]-Tabla25[[#This Row],[ESC_NUM_COR_COD_ESC_TG_POS]]</f>
        <v>-1</v>
      </c>
      <c r="CD86" s="39">
        <f>Tabla25[[#This Row],[PAS_DUR_COR_COD_ESC_TG_POS]]-Tabla25[[#This Row],[ESC_DUR_COR_COD_ESC_TG_POS]]</f>
        <v>-187.57142857142858</v>
      </c>
      <c r="CE86" s="39">
        <f>Tabla25[[#This Row],[PAS_NUM_COR_COD_ESC_TG_TOT]]-Tabla25[[#This Row],[ESC_NUM_COR_COD_ESC_TG_TOT]]</f>
        <v>-1.1538952745849296</v>
      </c>
      <c r="CF86" s="39">
        <f>Tabla25[[#This Row],[PAS_DUR_COR_COD_ESC_TG_TOT]]-Tabla25[[#This Row],[ESC_DUR_COR_COD_ESC_TG_TOT]]</f>
        <v>-141.30000000000001</v>
      </c>
      <c r="CG86" s="42">
        <f>Tabla25[[#This Row],[PAS_NUM_COR_COD_ROS_TG_NEG]]-Tabla25[[#This Row],[PAS_NUM_COR_COD_ESC_TG_NEG]]</f>
        <v>5.5555555555555552E-2</v>
      </c>
      <c r="CH86" s="42">
        <f>Tabla25[[#This Row],[PAS_NUM_COR_COD_ROS_TG_NEU]]-Tabla25[[#This Row],[PAS_NUM_COR_COD_ESC_TG_NEU]]</f>
        <v>-5.5555555555555552E-2</v>
      </c>
      <c r="CI86" s="42">
        <f>Tabla25[[#This Row],[PAS_NUM_COR_COD_ROS_TG_POS]]-Tabla25[[#This Row],[PAS_NUM_COR_COD_ESC_TG_POS]]</f>
        <v>5.5555555555555552E-2</v>
      </c>
      <c r="CJ86" s="42">
        <f>Tabla25[[#This Row],[PAS_NUM_COR_COD_ROS_TG_TOT]]-Tabla25[[#This Row],[PAS_NUM_COR_COD_ESC_TG_TOT]]</f>
        <v>1.8518518518518517E-2</v>
      </c>
      <c r="CK86" s="42">
        <f>Tabla25[[#This Row],[PAS_DUR_COR_COD_ROS_TG_NEG]]-Tabla25[[#This Row],[PAS_DUR_COR_COD_ESC_TG_NEG]]</f>
        <v>99</v>
      </c>
      <c r="CL86" s="42">
        <f>Tabla25[[#This Row],[PAS_DUR_COR_COD_ROS_TG_NEU]]-Tabla25[[#This Row],[PAS_DUR_COR_COD_ESC_TG_NEU]]</f>
        <v>-107</v>
      </c>
      <c r="CM86" s="42">
        <f>Tabla25[[#This Row],[PAS_DUR_COR_COD_ROS_TG_POS]]-Tabla25[[#This Row],[PAS_DUR_COR_COD_ESC_TG_POS]]</f>
        <v>89</v>
      </c>
      <c r="CN86" s="42">
        <f>Tabla25[[#This Row],[PAS_DUR_COR_COD_ROS_TG_TOT]]-Tabla25[[#This Row],[PAS_DUR_COR_COD_ESC_TG_TOT]]</f>
        <v>-13</v>
      </c>
      <c r="CO86" s="44">
        <f>Tabla25[[#This Row],[ESC_NUM_COR_COD_ROS_TG_NEG]]-Tabla25[[#This Row],[ESC_NUM_COR_COD_ESC_TG_NEG]]</f>
        <v>-0.66666666666666663</v>
      </c>
      <c r="CP86" s="44">
        <f>Tabla25[[#This Row],[ESC_NUM_COR_COD_ROS_TG_NEU]]-Tabla25[[#This Row],[ESC_NUM_COR_COD_ESC_TG_NEU]]</f>
        <v>-9.9999999999999867E-2</v>
      </c>
      <c r="CQ86" s="44">
        <f>Tabla25[[#This Row],[ESC_NUM_COR_COD_ROS_TG_POS]]-Tabla25[[#This Row],[ESC_NUM_COR_COD_ESC_TG_POS]]</f>
        <v>-0.5</v>
      </c>
      <c r="CR86" s="44">
        <f>Tabla25[[#This Row],[ESC_NUM_COR_COD_ROS_TG_TOT]]-Tabla25[[#This Row],[ESC_NUM_COR_COD_ESC_TG_TOT]]</f>
        <v>-0.4137931034482758</v>
      </c>
      <c r="CS86" s="44">
        <f>Tabla25[[#This Row],[ESC_DUR_COR_COD_ROS_TG_NEG]]-Tabla25[[#This Row],[ESC_DUR_COR_COD_ESC_TG_NEG]]</f>
        <v>-89.321428571428555</v>
      </c>
      <c r="CT86" s="44">
        <f>Tabla25[[#This Row],[ESC_DUR_COR_COD_ROS_TG_NEU]]-Tabla25[[#This Row],[ESC_DUR_COR_COD_ESC_TG_NEU]]</f>
        <v>-14.666666666666629</v>
      </c>
      <c r="CU86" s="44">
        <f>Tabla25[[#This Row],[ESC_DUR_COR_COD_ROS_TG_POS]]-Tabla25[[#This Row],[ESC_DUR_COR_COD_ESC_TG_POS]]</f>
        <v>-62.821428571428584</v>
      </c>
      <c r="CV86" s="44">
        <f>Tabla25[[#This Row],[ESC_DUR_COR_COD_ROS_TG_TOT]]-Tabla25[[#This Row],[ESC_DUR_COR_COD_ESC_TG_TOT]]</f>
        <v>-44.514285714285734</v>
      </c>
      <c r="CW86" s="47">
        <f>Tabla25[[#This Row],[ROS_NUM_COR_COD_ROS_TG_NEG]]-Tabla25[[#This Row],[ROS_NUM_COR_COD_ESC_TG_NEG]]</f>
        <v>0.88888888888888884</v>
      </c>
      <c r="CX86" s="47">
        <f>Tabla25[[#This Row],[ROS_NUM_COR_COD_ROS_TG_NEU]]-Tabla25[[#This Row],[ROS_NUM_COR_COD_ESC_TG_NEU]]</f>
        <v>0.20000000000000007</v>
      </c>
      <c r="CY86" s="47">
        <f>Tabla25[[#This Row],[ROS_NUM_COR_COD_ROS_TG_POS]]-Tabla25[[#This Row],[ROS_NUM_COR_COD_ESC_TG_POS]]</f>
        <v>-0.33333333333333337</v>
      </c>
      <c r="CZ86" s="47">
        <f>Tabla25[[#This Row],[ROS_NUM_COR_COD_ROS_TG_TOT]]-Tabla25[[#This Row],[ROS_NUM_COR_COD_ESC_TG_TOT]]</f>
        <v>0.25</v>
      </c>
      <c r="DA86" s="47">
        <f>Tabla25[[#This Row],[ROS_DUR_COR_COD_ROS_TG_NEG]]-Tabla25[[#This Row],[ROS_DUR_COR_COD_ESC_TG_NEG]]</f>
        <v>191.83333333333331</v>
      </c>
      <c r="DB86" s="47">
        <f>Tabla25[[#This Row],[ROS_DUR_COR_COD_ROS_TG_NEU]]-Tabla25[[#This Row],[ROS_DUR_COR_COD_ESC_TG_NEU]]</f>
        <v>-84.142857142857139</v>
      </c>
      <c r="DC86" s="47">
        <f>Tabla25[[#This Row],[ROS_DUR_COR_COD_ROS_TG_POS]]-Tabla25[[#This Row],[ROS_DUR_COR_COD_ESC_TG_POS]]</f>
        <v>-27.400000000000006</v>
      </c>
      <c r="DD86" s="47">
        <f>Tabla25[[#This Row],[ROS_DUR_COR_COD_ROS_TG_TOT]]-Tabla25[[#This Row],[ROS_DUR_COR_COD_ESC_TG_TOT]]</f>
        <v>31.823529411764696</v>
      </c>
    </row>
    <row r="87" spans="1:108" x14ac:dyDescent="0.3">
      <c r="A87" s="2" t="s">
        <v>85</v>
      </c>
      <c r="B87" s="2">
        <v>30</v>
      </c>
      <c r="C87" s="2">
        <v>2</v>
      </c>
      <c r="D87" s="2">
        <v>33</v>
      </c>
      <c r="E87" s="19">
        <v>3.6</v>
      </c>
      <c r="F87" s="19">
        <v>1277.625</v>
      </c>
      <c r="G87" s="19">
        <v>3.65</v>
      </c>
      <c r="H87" s="19">
        <v>1212.5</v>
      </c>
      <c r="I87" s="19">
        <v>3.3</v>
      </c>
      <c r="J87" s="19">
        <v>1128.7647058823529</v>
      </c>
      <c r="K87" s="19">
        <v>3.5166666666666666</v>
      </c>
      <c r="L87" s="19">
        <v>1205.0196078431372</v>
      </c>
      <c r="M87" s="21">
        <v>3.15</v>
      </c>
      <c r="N87" s="21">
        <v>1103.1176470588234</v>
      </c>
      <c r="O87" s="21">
        <v>3.25</v>
      </c>
      <c r="P87" s="21">
        <v>1073.3529411764705</v>
      </c>
      <c r="Q87" s="21">
        <v>3.55</v>
      </c>
      <c r="R87" s="21">
        <v>1261.9375</v>
      </c>
      <c r="S87" s="21">
        <v>3.3166666666666669</v>
      </c>
      <c r="T87" s="21">
        <v>1143.82</v>
      </c>
      <c r="U87" s="22">
        <v>5.5</v>
      </c>
      <c r="V87" s="22">
        <v>1713.4</v>
      </c>
      <c r="W87" s="22">
        <v>4.5999999999999996</v>
      </c>
      <c r="X87" s="22">
        <v>1456</v>
      </c>
      <c r="Y87" s="22">
        <v>2.8888888888888888</v>
      </c>
      <c r="Z87" s="22">
        <v>1158.4285714285713</v>
      </c>
      <c r="AA87" s="22">
        <v>4.3793103448275863</v>
      </c>
      <c r="AB87" s="22">
        <v>1474.8846153846155</v>
      </c>
      <c r="AC87" s="24">
        <v>0.9</v>
      </c>
      <c r="AD87" s="24">
        <v>1019</v>
      </c>
      <c r="AE87" s="24">
        <v>2.4</v>
      </c>
      <c r="AF87" s="24">
        <v>1652.2</v>
      </c>
      <c r="AG87" s="24">
        <v>3.5555555555555554</v>
      </c>
      <c r="AH87" s="24">
        <v>1288.2857142857142</v>
      </c>
      <c r="AI87" s="24">
        <v>2.2413793103448274</v>
      </c>
      <c r="AJ87" s="24">
        <v>1355.7333333333333</v>
      </c>
      <c r="AK87" s="26">
        <v>2.4444444444444446</v>
      </c>
      <c r="AL87" s="26">
        <v>945.66666666666663</v>
      </c>
      <c r="AM87" s="26">
        <v>1.4</v>
      </c>
      <c r="AN87" s="26">
        <v>490.5</v>
      </c>
      <c r="AO87" s="26">
        <v>1.5</v>
      </c>
      <c r="AP87" s="26">
        <v>540.42857142857144</v>
      </c>
      <c r="AQ87" s="26">
        <v>1.7586206896551724</v>
      </c>
      <c r="AR87" s="26">
        <v>652.63157894736844</v>
      </c>
      <c r="AS87" s="28">
        <v>4.4444444444444446</v>
      </c>
      <c r="AT87" s="28">
        <v>1292</v>
      </c>
      <c r="AU87" s="28">
        <v>5.4</v>
      </c>
      <c r="AV87" s="28">
        <v>1534.5</v>
      </c>
      <c r="AW87" s="28">
        <v>4.8</v>
      </c>
      <c r="AX87" s="28">
        <v>1549.6</v>
      </c>
      <c r="AY87" s="28">
        <v>4.8965517241379306</v>
      </c>
      <c r="AZ87" s="28">
        <v>1464.4482758620691</v>
      </c>
      <c r="BA87" s="33">
        <f>Tabla25[[#This Row],[ROS_NUM_COR_COD_ROS_TG_NEG]]-Tabla25[[#This Row],[PAS_NUM_COR_COD_ROS_TG_NEG]]</f>
        <v>1.2944444444444447</v>
      </c>
      <c r="BB87" s="33">
        <f>Tabla25[[#This Row],[ROS_DUR_COR_COD_ROS_TG_NEG]]-Tabla25[[#This Row],[PAS_DUR_COR_COD_ROS_TG_NEG]]</f>
        <v>188.88235294117658</v>
      </c>
      <c r="BC87" s="33">
        <f>Tabla25[[#This Row],[ROS_NUM_COR_COD_ROS_TG_NEU]]-Tabla25[[#This Row],[PAS_NUM_COR_COD_ROS_TG_NEU]]</f>
        <v>2.1500000000000004</v>
      </c>
      <c r="BD87" s="33">
        <f>Tabla25[[#This Row],[ROS_DUR_COR_COD_ROS_TG_NEU]]-Tabla25[[#This Row],[PAS_DUR_COR_COD_ROS_TG_NEU]]</f>
        <v>461.14705882352951</v>
      </c>
      <c r="BE87" s="33">
        <f>Tabla25[[#This Row],[ROS_NUM_COR_COD_ROS_TG_POS]]-Tabla25[[#This Row],[PAS_NUM_COR_COD_ROS_TG_POS]]</f>
        <v>1.25</v>
      </c>
      <c r="BF87" s="33">
        <f>Tabla25[[#This Row],[ROS_DUR_COR_COD_ROS_TG_POS]]-Tabla25[[#This Row],[PAS_DUR_COR_COD_ROS_TG_POS]]</f>
        <v>287.66249999999991</v>
      </c>
      <c r="BG87" s="33">
        <f>Tabla25[[#This Row],[ROS_NUM_COR_COD_ROS_TG_TOT]]-Tabla25[[#This Row],[PAS_NUM_COR_COD_ROS_TG_TOT]]</f>
        <v>1.5798850574712637</v>
      </c>
      <c r="BH87" s="33">
        <f>Tabla25[[#This Row],[ROS_DUR_COR_COD_ROS_TG_TOT]]-Tabla25[[#This Row],[PAS_DUR_COR_COD_ROS_TG_TOT]]</f>
        <v>320.62827586206913</v>
      </c>
      <c r="BI87" s="30">
        <f>Tabla25[[#This Row],[ROS_NUM_COR_COD_ESC_TG_NEG]]-Tabla25[[#This Row],[PAS_NUM_COR_COD_ESC_TG_NEG]]</f>
        <v>-1.1555555555555554</v>
      </c>
      <c r="BJ87" s="30">
        <f>Tabla25[[#This Row],[ROS_DUR_COR_COD_ESC_TG_NEG]]-Tabla25[[#This Row],[PAS_DUR_COR_COD_ESC_TG_NEG]]</f>
        <v>-331.95833333333337</v>
      </c>
      <c r="BK87" s="30">
        <f>Tabla25[[#This Row],[ROS_NUM_COR_COD_ESC_TG_NEU]]-Tabla25[[#This Row],[PAS_NUM_COR_COD_ESC_TG_NEU]]</f>
        <v>-2.25</v>
      </c>
      <c r="BL87" s="30">
        <f>Tabla25[[#This Row],[ROS_DUR_COR_COD_ESC_TG_NEU]]-Tabla25[[#This Row],[PAS_DUR_COR_COD_ESC_TG_NEU]]</f>
        <v>-722</v>
      </c>
      <c r="BM87" s="30">
        <f>Tabla25[[#This Row],[ROS_NUM_COR_COD_ESC_TG_POS]]-Tabla25[[#This Row],[PAS_NUM_COR_COD_ESC_TG_POS]]</f>
        <v>-1.7999999999999998</v>
      </c>
      <c r="BN87" s="30">
        <f>Tabla25[[#This Row],[ROS_DUR_COR_COD_ESC_TG_POS]]-Tabla25[[#This Row],[PAS_DUR_COR_COD_ESC_TG_POS]]</f>
        <v>-588.33613445378148</v>
      </c>
      <c r="BO87" s="30">
        <f>Tabla25[[#This Row],[ROS_NUM_COR_COD_ESC_TG_TOT]]-Tabla25[[#This Row],[PAS_NUM_COR_COD_ESC_TG_TOT]]</f>
        <v>-1.7580459770114942</v>
      </c>
      <c r="BP87" s="30">
        <f>Tabla25[[#This Row],[ROS_DUR_COR_COD_ESC_TG_TOT]]-Tabla25[[#This Row],[PAS_DUR_COR_COD_ESC_TG_TOT]]</f>
        <v>-552.3880288957688</v>
      </c>
      <c r="BQ87" s="36">
        <f>Tabla25[[#This Row],[PAS_NUM_COR_COD_ROS_TG_NEG]]-Tabla25[[#This Row],[ESC_NUM_COR_COD_ROS_TG_NEG]]</f>
        <v>2.25</v>
      </c>
      <c r="BR87" s="36">
        <f>Tabla25[[#This Row],[PAS_DUR_COR_COD_ROS_TG_NEG]]-Tabla25[[#This Row],[ESC_DUR_COR_COD_ROS_TG_NEG]]</f>
        <v>84.117647058823422</v>
      </c>
      <c r="BS87" s="36">
        <f>Tabla25[[#This Row],[PAS_NUM_COR_COD_ROS_TG_NEU]]-Tabla25[[#This Row],[ESC_NUM_COR_COD_ROS_TG_NEU]]</f>
        <v>0.85000000000000009</v>
      </c>
      <c r="BT87" s="36">
        <f>Tabla25[[#This Row],[PAS_DUR_COR_COD_ROS_TG_NEU]]-Tabla25[[#This Row],[ESC_DUR_COR_COD_ROS_TG_NEU]]</f>
        <v>-578.84705882352955</v>
      </c>
      <c r="BU87" s="36">
        <f>Tabla25[[#This Row],[PAS_NUM_COR_COD_ROS_TG_POS]]-Tabla25[[#This Row],[ESC_NUM_COR_COD_ROS_TG_POS]]</f>
        <v>-5.5555555555555358E-3</v>
      </c>
      <c r="BV87" s="36">
        <f>Tabla25[[#This Row],[PAS_DUR_COR_COD_ROS_TG_POS]]-Tabla25[[#This Row],[ESC_DUR_COR_COD_ROS_TG_POS]]</f>
        <v>-26.348214285714221</v>
      </c>
      <c r="BW87" s="36">
        <f>Tabla25[[#This Row],[PAS_NUM_COR_COD_ROS_TG_TOT]]-Tabla25[[#This Row],[ESC_NUM_COR_COD_ROS_TG_TOT]]</f>
        <v>1.0752873563218395</v>
      </c>
      <c r="BX87" s="36">
        <f>Tabla25[[#This Row],[PAS_DUR_COR_COD_ROS_TG_TOT]]-Tabla25[[#This Row],[ESC_DUR_COR_COD_ROS_TG_TOT]]</f>
        <v>-211.91333333333341</v>
      </c>
      <c r="BY87" s="39">
        <f>Tabla25[[#This Row],[PAS_NUM_COR_COD_ESC_TG_NEG]]-Tabla25[[#This Row],[ESC_NUM_COR_COD_ESC_TG_NEG]]</f>
        <v>-1.9</v>
      </c>
      <c r="BZ87" s="39">
        <f>Tabla25[[#This Row],[PAS_DUR_COR_COD_ESC_TG_NEG]]-Tabla25[[#This Row],[ESC_DUR_COR_COD_ESC_TG_NEG]]</f>
        <v>-435.77500000000009</v>
      </c>
      <c r="CA87" s="39">
        <f>Tabla25[[#This Row],[PAS_NUM_COR_COD_ESC_TG_NEU]]-Tabla25[[#This Row],[ESC_NUM_COR_COD_ESC_TG_NEU]]</f>
        <v>-0.94999999999999973</v>
      </c>
      <c r="CB87" s="39">
        <f>Tabla25[[#This Row],[PAS_DUR_COR_COD_ESC_TG_NEU]]-Tabla25[[#This Row],[ESC_DUR_COR_COD_ESC_TG_NEU]]</f>
        <v>-243.5</v>
      </c>
      <c r="CC87" s="39">
        <f>Tabla25[[#This Row],[PAS_NUM_COR_COD_ESC_TG_POS]]-Tabla25[[#This Row],[ESC_NUM_COR_COD_ESC_TG_POS]]</f>
        <v>0.41111111111111098</v>
      </c>
      <c r="CD87" s="39">
        <f>Tabla25[[#This Row],[PAS_DUR_COR_COD_ESC_TG_POS]]-Tabla25[[#This Row],[ESC_DUR_COR_COD_ESC_TG_POS]]</f>
        <v>-29.663865546218403</v>
      </c>
      <c r="CE87" s="39">
        <f>Tabla25[[#This Row],[PAS_NUM_COR_COD_ESC_TG_TOT]]-Tabla25[[#This Row],[ESC_NUM_COR_COD_ESC_TG_TOT]]</f>
        <v>-0.86264367816091969</v>
      </c>
      <c r="CF87" s="39">
        <f>Tabla25[[#This Row],[PAS_DUR_COR_COD_ESC_TG_TOT]]-Tabla25[[#This Row],[ESC_DUR_COR_COD_ESC_TG_TOT]]</f>
        <v>-269.86500754147823</v>
      </c>
      <c r="CG87" s="42">
        <f>Tabla25[[#This Row],[PAS_NUM_COR_COD_ROS_TG_NEG]]-Tabla25[[#This Row],[PAS_NUM_COR_COD_ESC_TG_NEG]]</f>
        <v>-0.45000000000000018</v>
      </c>
      <c r="CH87" s="42">
        <f>Tabla25[[#This Row],[PAS_NUM_COR_COD_ROS_TG_NEU]]-Tabla25[[#This Row],[PAS_NUM_COR_COD_ESC_TG_NEU]]</f>
        <v>-0.39999999999999991</v>
      </c>
      <c r="CI87" s="42">
        <f>Tabla25[[#This Row],[PAS_NUM_COR_COD_ROS_TG_POS]]-Tabla25[[#This Row],[PAS_NUM_COR_COD_ESC_TG_POS]]</f>
        <v>0.25</v>
      </c>
      <c r="CJ87" s="42">
        <f>Tabla25[[#This Row],[PAS_NUM_COR_COD_ROS_TG_TOT]]-Tabla25[[#This Row],[PAS_NUM_COR_COD_ESC_TG_TOT]]</f>
        <v>-0.19999999999999973</v>
      </c>
      <c r="CK87" s="42">
        <f>Tabla25[[#This Row],[PAS_DUR_COR_COD_ROS_TG_NEG]]-Tabla25[[#This Row],[PAS_DUR_COR_COD_ESC_TG_NEG]]</f>
        <v>-174.50735294117658</v>
      </c>
      <c r="CL87" s="42">
        <f>Tabla25[[#This Row],[PAS_DUR_COR_COD_ROS_TG_NEU]]-Tabla25[[#This Row],[PAS_DUR_COR_COD_ESC_TG_NEU]]</f>
        <v>-139.14705882352951</v>
      </c>
      <c r="CM87" s="42">
        <f>Tabla25[[#This Row],[PAS_DUR_COR_COD_ROS_TG_POS]]-Tabla25[[#This Row],[PAS_DUR_COR_COD_ESC_TG_POS]]</f>
        <v>133.17279411764707</v>
      </c>
      <c r="CN87" s="42">
        <f>Tabla25[[#This Row],[PAS_DUR_COR_COD_ROS_TG_TOT]]-Tabla25[[#This Row],[PAS_DUR_COR_COD_ESC_TG_TOT]]</f>
        <v>-61.199607843137301</v>
      </c>
      <c r="CO87" s="44">
        <f>Tabla25[[#This Row],[ESC_NUM_COR_COD_ROS_TG_NEG]]-Tabla25[[#This Row],[ESC_NUM_COR_COD_ESC_TG_NEG]]</f>
        <v>-4.5999999999999996</v>
      </c>
      <c r="CP87" s="44">
        <f>Tabla25[[#This Row],[ESC_NUM_COR_COD_ROS_TG_NEU]]-Tabla25[[#This Row],[ESC_NUM_COR_COD_ESC_TG_NEU]]</f>
        <v>-2.1999999999999997</v>
      </c>
      <c r="CQ87" s="44">
        <f>Tabla25[[#This Row],[ESC_NUM_COR_COD_ROS_TG_POS]]-Tabla25[[#This Row],[ESC_NUM_COR_COD_ESC_TG_POS]]</f>
        <v>0.66666666666666652</v>
      </c>
      <c r="CR87" s="44">
        <f>Tabla25[[#This Row],[ESC_NUM_COR_COD_ROS_TG_TOT]]-Tabla25[[#This Row],[ESC_NUM_COR_COD_ESC_TG_TOT]]</f>
        <v>-2.1379310344827589</v>
      </c>
      <c r="CS87" s="44">
        <f>Tabla25[[#This Row],[ESC_DUR_COR_COD_ROS_TG_NEG]]-Tabla25[[#This Row],[ESC_DUR_COR_COD_ESC_TG_NEG]]</f>
        <v>-694.40000000000009</v>
      </c>
      <c r="CT87" s="44">
        <f>Tabla25[[#This Row],[ESC_DUR_COR_COD_ROS_TG_NEU]]-Tabla25[[#This Row],[ESC_DUR_COR_COD_ESC_TG_NEU]]</f>
        <v>196.20000000000005</v>
      </c>
      <c r="CU87" s="44">
        <f>Tabla25[[#This Row],[ESC_DUR_COR_COD_ROS_TG_POS]]-Tabla25[[#This Row],[ESC_DUR_COR_COD_ESC_TG_POS]]</f>
        <v>129.85714285714289</v>
      </c>
      <c r="CV87" s="44">
        <f>Tabla25[[#This Row],[ESC_DUR_COR_COD_ROS_TG_TOT]]-Tabla25[[#This Row],[ESC_DUR_COR_COD_ESC_TG_TOT]]</f>
        <v>-119.15128205128212</v>
      </c>
      <c r="CW87" s="47">
        <f>Tabla25[[#This Row],[ROS_NUM_COR_COD_ROS_TG_NEG]]-Tabla25[[#This Row],[ROS_NUM_COR_COD_ESC_TG_NEG]]</f>
        <v>2</v>
      </c>
      <c r="CX87" s="47">
        <f>Tabla25[[#This Row],[ROS_NUM_COR_COD_ROS_TG_NEU]]-Tabla25[[#This Row],[ROS_NUM_COR_COD_ESC_TG_NEU]]</f>
        <v>4</v>
      </c>
      <c r="CY87" s="47">
        <f>Tabla25[[#This Row],[ROS_NUM_COR_COD_ROS_TG_POS]]-Tabla25[[#This Row],[ROS_NUM_COR_COD_ESC_TG_POS]]</f>
        <v>3.3</v>
      </c>
      <c r="CZ87" s="47">
        <f>Tabla25[[#This Row],[ROS_NUM_COR_COD_ROS_TG_TOT]]-Tabla25[[#This Row],[ROS_NUM_COR_COD_ESC_TG_TOT]]</f>
        <v>3.137931034482758</v>
      </c>
      <c r="DA87" s="47">
        <f>Tabla25[[#This Row],[ROS_DUR_COR_COD_ROS_TG_NEG]]-Tabla25[[#This Row],[ROS_DUR_COR_COD_ESC_TG_NEG]]</f>
        <v>346.33333333333337</v>
      </c>
      <c r="DB87" s="47">
        <f>Tabla25[[#This Row],[ROS_DUR_COR_COD_ROS_TG_NEU]]-Tabla25[[#This Row],[ROS_DUR_COR_COD_ESC_TG_NEU]]</f>
        <v>1044</v>
      </c>
      <c r="DC87" s="47">
        <f>Tabla25[[#This Row],[ROS_DUR_COR_COD_ROS_TG_POS]]-Tabla25[[#This Row],[ROS_DUR_COR_COD_ESC_TG_POS]]</f>
        <v>1009.1714285714285</v>
      </c>
      <c r="DD87" s="47">
        <f>Tabla25[[#This Row],[ROS_DUR_COR_COD_ROS_TG_TOT]]-Tabla25[[#This Row],[ROS_DUR_COR_COD_ESC_TG_TOT]]</f>
        <v>811.81669691470063</v>
      </c>
    </row>
    <row r="88" spans="1:108" x14ac:dyDescent="0.3">
      <c r="A88" s="2" t="s">
        <v>86</v>
      </c>
      <c r="B88" s="2">
        <v>30</v>
      </c>
      <c r="C88" s="2">
        <v>2</v>
      </c>
      <c r="D88" s="2">
        <v>37</v>
      </c>
      <c r="E88" s="19">
        <v>4</v>
      </c>
      <c r="F88" s="19">
        <v>1197.5384615384614</v>
      </c>
      <c r="G88" s="19">
        <v>4.0999999999999996</v>
      </c>
      <c r="H88" s="19">
        <v>1091.2142857142858</v>
      </c>
      <c r="I88" s="19">
        <v>4.45</v>
      </c>
      <c r="J88" s="19">
        <v>1133.7333333333333</v>
      </c>
      <c r="K88" s="19">
        <v>4.1833333333333336</v>
      </c>
      <c r="L88" s="19">
        <v>1139.3095238095239</v>
      </c>
      <c r="M88" s="21">
        <v>3.55</v>
      </c>
      <c r="N88" s="21">
        <v>1253.6923076923076</v>
      </c>
      <c r="O88" s="21">
        <v>3.85</v>
      </c>
      <c r="P88" s="21">
        <v>1145.1428571428571</v>
      </c>
      <c r="Q88" s="21">
        <v>3.65</v>
      </c>
      <c r="R88" s="21">
        <v>1055.1875</v>
      </c>
      <c r="S88" s="21">
        <v>3.6833333333333331</v>
      </c>
      <c r="T88" s="21">
        <v>1144.4883720930231</v>
      </c>
      <c r="U88" s="22">
        <v>5.666666666666667</v>
      </c>
      <c r="V88" s="22">
        <v>1117.1111111111111</v>
      </c>
      <c r="W88" s="22">
        <v>5</v>
      </c>
      <c r="X88" s="22">
        <v>1191</v>
      </c>
      <c r="Y88" s="22">
        <v>7</v>
      </c>
      <c r="Z88" s="22">
        <v>1442.875</v>
      </c>
      <c r="AA88" s="22">
        <v>5.88</v>
      </c>
      <c r="AB88" s="22">
        <v>1247.25</v>
      </c>
      <c r="AC88" s="24">
        <v>3.1111111111111112</v>
      </c>
      <c r="AD88" s="24">
        <v>876.83333333333337</v>
      </c>
      <c r="AE88" s="24">
        <v>2.5</v>
      </c>
      <c r="AF88" s="24">
        <v>561.14285714285711</v>
      </c>
      <c r="AG88" s="24">
        <v>2.125</v>
      </c>
      <c r="AH88" s="24">
        <v>476.33333333333331</v>
      </c>
      <c r="AI88" s="24">
        <v>2.6</v>
      </c>
      <c r="AJ88" s="24">
        <v>634.0526315789474</v>
      </c>
      <c r="AK88" s="26">
        <v>3.1111111111111112</v>
      </c>
      <c r="AL88" s="26">
        <v>577.55555555555554</v>
      </c>
      <c r="AM88" s="26">
        <v>3.2</v>
      </c>
      <c r="AN88" s="26">
        <v>525.4</v>
      </c>
      <c r="AO88" s="26">
        <v>2.9</v>
      </c>
      <c r="AP88" s="26">
        <v>578.5</v>
      </c>
      <c r="AQ88" s="26">
        <v>3.0689655172413794</v>
      </c>
      <c r="AR88" s="26">
        <v>559.89655172413791</v>
      </c>
      <c r="AS88" s="28">
        <v>5.8888888888888893</v>
      </c>
      <c r="AT88" s="28">
        <v>1019.7777777777778</v>
      </c>
      <c r="AU88" s="28">
        <v>6.6</v>
      </c>
      <c r="AV88" s="28">
        <v>1155.8</v>
      </c>
      <c r="AW88" s="28">
        <v>6.1</v>
      </c>
      <c r="AX88" s="28">
        <v>993.6</v>
      </c>
      <c r="AY88" s="28">
        <v>6.2068965517241379</v>
      </c>
      <c r="AZ88" s="28">
        <v>1057.655172413793</v>
      </c>
      <c r="BA88" s="33">
        <f>Tabla25[[#This Row],[ROS_NUM_COR_COD_ROS_TG_NEG]]-Tabla25[[#This Row],[PAS_NUM_COR_COD_ROS_TG_NEG]]</f>
        <v>2.3388888888888895</v>
      </c>
      <c r="BB88" s="33">
        <f>Tabla25[[#This Row],[ROS_DUR_COR_COD_ROS_TG_NEG]]-Tabla25[[#This Row],[PAS_DUR_COR_COD_ROS_TG_NEG]]</f>
        <v>-233.91452991452979</v>
      </c>
      <c r="BC88" s="33">
        <f>Tabla25[[#This Row],[ROS_NUM_COR_COD_ROS_TG_NEU]]-Tabla25[[#This Row],[PAS_NUM_COR_COD_ROS_TG_NEU]]</f>
        <v>2.7499999999999996</v>
      </c>
      <c r="BD88" s="33">
        <f>Tabla25[[#This Row],[ROS_DUR_COR_COD_ROS_TG_NEU]]-Tabla25[[#This Row],[PAS_DUR_COR_COD_ROS_TG_NEU]]</f>
        <v>10.657142857142844</v>
      </c>
      <c r="BE88" s="33">
        <f>Tabla25[[#This Row],[ROS_NUM_COR_COD_ROS_TG_POS]]-Tabla25[[#This Row],[PAS_NUM_COR_COD_ROS_TG_POS]]</f>
        <v>2.4499999999999997</v>
      </c>
      <c r="BF88" s="33">
        <f>Tabla25[[#This Row],[ROS_DUR_COR_COD_ROS_TG_POS]]-Tabla25[[#This Row],[PAS_DUR_COR_COD_ROS_TG_POS]]</f>
        <v>-61.587499999999977</v>
      </c>
      <c r="BG88" s="33">
        <f>Tabla25[[#This Row],[ROS_NUM_COR_COD_ROS_TG_TOT]]-Tabla25[[#This Row],[PAS_NUM_COR_COD_ROS_TG_TOT]]</f>
        <v>2.5235632183908048</v>
      </c>
      <c r="BH88" s="33">
        <f>Tabla25[[#This Row],[ROS_DUR_COR_COD_ROS_TG_TOT]]-Tabla25[[#This Row],[PAS_DUR_COR_COD_ROS_TG_TOT]]</f>
        <v>-86.83319967923012</v>
      </c>
      <c r="BI88" s="30">
        <f>Tabla25[[#This Row],[ROS_NUM_COR_COD_ESC_TG_NEG]]-Tabla25[[#This Row],[PAS_NUM_COR_COD_ESC_TG_NEG]]</f>
        <v>-0.88888888888888884</v>
      </c>
      <c r="BJ88" s="30">
        <f>Tabla25[[#This Row],[ROS_DUR_COR_COD_ESC_TG_NEG]]-Tabla25[[#This Row],[PAS_DUR_COR_COD_ESC_TG_NEG]]</f>
        <v>-619.98290598290589</v>
      </c>
      <c r="BK88" s="30">
        <f>Tabla25[[#This Row],[ROS_NUM_COR_COD_ESC_TG_NEU]]-Tabla25[[#This Row],[PAS_NUM_COR_COD_ESC_TG_NEU]]</f>
        <v>-0.89999999999999947</v>
      </c>
      <c r="BL88" s="30">
        <f>Tabla25[[#This Row],[ROS_DUR_COR_COD_ESC_TG_NEU]]-Tabla25[[#This Row],[PAS_DUR_COR_COD_ESC_TG_NEU]]</f>
        <v>-565.8142857142858</v>
      </c>
      <c r="BM88" s="30">
        <f>Tabla25[[#This Row],[ROS_NUM_COR_COD_ESC_TG_POS]]-Tabla25[[#This Row],[PAS_NUM_COR_COD_ESC_TG_POS]]</f>
        <v>-1.5500000000000003</v>
      </c>
      <c r="BN88" s="30">
        <f>Tabla25[[#This Row],[ROS_DUR_COR_COD_ESC_TG_POS]]-Tabla25[[#This Row],[PAS_DUR_COR_COD_ESC_TG_POS]]</f>
        <v>-555.23333333333335</v>
      </c>
      <c r="BO88" s="30">
        <f>Tabla25[[#This Row],[ROS_NUM_COR_COD_ESC_TG_TOT]]-Tabla25[[#This Row],[PAS_NUM_COR_COD_ESC_TG_TOT]]</f>
        <v>-1.1143678160919541</v>
      </c>
      <c r="BP88" s="30">
        <f>Tabla25[[#This Row],[ROS_DUR_COR_COD_ESC_TG_TOT]]-Tabla25[[#This Row],[PAS_DUR_COR_COD_ESC_TG_TOT]]</f>
        <v>-579.41297208538595</v>
      </c>
      <c r="BQ88" s="36">
        <f>Tabla25[[#This Row],[PAS_NUM_COR_COD_ROS_TG_NEG]]-Tabla25[[#This Row],[ESC_NUM_COR_COD_ROS_TG_NEG]]</f>
        <v>0.43888888888888866</v>
      </c>
      <c r="BR88" s="36">
        <f>Tabla25[[#This Row],[PAS_DUR_COR_COD_ROS_TG_NEG]]-Tabla25[[#This Row],[ESC_DUR_COR_COD_ROS_TG_NEG]]</f>
        <v>376.85897435897425</v>
      </c>
      <c r="BS88" s="36">
        <f>Tabla25[[#This Row],[PAS_NUM_COR_COD_ROS_TG_NEU]]-Tabla25[[#This Row],[ESC_NUM_COR_COD_ROS_TG_NEU]]</f>
        <v>1.35</v>
      </c>
      <c r="BT88" s="36">
        <f>Tabla25[[#This Row],[PAS_DUR_COR_COD_ROS_TG_NEU]]-Tabla25[[#This Row],[ESC_DUR_COR_COD_ROS_TG_NEU]]</f>
        <v>584</v>
      </c>
      <c r="BU88" s="36">
        <f>Tabla25[[#This Row],[PAS_NUM_COR_COD_ROS_TG_POS]]-Tabla25[[#This Row],[ESC_NUM_COR_COD_ROS_TG_POS]]</f>
        <v>1.5249999999999999</v>
      </c>
      <c r="BV88" s="36">
        <f>Tabla25[[#This Row],[PAS_DUR_COR_COD_ROS_TG_POS]]-Tabla25[[#This Row],[ESC_DUR_COR_COD_ROS_TG_POS]]</f>
        <v>578.85416666666674</v>
      </c>
      <c r="BW88" s="36">
        <f>Tabla25[[#This Row],[PAS_NUM_COR_COD_ROS_TG_TOT]]-Tabla25[[#This Row],[ESC_NUM_COR_COD_ROS_TG_TOT]]</f>
        <v>1.083333333333333</v>
      </c>
      <c r="BX88" s="36">
        <f>Tabla25[[#This Row],[PAS_DUR_COR_COD_ROS_TG_TOT]]-Tabla25[[#This Row],[ESC_DUR_COR_COD_ROS_TG_TOT]]</f>
        <v>510.43574051407575</v>
      </c>
      <c r="BY88" s="39">
        <f>Tabla25[[#This Row],[PAS_NUM_COR_COD_ESC_TG_NEG]]-Tabla25[[#This Row],[ESC_NUM_COR_COD_ESC_TG_NEG]]</f>
        <v>-1.666666666666667</v>
      </c>
      <c r="BZ88" s="39">
        <f>Tabla25[[#This Row],[PAS_DUR_COR_COD_ESC_TG_NEG]]-Tabla25[[#This Row],[ESC_DUR_COR_COD_ESC_TG_NEG]]</f>
        <v>80.427350427350348</v>
      </c>
      <c r="CA88" s="39">
        <f>Tabla25[[#This Row],[PAS_NUM_COR_COD_ESC_TG_NEU]]-Tabla25[[#This Row],[ESC_NUM_COR_COD_ESC_TG_NEU]]</f>
        <v>-0.90000000000000036</v>
      </c>
      <c r="CB88" s="39">
        <f>Tabla25[[#This Row],[PAS_DUR_COR_COD_ESC_TG_NEU]]-Tabla25[[#This Row],[ESC_DUR_COR_COD_ESC_TG_NEU]]</f>
        <v>-99.785714285714221</v>
      </c>
      <c r="CC88" s="39">
        <f>Tabla25[[#This Row],[PAS_NUM_COR_COD_ESC_TG_POS]]-Tabla25[[#This Row],[ESC_NUM_COR_COD_ESC_TG_POS]]</f>
        <v>-2.5499999999999998</v>
      </c>
      <c r="CD88" s="39">
        <f>Tabla25[[#This Row],[PAS_DUR_COR_COD_ESC_TG_POS]]-Tabla25[[#This Row],[ESC_DUR_COR_COD_ESC_TG_POS]]</f>
        <v>-309.14166666666665</v>
      </c>
      <c r="CE88" s="39">
        <f>Tabla25[[#This Row],[PAS_NUM_COR_COD_ESC_TG_TOT]]-Tabla25[[#This Row],[ESC_NUM_COR_COD_ESC_TG_TOT]]</f>
        <v>-1.6966666666666663</v>
      </c>
      <c r="CF88" s="39">
        <f>Tabla25[[#This Row],[PAS_DUR_COR_COD_ESC_TG_TOT]]-Tabla25[[#This Row],[ESC_DUR_COR_COD_ESC_TG_TOT]]</f>
        <v>-107.94047619047615</v>
      </c>
      <c r="CG88" s="42">
        <f>Tabla25[[#This Row],[PAS_NUM_COR_COD_ROS_TG_NEG]]-Tabla25[[#This Row],[PAS_NUM_COR_COD_ESC_TG_NEG]]</f>
        <v>-0.45000000000000018</v>
      </c>
      <c r="CH88" s="42">
        <f>Tabla25[[#This Row],[PAS_NUM_COR_COD_ROS_TG_NEU]]-Tabla25[[#This Row],[PAS_NUM_COR_COD_ESC_TG_NEU]]</f>
        <v>-0.24999999999999956</v>
      </c>
      <c r="CI88" s="42">
        <f>Tabla25[[#This Row],[PAS_NUM_COR_COD_ROS_TG_POS]]-Tabla25[[#This Row],[PAS_NUM_COR_COD_ESC_TG_POS]]</f>
        <v>-0.80000000000000027</v>
      </c>
      <c r="CJ88" s="42">
        <f>Tabla25[[#This Row],[PAS_NUM_COR_COD_ROS_TG_TOT]]-Tabla25[[#This Row],[PAS_NUM_COR_COD_ESC_TG_TOT]]</f>
        <v>-0.50000000000000044</v>
      </c>
      <c r="CK88" s="42">
        <f>Tabla25[[#This Row],[PAS_DUR_COR_COD_ROS_TG_NEG]]-Tabla25[[#This Row],[PAS_DUR_COR_COD_ESC_TG_NEG]]</f>
        <v>56.153846153846189</v>
      </c>
      <c r="CL88" s="42">
        <f>Tabla25[[#This Row],[PAS_DUR_COR_COD_ROS_TG_NEU]]-Tabla25[[#This Row],[PAS_DUR_COR_COD_ESC_TG_NEU]]</f>
        <v>53.928571428571331</v>
      </c>
      <c r="CM88" s="42">
        <f>Tabla25[[#This Row],[PAS_DUR_COR_COD_ROS_TG_POS]]-Tabla25[[#This Row],[PAS_DUR_COR_COD_ESC_TG_POS]]</f>
        <v>-78.545833333333348</v>
      </c>
      <c r="CN88" s="42">
        <f>Tabla25[[#This Row],[PAS_DUR_COR_COD_ROS_TG_TOT]]-Tabla25[[#This Row],[PAS_DUR_COR_COD_ESC_TG_TOT]]</f>
        <v>5.1788482834992919</v>
      </c>
      <c r="CO88" s="44">
        <f>Tabla25[[#This Row],[ESC_NUM_COR_COD_ROS_TG_NEG]]-Tabla25[[#This Row],[ESC_NUM_COR_COD_ESC_TG_NEG]]</f>
        <v>-2.5555555555555558</v>
      </c>
      <c r="CP88" s="44">
        <f>Tabla25[[#This Row],[ESC_NUM_COR_COD_ROS_TG_NEU]]-Tabla25[[#This Row],[ESC_NUM_COR_COD_ESC_TG_NEU]]</f>
        <v>-2.5</v>
      </c>
      <c r="CQ88" s="44">
        <f>Tabla25[[#This Row],[ESC_NUM_COR_COD_ROS_TG_POS]]-Tabla25[[#This Row],[ESC_NUM_COR_COD_ESC_TG_POS]]</f>
        <v>-4.875</v>
      </c>
      <c r="CR88" s="44">
        <f>Tabla25[[#This Row],[ESC_NUM_COR_COD_ROS_TG_TOT]]-Tabla25[[#This Row],[ESC_NUM_COR_COD_ESC_TG_TOT]]</f>
        <v>-3.28</v>
      </c>
      <c r="CS88" s="44">
        <f>Tabla25[[#This Row],[ESC_DUR_COR_COD_ROS_TG_NEG]]-Tabla25[[#This Row],[ESC_DUR_COR_COD_ESC_TG_NEG]]</f>
        <v>-240.27777777777771</v>
      </c>
      <c r="CT88" s="44">
        <f>Tabla25[[#This Row],[ESC_DUR_COR_COD_ROS_TG_NEU]]-Tabla25[[#This Row],[ESC_DUR_COR_COD_ESC_TG_NEU]]</f>
        <v>-629.85714285714289</v>
      </c>
      <c r="CU88" s="44">
        <f>Tabla25[[#This Row],[ESC_DUR_COR_COD_ROS_TG_POS]]-Tabla25[[#This Row],[ESC_DUR_COR_COD_ESC_TG_POS]]</f>
        <v>-966.54166666666674</v>
      </c>
      <c r="CV88" s="44">
        <f>Tabla25[[#This Row],[ESC_DUR_COR_COD_ROS_TG_TOT]]-Tabla25[[#This Row],[ESC_DUR_COR_COD_ESC_TG_TOT]]</f>
        <v>-613.1973684210526</v>
      </c>
      <c r="CW88" s="47">
        <f>Tabla25[[#This Row],[ROS_NUM_COR_COD_ROS_TG_NEG]]-Tabla25[[#This Row],[ROS_NUM_COR_COD_ESC_TG_NEG]]</f>
        <v>2.7777777777777781</v>
      </c>
      <c r="CX88" s="47">
        <f>Tabla25[[#This Row],[ROS_NUM_COR_COD_ROS_TG_NEU]]-Tabla25[[#This Row],[ROS_NUM_COR_COD_ESC_TG_NEU]]</f>
        <v>3.3999999999999995</v>
      </c>
      <c r="CY88" s="47">
        <f>Tabla25[[#This Row],[ROS_NUM_COR_COD_ROS_TG_POS]]-Tabla25[[#This Row],[ROS_NUM_COR_COD_ESC_TG_POS]]</f>
        <v>3.1999999999999997</v>
      </c>
      <c r="CZ88" s="47">
        <f>Tabla25[[#This Row],[ROS_NUM_COR_COD_ROS_TG_TOT]]-Tabla25[[#This Row],[ROS_NUM_COR_COD_ESC_TG_TOT]]</f>
        <v>3.1379310344827585</v>
      </c>
      <c r="DA88" s="47">
        <f>Tabla25[[#This Row],[ROS_DUR_COR_COD_ROS_TG_NEG]]-Tabla25[[#This Row],[ROS_DUR_COR_COD_ESC_TG_NEG]]</f>
        <v>442.22222222222229</v>
      </c>
      <c r="DB88" s="47">
        <f>Tabla25[[#This Row],[ROS_DUR_COR_COD_ROS_TG_NEU]]-Tabla25[[#This Row],[ROS_DUR_COR_COD_ESC_TG_NEU]]</f>
        <v>630.4</v>
      </c>
      <c r="DC88" s="47">
        <f>Tabla25[[#This Row],[ROS_DUR_COR_COD_ROS_TG_POS]]-Tabla25[[#This Row],[ROS_DUR_COR_COD_ESC_TG_POS]]</f>
        <v>415.1</v>
      </c>
      <c r="DD88" s="47">
        <f>Tabla25[[#This Row],[ROS_DUR_COR_COD_ROS_TG_TOT]]-Tabla25[[#This Row],[ROS_DUR_COR_COD_ESC_TG_TOT]]</f>
        <v>497.75862068965512</v>
      </c>
    </row>
    <row r="89" spans="1:108" x14ac:dyDescent="0.3">
      <c r="A89" s="2" t="s">
        <v>87</v>
      </c>
      <c r="B89" s="2">
        <v>30</v>
      </c>
      <c r="C89" s="2">
        <v>2</v>
      </c>
      <c r="D89" s="2">
        <v>35</v>
      </c>
      <c r="E89" s="19">
        <v>4.3157894736842106</v>
      </c>
      <c r="F89" s="19">
        <v>1705.3333333333333</v>
      </c>
      <c r="G89" s="19">
        <v>3.4736842105263159</v>
      </c>
      <c r="H89" s="19">
        <v>1565.5</v>
      </c>
      <c r="I89" s="19">
        <v>2.85</v>
      </c>
      <c r="J89" s="19">
        <v>1574.0833333333333</v>
      </c>
      <c r="K89" s="19">
        <v>3.5344827586206895</v>
      </c>
      <c r="L89" s="19">
        <v>1619.1707317073171</v>
      </c>
      <c r="M89" s="21">
        <v>2.8421052631578947</v>
      </c>
      <c r="N89" s="21">
        <v>1610.3636363636363</v>
      </c>
      <c r="O89" s="21">
        <v>3.3157894736842106</v>
      </c>
      <c r="P89" s="21">
        <v>1617.3076923076924</v>
      </c>
      <c r="Q89" s="21">
        <v>4</v>
      </c>
      <c r="R89" s="21">
        <v>1643.125</v>
      </c>
      <c r="S89" s="21">
        <v>3.396551724137931</v>
      </c>
      <c r="T89" s="21">
        <v>1625.7249999999999</v>
      </c>
      <c r="U89" s="22">
        <v>5.9</v>
      </c>
      <c r="V89" s="22">
        <v>1820.8</v>
      </c>
      <c r="W89" s="22">
        <v>3.9</v>
      </c>
      <c r="X89" s="22">
        <v>1302</v>
      </c>
      <c r="Y89" s="22">
        <v>4.7777777777777777</v>
      </c>
      <c r="Z89" s="22">
        <v>1420.6666666666667</v>
      </c>
      <c r="AA89" s="22">
        <v>4.8620689655172411</v>
      </c>
      <c r="AB89" s="22">
        <v>1525.4285714285713</v>
      </c>
      <c r="AC89" s="24">
        <v>1</v>
      </c>
      <c r="AD89" s="24">
        <v>842</v>
      </c>
      <c r="AE89" s="24">
        <v>2.8</v>
      </c>
      <c r="AF89" s="24">
        <v>1295.1428571428571</v>
      </c>
      <c r="AG89" s="24">
        <v>1.8888888888888888</v>
      </c>
      <c r="AH89" s="24">
        <v>1612.3333333333333</v>
      </c>
      <c r="AI89" s="24">
        <v>1.896551724137931</v>
      </c>
      <c r="AJ89" s="24">
        <v>1263.7692307692307</v>
      </c>
      <c r="AK89" s="26">
        <v>2.3333333333333335</v>
      </c>
      <c r="AL89" s="26">
        <v>1432.2</v>
      </c>
      <c r="AM89" s="26">
        <v>3.4444444444444446</v>
      </c>
      <c r="AN89" s="26">
        <v>1418.4285714285713</v>
      </c>
      <c r="AO89" s="26">
        <v>2</v>
      </c>
      <c r="AP89" s="26">
        <v>1391.6</v>
      </c>
      <c r="AQ89" s="26">
        <v>2.5714285714285716</v>
      </c>
      <c r="AR89" s="26">
        <v>1414.5882352941176</v>
      </c>
      <c r="AS89" s="28">
        <v>4.2222222222222223</v>
      </c>
      <c r="AT89" s="28">
        <v>1658.1428571428571</v>
      </c>
      <c r="AU89" s="28">
        <v>3.6666666666666665</v>
      </c>
      <c r="AV89" s="28">
        <v>1499.8571428571429</v>
      </c>
      <c r="AW89" s="28">
        <v>4.5999999999999996</v>
      </c>
      <c r="AX89" s="28">
        <v>1886.75</v>
      </c>
      <c r="AY89" s="28">
        <v>4.1785714285714288</v>
      </c>
      <c r="AZ89" s="28">
        <v>1690.909090909091</v>
      </c>
      <c r="BA89" s="33">
        <f>Tabla25[[#This Row],[ROS_NUM_COR_COD_ROS_TG_NEG]]-Tabla25[[#This Row],[PAS_NUM_COR_COD_ROS_TG_NEG]]</f>
        <v>1.3801169590643276</v>
      </c>
      <c r="BB89" s="33">
        <f>Tabla25[[#This Row],[ROS_DUR_COR_COD_ROS_TG_NEG]]-Tabla25[[#This Row],[PAS_DUR_COR_COD_ROS_TG_NEG]]</f>
        <v>47.77922077922085</v>
      </c>
      <c r="BC89" s="33">
        <f>Tabla25[[#This Row],[ROS_NUM_COR_COD_ROS_TG_NEU]]-Tabla25[[#This Row],[PAS_NUM_COR_COD_ROS_TG_NEU]]</f>
        <v>0.3508771929824559</v>
      </c>
      <c r="BD89" s="33">
        <f>Tabla25[[#This Row],[ROS_DUR_COR_COD_ROS_TG_NEU]]-Tabla25[[#This Row],[PAS_DUR_COR_COD_ROS_TG_NEU]]</f>
        <v>-117.45054945054949</v>
      </c>
      <c r="BE89" s="33">
        <f>Tabla25[[#This Row],[ROS_NUM_COR_COD_ROS_TG_POS]]-Tabla25[[#This Row],[PAS_NUM_COR_COD_ROS_TG_POS]]</f>
        <v>0.59999999999999964</v>
      </c>
      <c r="BF89" s="33">
        <f>Tabla25[[#This Row],[ROS_DUR_COR_COD_ROS_TG_POS]]-Tabla25[[#This Row],[PAS_DUR_COR_COD_ROS_TG_POS]]</f>
        <v>243.625</v>
      </c>
      <c r="BG89" s="33">
        <f>Tabla25[[#This Row],[ROS_NUM_COR_COD_ROS_TG_TOT]]-Tabla25[[#This Row],[PAS_NUM_COR_COD_ROS_TG_TOT]]</f>
        <v>0.78201970443349778</v>
      </c>
      <c r="BH89" s="33">
        <f>Tabla25[[#This Row],[ROS_DUR_COR_COD_ROS_TG_TOT]]-Tabla25[[#This Row],[PAS_DUR_COR_COD_ROS_TG_TOT]]</f>
        <v>65.184090909091083</v>
      </c>
      <c r="BI89" s="30">
        <f>Tabla25[[#This Row],[ROS_NUM_COR_COD_ESC_TG_NEG]]-Tabla25[[#This Row],[PAS_NUM_COR_COD_ESC_TG_NEG]]</f>
        <v>-1.9824561403508771</v>
      </c>
      <c r="BJ89" s="30">
        <f>Tabla25[[#This Row],[ROS_DUR_COR_COD_ESC_TG_NEG]]-Tabla25[[#This Row],[PAS_DUR_COR_COD_ESC_TG_NEG]]</f>
        <v>-273.13333333333321</v>
      </c>
      <c r="BK89" s="30">
        <f>Tabla25[[#This Row],[ROS_NUM_COR_COD_ESC_TG_NEU]]-Tabla25[[#This Row],[PAS_NUM_COR_COD_ESC_TG_NEU]]</f>
        <v>-2.9239766081871288E-2</v>
      </c>
      <c r="BL89" s="30">
        <f>Tabla25[[#This Row],[ROS_DUR_COR_COD_ESC_TG_NEU]]-Tabla25[[#This Row],[PAS_DUR_COR_COD_ESC_TG_NEU]]</f>
        <v>-147.07142857142867</v>
      </c>
      <c r="BM89" s="30">
        <f>Tabla25[[#This Row],[ROS_NUM_COR_COD_ESC_TG_POS]]-Tabla25[[#This Row],[PAS_NUM_COR_COD_ESC_TG_POS]]</f>
        <v>-0.85000000000000009</v>
      </c>
      <c r="BN89" s="30">
        <f>Tabla25[[#This Row],[ROS_DUR_COR_COD_ESC_TG_POS]]-Tabla25[[#This Row],[PAS_DUR_COR_COD_ESC_TG_POS]]</f>
        <v>-182.48333333333335</v>
      </c>
      <c r="BO89" s="30">
        <f>Tabla25[[#This Row],[ROS_NUM_COR_COD_ESC_TG_TOT]]-Tabla25[[#This Row],[PAS_NUM_COR_COD_ESC_TG_TOT]]</f>
        <v>-0.96305418719211788</v>
      </c>
      <c r="BP89" s="30">
        <f>Tabla25[[#This Row],[ROS_DUR_COR_COD_ESC_TG_TOT]]-Tabla25[[#This Row],[PAS_DUR_COR_COD_ESC_TG_TOT]]</f>
        <v>-204.58249641319958</v>
      </c>
      <c r="BQ89" s="36">
        <f>Tabla25[[#This Row],[PAS_NUM_COR_COD_ROS_TG_NEG]]-Tabla25[[#This Row],[ESC_NUM_COR_COD_ROS_TG_NEG]]</f>
        <v>1.8421052631578947</v>
      </c>
      <c r="BR89" s="36">
        <f>Tabla25[[#This Row],[PAS_DUR_COR_COD_ROS_TG_NEG]]-Tabla25[[#This Row],[ESC_DUR_COR_COD_ROS_TG_NEG]]</f>
        <v>768.36363636363626</v>
      </c>
      <c r="BS89" s="36">
        <f>Tabla25[[#This Row],[PAS_NUM_COR_COD_ROS_TG_NEU]]-Tabla25[[#This Row],[ESC_NUM_COR_COD_ROS_TG_NEU]]</f>
        <v>0.5157894736842108</v>
      </c>
      <c r="BT89" s="36">
        <f>Tabla25[[#This Row],[PAS_DUR_COR_COD_ROS_TG_NEU]]-Tabla25[[#This Row],[ESC_DUR_COR_COD_ROS_TG_NEU]]</f>
        <v>322.16483516483527</v>
      </c>
      <c r="BU89" s="36">
        <f>Tabla25[[#This Row],[PAS_NUM_COR_COD_ROS_TG_POS]]-Tabla25[[#This Row],[ESC_NUM_COR_COD_ROS_TG_POS]]</f>
        <v>2.1111111111111112</v>
      </c>
      <c r="BV89" s="36">
        <f>Tabla25[[#This Row],[PAS_DUR_COR_COD_ROS_TG_POS]]-Tabla25[[#This Row],[ESC_DUR_COR_COD_ROS_TG_POS]]</f>
        <v>30.791666666666742</v>
      </c>
      <c r="BW89" s="36">
        <f>Tabla25[[#This Row],[PAS_NUM_COR_COD_ROS_TG_TOT]]-Tabla25[[#This Row],[ESC_NUM_COR_COD_ROS_TG_TOT]]</f>
        <v>1.5</v>
      </c>
      <c r="BX89" s="36">
        <f>Tabla25[[#This Row],[PAS_DUR_COR_COD_ROS_TG_TOT]]-Tabla25[[#This Row],[ESC_DUR_COR_COD_ROS_TG_TOT]]</f>
        <v>361.95576923076919</v>
      </c>
      <c r="BY89" s="39">
        <f>Tabla25[[#This Row],[PAS_NUM_COR_COD_ESC_TG_NEG]]-Tabla25[[#This Row],[ESC_NUM_COR_COD_ESC_TG_NEG]]</f>
        <v>-1.5842105263157897</v>
      </c>
      <c r="BZ89" s="39">
        <f>Tabla25[[#This Row],[PAS_DUR_COR_COD_ESC_TG_NEG]]-Tabla25[[#This Row],[ESC_DUR_COR_COD_ESC_TG_NEG]]</f>
        <v>-115.4666666666667</v>
      </c>
      <c r="CA89" s="39">
        <f>Tabla25[[#This Row],[PAS_NUM_COR_COD_ESC_TG_NEU]]-Tabla25[[#This Row],[ESC_NUM_COR_COD_ESC_TG_NEU]]</f>
        <v>-0.42631578947368398</v>
      </c>
      <c r="CB89" s="39">
        <f>Tabla25[[#This Row],[PAS_DUR_COR_COD_ESC_TG_NEU]]-Tabla25[[#This Row],[ESC_DUR_COR_COD_ESC_TG_NEU]]</f>
        <v>263.5</v>
      </c>
      <c r="CC89" s="39">
        <f>Tabla25[[#This Row],[PAS_NUM_COR_COD_ESC_TG_POS]]-Tabla25[[#This Row],[ESC_NUM_COR_COD_ESC_TG_POS]]</f>
        <v>-1.9277777777777776</v>
      </c>
      <c r="CD89" s="39">
        <f>Tabla25[[#This Row],[PAS_DUR_COR_COD_ESC_TG_POS]]-Tabla25[[#This Row],[ESC_DUR_COR_COD_ESC_TG_POS]]</f>
        <v>153.41666666666652</v>
      </c>
      <c r="CE89" s="39">
        <f>Tabla25[[#This Row],[PAS_NUM_COR_COD_ESC_TG_TOT]]-Tabla25[[#This Row],[ESC_NUM_COR_COD_ESC_TG_TOT]]</f>
        <v>-1.3275862068965516</v>
      </c>
      <c r="CF89" s="39">
        <f>Tabla25[[#This Row],[PAS_DUR_COR_COD_ESC_TG_TOT]]-Tabla25[[#This Row],[ESC_DUR_COR_COD_ESC_TG_TOT]]</f>
        <v>93.742160278745814</v>
      </c>
      <c r="CG89" s="42">
        <f>Tabla25[[#This Row],[PAS_NUM_COR_COD_ROS_TG_NEG]]-Tabla25[[#This Row],[PAS_NUM_COR_COD_ESC_TG_NEG]]</f>
        <v>-1.4736842105263159</v>
      </c>
      <c r="CH89" s="42">
        <f>Tabla25[[#This Row],[PAS_NUM_COR_COD_ROS_TG_NEU]]-Tabla25[[#This Row],[PAS_NUM_COR_COD_ESC_TG_NEU]]</f>
        <v>-0.15789473684210531</v>
      </c>
      <c r="CI89" s="42">
        <f>Tabla25[[#This Row],[PAS_NUM_COR_COD_ROS_TG_POS]]-Tabla25[[#This Row],[PAS_NUM_COR_COD_ESC_TG_POS]]</f>
        <v>1.1499999999999999</v>
      </c>
      <c r="CJ89" s="42">
        <f>Tabla25[[#This Row],[PAS_NUM_COR_COD_ROS_TG_TOT]]-Tabla25[[#This Row],[PAS_NUM_COR_COD_ESC_TG_TOT]]</f>
        <v>-0.13793103448275845</v>
      </c>
      <c r="CK89" s="42">
        <f>Tabla25[[#This Row],[PAS_DUR_COR_COD_ROS_TG_NEG]]-Tabla25[[#This Row],[PAS_DUR_COR_COD_ESC_TG_NEG]]</f>
        <v>-94.969696969696997</v>
      </c>
      <c r="CL89" s="42">
        <f>Tabla25[[#This Row],[PAS_DUR_COR_COD_ROS_TG_NEU]]-Tabla25[[#This Row],[PAS_DUR_COR_COD_ESC_TG_NEU]]</f>
        <v>51.807692307692378</v>
      </c>
      <c r="CM89" s="42">
        <f>Tabla25[[#This Row],[PAS_DUR_COR_COD_ROS_TG_POS]]-Tabla25[[#This Row],[PAS_DUR_COR_COD_ESC_TG_POS]]</f>
        <v>69.041666666666742</v>
      </c>
      <c r="CN89" s="42">
        <f>Tabla25[[#This Row],[PAS_DUR_COR_COD_ROS_TG_TOT]]-Tabla25[[#This Row],[PAS_DUR_COR_COD_ESC_TG_TOT]]</f>
        <v>6.5542682926827638</v>
      </c>
      <c r="CO89" s="44">
        <f>Tabla25[[#This Row],[ESC_NUM_COR_COD_ROS_TG_NEG]]-Tabla25[[#This Row],[ESC_NUM_COR_COD_ESC_TG_NEG]]</f>
        <v>-4.9000000000000004</v>
      </c>
      <c r="CP89" s="44">
        <f>Tabla25[[#This Row],[ESC_NUM_COR_COD_ROS_TG_NEU]]-Tabla25[[#This Row],[ESC_NUM_COR_COD_ESC_TG_NEU]]</f>
        <v>-1.1000000000000001</v>
      </c>
      <c r="CQ89" s="44">
        <f>Tabla25[[#This Row],[ESC_NUM_COR_COD_ROS_TG_POS]]-Tabla25[[#This Row],[ESC_NUM_COR_COD_ESC_TG_POS]]</f>
        <v>-2.8888888888888888</v>
      </c>
      <c r="CR89" s="44">
        <f>Tabla25[[#This Row],[ESC_NUM_COR_COD_ROS_TG_TOT]]-Tabla25[[#This Row],[ESC_NUM_COR_COD_ESC_TG_TOT]]</f>
        <v>-2.9655172413793101</v>
      </c>
      <c r="CS89" s="44">
        <f>Tabla25[[#This Row],[ESC_DUR_COR_COD_ROS_TG_NEG]]-Tabla25[[#This Row],[ESC_DUR_COR_COD_ESC_TG_NEG]]</f>
        <v>-978.8</v>
      </c>
      <c r="CT89" s="44">
        <f>Tabla25[[#This Row],[ESC_DUR_COR_COD_ROS_TG_NEU]]-Tabla25[[#This Row],[ESC_DUR_COR_COD_ESC_TG_NEU]]</f>
        <v>-6.8571428571428896</v>
      </c>
      <c r="CU89" s="44">
        <f>Tabla25[[#This Row],[ESC_DUR_COR_COD_ROS_TG_POS]]-Tabla25[[#This Row],[ESC_DUR_COR_COD_ESC_TG_POS]]</f>
        <v>191.66666666666652</v>
      </c>
      <c r="CV89" s="44">
        <f>Tabla25[[#This Row],[ESC_DUR_COR_COD_ROS_TG_TOT]]-Tabla25[[#This Row],[ESC_DUR_COR_COD_ESC_TG_TOT]]</f>
        <v>-261.65934065934061</v>
      </c>
      <c r="CW89" s="47">
        <f>Tabla25[[#This Row],[ROS_NUM_COR_COD_ROS_TG_NEG]]-Tabla25[[#This Row],[ROS_NUM_COR_COD_ESC_TG_NEG]]</f>
        <v>1.8888888888888888</v>
      </c>
      <c r="CX89" s="47">
        <f>Tabla25[[#This Row],[ROS_NUM_COR_COD_ROS_TG_NEU]]-Tabla25[[#This Row],[ROS_NUM_COR_COD_ESC_TG_NEU]]</f>
        <v>0.22222222222222188</v>
      </c>
      <c r="CY89" s="47">
        <f>Tabla25[[#This Row],[ROS_NUM_COR_COD_ROS_TG_POS]]-Tabla25[[#This Row],[ROS_NUM_COR_COD_ESC_TG_POS]]</f>
        <v>2.5999999999999996</v>
      </c>
      <c r="CZ89" s="47">
        <f>Tabla25[[#This Row],[ROS_NUM_COR_COD_ROS_TG_TOT]]-Tabla25[[#This Row],[ROS_NUM_COR_COD_ESC_TG_TOT]]</f>
        <v>1.6071428571428572</v>
      </c>
      <c r="DA89" s="47">
        <f>Tabla25[[#This Row],[ROS_DUR_COR_COD_ROS_TG_NEG]]-Tabla25[[#This Row],[ROS_DUR_COR_COD_ESC_TG_NEG]]</f>
        <v>225.94285714285706</v>
      </c>
      <c r="DB89" s="47">
        <f>Tabla25[[#This Row],[ROS_DUR_COR_COD_ROS_TG_NEU]]-Tabla25[[#This Row],[ROS_DUR_COR_COD_ESC_TG_NEU]]</f>
        <v>81.428571428571558</v>
      </c>
      <c r="DC89" s="47">
        <f>Tabla25[[#This Row],[ROS_DUR_COR_COD_ROS_TG_POS]]-Tabla25[[#This Row],[ROS_DUR_COR_COD_ESC_TG_POS]]</f>
        <v>495.15000000000009</v>
      </c>
      <c r="DD89" s="47">
        <f>Tabla25[[#This Row],[ROS_DUR_COR_COD_ROS_TG_TOT]]-Tabla25[[#This Row],[ROS_DUR_COR_COD_ESC_TG_TOT]]</f>
        <v>276.32085561497342</v>
      </c>
    </row>
    <row r="90" spans="1:108" x14ac:dyDescent="0.3">
      <c r="A90" s="2" t="s">
        <v>88</v>
      </c>
      <c r="B90" s="2">
        <v>30</v>
      </c>
      <c r="C90" s="2">
        <v>2</v>
      </c>
      <c r="D90" s="2">
        <v>30</v>
      </c>
      <c r="E90" s="19">
        <v>3.3</v>
      </c>
      <c r="F90" s="19">
        <v>1318.3125</v>
      </c>
      <c r="G90" s="19">
        <v>2.85</v>
      </c>
      <c r="H90" s="19">
        <v>1366.4285714285713</v>
      </c>
      <c r="I90" s="19">
        <v>3.8888888888888888</v>
      </c>
      <c r="J90" s="19">
        <v>1477.8125</v>
      </c>
      <c r="K90" s="19">
        <v>3.3275862068965516</v>
      </c>
      <c r="L90" s="19">
        <v>1388.4347826086957</v>
      </c>
      <c r="M90" s="21">
        <v>3.35</v>
      </c>
      <c r="N90" s="21">
        <v>1302.4375</v>
      </c>
      <c r="O90" s="21">
        <v>3.75</v>
      </c>
      <c r="P90" s="21">
        <v>1719.2</v>
      </c>
      <c r="Q90" s="21">
        <v>2.7222222222222223</v>
      </c>
      <c r="R90" s="21">
        <v>1306.9166666666667</v>
      </c>
      <c r="S90" s="21">
        <v>3.2931034482758621</v>
      </c>
      <c r="T90" s="21">
        <v>1449.0697674418604</v>
      </c>
      <c r="U90" s="22">
        <v>4.0999999999999996</v>
      </c>
      <c r="V90" s="22">
        <v>1482.2222222222222</v>
      </c>
      <c r="W90" s="22">
        <v>4.5</v>
      </c>
      <c r="X90" s="22">
        <v>1782.625</v>
      </c>
      <c r="Y90" s="22">
        <v>4.8</v>
      </c>
      <c r="Z90" s="22">
        <v>1546.5</v>
      </c>
      <c r="AA90" s="22">
        <v>4.4666666666666668</v>
      </c>
      <c r="AB90" s="22">
        <v>1595.037037037037</v>
      </c>
      <c r="AC90" s="24">
        <v>2.6</v>
      </c>
      <c r="AD90" s="24">
        <v>1194.4285714285713</v>
      </c>
      <c r="AE90" s="24">
        <v>1.9</v>
      </c>
      <c r="AF90" s="24">
        <v>1096.3333333333333</v>
      </c>
      <c r="AG90" s="24">
        <v>1.9</v>
      </c>
      <c r="AH90" s="24">
        <v>744</v>
      </c>
      <c r="AI90" s="24">
        <v>2.1333333333333333</v>
      </c>
      <c r="AJ90" s="24">
        <v>1007.35</v>
      </c>
      <c r="AK90" s="26">
        <v>3</v>
      </c>
      <c r="AL90" s="26">
        <v>1699.8</v>
      </c>
      <c r="AM90" s="26">
        <v>2.8</v>
      </c>
      <c r="AN90" s="26">
        <v>1485.6666666666667</v>
      </c>
      <c r="AO90" s="26">
        <v>2.2222222222222223</v>
      </c>
      <c r="AP90" s="26">
        <v>1653.25</v>
      </c>
      <c r="AQ90" s="26">
        <v>2.6785714285714284</v>
      </c>
      <c r="AR90" s="26">
        <v>1601.7333333333333</v>
      </c>
      <c r="AS90" s="28">
        <v>4</v>
      </c>
      <c r="AT90" s="28">
        <v>1530.1428571428571</v>
      </c>
      <c r="AU90" s="28">
        <v>4</v>
      </c>
      <c r="AV90" s="28">
        <v>1482.875</v>
      </c>
      <c r="AW90" s="28">
        <v>2.8888888888888888</v>
      </c>
      <c r="AX90" s="28">
        <v>1094.2857142857142</v>
      </c>
      <c r="AY90" s="28">
        <v>3.6428571428571428</v>
      </c>
      <c r="AZ90" s="28">
        <v>1374.2727272727273</v>
      </c>
      <c r="BA90" s="33">
        <f>Tabla25[[#This Row],[ROS_NUM_COR_COD_ROS_TG_NEG]]-Tabla25[[#This Row],[PAS_NUM_COR_COD_ROS_TG_NEG]]</f>
        <v>0.64999999999999991</v>
      </c>
      <c r="BB90" s="33">
        <f>Tabla25[[#This Row],[ROS_DUR_COR_COD_ROS_TG_NEG]]-Tabla25[[#This Row],[PAS_DUR_COR_COD_ROS_TG_NEG]]</f>
        <v>227.70535714285711</v>
      </c>
      <c r="BC90" s="33">
        <f>Tabla25[[#This Row],[ROS_NUM_COR_COD_ROS_TG_NEU]]-Tabla25[[#This Row],[PAS_NUM_COR_COD_ROS_TG_NEU]]</f>
        <v>0.25</v>
      </c>
      <c r="BD90" s="33">
        <f>Tabla25[[#This Row],[ROS_DUR_COR_COD_ROS_TG_NEU]]-Tabla25[[#This Row],[PAS_DUR_COR_COD_ROS_TG_NEU]]</f>
        <v>-236.32500000000005</v>
      </c>
      <c r="BE90" s="33">
        <f>Tabla25[[#This Row],[ROS_NUM_COR_COD_ROS_TG_POS]]-Tabla25[[#This Row],[PAS_NUM_COR_COD_ROS_TG_POS]]</f>
        <v>0.16666666666666652</v>
      </c>
      <c r="BF90" s="33">
        <f>Tabla25[[#This Row],[ROS_DUR_COR_COD_ROS_TG_POS]]-Tabla25[[#This Row],[PAS_DUR_COR_COD_ROS_TG_POS]]</f>
        <v>-212.63095238095252</v>
      </c>
      <c r="BG90" s="33">
        <f>Tabla25[[#This Row],[ROS_NUM_COR_COD_ROS_TG_TOT]]-Tabla25[[#This Row],[PAS_NUM_COR_COD_ROS_TG_TOT]]</f>
        <v>0.34975369458128069</v>
      </c>
      <c r="BH90" s="33">
        <f>Tabla25[[#This Row],[ROS_DUR_COR_COD_ROS_TG_TOT]]-Tabla25[[#This Row],[PAS_DUR_COR_COD_ROS_TG_TOT]]</f>
        <v>-74.797040169133197</v>
      </c>
      <c r="BI90" s="30">
        <f>Tabla25[[#This Row],[ROS_NUM_COR_COD_ESC_TG_NEG]]-Tabla25[[#This Row],[PAS_NUM_COR_COD_ESC_TG_NEG]]</f>
        <v>-0.29999999999999982</v>
      </c>
      <c r="BJ90" s="30">
        <f>Tabla25[[#This Row],[ROS_DUR_COR_COD_ESC_TG_NEG]]-Tabla25[[#This Row],[PAS_DUR_COR_COD_ESC_TG_NEG]]</f>
        <v>381.48749999999995</v>
      </c>
      <c r="BK90" s="30">
        <f>Tabla25[[#This Row],[ROS_NUM_COR_COD_ESC_TG_NEU]]-Tabla25[[#This Row],[PAS_NUM_COR_COD_ESC_TG_NEU]]</f>
        <v>-5.0000000000000266E-2</v>
      </c>
      <c r="BL90" s="30">
        <f>Tabla25[[#This Row],[ROS_DUR_COR_COD_ESC_TG_NEU]]-Tabla25[[#This Row],[PAS_DUR_COR_COD_ESC_TG_NEU]]</f>
        <v>119.23809523809541</v>
      </c>
      <c r="BM90" s="30">
        <f>Tabla25[[#This Row],[ROS_NUM_COR_COD_ESC_TG_POS]]-Tabla25[[#This Row],[PAS_NUM_COR_COD_ESC_TG_POS]]</f>
        <v>-1.6666666666666665</v>
      </c>
      <c r="BN90" s="30">
        <f>Tabla25[[#This Row],[ROS_DUR_COR_COD_ESC_TG_POS]]-Tabla25[[#This Row],[PAS_DUR_COR_COD_ESC_TG_POS]]</f>
        <v>175.4375</v>
      </c>
      <c r="BO90" s="30">
        <f>Tabla25[[#This Row],[ROS_NUM_COR_COD_ESC_TG_TOT]]-Tabla25[[#This Row],[PAS_NUM_COR_COD_ESC_TG_TOT]]</f>
        <v>-0.64901477832512322</v>
      </c>
      <c r="BP90" s="30">
        <f>Tabla25[[#This Row],[ROS_DUR_COR_COD_ESC_TG_TOT]]-Tabla25[[#This Row],[PAS_DUR_COR_COD_ESC_TG_TOT]]</f>
        <v>213.29855072463761</v>
      </c>
      <c r="BQ90" s="36">
        <f>Tabla25[[#This Row],[PAS_NUM_COR_COD_ROS_TG_NEG]]-Tabla25[[#This Row],[ESC_NUM_COR_COD_ROS_TG_NEG]]</f>
        <v>0.75</v>
      </c>
      <c r="BR90" s="36">
        <f>Tabla25[[#This Row],[PAS_DUR_COR_COD_ROS_TG_NEG]]-Tabla25[[#This Row],[ESC_DUR_COR_COD_ROS_TG_NEG]]</f>
        <v>108.00892857142867</v>
      </c>
      <c r="BS90" s="36">
        <f>Tabla25[[#This Row],[PAS_NUM_COR_COD_ROS_TG_NEU]]-Tabla25[[#This Row],[ESC_NUM_COR_COD_ROS_TG_NEU]]</f>
        <v>1.85</v>
      </c>
      <c r="BT90" s="36">
        <f>Tabla25[[#This Row],[PAS_DUR_COR_COD_ROS_TG_NEU]]-Tabla25[[#This Row],[ESC_DUR_COR_COD_ROS_TG_NEU]]</f>
        <v>622.86666666666679</v>
      </c>
      <c r="BU90" s="36">
        <f>Tabla25[[#This Row],[PAS_NUM_COR_COD_ROS_TG_POS]]-Tabla25[[#This Row],[ESC_NUM_COR_COD_ROS_TG_POS]]</f>
        <v>0.82222222222222241</v>
      </c>
      <c r="BV90" s="36">
        <f>Tabla25[[#This Row],[PAS_DUR_COR_COD_ROS_TG_POS]]-Tabla25[[#This Row],[ESC_DUR_COR_COD_ROS_TG_POS]]</f>
        <v>562.91666666666674</v>
      </c>
      <c r="BW90" s="36">
        <f>Tabla25[[#This Row],[PAS_NUM_COR_COD_ROS_TG_TOT]]-Tabla25[[#This Row],[ESC_NUM_COR_COD_ROS_TG_TOT]]</f>
        <v>1.1597701149425288</v>
      </c>
      <c r="BX90" s="36">
        <f>Tabla25[[#This Row],[PAS_DUR_COR_COD_ROS_TG_TOT]]-Tabla25[[#This Row],[ESC_DUR_COR_COD_ROS_TG_TOT]]</f>
        <v>441.71976744186043</v>
      </c>
      <c r="BY90" s="39">
        <f>Tabla25[[#This Row],[PAS_NUM_COR_COD_ESC_TG_NEG]]-Tabla25[[#This Row],[ESC_NUM_COR_COD_ESC_TG_NEG]]</f>
        <v>-0.79999999999999982</v>
      </c>
      <c r="BZ90" s="39">
        <f>Tabla25[[#This Row],[PAS_DUR_COR_COD_ESC_TG_NEG]]-Tabla25[[#This Row],[ESC_DUR_COR_COD_ESC_TG_NEG]]</f>
        <v>-163.90972222222217</v>
      </c>
      <c r="CA90" s="39">
        <f>Tabla25[[#This Row],[PAS_NUM_COR_COD_ESC_TG_NEU]]-Tabla25[[#This Row],[ESC_NUM_COR_COD_ESC_TG_NEU]]</f>
        <v>-1.65</v>
      </c>
      <c r="CB90" s="39">
        <f>Tabla25[[#This Row],[PAS_DUR_COR_COD_ESC_TG_NEU]]-Tabla25[[#This Row],[ESC_DUR_COR_COD_ESC_TG_NEU]]</f>
        <v>-416.19642857142867</v>
      </c>
      <c r="CC90" s="39">
        <f>Tabla25[[#This Row],[PAS_NUM_COR_COD_ESC_TG_POS]]-Tabla25[[#This Row],[ESC_NUM_COR_COD_ESC_TG_POS]]</f>
        <v>-0.91111111111111098</v>
      </c>
      <c r="CD90" s="39">
        <f>Tabla25[[#This Row],[PAS_DUR_COR_COD_ESC_TG_POS]]-Tabla25[[#This Row],[ESC_DUR_COR_COD_ESC_TG_POS]]</f>
        <v>-68.6875</v>
      </c>
      <c r="CE90" s="39">
        <f>Tabla25[[#This Row],[PAS_NUM_COR_COD_ESC_TG_TOT]]-Tabla25[[#This Row],[ESC_NUM_COR_COD_ESC_TG_TOT]]</f>
        <v>-1.1390804597701152</v>
      </c>
      <c r="CF90" s="39">
        <f>Tabla25[[#This Row],[PAS_DUR_COR_COD_ESC_TG_TOT]]-Tabla25[[#This Row],[ESC_DUR_COR_COD_ESC_TG_TOT]]</f>
        <v>-206.60225442834121</v>
      </c>
      <c r="CG90" s="42">
        <f>Tabla25[[#This Row],[PAS_NUM_COR_COD_ROS_TG_NEG]]-Tabla25[[#This Row],[PAS_NUM_COR_COD_ESC_TG_NEG]]</f>
        <v>5.0000000000000266E-2</v>
      </c>
      <c r="CH90" s="42">
        <f>Tabla25[[#This Row],[PAS_NUM_COR_COD_ROS_TG_NEU]]-Tabla25[[#This Row],[PAS_NUM_COR_COD_ESC_TG_NEU]]</f>
        <v>0.89999999999999991</v>
      </c>
      <c r="CI90" s="42">
        <f>Tabla25[[#This Row],[PAS_NUM_COR_COD_ROS_TG_POS]]-Tabla25[[#This Row],[PAS_NUM_COR_COD_ESC_TG_POS]]</f>
        <v>-1.1666666666666665</v>
      </c>
      <c r="CJ90" s="42">
        <f>Tabla25[[#This Row],[PAS_NUM_COR_COD_ROS_TG_TOT]]-Tabla25[[#This Row],[PAS_NUM_COR_COD_ESC_TG_TOT]]</f>
        <v>-3.4482758620689502E-2</v>
      </c>
      <c r="CK90" s="42">
        <f>Tabla25[[#This Row],[PAS_DUR_COR_COD_ROS_TG_NEG]]-Tabla25[[#This Row],[PAS_DUR_COR_COD_ESC_TG_NEG]]</f>
        <v>-15.875</v>
      </c>
      <c r="CL90" s="42">
        <f>Tabla25[[#This Row],[PAS_DUR_COR_COD_ROS_TG_NEU]]-Tabla25[[#This Row],[PAS_DUR_COR_COD_ESC_TG_NEU]]</f>
        <v>352.77142857142871</v>
      </c>
      <c r="CM90" s="42">
        <f>Tabla25[[#This Row],[PAS_DUR_COR_COD_ROS_TG_POS]]-Tabla25[[#This Row],[PAS_DUR_COR_COD_ESC_TG_POS]]</f>
        <v>-170.89583333333326</v>
      </c>
      <c r="CN90" s="42">
        <f>Tabla25[[#This Row],[PAS_DUR_COR_COD_ROS_TG_TOT]]-Tabla25[[#This Row],[PAS_DUR_COR_COD_ESC_TG_TOT]]</f>
        <v>60.634984833164708</v>
      </c>
      <c r="CO90" s="44">
        <f>Tabla25[[#This Row],[ESC_NUM_COR_COD_ROS_TG_NEG]]-Tabla25[[#This Row],[ESC_NUM_COR_COD_ESC_TG_NEG]]</f>
        <v>-1.4999999999999996</v>
      </c>
      <c r="CP90" s="44">
        <f>Tabla25[[#This Row],[ESC_NUM_COR_COD_ROS_TG_NEU]]-Tabla25[[#This Row],[ESC_NUM_COR_COD_ESC_TG_NEU]]</f>
        <v>-2.6</v>
      </c>
      <c r="CQ90" s="44">
        <f>Tabla25[[#This Row],[ESC_NUM_COR_COD_ROS_TG_POS]]-Tabla25[[#This Row],[ESC_NUM_COR_COD_ESC_TG_POS]]</f>
        <v>-2.9</v>
      </c>
      <c r="CR90" s="44">
        <f>Tabla25[[#This Row],[ESC_NUM_COR_COD_ROS_TG_TOT]]-Tabla25[[#This Row],[ESC_NUM_COR_COD_ESC_TG_TOT]]</f>
        <v>-2.3333333333333335</v>
      </c>
      <c r="CS90" s="44">
        <f>Tabla25[[#This Row],[ESC_DUR_COR_COD_ROS_TG_NEG]]-Tabla25[[#This Row],[ESC_DUR_COR_COD_ESC_TG_NEG]]</f>
        <v>-287.79365079365084</v>
      </c>
      <c r="CT90" s="44">
        <f>Tabla25[[#This Row],[ESC_DUR_COR_COD_ROS_TG_NEU]]-Tabla25[[#This Row],[ESC_DUR_COR_COD_ESC_TG_NEU]]</f>
        <v>-686.29166666666674</v>
      </c>
      <c r="CU90" s="44">
        <f>Tabla25[[#This Row],[ESC_DUR_COR_COD_ROS_TG_POS]]-Tabla25[[#This Row],[ESC_DUR_COR_COD_ESC_TG_POS]]</f>
        <v>-802.5</v>
      </c>
      <c r="CV90" s="44">
        <f>Tabla25[[#This Row],[ESC_DUR_COR_COD_ROS_TG_TOT]]-Tabla25[[#This Row],[ESC_DUR_COR_COD_ESC_TG_TOT]]</f>
        <v>-587.68703703703693</v>
      </c>
      <c r="CW90" s="47">
        <f>Tabla25[[#This Row],[ROS_NUM_COR_COD_ROS_TG_NEG]]-Tabla25[[#This Row],[ROS_NUM_COR_COD_ESC_TG_NEG]]</f>
        <v>1</v>
      </c>
      <c r="CX90" s="47">
        <f>Tabla25[[#This Row],[ROS_NUM_COR_COD_ROS_TG_NEU]]-Tabla25[[#This Row],[ROS_NUM_COR_COD_ESC_TG_NEU]]</f>
        <v>1.2000000000000002</v>
      </c>
      <c r="CY90" s="47">
        <f>Tabla25[[#This Row],[ROS_NUM_COR_COD_ROS_TG_POS]]-Tabla25[[#This Row],[ROS_NUM_COR_COD_ESC_TG_POS]]</f>
        <v>0.66666666666666652</v>
      </c>
      <c r="CZ90" s="47">
        <f>Tabla25[[#This Row],[ROS_NUM_COR_COD_ROS_TG_TOT]]-Tabla25[[#This Row],[ROS_NUM_COR_COD_ESC_TG_TOT]]</f>
        <v>0.96428571428571441</v>
      </c>
      <c r="DA90" s="47">
        <f>Tabla25[[#This Row],[ROS_DUR_COR_COD_ROS_TG_NEG]]-Tabla25[[#This Row],[ROS_DUR_COR_COD_ESC_TG_NEG]]</f>
        <v>-169.65714285714284</v>
      </c>
      <c r="DB90" s="47">
        <f>Tabla25[[#This Row],[ROS_DUR_COR_COD_ROS_TG_NEU]]-Tabla25[[#This Row],[ROS_DUR_COR_COD_ESC_TG_NEU]]</f>
        <v>-2.7916666666667425</v>
      </c>
      <c r="DC90" s="47">
        <f>Tabla25[[#This Row],[ROS_DUR_COR_COD_ROS_TG_POS]]-Tabla25[[#This Row],[ROS_DUR_COR_COD_ESC_TG_POS]]</f>
        <v>-558.96428571428578</v>
      </c>
      <c r="DD90" s="47">
        <f>Tabla25[[#This Row],[ROS_DUR_COR_COD_ROS_TG_TOT]]-Tabla25[[#This Row],[ROS_DUR_COR_COD_ESC_TG_TOT]]</f>
        <v>-227.4606060606061</v>
      </c>
    </row>
    <row r="91" spans="1:108" x14ac:dyDescent="0.3">
      <c r="A91" s="2" t="s">
        <v>89</v>
      </c>
      <c r="B91" s="2">
        <v>30</v>
      </c>
      <c r="C91" s="2">
        <v>2</v>
      </c>
      <c r="D91" s="2">
        <v>39</v>
      </c>
      <c r="E91" s="19">
        <v>3</v>
      </c>
      <c r="F91" s="19">
        <v>1852.8181818181818</v>
      </c>
      <c r="G91" s="19">
        <v>2.6</v>
      </c>
      <c r="H91" s="19">
        <v>1366.9166666666667</v>
      </c>
      <c r="I91" s="19">
        <v>2.4500000000000002</v>
      </c>
      <c r="J91" s="19">
        <v>1281.7272727272727</v>
      </c>
      <c r="K91" s="19">
        <v>2.6833333333333331</v>
      </c>
      <c r="L91" s="19">
        <v>1496.5588235294117</v>
      </c>
      <c r="M91" s="21">
        <v>2.65</v>
      </c>
      <c r="N91" s="21">
        <v>1541.5454545454545</v>
      </c>
      <c r="O91" s="21">
        <v>2.9</v>
      </c>
      <c r="P91" s="21">
        <v>1405.2307692307693</v>
      </c>
      <c r="Q91" s="21">
        <v>2.6</v>
      </c>
      <c r="R91" s="21">
        <v>1702.1</v>
      </c>
      <c r="S91" s="21">
        <v>2.7166666666666668</v>
      </c>
      <c r="T91" s="21">
        <v>1536.6470588235295</v>
      </c>
      <c r="U91" s="22">
        <v>5.7777777777777777</v>
      </c>
      <c r="V91" s="22">
        <v>1779.2222222222222</v>
      </c>
      <c r="W91" s="22">
        <v>4.5555555555555554</v>
      </c>
      <c r="X91" s="22">
        <v>1570.8571428571429</v>
      </c>
      <c r="Y91" s="22">
        <v>5</v>
      </c>
      <c r="Z91" s="22">
        <v>1651.75</v>
      </c>
      <c r="AA91" s="22">
        <v>5.115384615384615</v>
      </c>
      <c r="AB91" s="22">
        <v>1675.9583333333333</v>
      </c>
      <c r="AC91" s="24">
        <v>1.6666666666666667</v>
      </c>
      <c r="AD91" s="24">
        <v>605.83333333333337</v>
      </c>
      <c r="AE91" s="24">
        <v>2.8888888888888888</v>
      </c>
      <c r="AF91" s="24">
        <v>943.625</v>
      </c>
      <c r="AG91" s="24">
        <v>1.625</v>
      </c>
      <c r="AH91" s="24">
        <v>701.4</v>
      </c>
      <c r="AI91" s="24">
        <v>2.0769230769230771</v>
      </c>
      <c r="AJ91" s="24">
        <v>773.21052631578948</v>
      </c>
      <c r="AK91" s="26">
        <v>1.2222222222222223</v>
      </c>
      <c r="AL91" s="26">
        <v>742.25</v>
      </c>
      <c r="AM91" s="26">
        <v>0.8</v>
      </c>
      <c r="AN91" s="26">
        <v>554.6</v>
      </c>
      <c r="AO91" s="26">
        <v>1.2222222222222223</v>
      </c>
      <c r="AP91" s="26">
        <v>493.4</v>
      </c>
      <c r="AQ91" s="26">
        <v>1.0714285714285714</v>
      </c>
      <c r="AR91" s="26">
        <v>586.35714285714289</v>
      </c>
      <c r="AS91" s="28">
        <v>4.666666666666667</v>
      </c>
      <c r="AT91" s="28">
        <v>1602.5555555555557</v>
      </c>
      <c r="AU91" s="28">
        <v>5.3</v>
      </c>
      <c r="AV91" s="28">
        <v>1819.2</v>
      </c>
      <c r="AW91" s="28">
        <v>5</v>
      </c>
      <c r="AX91" s="28">
        <v>1682.5555555555557</v>
      </c>
      <c r="AY91" s="28">
        <v>5</v>
      </c>
      <c r="AZ91" s="28">
        <v>1705.6428571428571</v>
      </c>
      <c r="BA91" s="33">
        <f>Tabla25[[#This Row],[ROS_NUM_COR_COD_ROS_TG_NEG]]-Tabla25[[#This Row],[PAS_NUM_COR_COD_ROS_TG_NEG]]</f>
        <v>2.0166666666666671</v>
      </c>
      <c r="BB91" s="33">
        <f>Tabla25[[#This Row],[ROS_DUR_COR_COD_ROS_TG_NEG]]-Tabla25[[#This Row],[PAS_DUR_COR_COD_ROS_TG_NEG]]</f>
        <v>61.010101010101152</v>
      </c>
      <c r="BC91" s="33">
        <f>Tabla25[[#This Row],[ROS_NUM_COR_COD_ROS_TG_NEU]]-Tabla25[[#This Row],[PAS_NUM_COR_COD_ROS_TG_NEU]]</f>
        <v>2.4</v>
      </c>
      <c r="BD91" s="33">
        <f>Tabla25[[#This Row],[ROS_DUR_COR_COD_ROS_TG_NEU]]-Tabla25[[#This Row],[PAS_DUR_COR_COD_ROS_TG_NEU]]</f>
        <v>413.96923076923076</v>
      </c>
      <c r="BE91" s="33">
        <f>Tabla25[[#This Row],[ROS_NUM_COR_COD_ROS_TG_POS]]-Tabla25[[#This Row],[PAS_NUM_COR_COD_ROS_TG_POS]]</f>
        <v>2.4</v>
      </c>
      <c r="BF91" s="33">
        <f>Tabla25[[#This Row],[ROS_DUR_COR_COD_ROS_TG_POS]]-Tabla25[[#This Row],[PAS_DUR_COR_COD_ROS_TG_POS]]</f>
        <v>-19.544444444444252</v>
      </c>
      <c r="BG91" s="33">
        <f>Tabla25[[#This Row],[ROS_NUM_COR_COD_ROS_TG_TOT]]-Tabla25[[#This Row],[PAS_NUM_COR_COD_ROS_TG_TOT]]</f>
        <v>2.2833333333333332</v>
      </c>
      <c r="BH91" s="33">
        <f>Tabla25[[#This Row],[ROS_DUR_COR_COD_ROS_TG_TOT]]-Tabla25[[#This Row],[PAS_DUR_COR_COD_ROS_TG_TOT]]</f>
        <v>168.9957983193276</v>
      </c>
      <c r="BI91" s="30">
        <f>Tabla25[[#This Row],[ROS_NUM_COR_COD_ESC_TG_NEG]]-Tabla25[[#This Row],[PAS_NUM_COR_COD_ESC_TG_NEG]]</f>
        <v>-1.7777777777777777</v>
      </c>
      <c r="BJ91" s="30">
        <f>Tabla25[[#This Row],[ROS_DUR_COR_COD_ESC_TG_NEG]]-Tabla25[[#This Row],[PAS_DUR_COR_COD_ESC_TG_NEG]]</f>
        <v>-1110.5681818181818</v>
      </c>
      <c r="BK91" s="30">
        <f>Tabla25[[#This Row],[ROS_NUM_COR_COD_ESC_TG_NEU]]-Tabla25[[#This Row],[PAS_NUM_COR_COD_ESC_TG_NEU]]</f>
        <v>-1.8</v>
      </c>
      <c r="BL91" s="30">
        <f>Tabla25[[#This Row],[ROS_DUR_COR_COD_ESC_TG_NEU]]-Tabla25[[#This Row],[PAS_DUR_COR_COD_ESC_TG_NEU]]</f>
        <v>-812.31666666666672</v>
      </c>
      <c r="BM91" s="30">
        <f>Tabla25[[#This Row],[ROS_NUM_COR_COD_ESC_TG_POS]]-Tabla25[[#This Row],[PAS_NUM_COR_COD_ESC_TG_POS]]</f>
        <v>-1.2277777777777779</v>
      </c>
      <c r="BN91" s="30">
        <f>Tabla25[[#This Row],[ROS_DUR_COR_COD_ESC_TG_POS]]-Tabla25[[#This Row],[PAS_DUR_COR_COD_ESC_TG_POS]]</f>
        <v>-788.32727272727277</v>
      </c>
      <c r="BO91" s="30">
        <f>Tabla25[[#This Row],[ROS_NUM_COR_COD_ESC_TG_TOT]]-Tabla25[[#This Row],[PAS_NUM_COR_COD_ESC_TG_TOT]]</f>
        <v>-1.6119047619047617</v>
      </c>
      <c r="BP91" s="30">
        <f>Tabla25[[#This Row],[ROS_DUR_COR_COD_ESC_TG_TOT]]-Tabla25[[#This Row],[PAS_DUR_COR_COD_ESC_TG_TOT]]</f>
        <v>-910.20168067226882</v>
      </c>
      <c r="BQ91" s="36">
        <f>Tabla25[[#This Row],[PAS_NUM_COR_COD_ROS_TG_NEG]]-Tabla25[[#This Row],[ESC_NUM_COR_COD_ROS_TG_NEG]]</f>
        <v>0.98333333333333317</v>
      </c>
      <c r="BR91" s="36">
        <f>Tabla25[[#This Row],[PAS_DUR_COR_COD_ROS_TG_NEG]]-Tabla25[[#This Row],[ESC_DUR_COR_COD_ROS_TG_NEG]]</f>
        <v>935.71212121212113</v>
      </c>
      <c r="BS91" s="36">
        <f>Tabla25[[#This Row],[PAS_NUM_COR_COD_ROS_TG_NEU]]-Tabla25[[#This Row],[ESC_NUM_COR_COD_ROS_TG_NEU]]</f>
        <v>1.1111111111111072E-2</v>
      </c>
      <c r="BT91" s="36">
        <f>Tabla25[[#This Row],[PAS_DUR_COR_COD_ROS_TG_NEU]]-Tabla25[[#This Row],[ESC_DUR_COR_COD_ROS_TG_NEU]]</f>
        <v>461.60576923076928</v>
      </c>
      <c r="BU91" s="36">
        <f>Tabla25[[#This Row],[PAS_NUM_COR_COD_ROS_TG_POS]]-Tabla25[[#This Row],[ESC_NUM_COR_COD_ROS_TG_POS]]</f>
        <v>0.97500000000000009</v>
      </c>
      <c r="BV91" s="36">
        <f>Tabla25[[#This Row],[PAS_DUR_COR_COD_ROS_TG_POS]]-Tabla25[[#This Row],[ESC_DUR_COR_COD_ROS_TG_POS]]</f>
        <v>1000.6999999999999</v>
      </c>
      <c r="BW91" s="36">
        <f>Tabla25[[#This Row],[PAS_NUM_COR_COD_ROS_TG_TOT]]-Tabla25[[#This Row],[ESC_NUM_COR_COD_ROS_TG_TOT]]</f>
        <v>0.63974358974358969</v>
      </c>
      <c r="BX91" s="36">
        <f>Tabla25[[#This Row],[PAS_DUR_COR_COD_ROS_TG_TOT]]-Tabla25[[#This Row],[ESC_DUR_COR_COD_ROS_TG_TOT]]</f>
        <v>763.43653250774003</v>
      </c>
      <c r="BY91" s="39">
        <f>Tabla25[[#This Row],[PAS_NUM_COR_COD_ESC_TG_NEG]]-Tabla25[[#This Row],[ESC_NUM_COR_COD_ESC_TG_NEG]]</f>
        <v>-2.7777777777777777</v>
      </c>
      <c r="BZ91" s="39">
        <f>Tabla25[[#This Row],[PAS_DUR_COR_COD_ESC_TG_NEG]]-Tabla25[[#This Row],[ESC_DUR_COR_COD_ESC_TG_NEG]]</f>
        <v>73.595959595959584</v>
      </c>
      <c r="CA91" s="39">
        <f>Tabla25[[#This Row],[PAS_NUM_COR_COD_ESC_TG_NEU]]-Tabla25[[#This Row],[ESC_NUM_COR_COD_ESC_TG_NEU]]</f>
        <v>-1.9555555555555553</v>
      </c>
      <c r="CB91" s="39">
        <f>Tabla25[[#This Row],[PAS_DUR_COR_COD_ESC_TG_NEU]]-Tabla25[[#This Row],[ESC_DUR_COR_COD_ESC_TG_NEU]]</f>
        <v>-203.94047619047615</v>
      </c>
      <c r="CC91" s="39">
        <f>Tabla25[[#This Row],[PAS_NUM_COR_COD_ESC_TG_POS]]-Tabla25[[#This Row],[ESC_NUM_COR_COD_ESC_TG_POS]]</f>
        <v>-2.5499999999999998</v>
      </c>
      <c r="CD91" s="39">
        <f>Tabla25[[#This Row],[PAS_DUR_COR_COD_ESC_TG_POS]]-Tabla25[[#This Row],[ESC_DUR_COR_COD_ESC_TG_POS]]</f>
        <v>-370.02272727272725</v>
      </c>
      <c r="CE91" s="39">
        <f>Tabla25[[#This Row],[PAS_NUM_COR_COD_ESC_TG_TOT]]-Tabla25[[#This Row],[ESC_NUM_COR_COD_ESC_TG_TOT]]</f>
        <v>-2.4320512820512818</v>
      </c>
      <c r="CF91" s="39">
        <f>Tabla25[[#This Row],[PAS_DUR_COR_COD_ESC_TG_TOT]]-Tabla25[[#This Row],[ESC_DUR_COR_COD_ESC_TG_TOT]]</f>
        <v>-179.39950980392155</v>
      </c>
      <c r="CG91" s="42">
        <f>Tabla25[[#This Row],[PAS_NUM_COR_COD_ROS_TG_NEG]]-Tabla25[[#This Row],[PAS_NUM_COR_COD_ESC_TG_NEG]]</f>
        <v>-0.35000000000000009</v>
      </c>
      <c r="CH91" s="42">
        <f>Tabla25[[#This Row],[PAS_NUM_COR_COD_ROS_TG_NEU]]-Tabla25[[#This Row],[PAS_NUM_COR_COD_ESC_TG_NEU]]</f>
        <v>0.29999999999999982</v>
      </c>
      <c r="CI91" s="42">
        <f>Tabla25[[#This Row],[PAS_NUM_COR_COD_ROS_TG_POS]]-Tabla25[[#This Row],[PAS_NUM_COR_COD_ESC_TG_POS]]</f>
        <v>0.14999999999999991</v>
      </c>
      <c r="CJ91" s="42">
        <f>Tabla25[[#This Row],[PAS_NUM_COR_COD_ROS_TG_TOT]]-Tabla25[[#This Row],[PAS_NUM_COR_COD_ESC_TG_TOT]]</f>
        <v>3.3333333333333659E-2</v>
      </c>
      <c r="CK91" s="42">
        <f>Tabla25[[#This Row],[PAS_DUR_COR_COD_ROS_TG_NEG]]-Tabla25[[#This Row],[PAS_DUR_COR_COD_ESC_TG_NEG]]</f>
        <v>-311.27272727272725</v>
      </c>
      <c r="CL91" s="42">
        <f>Tabla25[[#This Row],[PAS_DUR_COR_COD_ROS_TG_NEU]]-Tabla25[[#This Row],[PAS_DUR_COR_COD_ESC_TG_NEU]]</f>
        <v>38.314102564102541</v>
      </c>
      <c r="CM91" s="42">
        <f>Tabla25[[#This Row],[PAS_DUR_COR_COD_ROS_TG_POS]]-Tabla25[[#This Row],[PAS_DUR_COR_COD_ESC_TG_POS]]</f>
        <v>420.37272727272716</v>
      </c>
      <c r="CN91" s="42">
        <f>Tabla25[[#This Row],[PAS_DUR_COR_COD_ROS_TG_TOT]]-Tabla25[[#This Row],[PAS_DUR_COR_COD_ESC_TG_TOT]]</f>
        <v>40.088235294117794</v>
      </c>
      <c r="CO91" s="44">
        <f>Tabla25[[#This Row],[ESC_NUM_COR_COD_ROS_TG_NEG]]-Tabla25[[#This Row],[ESC_NUM_COR_COD_ESC_TG_NEG]]</f>
        <v>-4.1111111111111107</v>
      </c>
      <c r="CP91" s="44">
        <f>Tabla25[[#This Row],[ESC_NUM_COR_COD_ROS_TG_NEU]]-Tabla25[[#This Row],[ESC_NUM_COR_COD_ESC_TG_NEU]]</f>
        <v>-1.6666666666666665</v>
      </c>
      <c r="CQ91" s="44">
        <f>Tabla25[[#This Row],[ESC_NUM_COR_COD_ROS_TG_POS]]-Tabla25[[#This Row],[ESC_NUM_COR_COD_ESC_TG_POS]]</f>
        <v>-3.375</v>
      </c>
      <c r="CR91" s="44">
        <f>Tabla25[[#This Row],[ESC_NUM_COR_COD_ROS_TG_TOT]]-Tabla25[[#This Row],[ESC_NUM_COR_COD_ESC_TG_TOT]]</f>
        <v>-3.0384615384615379</v>
      </c>
      <c r="CS91" s="44">
        <f>Tabla25[[#This Row],[ESC_DUR_COR_COD_ROS_TG_NEG]]-Tabla25[[#This Row],[ESC_DUR_COR_COD_ESC_TG_NEG]]</f>
        <v>-1173.3888888888887</v>
      </c>
      <c r="CT91" s="44">
        <f>Tabla25[[#This Row],[ESC_DUR_COR_COD_ROS_TG_NEU]]-Tabla25[[#This Row],[ESC_DUR_COR_COD_ESC_TG_NEU]]</f>
        <v>-627.23214285714289</v>
      </c>
      <c r="CU91" s="44">
        <f>Tabla25[[#This Row],[ESC_DUR_COR_COD_ROS_TG_POS]]-Tabla25[[#This Row],[ESC_DUR_COR_COD_ESC_TG_POS]]</f>
        <v>-950.35</v>
      </c>
      <c r="CV91" s="44">
        <f>Tabla25[[#This Row],[ESC_DUR_COR_COD_ROS_TG_TOT]]-Tabla25[[#This Row],[ESC_DUR_COR_COD_ESC_TG_TOT]]</f>
        <v>-902.74780701754378</v>
      </c>
      <c r="CW91" s="47">
        <f>Tabla25[[#This Row],[ROS_NUM_COR_COD_ROS_TG_NEG]]-Tabla25[[#This Row],[ROS_NUM_COR_COD_ESC_TG_NEG]]</f>
        <v>3.4444444444444446</v>
      </c>
      <c r="CX91" s="47">
        <f>Tabla25[[#This Row],[ROS_NUM_COR_COD_ROS_TG_NEU]]-Tabla25[[#This Row],[ROS_NUM_COR_COD_ESC_TG_NEU]]</f>
        <v>4.5</v>
      </c>
      <c r="CY91" s="47">
        <f>Tabla25[[#This Row],[ROS_NUM_COR_COD_ROS_TG_POS]]-Tabla25[[#This Row],[ROS_NUM_COR_COD_ESC_TG_POS]]</f>
        <v>3.7777777777777777</v>
      </c>
      <c r="CZ91" s="47">
        <f>Tabla25[[#This Row],[ROS_NUM_COR_COD_ROS_TG_TOT]]-Tabla25[[#This Row],[ROS_NUM_COR_COD_ESC_TG_TOT]]</f>
        <v>3.9285714285714288</v>
      </c>
      <c r="DA91" s="47">
        <f>Tabla25[[#This Row],[ROS_DUR_COR_COD_ROS_TG_NEG]]-Tabla25[[#This Row],[ROS_DUR_COR_COD_ESC_TG_NEG]]</f>
        <v>860.30555555555566</v>
      </c>
      <c r="DB91" s="47">
        <f>Tabla25[[#This Row],[ROS_DUR_COR_COD_ROS_TG_NEU]]-Tabla25[[#This Row],[ROS_DUR_COR_COD_ESC_TG_NEU]]</f>
        <v>1264.5999999999999</v>
      </c>
      <c r="DC91" s="47">
        <f>Tabla25[[#This Row],[ROS_DUR_COR_COD_ROS_TG_POS]]-Tabla25[[#This Row],[ROS_DUR_COR_COD_ESC_TG_POS]]</f>
        <v>1189.1555555555556</v>
      </c>
      <c r="DD91" s="47">
        <f>Tabla25[[#This Row],[ROS_DUR_COR_COD_ROS_TG_TOT]]-Tabla25[[#This Row],[ROS_DUR_COR_COD_ESC_TG_TOT]]</f>
        <v>1119.2857142857142</v>
      </c>
    </row>
    <row r="92" spans="1:108" x14ac:dyDescent="0.3">
      <c r="A92" s="2" t="s">
        <v>90</v>
      </c>
      <c r="B92" s="2">
        <v>30</v>
      </c>
      <c r="C92" s="2">
        <v>2</v>
      </c>
      <c r="D92" s="2">
        <v>31</v>
      </c>
      <c r="E92" s="19">
        <v>2.7</v>
      </c>
      <c r="F92" s="19">
        <v>784.10526315789468</v>
      </c>
      <c r="G92" s="19">
        <v>3.25</v>
      </c>
      <c r="H92" s="19">
        <v>1088.0555555555557</v>
      </c>
      <c r="I92" s="19">
        <v>3.25</v>
      </c>
      <c r="J92" s="19">
        <v>1042.3333333333333</v>
      </c>
      <c r="K92" s="19">
        <v>3.0666666666666669</v>
      </c>
      <c r="L92" s="19">
        <v>968.09090909090912</v>
      </c>
      <c r="M92" s="21">
        <v>4.45</v>
      </c>
      <c r="N92" s="21">
        <v>1437.6842105263158</v>
      </c>
      <c r="O92" s="21">
        <v>3.85</v>
      </c>
      <c r="P92" s="21">
        <v>1164.8499999999999</v>
      </c>
      <c r="Q92" s="21">
        <v>4.1500000000000004</v>
      </c>
      <c r="R92" s="21">
        <v>1210.8499999999999</v>
      </c>
      <c r="S92" s="21">
        <v>4.1500000000000004</v>
      </c>
      <c r="T92" s="21">
        <v>1268.3050847457628</v>
      </c>
      <c r="U92" s="22">
        <v>4.2857142857142856</v>
      </c>
      <c r="V92" s="22">
        <v>1575</v>
      </c>
      <c r="W92" s="22">
        <v>2.5555555555555554</v>
      </c>
      <c r="X92" s="22">
        <v>961.14285714285711</v>
      </c>
      <c r="Y92" s="22">
        <v>3.25</v>
      </c>
      <c r="Z92" s="22">
        <v>1078.7142857142858</v>
      </c>
      <c r="AA92" s="22">
        <v>3.2916666666666665</v>
      </c>
      <c r="AB92" s="22">
        <v>1186.45</v>
      </c>
      <c r="AC92" s="24">
        <v>3.2857142857142856</v>
      </c>
      <c r="AD92" s="24">
        <v>1189.8</v>
      </c>
      <c r="AE92" s="24">
        <v>3.7777777777777777</v>
      </c>
      <c r="AF92" s="24">
        <v>1115.7777777777778</v>
      </c>
      <c r="AG92" s="24">
        <v>2.875</v>
      </c>
      <c r="AH92" s="24">
        <v>1075.2857142857142</v>
      </c>
      <c r="AI92" s="24">
        <v>3.3333333333333335</v>
      </c>
      <c r="AJ92" s="24">
        <v>1119.9047619047619</v>
      </c>
      <c r="AK92" s="26">
        <v>2.6</v>
      </c>
      <c r="AL92" s="26">
        <v>1077.2</v>
      </c>
      <c r="AM92" s="26">
        <v>2.9</v>
      </c>
      <c r="AN92" s="26">
        <v>1201.6666666666667</v>
      </c>
      <c r="AO92" s="26">
        <v>2</v>
      </c>
      <c r="AP92" s="26">
        <v>782.5</v>
      </c>
      <c r="AQ92" s="26">
        <v>2.5</v>
      </c>
      <c r="AR92" s="26">
        <v>1017.1176470588235</v>
      </c>
      <c r="AS92" s="28">
        <v>2.9</v>
      </c>
      <c r="AT92" s="28">
        <v>787.66666666666663</v>
      </c>
      <c r="AU92" s="28">
        <v>2.4</v>
      </c>
      <c r="AV92" s="28">
        <v>662.5</v>
      </c>
      <c r="AW92" s="28">
        <v>3.5</v>
      </c>
      <c r="AX92" s="28">
        <v>1167.2857142857142</v>
      </c>
      <c r="AY92" s="28">
        <v>2.9333333333333331</v>
      </c>
      <c r="AZ92" s="28">
        <v>856.66666666666663</v>
      </c>
      <c r="BA92" s="33">
        <f>Tabla25[[#This Row],[ROS_NUM_COR_COD_ROS_TG_NEG]]-Tabla25[[#This Row],[PAS_NUM_COR_COD_ROS_TG_NEG]]</f>
        <v>-1.5500000000000003</v>
      </c>
      <c r="BB92" s="33">
        <f>Tabla25[[#This Row],[ROS_DUR_COR_COD_ROS_TG_NEG]]-Tabla25[[#This Row],[PAS_DUR_COR_COD_ROS_TG_NEG]]</f>
        <v>-650.01754385964921</v>
      </c>
      <c r="BC92" s="33">
        <f>Tabla25[[#This Row],[ROS_NUM_COR_COD_ROS_TG_NEU]]-Tabla25[[#This Row],[PAS_NUM_COR_COD_ROS_TG_NEU]]</f>
        <v>-1.4500000000000002</v>
      </c>
      <c r="BD92" s="33">
        <f>Tabla25[[#This Row],[ROS_DUR_COR_COD_ROS_TG_NEU]]-Tabla25[[#This Row],[PAS_DUR_COR_COD_ROS_TG_NEU]]</f>
        <v>-502.34999999999991</v>
      </c>
      <c r="BE92" s="33">
        <f>Tabla25[[#This Row],[ROS_NUM_COR_COD_ROS_TG_POS]]-Tabla25[[#This Row],[PAS_NUM_COR_COD_ROS_TG_POS]]</f>
        <v>-0.65000000000000036</v>
      </c>
      <c r="BF92" s="33">
        <f>Tabla25[[#This Row],[ROS_DUR_COR_COD_ROS_TG_POS]]-Tabla25[[#This Row],[PAS_DUR_COR_COD_ROS_TG_POS]]</f>
        <v>-43.564285714285688</v>
      </c>
      <c r="BG92" s="33">
        <f>Tabla25[[#This Row],[ROS_NUM_COR_COD_ROS_TG_TOT]]-Tabla25[[#This Row],[PAS_NUM_COR_COD_ROS_TG_TOT]]</f>
        <v>-1.2166666666666672</v>
      </c>
      <c r="BH92" s="33">
        <f>Tabla25[[#This Row],[ROS_DUR_COR_COD_ROS_TG_TOT]]-Tabla25[[#This Row],[PAS_DUR_COR_COD_ROS_TG_TOT]]</f>
        <v>-411.63841807909614</v>
      </c>
      <c r="BI92" s="30">
        <f>Tabla25[[#This Row],[ROS_NUM_COR_COD_ESC_TG_NEG]]-Tabla25[[#This Row],[PAS_NUM_COR_COD_ESC_TG_NEG]]</f>
        <v>-0.10000000000000009</v>
      </c>
      <c r="BJ92" s="30">
        <f>Tabla25[[#This Row],[ROS_DUR_COR_COD_ESC_TG_NEG]]-Tabla25[[#This Row],[PAS_DUR_COR_COD_ESC_TG_NEG]]</f>
        <v>293.09473684210536</v>
      </c>
      <c r="BK92" s="30">
        <f>Tabla25[[#This Row],[ROS_NUM_COR_COD_ESC_TG_NEU]]-Tabla25[[#This Row],[PAS_NUM_COR_COD_ESC_TG_NEU]]</f>
        <v>-0.35000000000000009</v>
      </c>
      <c r="BL92" s="30">
        <f>Tabla25[[#This Row],[ROS_DUR_COR_COD_ESC_TG_NEU]]-Tabla25[[#This Row],[PAS_DUR_COR_COD_ESC_TG_NEU]]</f>
        <v>113.61111111111109</v>
      </c>
      <c r="BM92" s="30">
        <f>Tabla25[[#This Row],[ROS_NUM_COR_COD_ESC_TG_POS]]-Tabla25[[#This Row],[PAS_NUM_COR_COD_ESC_TG_POS]]</f>
        <v>-1.25</v>
      </c>
      <c r="BN92" s="30">
        <f>Tabla25[[#This Row],[ROS_DUR_COR_COD_ESC_TG_POS]]-Tabla25[[#This Row],[PAS_DUR_COR_COD_ESC_TG_POS]]</f>
        <v>-259.83333333333326</v>
      </c>
      <c r="BO92" s="30">
        <f>Tabla25[[#This Row],[ROS_NUM_COR_COD_ESC_TG_TOT]]-Tabla25[[#This Row],[PAS_NUM_COR_COD_ESC_TG_TOT]]</f>
        <v>-0.56666666666666687</v>
      </c>
      <c r="BP92" s="30">
        <f>Tabla25[[#This Row],[ROS_DUR_COR_COD_ESC_TG_TOT]]-Tabla25[[#This Row],[PAS_DUR_COR_COD_ESC_TG_TOT]]</f>
        <v>49.026737967914414</v>
      </c>
      <c r="BQ92" s="36">
        <f>Tabla25[[#This Row],[PAS_NUM_COR_COD_ROS_TG_NEG]]-Tabla25[[#This Row],[ESC_NUM_COR_COD_ROS_TG_NEG]]</f>
        <v>1.1642857142857146</v>
      </c>
      <c r="BR92" s="36">
        <f>Tabla25[[#This Row],[PAS_DUR_COR_COD_ROS_TG_NEG]]-Tabla25[[#This Row],[ESC_DUR_COR_COD_ROS_TG_NEG]]</f>
        <v>247.88421052631588</v>
      </c>
      <c r="BS92" s="36">
        <f>Tabla25[[#This Row],[PAS_NUM_COR_COD_ROS_TG_NEU]]-Tabla25[[#This Row],[ESC_NUM_COR_COD_ROS_TG_NEU]]</f>
        <v>7.222222222222241E-2</v>
      </c>
      <c r="BT92" s="36">
        <f>Tabla25[[#This Row],[PAS_DUR_COR_COD_ROS_TG_NEU]]-Tabla25[[#This Row],[ESC_DUR_COR_COD_ROS_TG_NEU]]</f>
        <v>49.072222222222081</v>
      </c>
      <c r="BU92" s="36">
        <f>Tabla25[[#This Row],[PAS_NUM_COR_COD_ROS_TG_POS]]-Tabla25[[#This Row],[ESC_NUM_COR_COD_ROS_TG_POS]]</f>
        <v>1.2750000000000004</v>
      </c>
      <c r="BV92" s="36">
        <f>Tabla25[[#This Row],[PAS_DUR_COR_COD_ROS_TG_POS]]-Tabla25[[#This Row],[ESC_DUR_COR_COD_ROS_TG_POS]]</f>
        <v>135.56428571428569</v>
      </c>
      <c r="BW92" s="36">
        <f>Tabla25[[#This Row],[PAS_NUM_COR_COD_ROS_TG_TOT]]-Tabla25[[#This Row],[ESC_NUM_COR_COD_ROS_TG_TOT]]</f>
        <v>0.81666666666666687</v>
      </c>
      <c r="BX92" s="36">
        <f>Tabla25[[#This Row],[PAS_DUR_COR_COD_ROS_TG_TOT]]-Tabla25[[#This Row],[ESC_DUR_COR_COD_ROS_TG_TOT]]</f>
        <v>148.40032284100084</v>
      </c>
      <c r="BY92" s="39">
        <f>Tabla25[[#This Row],[PAS_NUM_COR_COD_ESC_TG_NEG]]-Tabla25[[#This Row],[ESC_NUM_COR_COD_ESC_TG_NEG]]</f>
        <v>-1.5857142857142854</v>
      </c>
      <c r="BZ92" s="39">
        <f>Tabla25[[#This Row],[PAS_DUR_COR_COD_ESC_TG_NEG]]-Tabla25[[#This Row],[ESC_DUR_COR_COD_ESC_TG_NEG]]</f>
        <v>-790.89473684210532</v>
      </c>
      <c r="CA92" s="39">
        <f>Tabla25[[#This Row],[PAS_NUM_COR_COD_ESC_TG_NEU]]-Tabla25[[#This Row],[ESC_NUM_COR_COD_ESC_TG_NEU]]</f>
        <v>0.69444444444444464</v>
      </c>
      <c r="CB92" s="39">
        <f>Tabla25[[#This Row],[PAS_DUR_COR_COD_ESC_TG_NEU]]-Tabla25[[#This Row],[ESC_DUR_COR_COD_ESC_TG_NEU]]</f>
        <v>126.91269841269855</v>
      </c>
      <c r="CC92" s="39">
        <f>Tabla25[[#This Row],[PAS_NUM_COR_COD_ESC_TG_POS]]-Tabla25[[#This Row],[ESC_NUM_COR_COD_ESC_TG_POS]]</f>
        <v>0</v>
      </c>
      <c r="CD92" s="39">
        <f>Tabla25[[#This Row],[PAS_DUR_COR_COD_ESC_TG_POS]]-Tabla25[[#This Row],[ESC_DUR_COR_COD_ESC_TG_POS]]</f>
        <v>-36.380952380952522</v>
      </c>
      <c r="CE92" s="39">
        <f>Tabla25[[#This Row],[PAS_NUM_COR_COD_ESC_TG_TOT]]-Tabla25[[#This Row],[ESC_NUM_COR_COD_ESC_TG_TOT]]</f>
        <v>-0.22499999999999964</v>
      </c>
      <c r="CF92" s="39">
        <f>Tabla25[[#This Row],[PAS_DUR_COR_COD_ESC_TG_TOT]]-Tabla25[[#This Row],[ESC_DUR_COR_COD_ESC_TG_TOT]]</f>
        <v>-218.35909090909092</v>
      </c>
      <c r="CG92" s="42">
        <f>Tabla25[[#This Row],[PAS_NUM_COR_COD_ROS_TG_NEG]]-Tabla25[[#This Row],[PAS_NUM_COR_COD_ESC_TG_NEG]]</f>
        <v>1.75</v>
      </c>
      <c r="CH92" s="42">
        <f>Tabla25[[#This Row],[PAS_NUM_COR_COD_ROS_TG_NEU]]-Tabla25[[#This Row],[PAS_NUM_COR_COD_ESC_TG_NEU]]</f>
        <v>0.60000000000000009</v>
      </c>
      <c r="CI92" s="42">
        <f>Tabla25[[#This Row],[PAS_NUM_COR_COD_ROS_TG_POS]]-Tabla25[[#This Row],[PAS_NUM_COR_COD_ESC_TG_POS]]</f>
        <v>0.90000000000000036</v>
      </c>
      <c r="CJ92" s="42">
        <f>Tabla25[[#This Row],[PAS_NUM_COR_COD_ROS_TG_TOT]]-Tabla25[[#This Row],[PAS_NUM_COR_COD_ESC_TG_TOT]]</f>
        <v>1.0833333333333335</v>
      </c>
      <c r="CK92" s="42">
        <f>Tabla25[[#This Row],[PAS_DUR_COR_COD_ROS_TG_NEG]]-Tabla25[[#This Row],[PAS_DUR_COR_COD_ESC_TG_NEG]]</f>
        <v>653.57894736842115</v>
      </c>
      <c r="CL92" s="42">
        <f>Tabla25[[#This Row],[PAS_DUR_COR_COD_ROS_TG_NEU]]-Tabla25[[#This Row],[PAS_DUR_COR_COD_ESC_TG_NEU]]</f>
        <v>76.794444444444252</v>
      </c>
      <c r="CM92" s="42">
        <f>Tabla25[[#This Row],[PAS_DUR_COR_COD_ROS_TG_POS]]-Tabla25[[#This Row],[PAS_DUR_COR_COD_ESC_TG_POS]]</f>
        <v>168.51666666666665</v>
      </c>
      <c r="CN92" s="42">
        <f>Tabla25[[#This Row],[PAS_DUR_COR_COD_ROS_TG_TOT]]-Tabla25[[#This Row],[PAS_DUR_COR_COD_ESC_TG_TOT]]</f>
        <v>300.21417565485365</v>
      </c>
      <c r="CO92" s="44">
        <f>Tabla25[[#This Row],[ESC_NUM_COR_COD_ROS_TG_NEG]]-Tabla25[[#This Row],[ESC_NUM_COR_COD_ESC_TG_NEG]]</f>
        <v>-1</v>
      </c>
      <c r="CP92" s="44">
        <f>Tabla25[[#This Row],[ESC_NUM_COR_COD_ROS_TG_NEU]]-Tabla25[[#This Row],[ESC_NUM_COR_COD_ESC_TG_NEU]]</f>
        <v>1.2222222222222223</v>
      </c>
      <c r="CQ92" s="44">
        <f>Tabla25[[#This Row],[ESC_NUM_COR_COD_ROS_TG_POS]]-Tabla25[[#This Row],[ESC_NUM_COR_COD_ESC_TG_POS]]</f>
        <v>-0.375</v>
      </c>
      <c r="CR92" s="44">
        <f>Tabla25[[#This Row],[ESC_NUM_COR_COD_ROS_TG_TOT]]-Tabla25[[#This Row],[ESC_NUM_COR_COD_ESC_TG_TOT]]</f>
        <v>4.1666666666666963E-2</v>
      </c>
      <c r="CS92" s="44">
        <f>Tabla25[[#This Row],[ESC_DUR_COR_COD_ROS_TG_NEG]]-Tabla25[[#This Row],[ESC_DUR_COR_COD_ESC_TG_NEG]]</f>
        <v>-385.20000000000005</v>
      </c>
      <c r="CT92" s="44">
        <f>Tabla25[[#This Row],[ESC_DUR_COR_COD_ROS_TG_NEU]]-Tabla25[[#This Row],[ESC_DUR_COR_COD_ESC_TG_NEU]]</f>
        <v>154.63492063492072</v>
      </c>
      <c r="CU92" s="44">
        <f>Tabla25[[#This Row],[ESC_DUR_COR_COD_ROS_TG_POS]]-Tabla25[[#This Row],[ESC_DUR_COR_COD_ESC_TG_POS]]</f>
        <v>-3.4285714285715585</v>
      </c>
      <c r="CV92" s="44">
        <f>Tabla25[[#This Row],[ESC_DUR_COR_COD_ROS_TG_TOT]]-Tabla25[[#This Row],[ESC_DUR_COR_COD_ESC_TG_TOT]]</f>
        <v>-66.545238095238119</v>
      </c>
      <c r="CW92" s="47">
        <f>Tabla25[[#This Row],[ROS_NUM_COR_COD_ROS_TG_NEG]]-Tabla25[[#This Row],[ROS_NUM_COR_COD_ESC_TG_NEG]]</f>
        <v>0.29999999999999982</v>
      </c>
      <c r="CX92" s="47">
        <f>Tabla25[[#This Row],[ROS_NUM_COR_COD_ROS_TG_NEU]]-Tabla25[[#This Row],[ROS_NUM_COR_COD_ESC_TG_NEU]]</f>
        <v>-0.5</v>
      </c>
      <c r="CY92" s="47">
        <f>Tabla25[[#This Row],[ROS_NUM_COR_COD_ROS_TG_POS]]-Tabla25[[#This Row],[ROS_NUM_COR_COD_ESC_TG_POS]]</f>
        <v>1.5</v>
      </c>
      <c r="CZ92" s="47">
        <f>Tabla25[[#This Row],[ROS_NUM_COR_COD_ROS_TG_TOT]]-Tabla25[[#This Row],[ROS_NUM_COR_COD_ESC_TG_TOT]]</f>
        <v>0.43333333333333313</v>
      </c>
      <c r="DA92" s="47">
        <f>Tabla25[[#This Row],[ROS_DUR_COR_COD_ROS_TG_NEG]]-Tabla25[[#This Row],[ROS_DUR_COR_COD_ESC_TG_NEG]]</f>
        <v>-289.53333333333342</v>
      </c>
      <c r="DB92" s="47">
        <f>Tabla25[[#This Row],[ROS_DUR_COR_COD_ROS_TG_NEU]]-Tabla25[[#This Row],[ROS_DUR_COR_COD_ESC_TG_NEU]]</f>
        <v>-539.16666666666674</v>
      </c>
      <c r="DC92" s="47">
        <f>Tabla25[[#This Row],[ROS_DUR_COR_COD_ROS_TG_POS]]-Tabla25[[#This Row],[ROS_DUR_COR_COD_ESC_TG_POS]]</f>
        <v>384.78571428571422</v>
      </c>
      <c r="DD92" s="47">
        <f>Tabla25[[#This Row],[ROS_DUR_COR_COD_ROS_TG_TOT]]-Tabla25[[#This Row],[ROS_DUR_COR_COD_ESC_TG_TOT]]</f>
        <v>-160.45098039215691</v>
      </c>
    </row>
    <row r="93" spans="1:108" x14ac:dyDescent="0.3">
      <c r="A93" s="4" t="s">
        <v>91</v>
      </c>
      <c r="B93" s="2">
        <v>30</v>
      </c>
      <c r="C93" s="2">
        <v>2</v>
      </c>
      <c r="D93" s="2">
        <v>34</v>
      </c>
      <c r="E93" s="19">
        <v>1.25</v>
      </c>
      <c r="F93" s="19">
        <v>261.3</v>
      </c>
      <c r="G93" s="19">
        <v>0.94736842105263153</v>
      </c>
      <c r="H93" s="19">
        <v>253</v>
      </c>
      <c r="I93" s="19">
        <v>0.57894736842105265</v>
      </c>
      <c r="J93" s="19">
        <v>209.5</v>
      </c>
      <c r="K93" s="19">
        <v>0.90740740740740744</v>
      </c>
      <c r="L93" s="19">
        <v>243.86206896551724</v>
      </c>
      <c r="M93" s="21">
        <v>1.3125</v>
      </c>
      <c r="N93" s="21">
        <v>321.54545454545456</v>
      </c>
      <c r="O93" s="21">
        <v>1.5263157894736843</v>
      </c>
      <c r="P93" s="21">
        <v>311.78571428571428</v>
      </c>
      <c r="Q93" s="21">
        <v>1.3157894736842106</v>
      </c>
      <c r="R93" s="21">
        <v>282.35714285714283</v>
      </c>
      <c r="S93" s="21">
        <v>1.3888888888888888</v>
      </c>
      <c r="T93" s="21">
        <v>303.97435897435895</v>
      </c>
      <c r="U93" s="22">
        <v>1</v>
      </c>
      <c r="V93" s="22">
        <v>321.66666666666669</v>
      </c>
      <c r="W93" s="22">
        <v>1.625</v>
      </c>
      <c r="X93" s="22">
        <v>421.6</v>
      </c>
      <c r="Y93" s="22">
        <v>1.3333333333333333</v>
      </c>
      <c r="Z93" s="22">
        <v>384.33333333333331</v>
      </c>
      <c r="AA93" s="22">
        <v>1.368421052631579</v>
      </c>
      <c r="AB93" s="22">
        <v>384.18181818181819</v>
      </c>
      <c r="AC93" s="24">
        <v>2.4</v>
      </c>
      <c r="AD93" s="24">
        <v>447.2</v>
      </c>
      <c r="AE93" s="24">
        <v>1.875</v>
      </c>
      <c r="AF93" s="24">
        <v>424.66666666666669</v>
      </c>
      <c r="AG93" s="24">
        <v>0.5</v>
      </c>
      <c r="AH93" s="24">
        <v>396</v>
      </c>
      <c r="AI93" s="24">
        <v>1.5789473684210527</v>
      </c>
      <c r="AJ93" s="24">
        <v>431.66666666666669</v>
      </c>
      <c r="AK93" s="26">
        <v>1.5</v>
      </c>
      <c r="AL93" s="26">
        <v>338.75</v>
      </c>
      <c r="AM93" s="26">
        <v>2.5</v>
      </c>
      <c r="AN93" s="26">
        <v>521.33333333333337</v>
      </c>
      <c r="AO93" s="26">
        <v>1.125</v>
      </c>
      <c r="AP93" s="26">
        <v>305.8</v>
      </c>
      <c r="AQ93" s="26">
        <v>1.5555555555555556</v>
      </c>
      <c r="AR93" s="26">
        <v>370.66666666666669</v>
      </c>
      <c r="AS93" s="28">
        <v>1.5</v>
      </c>
      <c r="AT93" s="28">
        <v>483</v>
      </c>
      <c r="AU93" s="28">
        <v>0.75</v>
      </c>
      <c r="AV93" s="28">
        <v>246</v>
      </c>
      <c r="AW93" s="28">
        <v>1.125</v>
      </c>
      <c r="AX93" s="28">
        <v>294</v>
      </c>
      <c r="AY93" s="28">
        <v>1.1666666666666667</v>
      </c>
      <c r="AZ93" s="28">
        <v>341.1</v>
      </c>
      <c r="BA93" s="33">
        <f>Tabla25[[#This Row],[ROS_NUM_COR_COD_ROS_TG_NEG]]-Tabla25[[#This Row],[PAS_NUM_COR_COD_ROS_TG_NEG]]</f>
        <v>0.1875</v>
      </c>
      <c r="BB93" s="33">
        <f>Tabla25[[#This Row],[ROS_DUR_COR_COD_ROS_TG_NEG]]-Tabla25[[#This Row],[PAS_DUR_COR_COD_ROS_TG_NEG]]</f>
        <v>161.45454545454544</v>
      </c>
      <c r="BC93" s="33">
        <f>Tabla25[[#This Row],[ROS_NUM_COR_COD_ROS_TG_NEU]]-Tabla25[[#This Row],[PAS_NUM_COR_COD_ROS_TG_NEU]]</f>
        <v>-0.77631578947368429</v>
      </c>
      <c r="BD93" s="33">
        <f>Tabla25[[#This Row],[ROS_DUR_COR_COD_ROS_TG_NEU]]-Tabla25[[#This Row],[PAS_DUR_COR_COD_ROS_TG_NEU]]</f>
        <v>-65.785714285714278</v>
      </c>
      <c r="BE93" s="33">
        <f>Tabla25[[#This Row],[ROS_NUM_COR_COD_ROS_TG_POS]]-Tabla25[[#This Row],[PAS_NUM_COR_COD_ROS_TG_POS]]</f>
        <v>-0.19078947368421062</v>
      </c>
      <c r="BF93" s="33">
        <f>Tabla25[[#This Row],[ROS_DUR_COR_COD_ROS_TG_POS]]-Tabla25[[#This Row],[PAS_DUR_COR_COD_ROS_TG_POS]]</f>
        <v>11.642857142857167</v>
      </c>
      <c r="BG93" s="33">
        <f>Tabla25[[#This Row],[ROS_NUM_COR_COD_ROS_TG_TOT]]-Tabla25[[#This Row],[PAS_NUM_COR_COD_ROS_TG_TOT]]</f>
        <v>-0.2222222222222221</v>
      </c>
      <c r="BH93" s="33">
        <f>Tabla25[[#This Row],[ROS_DUR_COR_COD_ROS_TG_TOT]]-Tabla25[[#This Row],[PAS_DUR_COR_COD_ROS_TG_TOT]]</f>
        <v>37.125641025641073</v>
      </c>
      <c r="BI93" s="30">
        <f>Tabla25[[#This Row],[ROS_NUM_COR_COD_ESC_TG_NEG]]-Tabla25[[#This Row],[PAS_NUM_COR_COD_ESC_TG_NEG]]</f>
        <v>0.25</v>
      </c>
      <c r="BJ93" s="30">
        <f>Tabla25[[#This Row],[ROS_DUR_COR_COD_ESC_TG_NEG]]-Tabla25[[#This Row],[PAS_DUR_COR_COD_ESC_TG_NEG]]</f>
        <v>77.449999999999989</v>
      </c>
      <c r="BK93" s="30">
        <f>Tabla25[[#This Row],[ROS_NUM_COR_COD_ESC_TG_NEU]]-Tabla25[[#This Row],[PAS_NUM_COR_COD_ESC_TG_NEU]]</f>
        <v>1.5526315789473686</v>
      </c>
      <c r="BL93" s="30">
        <f>Tabla25[[#This Row],[ROS_DUR_COR_COD_ESC_TG_NEU]]-Tabla25[[#This Row],[PAS_DUR_COR_COD_ESC_TG_NEU]]</f>
        <v>268.33333333333337</v>
      </c>
      <c r="BM93" s="30">
        <f>Tabla25[[#This Row],[ROS_NUM_COR_COD_ESC_TG_POS]]-Tabla25[[#This Row],[PAS_NUM_COR_COD_ESC_TG_POS]]</f>
        <v>0.54605263157894735</v>
      </c>
      <c r="BN93" s="30">
        <f>Tabla25[[#This Row],[ROS_DUR_COR_COD_ESC_TG_POS]]-Tabla25[[#This Row],[PAS_DUR_COR_COD_ESC_TG_POS]]</f>
        <v>96.300000000000011</v>
      </c>
      <c r="BO93" s="30">
        <f>Tabla25[[#This Row],[ROS_NUM_COR_COD_ESC_TG_TOT]]-Tabla25[[#This Row],[PAS_NUM_COR_COD_ESC_TG_TOT]]</f>
        <v>0.64814814814814814</v>
      </c>
      <c r="BP93" s="30">
        <f>Tabla25[[#This Row],[ROS_DUR_COR_COD_ESC_TG_TOT]]-Tabla25[[#This Row],[PAS_DUR_COR_COD_ESC_TG_TOT]]</f>
        <v>126.80459770114945</v>
      </c>
      <c r="BQ93" s="36">
        <f>Tabla25[[#This Row],[PAS_NUM_COR_COD_ROS_TG_NEG]]-Tabla25[[#This Row],[ESC_NUM_COR_COD_ROS_TG_NEG]]</f>
        <v>-1.0874999999999999</v>
      </c>
      <c r="BR93" s="36">
        <f>Tabla25[[#This Row],[PAS_DUR_COR_COD_ROS_TG_NEG]]-Tabla25[[#This Row],[ESC_DUR_COR_COD_ROS_TG_NEG]]</f>
        <v>-125.65454545454543</v>
      </c>
      <c r="BS93" s="36">
        <f>Tabla25[[#This Row],[PAS_NUM_COR_COD_ROS_TG_NEU]]-Tabla25[[#This Row],[ESC_NUM_COR_COD_ROS_TG_NEU]]</f>
        <v>-0.34868421052631571</v>
      </c>
      <c r="BT93" s="36">
        <f>Tabla25[[#This Row],[PAS_DUR_COR_COD_ROS_TG_NEU]]-Tabla25[[#This Row],[ESC_DUR_COR_COD_ROS_TG_NEU]]</f>
        <v>-112.88095238095241</v>
      </c>
      <c r="BU93" s="36">
        <f>Tabla25[[#This Row],[PAS_NUM_COR_COD_ROS_TG_POS]]-Tabla25[[#This Row],[ESC_NUM_COR_COD_ROS_TG_POS]]</f>
        <v>0.81578947368421062</v>
      </c>
      <c r="BV93" s="36">
        <f>Tabla25[[#This Row],[PAS_DUR_COR_COD_ROS_TG_POS]]-Tabla25[[#This Row],[ESC_DUR_COR_COD_ROS_TG_POS]]</f>
        <v>-113.64285714285717</v>
      </c>
      <c r="BW93" s="36">
        <f>Tabla25[[#This Row],[PAS_NUM_COR_COD_ROS_TG_TOT]]-Tabla25[[#This Row],[ESC_NUM_COR_COD_ROS_TG_TOT]]</f>
        <v>-0.19005847953216382</v>
      </c>
      <c r="BX93" s="36">
        <f>Tabla25[[#This Row],[PAS_DUR_COR_COD_ROS_TG_TOT]]-Tabla25[[#This Row],[ESC_DUR_COR_COD_ROS_TG_TOT]]</f>
        <v>-127.69230769230774</v>
      </c>
      <c r="BY93" s="39">
        <f>Tabla25[[#This Row],[PAS_NUM_COR_COD_ESC_TG_NEG]]-Tabla25[[#This Row],[ESC_NUM_COR_COD_ESC_TG_NEG]]</f>
        <v>0.25</v>
      </c>
      <c r="BZ93" s="39">
        <f>Tabla25[[#This Row],[PAS_DUR_COR_COD_ESC_TG_NEG]]-Tabla25[[#This Row],[ESC_DUR_COR_COD_ESC_TG_NEG]]</f>
        <v>-60.366666666666674</v>
      </c>
      <c r="CA93" s="39">
        <f>Tabla25[[#This Row],[PAS_NUM_COR_COD_ESC_TG_NEU]]-Tabla25[[#This Row],[ESC_NUM_COR_COD_ESC_TG_NEU]]</f>
        <v>-0.67763157894736847</v>
      </c>
      <c r="CB93" s="39">
        <f>Tabla25[[#This Row],[PAS_DUR_COR_COD_ESC_TG_NEU]]-Tabla25[[#This Row],[ESC_DUR_COR_COD_ESC_TG_NEU]]</f>
        <v>-168.60000000000002</v>
      </c>
      <c r="CC93" s="39">
        <f>Tabla25[[#This Row],[PAS_NUM_COR_COD_ESC_TG_POS]]-Tabla25[[#This Row],[ESC_NUM_COR_COD_ESC_TG_POS]]</f>
        <v>-0.7543859649122806</v>
      </c>
      <c r="CD93" s="39">
        <f>Tabla25[[#This Row],[PAS_DUR_COR_COD_ESC_TG_POS]]-Tabla25[[#This Row],[ESC_DUR_COR_COD_ESC_TG_POS]]</f>
        <v>-174.83333333333331</v>
      </c>
      <c r="CE93" s="39">
        <f>Tabla25[[#This Row],[PAS_NUM_COR_COD_ESC_TG_TOT]]-Tabla25[[#This Row],[ESC_NUM_COR_COD_ESC_TG_TOT]]</f>
        <v>-0.46101364522417154</v>
      </c>
      <c r="CF93" s="39">
        <f>Tabla25[[#This Row],[PAS_DUR_COR_COD_ESC_TG_TOT]]-Tabla25[[#This Row],[ESC_DUR_COR_COD_ESC_TG_TOT]]</f>
        <v>-140.31974921630095</v>
      </c>
      <c r="CG93" s="42">
        <f>Tabla25[[#This Row],[PAS_NUM_COR_COD_ROS_TG_NEG]]-Tabla25[[#This Row],[PAS_NUM_COR_COD_ESC_TG_NEG]]</f>
        <v>6.25E-2</v>
      </c>
      <c r="CH93" s="42">
        <f>Tabla25[[#This Row],[PAS_NUM_COR_COD_ROS_TG_NEU]]-Tabla25[[#This Row],[PAS_NUM_COR_COD_ESC_TG_NEU]]</f>
        <v>0.57894736842105277</v>
      </c>
      <c r="CI93" s="42">
        <f>Tabla25[[#This Row],[PAS_NUM_COR_COD_ROS_TG_POS]]-Tabla25[[#This Row],[PAS_NUM_COR_COD_ESC_TG_POS]]</f>
        <v>0.73684210526315796</v>
      </c>
      <c r="CJ93" s="42">
        <f>Tabla25[[#This Row],[PAS_NUM_COR_COD_ROS_TG_TOT]]-Tabla25[[#This Row],[PAS_NUM_COR_COD_ESC_TG_TOT]]</f>
        <v>0.4814814814814814</v>
      </c>
      <c r="CK93" s="42">
        <f>Tabla25[[#This Row],[PAS_DUR_COR_COD_ROS_TG_NEG]]-Tabla25[[#This Row],[PAS_DUR_COR_COD_ESC_TG_NEG]]</f>
        <v>60.24545454545455</v>
      </c>
      <c r="CL93" s="42">
        <f>Tabla25[[#This Row],[PAS_DUR_COR_COD_ROS_TG_NEU]]-Tabla25[[#This Row],[PAS_DUR_COR_COD_ESC_TG_NEU]]</f>
        <v>58.785714285714278</v>
      </c>
      <c r="CM93" s="42">
        <f>Tabla25[[#This Row],[PAS_DUR_COR_COD_ROS_TG_POS]]-Tabla25[[#This Row],[PAS_DUR_COR_COD_ESC_TG_POS]]</f>
        <v>72.857142857142833</v>
      </c>
      <c r="CN93" s="42">
        <f>Tabla25[[#This Row],[PAS_DUR_COR_COD_ROS_TG_TOT]]-Tabla25[[#This Row],[PAS_DUR_COR_COD_ESC_TG_TOT]]</f>
        <v>60.112290008841711</v>
      </c>
      <c r="CO93" s="44">
        <f>Tabla25[[#This Row],[ESC_NUM_COR_COD_ROS_TG_NEG]]-Tabla25[[#This Row],[ESC_NUM_COR_COD_ESC_TG_NEG]]</f>
        <v>1.4</v>
      </c>
      <c r="CP93" s="44">
        <f>Tabla25[[#This Row],[ESC_NUM_COR_COD_ROS_TG_NEU]]-Tabla25[[#This Row],[ESC_NUM_COR_COD_ESC_TG_NEU]]</f>
        <v>0.25</v>
      </c>
      <c r="CQ93" s="44">
        <f>Tabla25[[#This Row],[ESC_NUM_COR_COD_ROS_TG_POS]]-Tabla25[[#This Row],[ESC_NUM_COR_COD_ESC_TG_POS]]</f>
        <v>-0.83333333333333326</v>
      </c>
      <c r="CR93" s="44">
        <f>Tabla25[[#This Row],[ESC_NUM_COR_COD_ROS_TG_TOT]]-Tabla25[[#This Row],[ESC_NUM_COR_COD_ESC_TG_TOT]]</f>
        <v>0.21052631578947367</v>
      </c>
      <c r="CS93" s="44">
        <f>Tabla25[[#This Row],[ESC_DUR_COR_COD_ROS_TG_NEG]]-Tabla25[[#This Row],[ESC_DUR_COR_COD_ESC_TG_NEG]]</f>
        <v>125.5333333333333</v>
      </c>
      <c r="CT93" s="44">
        <f>Tabla25[[#This Row],[ESC_DUR_COR_COD_ROS_TG_NEU]]-Tabla25[[#This Row],[ESC_DUR_COR_COD_ESC_TG_NEU]]</f>
        <v>3.0666666666666629</v>
      </c>
      <c r="CU93" s="44">
        <f>Tabla25[[#This Row],[ESC_DUR_COR_COD_ROS_TG_POS]]-Tabla25[[#This Row],[ESC_DUR_COR_COD_ESC_TG_POS]]</f>
        <v>11.666666666666686</v>
      </c>
      <c r="CV93" s="44">
        <f>Tabla25[[#This Row],[ESC_DUR_COR_COD_ROS_TG_TOT]]-Tabla25[[#This Row],[ESC_DUR_COR_COD_ESC_TG_TOT]]</f>
        <v>47.484848484848499</v>
      </c>
      <c r="CW93" s="47">
        <f>Tabla25[[#This Row],[ROS_NUM_COR_COD_ROS_TG_NEG]]-Tabla25[[#This Row],[ROS_NUM_COR_COD_ESC_TG_NEG]]</f>
        <v>0</v>
      </c>
      <c r="CX93" s="47">
        <f>Tabla25[[#This Row],[ROS_NUM_COR_COD_ROS_TG_NEU]]-Tabla25[[#This Row],[ROS_NUM_COR_COD_ESC_TG_NEU]]</f>
        <v>-1.75</v>
      </c>
      <c r="CY93" s="47">
        <f>Tabla25[[#This Row],[ROS_NUM_COR_COD_ROS_TG_POS]]-Tabla25[[#This Row],[ROS_NUM_COR_COD_ESC_TG_POS]]</f>
        <v>0</v>
      </c>
      <c r="CZ93" s="47">
        <f>Tabla25[[#This Row],[ROS_NUM_COR_COD_ROS_TG_TOT]]-Tabla25[[#This Row],[ROS_NUM_COR_COD_ESC_TG_TOT]]</f>
        <v>-0.38888888888888884</v>
      </c>
      <c r="DA93" s="47">
        <f>Tabla25[[#This Row],[ROS_DUR_COR_COD_ROS_TG_NEG]]-Tabla25[[#This Row],[ROS_DUR_COR_COD_ESC_TG_NEG]]</f>
        <v>144.25</v>
      </c>
      <c r="DB93" s="47">
        <f>Tabla25[[#This Row],[ROS_DUR_COR_COD_ROS_TG_NEU]]-Tabla25[[#This Row],[ROS_DUR_COR_COD_ESC_TG_NEU]]</f>
        <v>-275.33333333333337</v>
      </c>
      <c r="DC93" s="47">
        <f>Tabla25[[#This Row],[ROS_DUR_COR_COD_ROS_TG_POS]]-Tabla25[[#This Row],[ROS_DUR_COR_COD_ESC_TG_POS]]</f>
        <v>-11.800000000000011</v>
      </c>
      <c r="DD93" s="47">
        <f>Tabla25[[#This Row],[ROS_DUR_COR_COD_ROS_TG_TOT]]-Tabla25[[#This Row],[ROS_DUR_COR_COD_ESC_TG_TOT]]</f>
        <v>-29.566666666666663</v>
      </c>
    </row>
    <row r="94" spans="1:108" x14ac:dyDescent="0.3">
      <c r="A94" s="2" t="s">
        <v>92</v>
      </c>
      <c r="B94" s="2">
        <v>30</v>
      </c>
      <c r="C94" s="2">
        <v>2</v>
      </c>
      <c r="D94" s="2">
        <v>35</v>
      </c>
      <c r="E94" s="19">
        <v>2.4500000000000002</v>
      </c>
      <c r="F94" s="19">
        <v>653.13333333333333</v>
      </c>
      <c r="G94" s="19">
        <v>2.0526315789473686</v>
      </c>
      <c r="H94" s="19">
        <v>740.92857142857144</v>
      </c>
      <c r="I94" s="19">
        <v>2.75</v>
      </c>
      <c r="J94" s="19">
        <v>758.8</v>
      </c>
      <c r="K94" s="19">
        <v>2.4237288135593222</v>
      </c>
      <c r="L94" s="19">
        <v>717.09090909090912</v>
      </c>
      <c r="M94" s="21">
        <v>2.4500000000000002</v>
      </c>
      <c r="N94" s="21">
        <v>678.47058823529414</v>
      </c>
      <c r="O94" s="21">
        <v>3.1578947368421053</v>
      </c>
      <c r="P94" s="21">
        <v>833.375</v>
      </c>
      <c r="Q94" s="21">
        <v>2.5499999999999998</v>
      </c>
      <c r="R94" s="21">
        <v>732.9375</v>
      </c>
      <c r="S94" s="21">
        <v>2.7118644067796609</v>
      </c>
      <c r="T94" s="21">
        <v>746.83673469387759</v>
      </c>
      <c r="U94" s="22">
        <v>4.2222222222222223</v>
      </c>
      <c r="V94" s="22">
        <v>1248.5</v>
      </c>
      <c r="W94" s="22">
        <v>3.9</v>
      </c>
      <c r="X94" s="22">
        <v>962</v>
      </c>
      <c r="Y94" s="22">
        <v>2.8</v>
      </c>
      <c r="Z94" s="22">
        <v>1238</v>
      </c>
      <c r="AA94" s="22">
        <v>3.6206896551724137</v>
      </c>
      <c r="AB94" s="22">
        <v>1133.6521739130435</v>
      </c>
      <c r="AC94" s="24">
        <v>1.1111111111111112</v>
      </c>
      <c r="AD94" s="24">
        <v>385</v>
      </c>
      <c r="AE94" s="24">
        <v>1.9</v>
      </c>
      <c r="AF94" s="24">
        <v>690.8</v>
      </c>
      <c r="AG94" s="24">
        <v>1.9</v>
      </c>
      <c r="AH94" s="24">
        <v>634.85714285714289</v>
      </c>
      <c r="AI94" s="24">
        <v>1.6551724137931034</v>
      </c>
      <c r="AJ94" s="24">
        <v>589.875</v>
      </c>
      <c r="AK94" s="26">
        <v>3.1111111111111112</v>
      </c>
      <c r="AL94" s="26">
        <v>1525.3333333333333</v>
      </c>
      <c r="AM94" s="26">
        <v>1.6</v>
      </c>
      <c r="AN94" s="26">
        <v>1004.8</v>
      </c>
      <c r="AO94" s="26">
        <v>2</v>
      </c>
      <c r="AP94" s="26">
        <v>1199.4000000000001</v>
      </c>
      <c r="AQ94" s="26">
        <v>2.2068965517241379</v>
      </c>
      <c r="AR94" s="26">
        <v>1260.8125</v>
      </c>
      <c r="AS94" s="28">
        <v>2.7777777777777777</v>
      </c>
      <c r="AT94" s="28">
        <v>1129.1428571428571</v>
      </c>
      <c r="AU94" s="28">
        <v>3.8</v>
      </c>
      <c r="AV94" s="28">
        <v>1251.75</v>
      </c>
      <c r="AW94" s="28">
        <v>3.5</v>
      </c>
      <c r="AX94" s="28">
        <v>1387.125</v>
      </c>
      <c r="AY94" s="28">
        <v>3.3793103448275863</v>
      </c>
      <c r="AZ94" s="28">
        <v>1261.5217391304348</v>
      </c>
      <c r="BA94" s="33">
        <f>Tabla25[[#This Row],[ROS_NUM_COR_COD_ROS_TG_NEG]]-Tabla25[[#This Row],[PAS_NUM_COR_COD_ROS_TG_NEG]]</f>
        <v>0.3277777777777775</v>
      </c>
      <c r="BB94" s="33">
        <f>Tabla25[[#This Row],[ROS_DUR_COR_COD_ROS_TG_NEG]]-Tabla25[[#This Row],[PAS_DUR_COR_COD_ROS_TG_NEG]]</f>
        <v>450.67226890756297</v>
      </c>
      <c r="BC94" s="33">
        <f>Tabla25[[#This Row],[ROS_NUM_COR_COD_ROS_TG_NEU]]-Tabla25[[#This Row],[PAS_NUM_COR_COD_ROS_TG_NEU]]</f>
        <v>0.64210526315789451</v>
      </c>
      <c r="BD94" s="33">
        <f>Tabla25[[#This Row],[ROS_DUR_COR_COD_ROS_TG_NEU]]-Tabla25[[#This Row],[PAS_DUR_COR_COD_ROS_TG_NEU]]</f>
        <v>418.375</v>
      </c>
      <c r="BE94" s="33">
        <f>Tabla25[[#This Row],[ROS_NUM_COR_COD_ROS_TG_POS]]-Tabla25[[#This Row],[PAS_NUM_COR_COD_ROS_TG_POS]]</f>
        <v>0.95000000000000018</v>
      </c>
      <c r="BF94" s="33">
        <f>Tabla25[[#This Row],[ROS_DUR_COR_COD_ROS_TG_POS]]-Tabla25[[#This Row],[PAS_DUR_COR_COD_ROS_TG_POS]]</f>
        <v>654.1875</v>
      </c>
      <c r="BG94" s="33">
        <f>Tabla25[[#This Row],[ROS_NUM_COR_COD_ROS_TG_TOT]]-Tabla25[[#This Row],[PAS_NUM_COR_COD_ROS_TG_TOT]]</f>
        <v>0.6674459380479254</v>
      </c>
      <c r="BH94" s="33">
        <f>Tabla25[[#This Row],[ROS_DUR_COR_COD_ROS_TG_TOT]]-Tabla25[[#This Row],[PAS_DUR_COR_COD_ROS_TG_TOT]]</f>
        <v>514.68500443655716</v>
      </c>
      <c r="BI94" s="30">
        <f>Tabla25[[#This Row],[ROS_NUM_COR_COD_ESC_TG_NEG]]-Tabla25[[#This Row],[PAS_NUM_COR_COD_ESC_TG_NEG]]</f>
        <v>0.66111111111111098</v>
      </c>
      <c r="BJ94" s="30">
        <f>Tabla25[[#This Row],[ROS_DUR_COR_COD_ESC_TG_NEG]]-Tabla25[[#This Row],[PAS_DUR_COR_COD_ESC_TG_NEG]]</f>
        <v>872.19999999999993</v>
      </c>
      <c r="BK94" s="30">
        <f>Tabla25[[#This Row],[ROS_NUM_COR_COD_ESC_TG_NEU]]-Tabla25[[#This Row],[PAS_NUM_COR_COD_ESC_TG_NEU]]</f>
        <v>-0.4526315789473685</v>
      </c>
      <c r="BL94" s="30">
        <f>Tabla25[[#This Row],[ROS_DUR_COR_COD_ESC_TG_NEU]]-Tabla25[[#This Row],[PAS_DUR_COR_COD_ESC_TG_NEU]]</f>
        <v>263.87142857142851</v>
      </c>
      <c r="BM94" s="30">
        <f>Tabla25[[#This Row],[ROS_NUM_COR_COD_ESC_TG_POS]]-Tabla25[[#This Row],[PAS_NUM_COR_COD_ESC_TG_POS]]</f>
        <v>-0.75</v>
      </c>
      <c r="BN94" s="30">
        <f>Tabla25[[#This Row],[ROS_DUR_COR_COD_ESC_TG_POS]]-Tabla25[[#This Row],[PAS_DUR_COR_COD_ESC_TG_POS]]</f>
        <v>440.60000000000014</v>
      </c>
      <c r="BO94" s="30">
        <f>Tabla25[[#This Row],[ROS_NUM_COR_COD_ESC_TG_TOT]]-Tabla25[[#This Row],[PAS_NUM_COR_COD_ESC_TG_TOT]]</f>
        <v>-0.21683226183518434</v>
      </c>
      <c r="BP94" s="30">
        <f>Tabla25[[#This Row],[ROS_DUR_COR_COD_ESC_TG_TOT]]-Tabla25[[#This Row],[PAS_DUR_COR_COD_ESC_TG_TOT]]</f>
        <v>543.72159090909088</v>
      </c>
      <c r="BQ94" s="36">
        <f>Tabla25[[#This Row],[PAS_NUM_COR_COD_ROS_TG_NEG]]-Tabla25[[#This Row],[ESC_NUM_COR_COD_ROS_TG_NEG]]</f>
        <v>1.338888888888889</v>
      </c>
      <c r="BR94" s="36">
        <f>Tabla25[[#This Row],[PAS_DUR_COR_COD_ROS_TG_NEG]]-Tabla25[[#This Row],[ESC_DUR_COR_COD_ROS_TG_NEG]]</f>
        <v>293.47058823529414</v>
      </c>
      <c r="BS94" s="36">
        <f>Tabla25[[#This Row],[PAS_NUM_COR_COD_ROS_TG_NEU]]-Tabla25[[#This Row],[ESC_NUM_COR_COD_ROS_TG_NEU]]</f>
        <v>1.2578947368421054</v>
      </c>
      <c r="BT94" s="36">
        <f>Tabla25[[#This Row],[PAS_DUR_COR_COD_ROS_TG_NEU]]-Tabla25[[#This Row],[ESC_DUR_COR_COD_ROS_TG_NEU]]</f>
        <v>142.57500000000005</v>
      </c>
      <c r="BU94" s="36">
        <f>Tabla25[[#This Row],[PAS_NUM_COR_COD_ROS_TG_POS]]-Tabla25[[#This Row],[ESC_NUM_COR_COD_ROS_TG_POS]]</f>
        <v>0.64999999999999991</v>
      </c>
      <c r="BV94" s="36">
        <f>Tabla25[[#This Row],[PAS_DUR_COR_COD_ROS_TG_POS]]-Tabla25[[#This Row],[ESC_DUR_COR_COD_ROS_TG_POS]]</f>
        <v>98.08035714285711</v>
      </c>
      <c r="BW94" s="36">
        <f>Tabla25[[#This Row],[PAS_NUM_COR_COD_ROS_TG_TOT]]-Tabla25[[#This Row],[ESC_NUM_COR_COD_ROS_TG_TOT]]</f>
        <v>1.0566919929865575</v>
      </c>
      <c r="BX94" s="36">
        <f>Tabla25[[#This Row],[PAS_DUR_COR_COD_ROS_TG_TOT]]-Tabla25[[#This Row],[ESC_DUR_COR_COD_ROS_TG_TOT]]</f>
        <v>156.96173469387759</v>
      </c>
      <c r="BY94" s="39">
        <f>Tabla25[[#This Row],[PAS_NUM_COR_COD_ESC_TG_NEG]]-Tabla25[[#This Row],[ESC_NUM_COR_COD_ESC_TG_NEG]]</f>
        <v>-1.7722222222222221</v>
      </c>
      <c r="BZ94" s="39">
        <f>Tabla25[[#This Row],[PAS_DUR_COR_COD_ESC_TG_NEG]]-Tabla25[[#This Row],[ESC_DUR_COR_COD_ESC_TG_NEG]]</f>
        <v>-595.36666666666667</v>
      </c>
      <c r="CA94" s="39">
        <f>Tabla25[[#This Row],[PAS_NUM_COR_COD_ESC_TG_NEU]]-Tabla25[[#This Row],[ESC_NUM_COR_COD_ESC_TG_NEU]]</f>
        <v>-1.8473684210526313</v>
      </c>
      <c r="CB94" s="39">
        <f>Tabla25[[#This Row],[PAS_DUR_COR_COD_ESC_TG_NEU]]-Tabla25[[#This Row],[ESC_DUR_COR_COD_ESC_TG_NEU]]</f>
        <v>-221.07142857142856</v>
      </c>
      <c r="CC94" s="39">
        <f>Tabla25[[#This Row],[PAS_NUM_COR_COD_ESC_TG_POS]]-Tabla25[[#This Row],[ESC_NUM_COR_COD_ESC_TG_POS]]</f>
        <v>-4.9999999999999822E-2</v>
      </c>
      <c r="CD94" s="39">
        <f>Tabla25[[#This Row],[PAS_DUR_COR_COD_ESC_TG_POS]]-Tabla25[[#This Row],[ESC_DUR_COR_COD_ESC_TG_POS]]</f>
        <v>-479.20000000000005</v>
      </c>
      <c r="CE94" s="39">
        <f>Tabla25[[#This Row],[PAS_NUM_COR_COD_ESC_TG_TOT]]-Tabla25[[#This Row],[ESC_NUM_COR_COD_ESC_TG_TOT]]</f>
        <v>-1.1969608416130915</v>
      </c>
      <c r="CF94" s="39">
        <f>Tabla25[[#This Row],[PAS_DUR_COR_COD_ESC_TG_TOT]]-Tabla25[[#This Row],[ESC_DUR_COR_COD_ESC_TG_TOT]]</f>
        <v>-416.56126482213438</v>
      </c>
      <c r="CG94" s="42">
        <f>Tabla25[[#This Row],[PAS_NUM_COR_COD_ROS_TG_NEG]]-Tabla25[[#This Row],[PAS_NUM_COR_COD_ESC_TG_NEG]]</f>
        <v>0</v>
      </c>
      <c r="CH94" s="42">
        <f>Tabla25[[#This Row],[PAS_NUM_COR_COD_ROS_TG_NEU]]-Tabla25[[#This Row],[PAS_NUM_COR_COD_ESC_TG_NEU]]</f>
        <v>1.1052631578947367</v>
      </c>
      <c r="CI94" s="42">
        <f>Tabla25[[#This Row],[PAS_NUM_COR_COD_ROS_TG_POS]]-Tabla25[[#This Row],[PAS_NUM_COR_COD_ESC_TG_POS]]</f>
        <v>-0.20000000000000018</v>
      </c>
      <c r="CJ94" s="42">
        <f>Tabla25[[#This Row],[PAS_NUM_COR_COD_ROS_TG_TOT]]-Tabla25[[#This Row],[PAS_NUM_COR_COD_ESC_TG_TOT]]</f>
        <v>0.28813559322033866</v>
      </c>
      <c r="CK94" s="42">
        <f>Tabla25[[#This Row],[PAS_DUR_COR_COD_ROS_TG_NEG]]-Tabla25[[#This Row],[PAS_DUR_COR_COD_ESC_TG_NEG]]</f>
        <v>25.337254901960819</v>
      </c>
      <c r="CL94" s="42">
        <f>Tabla25[[#This Row],[PAS_DUR_COR_COD_ROS_TG_NEU]]-Tabla25[[#This Row],[PAS_DUR_COR_COD_ESC_TG_NEU]]</f>
        <v>92.446428571428555</v>
      </c>
      <c r="CM94" s="42">
        <f>Tabla25[[#This Row],[PAS_DUR_COR_COD_ROS_TG_POS]]-Tabla25[[#This Row],[PAS_DUR_COR_COD_ESC_TG_POS]]</f>
        <v>-25.862499999999955</v>
      </c>
      <c r="CN94" s="42">
        <f>Tabla25[[#This Row],[PAS_DUR_COR_COD_ROS_TG_TOT]]-Tabla25[[#This Row],[PAS_DUR_COR_COD_ESC_TG_TOT]]</f>
        <v>29.745825602968466</v>
      </c>
      <c r="CO94" s="44">
        <f>Tabla25[[#This Row],[ESC_NUM_COR_COD_ROS_TG_NEG]]-Tabla25[[#This Row],[ESC_NUM_COR_COD_ESC_TG_NEG]]</f>
        <v>-3.1111111111111112</v>
      </c>
      <c r="CP94" s="44">
        <f>Tabla25[[#This Row],[ESC_NUM_COR_COD_ROS_TG_NEU]]-Tabla25[[#This Row],[ESC_NUM_COR_COD_ESC_TG_NEU]]</f>
        <v>-2</v>
      </c>
      <c r="CQ94" s="44">
        <f>Tabla25[[#This Row],[ESC_NUM_COR_COD_ROS_TG_POS]]-Tabla25[[#This Row],[ESC_NUM_COR_COD_ESC_TG_POS]]</f>
        <v>-0.89999999999999991</v>
      </c>
      <c r="CR94" s="44">
        <f>Tabla25[[#This Row],[ESC_NUM_COR_COD_ROS_TG_TOT]]-Tabla25[[#This Row],[ESC_NUM_COR_COD_ESC_TG_TOT]]</f>
        <v>-1.9655172413793103</v>
      </c>
      <c r="CS94" s="44">
        <f>Tabla25[[#This Row],[ESC_DUR_COR_COD_ROS_TG_NEG]]-Tabla25[[#This Row],[ESC_DUR_COR_COD_ESC_TG_NEG]]</f>
        <v>-863.5</v>
      </c>
      <c r="CT94" s="44">
        <f>Tabla25[[#This Row],[ESC_DUR_COR_COD_ROS_TG_NEU]]-Tabla25[[#This Row],[ESC_DUR_COR_COD_ESC_TG_NEU]]</f>
        <v>-271.20000000000005</v>
      </c>
      <c r="CU94" s="44">
        <f>Tabla25[[#This Row],[ESC_DUR_COR_COD_ROS_TG_POS]]-Tabla25[[#This Row],[ESC_DUR_COR_COD_ESC_TG_POS]]</f>
        <v>-603.14285714285711</v>
      </c>
      <c r="CV94" s="44">
        <f>Tabla25[[#This Row],[ESC_DUR_COR_COD_ROS_TG_TOT]]-Tabla25[[#This Row],[ESC_DUR_COR_COD_ESC_TG_TOT]]</f>
        <v>-543.7771739130435</v>
      </c>
      <c r="CW94" s="47">
        <f>Tabla25[[#This Row],[ROS_NUM_COR_COD_ROS_TG_NEG]]-Tabla25[[#This Row],[ROS_NUM_COR_COD_ESC_TG_NEG]]</f>
        <v>-0.33333333333333348</v>
      </c>
      <c r="CX94" s="47">
        <f>Tabla25[[#This Row],[ROS_NUM_COR_COD_ROS_TG_NEU]]-Tabla25[[#This Row],[ROS_NUM_COR_COD_ESC_TG_NEU]]</f>
        <v>2.1999999999999997</v>
      </c>
      <c r="CY94" s="47">
        <f>Tabla25[[#This Row],[ROS_NUM_COR_COD_ROS_TG_POS]]-Tabla25[[#This Row],[ROS_NUM_COR_COD_ESC_TG_POS]]</f>
        <v>1.5</v>
      </c>
      <c r="CZ94" s="47">
        <f>Tabla25[[#This Row],[ROS_NUM_COR_COD_ROS_TG_TOT]]-Tabla25[[#This Row],[ROS_NUM_COR_COD_ESC_TG_TOT]]</f>
        <v>1.1724137931034484</v>
      </c>
      <c r="DA94" s="47">
        <f>Tabla25[[#This Row],[ROS_DUR_COR_COD_ROS_TG_NEG]]-Tabla25[[#This Row],[ROS_DUR_COR_COD_ESC_TG_NEG]]</f>
        <v>-396.19047619047615</v>
      </c>
      <c r="DB94" s="47">
        <f>Tabla25[[#This Row],[ROS_DUR_COR_COD_ROS_TG_NEU]]-Tabla25[[#This Row],[ROS_DUR_COR_COD_ESC_TG_NEU]]</f>
        <v>246.95000000000005</v>
      </c>
      <c r="DC94" s="47">
        <f>Tabla25[[#This Row],[ROS_DUR_COR_COD_ROS_TG_POS]]-Tabla25[[#This Row],[ROS_DUR_COR_COD_ESC_TG_POS]]</f>
        <v>187.72499999999991</v>
      </c>
      <c r="DD94" s="47">
        <f>Tabla25[[#This Row],[ROS_DUR_COR_COD_ROS_TG_TOT]]-Tabla25[[#This Row],[ROS_DUR_COR_COD_ESC_TG_TOT]]</f>
        <v>0.70923913043475295</v>
      </c>
    </row>
    <row r="95" spans="1:108" x14ac:dyDescent="0.3">
      <c r="A95" s="2" t="s">
        <v>93</v>
      </c>
      <c r="B95" s="2">
        <v>30</v>
      </c>
      <c r="C95" s="2">
        <v>2</v>
      </c>
      <c r="D95" s="2">
        <v>36</v>
      </c>
      <c r="E95" s="19">
        <v>4.2</v>
      </c>
      <c r="F95" s="19">
        <v>1489.3333333333333</v>
      </c>
      <c r="G95" s="19">
        <v>3.6</v>
      </c>
      <c r="H95" s="19">
        <v>1177.8947368421052</v>
      </c>
      <c r="I95" s="19">
        <v>3.55</v>
      </c>
      <c r="J95" s="19">
        <v>1227.8235294117646</v>
      </c>
      <c r="K95" s="19">
        <v>3.7833333333333332</v>
      </c>
      <c r="L95" s="19">
        <v>1297.4259259259259</v>
      </c>
      <c r="M95" s="21">
        <v>2.5499999999999998</v>
      </c>
      <c r="N95" s="21">
        <v>1190.6923076923076</v>
      </c>
      <c r="O95" s="21">
        <v>3.25</v>
      </c>
      <c r="P95" s="21">
        <v>1210.7058823529412</v>
      </c>
      <c r="Q95" s="21">
        <v>3.5</v>
      </c>
      <c r="R95" s="21">
        <v>1159.5263157894738</v>
      </c>
      <c r="S95" s="21">
        <v>3.1</v>
      </c>
      <c r="T95" s="21">
        <v>1185.5510204081634</v>
      </c>
      <c r="U95" s="22">
        <v>6</v>
      </c>
      <c r="V95" s="22">
        <v>1845.2</v>
      </c>
      <c r="W95" s="22">
        <v>6.1</v>
      </c>
      <c r="X95" s="22">
        <v>1991.4</v>
      </c>
      <c r="Y95" s="22">
        <v>5.9</v>
      </c>
      <c r="Z95" s="22">
        <v>1930.9</v>
      </c>
      <c r="AA95" s="22">
        <v>6</v>
      </c>
      <c r="AB95" s="22">
        <v>1922.5</v>
      </c>
      <c r="AC95" s="24">
        <v>0.7</v>
      </c>
      <c r="AD95" s="24">
        <v>417.33333333333331</v>
      </c>
      <c r="AE95" s="24">
        <v>0.8</v>
      </c>
      <c r="AF95" s="24">
        <v>372</v>
      </c>
      <c r="AG95" s="24">
        <v>0.5</v>
      </c>
      <c r="AH95" s="24">
        <v>402.75</v>
      </c>
      <c r="AI95" s="24">
        <v>0.66666666666666663</v>
      </c>
      <c r="AJ95" s="24">
        <v>396.6875</v>
      </c>
      <c r="AK95" s="26">
        <v>0.88888888888888884</v>
      </c>
      <c r="AL95" s="26">
        <v>478.2</v>
      </c>
      <c r="AM95" s="26">
        <v>2.2999999999999998</v>
      </c>
      <c r="AN95" s="26">
        <v>782.25</v>
      </c>
      <c r="AO95" s="26">
        <v>0.5</v>
      </c>
      <c r="AP95" s="26">
        <v>457.75</v>
      </c>
      <c r="AQ95" s="26">
        <v>1.2413793103448276</v>
      </c>
      <c r="AR95" s="26">
        <v>616.47058823529414</v>
      </c>
      <c r="AS95" s="28">
        <v>5.666666666666667</v>
      </c>
      <c r="AT95" s="28">
        <v>1833.1111111111111</v>
      </c>
      <c r="AU95" s="28">
        <v>4.2</v>
      </c>
      <c r="AV95" s="28">
        <v>1565.2222222222222</v>
      </c>
      <c r="AW95" s="28">
        <v>5.9</v>
      </c>
      <c r="AX95" s="28">
        <v>2002.9</v>
      </c>
      <c r="AY95" s="28">
        <v>5.2413793103448274</v>
      </c>
      <c r="AZ95" s="28">
        <v>1807.6428571428571</v>
      </c>
      <c r="BA95" s="33">
        <f>Tabla25[[#This Row],[ROS_NUM_COR_COD_ROS_TG_NEG]]-Tabla25[[#This Row],[PAS_NUM_COR_COD_ROS_TG_NEG]]</f>
        <v>3.1166666666666671</v>
      </c>
      <c r="BB95" s="33">
        <f>Tabla25[[#This Row],[ROS_DUR_COR_COD_ROS_TG_NEG]]-Tabla25[[#This Row],[PAS_DUR_COR_COD_ROS_TG_NEG]]</f>
        <v>642.41880341880346</v>
      </c>
      <c r="BC95" s="33">
        <f>Tabla25[[#This Row],[ROS_NUM_COR_COD_ROS_TG_NEU]]-Tabla25[[#This Row],[PAS_NUM_COR_COD_ROS_TG_NEU]]</f>
        <v>0.95000000000000018</v>
      </c>
      <c r="BD95" s="33">
        <f>Tabla25[[#This Row],[ROS_DUR_COR_COD_ROS_TG_NEU]]-Tabla25[[#This Row],[PAS_DUR_COR_COD_ROS_TG_NEU]]</f>
        <v>354.51633986928096</v>
      </c>
      <c r="BE95" s="33">
        <f>Tabla25[[#This Row],[ROS_NUM_COR_COD_ROS_TG_POS]]-Tabla25[[#This Row],[PAS_NUM_COR_COD_ROS_TG_POS]]</f>
        <v>2.4000000000000004</v>
      </c>
      <c r="BF95" s="33">
        <f>Tabla25[[#This Row],[ROS_DUR_COR_COD_ROS_TG_POS]]-Tabla25[[#This Row],[PAS_DUR_COR_COD_ROS_TG_POS]]</f>
        <v>843.37368421052633</v>
      </c>
      <c r="BG95" s="33">
        <f>Tabla25[[#This Row],[ROS_NUM_COR_COD_ROS_TG_TOT]]-Tabla25[[#This Row],[PAS_NUM_COR_COD_ROS_TG_TOT]]</f>
        <v>2.1413793103448273</v>
      </c>
      <c r="BH95" s="33">
        <f>Tabla25[[#This Row],[ROS_DUR_COR_COD_ROS_TG_TOT]]-Tabla25[[#This Row],[PAS_DUR_COR_COD_ROS_TG_TOT]]</f>
        <v>622.09183673469374</v>
      </c>
      <c r="BI95" s="30">
        <f>Tabla25[[#This Row],[ROS_NUM_COR_COD_ESC_TG_NEG]]-Tabla25[[#This Row],[PAS_NUM_COR_COD_ESC_TG_NEG]]</f>
        <v>-3.3111111111111113</v>
      </c>
      <c r="BJ95" s="30">
        <f>Tabla25[[#This Row],[ROS_DUR_COR_COD_ESC_TG_NEG]]-Tabla25[[#This Row],[PAS_DUR_COR_COD_ESC_TG_NEG]]</f>
        <v>-1011.1333333333332</v>
      </c>
      <c r="BK95" s="30">
        <f>Tabla25[[#This Row],[ROS_NUM_COR_COD_ESC_TG_NEU]]-Tabla25[[#This Row],[PAS_NUM_COR_COD_ESC_TG_NEU]]</f>
        <v>-1.3000000000000003</v>
      </c>
      <c r="BL95" s="30">
        <f>Tabla25[[#This Row],[ROS_DUR_COR_COD_ESC_TG_NEU]]-Tabla25[[#This Row],[PAS_DUR_COR_COD_ESC_TG_NEU]]</f>
        <v>-395.6447368421052</v>
      </c>
      <c r="BM95" s="30">
        <f>Tabla25[[#This Row],[ROS_NUM_COR_COD_ESC_TG_POS]]-Tabla25[[#This Row],[PAS_NUM_COR_COD_ESC_TG_POS]]</f>
        <v>-3.05</v>
      </c>
      <c r="BN95" s="30">
        <f>Tabla25[[#This Row],[ROS_DUR_COR_COD_ESC_TG_POS]]-Tabla25[[#This Row],[PAS_DUR_COR_COD_ESC_TG_POS]]</f>
        <v>-770.07352941176464</v>
      </c>
      <c r="BO95" s="30">
        <f>Tabla25[[#This Row],[ROS_NUM_COR_COD_ESC_TG_TOT]]-Tabla25[[#This Row],[PAS_NUM_COR_COD_ESC_TG_TOT]]</f>
        <v>-2.5419540229885058</v>
      </c>
      <c r="BP95" s="30">
        <f>Tabla25[[#This Row],[ROS_DUR_COR_COD_ESC_TG_TOT]]-Tabla25[[#This Row],[PAS_DUR_COR_COD_ESC_TG_TOT]]</f>
        <v>-680.95533769063172</v>
      </c>
      <c r="BQ95" s="36">
        <f>Tabla25[[#This Row],[PAS_NUM_COR_COD_ROS_TG_NEG]]-Tabla25[[#This Row],[ESC_NUM_COR_COD_ROS_TG_NEG]]</f>
        <v>1.8499999999999999</v>
      </c>
      <c r="BR95" s="36">
        <f>Tabla25[[#This Row],[PAS_DUR_COR_COD_ROS_TG_NEG]]-Tabla25[[#This Row],[ESC_DUR_COR_COD_ROS_TG_NEG]]</f>
        <v>773.35897435897436</v>
      </c>
      <c r="BS95" s="36">
        <f>Tabla25[[#This Row],[PAS_NUM_COR_COD_ROS_TG_NEU]]-Tabla25[[#This Row],[ESC_NUM_COR_COD_ROS_TG_NEU]]</f>
        <v>2.4500000000000002</v>
      </c>
      <c r="BT95" s="36">
        <f>Tabla25[[#This Row],[PAS_DUR_COR_COD_ROS_TG_NEU]]-Tabla25[[#This Row],[ESC_DUR_COR_COD_ROS_TG_NEU]]</f>
        <v>838.70588235294122</v>
      </c>
      <c r="BU95" s="36">
        <f>Tabla25[[#This Row],[PAS_NUM_COR_COD_ROS_TG_POS]]-Tabla25[[#This Row],[ESC_NUM_COR_COD_ROS_TG_POS]]</f>
        <v>3</v>
      </c>
      <c r="BV95" s="36">
        <f>Tabla25[[#This Row],[PAS_DUR_COR_COD_ROS_TG_POS]]-Tabla25[[#This Row],[ESC_DUR_COR_COD_ROS_TG_POS]]</f>
        <v>756.77631578947376</v>
      </c>
      <c r="BW95" s="36">
        <f>Tabla25[[#This Row],[PAS_NUM_COR_COD_ROS_TG_TOT]]-Tabla25[[#This Row],[ESC_NUM_COR_COD_ROS_TG_TOT]]</f>
        <v>2.4333333333333336</v>
      </c>
      <c r="BX95" s="36">
        <f>Tabla25[[#This Row],[PAS_DUR_COR_COD_ROS_TG_TOT]]-Tabla25[[#This Row],[ESC_DUR_COR_COD_ROS_TG_TOT]]</f>
        <v>788.86352040816337</v>
      </c>
      <c r="BY95" s="39">
        <f>Tabla25[[#This Row],[PAS_NUM_COR_COD_ESC_TG_NEG]]-Tabla25[[#This Row],[ESC_NUM_COR_COD_ESC_TG_NEG]]</f>
        <v>-1.7999999999999998</v>
      </c>
      <c r="BZ95" s="39">
        <f>Tabla25[[#This Row],[PAS_DUR_COR_COD_ESC_TG_NEG]]-Tabla25[[#This Row],[ESC_DUR_COR_COD_ESC_TG_NEG]]</f>
        <v>-355.86666666666679</v>
      </c>
      <c r="CA95" s="39">
        <f>Tabla25[[#This Row],[PAS_NUM_COR_COD_ESC_TG_NEU]]-Tabla25[[#This Row],[ESC_NUM_COR_COD_ESC_TG_NEU]]</f>
        <v>-2.4999999999999996</v>
      </c>
      <c r="CB95" s="39">
        <f>Tabla25[[#This Row],[PAS_DUR_COR_COD_ESC_TG_NEU]]-Tabla25[[#This Row],[ESC_DUR_COR_COD_ESC_TG_NEU]]</f>
        <v>-813.50526315789489</v>
      </c>
      <c r="CC95" s="39">
        <f>Tabla25[[#This Row],[PAS_NUM_COR_COD_ESC_TG_POS]]-Tabla25[[#This Row],[ESC_NUM_COR_COD_ESC_TG_POS]]</f>
        <v>-2.3500000000000005</v>
      </c>
      <c r="CD95" s="39">
        <f>Tabla25[[#This Row],[PAS_DUR_COR_COD_ESC_TG_POS]]-Tabla25[[#This Row],[ESC_DUR_COR_COD_ESC_TG_POS]]</f>
        <v>-703.07647058823545</v>
      </c>
      <c r="CE95" s="39">
        <f>Tabla25[[#This Row],[PAS_NUM_COR_COD_ESC_TG_TOT]]-Tabla25[[#This Row],[ESC_NUM_COR_COD_ESC_TG_TOT]]</f>
        <v>-2.2166666666666668</v>
      </c>
      <c r="CF95" s="39">
        <f>Tabla25[[#This Row],[PAS_DUR_COR_COD_ESC_TG_TOT]]-Tabla25[[#This Row],[ESC_DUR_COR_COD_ESC_TG_TOT]]</f>
        <v>-625.07407407407413</v>
      </c>
      <c r="CG95" s="42">
        <f>Tabla25[[#This Row],[PAS_NUM_COR_COD_ROS_TG_NEG]]-Tabla25[[#This Row],[PAS_NUM_COR_COD_ESC_TG_NEG]]</f>
        <v>-1.6500000000000004</v>
      </c>
      <c r="CH95" s="42">
        <f>Tabla25[[#This Row],[PAS_NUM_COR_COD_ROS_TG_NEU]]-Tabla25[[#This Row],[PAS_NUM_COR_COD_ESC_TG_NEU]]</f>
        <v>-0.35000000000000009</v>
      </c>
      <c r="CI95" s="42">
        <f>Tabla25[[#This Row],[PAS_NUM_COR_COD_ROS_TG_POS]]-Tabla25[[#This Row],[PAS_NUM_COR_COD_ESC_TG_POS]]</f>
        <v>-4.9999999999999822E-2</v>
      </c>
      <c r="CJ95" s="42">
        <f>Tabla25[[#This Row],[PAS_NUM_COR_COD_ROS_TG_TOT]]-Tabla25[[#This Row],[PAS_NUM_COR_COD_ESC_TG_TOT]]</f>
        <v>-0.68333333333333313</v>
      </c>
      <c r="CK95" s="42">
        <f>Tabla25[[#This Row],[PAS_DUR_COR_COD_ROS_TG_NEG]]-Tabla25[[#This Row],[PAS_DUR_COR_COD_ESC_TG_NEG]]</f>
        <v>-298.64102564102564</v>
      </c>
      <c r="CL95" s="42">
        <f>Tabla25[[#This Row],[PAS_DUR_COR_COD_ROS_TG_NEU]]-Tabla25[[#This Row],[PAS_DUR_COR_COD_ESC_TG_NEU]]</f>
        <v>32.811145510836013</v>
      </c>
      <c r="CM95" s="42">
        <f>Tabla25[[#This Row],[PAS_DUR_COR_COD_ROS_TG_POS]]-Tabla25[[#This Row],[PAS_DUR_COR_COD_ESC_TG_POS]]</f>
        <v>-68.297213622290883</v>
      </c>
      <c r="CN95" s="42">
        <f>Tabla25[[#This Row],[PAS_DUR_COR_COD_ROS_TG_TOT]]-Tabla25[[#This Row],[PAS_DUR_COR_COD_ESC_TG_TOT]]</f>
        <v>-111.8749055177625</v>
      </c>
      <c r="CO95" s="44">
        <f>Tabla25[[#This Row],[ESC_NUM_COR_COD_ROS_TG_NEG]]-Tabla25[[#This Row],[ESC_NUM_COR_COD_ESC_TG_NEG]]</f>
        <v>-5.3</v>
      </c>
      <c r="CP95" s="44">
        <f>Tabla25[[#This Row],[ESC_NUM_COR_COD_ROS_TG_NEU]]-Tabla25[[#This Row],[ESC_NUM_COR_COD_ESC_TG_NEU]]</f>
        <v>-5.3</v>
      </c>
      <c r="CQ95" s="44">
        <f>Tabla25[[#This Row],[ESC_NUM_COR_COD_ROS_TG_POS]]-Tabla25[[#This Row],[ESC_NUM_COR_COD_ESC_TG_POS]]</f>
        <v>-5.4</v>
      </c>
      <c r="CR95" s="44">
        <f>Tabla25[[#This Row],[ESC_NUM_COR_COD_ROS_TG_TOT]]-Tabla25[[#This Row],[ESC_NUM_COR_COD_ESC_TG_TOT]]</f>
        <v>-5.333333333333333</v>
      </c>
      <c r="CS95" s="44">
        <f>Tabla25[[#This Row],[ESC_DUR_COR_COD_ROS_TG_NEG]]-Tabla25[[#This Row],[ESC_DUR_COR_COD_ESC_TG_NEG]]</f>
        <v>-1427.8666666666668</v>
      </c>
      <c r="CT95" s="44">
        <f>Tabla25[[#This Row],[ESC_DUR_COR_COD_ROS_TG_NEU]]-Tabla25[[#This Row],[ESC_DUR_COR_COD_ESC_TG_NEU]]</f>
        <v>-1619.4</v>
      </c>
      <c r="CU95" s="44">
        <f>Tabla25[[#This Row],[ESC_DUR_COR_COD_ROS_TG_POS]]-Tabla25[[#This Row],[ESC_DUR_COR_COD_ESC_TG_POS]]</f>
        <v>-1528.15</v>
      </c>
      <c r="CV95" s="44">
        <f>Tabla25[[#This Row],[ESC_DUR_COR_COD_ROS_TG_TOT]]-Tabla25[[#This Row],[ESC_DUR_COR_COD_ESC_TG_TOT]]</f>
        <v>-1525.8125</v>
      </c>
      <c r="CW95" s="47">
        <f>Tabla25[[#This Row],[ROS_NUM_COR_COD_ROS_TG_NEG]]-Tabla25[[#This Row],[ROS_NUM_COR_COD_ESC_TG_NEG]]</f>
        <v>4.7777777777777786</v>
      </c>
      <c r="CX95" s="47">
        <f>Tabla25[[#This Row],[ROS_NUM_COR_COD_ROS_TG_NEU]]-Tabla25[[#This Row],[ROS_NUM_COR_COD_ESC_TG_NEU]]</f>
        <v>1.9000000000000004</v>
      </c>
      <c r="CY95" s="47">
        <f>Tabla25[[#This Row],[ROS_NUM_COR_COD_ROS_TG_POS]]-Tabla25[[#This Row],[ROS_NUM_COR_COD_ESC_TG_POS]]</f>
        <v>5.4</v>
      </c>
      <c r="CZ95" s="47">
        <f>Tabla25[[#This Row],[ROS_NUM_COR_COD_ROS_TG_TOT]]-Tabla25[[#This Row],[ROS_NUM_COR_COD_ESC_TG_TOT]]</f>
        <v>4</v>
      </c>
      <c r="DA95" s="47">
        <f>Tabla25[[#This Row],[ROS_DUR_COR_COD_ROS_TG_NEG]]-Tabla25[[#This Row],[ROS_DUR_COR_COD_ESC_TG_NEG]]</f>
        <v>1354.911111111111</v>
      </c>
      <c r="DB95" s="47">
        <f>Tabla25[[#This Row],[ROS_DUR_COR_COD_ROS_TG_NEU]]-Tabla25[[#This Row],[ROS_DUR_COR_COD_ESC_TG_NEU]]</f>
        <v>782.97222222222217</v>
      </c>
      <c r="DC95" s="47">
        <f>Tabla25[[#This Row],[ROS_DUR_COR_COD_ROS_TG_POS]]-Tabla25[[#This Row],[ROS_DUR_COR_COD_ESC_TG_POS]]</f>
        <v>1545.15</v>
      </c>
      <c r="DD95" s="47">
        <f>Tabla25[[#This Row],[ROS_DUR_COR_COD_ROS_TG_TOT]]-Tabla25[[#This Row],[ROS_DUR_COR_COD_ESC_TG_TOT]]</f>
        <v>1191.172268907563</v>
      </c>
    </row>
    <row r="96" spans="1:108" x14ac:dyDescent="0.3">
      <c r="A96" s="2" t="s">
        <v>94</v>
      </c>
      <c r="B96" s="2">
        <v>30</v>
      </c>
      <c r="C96" s="2">
        <v>2</v>
      </c>
      <c r="D96" s="2">
        <v>32</v>
      </c>
      <c r="E96" s="19">
        <v>2.1</v>
      </c>
      <c r="F96" s="19">
        <v>678.07692307692309</v>
      </c>
      <c r="G96" s="19">
        <v>2.5</v>
      </c>
      <c r="H96" s="19">
        <v>588.35714285714289</v>
      </c>
      <c r="I96" s="19">
        <v>3.05</v>
      </c>
      <c r="J96" s="19">
        <v>667.58823529411768</v>
      </c>
      <c r="K96" s="19">
        <v>2.5499999999999998</v>
      </c>
      <c r="L96" s="19">
        <v>645.47727272727275</v>
      </c>
      <c r="M96" s="21">
        <v>3.6</v>
      </c>
      <c r="N96" s="21">
        <v>860.66666666666663</v>
      </c>
      <c r="O96" s="21">
        <v>3.25</v>
      </c>
      <c r="P96" s="21">
        <v>831.625</v>
      </c>
      <c r="Q96" s="21">
        <v>4.05</v>
      </c>
      <c r="R96" s="21">
        <v>870.29411764705878</v>
      </c>
      <c r="S96" s="21">
        <v>3.6333333333333333</v>
      </c>
      <c r="T96" s="21">
        <v>854.39583333333337</v>
      </c>
      <c r="U96" s="22">
        <v>1.6</v>
      </c>
      <c r="V96" s="22">
        <v>1029.25</v>
      </c>
      <c r="W96" s="22">
        <v>2.7</v>
      </c>
      <c r="X96" s="22">
        <v>895.33333333333337</v>
      </c>
      <c r="Y96" s="22">
        <v>2</v>
      </c>
      <c r="Z96" s="22">
        <v>763.25</v>
      </c>
      <c r="AA96" s="22">
        <v>2.1071428571428572</v>
      </c>
      <c r="AB96" s="22">
        <v>895.85714285714289</v>
      </c>
      <c r="AC96" s="24">
        <v>0.8</v>
      </c>
      <c r="AD96" s="24">
        <v>436.75</v>
      </c>
      <c r="AE96" s="24">
        <v>1.5</v>
      </c>
      <c r="AF96" s="24">
        <v>420.8</v>
      </c>
      <c r="AG96" s="24">
        <v>2.125</v>
      </c>
      <c r="AH96" s="24">
        <v>1164.3333333333333</v>
      </c>
      <c r="AI96" s="24">
        <v>1.4285714285714286</v>
      </c>
      <c r="AJ96" s="24">
        <v>612</v>
      </c>
      <c r="AK96" s="26">
        <v>3.4444444444444446</v>
      </c>
      <c r="AL96" s="26">
        <v>959.75</v>
      </c>
      <c r="AM96" s="26">
        <v>4.1111111111111107</v>
      </c>
      <c r="AN96" s="26">
        <v>1203.4285714285713</v>
      </c>
      <c r="AO96" s="26">
        <v>3.9</v>
      </c>
      <c r="AP96" s="26">
        <v>902.5</v>
      </c>
      <c r="AQ96" s="26">
        <v>3.8214285714285716</v>
      </c>
      <c r="AR96" s="26">
        <v>1014</v>
      </c>
      <c r="AS96" s="28">
        <v>3.2222222222222223</v>
      </c>
      <c r="AT96" s="28">
        <v>860.71428571428567</v>
      </c>
      <c r="AU96" s="28">
        <v>2.3333333333333335</v>
      </c>
      <c r="AV96" s="28">
        <v>654.28571428571433</v>
      </c>
      <c r="AW96" s="28">
        <v>3.2</v>
      </c>
      <c r="AX96" s="28">
        <v>939.57142857142856</v>
      </c>
      <c r="AY96" s="28">
        <v>2.9285714285714284</v>
      </c>
      <c r="AZ96" s="28">
        <v>818.19047619047615</v>
      </c>
      <c r="BA96" s="33">
        <f>Tabla25[[#This Row],[ROS_NUM_COR_COD_ROS_TG_NEG]]-Tabla25[[#This Row],[PAS_NUM_COR_COD_ROS_TG_NEG]]</f>
        <v>-0.37777777777777777</v>
      </c>
      <c r="BB96" s="33">
        <f>Tabla25[[#This Row],[ROS_DUR_COR_COD_ROS_TG_NEG]]-Tabla25[[#This Row],[PAS_DUR_COR_COD_ROS_TG_NEG]]</f>
        <v>4.7619047619036792E-2</v>
      </c>
      <c r="BC96" s="33">
        <f>Tabla25[[#This Row],[ROS_NUM_COR_COD_ROS_TG_NEU]]-Tabla25[[#This Row],[PAS_NUM_COR_COD_ROS_TG_NEU]]</f>
        <v>-0.91666666666666652</v>
      </c>
      <c r="BD96" s="33">
        <f>Tabla25[[#This Row],[ROS_DUR_COR_COD_ROS_TG_NEU]]-Tabla25[[#This Row],[PAS_DUR_COR_COD_ROS_TG_NEU]]</f>
        <v>-177.33928571428567</v>
      </c>
      <c r="BE96" s="33">
        <f>Tabla25[[#This Row],[ROS_NUM_COR_COD_ROS_TG_POS]]-Tabla25[[#This Row],[PAS_NUM_COR_COD_ROS_TG_POS]]</f>
        <v>-0.84999999999999964</v>
      </c>
      <c r="BF96" s="33">
        <f>Tabla25[[#This Row],[ROS_DUR_COR_COD_ROS_TG_POS]]-Tabla25[[#This Row],[PAS_DUR_COR_COD_ROS_TG_POS]]</f>
        <v>69.277310924369772</v>
      </c>
      <c r="BG96" s="33">
        <f>Tabla25[[#This Row],[ROS_NUM_COR_COD_ROS_TG_TOT]]-Tabla25[[#This Row],[PAS_NUM_COR_COD_ROS_TG_TOT]]</f>
        <v>-0.70476190476190492</v>
      </c>
      <c r="BH96" s="33">
        <f>Tabla25[[#This Row],[ROS_DUR_COR_COD_ROS_TG_TOT]]-Tabla25[[#This Row],[PAS_DUR_COR_COD_ROS_TG_TOT]]</f>
        <v>-36.205357142857224</v>
      </c>
      <c r="BI96" s="30">
        <f>Tabla25[[#This Row],[ROS_NUM_COR_COD_ESC_TG_NEG]]-Tabla25[[#This Row],[PAS_NUM_COR_COD_ESC_TG_NEG]]</f>
        <v>1.3444444444444446</v>
      </c>
      <c r="BJ96" s="30">
        <f>Tabla25[[#This Row],[ROS_DUR_COR_COD_ESC_TG_NEG]]-Tabla25[[#This Row],[PAS_DUR_COR_COD_ESC_TG_NEG]]</f>
        <v>281.67307692307691</v>
      </c>
      <c r="BK96" s="30">
        <f>Tabla25[[#This Row],[ROS_NUM_COR_COD_ESC_TG_NEU]]-Tabla25[[#This Row],[PAS_NUM_COR_COD_ESC_TG_NEU]]</f>
        <v>1.6111111111111107</v>
      </c>
      <c r="BL96" s="30">
        <f>Tabla25[[#This Row],[ROS_DUR_COR_COD_ESC_TG_NEU]]-Tabla25[[#This Row],[PAS_DUR_COR_COD_ESC_TG_NEU]]</f>
        <v>615.07142857142844</v>
      </c>
      <c r="BM96" s="30">
        <f>Tabla25[[#This Row],[ROS_NUM_COR_COD_ESC_TG_POS]]-Tabla25[[#This Row],[PAS_NUM_COR_COD_ESC_TG_POS]]</f>
        <v>0.85000000000000009</v>
      </c>
      <c r="BN96" s="30">
        <f>Tabla25[[#This Row],[ROS_DUR_COR_COD_ESC_TG_POS]]-Tabla25[[#This Row],[PAS_DUR_COR_COD_ESC_TG_POS]]</f>
        <v>234.91176470588232</v>
      </c>
      <c r="BO96" s="30">
        <f>Tabla25[[#This Row],[ROS_NUM_COR_COD_ESC_TG_TOT]]-Tabla25[[#This Row],[PAS_NUM_COR_COD_ESC_TG_TOT]]</f>
        <v>1.2714285714285718</v>
      </c>
      <c r="BP96" s="30">
        <f>Tabla25[[#This Row],[ROS_DUR_COR_COD_ESC_TG_TOT]]-Tabla25[[#This Row],[PAS_DUR_COR_COD_ESC_TG_TOT]]</f>
        <v>368.52272727272725</v>
      </c>
      <c r="BQ96" s="36">
        <f>Tabla25[[#This Row],[PAS_NUM_COR_COD_ROS_TG_NEG]]-Tabla25[[#This Row],[ESC_NUM_COR_COD_ROS_TG_NEG]]</f>
        <v>2.8</v>
      </c>
      <c r="BR96" s="36">
        <f>Tabla25[[#This Row],[PAS_DUR_COR_COD_ROS_TG_NEG]]-Tabla25[[#This Row],[ESC_DUR_COR_COD_ROS_TG_NEG]]</f>
        <v>423.91666666666663</v>
      </c>
      <c r="BS96" s="36">
        <f>Tabla25[[#This Row],[PAS_NUM_COR_COD_ROS_TG_NEU]]-Tabla25[[#This Row],[ESC_NUM_COR_COD_ROS_TG_NEU]]</f>
        <v>1.75</v>
      </c>
      <c r="BT96" s="36">
        <f>Tabla25[[#This Row],[PAS_DUR_COR_COD_ROS_TG_NEU]]-Tabla25[[#This Row],[ESC_DUR_COR_COD_ROS_TG_NEU]]</f>
        <v>410.82499999999999</v>
      </c>
      <c r="BU96" s="36">
        <f>Tabla25[[#This Row],[PAS_NUM_COR_COD_ROS_TG_POS]]-Tabla25[[#This Row],[ESC_NUM_COR_COD_ROS_TG_POS]]</f>
        <v>1.9249999999999998</v>
      </c>
      <c r="BV96" s="36">
        <f>Tabla25[[#This Row],[PAS_DUR_COR_COD_ROS_TG_POS]]-Tabla25[[#This Row],[ESC_DUR_COR_COD_ROS_TG_POS]]</f>
        <v>-294.03921568627447</v>
      </c>
      <c r="BW96" s="36">
        <f>Tabla25[[#This Row],[PAS_NUM_COR_COD_ROS_TG_TOT]]-Tabla25[[#This Row],[ESC_NUM_COR_COD_ROS_TG_TOT]]</f>
        <v>2.2047619047619049</v>
      </c>
      <c r="BX96" s="36">
        <f>Tabla25[[#This Row],[PAS_DUR_COR_COD_ROS_TG_TOT]]-Tabla25[[#This Row],[ESC_DUR_COR_COD_ROS_TG_TOT]]</f>
        <v>242.39583333333337</v>
      </c>
      <c r="BY96" s="39">
        <f>Tabla25[[#This Row],[PAS_NUM_COR_COD_ESC_TG_NEG]]-Tabla25[[#This Row],[ESC_NUM_COR_COD_ESC_TG_NEG]]</f>
        <v>0.5</v>
      </c>
      <c r="BZ96" s="39">
        <f>Tabla25[[#This Row],[PAS_DUR_COR_COD_ESC_TG_NEG]]-Tabla25[[#This Row],[ESC_DUR_COR_COD_ESC_TG_NEG]]</f>
        <v>-351.17307692307691</v>
      </c>
      <c r="CA96" s="39">
        <f>Tabla25[[#This Row],[PAS_NUM_COR_COD_ESC_TG_NEU]]-Tabla25[[#This Row],[ESC_NUM_COR_COD_ESC_TG_NEU]]</f>
        <v>-0.20000000000000018</v>
      </c>
      <c r="CB96" s="39">
        <f>Tabla25[[#This Row],[PAS_DUR_COR_COD_ESC_TG_NEU]]-Tabla25[[#This Row],[ESC_DUR_COR_COD_ESC_TG_NEU]]</f>
        <v>-306.97619047619048</v>
      </c>
      <c r="CC96" s="39">
        <f>Tabla25[[#This Row],[PAS_NUM_COR_COD_ESC_TG_POS]]-Tabla25[[#This Row],[ESC_NUM_COR_COD_ESC_TG_POS]]</f>
        <v>1.0499999999999998</v>
      </c>
      <c r="CD96" s="39">
        <f>Tabla25[[#This Row],[PAS_DUR_COR_COD_ESC_TG_POS]]-Tabla25[[#This Row],[ESC_DUR_COR_COD_ESC_TG_POS]]</f>
        <v>-95.66176470588232</v>
      </c>
      <c r="CE96" s="39">
        <f>Tabla25[[#This Row],[PAS_NUM_COR_COD_ESC_TG_TOT]]-Tabla25[[#This Row],[ESC_NUM_COR_COD_ESC_TG_TOT]]</f>
        <v>0.44285714285714262</v>
      </c>
      <c r="CF96" s="39">
        <f>Tabla25[[#This Row],[PAS_DUR_COR_COD_ESC_TG_TOT]]-Tabla25[[#This Row],[ESC_DUR_COR_COD_ESC_TG_TOT]]</f>
        <v>-250.37987012987014</v>
      </c>
      <c r="CG96" s="42">
        <f>Tabla25[[#This Row],[PAS_NUM_COR_COD_ROS_TG_NEG]]-Tabla25[[#This Row],[PAS_NUM_COR_COD_ESC_TG_NEG]]</f>
        <v>1.5</v>
      </c>
      <c r="CH96" s="42">
        <f>Tabla25[[#This Row],[PAS_NUM_COR_COD_ROS_TG_NEU]]-Tabla25[[#This Row],[PAS_NUM_COR_COD_ESC_TG_NEU]]</f>
        <v>0.75</v>
      </c>
      <c r="CI96" s="42">
        <f>Tabla25[[#This Row],[PAS_NUM_COR_COD_ROS_TG_POS]]-Tabla25[[#This Row],[PAS_NUM_COR_COD_ESC_TG_POS]]</f>
        <v>1</v>
      </c>
      <c r="CJ96" s="42">
        <f>Tabla25[[#This Row],[PAS_NUM_COR_COD_ROS_TG_TOT]]-Tabla25[[#This Row],[PAS_NUM_COR_COD_ESC_TG_TOT]]</f>
        <v>1.0833333333333335</v>
      </c>
      <c r="CK96" s="42">
        <f>Tabla25[[#This Row],[PAS_DUR_COR_COD_ROS_TG_NEG]]-Tabla25[[#This Row],[PAS_DUR_COR_COD_ESC_TG_NEG]]</f>
        <v>182.58974358974353</v>
      </c>
      <c r="CL96" s="42">
        <f>Tabla25[[#This Row],[PAS_DUR_COR_COD_ROS_TG_NEU]]-Tabla25[[#This Row],[PAS_DUR_COR_COD_ESC_TG_NEU]]</f>
        <v>243.26785714285711</v>
      </c>
      <c r="CM96" s="42">
        <f>Tabla25[[#This Row],[PAS_DUR_COR_COD_ROS_TG_POS]]-Tabla25[[#This Row],[PAS_DUR_COR_COD_ESC_TG_POS]]</f>
        <v>202.7058823529411</v>
      </c>
      <c r="CN96" s="42">
        <f>Tabla25[[#This Row],[PAS_DUR_COR_COD_ROS_TG_TOT]]-Tabla25[[#This Row],[PAS_DUR_COR_COD_ESC_TG_TOT]]</f>
        <v>208.91856060606062</v>
      </c>
      <c r="CO96" s="44">
        <f>Tabla25[[#This Row],[ESC_NUM_COR_COD_ROS_TG_NEG]]-Tabla25[[#This Row],[ESC_NUM_COR_COD_ESC_TG_NEG]]</f>
        <v>-0.8</v>
      </c>
      <c r="CP96" s="44">
        <f>Tabla25[[#This Row],[ESC_NUM_COR_COD_ROS_TG_NEU]]-Tabla25[[#This Row],[ESC_NUM_COR_COD_ESC_TG_NEU]]</f>
        <v>-1.2000000000000002</v>
      </c>
      <c r="CQ96" s="44">
        <f>Tabla25[[#This Row],[ESC_NUM_COR_COD_ROS_TG_POS]]-Tabla25[[#This Row],[ESC_NUM_COR_COD_ESC_TG_POS]]</f>
        <v>0.125</v>
      </c>
      <c r="CR96" s="44">
        <f>Tabla25[[#This Row],[ESC_NUM_COR_COD_ROS_TG_TOT]]-Tabla25[[#This Row],[ESC_NUM_COR_COD_ESC_TG_TOT]]</f>
        <v>-0.6785714285714286</v>
      </c>
      <c r="CS96" s="44">
        <f>Tabla25[[#This Row],[ESC_DUR_COR_COD_ROS_TG_NEG]]-Tabla25[[#This Row],[ESC_DUR_COR_COD_ESC_TG_NEG]]</f>
        <v>-592.5</v>
      </c>
      <c r="CT96" s="44">
        <f>Tabla25[[#This Row],[ESC_DUR_COR_COD_ROS_TG_NEU]]-Tabla25[[#This Row],[ESC_DUR_COR_COD_ESC_TG_NEU]]</f>
        <v>-474.53333333333336</v>
      </c>
      <c r="CU96" s="44">
        <f>Tabla25[[#This Row],[ESC_DUR_COR_COD_ROS_TG_POS]]-Tabla25[[#This Row],[ESC_DUR_COR_COD_ESC_TG_POS]]</f>
        <v>401.08333333333326</v>
      </c>
      <c r="CV96" s="44">
        <f>Tabla25[[#This Row],[ESC_DUR_COR_COD_ROS_TG_TOT]]-Tabla25[[#This Row],[ESC_DUR_COR_COD_ESC_TG_TOT]]</f>
        <v>-283.85714285714289</v>
      </c>
      <c r="CW96" s="47">
        <f>Tabla25[[#This Row],[ROS_NUM_COR_COD_ROS_TG_NEG]]-Tabla25[[#This Row],[ROS_NUM_COR_COD_ESC_TG_NEG]]</f>
        <v>-0.22222222222222232</v>
      </c>
      <c r="CX96" s="47">
        <f>Tabla25[[#This Row],[ROS_NUM_COR_COD_ROS_TG_NEU]]-Tabla25[[#This Row],[ROS_NUM_COR_COD_ESC_TG_NEU]]</f>
        <v>-1.7777777777777772</v>
      </c>
      <c r="CY96" s="47">
        <f>Tabla25[[#This Row],[ROS_NUM_COR_COD_ROS_TG_POS]]-Tabla25[[#This Row],[ROS_NUM_COR_COD_ESC_TG_POS]]</f>
        <v>-0.69999999999999973</v>
      </c>
      <c r="CZ96" s="47">
        <f>Tabla25[[#This Row],[ROS_NUM_COR_COD_ROS_TG_TOT]]-Tabla25[[#This Row],[ROS_NUM_COR_COD_ESC_TG_TOT]]</f>
        <v>-0.89285714285714324</v>
      </c>
      <c r="DA96" s="47">
        <f>Tabla25[[#This Row],[ROS_DUR_COR_COD_ROS_TG_NEG]]-Tabla25[[#This Row],[ROS_DUR_COR_COD_ESC_TG_NEG]]</f>
        <v>-99.035714285714334</v>
      </c>
      <c r="DB96" s="47">
        <f>Tabla25[[#This Row],[ROS_DUR_COR_COD_ROS_TG_NEU]]-Tabla25[[#This Row],[ROS_DUR_COR_COD_ESC_TG_NEU]]</f>
        <v>-549.142857142857</v>
      </c>
      <c r="DC96" s="47">
        <f>Tabla25[[#This Row],[ROS_DUR_COR_COD_ROS_TG_POS]]-Tabla25[[#This Row],[ROS_DUR_COR_COD_ESC_TG_POS]]</f>
        <v>37.071428571428555</v>
      </c>
      <c r="DD96" s="47">
        <f>Tabla25[[#This Row],[ROS_DUR_COR_COD_ROS_TG_TOT]]-Tabla25[[#This Row],[ROS_DUR_COR_COD_ESC_TG_TOT]]</f>
        <v>-195.80952380952385</v>
      </c>
    </row>
    <row r="97" spans="1:108" x14ac:dyDescent="0.3">
      <c r="A97" s="2" t="s">
        <v>95</v>
      </c>
      <c r="B97" s="2">
        <v>30</v>
      </c>
      <c r="C97" s="2">
        <v>2</v>
      </c>
      <c r="D97" s="2">
        <v>39</v>
      </c>
      <c r="E97" s="19">
        <v>3.1</v>
      </c>
      <c r="F97" s="19">
        <v>855.0526315789474</v>
      </c>
      <c r="G97" s="19">
        <v>4</v>
      </c>
      <c r="H97" s="19">
        <v>1157.421052631579</v>
      </c>
      <c r="I97" s="19">
        <v>3.5</v>
      </c>
      <c r="J97" s="19">
        <v>1064.6666666666667</v>
      </c>
      <c r="K97" s="19">
        <v>3.5333333333333332</v>
      </c>
      <c r="L97" s="19">
        <v>1025.0178571428571</v>
      </c>
      <c r="M97" s="21">
        <v>4.05</v>
      </c>
      <c r="N97" s="21">
        <v>1180.1500000000001</v>
      </c>
      <c r="O97" s="21">
        <v>3</v>
      </c>
      <c r="P97" s="21">
        <v>904.31578947368416</v>
      </c>
      <c r="Q97" s="21">
        <v>3.15</v>
      </c>
      <c r="R97" s="21">
        <v>941.42105263157896</v>
      </c>
      <c r="S97" s="21">
        <v>3.4</v>
      </c>
      <c r="T97" s="21">
        <v>1011.5862068965517</v>
      </c>
      <c r="U97" s="22">
        <v>5.0999999999999996</v>
      </c>
      <c r="V97" s="22">
        <v>1381.8</v>
      </c>
      <c r="W97" s="22">
        <v>4.3</v>
      </c>
      <c r="X97" s="22">
        <v>1118.2</v>
      </c>
      <c r="Y97" s="22">
        <v>5.3</v>
      </c>
      <c r="Z97" s="22">
        <v>1295.0999999999999</v>
      </c>
      <c r="AA97" s="22">
        <v>4.9000000000000004</v>
      </c>
      <c r="AB97" s="22">
        <v>1265.0333333333333</v>
      </c>
      <c r="AC97" s="24">
        <v>0.9</v>
      </c>
      <c r="AD97" s="24">
        <v>403.5</v>
      </c>
      <c r="AE97" s="24">
        <v>2.4</v>
      </c>
      <c r="AF97" s="24">
        <v>575.1</v>
      </c>
      <c r="AG97" s="24">
        <v>1.2</v>
      </c>
      <c r="AH97" s="24">
        <v>439.14285714285717</v>
      </c>
      <c r="AI97" s="24">
        <v>1.5</v>
      </c>
      <c r="AJ97" s="24">
        <v>488.95652173913044</v>
      </c>
      <c r="AK97" s="26">
        <v>2.7777777777777777</v>
      </c>
      <c r="AL97" s="26">
        <v>990.85714285714289</v>
      </c>
      <c r="AM97" s="26">
        <v>1.7</v>
      </c>
      <c r="AN97" s="26">
        <v>483</v>
      </c>
      <c r="AO97" s="26">
        <v>1.7777777777777777</v>
      </c>
      <c r="AP97" s="26">
        <v>706.66666666666663</v>
      </c>
      <c r="AQ97" s="26">
        <v>2.0714285714285716</v>
      </c>
      <c r="AR97" s="26">
        <v>716.19047619047615</v>
      </c>
      <c r="AS97" s="28">
        <v>4.333333333333333</v>
      </c>
      <c r="AT97" s="28">
        <v>1094.6666666666667</v>
      </c>
      <c r="AU97" s="28">
        <v>5.7</v>
      </c>
      <c r="AV97" s="28">
        <v>1631</v>
      </c>
      <c r="AW97" s="28">
        <v>5</v>
      </c>
      <c r="AX97" s="28">
        <v>1314.3333333333333</v>
      </c>
      <c r="AY97" s="28">
        <v>5.0357142857142856</v>
      </c>
      <c r="AZ97" s="28">
        <v>1346.6666666666667</v>
      </c>
      <c r="BA97" s="33">
        <f>Tabla25[[#This Row],[ROS_NUM_COR_COD_ROS_TG_NEG]]-Tabla25[[#This Row],[PAS_NUM_COR_COD_ROS_TG_NEG]]</f>
        <v>0.28333333333333321</v>
      </c>
      <c r="BB97" s="33">
        <f>Tabla25[[#This Row],[ROS_DUR_COR_COD_ROS_TG_NEG]]-Tabla25[[#This Row],[PAS_DUR_COR_COD_ROS_TG_NEG]]</f>
        <v>-85.483333333333348</v>
      </c>
      <c r="BC97" s="33">
        <f>Tabla25[[#This Row],[ROS_NUM_COR_COD_ROS_TG_NEU]]-Tabla25[[#This Row],[PAS_NUM_COR_COD_ROS_TG_NEU]]</f>
        <v>2.7</v>
      </c>
      <c r="BD97" s="33">
        <f>Tabla25[[#This Row],[ROS_DUR_COR_COD_ROS_TG_NEU]]-Tabla25[[#This Row],[PAS_DUR_COR_COD_ROS_TG_NEU]]</f>
        <v>726.68421052631584</v>
      </c>
      <c r="BE97" s="33">
        <f>Tabla25[[#This Row],[ROS_NUM_COR_COD_ROS_TG_POS]]-Tabla25[[#This Row],[PAS_NUM_COR_COD_ROS_TG_POS]]</f>
        <v>1.85</v>
      </c>
      <c r="BF97" s="33">
        <f>Tabla25[[#This Row],[ROS_DUR_COR_COD_ROS_TG_POS]]-Tabla25[[#This Row],[PAS_DUR_COR_COD_ROS_TG_POS]]</f>
        <v>372.9122807017543</v>
      </c>
      <c r="BG97" s="33">
        <f>Tabla25[[#This Row],[ROS_NUM_COR_COD_ROS_TG_TOT]]-Tabla25[[#This Row],[PAS_NUM_COR_COD_ROS_TG_TOT]]</f>
        <v>1.6357142857142857</v>
      </c>
      <c r="BH97" s="33">
        <f>Tabla25[[#This Row],[ROS_DUR_COR_COD_ROS_TG_TOT]]-Tabla25[[#This Row],[PAS_DUR_COR_COD_ROS_TG_TOT]]</f>
        <v>335.080459770115</v>
      </c>
      <c r="BI97" s="30">
        <f>Tabla25[[#This Row],[ROS_NUM_COR_COD_ESC_TG_NEG]]-Tabla25[[#This Row],[PAS_NUM_COR_COD_ESC_TG_NEG]]</f>
        <v>-0.32222222222222241</v>
      </c>
      <c r="BJ97" s="30">
        <f>Tabla25[[#This Row],[ROS_DUR_COR_COD_ESC_TG_NEG]]-Tabla25[[#This Row],[PAS_DUR_COR_COD_ESC_TG_NEG]]</f>
        <v>135.80451127819549</v>
      </c>
      <c r="BK97" s="30">
        <f>Tabla25[[#This Row],[ROS_NUM_COR_COD_ESC_TG_NEU]]-Tabla25[[#This Row],[PAS_NUM_COR_COD_ESC_TG_NEU]]</f>
        <v>-2.2999999999999998</v>
      </c>
      <c r="BL97" s="30">
        <f>Tabla25[[#This Row],[ROS_DUR_COR_COD_ESC_TG_NEU]]-Tabla25[[#This Row],[PAS_DUR_COR_COD_ESC_TG_NEU]]</f>
        <v>-674.42105263157896</v>
      </c>
      <c r="BM97" s="30">
        <f>Tabla25[[#This Row],[ROS_NUM_COR_COD_ESC_TG_POS]]-Tabla25[[#This Row],[PAS_NUM_COR_COD_ESC_TG_POS]]</f>
        <v>-1.7222222222222223</v>
      </c>
      <c r="BN97" s="30">
        <f>Tabla25[[#This Row],[ROS_DUR_COR_COD_ESC_TG_POS]]-Tabla25[[#This Row],[PAS_DUR_COR_COD_ESC_TG_POS]]</f>
        <v>-358.00000000000011</v>
      </c>
      <c r="BO97" s="30">
        <f>Tabla25[[#This Row],[ROS_NUM_COR_COD_ESC_TG_TOT]]-Tabla25[[#This Row],[PAS_NUM_COR_COD_ESC_TG_TOT]]</f>
        <v>-1.4619047619047616</v>
      </c>
      <c r="BP97" s="30">
        <f>Tabla25[[#This Row],[ROS_DUR_COR_COD_ESC_TG_TOT]]-Tabla25[[#This Row],[PAS_DUR_COR_COD_ESC_TG_TOT]]</f>
        <v>-308.82738095238096</v>
      </c>
      <c r="BQ97" s="36">
        <f>Tabla25[[#This Row],[PAS_NUM_COR_COD_ROS_TG_NEG]]-Tabla25[[#This Row],[ESC_NUM_COR_COD_ROS_TG_NEG]]</f>
        <v>3.15</v>
      </c>
      <c r="BR97" s="36">
        <f>Tabla25[[#This Row],[PAS_DUR_COR_COD_ROS_TG_NEG]]-Tabla25[[#This Row],[ESC_DUR_COR_COD_ROS_TG_NEG]]</f>
        <v>776.65000000000009</v>
      </c>
      <c r="BS97" s="36">
        <f>Tabla25[[#This Row],[PAS_NUM_COR_COD_ROS_TG_NEU]]-Tabla25[[#This Row],[ESC_NUM_COR_COD_ROS_TG_NEU]]</f>
        <v>0.60000000000000009</v>
      </c>
      <c r="BT97" s="36">
        <f>Tabla25[[#This Row],[PAS_DUR_COR_COD_ROS_TG_NEU]]-Tabla25[[#This Row],[ESC_DUR_COR_COD_ROS_TG_NEU]]</f>
        <v>329.21578947368414</v>
      </c>
      <c r="BU97" s="36">
        <f>Tabla25[[#This Row],[PAS_NUM_COR_COD_ROS_TG_POS]]-Tabla25[[#This Row],[ESC_NUM_COR_COD_ROS_TG_POS]]</f>
        <v>1.95</v>
      </c>
      <c r="BV97" s="36">
        <f>Tabla25[[#This Row],[PAS_DUR_COR_COD_ROS_TG_POS]]-Tabla25[[#This Row],[ESC_DUR_COR_COD_ROS_TG_POS]]</f>
        <v>502.27819548872179</v>
      </c>
      <c r="BW97" s="36">
        <f>Tabla25[[#This Row],[PAS_NUM_COR_COD_ROS_TG_TOT]]-Tabla25[[#This Row],[ESC_NUM_COR_COD_ROS_TG_TOT]]</f>
        <v>1.9</v>
      </c>
      <c r="BX97" s="36">
        <f>Tabla25[[#This Row],[PAS_DUR_COR_COD_ROS_TG_TOT]]-Tabla25[[#This Row],[ESC_DUR_COR_COD_ROS_TG_TOT]]</f>
        <v>522.62968515742136</v>
      </c>
      <c r="BY97" s="39">
        <f>Tabla25[[#This Row],[PAS_NUM_COR_COD_ESC_TG_NEG]]-Tabla25[[#This Row],[ESC_NUM_COR_COD_ESC_TG_NEG]]</f>
        <v>-1.9999999999999996</v>
      </c>
      <c r="BZ97" s="39">
        <f>Tabla25[[#This Row],[PAS_DUR_COR_COD_ESC_TG_NEG]]-Tabla25[[#This Row],[ESC_DUR_COR_COD_ESC_TG_NEG]]</f>
        <v>-526.74736842105256</v>
      </c>
      <c r="CA97" s="39">
        <f>Tabla25[[#This Row],[PAS_NUM_COR_COD_ESC_TG_NEU]]-Tabla25[[#This Row],[ESC_NUM_COR_COD_ESC_TG_NEU]]</f>
        <v>-0.29999999999999982</v>
      </c>
      <c r="CB97" s="39">
        <f>Tabla25[[#This Row],[PAS_DUR_COR_COD_ESC_TG_NEU]]-Tabla25[[#This Row],[ESC_DUR_COR_COD_ESC_TG_NEU]]</f>
        <v>39.221052631578914</v>
      </c>
      <c r="CC97" s="39">
        <f>Tabla25[[#This Row],[PAS_NUM_COR_COD_ESC_TG_POS]]-Tabla25[[#This Row],[ESC_NUM_COR_COD_ESC_TG_POS]]</f>
        <v>-1.7999999999999998</v>
      </c>
      <c r="CD97" s="39">
        <f>Tabla25[[#This Row],[PAS_DUR_COR_COD_ESC_TG_POS]]-Tabla25[[#This Row],[ESC_DUR_COR_COD_ESC_TG_POS]]</f>
        <v>-230.43333333333317</v>
      </c>
      <c r="CE97" s="39">
        <f>Tabla25[[#This Row],[PAS_NUM_COR_COD_ESC_TG_TOT]]-Tabla25[[#This Row],[ESC_NUM_COR_COD_ESC_TG_TOT]]</f>
        <v>-1.3666666666666671</v>
      </c>
      <c r="CF97" s="39">
        <f>Tabla25[[#This Row],[PAS_DUR_COR_COD_ESC_TG_TOT]]-Tabla25[[#This Row],[ESC_DUR_COR_COD_ESC_TG_TOT]]</f>
        <v>-240.01547619047619</v>
      </c>
      <c r="CG97" s="42">
        <f>Tabla25[[#This Row],[PAS_NUM_COR_COD_ROS_TG_NEG]]-Tabla25[[#This Row],[PAS_NUM_COR_COD_ESC_TG_NEG]]</f>
        <v>0.94999999999999973</v>
      </c>
      <c r="CH97" s="42">
        <f>Tabla25[[#This Row],[PAS_NUM_COR_COD_ROS_TG_NEU]]-Tabla25[[#This Row],[PAS_NUM_COR_COD_ESC_TG_NEU]]</f>
        <v>-1</v>
      </c>
      <c r="CI97" s="42">
        <f>Tabla25[[#This Row],[PAS_NUM_COR_COD_ROS_TG_POS]]-Tabla25[[#This Row],[PAS_NUM_COR_COD_ESC_TG_POS]]</f>
        <v>-0.35000000000000009</v>
      </c>
      <c r="CJ97" s="42">
        <f>Tabla25[[#This Row],[PAS_NUM_COR_COD_ROS_TG_TOT]]-Tabla25[[#This Row],[PAS_NUM_COR_COD_ESC_TG_TOT]]</f>
        <v>-0.1333333333333333</v>
      </c>
      <c r="CK97" s="42">
        <f>Tabla25[[#This Row],[PAS_DUR_COR_COD_ROS_TG_NEG]]-Tabla25[[#This Row],[PAS_DUR_COR_COD_ESC_TG_NEG]]</f>
        <v>325.09736842105269</v>
      </c>
      <c r="CL97" s="42">
        <f>Tabla25[[#This Row],[PAS_DUR_COR_COD_ROS_TG_NEU]]-Tabla25[[#This Row],[PAS_DUR_COR_COD_ESC_TG_NEU]]</f>
        <v>-253.1052631578948</v>
      </c>
      <c r="CM97" s="42">
        <f>Tabla25[[#This Row],[PAS_DUR_COR_COD_ROS_TG_POS]]-Tabla25[[#This Row],[PAS_DUR_COR_COD_ESC_TG_POS]]</f>
        <v>-123.24561403508778</v>
      </c>
      <c r="CN97" s="42">
        <f>Tabla25[[#This Row],[PAS_DUR_COR_COD_ROS_TG_TOT]]-Tabla25[[#This Row],[PAS_DUR_COR_COD_ESC_TG_TOT]]</f>
        <v>-13.431650246305367</v>
      </c>
      <c r="CO97" s="44">
        <f>Tabla25[[#This Row],[ESC_NUM_COR_COD_ROS_TG_NEG]]-Tabla25[[#This Row],[ESC_NUM_COR_COD_ESC_TG_NEG]]</f>
        <v>-4.1999999999999993</v>
      </c>
      <c r="CP97" s="44">
        <f>Tabla25[[#This Row],[ESC_NUM_COR_COD_ROS_TG_NEU]]-Tabla25[[#This Row],[ESC_NUM_COR_COD_ESC_TG_NEU]]</f>
        <v>-1.9</v>
      </c>
      <c r="CQ97" s="44">
        <f>Tabla25[[#This Row],[ESC_NUM_COR_COD_ROS_TG_POS]]-Tabla25[[#This Row],[ESC_NUM_COR_COD_ESC_TG_POS]]</f>
        <v>-4.0999999999999996</v>
      </c>
      <c r="CR97" s="44">
        <f>Tabla25[[#This Row],[ESC_NUM_COR_COD_ROS_TG_TOT]]-Tabla25[[#This Row],[ESC_NUM_COR_COD_ESC_TG_TOT]]</f>
        <v>-3.4000000000000004</v>
      </c>
      <c r="CS97" s="44">
        <f>Tabla25[[#This Row],[ESC_DUR_COR_COD_ROS_TG_NEG]]-Tabla25[[#This Row],[ESC_DUR_COR_COD_ESC_TG_NEG]]</f>
        <v>-978.3</v>
      </c>
      <c r="CT97" s="44">
        <f>Tabla25[[#This Row],[ESC_DUR_COR_COD_ROS_TG_NEU]]-Tabla25[[#This Row],[ESC_DUR_COR_COD_ESC_TG_NEU]]</f>
        <v>-543.1</v>
      </c>
      <c r="CU97" s="44">
        <f>Tabla25[[#This Row],[ESC_DUR_COR_COD_ROS_TG_POS]]-Tabla25[[#This Row],[ESC_DUR_COR_COD_ESC_TG_POS]]</f>
        <v>-855.9571428571428</v>
      </c>
      <c r="CV97" s="44">
        <f>Tabla25[[#This Row],[ESC_DUR_COR_COD_ROS_TG_TOT]]-Tabla25[[#This Row],[ESC_DUR_COR_COD_ESC_TG_TOT]]</f>
        <v>-776.07681159420281</v>
      </c>
      <c r="CW97" s="47">
        <f>Tabla25[[#This Row],[ROS_NUM_COR_COD_ROS_TG_NEG]]-Tabla25[[#This Row],[ROS_NUM_COR_COD_ESC_TG_NEG]]</f>
        <v>1.5555555555555554</v>
      </c>
      <c r="CX97" s="47">
        <f>Tabla25[[#This Row],[ROS_NUM_COR_COD_ROS_TG_NEU]]-Tabla25[[#This Row],[ROS_NUM_COR_COD_ESC_TG_NEU]]</f>
        <v>4</v>
      </c>
      <c r="CY97" s="47">
        <f>Tabla25[[#This Row],[ROS_NUM_COR_COD_ROS_TG_POS]]-Tabla25[[#This Row],[ROS_NUM_COR_COD_ESC_TG_POS]]</f>
        <v>3.2222222222222223</v>
      </c>
      <c r="CZ97" s="47">
        <f>Tabla25[[#This Row],[ROS_NUM_COR_COD_ROS_TG_TOT]]-Tabla25[[#This Row],[ROS_NUM_COR_COD_ESC_TG_TOT]]</f>
        <v>2.964285714285714</v>
      </c>
      <c r="DA97" s="47">
        <f>Tabla25[[#This Row],[ROS_DUR_COR_COD_ROS_TG_NEG]]-Tabla25[[#This Row],[ROS_DUR_COR_COD_ESC_TG_NEG]]</f>
        <v>103.80952380952385</v>
      </c>
      <c r="DB97" s="47">
        <f>Tabla25[[#This Row],[ROS_DUR_COR_COD_ROS_TG_NEU]]-Tabla25[[#This Row],[ROS_DUR_COR_COD_ESC_TG_NEU]]</f>
        <v>1148</v>
      </c>
      <c r="DC97" s="47">
        <f>Tabla25[[#This Row],[ROS_DUR_COR_COD_ROS_TG_POS]]-Tabla25[[#This Row],[ROS_DUR_COR_COD_ESC_TG_POS]]</f>
        <v>607.66666666666663</v>
      </c>
      <c r="DD97" s="47">
        <f>Tabla25[[#This Row],[ROS_DUR_COR_COD_ROS_TG_TOT]]-Tabla25[[#This Row],[ROS_DUR_COR_COD_ESC_TG_TOT]]</f>
        <v>630.4761904761906</v>
      </c>
    </row>
    <row r="98" spans="1:108" x14ac:dyDescent="0.3">
      <c r="A98" s="2" t="s">
        <v>96</v>
      </c>
      <c r="B98" s="2">
        <v>30</v>
      </c>
      <c r="C98" s="2">
        <v>2</v>
      </c>
      <c r="D98" s="2">
        <v>33</v>
      </c>
      <c r="E98" s="19">
        <v>3.35</v>
      </c>
      <c r="F98" s="19">
        <v>1153.8823529411766</v>
      </c>
      <c r="G98" s="19">
        <v>2.95</v>
      </c>
      <c r="H98" s="19">
        <v>951.52941176470586</v>
      </c>
      <c r="I98" s="19">
        <v>2.8</v>
      </c>
      <c r="J98" s="19">
        <v>863.22222222222217</v>
      </c>
      <c r="K98" s="19">
        <v>3.0333333333333332</v>
      </c>
      <c r="L98" s="19">
        <v>987.11538461538464</v>
      </c>
      <c r="M98" s="21">
        <v>3</v>
      </c>
      <c r="N98" s="21">
        <v>929.72222222222217</v>
      </c>
      <c r="O98" s="21">
        <v>3.45</v>
      </c>
      <c r="P98" s="21">
        <v>1062.6666666666667</v>
      </c>
      <c r="Q98" s="21">
        <v>3.75</v>
      </c>
      <c r="R98" s="21">
        <v>1146.5555555555557</v>
      </c>
      <c r="S98" s="21">
        <v>3.4</v>
      </c>
      <c r="T98" s="21">
        <v>1046.3148148148148</v>
      </c>
      <c r="U98" s="22">
        <v>4</v>
      </c>
      <c r="V98" s="22">
        <v>1022</v>
      </c>
      <c r="W98" s="22">
        <v>3.3</v>
      </c>
      <c r="X98" s="22">
        <v>952</v>
      </c>
      <c r="Y98" s="22">
        <v>4</v>
      </c>
      <c r="Z98" s="22">
        <v>1045.1111111111111</v>
      </c>
      <c r="AA98" s="22">
        <v>3.7586206896551726</v>
      </c>
      <c r="AB98" s="22">
        <v>1006.3703703703703</v>
      </c>
      <c r="AC98" s="24">
        <v>2.3333333333333335</v>
      </c>
      <c r="AD98" s="24">
        <v>911</v>
      </c>
      <c r="AE98" s="24">
        <v>3.6</v>
      </c>
      <c r="AF98" s="24">
        <v>1111.2857142857142</v>
      </c>
      <c r="AG98" s="24">
        <v>2.2999999999999998</v>
      </c>
      <c r="AH98" s="24">
        <v>1149.5999999999999</v>
      </c>
      <c r="AI98" s="24">
        <v>2.7586206896551726</v>
      </c>
      <c r="AJ98" s="24">
        <v>1055.1666666666667</v>
      </c>
      <c r="AK98" s="26">
        <v>1.3333333333333333</v>
      </c>
      <c r="AL98" s="26">
        <v>361</v>
      </c>
      <c r="AM98" s="26">
        <v>0.8</v>
      </c>
      <c r="AN98" s="26">
        <v>531</v>
      </c>
      <c r="AO98" s="26">
        <v>0.9</v>
      </c>
      <c r="AP98" s="26">
        <v>289.83333333333331</v>
      </c>
      <c r="AQ98" s="26">
        <v>1</v>
      </c>
      <c r="AR98" s="26">
        <v>385.88235294117646</v>
      </c>
      <c r="AS98" s="28">
        <v>6.2222222222222223</v>
      </c>
      <c r="AT98" s="28">
        <v>1749.3333333333333</v>
      </c>
      <c r="AU98" s="28">
        <v>6.1</v>
      </c>
      <c r="AV98" s="28">
        <v>1746.9</v>
      </c>
      <c r="AW98" s="28">
        <v>6.3</v>
      </c>
      <c r="AX98" s="28">
        <v>1773.7</v>
      </c>
      <c r="AY98" s="28">
        <v>6.2068965517241379</v>
      </c>
      <c r="AZ98" s="28">
        <v>1756.8965517241379</v>
      </c>
      <c r="BA98" s="33">
        <f>Tabla25[[#This Row],[ROS_NUM_COR_COD_ROS_TG_NEG]]-Tabla25[[#This Row],[PAS_NUM_COR_COD_ROS_TG_NEG]]</f>
        <v>3.2222222222222223</v>
      </c>
      <c r="BB98" s="33">
        <f>Tabla25[[#This Row],[ROS_DUR_COR_COD_ROS_TG_NEG]]-Tabla25[[#This Row],[PAS_DUR_COR_COD_ROS_TG_NEG]]</f>
        <v>819.61111111111109</v>
      </c>
      <c r="BC98" s="33">
        <f>Tabla25[[#This Row],[ROS_NUM_COR_COD_ROS_TG_NEU]]-Tabla25[[#This Row],[PAS_NUM_COR_COD_ROS_TG_NEU]]</f>
        <v>2.6499999999999995</v>
      </c>
      <c r="BD98" s="33">
        <f>Tabla25[[#This Row],[ROS_DUR_COR_COD_ROS_TG_NEU]]-Tabla25[[#This Row],[PAS_DUR_COR_COD_ROS_TG_NEU]]</f>
        <v>684.23333333333335</v>
      </c>
      <c r="BE98" s="33">
        <f>Tabla25[[#This Row],[ROS_NUM_COR_COD_ROS_TG_POS]]-Tabla25[[#This Row],[PAS_NUM_COR_COD_ROS_TG_POS]]</f>
        <v>2.5499999999999998</v>
      </c>
      <c r="BF98" s="33">
        <f>Tabla25[[#This Row],[ROS_DUR_COR_COD_ROS_TG_POS]]-Tabla25[[#This Row],[PAS_DUR_COR_COD_ROS_TG_POS]]</f>
        <v>627.14444444444439</v>
      </c>
      <c r="BG98" s="33">
        <f>Tabla25[[#This Row],[ROS_NUM_COR_COD_ROS_TG_TOT]]-Tabla25[[#This Row],[PAS_NUM_COR_COD_ROS_TG_TOT]]</f>
        <v>2.806896551724138</v>
      </c>
      <c r="BH98" s="33">
        <f>Tabla25[[#This Row],[ROS_DUR_COR_COD_ROS_TG_TOT]]-Tabla25[[#This Row],[PAS_DUR_COR_COD_ROS_TG_TOT]]</f>
        <v>710.58173690932313</v>
      </c>
      <c r="BI98" s="30">
        <f>Tabla25[[#This Row],[ROS_NUM_COR_COD_ESC_TG_NEG]]-Tabla25[[#This Row],[PAS_NUM_COR_COD_ESC_TG_NEG]]</f>
        <v>-2.0166666666666666</v>
      </c>
      <c r="BJ98" s="30">
        <f>Tabla25[[#This Row],[ROS_DUR_COR_COD_ESC_TG_NEG]]-Tabla25[[#This Row],[PAS_DUR_COR_COD_ESC_TG_NEG]]</f>
        <v>-792.88235294117658</v>
      </c>
      <c r="BK98" s="30">
        <f>Tabla25[[#This Row],[ROS_NUM_COR_COD_ESC_TG_NEU]]-Tabla25[[#This Row],[PAS_NUM_COR_COD_ESC_TG_NEU]]</f>
        <v>-2.1500000000000004</v>
      </c>
      <c r="BL98" s="30">
        <f>Tabla25[[#This Row],[ROS_DUR_COR_COD_ESC_TG_NEU]]-Tabla25[[#This Row],[PAS_DUR_COR_COD_ESC_TG_NEU]]</f>
        <v>-420.52941176470586</v>
      </c>
      <c r="BM98" s="30">
        <f>Tabla25[[#This Row],[ROS_NUM_COR_COD_ESC_TG_POS]]-Tabla25[[#This Row],[PAS_NUM_COR_COD_ESC_TG_POS]]</f>
        <v>-1.9</v>
      </c>
      <c r="BN98" s="30">
        <f>Tabla25[[#This Row],[ROS_DUR_COR_COD_ESC_TG_POS]]-Tabla25[[#This Row],[PAS_DUR_COR_COD_ESC_TG_POS]]</f>
        <v>-573.38888888888891</v>
      </c>
      <c r="BO98" s="30">
        <f>Tabla25[[#This Row],[ROS_NUM_COR_COD_ESC_TG_TOT]]-Tabla25[[#This Row],[PAS_NUM_COR_COD_ESC_TG_TOT]]</f>
        <v>-2.0333333333333332</v>
      </c>
      <c r="BP98" s="30">
        <f>Tabla25[[#This Row],[ROS_DUR_COR_COD_ESC_TG_TOT]]-Tabla25[[#This Row],[PAS_DUR_COR_COD_ESC_TG_TOT]]</f>
        <v>-601.23303167420818</v>
      </c>
      <c r="BQ98" s="36">
        <f>Tabla25[[#This Row],[PAS_NUM_COR_COD_ROS_TG_NEG]]-Tabla25[[#This Row],[ESC_NUM_COR_COD_ROS_TG_NEG]]</f>
        <v>0.66666666666666652</v>
      </c>
      <c r="BR98" s="36">
        <f>Tabla25[[#This Row],[PAS_DUR_COR_COD_ROS_TG_NEG]]-Tabla25[[#This Row],[ESC_DUR_COR_COD_ROS_TG_NEG]]</f>
        <v>18.722222222222172</v>
      </c>
      <c r="BS98" s="36">
        <f>Tabla25[[#This Row],[PAS_NUM_COR_COD_ROS_TG_NEU]]-Tabla25[[#This Row],[ESC_NUM_COR_COD_ROS_TG_NEU]]</f>
        <v>-0.14999999999999991</v>
      </c>
      <c r="BT98" s="36">
        <f>Tabla25[[#This Row],[PAS_DUR_COR_COD_ROS_TG_NEU]]-Tabla25[[#This Row],[ESC_DUR_COR_COD_ROS_TG_NEU]]</f>
        <v>-48.619047619047478</v>
      </c>
      <c r="BU98" s="36">
        <f>Tabla25[[#This Row],[PAS_NUM_COR_COD_ROS_TG_POS]]-Tabla25[[#This Row],[ESC_NUM_COR_COD_ROS_TG_POS]]</f>
        <v>1.4500000000000002</v>
      </c>
      <c r="BV98" s="36">
        <f>Tabla25[[#This Row],[PAS_DUR_COR_COD_ROS_TG_POS]]-Tabla25[[#This Row],[ESC_DUR_COR_COD_ROS_TG_POS]]</f>
        <v>-3.0444444444442524</v>
      </c>
      <c r="BW98" s="36">
        <f>Tabla25[[#This Row],[PAS_NUM_COR_COD_ROS_TG_TOT]]-Tabla25[[#This Row],[ESC_NUM_COR_COD_ROS_TG_TOT]]</f>
        <v>0.64137931034482731</v>
      </c>
      <c r="BX98" s="36">
        <f>Tabla25[[#This Row],[PAS_DUR_COR_COD_ROS_TG_TOT]]-Tabla25[[#This Row],[ESC_DUR_COR_COD_ROS_TG_TOT]]</f>
        <v>-8.8518518518519613</v>
      </c>
      <c r="BY98" s="39">
        <f>Tabla25[[#This Row],[PAS_NUM_COR_COD_ESC_TG_NEG]]-Tabla25[[#This Row],[ESC_NUM_COR_COD_ESC_TG_NEG]]</f>
        <v>-0.64999999999999991</v>
      </c>
      <c r="BZ98" s="39">
        <f>Tabla25[[#This Row],[PAS_DUR_COR_COD_ESC_TG_NEG]]-Tabla25[[#This Row],[ESC_DUR_COR_COD_ESC_TG_NEG]]</f>
        <v>131.88235294117658</v>
      </c>
      <c r="CA98" s="39">
        <f>Tabla25[[#This Row],[PAS_NUM_COR_COD_ESC_TG_NEU]]-Tabla25[[#This Row],[ESC_NUM_COR_COD_ESC_TG_NEU]]</f>
        <v>-0.34999999999999964</v>
      </c>
      <c r="CB98" s="39">
        <f>Tabla25[[#This Row],[PAS_DUR_COR_COD_ESC_TG_NEU]]-Tabla25[[#This Row],[ESC_DUR_COR_COD_ESC_TG_NEU]]</f>
        <v>-0.4705882352941444</v>
      </c>
      <c r="CC98" s="39">
        <f>Tabla25[[#This Row],[PAS_NUM_COR_COD_ESC_TG_POS]]-Tabla25[[#This Row],[ESC_NUM_COR_COD_ESC_TG_POS]]</f>
        <v>-1.2000000000000002</v>
      </c>
      <c r="CD98" s="39">
        <f>Tabla25[[#This Row],[PAS_DUR_COR_COD_ESC_TG_POS]]-Tabla25[[#This Row],[ESC_DUR_COR_COD_ESC_TG_POS]]</f>
        <v>-181.88888888888891</v>
      </c>
      <c r="CE98" s="39">
        <f>Tabla25[[#This Row],[PAS_NUM_COR_COD_ESC_TG_TOT]]-Tabla25[[#This Row],[ESC_NUM_COR_COD_ESC_TG_TOT]]</f>
        <v>-0.72528735632183938</v>
      </c>
      <c r="CF98" s="39">
        <f>Tabla25[[#This Row],[PAS_DUR_COR_COD_ESC_TG_TOT]]-Tabla25[[#This Row],[ESC_DUR_COR_COD_ESC_TG_TOT]]</f>
        <v>-19.254985754985682</v>
      </c>
      <c r="CG98" s="42">
        <f>Tabla25[[#This Row],[PAS_NUM_COR_COD_ROS_TG_NEG]]-Tabla25[[#This Row],[PAS_NUM_COR_COD_ESC_TG_NEG]]</f>
        <v>-0.35000000000000009</v>
      </c>
      <c r="CH98" s="42">
        <f>Tabla25[[#This Row],[PAS_NUM_COR_COD_ROS_TG_NEU]]-Tabla25[[#This Row],[PAS_NUM_COR_COD_ESC_TG_NEU]]</f>
        <v>0.5</v>
      </c>
      <c r="CI98" s="42">
        <f>Tabla25[[#This Row],[PAS_NUM_COR_COD_ROS_TG_POS]]-Tabla25[[#This Row],[PAS_NUM_COR_COD_ESC_TG_POS]]</f>
        <v>0.95000000000000018</v>
      </c>
      <c r="CJ98" s="42">
        <f>Tabla25[[#This Row],[PAS_NUM_COR_COD_ROS_TG_TOT]]-Tabla25[[#This Row],[PAS_NUM_COR_COD_ESC_TG_TOT]]</f>
        <v>0.3666666666666667</v>
      </c>
      <c r="CK98" s="42">
        <f>Tabla25[[#This Row],[PAS_DUR_COR_COD_ROS_TG_NEG]]-Tabla25[[#This Row],[PAS_DUR_COR_COD_ESC_TG_NEG]]</f>
        <v>-224.16013071895441</v>
      </c>
      <c r="CL98" s="42">
        <f>Tabla25[[#This Row],[PAS_DUR_COR_COD_ROS_TG_NEU]]-Tabla25[[#This Row],[PAS_DUR_COR_COD_ESC_TG_NEU]]</f>
        <v>111.13725490196089</v>
      </c>
      <c r="CM98" s="42">
        <f>Tabla25[[#This Row],[PAS_DUR_COR_COD_ROS_TG_POS]]-Tabla25[[#This Row],[PAS_DUR_COR_COD_ESC_TG_POS]]</f>
        <v>283.33333333333348</v>
      </c>
      <c r="CN98" s="42">
        <f>Tabla25[[#This Row],[PAS_DUR_COR_COD_ROS_TG_TOT]]-Tabla25[[#This Row],[PAS_DUR_COR_COD_ESC_TG_TOT]]</f>
        <v>59.19943019943014</v>
      </c>
      <c r="CO98" s="44">
        <f>Tabla25[[#This Row],[ESC_NUM_COR_COD_ROS_TG_NEG]]-Tabla25[[#This Row],[ESC_NUM_COR_COD_ESC_TG_NEG]]</f>
        <v>-1.6666666666666665</v>
      </c>
      <c r="CP98" s="44">
        <f>Tabla25[[#This Row],[ESC_NUM_COR_COD_ROS_TG_NEU]]-Tabla25[[#This Row],[ESC_NUM_COR_COD_ESC_TG_NEU]]</f>
        <v>0.30000000000000027</v>
      </c>
      <c r="CQ98" s="44">
        <f>Tabla25[[#This Row],[ESC_NUM_COR_COD_ROS_TG_POS]]-Tabla25[[#This Row],[ESC_NUM_COR_COD_ESC_TG_POS]]</f>
        <v>-1.7000000000000002</v>
      </c>
      <c r="CR98" s="44">
        <f>Tabla25[[#This Row],[ESC_NUM_COR_COD_ROS_TG_TOT]]-Tabla25[[#This Row],[ESC_NUM_COR_COD_ESC_TG_TOT]]</f>
        <v>-1</v>
      </c>
      <c r="CS98" s="44">
        <f>Tabla25[[#This Row],[ESC_DUR_COR_COD_ROS_TG_NEG]]-Tabla25[[#This Row],[ESC_DUR_COR_COD_ESC_TG_NEG]]</f>
        <v>-111</v>
      </c>
      <c r="CT98" s="44">
        <f>Tabla25[[#This Row],[ESC_DUR_COR_COD_ROS_TG_NEU]]-Tabla25[[#This Row],[ESC_DUR_COR_COD_ESC_TG_NEU]]</f>
        <v>159.28571428571422</v>
      </c>
      <c r="CU98" s="44">
        <f>Tabla25[[#This Row],[ESC_DUR_COR_COD_ROS_TG_POS]]-Tabla25[[#This Row],[ESC_DUR_COR_COD_ESC_TG_POS]]</f>
        <v>104.48888888888882</v>
      </c>
      <c r="CV98" s="44">
        <f>Tabla25[[#This Row],[ESC_DUR_COR_COD_ROS_TG_TOT]]-Tabla25[[#This Row],[ESC_DUR_COR_COD_ESC_TG_TOT]]</f>
        <v>48.796296296296418</v>
      </c>
      <c r="CW98" s="47">
        <f>Tabla25[[#This Row],[ROS_NUM_COR_COD_ROS_TG_NEG]]-Tabla25[[#This Row],[ROS_NUM_COR_COD_ESC_TG_NEG]]</f>
        <v>4.8888888888888893</v>
      </c>
      <c r="CX98" s="47">
        <f>Tabla25[[#This Row],[ROS_NUM_COR_COD_ROS_TG_NEU]]-Tabla25[[#This Row],[ROS_NUM_COR_COD_ESC_TG_NEU]]</f>
        <v>5.3</v>
      </c>
      <c r="CY98" s="47">
        <f>Tabla25[[#This Row],[ROS_NUM_COR_COD_ROS_TG_POS]]-Tabla25[[#This Row],[ROS_NUM_COR_COD_ESC_TG_POS]]</f>
        <v>5.3999999999999995</v>
      </c>
      <c r="CZ98" s="47">
        <f>Tabla25[[#This Row],[ROS_NUM_COR_COD_ROS_TG_TOT]]-Tabla25[[#This Row],[ROS_NUM_COR_COD_ESC_TG_TOT]]</f>
        <v>5.2068965517241379</v>
      </c>
      <c r="DA98" s="47">
        <f>Tabla25[[#This Row],[ROS_DUR_COR_COD_ROS_TG_NEG]]-Tabla25[[#This Row],[ROS_DUR_COR_COD_ESC_TG_NEG]]</f>
        <v>1388.3333333333333</v>
      </c>
      <c r="DB98" s="47">
        <f>Tabla25[[#This Row],[ROS_DUR_COR_COD_ROS_TG_NEU]]-Tabla25[[#This Row],[ROS_DUR_COR_COD_ESC_TG_NEU]]</f>
        <v>1215.9000000000001</v>
      </c>
      <c r="DC98" s="47">
        <f>Tabla25[[#This Row],[ROS_DUR_COR_COD_ROS_TG_POS]]-Tabla25[[#This Row],[ROS_DUR_COR_COD_ESC_TG_POS]]</f>
        <v>1483.8666666666668</v>
      </c>
      <c r="DD98" s="47">
        <f>Tabla25[[#This Row],[ROS_DUR_COR_COD_ROS_TG_TOT]]-Tabla25[[#This Row],[ROS_DUR_COR_COD_ESC_TG_TOT]]</f>
        <v>1371.0141987829616</v>
      </c>
    </row>
    <row r="99" spans="1:108" x14ac:dyDescent="0.3">
      <c r="A99" s="2" t="s">
        <v>97</v>
      </c>
      <c r="B99" s="2">
        <v>30</v>
      </c>
      <c r="C99" s="2">
        <v>2</v>
      </c>
      <c r="D99" s="2">
        <v>38</v>
      </c>
      <c r="E99" s="19">
        <v>2.0499999999999998</v>
      </c>
      <c r="F99" s="19">
        <v>919.75</v>
      </c>
      <c r="G99" s="19">
        <v>2.0499999999999998</v>
      </c>
      <c r="H99" s="19">
        <v>685.08333333333337</v>
      </c>
      <c r="I99" s="19">
        <v>1.75</v>
      </c>
      <c r="J99" s="19">
        <v>637.81818181818187</v>
      </c>
      <c r="K99" s="19">
        <v>1.95</v>
      </c>
      <c r="L99" s="19">
        <v>750.68571428571431</v>
      </c>
      <c r="M99" s="21">
        <v>1.85</v>
      </c>
      <c r="N99" s="21">
        <v>662.16666666666663</v>
      </c>
      <c r="O99" s="21">
        <v>1.55</v>
      </c>
      <c r="P99" s="21">
        <v>593.33333333333337</v>
      </c>
      <c r="Q99" s="21">
        <v>1.4</v>
      </c>
      <c r="R99" s="21">
        <v>409.28571428571428</v>
      </c>
      <c r="S99" s="21">
        <v>1.6</v>
      </c>
      <c r="T99" s="21">
        <v>547.26315789473688</v>
      </c>
      <c r="U99" s="22">
        <v>2</v>
      </c>
      <c r="V99" s="22">
        <v>1382.25</v>
      </c>
      <c r="W99" s="22">
        <v>0.88888888888888884</v>
      </c>
      <c r="X99" s="22">
        <v>353.4</v>
      </c>
      <c r="Y99" s="22">
        <v>1.7777777777777777</v>
      </c>
      <c r="Z99" s="22">
        <v>1143.25</v>
      </c>
      <c r="AA99" s="22">
        <v>1.5714285714285714</v>
      </c>
      <c r="AB99" s="22">
        <v>913</v>
      </c>
      <c r="AC99" s="24">
        <v>0.3</v>
      </c>
      <c r="AD99" s="24">
        <v>144.5</v>
      </c>
      <c r="AE99" s="24">
        <v>1.7777777777777777</v>
      </c>
      <c r="AF99" s="24">
        <v>1293.3333333333333</v>
      </c>
      <c r="AG99" s="24">
        <v>1.7777777777777777</v>
      </c>
      <c r="AH99" s="24">
        <v>1090.75</v>
      </c>
      <c r="AI99" s="24">
        <v>1.25</v>
      </c>
      <c r="AJ99" s="24">
        <v>948</v>
      </c>
      <c r="AK99" s="26">
        <v>2.1111111111111112</v>
      </c>
      <c r="AL99" s="26">
        <v>472.28571428571428</v>
      </c>
      <c r="AM99" s="26">
        <v>0.75</v>
      </c>
      <c r="AN99" s="26">
        <v>789.5</v>
      </c>
      <c r="AO99" s="26">
        <v>2.1</v>
      </c>
      <c r="AP99" s="26">
        <v>772.83333333333337</v>
      </c>
      <c r="AQ99" s="26">
        <v>1.7037037037037037</v>
      </c>
      <c r="AR99" s="26">
        <v>634.79999999999995</v>
      </c>
      <c r="AS99" s="28">
        <v>1.8888888888888888</v>
      </c>
      <c r="AT99" s="28">
        <v>869.5</v>
      </c>
      <c r="AU99" s="28">
        <v>1.25</v>
      </c>
      <c r="AV99" s="28">
        <v>371.6</v>
      </c>
      <c r="AW99" s="28">
        <v>3.4</v>
      </c>
      <c r="AX99" s="28">
        <v>876.625</v>
      </c>
      <c r="AY99" s="28">
        <v>2.2592592592592591</v>
      </c>
      <c r="AZ99" s="28">
        <v>726.41176470588232</v>
      </c>
      <c r="BA99" s="33">
        <f>Tabla25[[#This Row],[ROS_NUM_COR_COD_ROS_TG_NEG]]-Tabla25[[#This Row],[PAS_NUM_COR_COD_ROS_TG_NEG]]</f>
        <v>3.8888888888888751E-2</v>
      </c>
      <c r="BB99" s="33">
        <f>Tabla25[[#This Row],[ROS_DUR_COR_COD_ROS_TG_NEG]]-Tabla25[[#This Row],[PAS_DUR_COR_COD_ROS_TG_NEG]]</f>
        <v>207.33333333333337</v>
      </c>
      <c r="BC99" s="33">
        <f>Tabla25[[#This Row],[ROS_NUM_COR_COD_ROS_TG_NEU]]-Tabla25[[#This Row],[PAS_NUM_COR_COD_ROS_TG_NEU]]</f>
        <v>-0.30000000000000004</v>
      </c>
      <c r="BD99" s="33">
        <f>Tabla25[[#This Row],[ROS_DUR_COR_COD_ROS_TG_NEU]]-Tabla25[[#This Row],[PAS_DUR_COR_COD_ROS_TG_NEU]]</f>
        <v>-221.73333333333335</v>
      </c>
      <c r="BE99" s="33">
        <f>Tabla25[[#This Row],[ROS_NUM_COR_COD_ROS_TG_POS]]-Tabla25[[#This Row],[PAS_NUM_COR_COD_ROS_TG_POS]]</f>
        <v>2</v>
      </c>
      <c r="BF99" s="33">
        <f>Tabla25[[#This Row],[ROS_DUR_COR_COD_ROS_TG_POS]]-Tabla25[[#This Row],[PAS_DUR_COR_COD_ROS_TG_POS]]</f>
        <v>467.33928571428572</v>
      </c>
      <c r="BG99" s="33">
        <f>Tabla25[[#This Row],[ROS_NUM_COR_COD_ROS_TG_TOT]]-Tabla25[[#This Row],[PAS_NUM_COR_COD_ROS_TG_TOT]]</f>
        <v>0.65925925925925899</v>
      </c>
      <c r="BH99" s="33">
        <f>Tabla25[[#This Row],[ROS_DUR_COR_COD_ROS_TG_TOT]]-Tabla25[[#This Row],[PAS_DUR_COR_COD_ROS_TG_TOT]]</f>
        <v>179.14860681114544</v>
      </c>
      <c r="BI99" s="30">
        <f>Tabla25[[#This Row],[ROS_NUM_COR_COD_ESC_TG_NEG]]-Tabla25[[#This Row],[PAS_NUM_COR_COD_ESC_TG_NEG]]</f>
        <v>6.1111111111111338E-2</v>
      </c>
      <c r="BJ99" s="30">
        <f>Tabla25[[#This Row],[ROS_DUR_COR_COD_ESC_TG_NEG]]-Tabla25[[#This Row],[PAS_DUR_COR_COD_ESC_TG_NEG]]</f>
        <v>-447.46428571428572</v>
      </c>
      <c r="BK99" s="30">
        <f>Tabla25[[#This Row],[ROS_NUM_COR_COD_ESC_TG_NEU]]-Tabla25[[#This Row],[PAS_NUM_COR_COD_ESC_TG_NEU]]</f>
        <v>-1.2999999999999998</v>
      </c>
      <c r="BL99" s="30">
        <f>Tabla25[[#This Row],[ROS_DUR_COR_COD_ESC_TG_NEU]]-Tabla25[[#This Row],[PAS_DUR_COR_COD_ESC_TG_NEU]]</f>
        <v>104.41666666666663</v>
      </c>
      <c r="BM99" s="30">
        <f>Tabla25[[#This Row],[ROS_NUM_COR_COD_ESC_TG_POS]]-Tabla25[[#This Row],[PAS_NUM_COR_COD_ESC_TG_POS]]</f>
        <v>0.35000000000000009</v>
      </c>
      <c r="BN99" s="30">
        <f>Tabla25[[#This Row],[ROS_DUR_COR_COD_ESC_TG_POS]]-Tabla25[[#This Row],[PAS_DUR_COR_COD_ESC_TG_POS]]</f>
        <v>135.0151515151515</v>
      </c>
      <c r="BO99" s="30">
        <f>Tabla25[[#This Row],[ROS_NUM_COR_COD_ESC_TG_TOT]]-Tabla25[[#This Row],[PAS_NUM_COR_COD_ESC_TG_TOT]]</f>
        <v>-0.24629629629629624</v>
      </c>
      <c r="BP99" s="30">
        <f>Tabla25[[#This Row],[ROS_DUR_COR_COD_ESC_TG_TOT]]-Tabla25[[#This Row],[PAS_DUR_COR_COD_ESC_TG_TOT]]</f>
        <v>-115.88571428571436</v>
      </c>
      <c r="BQ99" s="36">
        <f>Tabla25[[#This Row],[PAS_NUM_COR_COD_ROS_TG_NEG]]-Tabla25[[#This Row],[ESC_NUM_COR_COD_ROS_TG_NEG]]</f>
        <v>1.55</v>
      </c>
      <c r="BR99" s="36">
        <f>Tabla25[[#This Row],[PAS_DUR_COR_COD_ROS_TG_NEG]]-Tabla25[[#This Row],[ESC_DUR_COR_COD_ROS_TG_NEG]]</f>
        <v>517.66666666666663</v>
      </c>
      <c r="BS99" s="36">
        <f>Tabla25[[#This Row],[PAS_NUM_COR_COD_ROS_TG_NEU]]-Tabla25[[#This Row],[ESC_NUM_COR_COD_ROS_TG_NEU]]</f>
        <v>-0.22777777777777763</v>
      </c>
      <c r="BT99" s="36">
        <f>Tabla25[[#This Row],[PAS_DUR_COR_COD_ROS_TG_NEU]]-Tabla25[[#This Row],[ESC_DUR_COR_COD_ROS_TG_NEU]]</f>
        <v>-699.99999999999989</v>
      </c>
      <c r="BU99" s="36">
        <f>Tabla25[[#This Row],[PAS_NUM_COR_COD_ROS_TG_POS]]-Tabla25[[#This Row],[ESC_NUM_COR_COD_ROS_TG_POS]]</f>
        <v>-0.37777777777777777</v>
      </c>
      <c r="BV99" s="36">
        <f>Tabla25[[#This Row],[PAS_DUR_COR_COD_ROS_TG_POS]]-Tabla25[[#This Row],[ESC_DUR_COR_COD_ROS_TG_POS]]</f>
        <v>-681.46428571428578</v>
      </c>
      <c r="BW99" s="36">
        <f>Tabla25[[#This Row],[PAS_NUM_COR_COD_ROS_TG_TOT]]-Tabla25[[#This Row],[ESC_NUM_COR_COD_ROS_TG_TOT]]</f>
        <v>0.35000000000000009</v>
      </c>
      <c r="BX99" s="36">
        <f>Tabla25[[#This Row],[PAS_DUR_COR_COD_ROS_TG_TOT]]-Tabla25[[#This Row],[ESC_DUR_COR_COD_ROS_TG_TOT]]</f>
        <v>-400.73684210526312</v>
      </c>
      <c r="BY99" s="39">
        <f>Tabla25[[#This Row],[PAS_NUM_COR_COD_ESC_TG_NEG]]-Tabla25[[#This Row],[ESC_NUM_COR_COD_ESC_TG_NEG]]</f>
        <v>4.9999999999999822E-2</v>
      </c>
      <c r="BZ99" s="39">
        <f>Tabla25[[#This Row],[PAS_DUR_COR_COD_ESC_TG_NEG]]-Tabla25[[#This Row],[ESC_DUR_COR_COD_ESC_TG_NEG]]</f>
        <v>-462.5</v>
      </c>
      <c r="CA99" s="39">
        <f>Tabla25[[#This Row],[PAS_NUM_COR_COD_ESC_TG_NEU]]-Tabla25[[#This Row],[ESC_NUM_COR_COD_ESC_TG_NEU]]</f>
        <v>1.161111111111111</v>
      </c>
      <c r="CB99" s="39">
        <f>Tabla25[[#This Row],[PAS_DUR_COR_COD_ESC_TG_NEU]]-Tabla25[[#This Row],[ESC_DUR_COR_COD_ESC_TG_NEU]]</f>
        <v>331.68333333333339</v>
      </c>
      <c r="CC99" s="39">
        <f>Tabla25[[#This Row],[PAS_NUM_COR_COD_ESC_TG_POS]]-Tabla25[[#This Row],[ESC_NUM_COR_COD_ESC_TG_POS]]</f>
        <v>-2.7777777777777679E-2</v>
      </c>
      <c r="CD99" s="39">
        <f>Tabla25[[#This Row],[PAS_DUR_COR_COD_ESC_TG_POS]]-Tabla25[[#This Row],[ESC_DUR_COR_COD_ESC_TG_POS]]</f>
        <v>-505.43181818181813</v>
      </c>
      <c r="CE99" s="39">
        <f>Tabla25[[#This Row],[PAS_NUM_COR_COD_ESC_TG_TOT]]-Tabla25[[#This Row],[ESC_NUM_COR_COD_ESC_TG_TOT]]</f>
        <v>0.37857142857142856</v>
      </c>
      <c r="CF99" s="39">
        <f>Tabla25[[#This Row],[PAS_DUR_COR_COD_ESC_TG_TOT]]-Tabla25[[#This Row],[ESC_DUR_COR_COD_ESC_TG_TOT]]</f>
        <v>-162.31428571428569</v>
      </c>
      <c r="CG99" s="42">
        <f>Tabla25[[#This Row],[PAS_NUM_COR_COD_ROS_TG_NEG]]-Tabla25[[#This Row],[PAS_NUM_COR_COD_ESC_TG_NEG]]</f>
        <v>-0.19999999999999973</v>
      </c>
      <c r="CH99" s="42">
        <f>Tabla25[[#This Row],[PAS_NUM_COR_COD_ROS_TG_NEU]]-Tabla25[[#This Row],[PAS_NUM_COR_COD_ESC_TG_NEU]]</f>
        <v>-0.49999999999999978</v>
      </c>
      <c r="CI99" s="42">
        <f>Tabla25[[#This Row],[PAS_NUM_COR_COD_ROS_TG_POS]]-Tabla25[[#This Row],[PAS_NUM_COR_COD_ESC_TG_POS]]</f>
        <v>-0.35000000000000009</v>
      </c>
      <c r="CJ99" s="42">
        <f>Tabla25[[#This Row],[PAS_NUM_COR_COD_ROS_TG_TOT]]-Tabla25[[#This Row],[PAS_NUM_COR_COD_ESC_TG_TOT]]</f>
        <v>-0.34999999999999987</v>
      </c>
      <c r="CK99" s="42">
        <f>Tabla25[[#This Row],[PAS_DUR_COR_COD_ROS_TG_NEG]]-Tabla25[[#This Row],[PAS_DUR_COR_COD_ESC_TG_NEG]]</f>
        <v>-257.58333333333337</v>
      </c>
      <c r="CL99" s="42">
        <f>Tabla25[[#This Row],[PAS_DUR_COR_COD_ROS_TG_NEU]]-Tabla25[[#This Row],[PAS_DUR_COR_COD_ESC_TG_NEU]]</f>
        <v>-91.75</v>
      </c>
      <c r="CM99" s="42">
        <f>Tabla25[[#This Row],[PAS_DUR_COR_COD_ROS_TG_POS]]-Tabla25[[#This Row],[PAS_DUR_COR_COD_ESC_TG_POS]]</f>
        <v>-228.53246753246759</v>
      </c>
      <c r="CN99" s="42">
        <f>Tabla25[[#This Row],[PAS_DUR_COR_COD_ROS_TG_TOT]]-Tabla25[[#This Row],[PAS_DUR_COR_COD_ESC_TG_TOT]]</f>
        <v>-203.42255639097743</v>
      </c>
      <c r="CO99" s="44">
        <f>Tabla25[[#This Row],[ESC_NUM_COR_COD_ROS_TG_NEG]]-Tabla25[[#This Row],[ESC_NUM_COR_COD_ESC_TG_NEG]]</f>
        <v>-1.7</v>
      </c>
      <c r="CP99" s="44">
        <f>Tabla25[[#This Row],[ESC_NUM_COR_COD_ROS_TG_NEU]]-Tabla25[[#This Row],[ESC_NUM_COR_COD_ESC_TG_NEU]]</f>
        <v>0.88888888888888884</v>
      </c>
      <c r="CQ99" s="44">
        <f>Tabla25[[#This Row],[ESC_NUM_COR_COD_ROS_TG_POS]]-Tabla25[[#This Row],[ESC_NUM_COR_COD_ESC_TG_POS]]</f>
        <v>0</v>
      </c>
      <c r="CR99" s="44">
        <f>Tabla25[[#This Row],[ESC_NUM_COR_COD_ROS_TG_TOT]]-Tabla25[[#This Row],[ESC_NUM_COR_COD_ESC_TG_TOT]]</f>
        <v>-0.3214285714285714</v>
      </c>
      <c r="CS99" s="44">
        <f>Tabla25[[#This Row],[ESC_DUR_COR_COD_ROS_TG_NEG]]-Tabla25[[#This Row],[ESC_DUR_COR_COD_ESC_TG_NEG]]</f>
        <v>-1237.75</v>
      </c>
      <c r="CT99" s="44">
        <f>Tabla25[[#This Row],[ESC_DUR_COR_COD_ROS_TG_NEU]]-Tabla25[[#This Row],[ESC_DUR_COR_COD_ESC_TG_NEU]]</f>
        <v>939.93333333333328</v>
      </c>
      <c r="CU99" s="44">
        <f>Tabla25[[#This Row],[ESC_DUR_COR_COD_ROS_TG_POS]]-Tabla25[[#This Row],[ESC_DUR_COR_COD_ESC_TG_POS]]</f>
        <v>-52.5</v>
      </c>
      <c r="CV99" s="44">
        <f>Tabla25[[#This Row],[ESC_DUR_COR_COD_ROS_TG_TOT]]-Tabla25[[#This Row],[ESC_DUR_COR_COD_ESC_TG_TOT]]</f>
        <v>35</v>
      </c>
      <c r="CW99" s="47">
        <f>Tabla25[[#This Row],[ROS_NUM_COR_COD_ROS_TG_NEG]]-Tabla25[[#This Row],[ROS_NUM_COR_COD_ESC_TG_NEG]]</f>
        <v>-0.22222222222222232</v>
      </c>
      <c r="CX99" s="47">
        <f>Tabla25[[#This Row],[ROS_NUM_COR_COD_ROS_TG_NEU]]-Tabla25[[#This Row],[ROS_NUM_COR_COD_ESC_TG_NEU]]</f>
        <v>0.5</v>
      </c>
      <c r="CY99" s="47">
        <f>Tabla25[[#This Row],[ROS_NUM_COR_COD_ROS_TG_POS]]-Tabla25[[#This Row],[ROS_NUM_COR_COD_ESC_TG_POS]]</f>
        <v>1.2999999999999998</v>
      </c>
      <c r="CZ99" s="47">
        <f>Tabla25[[#This Row],[ROS_NUM_COR_COD_ROS_TG_TOT]]-Tabla25[[#This Row],[ROS_NUM_COR_COD_ESC_TG_TOT]]</f>
        <v>0.55555555555555536</v>
      </c>
      <c r="DA99" s="47">
        <f>Tabla25[[#This Row],[ROS_DUR_COR_COD_ROS_TG_NEG]]-Tabla25[[#This Row],[ROS_DUR_COR_COD_ESC_TG_NEG]]</f>
        <v>397.21428571428572</v>
      </c>
      <c r="DB99" s="47">
        <f>Tabla25[[#This Row],[ROS_DUR_COR_COD_ROS_TG_NEU]]-Tabla25[[#This Row],[ROS_DUR_COR_COD_ESC_TG_NEU]]</f>
        <v>-417.9</v>
      </c>
      <c r="DC99" s="47">
        <f>Tabla25[[#This Row],[ROS_DUR_COR_COD_ROS_TG_POS]]-Tabla25[[#This Row],[ROS_DUR_COR_COD_ESC_TG_POS]]</f>
        <v>103.79166666666663</v>
      </c>
      <c r="DD99" s="47">
        <f>Tabla25[[#This Row],[ROS_DUR_COR_COD_ROS_TG_TOT]]-Tabla25[[#This Row],[ROS_DUR_COR_COD_ESC_TG_TOT]]</f>
        <v>91.611764705882365</v>
      </c>
    </row>
    <row r="100" spans="1:108" x14ac:dyDescent="0.3">
      <c r="A100" s="2" t="s">
        <v>98</v>
      </c>
      <c r="B100" s="2">
        <v>40</v>
      </c>
      <c r="C100" s="2">
        <v>1</v>
      </c>
      <c r="D100" s="2">
        <v>43</v>
      </c>
      <c r="E100" s="19">
        <v>3.9473684210526314</v>
      </c>
      <c r="F100" s="19">
        <v>1282.6470588235295</v>
      </c>
      <c r="G100" s="19">
        <v>2.7</v>
      </c>
      <c r="H100" s="19">
        <v>1161.2666666666667</v>
      </c>
      <c r="I100" s="19">
        <v>4.25</v>
      </c>
      <c r="J100" s="19">
        <v>1492.1333333333334</v>
      </c>
      <c r="K100" s="19">
        <v>3.6271186440677967</v>
      </c>
      <c r="L100" s="19">
        <v>1310.7659574468084</v>
      </c>
      <c r="M100" s="21">
        <v>3.263157894736842</v>
      </c>
      <c r="N100" s="21">
        <v>1130.5999999999999</v>
      </c>
      <c r="O100" s="21">
        <v>4.2</v>
      </c>
      <c r="P100" s="21">
        <v>1270.5555555555557</v>
      </c>
      <c r="Q100" s="21">
        <v>3.05</v>
      </c>
      <c r="R100" s="21">
        <v>1311.8461538461538</v>
      </c>
      <c r="S100" s="21">
        <v>3.5084745762711864</v>
      </c>
      <c r="T100" s="21">
        <v>1236.5869565217392</v>
      </c>
      <c r="U100" s="22">
        <v>4.0999999999999996</v>
      </c>
      <c r="V100" s="22">
        <v>1468.6666666666667</v>
      </c>
      <c r="W100" s="22">
        <v>4</v>
      </c>
      <c r="X100" s="22">
        <v>1500.875</v>
      </c>
      <c r="Y100" s="22">
        <v>3.3</v>
      </c>
      <c r="Z100" s="22">
        <v>1268</v>
      </c>
      <c r="AA100" s="22">
        <v>3.8</v>
      </c>
      <c r="AB100" s="22">
        <v>1414.76</v>
      </c>
      <c r="AC100" s="24">
        <v>2.9</v>
      </c>
      <c r="AD100" s="24">
        <v>1768.4</v>
      </c>
      <c r="AE100" s="24">
        <v>2.8</v>
      </c>
      <c r="AF100" s="24">
        <v>1773</v>
      </c>
      <c r="AG100" s="24">
        <v>3.8</v>
      </c>
      <c r="AH100" s="24">
        <v>1473</v>
      </c>
      <c r="AI100" s="24">
        <v>3.1666666666666665</v>
      </c>
      <c r="AJ100" s="24">
        <v>1648.1176470588234</v>
      </c>
      <c r="AK100" s="26">
        <v>2</v>
      </c>
      <c r="AL100" s="26">
        <v>1245</v>
      </c>
      <c r="AM100" s="26">
        <v>2.4</v>
      </c>
      <c r="AN100" s="26">
        <v>1568.4</v>
      </c>
      <c r="AO100" s="26">
        <v>2.2222222222222223</v>
      </c>
      <c r="AP100" s="26">
        <v>1102.8</v>
      </c>
      <c r="AQ100" s="26">
        <v>2.2222222222222223</v>
      </c>
      <c r="AR100" s="26">
        <v>1309.7142857142858</v>
      </c>
      <c r="AS100" s="28">
        <v>4.625</v>
      </c>
      <c r="AT100" s="28">
        <v>2080.5</v>
      </c>
      <c r="AU100" s="28">
        <v>4</v>
      </c>
      <c r="AV100" s="28">
        <v>1915.4285714285713</v>
      </c>
      <c r="AW100" s="28">
        <v>4.7777777777777777</v>
      </c>
      <c r="AX100" s="28">
        <v>2050.4285714285716</v>
      </c>
      <c r="AY100" s="28">
        <v>4.4444444444444446</v>
      </c>
      <c r="AZ100" s="28">
        <v>2012.2</v>
      </c>
      <c r="BA100" s="33">
        <f>Tabla25[[#This Row],[ROS_NUM_COR_COD_ROS_TG_NEG]]-Tabla25[[#This Row],[PAS_NUM_COR_COD_ROS_TG_NEG]]</f>
        <v>1.361842105263158</v>
      </c>
      <c r="BB100" s="33">
        <f>Tabla25[[#This Row],[ROS_DUR_COR_COD_ROS_TG_NEG]]-Tabla25[[#This Row],[PAS_DUR_COR_COD_ROS_TG_NEG]]</f>
        <v>949.90000000000009</v>
      </c>
      <c r="BC100" s="33">
        <f>Tabla25[[#This Row],[ROS_NUM_COR_COD_ROS_TG_NEU]]-Tabla25[[#This Row],[PAS_NUM_COR_COD_ROS_TG_NEU]]</f>
        <v>-0.20000000000000018</v>
      </c>
      <c r="BD100" s="33">
        <f>Tabla25[[#This Row],[ROS_DUR_COR_COD_ROS_TG_NEU]]-Tabla25[[#This Row],[PAS_DUR_COR_COD_ROS_TG_NEU]]</f>
        <v>644.87301587301567</v>
      </c>
      <c r="BE100" s="33">
        <f>Tabla25[[#This Row],[ROS_NUM_COR_COD_ROS_TG_POS]]-Tabla25[[#This Row],[PAS_NUM_COR_COD_ROS_TG_POS]]</f>
        <v>1.7277777777777779</v>
      </c>
      <c r="BF100" s="33">
        <f>Tabla25[[#This Row],[ROS_DUR_COR_COD_ROS_TG_POS]]-Tabla25[[#This Row],[PAS_DUR_COR_COD_ROS_TG_POS]]</f>
        <v>738.58241758241775</v>
      </c>
      <c r="BG100" s="33">
        <f>Tabla25[[#This Row],[ROS_NUM_COR_COD_ROS_TG_TOT]]-Tabla25[[#This Row],[PAS_NUM_COR_COD_ROS_TG_TOT]]</f>
        <v>0.93596986817325822</v>
      </c>
      <c r="BH100" s="33">
        <f>Tabla25[[#This Row],[ROS_DUR_COR_COD_ROS_TG_TOT]]-Tabla25[[#This Row],[PAS_DUR_COR_COD_ROS_TG_TOT]]</f>
        <v>775.61304347826081</v>
      </c>
      <c r="BI100" s="30">
        <f>Tabla25[[#This Row],[ROS_NUM_COR_COD_ESC_TG_NEG]]-Tabla25[[#This Row],[PAS_NUM_COR_COD_ESC_TG_NEG]]</f>
        <v>-1.9473684210526314</v>
      </c>
      <c r="BJ100" s="30">
        <f>Tabla25[[#This Row],[ROS_DUR_COR_COD_ESC_TG_NEG]]-Tabla25[[#This Row],[PAS_DUR_COR_COD_ESC_TG_NEG]]</f>
        <v>-37.647058823529505</v>
      </c>
      <c r="BK100" s="30">
        <f>Tabla25[[#This Row],[ROS_NUM_COR_COD_ESC_TG_NEU]]-Tabla25[[#This Row],[PAS_NUM_COR_COD_ESC_TG_NEU]]</f>
        <v>-0.30000000000000027</v>
      </c>
      <c r="BL100" s="30">
        <f>Tabla25[[#This Row],[ROS_DUR_COR_COD_ESC_TG_NEU]]-Tabla25[[#This Row],[PAS_DUR_COR_COD_ESC_TG_NEU]]</f>
        <v>407.13333333333344</v>
      </c>
      <c r="BM100" s="30">
        <f>Tabla25[[#This Row],[ROS_NUM_COR_COD_ESC_TG_POS]]-Tabla25[[#This Row],[PAS_NUM_COR_COD_ESC_TG_POS]]</f>
        <v>-2.0277777777777777</v>
      </c>
      <c r="BN100" s="30">
        <f>Tabla25[[#This Row],[ROS_DUR_COR_COD_ESC_TG_POS]]-Tabla25[[#This Row],[PAS_DUR_COR_COD_ESC_TG_POS]]</f>
        <v>-389.33333333333348</v>
      </c>
      <c r="BO100" s="30">
        <f>Tabla25[[#This Row],[ROS_NUM_COR_COD_ESC_TG_TOT]]-Tabla25[[#This Row],[PAS_NUM_COR_COD_ESC_TG_TOT]]</f>
        <v>-1.4048964218455744</v>
      </c>
      <c r="BP100" s="30">
        <f>Tabla25[[#This Row],[ROS_DUR_COR_COD_ESC_TG_TOT]]-Tabla25[[#This Row],[PAS_DUR_COR_COD_ESC_TG_TOT]]</f>
        <v>-1.0516717325226637</v>
      </c>
      <c r="BQ100" s="36">
        <f>Tabla25[[#This Row],[PAS_NUM_COR_COD_ROS_TG_NEG]]-Tabla25[[#This Row],[ESC_NUM_COR_COD_ROS_TG_NEG]]</f>
        <v>0.36315789473684212</v>
      </c>
      <c r="BR100" s="36">
        <f>Tabla25[[#This Row],[PAS_DUR_COR_COD_ROS_TG_NEG]]-Tabla25[[#This Row],[ESC_DUR_COR_COD_ROS_TG_NEG]]</f>
        <v>-637.80000000000018</v>
      </c>
      <c r="BS100" s="36">
        <f>Tabla25[[#This Row],[PAS_NUM_COR_COD_ROS_TG_NEU]]-Tabla25[[#This Row],[ESC_NUM_COR_COD_ROS_TG_NEU]]</f>
        <v>1.4000000000000004</v>
      </c>
      <c r="BT100" s="36">
        <f>Tabla25[[#This Row],[PAS_DUR_COR_COD_ROS_TG_NEU]]-Tabla25[[#This Row],[ESC_DUR_COR_COD_ROS_TG_NEU]]</f>
        <v>-502.44444444444434</v>
      </c>
      <c r="BU100" s="36">
        <f>Tabla25[[#This Row],[PAS_NUM_COR_COD_ROS_TG_POS]]-Tabla25[[#This Row],[ESC_NUM_COR_COD_ROS_TG_POS]]</f>
        <v>-0.75</v>
      </c>
      <c r="BV100" s="36">
        <f>Tabla25[[#This Row],[PAS_DUR_COR_COD_ROS_TG_POS]]-Tabla25[[#This Row],[ESC_DUR_COR_COD_ROS_TG_POS]]</f>
        <v>-161.15384615384619</v>
      </c>
      <c r="BW100" s="36">
        <f>Tabla25[[#This Row],[PAS_NUM_COR_COD_ROS_TG_TOT]]-Tabla25[[#This Row],[ESC_NUM_COR_COD_ROS_TG_TOT]]</f>
        <v>0.3418079096045199</v>
      </c>
      <c r="BX100" s="36">
        <f>Tabla25[[#This Row],[PAS_DUR_COR_COD_ROS_TG_TOT]]-Tabla25[[#This Row],[ESC_DUR_COR_COD_ROS_TG_TOT]]</f>
        <v>-411.53069053708418</v>
      </c>
      <c r="BY100" s="39">
        <f>Tabla25[[#This Row],[PAS_NUM_COR_COD_ESC_TG_NEG]]-Tabla25[[#This Row],[ESC_NUM_COR_COD_ESC_TG_NEG]]</f>
        <v>-0.15263157894736823</v>
      </c>
      <c r="BZ100" s="39">
        <f>Tabla25[[#This Row],[PAS_DUR_COR_COD_ESC_TG_NEG]]-Tabla25[[#This Row],[ESC_DUR_COR_COD_ESC_TG_NEG]]</f>
        <v>-186.01960784313724</v>
      </c>
      <c r="CA100" s="39">
        <f>Tabla25[[#This Row],[PAS_NUM_COR_COD_ESC_TG_NEU]]-Tabla25[[#This Row],[ESC_NUM_COR_COD_ESC_TG_NEU]]</f>
        <v>-1.2999999999999998</v>
      </c>
      <c r="CB100" s="39">
        <f>Tabla25[[#This Row],[PAS_DUR_COR_COD_ESC_TG_NEU]]-Tabla25[[#This Row],[ESC_DUR_COR_COD_ESC_TG_NEU]]</f>
        <v>-339.60833333333335</v>
      </c>
      <c r="CC100" s="39">
        <f>Tabla25[[#This Row],[PAS_NUM_COR_COD_ESC_TG_POS]]-Tabla25[[#This Row],[ESC_NUM_COR_COD_ESC_TG_POS]]</f>
        <v>0.95000000000000018</v>
      </c>
      <c r="CD100" s="39">
        <f>Tabla25[[#This Row],[PAS_DUR_COR_COD_ESC_TG_POS]]-Tabla25[[#This Row],[ESC_DUR_COR_COD_ESC_TG_POS]]</f>
        <v>224.13333333333344</v>
      </c>
      <c r="CE100" s="39">
        <f>Tabla25[[#This Row],[PAS_NUM_COR_COD_ESC_TG_TOT]]-Tabla25[[#This Row],[ESC_NUM_COR_COD_ESC_TG_TOT]]</f>
        <v>-0.17288135593220311</v>
      </c>
      <c r="CF100" s="39">
        <f>Tabla25[[#This Row],[PAS_DUR_COR_COD_ESC_TG_TOT]]-Tabla25[[#This Row],[ESC_DUR_COR_COD_ESC_TG_TOT]]</f>
        <v>-103.99404255319155</v>
      </c>
      <c r="CG100" s="42">
        <f>Tabla25[[#This Row],[PAS_NUM_COR_COD_ROS_TG_NEG]]-Tabla25[[#This Row],[PAS_NUM_COR_COD_ESC_TG_NEG]]</f>
        <v>-0.68421052631578938</v>
      </c>
      <c r="CH100" s="42">
        <f>Tabla25[[#This Row],[PAS_NUM_COR_COD_ROS_TG_NEU]]-Tabla25[[#This Row],[PAS_NUM_COR_COD_ESC_TG_NEU]]</f>
        <v>1.5</v>
      </c>
      <c r="CI100" s="42">
        <f>Tabla25[[#This Row],[PAS_NUM_COR_COD_ROS_TG_POS]]-Tabla25[[#This Row],[PAS_NUM_COR_COD_ESC_TG_POS]]</f>
        <v>-1.2000000000000002</v>
      </c>
      <c r="CJ100" s="42">
        <f>Tabla25[[#This Row],[PAS_NUM_COR_COD_ROS_TG_TOT]]-Tabla25[[#This Row],[PAS_NUM_COR_COD_ESC_TG_TOT]]</f>
        <v>-0.1186440677966103</v>
      </c>
      <c r="CK100" s="42">
        <f>Tabla25[[#This Row],[PAS_DUR_COR_COD_ROS_TG_NEG]]-Tabla25[[#This Row],[PAS_DUR_COR_COD_ESC_TG_NEG]]</f>
        <v>-152.0470588235296</v>
      </c>
      <c r="CL100" s="42">
        <f>Tabla25[[#This Row],[PAS_DUR_COR_COD_ROS_TG_NEU]]-Tabla25[[#This Row],[PAS_DUR_COR_COD_ESC_TG_NEU]]</f>
        <v>109.28888888888901</v>
      </c>
      <c r="CM100" s="42">
        <f>Tabla25[[#This Row],[PAS_DUR_COR_COD_ROS_TG_POS]]-Tabla25[[#This Row],[PAS_DUR_COR_COD_ESC_TG_POS]]</f>
        <v>-180.28717948717963</v>
      </c>
      <c r="CN100" s="42">
        <f>Tabla25[[#This Row],[PAS_DUR_COR_COD_ROS_TG_TOT]]-Tabla25[[#This Row],[PAS_DUR_COR_COD_ESC_TG_TOT]]</f>
        <v>-74.179000925069204</v>
      </c>
      <c r="CO100" s="44">
        <f>Tabla25[[#This Row],[ESC_NUM_COR_COD_ROS_TG_NEG]]-Tabla25[[#This Row],[ESC_NUM_COR_COD_ESC_TG_NEG]]</f>
        <v>-1.1999999999999997</v>
      </c>
      <c r="CP100" s="44">
        <f>Tabla25[[#This Row],[ESC_NUM_COR_COD_ROS_TG_NEU]]-Tabla25[[#This Row],[ESC_NUM_COR_COD_ESC_TG_NEU]]</f>
        <v>-1.2000000000000002</v>
      </c>
      <c r="CQ100" s="44">
        <f>Tabla25[[#This Row],[ESC_NUM_COR_COD_ROS_TG_POS]]-Tabla25[[#This Row],[ESC_NUM_COR_COD_ESC_TG_POS]]</f>
        <v>0.5</v>
      </c>
      <c r="CR100" s="44">
        <f>Tabla25[[#This Row],[ESC_NUM_COR_COD_ROS_TG_TOT]]-Tabla25[[#This Row],[ESC_NUM_COR_COD_ESC_TG_TOT]]</f>
        <v>-0.6333333333333333</v>
      </c>
      <c r="CS100" s="44">
        <f>Tabla25[[#This Row],[ESC_DUR_COR_COD_ROS_TG_NEG]]-Tabla25[[#This Row],[ESC_DUR_COR_COD_ESC_TG_NEG]]</f>
        <v>299.73333333333335</v>
      </c>
      <c r="CT100" s="44">
        <f>Tabla25[[#This Row],[ESC_DUR_COR_COD_ROS_TG_NEU]]-Tabla25[[#This Row],[ESC_DUR_COR_COD_ESC_TG_NEU]]</f>
        <v>272.125</v>
      </c>
      <c r="CU100" s="44">
        <f>Tabla25[[#This Row],[ESC_DUR_COR_COD_ROS_TG_POS]]-Tabla25[[#This Row],[ESC_DUR_COR_COD_ESC_TG_POS]]</f>
        <v>205</v>
      </c>
      <c r="CV100" s="44">
        <f>Tabla25[[#This Row],[ESC_DUR_COR_COD_ROS_TG_TOT]]-Tabla25[[#This Row],[ESC_DUR_COR_COD_ESC_TG_TOT]]</f>
        <v>233.35764705882343</v>
      </c>
      <c r="CW100" s="47">
        <f>Tabla25[[#This Row],[ROS_NUM_COR_COD_ROS_TG_NEG]]-Tabla25[[#This Row],[ROS_NUM_COR_COD_ESC_TG_NEG]]</f>
        <v>2.625</v>
      </c>
      <c r="CX100" s="47">
        <f>Tabla25[[#This Row],[ROS_NUM_COR_COD_ROS_TG_NEU]]-Tabla25[[#This Row],[ROS_NUM_COR_COD_ESC_TG_NEU]]</f>
        <v>1.6</v>
      </c>
      <c r="CY100" s="47">
        <f>Tabla25[[#This Row],[ROS_NUM_COR_COD_ROS_TG_POS]]-Tabla25[[#This Row],[ROS_NUM_COR_COD_ESC_TG_POS]]</f>
        <v>2.5555555555555554</v>
      </c>
      <c r="CZ100" s="47">
        <f>Tabla25[[#This Row],[ROS_NUM_COR_COD_ROS_TG_TOT]]-Tabla25[[#This Row],[ROS_NUM_COR_COD_ESC_TG_TOT]]</f>
        <v>2.2222222222222223</v>
      </c>
      <c r="DA100" s="47">
        <f>Tabla25[[#This Row],[ROS_DUR_COR_COD_ROS_TG_NEG]]-Tabla25[[#This Row],[ROS_DUR_COR_COD_ESC_TG_NEG]]</f>
        <v>835.5</v>
      </c>
      <c r="DB100" s="47">
        <f>Tabla25[[#This Row],[ROS_DUR_COR_COD_ROS_TG_NEU]]-Tabla25[[#This Row],[ROS_DUR_COR_COD_ESC_TG_NEU]]</f>
        <v>347.02857142857124</v>
      </c>
      <c r="DC100" s="47">
        <f>Tabla25[[#This Row],[ROS_DUR_COR_COD_ROS_TG_POS]]-Tabla25[[#This Row],[ROS_DUR_COR_COD_ESC_TG_POS]]</f>
        <v>947.6285714285716</v>
      </c>
      <c r="DD100" s="47">
        <f>Tabla25[[#This Row],[ROS_DUR_COR_COD_ROS_TG_TOT]]-Tabla25[[#This Row],[ROS_DUR_COR_COD_ESC_TG_TOT]]</f>
        <v>702.48571428571427</v>
      </c>
    </row>
    <row r="101" spans="1:108" x14ac:dyDescent="0.3">
      <c r="A101" s="2" t="s">
        <v>99</v>
      </c>
      <c r="B101" s="2">
        <v>40</v>
      </c>
      <c r="C101" s="2">
        <v>1</v>
      </c>
      <c r="D101" s="2">
        <v>41</v>
      </c>
      <c r="E101" s="19">
        <v>2.75</v>
      </c>
      <c r="F101" s="19">
        <v>970.47368421052636</v>
      </c>
      <c r="G101" s="19">
        <v>2.7</v>
      </c>
      <c r="H101" s="19">
        <v>835.7</v>
      </c>
      <c r="I101" s="19">
        <v>2.65</v>
      </c>
      <c r="J101" s="19">
        <v>1016.9411764705883</v>
      </c>
      <c r="K101" s="19">
        <v>2.7</v>
      </c>
      <c r="L101" s="19">
        <v>936.44642857142856</v>
      </c>
      <c r="M101" s="21">
        <v>3.75</v>
      </c>
      <c r="N101" s="21">
        <v>1242.7</v>
      </c>
      <c r="O101" s="21">
        <v>3.4</v>
      </c>
      <c r="P101" s="21">
        <v>1213.8947368421052</v>
      </c>
      <c r="Q101" s="21">
        <v>2.6</v>
      </c>
      <c r="R101" s="21">
        <v>1014.75</v>
      </c>
      <c r="S101" s="21">
        <v>3.25</v>
      </c>
      <c r="T101" s="21">
        <v>1166.4363636363637</v>
      </c>
      <c r="U101" s="22">
        <v>3.1111111111111112</v>
      </c>
      <c r="V101" s="22">
        <v>1386.5714285714287</v>
      </c>
      <c r="W101" s="22">
        <v>2.7777777777777777</v>
      </c>
      <c r="X101" s="22">
        <v>1228.5714285714287</v>
      </c>
      <c r="Y101" s="22">
        <v>4.0999999999999996</v>
      </c>
      <c r="Z101" s="22">
        <v>1568.5</v>
      </c>
      <c r="AA101" s="22">
        <v>3.3571428571428572</v>
      </c>
      <c r="AB101" s="22">
        <v>1402.4545454545455</v>
      </c>
      <c r="AC101" s="24">
        <v>1.2222222222222223</v>
      </c>
      <c r="AD101" s="24">
        <v>1278.3333333333333</v>
      </c>
      <c r="AE101" s="24">
        <v>1.5555555555555556</v>
      </c>
      <c r="AF101" s="24">
        <v>907.4</v>
      </c>
      <c r="AG101" s="24">
        <v>0.9</v>
      </c>
      <c r="AH101" s="24">
        <v>528.5</v>
      </c>
      <c r="AI101" s="24">
        <v>1.2142857142857142</v>
      </c>
      <c r="AJ101" s="24">
        <v>873.83333333333337</v>
      </c>
      <c r="AK101" s="26">
        <v>0.375</v>
      </c>
      <c r="AL101" s="26">
        <v>517.5</v>
      </c>
      <c r="AM101" s="26">
        <v>0.88888888888888884</v>
      </c>
      <c r="AN101" s="26">
        <v>775.5</v>
      </c>
      <c r="AO101" s="26">
        <v>0.55555555555555558</v>
      </c>
      <c r="AP101" s="26">
        <v>642.66666666666663</v>
      </c>
      <c r="AQ101" s="26">
        <v>0.61538461538461542</v>
      </c>
      <c r="AR101" s="26">
        <v>673.88888888888891</v>
      </c>
      <c r="AS101" s="28">
        <v>2.875</v>
      </c>
      <c r="AT101" s="28">
        <v>1321.5</v>
      </c>
      <c r="AU101" s="28">
        <v>3</v>
      </c>
      <c r="AV101" s="28">
        <v>1429.5714285714287</v>
      </c>
      <c r="AW101" s="28">
        <v>4.333333333333333</v>
      </c>
      <c r="AX101" s="28">
        <v>1764.875</v>
      </c>
      <c r="AY101" s="28">
        <v>3.4230769230769229</v>
      </c>
      <c r="AZ101" s="28">
        <v>1526.4285714285713</v>
      </c>
      <c r="BA101" s="33">
        <f>Tabla25[[#This Row],[ROS_NUM_COR_COD_ROS_TG_NEG]]-Tabla25[[#This Row],[PAS_NUM_COR_COD_ROS_TG_NEG]]</f>
        <v>-0.875</v>
      </c>
      <c r="BB101" s="33">
        <f>Tabla25[[#This Row],[ROS_DUR_COR_COD_ROS_TG_NEG]]-Tabla25[[#This Row],[PAS_DUR_COR_COD_ROS_TG_NEG]]</f>
        <v>78.799999999999955</v>
      </c>
      <c r="BC101" s="33">
        <f>Tabla25[[#This Row],[ROS_NUM_COR_COD_ROS_TG_NEU]]-Tabla25[[#This Row],[PAS_NUM_COR_COD_ROS_TG_NEU]]</f>
        <v>-0.39999999999999991</v>
      </c>
      <c r="BD101" s="33">
        <f>Tabla25[[#This Row],[ROS_DUR_COR_COD_ROS_TG_NEU]]-Tabla25[[#This Row],[PAS_DUR_COR_COD_ROS_TG_NEU]]</f>
        <v>215.67669172932347</v>
      </c>
      <c r="BE101" s="33">
        <f>Tabla25[[#This Row],[ROS_NUM_COR_COD_ROS_TG_POS]]-Tabla25[[#This Row],[PAS_NUM_COR_COD_ROS_TG_POS]]</f>
        <v>1.7333333333333329</v>
      </c>
      <c r="BF101" s="33">
        <f>Tabla25[[#This Row],[ROS_DUR_COR_COD_ROS_TG_POS]]-Tabla25[[#This Row],[PAS_DUR_COR_COD_ROS_TG_POS]]</f>
        <v>750.125</v>
      </c>
      <c r="BG101" s="33">
        <f>Tabla25[[#This Row],[ROS_NUM_COR_COD_ROS_TG_TOT]]-Tabla25[[#This Row],[PAS_NUM_COR_COD_ROS_TG_TOT]]</f>
        <v>0.17307692307692291</v>
      </c>
      <c r="BH101" s="33">
        <f>Tabla25[[#This Row],[ROS_DUR_COR_COD_ROS_TG_TOT]]-Tabla25[[#This Row],[PAS_DUR_COR_COD_ROS_TG_TOT]]</f>
        <v>359.99220779220764</v>
      </c>
      <c r="BI101" s="30">
        <f>Tabla25[[#This Row],[ROS_NUM_COR_COD_ESC_TG_NEG]]-Tabla25[[#This Row],[PAS_NUM_COR_COD_ESC_TG_NEG]]</f>
        <v>-2.375</v>
      </c>
      <c r="BJ101" s="30">
        <f>Tabla25[[#This Row],[ROS_DUR_COR_COD_ESC_TG_NEG]]-Tabla25[[#This Row],[PAS_DUR_COR_COD_ESC_TG_NEG]]</f>
        <v>-452.97368421052636</v>
      </c>
      <c r="BK101" s="30">
        <f>Tabla25[[#This Row],[ROS_NUM_COR_COD_ESC_TG_NEU]]-Tabla25[[#This Row],[PAS_NUM_COR_COD_ESC_TG_NEU]]</f>
        <v>-1.8111111111111113</v>
      </c>
      <c r="BL101" s="30">
        <f>Tabla25[[#This Row],[ROS_DUR_COR_COD_ESC_TG_NEU]]-Tabla25[[#This Row],[PAS_DUR_COR_COD_ESC_TG_NEU]]</f>
        <v>-60.200000000000045</v>
      </c>
      <c r="BM101" s="30">
        <f>Tabla25[[#This Row],[ROS_NUM_COR_COD_ESC_TG_POS]]-Tabla25[[#This Row],[PAS_NUM_COR_COD_ESC_TG_POS]]</f>
        <v>-2.0944444444444441</v>
      </c>
      <c r="BN101" s="30">
        <f>Tabla25[[#This Row],[ROS_DUR_COR_COD_ESC_TG_POS]]-Tabla25[[#This Row],[PAS_DUR_COR_COD_ESC_TG_POS]]</f>
        <v>-374.27450980392166</v>
      </c>
      <c r="BO101" s="30">
        <f>Tabla25[[#This Row],[ROS_NUM_COR_COD_ESC_TG_TOT]]-Tabla25[[#This Row],[PAS_NUM_COR_COD_ESC_TG_TOT]]</f>
        <v>-2.0846153846153848</v>
      </c>
      <c r="BP101" s="30">
        <f>Tabla25[[#This Row],[ROS_DUR_COR_COD_ESC_TG_TOT]]-Tabla25[[#This Row],[PAS_DUR_COR_COD_ESC_TG_TOT]]</f>
        <v>-262.55753968253964</v>
      </c>
      <c r="BQ101" s="36">
        <f>Tabla25[[#This Row],[PAS_NUM_COR_COD_ROS_TG_NEG]]-Tabla25[[#This Row],[ESC_NUM_COR_COD_ROS_TG_NEG]]</f>
        <v>2.5277777777777777</v>
      </c>
      <c r="BR101" s="36">
        <f>Tabla25[[#This Row],[PAS_DUR_COR_COD_ROS_TG_NEG]]-Tabla25[[#This Row],[ESC_DUR_COR_COD_ROS_TG_NEG]]</f>
        <v>-35.633333333333212</v>
      </c>
      <c r="BS101" s="36">
        <f>Tabla25[[#This Row],[PAS_NUM_COR_COD_ROS_TG_NEU]]-Tabla25[[#This Row],[ESC_NUM_COR_COD_ROS_TG_NEU]]</f>
        <v>1.8444444444444443</v>
      </c>
      <c r="BT101" s="36">
        <f>Tabla25[[#This Row],[PAS_DUR_COR_COD_ROS_TG_NEU]]-Tabla25[[#This Row],[ESC_DUR_COR_COD_ROS_TG_NEU]]</f>
        <v>306.49473684210523</v>
      </c>
      <c r="BU101" s="36">
        <f>Tabla25[[#This Row],[PAS_NUM_COR_COD_ROS_TG_POS]]-Tabla25[[#This Row],[ESC_NUM_COR_COD_ROS_TG_POS]]</f>
        <v>1.7000000000000002</v>
      </c>
      <c r="BV101" s="36">
        <f>Tabla25[[#This Row],[PAS_DUR_COR_COD_ROS_TG_POS]]-Tabla25[[#This Row],[ESC_DUR_COR_COD_ROS_TG_POS]]</f>
        <v>486.25</v>
      </c>
      <c r="BW101" s="36">
        <f>Tabla25[[#This Row],[PAS_NUM_COR_COD_ROS_TG_TOT]]-Tabla25[[#This Row],[ESC_NUM_COR_COD_ROS_TG_TOT]]</f>
        <v>2.0357142857142856</v>
      </c>
      <c r="BX101" s="36">
        <f>Tabla25[[#This Row],[PAS_DUR_COR_COD_ROS_TG_TOT]]-Tabla25[[#This Row],[ESC_DUR_COR_COD_ROS_TG_TOT]]</f>
        <v>292.60303030303032</v>
      </c>
      <c r="BY101" s="39">
        <f>Tabla25[[#This Row],[PAS_NUM_COR_COD_ESC_TG_NEG]]-Tabla25[[#This Row],[ESC_NUM_COR_COD_ESC_TG_NEG]]</f>
        <v>-0.36111111111111116</v>
      </c>
      <c r="BZ101" s="39">
        <f>Tabla25[[#This Row],[PAS_DUR_COR_COD_ESC_TG_NEG]]-Tabla25[[#This Row],[ESC_DUR_COR_COD_ESC_TG_NEG]]</f>
        <v>-416.09774436090231</v>
      </c>
      <c r="CA101" s="39">
        <f>Tabla25[[#This Row],[PAS_NUM_COR_COD_ESC_TG_NEU]]-Tabla25[[#This Row],[ESC_NUM_COR_COD_ESC_TG_NEU]]</f>
        <v>-7.7777777777777501E-2</v>
      </c>
      <c r="CB101" s="39">
        <f>Tabla25[[#This Row],[PAS_DUR_COR_COD_ESC_TG_NEU]]-Tabla25[[#This Row],[ESC_DUR_COR_COD_ESC_TG_NEU]]</f>
        <v>-392.87142857142862</v>
      </c>
      <c r="CC101" s="39">
        <f>Tabla25[[#This Row],[PAS_NUM_COR_COD_ESC_TG_POS]]-Tabla25[[#This Row],[ESC_NUM_COR_COD_ESC_TG_POS]]</f>
        <v>-1.4499999999999997</v>
      </c>
      <c r="CD101" s="39">
        <f>Tabla25[[#This Row],[PAS_DUR_COR_COD_ESC_TG_POS]]-Tabla25[[#This Row],[ESC_DUR_COR_COD_ESC_TG_POS]]</f>
        <v>-551.55882352941171</v>
      </c>
      <c r="CE101" s="39">
        <f>Tabla25[[#This Row],[PAS_NUM_COR_COD_ESC_TG_TOT]]-Tabla25[[#This Row],[ESC_NUM_COR_COD_ESC_TG_TOT]]</f>
        <v>-0.65714285714285703</v>
      </c>
      <c r="CF101" s="39">
        <f>Tabla25[[#This Row],[PAS_DUR_COR_COD_ESC_TG_TOT]]-Tabla25[[#This Row],[ESC_DUR_COR_COD_ESC_TG_TOT]]</f>
        <v>-466.00811688311694</v>
      </c>
      <c r="CG101" s="42">
        <f>Tabla25[[#This Row],[PAS_NUM_COR_COD_ROS_TG_NEG]]-Tabla25[[#This Row],[PAS_NUM_COR_COD_ESC_TG_NEG]]</f>
        <v>1</v>
      </c>
      <c r="CH101" s="42">
        <f>Tabla25[[#This Row],[PAS_NUM_COR_COD_ROS_TG_NEU]]-Tabla25[[#This Row],[PAS_NUM_COR_COD_ESC_TG_NEU]]</f>
        <v>0.69999999999999973</v>
      </c>
      <c r="CI101" s="42">
        <f>Tabla25[[#This Row],[PAS_NUM_COR_COD_ROS_TG_POS]]-Tabla25[[#This Row],[PAS_NUM_COR_COD_ESC_TG_POS]]</f>
        <v>-4.9999999999999822E-2</v>
      </c>
      <c r="CJ101" s="42">
        <f>Tabla25[[#This Row],[PAS_NUM_COR_COD_ROS_TG_TOT]]-Tabla25[[#This Row],[PAS_NUM_COR_COD_ESC_TG_TOT]]</f>
        <v>0.54999999999999982</v>
      </c>
      <c r="CK101" s="42">
        <f>Tabla25[[#This Row],[PAS_DUR_COR_COD_ROS_TG_NEG]]-Tabla25[[#This Row],[PAS_DUR_COR_COD_ESC_TG_NEG]]</f>
        <v>272.22631578947369</v>
      </c>
      <c r="CL101" s="42">
        <f>Tabla25[[#This Row],[PAS_DUR_COR_COD_ROS_TG_NEU]]-Tabla25[[#This Row],[PAS_DUR_COR_COD_ESC_TG_NEU]]</f>
        <v>378.19473684210516</v>
      </c>
      <c r="CM101" s="42">
        <f>Tabla25[[#This Row],[PAS_DUR_COR_COD_ROS_TG_POS]]-Tabla25[[#This Row],[PAS_DUR_COR_COD_ESC_TG_POS]]</f>
        <v>-2.1911764705882888</v>
      </c>
      <c r="CN101" s="42">
        <f>Tabla25[[#This Row],[PAS_DUR_COR_COD_ROS_TG_TOT]]-Tabla25[[#This Row],[PAS_DUR_COR_COD_ESC_TG_TOT]]</f>
        <v>229.98993506493514</v>
      </c>
      <c r="CO101" s="44">
        <f>Tabla25[[#This Row],[ESC_NUM_COR_COD_ROS_TG_NEG]]-Tabla25[[#This Row],[ESC_NUM_COR_COD_ESC_TG_NEG]]</f>
        <v>-1.8888888888888888</v>
      </c>
      <c r="CP101" s="44">
        <f>Tabla25[[#This Row],[ESC_NUM_COR_COD_ROS_TG_NEU]]-Tabla25[[#This Row],[ESC_NUM_COR_COD_ESC_TG_NEU]]</f>
        <v>-1.2222222222222221</v>
      </c>
      <c r="CQ101" s="44">
        <f>Tabla25[[#This Row],[ESC_NUM_COR_COD_ROS_TG_POS]]-Tabla25[[#This Row],[ESC_NUM_COR_COD_ESC_TG_POS]]</f>
        <v>-3.1999999999999997</v>
      </c>
      <c r="CR101" s="44">
        <f>Tabla25[[#This Row],[ESC_NUM_COR_COD_ROS_TG_TOT]]-Tabla25[[#This Row],[ESC_NUM_COR_COD_ESC_TG_TOT]]</f>
        <v>-2.1428571428571432</v>
      </c>
      <c r="CS101" s="44">
        <f>Tabla25[[#This Row],[ESC_DUR_COR_COD_ROS_TG_NEG]]-Tabla25[[#This Row],[ESC_DUR_COR_COD_ESC_TG_NEG]]</f>
        <v>-108.23809523809541</v>
      </c>
      <c r="CT101" s="44">
        <f>Tabla25[[#This Row],[ESC_DUR_COR_COD_ROS_TG_NEU]]-Tabla25[[#This Row],[ESC_DUR_COR_COD_ESC_TG_NEU]]</f>
        <v>-321.17142857142869</v>
      </c>
      <c r="CU101" s="44">
        <f>Tabla25[[#This Row],[ESC_DUR_COR_COD_ROS_TG_POS]]-Tabla25[[#This Row],[ESC_DUR_COR_COD_ESC_TG_POS]]</f>
        <v>-1040</v>
      </c>
      <c r="CV101" s="44">
        <f>Tabla25[[#This Row],[ESC_DUR_COR_COD_ROS_TG_TOT]]-Tabla25[[#This Row],[ESC_DUR_COR_COD_ESC_TG_TOT]]</f>
        <v>-528.62121212121212</v>
      </c>
      <c r="CW101" s="47">
        <f>Tabla25[[#This Row],[ROS_NUM_COR_COD_ROS_TG_NEG]]-Tabla25[[#This Row],[ROS_NUM_COR_COD_ESC_TG_NEG]]</f>
        <v>2.5</v>
      </c>
      <c r="CX101" s="47">
        <f>Tabla25[[#This Row],[ROS_NUM_COR_COD_ROS_TG_NEU]]-Tabla25[[#This Row],[ROS_NUM_COR_COD_ESC_TG_NEU]]</f>
        <v>2.1111111111111112</v>
      </c>
      <c r="CY101" s="47">
        <f>Tabla25[[#This Row],[ROS_NUM_COR_COD_ROS_TG_POS]]-Tabla25[[#This Row],[ROS_NUM_COR_COD_ESC_TG_POS]]</f>
        <v>3.7777777777777777</v>
      </c>
      <c r="CZ101" s="47">
        <f>Tabla25[[#This Row],[ROS_NUM_COR_COD_ROS_TG_TOT]]-Tabla25[[#This Row],[ROS_NUM_COR_COD_ESC_TG_TOT]]</f>
        <v>2.8076923076923075</v>
      </c>
      <c r="DA101" s="47">
        <f>Tabla25[[#This Row],[ROS_DUR_COR_COD_ROS_TG_NEG]]-Tabla25[[#This Row],[ROS_DUR_COR_COD_ESC_TG_NEG]]</f>
        <v>804</v>
      </c>
      <c r="DB101" s="47">
        <f>Tabla25[[#This Row],[ROS_DUR_COR_COD_ROS_TG_NEU]]-Tabla25[[#This Row],[ROS_DUR_COR_COD_ESC_TG_NEU]]</f>
        <v>654.07142857142867</v>
      </c>
      <c r="DC101" s="47">
        <f>Tabla25[[#This Row],[ROS_DUR_COR_COD_ROS_TG_POS]]-Tabla25[[#This Row],[ROS_DUR_COR_COD_ESC_TG_POS]]</f>
        <v>1122.2083333333335</v>
      </c>
      <c r="DD101" s="47">
        <f>Tabla25[[#This Row],[ROS_DUR_COR_COD_ROS_TG_TOT]]-Tabla25[[#This Row],[ROS_DUR_COR_COD_ESC_TG_TOT]]</f>
        <v>852.53968253968242</v>
      </c>
    </row>
    <row r="102" spans="1:108" x14ac:dyDescent="0.3">
      <c r="A102" s="4" t="s">
        <v>100</v>
      </c>
      <c r="B102" s="2">
        <v>40</v>
      </c>
      <c r="C102" s="2">
        <v>1</v>
      </c>
      <c r="D102" s="2">
        <v>42</v>
      </c>
      <c r="U102" s="22">
        <v>0</v>
      </c>
      <c r="W102" s="22">
        <v>0</v>
      </c>
      <c r="Y102" s="22">
        <v>0.3</v>
      </c>
      <c r="Z102" s="22">
        <v>558</v>
      </c>
      <c r="AA102" s="22">
        <v>0.11538461538461539</v>
      </c>
      <c r="AB102" s="22">
        <v>558</v>
      </c>
      <c r="AC102" s="24">
        <v>0.625</v>
      </c>
      <c r="AD102" s="24">
        <v>1468</v>
      </c>
      <c r="AE102" s="24">
        <v>0</v>
      </c>
      <c r="AG102" s="24">
        <v>0.1</v>
      </c>
      <c r="AH102" s="24">
        <v>108</v>
      </c>
      <c r="AI102" s="24">
        <v>0.23076923076923078</v>
      </c>
      <c r="AJ102" s="24">
        <v>788</v>
      </c>
      <c r="AK102" s="26">
        <v>0</v>
      </c>
      <c r="AM102" s="26">
        <v>0.77777777777777779</v>
      </c>
      <c r="AN102" s="26">
        <v>1530</v>
      </c>
      <c r="AO102" s="26">
        <v>0.66666666666666663</v>
      </c>
      <c r="AP102" s="26">
        <v>825</v>
      </c>
      <c r="AQ102" s="26">
        <v>0.5</v>
      </c>
      <c r="AR102" s="26">
        <v>1060</v>
      </c>
      <c r="AS102" s="28">
        <v>0.625</v>
      </c>
      <c r="AT102" s="28">
        <v>1420</v>
      </c>
      <c r="AU102" s="28">
        <v>0.1111111111111111</v>
      </c>
      <c r="AV102" s="28">
        <v>203</v>
      </c>
      <c r="AW102" s="28">
        <v>0.55555555555555558</v>
      </c>
      <c r="AX102" s="28">
        <v>479</v>
      </c>
      <c r="AY102" s="28">
        <v>0.42307692307692307</v>
      </c>
      <c r="AZ102" s="28">
        <v>645.25</v>
      </c>
      <c r="BA102" s="33">
        <f>Tabla25[[#This Row],[ROS_NUM_COR_COD_ROS_TG_NEG]]-Tabla25[[#This Row],[PAS_NUM_COR_COD_ROS_TG_NEG]]</f>
        <v>0.625</v>
      </c>
      <c r="BB102" s="33">
        <f>Tabla25[[#This Row],[ROS_DUR_COR_COD_ROS_TG_NEG]]-Tabla25[[#This Row],[PAS_DUR_COR_COD_ROS_TG_NEG]]</f>
        <v>1420</v>
      </c>
      <c r="BC102" s="33">
        <f>Tabla25[[#This Row],[ROS_NUM_COR_COD_ROS_TG_NEU]]-Tabla25[[#This Row],[PAS_NUM_COR_COD_ROS_TG_NEU]]</f>
        <v>0.1111111111111111</v>
      </c>
      <c r="BD102" s="33">
        <f>Tabla25[[#This Row],[ROS_DUR_COR_COD_ROS_TG_NEU]]-Tabla25[[#This Row],[PAS_DUR_COR_COD_ROS_TG_NEU]]</f>
        <v>203</v>
      </c>
      <c r="BE102" s="33">
        <f>Tabla25[[#This Row],[ROS_NUM_COR_COD_ROS_TG_POS]]-Tabla25[[#This Row],[PAS_NUM_COR_COD_ROS_TG_POS]]</f>
        <v>0.55555555555555558</v>
      </c>
      <c r="BF102" s="33">
        <f>Tabla25[[#This Row],[ROS_DUR_COR_COD_ROS_TG_POS]]-Tabla25[[#This Row],[PAS_DUR_COR_COD_ROS_TG_POS]]</f>
        <v>479</v>
      </c>
      <c r="BG102" s="33">
        <f>Tabla25[[#This Row],[ROS_NUM_COR_COD_ROS_TG_TOT]]-Tabla25[[#This Row],[PAS_NUM_COR_COD_ROS_TG_TOT]]</f>
        <v>0.42307692307692307</v>
      </c>
      <c r="BH102" s="33">
        <f>Tabla25[[#This Row],[ROS_DUR_COR_COD_ROS_TG_TOT]]-Tabla25[[#This Row],[PAS_DUR_COR_COD_ROS_TG_TOT]]</f>
        <v>645.25</v>
      </c>
      <c r="BI102" s="30">
        <f>Tabla25[[#This Row],[ROS_NUM_COR_COD_ESC_TG_NEG]]-Tabla25[[#This Row],[PAS_NUM_COR_COD_ESC_TG_NEG]]</f>
        <v>0</v>
      </c>
      <c r="BJ102" s="30">
        <f>Tabla25[[#This Row],[ROS_DUR_COR_COD_ESC_TG_NEG]]-Tabla25[[#This Row],[PAS_DUR_COR_COD_ESC_TG_NEG]]</f>
        <v>0</v>
      </c>
      <c r="BK102" s="30">
        <f>Tabla25[[#This Row],[ROS_NUM_COR_COD_ESC_TG_NEU]]-Tabla25[[#This Row],[PAS_NUM_COR_COD_ESC_TG_NEU]]</f>
        <v>0.77777777777777779</v>
      </c>
      <c r="BL102" s="30">
        <f>Tabla25[[#This Row],[ROS_DUR_COR_COD_ESC_TG_NEU]]-Tabla25[[#This Row],[PAS_DUR_COR_COD_ESC_TG_NEU]]</f>
        <v>1530</v>
      </c>
      <c r="BM102" s="30">
        <f>Tabla25[[#This Row],[ROS_NUM_COR_COD_ESC_TG_POS]]-Tabla25[[#This Row],[PAS_NUM_COR_COD_ESC_TG_POS]]</f>
        <v>0.66666666666666663</v>
      </c>
      <c r="BN102" s="30">
        <f>Tabla25[[#This Row],[ROS_DUR_COR_COD_ESC_TG_POS]]-Tabla25[[#This Row],[PAS_DUR_COR_COD_ESC_TG_POS]]</f>
        <v>825</v>
      </c>
      <c r="BO102" s="30">
        <f>Tabla25[[#This Row],[ROS_NUM_COR_COD_ESC_TG_TOT]]-Tabla25[[#This Row],[PAS_NUM_COR_COD_ESC_TG_TOT]]</f>
        <v>0.5</v>
      </c>
      <c r="BP102" s="30">
        <f>Tabla25[[#This Row],[ROS_DUR_COR_COD_ESC_TG_TOT]]-Tabla25[[#This Row],[PAS_DUR_COR_COD_ESC_TG_TOT]]</f>
        <v>1060</v>
      </c>
      <c r="BQ102" s="36">
        <f>Tabla25[[#This Row],[PAS_NUM_COR_COD_ROS_TG_NEG]]-Tabla25[[#This Row],[ESC_NUM_COR_COD_ROS_TG_NEG]]</f>
        <v>-0.625</v>
      </c>
      <c r="BR102" s="36">
        <f>Tabla25[[#This Row],[PAS_DUR_COR_COD_ROS_TG_NEG]]-Tabla25[[#This Row],[ESC_DUR_COR_COD_ROS_TG_NEG]]</f>
        <v>-1468</v>
      </c>
      <c r="BS102" s="36">
        <f>Tabla25[[#This Row],[PAS_NUM_COR_COD_ROS_TG_NEU]]-Tabla25[[#This Row],[ESC_NUM_COR_COD_ROS_TG_NEU]]</f>
        <v>0</v>
      </c>
      <c r="BT102" s="36">
        <f>Tabla25[[#This Row],[PAS_DUR_COR_COD_ROS_TG_NEU]]-Tabla25[[#This Row],[ESC_DUR_COR_COD_ROS_TG_NEU]]</f>
        <v>0</v>
      </c>
      <c r="BU102" s="36">
        <f>Tabla25[[#This Row],[PAS_NUM_COR_COD_ROS_TG_POS]]-Tabla25[[#This Row],[ESC_NUM_COR_COD_ROS_TG_POS]]</f>
        <v>-0.1</v>
      </c>
      <c r="BV102" s="36">
        <f>Tabla25[[#This Row],[PAS_DUR_COR_COD_ROS_TG_POS]]-Tabla25[[#This Row],[ESC_DUR_COR_COD_ROS_TG_POS]]</f>
        <v>-108</v>
      </c>
      <c r="BW102" s="36">
        <f>Tabla25[[#This Row],[PAS_NUM_COR_COD_ROS_TG_TOT]]-Tabla25[[#This Row],[ESC_NUM_COR_COD_ROS_TG_TOT]]</f>
        <v>-0.23076923076923078</v>
      </c>
      <c r="BX102" s="36">
        <f>Tabla25[[#This Row],[PAS_DUR_COR_COD_ROS_TG_TOT]]-Tabla25[[#This Row],[ESC_DUR_COR_COD_ROS_TG_TOT]]</f>
        <v>-788</v>
      </c>
      <c r="BY102" s="39">
        <f>Tabla25[[#This Row],[PAS_NUM_COR_COD_ESC_TG_NEG]]-Tabla25[[#This Row],[ESC_NUM_COR_COD_ESC_TG_NEG]]</f>
        <v>0</v>
      </c>
      <c r="BZ102" s="39">
        <f>Tabla25[[#This Row],[PAS_DUR_COR_COD_ESC_TG_NEG]]-Tabla25[[#This Row],[ESC_DUR_COR_COD_ESC_TG_NEG]]</f>
        <v>0</v>
      </c>
      <c r="CA102" s="39">
        <f>Tabla25[[#This Row],[PAS_NUM_COR_COD_ESC_TG_NEU]]-Tabla25[[#This Row],[ESC_NUM_COR_COD_ESC_TG_NEU]]</f>
        <v>0</v>
      </c>
      <c r="CB102" s="39">
        <f>Tabla25[[#This Row],[PAS_DUR_COR_COD_ESC_TG_NEU]]-Tabla25[[#This Row],[ESC_DUR_COR_COD_ESC_TG_NEU]]</f>
        <v>0</v>
      </c>
      <c r="CC102" s="39">
        <f>Tabla25[[#This Row],[PAS_NUM_COR_COD_ESC_TG_POS]]-Tabla25[[#This Row],[ESC_NUM_COR_COD_ESC_TG_POS]]</f>
        <v>-0.3</v>
      </c>
      <c r="CD102" s="39">
        <f>Tabla25[[#This Row],[PAS_DUR_COR_COD_ESC_TG_POS]]-Tabla25[[#This Row],[ESC_DUR_COR_COD_ESC_TG_POS]]</f>
        <v>-558</v>
      </c>
      <c r="CE102" s="39">
        <f>Tabla25[[#This Row],[PAS_NUM_COR_COD_ESC_TG_TOT]]-Tabla25[[#This Row],[ESC_NUM_COR_COD_ESC_TG_TOT]]</f>
        <v>-0.11538461538461539</v>
      </c>
      <c r="CF102" s="39">
        <f>Tabla25[[#This Row],[PAS_DUR_COR_COD_ESC_TG_TOT]]-Tabla25[[#This Row],[ESC_DUR_COR_COD_ESC_TG_TOT]]</f>
        <v>-558</v>
      </c>
      <c r="CG102" s="42">
        <f>Tabla25[[#This Row],[PAS_NUM_COR_COD_ROS_TG_NEG]]-Tabla25[[#This Row],[PAS_NUM_COR_COD_ESC_TG_NEG]]</f>
        <v>0</v>
      </c>
      <c r="CH102" s="42">
        <f>Tabla25[[#This Row],[PAS_NUM_COR_COD_ROS_TG_NEU]]-Tabla25[[#This Row],[PAS_NUM_COR_COD_ESC_TG_NEU]]</f>
        <v>0</v>
      </c>
      <c r="CI102" s="42">
        <f>Tabla25[[#This Row],[PAS_NUM_COR_COD_ROS_TG_POS]]-Tabla25[[#This Row],[PAS_NUM_COR_COD_ESC_TG_POS]]</f>
        <v>0</v>
      </c>
      <c r="CJ102" s="42">
        <f>Tabla25[[#This Row],[PAS_NUM_COR_COD_ROS_TG_TOT]]-Tabla25[[#This Row],[PAS_NUM_COR_COD_ESC_TG_TOT]]</f>
        <v>0</v>
      </c>
      <c r="CK102" s="42">
        <f>Tabla25[[#This Row],[PAS_DUR_COR_COD_ROS_TG_NEG]]-Tabla25[[#This Row],[PAS_DUR_COR_COD_ESC_TG_NEG]]</f>
        <v>0</v>
      </c>
      <c r="CL102" s="42">
        <f>Tabla25[[#This Row],[PAS_DUR_COR_COD_ROS_TG_NEU]]-Tabla25[[#This Row],[PAS_DUR_COR_COD_ESC_TG_NEU]]</f>
        <v>0</v>
      </c>
      <c r="CM102" s="42">
        <f>Tabla25[[#This Row],[PAS_DUR_COR_COD_ROS_TG_POS]]-Tabla25[[#This Row],[PAS_DUR_COR_COD_ESC_TG_POS]]</f>
        <v>0</v>
      </c>
      <c r="CN102" s="42">
        <f>Tabla25[[#This Row],[PAS_DUR_COR_COD_ROS_TG_TOT]]-Tabla25[[#This Row],[PAS_DUR_COR_COD_ESC_TG_TOT]]</f>
        <v>0</v>
      </c>
      <c r="CO102" s="44">
        <f>Tabla25[[#This Row],[ESC_NUM_COR_COD_ROS_TG_NEG]]-Tabla25[[#This Row],[ESC_NUM_COR_COD_ESC_TG_NEG]]</f>
        <v>0.625</v>
      </c>
      <c r="CP102" s="44">
        <f>Tabla25[[#This Row],[ESC_NUM_COR_COD_ROS_TG_NEU]]-Tabla25[[#This Row],[ESC_NUM_COR_COD_ESC_TG_NEU]]</f>
        <v>0</v>
      </c>
      <c r="CQ102" s="44">
        <f>Tabla25[[#This Row],[ESC_NUM_COR_COD_ROS_TG_POS]]-Tabla25[[#This Row],[ESC_NUM_COR_COD_ESC_TG_POS]]</f>
        <v>-0.19999999999999998</v>
      </c>
      <c r="CR102" s="44">
        <f>Tabla25[[#This Row],[ESC_NUM_COR_COD_ROS_TG_TOT]]-Tabla25[[#This Row],[ESC_NUM_COR_COD_ESC_TG_TOT]]</f>
        <v>0.11538461538461539</v>
      </c>
      <c r="CS102" s="44">
        <f>Tabla25[[#This Row],[ESC_DUR_COR_COD_ROS_TG_NEG]]-Tabla25[[#This Row],[ESC_DUR_COR_COD_ESC_TG_NEG]]</f>
        <v>1468</v>
      </c>
      <c r="CT102" s="44">
        <f>Tabla25[[#This Row],[ESC_DUR_COR_COD_ROS_TG_NEU]]-Tabla25[[#This Row],[ESC_DUR_COR_COD_ESC_TG_NEU]]</f>
        <v>0</v>
      </c>
      <c r="CU102" s="44">
        <f>Tabla25[[#This Row],[ESC_DUR_COR_COD_ROS_TG_POS]]-Tabla25[[#This Row],[ESC_DUR_COR_COD_ESC_TG_POS]]</f>
        <v>-450</v>
      </c>
      <c r="CV102" s="44">
        <f>Tabla25[[#This Row],[ESC_DUR_COR_COD_ROS_TG_TOT]]-Tabla25[[#This Row],[ESC_DUR_COR_COD_ESC_TG_TOT]]</f>
        <v>230</v>
      </c>
      <c r="CW102" s="47">
        <f>Tabla25[[#This Row],[ROS_NUM_COR_COD_ROS_TG_NEG]]-Tabla25[[#This Row],[ROS_NUM_COR_COD_ESC_TG_NEG]]</f>
        <v>0.625</v>
      </c>
      <c r="CX102" s="47">
        <f>Tabla25[[#This Row],[ROS_NUM_COR_COD_ROS_TG_NEU]]-Tabla25[[#This Row],[ROS_NUM_COR_COD_ESC_TG_NEU]]</f>
        <v>-0.66666666666666674</v>
      </c>
      <c r="CY102" s="47">
        <f>Tabla25[[#This Row],[ROS_NUM_COR_COD_ROS_TG_POS]]-Tabla25[[#This Row],[ROS_NUM_COR_COD_ESC_TG_POS]]</f>
        <v>-0.11111111111111105</v>
      </c>
      <c r="CZ102" s="47">
        <f>Tabla25[[#This Row],[ROS_NUM_COR_COD_ROS_TG_TOT]]-Tabla25[[#This Row],[ROS_NUM_COR_COD_ESC_TG_TOT]]</f>
        <v>-7.6923076923076927E-2</v>
      </c>
      <c r="DA102" s="47">
        <f>Tabla25[[#This Row],[ROS_DUR_COR_COD_ROS_TG_NEG]]-Tabla25[[#This Row],[ROS_DUR_COR_COD_ESC_TG_NEG]]</f>
        <v>1420</v>
      </c>
      <c r="DB102" s="47">
        <f>Tabla25[[#This Row],[ROS_DUR_COR_COD_ROS_TG_NEU]]-Tabla25[[#This Row],[ROS_DUR_COR_COD_ESC_TG_NEU]]</f>
        <v>-1327</v>
      </c>
      <c r="DC102" s="47">
        <f>Tabla25[[#This Row],[ROS_DUR_COR_COD_ROS_TG_POS]]-Tabla25[[#This Row],[ROS_DUR_COR_COD_ESC_TG_POS]]</f>
        <v>-346</v>
      </c>
      <c r="DD102" s="47">
        <f>Tabla25[[#This Row],[ROS_DUR_COR_COD_ROS_TG_TOT]]-Tabla25[[#This Row],[ROS_DUR_COR_COD_ESC_TG_TOT]]</f>
        <v>-414.75</v>
      </c>
    </row>
    <row r="103" spans="1:108" x14ac:dyDescent="0.3">
      <c r="A103" s="2" t="s">
        <v>101</v>
      </c>
      <c r="B103" s="2">
        <v>40</v>
      </c>
      <c r="C103" s="2">
        <v>1</v>
      </c>
      <c r="D103" s="2">
        <v>40</v>
      </c>
      <c r="E103" s="19">
        <v>2.85</v>
      </c>
      <c r="F103" s="19">
        <v>681.94117647058829</v>
      </c>
      <c r="G103" s="19">
        <v>2.2000000000000002</v>
      </c>
      <c r="H103" s="19">
        <v>645.14285714285711</v>
      </c>
      <c r="I103" s="19">
        <v>2.85</v>
      </c>
      <c r="J103" s="19">
        <v>597.38888888888891</v>
      </c>
      <c r="K103" s="19">
        <v>2.6333333333333333</v>
      </c>
      <c r="L103" s="19">
        <v>640.36734693877554</v>
      </c>
      <c r="M103" s="21">
        <v>2.95</v>
      </c>
      <c r="N103" s="21">
        <v>700.66666666666663</v>
      </c>
      <c r="O103" s="21">
        <v>3.1</v>
      </c>
      <c r="P103" s="21">
        <v>772.70588235294122</v>
      </c>
      <c r="Q103" s="21">
        <v>3.85</v>
      </c>
      <c r="R103" s="21">
        <v>777.1</v>
      </c>
      <c r="S103" s="21">
        <v>3.3</v>
      </c>
      <c r="T103" s="21">
        <v>750.72727272727275</v>
      </c>
      <c r="U103" s="22">
        <v>4.4000000000000004</v>
      </c>
      <c r="V103" s="22">
        <v>1246.8</v>
      </c>
      <c r="W103" s="22">
        <v>5</v>
      </c>
      <c r="X103" s="22">
        <v>1224.1111111111111</v>
      </c>
      <c r="Y103" s="22">
        <v>3.8</v>
      </c>
      <c r="Z103" s="22">
        <v>988.5</v>
      </c>
      <c r="AA103" s="22">
        <v>4.3793103448275863</v>
      </c>
      <c r="AB103" s="22">
        <v>1150.6896551724137</v>
      </c>
      <c r="AC103" s="24">
        <v>1.2</v>
      </c>
      <c r="AD103" s="24">
        <v>505.57142857142856</v>
      </c>
      <c r="AE103" s="24">
        <v>1.1111111111111112</v>
      </c>
      <c r="AF103" s="24">
        <v>408.83333333333331</v>
      </c>
      <c r="AG103" s="24">
        <v>2.1</v>
      </c>
      <c r="AH103" s="24">
        <v>571</v>
      </c>
      <c r="AI103" s="24">
        <v>1.4827586206896552</v>
      </c>
      <c r="AJ103" s="24">
        <v>502.85714285714283</v>
      </c>
      <c r="AK103" s="26">
        <v>1.625</v>
      </c>
      <c r="AL103" s="26">
        <v>588</v>
      </c>
      <c r="AM103" s="26">
        <v>2.2000000000000002</v>
      </c>
      <c r="AN103" s="26">
        <v>616.125</v>
      </c>
      <c r="AO103" s="26">
        <v>3.125</v>
      </c>
      <c r="AP103" s="26">
        <v>1357.2</v>
      </c>
      <c r="AQ103" s="26">
        <v>2.3076923076923075</v>
      </c>
      <c r="AR103" s="26">
        <v>814.16666666666663</v>
      </c>
      <c r="AS103" s="28">
        <v>4.875</v>
      </c>
      <c r="AT103" s="28">
        <v>1418.625</v>
      </c>
      <c r="AU103" s="28">
        <v>4</v>
      </c>
      <c r="AV103" s="28">
        <v>1302.1111111111111</v>
      </c>
      <c r="AW103" s="28">
        <v>3.75</v>
      </c>
      <c r="AX103" s="28">
        <v>1292.7142857142858</v>
      </c>
      <c r="AY103" s="28">
        <v>4.1923076923076925</v>
      </c>
      <c r="AZ103" s="28">
        <v>1338.2083333333333</v>
      </c>
      <c r="BA103" s="33">
        <f>Tabla25[[#This Row],[ROS_NUM_COR_COD_ROS_TG_NEG]]-Tabla25[[#This Row],[PAS_NUM_COR_COD_ROS_TG_NEG]]</f>
        <v>1.9249999999999998</v>
      </c>
      <c r="BB103" s="33">
        <f>Tabla25[[#This Row],[ROS_DUR_COR_COD_ROS_TG_NEG]]-Tabla25[[#This Row],[PAS_DUR_COR_COD_ROS_TG_NEG]]</f>
        <v>717.95833333333337</v>
      </c>
      <c r="BC103" s="33">
        <f>Tabla25[[#This Row],[ROS_NUM_COR_COD_ROS_TG_NEU]]-Tabla25[[#This Row],[PAS_NUM_COR_COD_ROS_TG_NEU]]</f>
        <v>0.89999999999999991</v>
      </c>
      <c r="BD103" s="33">
        <f>Tabla25[[#This Row],[ROS_DUR_COR_COD_ROS_TG_NEU]]-Tabla25[[#This Row],[PAS_DUR_COR_COD_ROS_TG_NEU]]</f>
        <v>529.40522875816987</v>
      </c>
      <c r="BE103" s="33">
        <f>Tabla25[[#This Row],[ROS_NUM_COR_COD_ROS_TG_POS]]-Tabla25[[#This Row],[PAS_NUM_COR_COD_ROS_TG_POS]]</f>
        <v>-0.10000000000000009</v>
      </c>
      <c r="BF103" s="33">
        <f>Tabla25[[#This Row],[ROS_DUR_COR_COD_ROS_TG_POS]]-Tabla25[[#This Row],[PAS_DUR_COR_COD_ROS_TG_POS]]</f>
        <v>515.61428571428576</v>
      </c>
      <c r="BG103" s="33">
        <f>Tabla25[[#This Row],[ROS_NUM_COR_COD_ROS_TG_TOT]]-Tabla25[[#This Row],[PAS_NUM_COR_COD_ROS_TG_TOT]]</f>
        <v>0.89230769230769269</v>
      </c>
      <c r="BH103" s="33">
        <f>Tabla25[[#This Row],[ROS_DUR_COR_COD_ROS_TG_TOT]]-Tabla25[[#This Row],[PAS_DUR_COR_COD_ROS_TG_TOT]]</f>
        <v>587.48106060606051</v>
      </c>
      <c r="BI103" s="30">
        <f>Tabla25[[#This Row],[ROS_NUM_COR_COD_ESC_TG_NEG]]-Tabla25[[#This Row],[PAS_NUM_COR_COD_ESC_TG_NEG]]</f>
        <v>-1.2250000000000001</v>
      </c>
      <c r="BJ103" s="30">
        <f>Tabla25[[#This Row],[ROS_DUR_COR_COD_ESC_TG_NEG]]-Tabla25[[#This Row],[PAS_DUR_COR_COD_ESC_TG_NEG]]</f>
        <v>-93.941176470588289</v>
      </c>
      <c r="BK103" s="30">
        <f>Tabla25[[#This Row],[ROS_NUM_COR_COD_ESC_TG_NEU]]-Tabla25[[#This Row],[PAS_NUM_COR_COD_ESC_TG_NEU]]</f>
        <v>0</v>
      </c>
      <c r="BL103" s="30">
        <f>Tabla25[[#This Row],[ROS_DUR_COR_COD_ESC_TG_NEU]]-Tabla25[[#This Row],[PAS_DUR_COR_COD_ESC_TG_NEU]]</f>
        <v>-29.01785714285711</v>
      </c>
      <c r="BM103" s="30">
        <f>Tabla25[[#This Row],[ROS_NUM_COR_COD_ESC_TG_POS]]-Tabla25[[#This Row],[PAS_NUM_COR_COD_ESC_TG_POS]]</f>
        <v>0.27499999999999991</v>
      </c>
      <c r="BN103" s="30">
        <f>Tabla25[[#This Row],[ROS_DUR_COR_COD_ESC_TG_POS]]-Tabla25[[#This Row],[PAS_DUR_COR_COD_ESC_TG_POS]]</f>
        <v>759.81111111111113</v>
      </c>
      <c r="BO103" s="30">
        <f>Tabla25[[#This Row],[ROS_NUM_COR_COD_ESC_TG_TOT]]-Tabla25[[#This Row],[PAS_NUM_COR_COD_ESC_TG_TOT]]</f>
        <v>-0.32564102564102582</v>
      </c>
      <c r="BP103" s="30">
        <f>Tabla25[[#This Row],[ROS_DUR_COR_COD_ESC_TG_TOT]]-Tabla25[[#This Row],[PAS_DUR_COR_COD_ESC_TG_TOT]]</f>
        <v>173.79931972789109</v>
      </c>
      <c r="BQ103" s="36">
        <f>Tabla25[[#This Row],[PAS_NUM_COR_COD_ROS_TG_NEG]]-Tabla25[[#This Row],[ESC_NUM_COR_COD_ROS_TG_NEG]]</f>
        <v>1.7500000000000002</v>
      </c>
      <c r="BR103" s="36">
        <f>Tabla25[[#This Row],[PAS_DUR_COR_COD_ROS_TG_NEG]]-Tabla25[[#This Row],[ESC_DUR_COR_COD_ROS_TG_NEG]]</f>
        <v>195.09523809523807</v>
      </c>
      <c r="BS103" s="36">
        <f>Tabla25[[#This Row],[PAS_NUM_COR_COD_ROS_TG_NEU]]-Tabla25[[#This Row],[ESC_NUM_COR_COD_ROS_TG_NEU]]</f>
        <v>1.9888888888888889</v>
      </c>
      <c r="BT103" s="36">
        <f>Tabla25[[#This Row],[PAS_DUR_COR_COD_ROS_TG_NEU]]-Tabla25[[#This Row],[ESC_DUR_COR_COD_ROS_TG_NEU]]</f>
        <v>363.8725490196079</v>
      </c>
      <c r="BU103" s="36">
        <f>Tabla25[[#This Row],[PAS_NUM_COR_COD_ROS_TG_POS]]-Tabla25[[#This Row],[ESC_NUM_COR_COD_ROS_TG_POS]]</f>
        <v>1.75</v>
      </c>
      <c r="BV103" s="36">
        <f>Tabla25[[#This Row],[PAS_DUR_COR_COD_ROS_TG_POS]]-Tabla25[[#This Row],[ESC_DUR_COR_COD_ROS_TG_POS]]</f>
        <v>206.10000000000002</v>
      </c>
      <c r="BW103" s="36">
        <f>Tabla25[[#This Row],[PAS_NUM_COR_COD_ROS_TG_TOT]]-Tabla25[[#This Row],[ESC_NUM_COR_COD_ROS_TG_TOT]]</f>
        <v>1.8172413793103446</v>
      </c>
      <c r="BX103" s="36">
        <f>Tabla25[[#This Row],[PAS_DUR_COR_COD_ROS_TG_TOT]]-Tabla25[[#This Row],[ESC_DUR_COR_COD_ROS_TG_TOT]]</f>
        <v>247.87012987012992</v>
      </c>
      <c r="BY103" s="39">
        <f>Tabla25[[#This Row],[PAS_NUM_COR_COD_ESC_TG_NEG]]-Tabla25[[#This Row],[ESC_NUM_COR_COD_ESC_TG_NEG]]</f>
        <v>-1.5500000000000003</v>
      </c>
      <c r="BZ103" s="39">
        <f>Tabla25[[#This Row],[PAS_DUR_COR_COD_ESC_TG_NEG]]-Tabla25[[#This Row],[ESC_DUR_COR_COD_ESC_TG_NEG]]</f>
        <v>-564.85882352941167</v>
      </c>
      <c r="CA103" s="39">
        <f>Tabla25[[#This Row],[PAS_NUM_COR_COD_ESC_TG_NEU]]-Tabla25[[#This Row],[ESC_NUM_COR_COD_ESC_TG_NEU]]</f>
        <v>-2.8</v>
      </c>
      <c r="CB103" s="39">
        <f>Tabla25[[#This Row],[PAS_DUR_COR_COD_ESC_TG_NEU]]-Tabla25[[#This Row],[ESC_DUR_COR_COD_ESC_TG_NEU]]</f>
        <v>-578.96825396825398</v>
      </c>
      <c r="CC103" s="39">
        <f>Tabla25[[#This Row],[PAS_NUM_COR_COD_ESC_TG_POS]]-Tabla25[[#This Row],[ESC_NUM_COR_COD_ESC_TG_POS]]</f>
        <v>-0.94999999999999973</v>
      </c>
      <c r="CD103" s="39">
        <f>Tabla25[[#This Row],[PAS_DUR_COR_COD_ESC_TG_POS]]-Tabla25[[#This Row],[ESC_DUR_COR_COD_ESC_TG_POS]]</f>
        <v>-391.11111111111109</v>
      </c>
      <c r="CE103" s="39">
        <f>Tabla25[[#This Row],[PAS_NUM_COR_COD_ESC_TG_TOT]]-Tabla25[[#This Row],[ESC_NUM_COR_COD_ESC_TG_TOT]]</f>
        <v>-1.745977011494253</v>
      </c>
      <c r="CF103" s="39">
        <f>Tabla25[[#This Row],[PAS_DUR_COR_COD_ESC_TG_TOT]]-Tabla25[[#This Row],[ESC_DUR_COR_COD_ESC_TG_TOT]]</f>
        <v>-510.32230823363818</v>
      </c>
      <c r="CG103" s="42">
        <f>Tabla25[[#This Row],[PAS_NUM_COR_COD_ROS_TG_NEG]]-Tabla25[[#This Row],[PAS_NUM_COR_COD_ESC_TG_NEG]]</f>
        <v>0.10000000000000009</v>
      </c>
      <c r="CH103" s="42">
        <f>Tabla25[[#This Row],[PAS_NUM_COR_COD_ROS_TG_NEU]]-Tabla25[[#This Row],[PAS_NUM_COR_COD_ESC_TG_NEU]]</f>
        <v>0.89999999999999991</v>
      </c>
      <c r="CI103" s="42">
        <f>Tabla25[[#This Row],[PAS_NUM_COR_COD_ROS_TG_POS]]-Tabla25[[#This Row],[PAS_NUM_COR_COD_ESC_TG_POS]]</f>
        <v>1</v>
      </c>
      <c r="CJ103" s="42">
        <f>Tabla25[[#This Row],[PAS_NUM_COR_COD_ROS_TG_TOT]]-Tabla25[[#This Row],[PAS_NUM_COR_COD_ESC_TG_TOT]]</f>
        <v>0.66666666666666652</v>
      </c>
      <c r="CK103" s="42">
        <f>Tabla25[[#This Row],[PAS_DUR_COR_COD_ROS_TG_NEG]]-Tabla25[[#This Row],[PAS_DUR_COR_COD_ESC_TG_NEG]]</f>
        <v>18.72549019607834</v>
      </c>
      <c r="CL103" s="42">
        <f>Tabla25[[#This Row],[PAS_DUR_COR_COD_ROS_TG_NEU]]-Tabla25[[#This Row],[PAS_DUR_COR_COD_ESC_TG_NEU]]</f>
        <v>127.56302521008411</v>
      </c>
      <c r="CM103" s="42">
        <f>Tabla25[[#This Row],[PAS_DUR_COR_COD_ROS_TG_POS]]-Tabla25[[#This Row],[PAS_DUR_COR_COD_ESC_TG_POS]]</f>
        <v>179.71111111111111</v>
      </c>
      <c r="CN103" s="42">
        <f>Tabla25[[#This Row],[PAS_DUR_COR_COD_ROS_TG_TOT]]-Tabla25[[#This Row],[PAS_DUR_COR_COD_ESC_TG_TOT]]</f>
        <v>110.35992578849721</v>
      </c>
      <c r="CO103" s="44">
        <f>Tabla25[[#This Row],[ESC_NUM_COR_COD_ROS_TG_NEG]]-Tabla25[[#This Row],[ESC_NUM_COR_COD_ESC_TG_NEG]]</f>
        <v>-3.2</v>
      </c>
      <c r="CP103" s="44">
        <f>Tabla25[[#This Row],[ESC_NUM_COR_COD_ROS_TG_NEU]]-Tabla25[[#This Row],[ESC_NUM_COR_COD_ESC_TG_NEU]]</f>
        <v>-3.8888888888888888</v>
      </c>
      <c r="CQ103" s="44">
        <f>Tabla25[[#This Row],[ESC_NUM_COR_COD_ROS_TG_POS]]-Tabla25[[#This Row],[ESC_NUM_COR_COD_ESC_TG_POS]]</f>
        <v>-1.6999999999999997</v>
      </c>
      <c r="CR103" s="44">
        <f>Tabla25[[#This Row],[ESC_NUM_COR_COD_ROS_TG_TOT]]-Tabla25[[#This Row],[ESC_NUM_COR_COD_ESC_TG_TOT]]</f>
        <v>-2.896551724137931</v>
      </c>
      <c r="CS103" s="44">
        <f>Tabla25[[#This Row],[ESC_DUR_COR_COD_ROS_TG_NEG]]-Tabla25[[#This Row],[ESC_DUR_COR_COD_ESC_TG_NEG]]</f>
        <v>-741.2285714285714</v>
      </c>
      <c r="CT103" s="44">
        <f>Tabla25[[#This Row],[ESC_DUR_COR_COD_ROS_TG_NEU]]-Tabla25[[#This Row],[ESC_DUR_COR_COD_ESC_TG_NEU]]</f>
        <v>-815.27777777777783</v>
      </c>
      <c r="CU103" s="44">
        <f>Tabla25[[#This Row],[ESC_DUR_COR_COD_ROS_TG_POS]]-Tabla25[[#This Row],[ESC_DUR_COR_COD_ESC_TG_POS]]</f>
        <v>-417.5</v>
      </c>
      <c r="CV103" s="44">
        <f>Tabla25[[#This Row],[ESC_DUR_COR_COD_ROS_TG_TOT]]-Tabla25[[#This Row],[ESC_DUR_COR_COD_ESC_TG_TOT]]</f>
        <v>-647.83251231527083</v>
      </c>
      <c r="CW103" s="47">
        <f>Tabla25[[#This Row],[ROS_NUM_COR_COD_ROS_TG_NEG]]-Tabla25[[#This Row],[ROS_NUM_COR_COD_ESC_TG_NEG]]</f>
        <v>3.25</v>
      </c>
      <c r="CX103" s="47">
        <f>Tabla25[[#This Row],[ROS_NUM_COR_COD_ROS_TG_NEU]]-Tabla25[[#This Row],[ROS_NUM_COR_COD_ESC_TG_NEU]]</f>
        <v>1.7999999999999998</v>
      </c>
      <c r="CY103" s="47">
        <f>Tabla25[[#This Row],[ROS_NUM_COR_COD_ROS_TG_POS]]-Tabla25[[#This Row],[ROS_NUM_COR_COD_ESC_TG_POS]]</f>
        <v>0.625</v>
      </c>
      <c r="CZ103" s="47">
        <f>Tabla25[[#This Row],[ROS_NUM_COR_COD_ROS_TG_TOT]]-Tabla25[[#This Row],[ROS_NUM_COR_COD_ESC_TG_TOT]]</f>
        <v>1.884615384615385</v>
      </c>
      <c r="DA103" s="47">
        <f>Tabla25[[#This Row],[ROS_DUR_COR_COD_ROS_TG_NEG]]-Tabla25[[#This Row],[ROS_DUR_COR_COD_ESC_TG_NEG]]</f>
        <v>830.625</v>
      </c>
      <c r="DB103" s="47">
        <f>Tabla25[[#This Row],[ROS_DUR_COR_COD_ROS_TG_NEU]]-Tabla25[[#This Row],[ROS_DUR_COR_COD_ESC_TG_NEU]]</f>
        <v>685.98611111111109</v>
      </c>
      <c r="DC103" s="47">
        <f>Tabla25[[#This Row],[ROS_DUR_COR_COD_ROS_TG_POS]]-Tabla25[[#This Row],[ROS_DUR_COR_COD_ESC_TG_POS]]</f>
        <v>-64.485714285714266</v>
      </c>
      <c r="DD103" s="47">
        <f>Tabla25[[#This Row],[ROS_DUR_COR_COD_ROS_TG_TOT]]-Tabla25[[#This Row],[ROS_DUR_COR_COD_ESC_TG_TOT]]</f>
        <v>524.04166666666663</v>
      </c>
    </row>
    <row r="104" spans="1:108" x14ac:dyDescent="0.3">
      <c r="A104" s="2" t="s">
        <v>102</v>
      </c>
      <c r="B104" s="2">
        <v>40</v>
      </c>
      <c r="C104" s="2">
        <v>1</v>
      </c>
      <c r="D104" s="2">
        <v>49</v>
      </c>
      <c r="E104" s="19">
        <v>4.0999999999999996</v>
      </c>
      <c r="F104" s="19">
        <v>1074.0999999999999</v>
      </c>
      <c r="G104" s="19">
        <v>4.2</v>
      </c>
      <c r="H104" s="19">
        <v>1006.3</v>
      </c>
      <c r="I104" s="19">
        <v>3.35</v>
      </c>
      <c r="J104" s="19">
        <v>807.52631578947364</v>
      </c>
      <c r="K104" s="19">
        <v>3.8833333333333333</v>
      </c>
      <c r="L104" s="19">
        <v>965.27118644067798</v>
      </c>
      <c r="M104" s="21">
        <v>3.4</v>
      </c>
      <c r="N104" s="21">
        <v>886.6</v>
      </c>
      <c r="O104" s="21">
        <v>3.8</v>
      </c>
      <c r="P104" s="21">
        <v>993.10526315789468</v>
      </c>
      <c r="Q104" s="21">
        <v>4.9000000000000004</v>
      </c>
      <c r="R104" s="21">
        <v>1244.5263157894738</v>
      </c>
      <c r="S104" s="21">
        <v>4.0333333333333332</v>
      </c>
      <c r="T104" s="21">
        <v>1038.7413793103449</v>
      </c>
      <c r="U104" s="22">
        <v>4.5555555555555554</v>
      </c>
      <c r="V104" s="22">
        <v>1147.7777777777778</v>
      </c>
      <c r="W104" s="22">
        <v>4.666666666666667</v>
      </c>
      <c r="X104" s="22">
        <v>1040.2222222222222</v>
      </c>
      <c r="Y104" s="22">
        <v>4.0999999999999996</v>
      </c>
      <c r="Z104" s="22">
        <v>1197.3333333333333</v>
      </c>
      <c r="AA104" s="22">
        <v>4.4285714285714288</v>
      </c>
      <c r="AB104" s="22">
        <v>1128.4444444444443</v>
      </c>
      <c r="AC104" s="24">
        <v>2.2222222222222223</v>
      </c>
      <c r="AD104" s="24">
        <v>723</v>
      </c>
      <c r="AE104" s="24">
        <v>2.4444444444444446</v>
      </c>
      <c r="AF104" s="24">
        <v>895.14285714285711</v>
      </c>
      <c r="AG104" s="24">
        <v>3.2</v>
      </c>
      <c r="AH104" s="24">
        <v>936.5</v>
      </c>
      <c r="AI104" s="24">
        <v>2.6428571428571428</v>
      </c>
      <c r="AJ104" s="24">
        <v>849.6521739130435</v>
      </c>
      <c r="AK104" s="26">
        <v>1.1111111111111112</v>
      </c>
      <c r="AL104" s="26">
        <v>516.4</v>
      </c>
      <c r="AM104" s="26">
        <v>2.4</v>
      </c>
      <c r="AN104" s="26">
        <v>800.14285714285711</v>
      </c>
      <c r="AO104" s="26">
        <v>2.1</v>
      </c>
      <c r="AP104" s="26">
        <v>481.9</v>
      </c>
      <c r="AQ104" s="26">
        <v>1.896551724137931</v>
      </c>
      <c r="AR104" s="26">
        <v>591</v>
      </c>
      <c r="AS104" s="28">
        <v>5.1111111111111107</v>
      </c>
      <c r="AT104" s="28">
        <v>1324.1111111111111</v>
      </c>
      <c r="AU104" s="28">
        <v>4.8</v>
      </c>
      <c r="AV104" s="28">
        <v>1250.0999999999999</v>
      </c>
      <c r="AW104" s="28">
        <v>5.4</v>
      </c>
      <c r="AX104" s="28">
        <v>1501.1</v>
      </c>
      <c r="AY104" s="28">
        <v>5.1034482758620694</v>
      </c>
      <c r="AZ104" s="28">
        <v>1359.6206896551723</v>
      </c>
      <c r="BA104" s="33">
        <f>Tabla25[[#This Row],[ROS_NUM_COR_COD_ROS_TG_NEG]]-Tabla25[[#This Row],[PAS_NUM_COR_COD_ROS_TG_NEG]]</f>
        <v>1.7111111111111108</v>
      </c>
      <c r="BB104" s="33">
        <f>Tabla25[[#This Row],[ROS_DUR_COR_COD_ROS_TG_NEG]]-Tabla25[[#This Row],[PAS_DUR_COR_COD_ROS_TG_NEG]]</f>
        <v>437.51111111111106</v>
      </c>
      <c r="BC104" s="33">
        <f>Tabla25[[#This Row],[ROS_NUM_COR_COD_ROS_TG_NEU]]-Tabla25[[#This Row],[PAS_NUM_COR_COD_ROS_TG_NEU]]</f>
        <v>1</v>
      </c>
      <c r="BD104" s="33">
        <f>Tabla25[[#This Row],[ROS_DUR_COR_COD_ROS_TG_NEU]]-Tabla25[[#This Row],[PAS_DUR_COR_COD_ROS_TG_NEU]]</f>
        <v>256.99473684210523</v>
      </c>
      <c r="BE104" s="33">
        <f>Tabla25[[#This Row],[ROS_NUM_COR_COD_ROS_TG_POS]]-Tabla25[[#This Row],[PAS_NUM_COR_COD_ROS_TG_POS]]</f>
        <v>0.5</v>
      </c>
      <c r="BF104" s="33">
        <f>Tabla25[[#This Row],[ROS_DUR_COR_COD_ROS_TG_POS]]-Tabla25[[#This Row],[PAS_DUR_COR_COD_ROS_TG_POS]]</f>
        <v>256.57368421052615</v>
      </c>
      <c r="BG104" s="33">
        <f>Tabla25[[#This Row],[ROS_NUM_COR_COD_ROS_TG_TOT]]-Tabla25[[#This Row],[PAS_NUM_COR_COD_ROS_TG_TOT]]</f>
        <v>1.0701149425287362</v>
      </c>
      <c r="BH104" s="33">
        <f>Tabla25[[#This Row],[ROS_DUR_COR_COD_ROS_TG_TOT]]-Tabla25[[#This Row],[PAS_DUR_COR_COD_ROS_TG_TOT]]</f>
        <v>320.87931034482745</v>
      </c>
      <c r="BI104" s="30">
        <f>Tabla25[[#This Row],[ROS_NUM_COR_COD_ESC_TG_NEG]]-Tabla25[[#This Row],[PAS_NUM_COR_COD_ESC_TG_NEG]]</f>
        <v>-2.9888888888888885</v>
      </c>
      <c r="BJ104" s="30">
        <f>Tabla25[[#This Row],[ROS_DUR_COR_COD_ESC_TG_NEG]]-Tabla25[[#This Row],[PAS_DUR_COR_COD_ESC_TG_NEG]]</f>
        <v>-557.69999999999993</v>
      </c>
      <c r="BK104" s="30">
        <f>Tabla25[[#This Row],[ROS_NUM_COR_COD_ESC_TG_NEU]]-Tabla25[[#This Row],[PAS_NUM_COR_COD_ESC_TG_NEU]]</f>
        <v>-1.8000000000000003</v>
      </c>
      <c r="BL104" s="30">
        <f>Tabla25[[#This Row],[ROS_DUR_COR_COD_ESC_TG_NEU]]-Tabla25[[#This Row],[PAS_DUR_COR_COD_ESC_TG_NEU]]</f>
        <v>-206.15714285714284</v>
      </c>
      <c r="BM104" s="30">
        <f>Tabla25[[#This Row],[ROS_NUM_COR_COD_ESC_TG_POS]]-Tabla25[[#This Row],[PAS_NUM_COR_COD_ESC_TG_POS]]</f>
        <v>-1.25</v>
      </c>
      <c r="BN104" s="30">
        <f>Tabla25[[#This Row],[ROS_DUR_COR_COD_ESC_TG_POS]]-Tabla25[[#This Row],[PAS_DUR_COR_COD_ESC_TG_POS]]</f>
        <v>-325.62631578947367</v>
      </c>
      <c r="BO104" s="30">
        <f>Tabla25[[#This Row],[ROS_NUM_COR_COD_ESC_TG_TOT]]-Tabla25[[#This Row],[PAS_NUM_COR_COD_ESC_TG_TOT]]</f>
        <v>-1.9867816091954023</v>
      </c>
      <c r="BP104" s="30">
        <f>Tabla25[[#This Row],[ROS_DUR_COR_COD_ESC_TG_TOT]]-Tabla25[[#This Row],[PAS_DUR_COR_COD_ESC_TG_TOT]]</f>
        <v>-374.27118644067798</v>
      </c>
      <c r="BQ104" s="36">
        <f>Tabla25[[#This Row],[PAS_NUM_COR_COD_ROS_TG_NEG]]-Tabla25[[#This Row],[ESC_NUM_COR_COD_ROS_TG_NEG]]</f>
        <v>1.1777777777777776</v>
      </c>
      <c r="BR104" s="36">
        <f>Tabla25[[#This Row],[PAS_DUR_COR_COD_ROS_TG_NEG]]-Tabla25[[#This Row],[ESC_DUR_COR_COD_ROS_TG_NEG]]</f>
        <v>163.60000000000002</v>
      </c>
      <c r="BS104" s="36">
        <f>Tabla25[[#This Row],[PAS_NUM_COR_COD_ROS_TG_NEU]]-Tabla25[[#This Row],[ESC_NUM_COR_COD_ROS_TG_NEU]]</f>
        <v>1.3555555555555552</v>
      </c>
      <c r="BT104" s="36">
        <f>Tabla25[[#This Row],[PAS_DUR_COR_COD_ROS_TG_NEU]]-Tabla25[[#This Row],[ESC_DUR_COR_COD_ROS_TG_NEU]]</f>
        <v>97.962406015037573</v>
      </c>
      <c r="BU104" s="36">
        <f>Tabla25[[#This Row],[PAS_NUM_COR_COD_ROS_TG_POS]]-Tabla25[[#This Row],[ESC_NUM_COR_COD_ROS_TG_POS]]</f>
        <v>1.7000000000000002</v>
      </c>
      <c r="BV104" s="36">
        <f>Tabla25[[#This Row],[PAS_DUR_COR_COD_ROS_TG_POS]]-Tabla25[[#This Row],[ESC_DUR_COR_COD_ROS_TG_POS]]</f>
        <v>308.02631578947376</v>
      </c>
      <c r="BW104" s="36">
        <f>Tabla25[[#This Row],[PAS_NUM_COR_COD_ROS_TG_TOT]]-Tabla25[[#This Row],[ESC_NUM_COR_COD_ROS_TG_TOT]]</f>
        <v>1.3904761904761904</v>
      </c>
      <c r="BX104" s="36">
        <f>Tabla25[[#This Row],[PAS_DUR_COR_COD_ROS_TG_TOT]]-Tabla25[[#This Row],[ESC_DUR_COR_COD_ROS_TG_TOT]]</f>
        <v>189.08920539730138</v>
      </c>
      <c r="BY104" s="39">
        <f>Tabla25[[#This Row],[PAS_NUM_COR_COD_ESC_TG_NEG]]-Tabla25[[#This Row],[ESC_NUM_COR_COD_ESC_TG_NEG]]</f>
        <v>-0.45555555555555571</v>
      </c>
      <c r="BZ104" s="39">
        <f>Tabla25[[#This Row],[PAS_DUR_COR_COD_ESC_TG_NEG]]-Tabla25[[#This Row],[ESC_DUR_COR_COD_ESC_TG_NEG]]</f>
        <v>-73.677777777777919</v>
      </c>
      <c r="CA104" s="39">
        <f>Tabla25[[#This Row],[PAS_NUM_COR_COD_ESC_TG_NEU]]-Tabla25[[#This Row],[ESC_NUM_COR_COD_ESC_TG_NEU]]</f>
        <v>-0.46666666666666679</v>
      </c>
      <c r="CB104" s="39">
        <f>Tabla25[[#This Row],[PAS_DUR_COR_COD_ESC_TG_NEU]]-Tabla25[[#This Row],[ESC_DUR_COR_COD_ESC_TG_NEU]]</f>
        <v>-33.922222222222217</v>
      </c>
      <c r="CC104" s="39">
        <f>Tabla25[[#This Row],[PAS_NUM_COR_COD_ESC_TG_POS]]-Tabla25[[#This Row],[ESC_NUM_COR_COD_ESC_TG_POS]]</f>
        <v>-0.74999999999999956</v>
      </c>
      <c r="CD104" s="39">
        <f>Tabla25[[#This Row],[PAS_DUR_COR_COD_ESC_TG_POS]]-Tabla25[[#This Row],[ESC_DUR_COR_COD_ESC_TG_POS]]</f>
        <v>-389.80701754385962</v>
      </c>
      <c r="CE104" s="39">
        <f>Tabla25[[#This Row],[PAS_NUM_COR_COD_ESC_TG_TOT]]-Tabla25[[#This Row],[ESC_NUM_COR_COD_ESC_TG_TOT]]</f>
        <v>-0.54523809523809552</v>
      </c>
      <c r="CF104" s="39">
        <f>Tabla25[[#This Row],[PAS_DUR_COR_COD_ESC_TG_TOT]]-Tabla25[[#This Row],[ESC_DUR_COR_COD_ESC_TG_TOT]]</f>
        <v>-163.17325800376636</v>
      </c>
      <c r="CG104" s="42">
        <f>Tabla25[[#This Row],[PAS_NUM_COR_COD_ROS_TG_NEG]]-Tabla25[[#This Row],[PAS_NUM_COR_COD_ESC_TG_NEG]]</f>
        <v>-0.69999999999999973</v>
      </c>
      <c r="CH104" s="42">
        <f>Tabla25[[#This Row],[PAS_NUM_COR_COD_ROS_TG_NEU]]-Tabla25[[#This Row],[PAS_NUM_COR_COD_ESC_TG_NEU]]</f>
        <v>-0.40000000000000036</v>
      </c>
      <c r="CI104" s="42">
        <f>Tabla25[[#This Row],[PAS_NUM_COR_COD_ROS_TG_POS]]-Tabla25[[#This Row],[PAS_NUM_COR_COD_ESC_TG_POS]]</f>
        <v>1.5500000000000003</v>
      </c>
      <c r="CJ104" s="42">
        <f>Tabla25[[#This Row],[PAS_NUM_COR_COD_ROS_TG_TOT]]-Tabla25[[#This Row],[PAS_NUM_COR_COD_ESC_TG_TOT]]</f>
        <v>0.14999999999999991</v>
      </c>
      <c r="CK104" s="42">
        <f>Tabla25[[#This Row],[PAS_DUR_COR_COD_ROS_TG_NEG]]-Tabla25[[#This Row],[PAS_DUR_COR_COD_ESC_TG_NEG]]</f>
        <v>-187.49999999999989</v>
      </c>
      <c r="CL104" s="42">
        <f>Tabla25[[#This Row],[PAS_DUR_COR_COD_ROS_TG_NEU]]-Tabla25[[#This Row],[PAS_DUR_COR_COD_ESC_TG_NEU]]</f>
        <v>-13.194736842105272</v>
      </c>
      <c r="CM104" s="42">
        <f>Tabla25[[#This Row],[PAS_DUR_COR_COD_ROS_TG_POS]]-Tabla25[[#This Row],[PAS_DUR_COR_COD_ESC_TG_POS]]</f>
        <v>437.00000000000011</v>
      </c>
      <c r="CN104" s="42">
        <f>Tabla25[[#This Row],[PAS_DUR_COR_COD_ROS_TG_TOT]]-Tabla25[[#This Row],[PAS_DUR_COR_COD_ESC_TG_TOT]]</f>
        <v>73.470192869666903</v>
      </c>
      <c r="CO104" s="44">
        <f>Tabla25[[#This Row],[ESC_NUM_COR_COD_ROS_TG_NEG]]-Tabla25[[#This Row],[ESC_NUM_COR_COD_ESC_TG_NEG]]</f>
        <v>-2.333333333333333</v>
      </c>
      <c r="CP104" s="44">
        <f>Tabla25[[#This Row],[ESC_NUM_COR_COD_ROS_TG_NEU]]-Tabla25[[#This Row],[ESC_NUM_COR_COD_ESC_TG_NEU]]</f>
        <v>-2.2222222222222223</v>
      </c>
      <c r="CQ104" s="44">
        <f>Tabla25[[#This Row],[ESC_NUM_COR_COD_ROS_TG_POS]]-Tabla25[[#This Row],[ESC_NUM_COR_COD_ESC_TG_POS]]</f>
        <v>-0.89999999999999947</v>
      </c>
      <c r="CR104" s="44">
        <f>Tabla25[[#This Row],[ESC_NUM_COR_COD_ROS_TG_TOT]]-Tabla25[[#This Row],[ESC_NUM_COR_COD_ESC_TG_TOT]]</f>
        <v>-1.785714285714286</v>
      </c>
      <c r="CS104" s="44">
        <f>Tabla25[[#This Row],[ESC_DUR_COR_COD_ROS_TG_NEG]]-Tabla25[[#This Row],[ESC_DUR_COR_COD_ESC_TG_NEG]]</f>
        <v>-424.77777777777783</v>
      </c>
      <c r="CT104" s="44">
        <f>Tabla25[[#This Row],[ESC_DUR_COR_COD_ROS_TG_NEU]]-Tabla25[[#This Row],[ESC_DUR_COR_COD_ESC_TG_NEU]]</f>
        <v>-145.07936507936506</v>
      </c>
      <c r="CU104" s="44">
        <f>Tabla25[[#This Row],[ESC_DUR_COR_COD_ROS_TG_POS]]-Tabla25[[#This Row],[ESC_DUR_COR_COD_ESC_TG_POS]]</f>
        <v>-260.83333333333326</v>
      </c>
      <c r="CV104" s="44">
        <f>Tabla25[[#This Row],[ESC_DUR_COR_COD_ROS_TG_TOT]]-Tabla25[[#This Row],[ESC_DUR_COR_COD_ESC_TG_TOT]]</f>
        <v>-278.79227053140085</v>
      </c>
      <c r="CW104" s="47">
        <f>Tabla25[[#This Row],[ROS_NUM_COR_COD_ROS_TG_NEG]]-Tabla25[[#This Row],[ROS_NUM_COR_COD_ESC_TG_NEG]]</f>
        <v>3.9999999999999996</v>
      </c>
      <c r="CX104" s="47">
        <f>Tabla25[[#This Row],[ROS_NUM_COR_COD_ROS_TG_NEU]]-Tabla25[[#This Row],[ROS_NUM_COR_COD_ESC_TG_NEU]]</f>
        <v>2.4</v>
      </c>
      <c r="CY104" s="47">
        <f>Tabla25[[#This Row],[ROS_NUM_COR_COD_ROS_TG_POS]]-Tabla25[[#This Row],[ROS_NUM_COR_COD_ESC_TG_POS]]</f>
        <v>3.3000000000000003</v>
      </c>
      <c r="CZ104" s="47">
        <f>Tabla25[[#This Row],[ROS_NUM_COR_COD_ROS_TG_TOT]]-Tabla25[[#This Row],[ROS_NUM_COR_COD_ESC_TG_TOT]]</f>
        <v>3.2068965517241383</v>
      </c>
      <c r="DA104" s="47">
        <f>Tabla25[[#This Row],[ROS_DUR_COR_COD_ROS_TG_NEG]]-Tabla25[[#This Row],[ROS_DUR_COR_COD_ESC_TG_NEG]]</f>
        <v>807.71111111111111</v>
      </c>
      <c r="DB104" s="47">
        <f>Tabla25[[#This Row],[ROS_DUR_COR_COD_ROS_TG_NEU]]-Tabla25[[#This Row],[ROS_DUR_COR_COD_ESC_TG_NEU]]</f>
        <v>449.9571428571428</v>
      </c>
      <c r="DC104" s="47">
        <f>Tabla25[[#This Row],[ROS_DUR_COR_COD_ROS_TG_POS]]-Tabla25[[#This Row],[ROS_DUR_COR_COD_ESC_TG_POS]]</f>
        <v>1019.1999999999999</v>
      </c>
      <c r="DD104" s="47">
        <f>Tabla25[[#This Row],[ROS_DUR_COR_COD_ROS_TG_TOT]]-Tabla25[[#This Row],[ROS_DUR_COR_COD_ESC_TG_TOT]]</f>
        <v>768.62068965517233</v>
      </c>
    </row>
    <row r="105" spans="1:108" x14ac:dyDescent="0.3">
      <c r="A105" s="2" t="s">
        <v>103</v>
      </c>
      <c r="B105" s="2">
        <v>40</v>
      </c>
      <c r="C105" s="2">
        <v>1</v>
      </c>
      <c r="D105" s="2">
        <v>45</v>
      </c>
      <c r="E105" s="19">
        <v>3.65</v>
      </c>
      <c r="F105" s="19">
        <v>1583.0833333333333</v>
      </c>
      <c r="G105" s="19">
        <v>3.3</v>
      </c>
      <c r="H105" s="19">
        <v>1691.5454545454545</v>
      </c>
      <c r="I105" s="19">
        <v>3.6</v>
      </c>
      <c r="J105" s="19">
        <v>1623.75</v>
      </c>
      <c r="K105" s="19">
        <v>3.5166666666666666</v>
      </c>
      <c r="L105" s="19">
        <v>1631.1142857142856</v>
      </c>
      <c r="M105" s="21">
        <v>3.5</v>
      </c>
      <c r="N105" s="21">
        <v>1597.4166666666667</v>
      </c>
      <c r="O105" s="21">
        <v>3.45</v>
      </c>
      <c r="P105" s="21">
        <v>1623</v>
      </c>
      <c r="Q105" s="21">
        <v>3.75</v>
      </c>
      <c r="R105" s="21">
        <v>1733.909090909091</v>
      </c>
      <c r="S105" s="21">
        <v>3.5666666666666669</v>
      </c>
      <c r="T105" s="21">
        <v>1649.0857142857142</v>
      </c>
      <c r="U105" s="22">
        <v>3.25</v>
      </c>
      <c r="V105" s="22">
        <v>791.125</v>
      </c>
      <c r="W105" s="22">
        <v>4.4000000000000004</v>
      </c>
      <c r="X105" s="22">
        <v>1136.0999999999999</v>
      </c>
      <c r="Y105" s="22">
        <v>4.625</v>
      </c>
      <c r="Z105" s="22">
        <v>1104.625</v>
      </c>
      <c r="AA105" s="22">
        <v>4.115384615384615</v>
      </c>
      <c r="AB105" s="22">
        <v>1020.2692307692307</v>
      </c>
      <c r="AC105" s="24">
        <v>3</v>
      </c>
      <c r="AD105" s="24">
        <v>791.28571428571433</v>
      </c>
      <c r="AE105" s="24">
        <v>2.4</v>
      </c>
      <c r="AF105" s="24">
        <v>902.42857142857144</v>
      </c>
      <c r="AG105" s="24">
        <v>3.125</v>
      </c>
      <c r="AH105" s="24">
        <v>936.83333333333337</v>
      </c>
      <c r="AI105" s="24">
        <v>2.8076923076923075</v>
      </c>
      <c r="AJ105" s="24">
        <v>873.85</v>
      </c>
      <c r="AK105" s="26">
        <v>1.125</v>
      </c>
      <c r="AL105" s="26">
        <v>288.33333333333331</v>
      </c>
      <c r="AM105" s="26">
        <v>0.6</v>
      </c>
      <c r="AN105" s="26">
        <v>238.83333333333334</v>
      </c>
      <c r="AO105" s="26">
        <v>0.7</v>
      </c>
      <c r="AP105" s="26">
        <v>296.39999999999998</v>
      </c>
      <c r="AQ105" s="26">
        <v>0.7857142857142857</v>
      </c>
      <c r="AR105" s="26">
        <v>273.23529411764707</v>
      </c>
      <c r="AS105" s="28">
        <v>5.375</v>
      </c>
      <c r="AT105" s="28">
        <v>1467.5</v>
      </c>
      <c r="AU105" s="28">
        <v>5.6</v>
      </c>
      <c r="AV105" s="28">
        <v>1555.5</v>
      </c>
      <c r="AW105" s="28">
        <v>5.6</v>
      </c>
      <c r="AX105" s="28">
        <v>1626</v>
      </c>
      <c r="AY105" s="28">
        <v>5.5357142857142856</v>
      </c>
      <c r="AZ105" s="28">
        <v>1555.5357142857142</v>
      </c>
      <c r="BA105" s="33">
        <f>Tabla25[[#This Row],[ROS_NUM_COR_COD_ROS_TG_NEG]]-Tabla25[[#This Row],[PAS_NUM_COR_COD_ROS_TG_NEG]]</f>
        <v>1.875</v>
      </c>
      <c r="BB105" s="33">
        <f>Tabla25[[#This Row],[ROS_DUR_COR_COD_ROS_TG_NEG]]-Tabla25[[#This Row],[PAS_DUR_COR_COD_ROS_TG_NEG]]</f>
        <v>-129.91666666666674</v>
      </c>
      <c r="BC105" s="33">
        <f>Tabla25[[#This Row],[ROS_NUM_COR_COD_ROS_TG_NEU]]-Tabla25[[#This Row],[PAS_NUM_COR_COD_ROS_TG_NEU]]</f>
        <v>2.1499999999999995</v>
      </c>
      <c r="BD105" s="33">
        <f>Tabla25[[#This Row],[ROS_DUR_COR_COD_ROS_TG_NEU]]-Tabla25[[#This Row],[PAS_DUR_COR_COD_ROS_TG_NEU]]</f>
        <v>-67.5</v>
      </c>
      <c r="BE105" s="33">
        <f>Tabla25[[#This Row],[ROS_NUM_COR_COD_ROS_TG_POS]]-Tabla25[[#This Row],[PAS_NUM_COR_COD_ROS_TG_POS]]</f>
        <v>1.8499999999999996</v>
      </c>
      <c r="BF105" s="33">
        <f>Tabla25[[#This Row],[ROS_DUR_COR_COD_ROS_TG_POS]]-Tabla25[[#This Row],[PAS_DUR_COR_COD_ROS_TG_POS]]</f>
        <v>-107.90909090909099</v>
      </c>
      <c r="BG105" s="33">
        <f>Tabla25[[#This Row],[ROS_NUM_COR_COD_ROS_TG_TOT]]-Tabla25[[#This Row],[PAS_NUM_COR_COD_ROS_TG_TOT]]</f>
        <v>1.9690476190476187</v>
      </c>
      <c r="BH105" s="33">
        <f>Tabla25[[#This Row],[ROS_DUR_COR_COD_ROS_TG_TOT]]-Tabla25[[#This Row],[PAS_DUR_COR_COD_ROS_TG_TOT]]</f>
        <v>-93.549999999999955</v>
      </c>
      <c r="BI105" s="30">
        <f>Tabla25[[#This Row],[ROS_NUM_COR_COD_ESC_TG_NEG]]-Tabla25[[#This Row],[PAS_NUM_COR_COD_ESC_TG_NEG]]</f>
        <v>-2.5249999999999999</v>
      </c>
      <c r="BJ105" s="30">
        <f>Tabla25[[#This Row],[ROS_DUR_COR_COD_ESC_TG_NEG]]-Tabla25[[#This Row],[PAS_DUR_COR_COD_ESC_TG_NEG]]</f>
        <v>-1294.75</v>
      </c>
      <c r="BK105" s="30">
        <f>Tabla25[[#This Row],[ROS_NUM_COR_COD_ESC_TG_NEU]]-Tabla25[[#This Row],[PAS_NUM_COR_COD_ESC_TG_NEU]]</f>
        <v>-2.6999999999999997</v>
      </c>
      <c r="BL105" s="30">
        <f>Tabla25[[#This Row],[ROS_DUR_COR_COD_ESC_TG_NEU]]-Tabla25[[#This Row],[PAS_DUR_COR_COD_ESC_TG_NEU]]</f>
        <v>-1452.7121212121212</v>
      </c>
      <c r="BM105" s="30">
        <f>Tabla25[[#This Row],[ROS_NUM_COR_COD_ESC_TG_POS]]-Tabla25[[#This Row],[PAS_NUM_COR_COD_ESC_TG_POS]]</f>
        <v>-2.9000000000000004</v>
      </c>
      <c r="BN105" s="30">
        <f>Tabla25[[#This Row],[ROS_DUR_COR_COD_ESC_TG_POS]]-Tabla25[[#This Row],[PAS_DUR_COR_COD_ESC_TG_POS]]</f>
        <v>-1327.35</v>
      </c>
      <c r="BO105" s="30">
        <f>Tabla25[[#This Row],[ROS_NUM_COR_COD_ESC_TG_TOT]]-Tabla25[[#This Row],[PAS_NUM_COR_COD_ESC_TG_TOT]]</f>
        <v>-2.730952380952381</v>
      </c>
      <c r="BP105" s="30">
        <f>Tabla25[[#This Row],[ROS_DUR_COR_COD_ESC_TG_TOT]]-Tabla25[[#This Row],[PAS_DUR_COR_COD_ESC_TG_TOT]]</f>
        <v>-1357.8789915966386</v>
      </c>
      <c r="BQ105" s="36">
        <f>Tabla25[[#This Row],[PAS_NUM_COR_COD_ROS_TG_NEG]]-Tabla25[[#This Row],[ESC_NUM_COR_COD_ROS_TG_NEG]]</f>
        <v>0.5</v>
      </c>
      <c r="BR105" s="36">
        <f>Tabla25[[#This Row],[PAS_DUR_COR_COD_ROS_TG_NEG]]-Tabla25[[#This Row],[ESC_DUR_COR_COD_ROS_TG_NEG]]</f>
        <v>806.13095238095241</v>
      </c>
      <c r="BS105" s="36">
        <f>Tabla25[[#This Row],[PAS_NUM_COR_COD_ROS_TG_NEU]]-Tabla25[[#This Row],[ESC_NUM_COR_COD_ROS_TG_NEU]]</f>
        <v>1.0500000000000003</v>
      </c>
      <c r="BT105" s="36">
        <f>Tabla25[[#This Row],[PAS_DUR_COR_COD_ROS_TG_NEU]]-Tabla25[[#This Row],[ESC_DUR_COR_COD_ROS_TG_NEU]]</f>
        <v>720.57142857142856</v>
      </c>
      <c r="BU105" s="36">
        <f>Tabla25[[#This Row],[PAS_NUM_COR_COD_ROS_TG_POS]]-Tabla25[[#This Row],[ESC_NUM_COR_COD_ROS_TG_POS]]</f>
        <v>0.625</v>
      </c>
      <c r="BV105" s="36">
        <f>Tabla25[[#This Row],[PAS_DUR_COR_COD_ROS_TG_POS]]-Tabla25[[#This Row],[ESC_DUR_COR_COD_ROS_TG_POS]]</f>
        <v>797.07575757575762</v>
      </c>
      <c r="BW105" s="36">
        <f>Tabla25[[#This Row],[PAS_NUM_COR_COD_ROS_TG_TOT]]-Tabla25[[#This Row],[ESC_NUM_COR_COD_ROS_TG_TOT]]</f>
        <v>0.75897435897435939</v>
      </c>
      <c r="BX105" s="36">
        <f>Tabla25[[#This Row],[PAS_DUR_COR_COD_ROS_TG_TOT]]-Tabla25[[#This Row],[ESC_DUR_COR_COD_ROS_TG_TOT]]</f>
        <v>775.23571428571415</v>
      </c>
      <c r="BY105" s="39">
        <f>Tabla25[[#This Row],[PAS_NUM_COR_COD_ESC_TG_NEG]]-Tabla25[[#This Row],[ESC_NUM_COR_COD_ESC_TG_NEG]]</f>
        <v>0.39999999999999991</v>
      </c>
      <c r="BZ105" s="39">
        <f>Tabla25[[#This Row],[PAS_DUR_COR_COD_ESC_TG_NEG]]-Tabla25[[#This Row],[ESC_DUR_COR_COD_ESC_TG_NEG]]</f>
        <v>791.95833333333326</v>
      </c>
      <c r="CA105" s="39">
        <f>Tabla25[[#This Row],[PAS_NUM_COR_COD_ESC_TG_NEU]]-Tabla25[[#This Row],[ESC_NUM_COR_COD_ESC_TG_NEU]]</f>
        <v>-1.1000000000000005</v>
      </c>
      <c r="CB105" s="39">
        <f>Tabla25[[#This Row],[PAS_DUR_COR_COD_ESC_TG_NEU]]-Tabla25[[#This Row],[ESC_DUR_COR_COD_ESC_TG_NEU]]</f>
        <v>555.4454545454546</v>
      </c>
      <c r="CC105" s="39">
        <f>Tabla25[[#This Row],[PAS_NUM_COR_COD_ESC_TG_POS]]-Tabla25[[#This Row],[ESC_NUM_COR_COD_ESC_TG_POS]]</f>
        <v>-1.0249999999999999</v>
      </c>
      <c r="CD105" s="39">
        <f>Tabla25[[#This Row],[PAS_DUR_COR_COD_ESC_TG_POS]]-Tabla25[[#This Row],[ESC_DUR_COR_COD_ESC_TG_POS]]</f>
        <v>519.125</v>
      </c>
      <c r="CE105" s="39">
        <f>Tabla25[[#This Row],[PAS_NUM_COR_COD_ESC_TG_TOT]]-Tabla25[[#This Row],[ESC_NUM_COR_COD_ESC_TG_TOT]]</f>
        <v>-0.59871794871794837</v>
      </c>
      <c r="CF105" s="39">
        <f>Tabla25[[#This Row],[PAS_DUR_COR_COD_ESC_TG_TOT]]-Tabla25[[#This Row],[ESC_DUR_COR_COD_ESC_TG_TOT]]</f>
        <v>610.84505494505493</v>
      </c>
      <c r="CG105" s="42">
        <f>Tabla25[[#This Row],[PAS_NUM_COR_COD_ROS_TG_NEG]]-Tabla25[[#This Row],[PAS_NUM_COR_COD_ESC_TG_NEG]]</f>
        <v>-0.14999999999999991</v>
      </c>
      <c r="CH105" s="42">
        <f>Tabla25[[#This Row],[PAS_NUM_COR_COD_ROS_TG_NEU]]-Tabla25[[#This Row],[PAS_NUM_COR_COD_ESC_TG_NEU]]</f>
        <v>0.15000000000000036</v>
      </c>
      <c r="CI105" s="42">
        <f>Tabla25[[#This Row],[PAS_NUM_COR_COD_ROS_TG_POS]]-Tabla25[[#This Row],[PAS_NUM_COR_COD_ESC_TG_POS]]</f>
        <v>0.14999999999999991</v>
      </c>
      <c r="CJ105" s="42">
        <f>Tabla25[[#This Row],[PAS_NUM_COR_COD_ROS_TG_TOT]]-Tabla25[[#This Row],[PAS_NUM_COR_COD_ESC_TG_TOT]]</f>
        <v>5.0000000000000266E-2</v>
      </c>
      <c r="CK105" s="42">
        <f>Tabla25[[#This Row],[PAS_DUR_COR_COD_ROS_TG_NEG]]-Tabla25[[#This Row],[PAS_DUR_COR_COD_ESC_TG_NEG]]</f>
        <v>14.333333333333485</v>
      </c>
      <c r="CL105" s="42">
        <f>Tabla25[[#This Row],[PAS_DUR_COR_COD_ROS_TG_NEU]]-Tabla25[[#This Row],[PAS_DUR_COR_COD_ESC_TG_NEU]]</f>
        <v>-68.545454545454504</v>
      </c>
      <c r="CM105" s="42">
        <f>Tabla25[[#This Row],[PAS_DUR_COR_COD_ROS_TG_POS]]-Tabla25[[#This Row],[PAS_DUR_COR_COD_ESC_TG_POS]]</f>
        <v>110.15909090909099</v>
      </c>
      <c r="CN105" s="42">
        <f>Tabla25[[#This Row],[PAS_DUR_COR_COD_ROS_TG_TOT]]-Tabla25[[#This Row],[PAS_DUR_COR_COD_ESC_TG_TOT]]</f>
        <v>17.971428571428532</v>
      </c>
      <c r="CO105" s="44">
        <f>Tabla25[[#This Row],[ESC_NUM_COR_COD_ROS_TG_NEG]]-Tabla25[[#This Row],[ESC_NUM_COR_COD_ESC_TG_NEG]]</f>
        <v>-0.25</v>
      </c>
      <c r="CP105" s="44">
        <f>Tabla25[[#This Row],[ESC_NUM_COR_COD_ROS_TG_NEU]]-Tabla25[[#This Row],[ESC_NUM_COR_COD_ESC_TG_NEU]]</f>
        <v>-2.0000000000000004</v>
      </c>
      <c r="CQ105" s="44">
        <f>Tabla25[[#This Row],[ESC_NUM_COR_COD_ROS_TG_POS]]-Tabla25[[#This Row],[ESC_NUM_COR_COD_ESC_TG_POS]]</f>
        <v>-1.5</v>
      </c>
      <c r="CR105" s="44">
        <f>Tabla25[[#This Row],[ESC_NUM_COR_COD_ROS_TG_TOT]]-Tabla25[[#This Row],[ESC_NUM_COR_COD_ESC_TG_TOT]]</f>
        <v>-1.3076923076923075</v>
      </c>
      <c r="CS105" s="44">
        <f>Tabla25[[#This Row],[ESC_DUR_COR_COD_ROS_TG_NEG]]-Tabla25[[#This Row],[ESC_DUR_COR_COD_ESC_TG_NEG]]</f>
        <v>0.16071428571433444</v>
      </c>
      <c r="CT105" s="44">
        <f>Tabla25[[#This Row],[ESC_DUR_COR_COD_ROS_TG_NEU]]-Tabla25[[#This Row],[ESC_DUR_COR_COD_ESC_TG_NEU]]</f>
        <v>-233.67142857142846</v>
      </c>
      <c r="CU105" s="44">
        <f>Tabla25[[#This Row],[ESC_DUR_COR_COD_ROS_TG_POS]]-Tabla25[[#This Row],[ESC_DUR_COR_COD_ESC_TG_POS]]</f>
        <v>-167.79166666666663</v>
      </c>
      <c r="CV105" s="44">
        <f>Tabla25[[#This Row],[ESC_DUR_COR_COD_ROS_TG_TOT]]-Tabla25[[#This Row],[ESC_DUR_COR_COD_ESC_TG_TOT]]</f>
        <v>-146.41923076923069</v>
      </c>
      <c r="CW105" s="47">
        <f>Tabla25[[#This Row],[ROS_NUM_COR_COD_ROS_TG_NEG]]-Tabla25[[#This Row],[ROS_NUM_COR_COD_ESC_TG_NEG]]</f>
        <v>4.25</v>
      </c>
      <c r="CX105" s="47">
        <f>Tabla25[[#This Row],[ROS_NUM_COR_COD_ROS_TG_NEU]]-Tabla25[[#This Row],[ROS_NUM_COR_COD_ESC_TG_NEU]]</f>
        <v>5</v>
      </c>
      <c r="CY105" s="47">
        <f>Tabla25[[#This Row],[ROS_NUM_COR_COD_ROS_TG_POS]]-Tabla25[[#This Row],[ROS_NUM_COR_COD_ESC_TG_POS]]</f>
        <v>4.8999999999999995</v>
      </c>
      <c r="CZ105" s="47">
        <f>Tabla25[[#This Row],[ROS_NUM_COR_COD_ROS_TG_TOT]]-Tabla25[[#This Row],[ROS_NUM_COR_COD_ESC_TG_TOT]]</f>
        <v>4.75</v>
      </c>
      <c r="DA105" s="47">
        <f>Tabla25[[#This Row],[ROS_DUR_COR_COD_ROS_TG_NEG]]-Tabla25[[#This Row],[ROS_DUR_COR_COD_ESC_TG_NEG]]</f>
        <v>1179.1666666666667</v>
      </c>
      <c r="DB105" s="47">
        <f>Tabla25[[#This Row],[ROS_DUR_COR_COD_ROS_TG_NEU]]-Tabla25[[#This Row],[ROS_DUR_COR_COD_ESC_TG_NEU]]</f>
        <v>1316.6666666666667</v>
      </c>
      <c r="DC105" s="47">
        <f>Tabla25[[#This Row],[ROS_DUR_COR_COD_ROS_TG_POS]]-Tabla25[[#This Row],[ROS_DUR_COR_COD_ESC_TG_POS]]</f>
        <v>1329.6</v>
      </c>
      <c r="DD105" s="47">
        <f>Tabla25[[#This Row],[ROS_DUR_COR_COD_ROS_TG_TOT]]-Tabla25[[#This Row],[ROS_DUR_COR_COD_ESC_TG_TOT]]</f>
        <v>1282.3004201680671</v>
      </c>
    </row>
    <row r="106" spans="1:108" x14ac:dyDescent="0.3">
      <c r="A106" s="2" t="s">
        <v>104</v>
      </c>
      <c r="B106" s="2">
        <v>40</v>
      </c>
      <c r="C106" s="2">
        <v>1</v>
      </c>
      <c r="D106" s="2">
        <v>40</v>
      </c>
      <c r="E106" s="19">
        <v>3.2222222222222223</v>
      </c>
      <c r="F106" s="19">
        <v>1570.3</v>
      </c>
      <c r="G106" s="19">
        <v>3.0526315789473686</v>
      </c>
      <c r="H106" s="19">
        <v>1872.25</v>
      </c>
      <c r="I106" s="19">
        <v>3</v>
      </c>
      <c r="J106" s="19">
        <v>1389.6363636363637</v>
      </c>
      <c r="K106" s="19">
        <v>3.0909090909090908</v>
      </c>
      <c r="L106" s="19">
        <v>1585.0689655172414</v>
      </c>
      <c r="M106" s="21">
        <v>3.3888888888888888</v>
      </c>
      <c r="N106" s="21">
        <v>1452</v>
      </c>
      <c r="O106" s="21">
        <v>3.1052631578947367</v>
      </c>
      <c r="P106" s="21">
        <v>1400.1818181818182</v>
      </c>
      <c r="Q106" s="21">
        <v>3.5</v>
      </c>
      <c r="R106" s="21">
        <v>1662</v>
      </c>
      <c r="S106" s="21">
        <v>3.3272727272727272</v>
      </c>
      <c r="T106" s="21">
        <v>1499.8125</v>
      </c>
      <c r="U106" s="22">
        <v>5</v>
      </c>
      <c r="V106" s="22">
        <v>1330.8</v>
      </c>
      <c r="W106" s="22">
        <v>3</v>
      </c>
      <c r="X106" s="22">
        <v>735.88888888888891</v>
      </c>
      <c r="Y106" s="22">
        <v>3.5555555555555554</v>
      </c>
      <c r="Z106" s="22">
        <v>1012.5</v>
      </c>
      <c r="AA106" s="22">
        <v>3.8620689655172415</v>
      </c>
      <c r="AB106" s="22">
        <v>1038.1851851851852</v>
      </c>
      <c r="AC106" s="24">
        <v>1</v>
      </c>
      <c r="AD106" s="24">
        <v>695</v>
      </c>
      <c r="AE106" s="24">
        <v>3.2</v>
      </c>
      <c r="AF106" s="24">
        <v>1115.1666666666667</v>
      </c>
      <c r="AG106" s="24">
        <v>2.3333333333333335</v>
      </c>
      <c r="AH106" s="24">
        <v>698</v>
      </c>
      <c r="AI106" s="24">
        <v>2.1724137931034484</v>
      </c>
      <c r="AJ106" s="24">
        <v>844.52941176470586</v>
      </c>
      <c r="AK106" s="26">
        <v>2.1111111111111112</v>
      </c>
      <c r="AL106" s="26">
        <v>1353</v>
      </c>
      <c r="AM106" s="26">
        <v>2.2000000000000002</v>
      </c>
      <c r="AN106" s="26">
        <v>875.25</v>
      </c>
      <c r="AO106" s="26">
        <v>2.6</v>
      </c>
      <c r="AP106" s="26">
        <v>994.85714285714289</v>
      </c>
      <c r="AQ106" s="26">
        <v>2.3103448275862069</v>
      </c>
      <c r="AR106" s="26">
        <v>1001.3888888888889</v>
      </c>
      <c r="AS106" s="28">
        <v>5.1111111111111107</v>
      </c>
      <c r="AT106" s="28">
        <v>1569.625</v>
      </c>
      <c r="AU106" s="28">
        <v>4.7</v>
      </c>
      <c r="AV106" s="28">
        <v>1511.1111111111111</v>
      </c>
      <c r="AW106" s="28">
        <v>4</v>
      </c>
      <c r="AX106" s="28">
        <v>1135.1111111111111</v>
      </c>
      <c r="AY106" s="28">
        <v>4.5862068965517242</v>
      </c>
      <c r="AZ106" s="28">
        <v>1398.9615384615386</v>
      </c>
      <c r="BA106" s="33">
        <f>Tabla25[[#This Row],[ROS_NUM_COR_COD_ROS_TG_NEG]]-Tabla25[[#This Row],[PAS_NUM_COR_COD_ROS_TG_NEG]]</f>
        <v>1.7222222222222219</v>
      </c>
      <c r="BB106" s="33">
        <f>Tabla25[[#This Row],[ROS_DUR_COR_COD_ROS_TG_NEG]]-Tabla25[[#This Row],[PAS_DUR_COR_COD_ROS_TG_NEG]]</f>
        <v>117.625</v>
      </c>
      <c r="BC106" s="33">
        <f>Tabla25[[#This Row],[ROS_NUM_COR_COD_ROS_TG_NEU]]-Tabla25[[#This Row],[PAS_NUM_COR_COD_ROS_TG_NEU]]</f>
        <v>1.5947368421052635</v>
      </c>
      <c r="BD106" s="33">
        <f>Tabla25[[#This Row],[ROS_DUR_COR_COD_ROS_TG_NEU]]-Tabla25[[#This Row],[PAS_DUR_COR_COD_ROS_TG_NEU]]</f>
        <v>110.92929292929284</v>
      </c>
      <c r="BE106" s="33">
        <f>Tabla25[[#This Row],[ROS_NUM_COR_COD_ROS_TG_POS]]-Tabla25[[#This Row],[PAS_NUM_COR_COD_ROS_TG_POS]]</f>
        <v>0.5</v>
      </c>
      <c r="BF106" s="33">
        <f>Tabla25[[#This Row],[ROS_DUR_COR_COD_ROS_TG_POS]]-Tabla25[[#This Row],[PAS_DUR_COR_COD_ROS_TG_POS]]</f>
        <v>-526.88888888888891</v>
      </c>
      <c r="BG106" s="33">
        <f>Tabla25[[#This Row],[ROS_NUM_COR_COD_ROS_TG_TOT]]-Tabla25[[#This Row],[PAS_NUM_COR_COD_ROS_TG_TOT]]</f>
        <v>1.258934169278997</v>
      </c>
      <c r="BH106" s="33">
        <f>Tabla25[[#This Row],[ROS_DUR_COR_COD_ROS_TG_TOT]]-Tabla25[[#This Row],[PAS_DUR_COR_COD_ROS_TG_TOT]]</f>
        <v>-100.85096153846143</v>
      </c>
      <c r="BI106" s="30">
        <f>Tabla25[[#This Row],[ROS_NUM_COR_COD_ESC_TG_NEG]]-Tabla25[[#This Row],[PAS_NUM_COR_COD_ESC_TG_NEG]]</f>
        <v>-1.1111111111111112</v>
      </c>
      <c r="BJ106" s="30">
        <f>Tabla25[[#This Row],[ROS_DUR_COR_COD_ESC_TG_NEG]]-Tabla25[[#This Row],[PAS_DUR_COR_COD_ESC_TG_NEG]]</f>
        <v>-217.29999999999995</v>
      </c>
      <c r="BK106" s="30">
        <f>Tabla25[[#This Row],[ROS_NUM_COR_COD_ESC_TG_NEU]]-Tabla25[[#This Row],[PAS_NUM_COR_COD_ESC_TG_NEU]]</f>
        <v>-0.85263157894736841</v>
      </c>
      <c r="BL106" s="30">
        <f>Tabla25[[#This Row],[ROS_DUR_COR_COD_ESC_TG_NEU]]-Tabla25[[#This Row],[PAS_DUR_COR_COD_ESC_TG_NEU]]</f>
        <v>-997</v>
      </c>
      <c r="BM106" s="30">
        <f>Tabla25[[#This Row],[ROS_NUM_COR_COD_ESC_TG_POS]]-Tabla25[[#This Row],[PAS_NUM_COR_COD_ESC_TG_POS]]</f>
        <v>-0.39999999999999991</v>
      </c>
      <c r="BN106" s="30">
        <f>Tabla25[[#This Row],[ROS_DUR_COR_COD_ESC_TG_POS]]-Tabla25[[#This Row],[PAS_DUR_COR_COD_ESC_TG_POS]]</f>
        <v>-394.77922077922085</v>
      </c>
      <c r="BO106" s="30">
        <f>Tabla25[[#This Row],[ROS_NUM_COR_COD_ESC_TG_TOT]]-Tabla25[[#This Row],[PAS_NUM_COR_COD_ESC_TG_TOT]]</f>
        <v>-0.78056426332288398</v>
      </c>
      <c r="BP106" s="30">
        <f>Tabla25[[#This Row],[ROS_DUR_COR_COD_ESC_TG_TOT]]-Tabla25[[#This Row],[PAS_DUR_COR_COD_ESC_TG_TOT]]</f>
        <v>-583.68007662835248</v>
      </c>
      <c r="BQ106" s="36">
        <f>Tabla25[[#This Row],[PAS_NUM_COR_COD_ROS_TG_NEG]]-Tabla25[[#This Row],[ESC_NUM_COR_COD_ROS_TG_NEG]]</f>
        <v>2.3888888888888888</v>
      </c>
      <c r="BR106" s="36">
        <f>Tabla25[[#This Row],[PAS_DUR_COR_COD_ROS_TG_NEG]]-Tabla25[[#This Row],[ESC_DUR_COR_COD_ROS_TG_NEG]]</f>
        <v>757</v>
      </c>
      <c r="BS106" s="36">
        <f>Tabla25[[#This Row],[PAS_NUM_COR_COD_ROS_TG_NEU]]-Tabla25[[#This Row],[ESC_NUM_COR_COD_ROS_TG_NEU]]</f>
        <v>-9.4736842105263452E-2</v>
      </c>
      <c r="BT106" s="36">
        <f>Tabla25[[#This Row],[PAS_DUR_COR_COD_ROS_TG_NEU]]-Tabla25[[#This Row],[ESC_DUR_COR_COD_ROS_TG_NEU]]</f>
        <v>285.0151515151515</v>
      </c>
      <c r="BU106" s="36">
        <f>Tabla25[[#This Row],[PAS_NUM_COR_COD_ROS_TG_POS]]-Tabla25[[#This Row],[ESC_NUM_COR_COD_ROS_TG_POS]]</f>
        <v>1.1666666666666665</v>
      </c>
      <c r="BV106" s="36">
        <f>Tabla25[[#This Row],[PAS_DUR_COR_COD_ROS_TG_POS]]-Tabla25[[#This Row],[ESC_DUR_COR_COD_ROS_TG_POS]]</f>
        <v>964</v>
      </c>
      <c r="BW106" s="36">
        <f>Tabla25[[#This Row],[PAS_NUM_COR_COD_ROS_TG_TOT]]-Tabla25[[#This Row],[ESC_NUM_COR_COD_ROS_TG_TOT]]</f>
        <v>1.1548589341692788</v>
      </c>
      <c r="BX106" s="36">
        <f>Tabla25[[#This Row],[PAS_DUR_COR_COD_ROS_TG_TOT]]-Tabla25[[#This Row],[ESC_DUR_COR_COD_ROS_TG_TOT]]</f>
        <v>655.28308823529414</v>
      </c>
      <c r="BY106" s="39">
        <f>Tabla25[[#This Row],[PAS_NUM_COR_COD_ESC_TG_NEG]]-Tabla25[[#This Row],[ESC_NUM_COR_COD_ESC_TG_NEG]]</f>
        <v>-1.7777777777777777</v>
      </c>
      <c r="BZ106" s="39">
        <f>Tabla25[[#This Row],[PAS_DUR_COR_COD_ESC_TG_NEG]]-Tabla25[[#This Row],[ESC_DUR_COR_COD_ESC_TG_NEG]]</f>
        <v>239.5</v>
      </c>
      <c r="CA106" s="39">
        <f>Tabla25[[#This Row],[PAS_NUM_COR_COD_ESC_TG_NEU]]-Tabla25[[#This Row],[ESC_NUM_COR_COD_ESC_TG_NEU]]</f>
        <v>5.2631578947368585E-2</v>
      </c>
      <c r="CB106" s="39">
        <f>Tabla25[[#This Row],[PAS_DUR_COR_COD_ESC_TG_NEU]]-Tabla25[[#This Row],[ESC_DUR_COR_COD_ESC_TG_NEU]]</f>
        <v>1136.3611111111111</v>
      </c>
      <c r="CC106" s="39">
        <f>Tabla25[[#This Row],[PAS_NUM_COR_COD_ESC_TG_POS]]-Tabla25[[#This Row],[ESC_NUM_COR_COD_ESC_TG_POS]]</f>
        <v>-0.55555555555555536</v>
      </c>
      <c r="CD106" s="39">
        <f>Tabla25[[#This Row],[PAS_DUR_COR_COD_ESC_TG_POS]]-Tabla25[[#This Row],[ESC_DUR_COR_COD_ESC_TG_POS]]</f>
        <v>377.13636363636374</v>
      </c>
      <c r="CE106" s="39">
        <f>Tabla25[[#This Row],[PAS_NUM_COR_COD_ESC_TG_TOT]]-Tabla25[[#This Row],[ESC_NUM_COR_COD_ESC_TG_TOT]]</f>
        <v>-0.77115987460815072</v>
      </c>
      <c r="CF106" s="39">
        <f>Tabla25[[#This Row],[PAS_DUR_COR_COD_ESC_TG_TOT]]-Tabla25[[#This Row],[ESC_DUR_COR_COD_ESC_TG_TOT]]</f>
        <v>546.88378033205618</v>
      </c>
      <c r="CG106" s="42">
        <f>Tabla25[[#This Row],[PAS_NUM_COR_COD_ROS_TG_NEG]]-Tabla25[[#This Row],[PAS_NUM_COR_COD_ESC_TG_NEG]]</f>
        <v>0.16666666666666652</v>
      </c>
      <c r="CH106" s="42">
        <f>Tabla25[[#This Row],[PAS_NUM_COR_COD_ROS_TG_NEU]]-Tabla25[[#This Row],[PAS_NUM_COR_COD_ESC_TG_NEU]]</f>
        <v>5.2631578947368141E-2</v>
      </c>
      <c r="CI106" s="42">
        <f>Tabla25[[#This Row],[PAS_NUM_COR_COD_ROS_TG_POS]]-Tabla25[[#This Row],[PAS_NUM_COR_COD_ESC_TG_POS]]</f>
        <v>0.5</v>
      </c>
      <c r="CJ106" s="42">
        <f>Tabla25[[#This Row],[PAS_NUM_COR_COD_ROS_TG_TOT]]-Tabla25[[#This Row],[PAS_NUM_COR_COD_ESC_TG_TOT]]</f>
        <v>0.23636363636363633</v>
      </c>
      <c r="CK106" s="42">
        <f>Tabla25[[#This Row],[PAS_DUR_COR_COD_ROS_TG_NEG]]-Tabla25[[#This Row],[PAS_DUR_COR_COD_ESC_TG_NEG]]</f>
        <v>-118.29999999999995</v>
      </c>
      <c r="CL106" s="42">
        <f>Tabla25[[#This Row],[PAS_DUR_COR_COD_ROS_TG_NEU]]-Tabla25[[#This Row],[PAS_DUR_COR_COD_ESC_TG_NEU]]</f>
        <v>-472.06818181818176</v>
      </c>
      <c r="CM106" s="42">
        <f>Tabla25[[#This Row],[PAS_DUR_COR_COD_ROS_TG_POS]]-Tabla25[[#This Row],[PAS_DUR_COR_COD_ESC_TG_POS]]</f>
        <v>272.36363636363626</v>
      </c>
      <c r="CN106" s="42">
        <f>Tabla25[[#This Row],[PAS_DUR_COR_COD_ROS_TG_TOT]]-Tabla25[[#This Row],[PAS_DUR_COR_COD_ESC_TG_TOT]]</f>
        <v>-85.256465517241395</v>
      </c>
      <c r="CO106" s="44">
        <f>Tabla25[[#This Row],[ESC_NUM_COR_COD_ROS_TG_NEG]]-Tabla25[[#This Row],[ESC_NUM_COR_COD_ESC_TG_NEG]]</f>
        <v>-4</v>
      </c>
      <c r="CP106" s="44">
        <f>Tabla25[[#This Row],[ESC_NUM_COR_COD_ROS_TG_NEU]]-Tabla25[[#This Row],[ESC_NUM_COR_COD_ESC_TG_NEU]]</f>
        <v>0.20000000000000018</v>
      </c>
      <c r="CQ106" s="44">
        <f>Tabla25[[#This Row],[ESC_NUM_COR_COD_ROS_TG_POS]]-Tabla25[[#This Row],[ESC_NUM_COR_COD_ESC_TG_POS]]</f>
        <v>-1.2222222222222219</v>
      </c>
      <c r="CR106" s="44">
        <f>Tabla25[[#This Row],[ESC_NUM_COR_COD_ROS_TG_TOT]]-Tabla25[[#This Row],[ESC_NUM_COR_COD_ESC_TG_TOT]]</f>
        <v>-1.6896551724137931</v>
      </c>
      <c r="CS106" s="44">
        <f>Tabla25[[#This Row],[ESC_DUR_COR_COD_ROS_TG_NEG]]-Tabla25[[#This Row],[ESC_DUR_COR_COD_ESC_TG_NEG]]</f>
        <v>-635.79999999999995</v>
      </c>
      <c r="CT106" s="44">
        <f>Tabla25[[#This Row],[ESC_DUR_COR_COD_ROS_TG_NEU]]-Tabla25[[#This Row],[ESC_DUR_COR_COD_ESC_TG_NEU]]</f>
        <v>379.27777777777783</v>
      </c>
      <c r="CU106" s="44">
        <f>Tabla25[[#This Row],[ESC_DUR_COR_COD_ROS_TG_POS]]-Tabla25[[#This Row],[ESC_DUR_COR_COD_ESC_TG_POS]]</f>
        <v>-314.5</v>
      </c>
      <c r="CV106" s="44">
        <f>Tabla25[[#This Row],[ESC_DUR_COR_COD_ROS_TG_TOT]]-Tabla25[[#This Row],[ESC_DUR_COR_COD_ESC_TG_TOT]]</f>
        <v>-193.65577342047936</v>
      </c>
      <c r="CW106" s="47">
        <f>Tabla25[[#This Row],[ROS_NUM_COR_COD_ROS_TG_NEG]]-Tabla25[[#This Row],[ROS_NUM_COR_COD_ESC_TG_NEG]]</f>
        <v>2.9999999999999996</v>
      </c>
      <c r="CX106" s="47">
        <f>Tabla25[[#This Row],[ROS_NUM_COR_COD_ROS_TG_NEU]]-Tabla25[[#This Row],[ROS_NUM_COR_COD_ESC_TG_NEU]]</f>
        <v>2.5</v>
      </c>
      <c r="CY106" s="47">
        <f>Tabla25[[#This Row],[ROS_NUM_COR_COD_ROS_TG_POS]]-Tabla25[[#This Row],[ROS_NUM_COR_COD_ESC_TG_POS]]</f>
        <v>1.4</v>
      </c>
      <c r="CZ106" s="47">
        <f>Tabla25[[#This Row],[ROS_NUM_COR_COD_ROS_TG_TOT]]-Tabla25[[#This Row],[ROS_NUM_COR_COD_ESC_TG_TOT]]</f>
        <v>2.2758620689655173</v>
      </c>
      <c r="DA106" s="47">
        <f>Tabla25[[#This Row],[ROS_DUR_COR_COD_ROS_TG_NEG]]-Tabla25[[#This Row],[ROS_DUR_COR_COD_ESC_TG_NEG]]</f>
        <v>216.625</v>
      </c>
      <c r="DB106" s="47">
        <f>Tabla25[[#This Row],[ROS_DUR_COR_COD_ROS_TG_NEU]]-Tabla25[[#This Row],[ROS_DUR_COR_COD_ESC_TG_NEU]]</f>
        <v>635.86111111111109</v>
      </c>
      <c r="DC106" s="47">
        <f>Tabla25[[#This Row],[ROS_DUR_COR_COD_ROS_TG_POS]]-Tabla25[[#This Row],[ROS_DUR_COR_COD_ESC_TG_POS]]</f>
        <v>140.2539682539682</v>
      </c>
      <c r="DD106" s="47">
        <f>Tabla25[[#This Row],[ROS_DUR_COR_COD_ROS_TG_TOT]]-Tabla25[[#This Row],[ROS_DUR_COR_COD_ESC_TG_TOT]]</f>
        <v>397.57264957264965</v>
      </c>
    </row>
    <row r="107" spans="1:108" x14ac:dyDescent="0.3">
      <c r="A107" s="2" t="s">
        <v>105</v>
      </c>
      <c r="B107" s="2">
        <v>40</v>
      </c>
      <c r="C107" s="2">
        <v>1</v>
      </c>
      <c r="D107" s="2">
        <v>46</v>
      </c>
      <c r="E107" s="19">
        <v>3.3</v>
      </c>
      <c r="F107" s="19">
        <v>1037.6842105263158</v>
      </c>
      <c r="G107" s="19">
        <v>3.7</v>
      </c>
      <c r="H107" s="19">
        <v>1123.0999999999999</v>
      </c>
      <c r="I107" s="19">
        <v>3.8</v>
      </c>
      <c r="J107" s="19">
        <v>1098.5263157894738</v>
      </c>
      <c r="K107" s="19">
        <v>3.6</v>
      </c>
      <c r="L107" s="19">
        <v>1087.0689655172414</v>
      </c>
      <c r="M107" s="21">
        <v>3.7</v>
      </c>
      <c r="N107" s="21">
        <v>1219.3684210526317</v>
      </c>
      <c r="O107" s="21">
        <v>3.5</v>
      </c>
      <c r="P107" s="21">
        <v>1098.8888888888889</v>
      </c>
      <c r="Q107" s="21">
        <v>3.45</v>
      </c>
      <c r="R107" s="21">
        <v>1129.2777777777778</v>
      </c>
      <c r="S107" s="21">
        <v>3.55</v>
      </c>
      <c r="T107" s="21">
        <v>1150.4545454545455</v>
      </c>
      <c r="U107" s="22">
        <v>6.1111111111111107</v>
      </c>
      <c r="V107" s="22">
        <v>1662.7777777777778</v>
      </c>
      <c r="W107" s="22">
        <v>5.8888888888888893</v>
      </c>
      <c r="X107" s="22">
        <v>1693.5555555555557</v>
      </c>
      <c r="Y107" s="22">
        <v>4</v>
      </c>
      <c r="Z107" s="22">
        <v>1106.7777777777778</v>
      </c>
      <c r="AA107" s="22">
        <v>5.333333333333333</v>
      </c>
      <c r="AB107" s="22">
        <v>1487.7037037037037</v>
      </c>
      <c r="AC107" s="24">
        <v>1.4444444444444444</v>
      </c>
      <c r="AD107" s="24">
        <v>764.2</v>
      </c>
      <c r="AE107" s="24">
        <v>1.6666666666666667</v>
      </c>
      <c r="AF107" s="24">
        <v>720.83333333333337</v>
      </c>
      <c r="AG107" s="24">
        <v>2.8888888888888888</v>
      </c>
      <c r="AH107" s="24">
        <v>876.66666666666663</v>
      </c>
      <c r="AI107" s="24">
        <v>2</v>
      </c>
      <c r="AJ107" s="24">
        <v>801.8</v>
      </c>
      <c r="AK107" s="26">
        <v>0.55555555555555558</v>
      </c>
      <c r="AL107" s="26">
        <v>403.5</v>
      </c>
      <c r="AM107" s="26">
        <v>0.5</v>
      </c>
      <c r="AN107" s="26">
        <v>388.5</v>
      </c>
      <c r="AO107" s="26">
        <v>0.7</v>
      </c>
      <c r="AP107" s="26">
        <v>540.75</v>
      </c>
      <c r="AQ107" s="26">
        <v>0.58620689655172409</v>
      </c>
      <c r="AR107" s="26">
        <v>444.25</v>
      </c>
      <c r="AS107" s="28">
        <v>6.1111111111111107</v>
      </c>
      <c r="AT107" s="28">
        <v>2046.4444444444443</v>
      </c>
      <c r="AU107" s="28">
        <v>6.5</v>
      </c>
      <c r="AV107" s="28">
        <v>2129.4</v>
      </c>
      <c r="AW107" s="28">
        <v>5.9</v>
      </c>
      <c r="AX107" s="28">
        <v>2054.1</v>
      </c>
      <c r="AY107" s="28">
        <v>6.1724137931034484</v>
      </c>
      <c r="AZ107" s="28">
        <v>2077.6896551724139</v>
      </c>
      <c r="BA107" s="33">
        <f>Tabla25[[#This Row],[ROS_NUM_COR_COD_ROS_TG_NEG]]-Tabla25[[#This Row],[PAS_NUM_COR_COD_ROS_TG_NEG]]</f>
        <v>2.4111111111111105</v>
      </c>
      <c r="BB107" s="33">
        <f>Tabla25[[#This Row],[ROS_DUR_COR_COD_ROS_TG_NEG]]-Tabla25[[#This Row],[PAS_DUR_COR_COD_ROS_TG_NEG]]</f>
        <v>827.07602339181267</v>
      </c>
      <c r="BC107" s="33">
        <f>Tabla25[[#This Row],[ROS_NUM_COR_COD_ROS_TG_NEU]]-Tabla25[[#This Row],[PAS_NUM_COR_COD_ROS_TG_NEU]]</f>
        <v>3</v>
      </c>
      <c r="BD107" s="33">
        <f>Tabla25[[#This Row],[ROS_DUR_COR_COD_ROS_TG_NEU]]-Tabla25[[#This Row],[PAS_DUR_COR_COD_ROS_TG_NEU]]</f>
        <v>1030.5111111111112</v>
      </c>
      <c r="BE107" s="33">
        <f>Tabla25[[#This Row],[ROS_NUM_COR_COD_ROS_TG_POS]]-Tabla25[[#This Row],[PAS_NUM_COR_COD_ROS_TG_POS]]</f>
        <v>2.4500000000000002</v>
      </c>
      <c r="BF107" s="33">
        <f>Tabla25[[#This Row],[ROS_DUR_COR_COD_ROS_TG_POS]]-Tabla25[[#This Row],[PAS_DUR_COR_COD_ROS_TG_POS]]</f>
        <v>924.82222222222208</v>
      </c>
      <c r="BG107" s="33">
        <f>Tabla25[[#This Row],[ROS_NUM_COR_COD_ROS_TG_TOT]]-Tabla25[[#This Row],[PAS_NUM_COR_COD_ROS_TG_TOT]]</f>
        <v>2.6224137931034486</v>
      </c>
      <c r="BH107" s="33">
        <f>Tabla25[[#This Row],[ROS_DUR_COR_COD_ROS_TG_TOT]]-Tabla25[[#This Row],[PAS_DUR_COR_COD_ROS_TG_TOT]]</f>
        <v>927.23510971786845</v>
      </c>
      <c r="BI107" s="30">
        <f>Tabla25[[#This Row],[ROS_NUM_COR_COD_ESC_TG_NEG]]-Tabla25[[#This Row],[PAS_NUM_COR_COD_ESC_TG_NEG]]</f>
        <v>-2.7444444444444445</v>
      </c>
      <c r="BJ107" s="30">
        <f>Tabla25[[#This Row],[ROS_DUR_COR_COD_ESC_TG_NEG]]-Tabla25[[#This Row],[PAS_DUR_COR_COD_ESC_TG_NEG]]</f>
        <v>-634.18421052631584</v>
      </c>
      <c r="BK107" s="30">
        <f>Tabla25[[#This Row],[ROS_NUM_COR_COD_ESC_TG_NEU]]-Tabla25[[#This Row],[PAS_NUM_COR_COD_ESC_TG_NEU]]</f>
        <v>-3.2</v>
      </c>
      <c r="BL107" s="30">
        <f>Tabla25[[#This Row],[ROS_DUR_COR_COD_ESC_TG_NEU]]-Tabla25[[#This Row],[PAS_DUR_COR_COD_ESC_TG_NEU]]</f>
        <v>-734.59999999999991</v>
      </c>
      <c r="BM107" s="30">
        <f>Tabla25[[#This Row],[ROS_NUM_COR_COD_ESC_TG_POS]]-Tabla25[[#This Row],[PAS_NUM_COR_COD_ESC_TG_POS]]</f>
        <v>-3.0999999999999996</v>
      </c>
      <c r="BN107" s="30">
        <f>Tabla25[[#This Row],[ROS_DUR_COR_COD_ESC_TG_POS]]-Tabla25[[#This Row],[PAS_DUR_COR_COD_ESC_TG_POS]]</f>
        <v>-557.77631578947376</v>
      </c>
      <c r="BO107" s="30">
        <f>Tabla25[[#This Row],[ROS_NUM_COR_COD_ESC_TG_TOT]]-Tabla25[[#This Row],[PAS_NUM_COR_COD_ESC_TG_TOT]]</f>
        <v>-3.0137931034482759</v>
      </c>
      <c r="BP107" s="30">
        <f>Tabla25[[#This Row],[ROS_DUR_COR_COD_ESC_TG_TOT]]-Tabla25[[#This Row],[PAS_DUR_COR_COD_ESC_TG_TOT]]</f>
        <v>-642.81896551724139</v>
      </c>
      <c r="BQ107" s="36">
        <f>Tabla25[[#This Row],[PAS_NUM_COR_COD_ROS_TG_NEG]]-Tabla25[[#This Row],[ESC_NUM_COR_COD_ROS_TG_NEG]]</f>
        <v>2.2555555555555555</v>
      </c>
      <c r="BR107" s="36">
        <f>Tabla25[[#This Row],[PAS_DUR_COR_COD_ROS_TG_NEG]]-Tabla25[[#This Row],[ESC_DUR_COR_COD_ROS_TG_NEG]]</f>
        <v>455.16842105263163</v>
      </c>
      <c r="BS107" s="36">
        <f>Tabla25[[#This Row],[PAS_NUM_COR_COD_ROS_TG_NEU]]-Tabla25[[#This Row],[ESC_NUM_COR_COD_ROS_TG_NEU]]</f>
        <v>1.8333333333333333</v>
      </c>
      <c r="BT107" s="36">
        <f>Tabla25[[#This Row],[PAS_DUR_COR_COD_ROS_TG_NEU]]-Tabla25[[#This Row],[ESC_DUR_COR_COD_ROS_TG_NEU]]</f>
        <v>378.05555555555554</v>
      </c>
      <c r="BU107" s="36">
        <f>Tabla25[[#This Row],[PAS_NUM_COR_COD_ROS_TG_POS]]-Tabla25[[#This Row],[ESC_NUM_COR_COD_ROS_TG_POS]]</f>
        <v>0.56111111111111134</v>
      </c>
      <c r="BV107" s="36">
        <f>Tabla25[[#This Row],[PAS_DUR_COR_COD_ROS_TG_POS]]-Tabla25[[#This Row],[ESC_DUR_COR_COD_ROS_TG_POS]]</f>
        <v>252.6111111111112</v>
      </c>
      <c r="BW107" s="36">
        <f>Tabla25[[#This Row],[PAS_NUM_COR_COD_ROS_TG_TOT]]-Tabla25[[#This Row],[ESC_NUM_COR_COD_ROS_TG_TOT]]</f>
        <v>1.5499999999999998</v>
      </c>
      <c r="BX107" s="36">
        <f>Tabla25[[#This Row],[PAS_DUR_COR_COD_ROS_TG_TOT]]-Tabla25[[#This Row],[ESC_DUR_COR_COD_ROS_TG_TOT]]</f>
        <v>348.65454545454554</v>
      </c>
      <c r="BY107" s="39">
        <f>Tabla25[[#This Row],[PAS_NUM_COR_COD_ESC_TG_NEG]]-Tabla25[[#This Row],[ESC_NUM_COR_COD_ESC_TG_NEG]]</f>
        <v>-2.8111111111111109</v>
      </c>
      <c r="BZ107" s="39">
        <f>Tabla25[[#This Row],[PAS_DUR_COR_COD_ESC_TG_NEG]]-Tabla25[[#This Row],[ESC_DUR_COR_COD_ESC_TG_NEG]]</f>
        <v>-625.09356725146199</v>
      </c>
      <c r="CA107" s="39">
        <f>Tabla25[[#This Row],[PAS_NUM_COR_COD_ESC_TG_NEU]]-Tabla25[[#This Row],[ESC_NUM_COR_COD_ESC_TG_NEU]]</f>
        <v>-2.1888888888888891</v>
      </c>
      <c r="CB107" s="39">
        <f>Tabla25[[#This Row],[PAS_DUR_COR_COD_ESC_TG_NEU]]-Tabla25[[#This Row],[ESC_DUR_COR_COD_ESC_TG_NEU]]</f>
        <v>-570.45555555555575</v>
      </c>
      <c r="CC107" s="39">
        <f>Tabla25[[#This Row],[PAS_NUM_COR_COD_ESC_TG_POS]]-Tabla25[[#This Row],[ESC_NUM_COR_COD_ESC_TG_POS]]</f>
        <v>-0.20000000000000018</v>
      </c>
      <c r="CD107" s="39">
        <f>Tabla25[[#This Row],[PAS_DUR_COR_COD_ESC_TG_POS]]-Tabla25[[#This Row],[ESC_DUR_COR_COD_ESC_TG_POS]]</f>
        <v>-8.2514619883040723</v>
      </c>
      <c r="CE107" s="39">
        <f>Tabla25[[#This Row],[PAS_NUM_COR_COD_ESC_TG_TOT]]-Tabla25[[#This Row],[ESC_NUM_COR_COD_ESC_TG_TOT]]</f>
        <v>-1.7333333333333329</v>
      </c>
      <c r="CF107" s="39">
        <f>Tabla25[[#This Row],[PAS_DUR_COR_COD_ESC_TG_TOT]]-Tabla25[[#This Row],[ESC_DUR_COR_COD_ESC_TG_TOT]]</f>
        <v>-400.6347381864623</v>
      </c>
      <c r="CG107" s="42">
        <f>Tabla25[[#This Row],[PAS_NUM_COR_COD_ROS_TG_NEG]]-Tabla25[[#This Row],[PAS_NUM_COR_COD_ESC_TG_NEG]]</f>
        <v>0.40000000000000036</v>
      </c>
      <c r="CH107" s="42">
        <f>Tabla25[[#This Row],[PAS_NUM_COR_COD_ROS_TG_NEU]]-Tabla25[[#This Row],[PAS_NUM_COR_COD_ESC_TG_NEU]]</f>
        <v>-0.20000000000000018</v>
      </c>
      <c r="CI107" s="42">
        <f>Tabla25[[#This Row],[PAS_NUM_COR_COD_ROS_TG_POS]]-Tabla25[[#This Row],[PAS_NUM_COR_COD_ESC_TG_POS]]</f>
        <v>-0.34999999999999964</v>
      </c>
      <c r="CJ107" s="42">
        <f>Tabla25[[#This Row],[PAS_NUM_COR_COD_ROS_TG_TOT]]-Tabla25[[#This Row],[PAS_NUM_COR_COD_ESC_TG_TOT]]</f>
        <v>-5.0000000000000266E-2</v>
      </c>
      <c r="CK107" s="42">
        <f>Tabla25[[#This Row],[PAS_DUR_COR_COD_ROS_TG_NEG]]-Tabla25[[#This Row],[PAS_DUR_COR_COD_ESC_TG_NEG]]</f>
        <v>181.68421052631584</v>
      </c>
      <c r="CL107" s="42">
        <f>Tabla25[[#This Row],[PAS_DUR_COR_COD_ROS_TG_NEU]]-Tabla25[[#This Row],[PAS_DUR_COR_COD_ESC_TG_NEU]]</f>
        <v>-24.211111111110995</v>
      </c>
      <c r="CM107" s="42">
        <f>Tabla25[[#This Row],[PAS_DUR_COR_COD_ROS_TG_POS]]-Tabla25[[#This Row],[PAS_DUR_COR_COD_ESC_TG_POS]]</f>
        <v>30.751461988304072</v>
      </c>
      <c r="CN107" s="42">
        <f>Tabla25[[#This Row],[PAS_DUR_COR_COD_ROS_TG_TOT]]-Tabla25[[#This Row],[PAS_DUR_COR_COD_ESC_TG_TOT]]</f>
        <v>63.385579937304101</v>
      </c>
      <c r="CO107" s="44">
        <f>Tabla25[[#This Row],[ESC_NUM_COR_COD_ROS_TG_NEG]]-Tabla25[[#This Row],[ESC_NUM_COR_COD_ESC_TG_NEG]]</f>
        <v>-4.6666666666666661</v>
      </c>
      <c r="CP107" s="44">
        <f>Tabla25[[#This Row],[ESC_NUM_COR_COD_ROS_TG_NEU]]-Tabla25[[#This Row],[ESC_NUM_COR_COD_ESC_TG_NEU]]</f>
        <v>-4.2222222222222223</v>
      </c>
      <c r="CQ107" s="44">
        <f>Tabla25[[#This Row],[ESC_NUM_COR_COD_ROS_TG_POS]]-Tabla25[[#This Row],[ESC_NUM_COR_COD_ESC_TG_POS]]</f>
        <v>-1.1111111111111112</v>
      </c>
      <c r="CR107" s="44">
        <f>Tabla25[[#This Row],[ESC_NUM_COR_COD_ROS_TG_TOT]]-Tabla25[[#This Row],[ESC_NUM_COR_COD_ESC_TG_TOT]]</f>
        <v>-3.333333333333333</v>
      </c>
      <c r="CS107" s="44">
        <f>Tabla25[[#This Row],[ESC_DUR_COR_COD_ROS_TG_NEG]]-Tabla25[[#This Row],[ESC_DUR_COR_COD_ESC_TG_NEG]]</f>
        <v>-898.57777777777778</v>
      </c>
      <c r="CT107" s="44">
        <f>Tabla25[[#This Row],[ESC_DUR_COR_COD_ROS_TG_NEU]]-Tabla25[[#This Row],[ESC_DUR_COR_COD_ESC_TG_NEU]]</f>
        <v>-972.72222222222229</v>
      </c>
      <c r="CU107" s="44">
        <f>Tabla25[[#This Row],[ESC_DUR_COR_COD_ROS_TG_POS]]-Tabla25[[#This Row],[ESC_DUR_COR_COD_ESC_TG_POS]]</f>
        <v>-230.1111111111112</v>
      </c>
      <c r="CV107" s="44">
        <f>Tabla25[[#This Row],[ESC_DUR_COR_COD_ROS_TG_TOT]]-Tabla25[[#This Row],[ESC_DUR_COR_COD_ESC_TG_TOT]]</f>
        <v>-685.90370370370374</v>
      </c>
      <c r="CW107" s="47">
        <f>Tabla25[[#This Row],[ROS_NUM_COR_COD_ROS_TG_NEG]]-Tabla25[[#This Row],[ROS_NUM_COR_COD_ESC_TG_NEG]]</f>
        <v>5.5555555555555554</v>
      </c>
      <c r="CX107" s="47">
        <f>Tabla25[[#This Row],[ROS_NUM_COR_COD_ROS_TG_NEU]]-Tabla25[[#This Row],[ROS_NUM_COR_COD_ESC_TG_NEU]]</f>
        <v>6</v>
      </c>
      <c r="CY107" s="47">
        <f>Tabla25[[#This Row],[ROS_NUM_COR_COD_ROS_TG_POS]]-Tabla25[[#This Row],[ROS_NUM_COR_COD_ESC_TG_POS]]</f>
        <v>5.2</v>
      </c>
      <c r="CZ107" s="47">
        <f>Tabla25[[#This Row],[ROS_NUM_COR_COD_ROS_TG_TOT]]-Tabla25[[#This Row],[ROS_NUM_COR_COD_ESC_TG_TOT]]</f>
        <v>5.5862068965517242</v>
      </c>
      <c r="DA107" s="47">
        <f>Tabla25[[#This Row],[ROS_DUR_COR_COD_ROS_TG_NEG]]-Tabla25[[#This Row],[ROS_DUR_COR_COD_ESC_TG_NEG]]</f>
        <v>1642.9444444444443</v>
      </c>
      <c r="DB107" s="47">
        <f>Tabla25[[#This Row],[ROS_DUR_COR_COD_ROS_TG_NEU]]-Tabla25[[#This Row],[ROS_DUR_COR_COD_ESC_TG_NEU]]</f>
        <v>1740.9</v>
      </c>
      <c r="DC107" s="47">
        <f>Tabla25[[#This Row],[ROS_DUR_COR_COD_ROS_TG_POS]]-Tabla25[[#This Row],[ROS_DUR_COR_COD_ESC_TG_POS]]</f>
        <v>1513.35</v>
      </c>
      <c r="DD107" s="47">
        <f>Tabla25[[#This Row],[ROS_DUR_COR_COD_ROS_TG_TOT]]-Tabla25[[#This Row],[ROS_DUR_COR_COD_ESC_TG_TOT]]</f>
        <v>1633.4396551724139</v>
      </c>
    </row>
    <row r="108" spans="1:108" x14ac:dyDescent="0.3">
      <c r="A108" s="2" t="s">
        <v>106</v>
      </c>
      <c r="B108" s="2">
        <v>40</v>
      </c>
      <c r="C108" s="2">
        <v>1</v>
      </c>
      <c r="D108" s="2">
        <v>40</v>
      </c>
      <c r="E108" s="19">
        <v>0.36842105263157893</v>
      </c>
      <c r="F108" s="19">
        <v>991</v>
      </c>
      <c r="G108" s="19">
        <v>0</v>
      </c>
      <c r="I108" s="19">
        <v>0.4</v>
      </c>
      <c r="J108" s="19">
        <v>1199</v>
      </c>
      <c r="K108" s="19">
        <v>0.25423728813559321</v>
      </c>
      <c r="L108" s="19">
        <v>1095</v>
      </c>
      <c r="M108" s="21">
        <v>5.2631578947368418E-2</v>
      </c>
      <c r="N108" s="21">
        <v>227</v>
      </c>
      <c r="O108" s="21">
        <v>0</v>
      </c>
      <c r="Q108" s="21">
        <v>0.05</v>
      </c>
      <c r="R108" s="21">
        <v>134</v>
      </c>
      <c r="S108" s="21">
        <v>3.3898305084745763E-2</v>
      </c>
      <c r="T108" s="21">
        <v>180.5</v>
      </c>
      <c r="U108" s="22">
        <v>2.4</v>
      </c>
      <c r="V108" s="22">
        <v>644</v>
      </c>
      <c r="W108" s="22">
        <v>4</v>
      </c>
      <c r="X108" s="22">
        <v>1098.8333333333333</v>
      </c>
      <c r="Y108" s="22">
        <v>4.4000000000000004</v>
      </c>
      <c r="Z108" s="22">
        <v>1051.125</v>
      </c>
      <c r="AA108" s="22">
        <v>3.5862068965517242</v>
      </c>
      <c r="AB108" s="22">
        <v>943.3</v>
      </c>
      <c r="AC108" s="24">
        <v>3.1</v>
      </c>
      <c r="AD108" s="24">
        <v>1311.2</v>
      </c>
      <c r="AE108" s="24">
        <v>3.2222222222222223</v>
      </c>
      <c r="AF108" s="24">
        <v>768.14285714285711</v>
      </c>
      <c r="AG108" s="24">
        <v>1.4</v>
      </c>
      <c r="AH108" s="24">
        <v>343.66666666666669</v>
      </c>
      <c r="AI108" s="24">
        <v>2.5517241379310347</v>
      </c>
      <c r="AJ108" s="24">
        <v>777.5</v>
      </c>
      <c r="AK108" s="26">
        <v>2.4444444444444446</v>
      </c>
      <c r="AL108" s="26">
        <v>874.16666666666663</v>
      </c>
      <c r="AM108" s="26">
        <v>1.6666666666666667</v>
      </c>
      <c r="AN108" s="26">
        <v>599.79999999999995</v>
      </c>
      <c r="AO108" s="26">
        <v>2.1111111111111112</v>
      </c>
      <c r="AP108" s="26">
        <v>644.57142857142856</v>
      </c>
      <c r="AQ108" s="26">
        <v>2.074074074074074</v>
      </c>
      <c r="AR108" s="26">
        <v>708.66666666666663</v>
      </c>
      <c r="AS108" s="28">
        <v>3.2222222222222223</v>
      </c>
      <c r="AT108" s="28">
        <v>810.28571428571433</v>
      </c>
      <c r="AU108" s="28">
        <v>2.7777777777777777</v>
      </c>
      <c r="AV108" s="28">
        <v>1447</v>
      </c>
      <c r="AW108" s="28">
        <v>2.6666666666666665</v>
      </c>
      <c r="AX108" s="28">
        <v>1038.3333333333333</v>
      </c>
      <c r="AY108" s="28">
        <v>2.8888888888888888</v>
      </c>
      <c r="AZ108" s="28">
        <v>1063.1666666666667</v>
      </c>
      <c r="BA108" s="33">
        <f>Tabla25[[#This Row],[ROS_NUM_COR_COD_ROS_TG_NEG]]-Tabla25[[#This Row],[PAS_NUM_COR_COD_ROS_TG_NEG]]</f>
        <v>3.1695906432748537</v>
      </c>
      <c r="BB108" s="33">
        <f>Tabla25[[#This Row],[ROS_DUR_COR_COD_ROS_TG_NEG]]-Tabla25[[#This Row],[PAS_DUR_COR_COD_ROS_TG_NEG]]</f>
        <v>583.28571428571433</v>
      </c>
      <c r="BC108" s="33">
        <f>Tabla25[[#This Row],[ROS_NUM_COR_COD_ROS_TG_NEU]]-Tabla25[[#This Row],[PAS_NUM_COR_COD_ROS_TG_NEU]]</f>
        <v>2.7777777777777777</v>
      </c>
      <c r="BD108" s="33">
        <f>Tabla25[[#This Row],[ROS_DUR_COR_COD_ROS_TG_NEU]]-Tabla25[[#This Row],[PAS_DUR_COR_COD_ROS_TG_NEU]]</f>
        <v>1447</v>
      </c>
      <c r="BE108" s="33">
        <f>Tabla25[[#This Row],[ROS_NUM_COR_COD_ROS_TG_POS]]-Tabla25[[#This Row],[PAS_NUM_COR_COD_ROS_TG_POS]]</f>
        <v>2.6166666666666667</v>
      </c>
      <c r="BF108" s="33">
        <f>Tabla25[[#This Row],[ROS_DUR_COR_COD_ROS_TG_POS]]-Tabla25[[#This Row],[PAS_DUR_COR_COD_ROS_TG_POS]]</f>
        <v>904.33333333333326</v>
      </c>
      <c r="BG108" s="33">
        <f>Tabla25[[#This Row],[ROS_NUM_COR_COD_ROS_TG_TOT]]-Tabla25[[#This Row],[PAS_NUM_COR_COD_ROS_TG_TOT]]</f>
        <v>2.8549905838041432</v>
      </c>
      <c r="BH108" s="33">
        <f>Tabla25[[#This Row],[ROS_DUR_COR_COD_ROS_TG_TOT]]-Tabla25[[#This Row],[PAS_DUR_COR_COD_ROS_TG_TOT]]</f>
        <v>882.66666666666674</v>
      </c>
      <c r="BI108" s="30">
        <f>Tabla25[[#This Row],[ROS_NUM_COR_COD_ESC_TG_NEG]]-Tabla25[[#This Row],[PAS_NUM_COR_COD_ESC_TG_NEG]]</f>
        <v>2.0760233918128659</v>
      </c>
      <c r="BJ108" s="30">
        <f>Tabla25[[#This Row],[ROS_DUR_COR_COD_ESC_TG_NEG]]-Tabla25[[#This Row],[PAS_DUR_COR_COD_ESC_TG_NEG]]</f>
        <v>-116.83333333333337</v>
      </c>
      <c r="BK108" s="30">
        <f>Tabla25[[#This Row],[ROS_NUM_COR_COD_ESC_TG_NEU]]-Tabla25[[#This Row],[PAS_NUM_COR_COD_ESC_TG_NEU]]</f>
        <v>1.6666666666666667</v>
      </c>
      <c r="BL108" s="30">
        <f>Tabla25[[#This Row],[ROS_DUR_COR_COD_ESC_TG_NEU]]-Tabla25[[#This Row],[PAS_DUR_COR_COD_ESC_TG_NEU]]</f>
        <v>599.79999999999995</v>
      </c>
      <c r="BM108" s="30">
        <f>Tabla25[[#This Row],[ROS_NUM_COR_COD_ESC_TG_POS]]-Tabla25[[#This Row],[PAS_NUM_COR_COD_ESC_TG_POS]]</f>
        <v>1.7111111111111112</v>
      </c>
      <c r="BN108" s="30">
        <f>Tabla25[[#This Row],[ROS_DUR_COR_COD_ESC_TG_POS]]-Tabla25[[#This Row],[PAS_DUR_COR_COD_ESC_TG_POS]]</f>
        <v>-554.42857142857144</v>
      </c>
      <c r="BO108" s="30">
        <f>Tabla25[[#This Row],[ROS_NUM_COR_COD_ESC_TG_TOT]]-Tabla25[[#This Row],[PAS_NUM_COR_COD_ESC_TG_TOT]]</f>
        <v>1.8198367859384807</v>
      </c>
      <c r="BP108" s="30">
        <f>Tabla25[[#This Row],[ROS_DUR_COR_COD_ESC_TG_TOT]]-Tabla25[[#This Row],[PAS_DUR_COR_COD_ESC_TG_TOT]]</f>
        <v>-386.33333333333337</v>
      </c>
      <c r="BQ108" s="36">
        <f>Tabla25[[#This Row],[PAS_NUM_COR_COD_ROS_TG_NEG]]-Tabla25[[#This Row],[ESC_NUM_COR_COD_ROS_TG_NEG]]</f>
        <v>-3.0473684210526315</v>
      </c>
      <c r="BR108" s="36">
        <f>Tabla25[[#This Row],[PAS_DUR_COR_COD_ROS_TG_NEG]]-Tabla25[[#This Row],[ESC_DUR_COR_COD_ROS_TG_NEG]]</f>
        <v>-1084.2</v>
      </c>
      <c r="BS108" s="36">
        <f>Tabla25[[#This Row],[PAS_NUM_COR_COD_ROS_TG_NEU]]-Tabla25[[#This Row],[ESC_NUM_COR_COD_ROS_TG_NEU]]</f>
        <v>-3.2222222222222223</v>
      </c>
      <c r="BT108" s="36">
        <f>Tabla25[[#This Row],[PAS_DUR_COR_COD_ROS_TG_NEU]]-Tabla25[[#This Row],[ESC_DUR_COR_COD_ROS_TG_NEU]]</f>
        <v>-768.14285714285711</v>
      </c>
      <c r="BU108" s="36">
        <f>Tabla25[[#This Row],[PAS_NUM_COR_COD_ROS_TG_POS]]-Tabla25[[#This Row],[ESC_NUM_COR_COD_ROS_TG_POS]]</f>
        <v>-1.3499999999999999</v>
      </c>
      <c r="BV108" s="36">
        <f>Tabla25[[#This Row],[PAS_DUR_COR_COD_ROS_TG_POS]]-Tabla25[[#This Row],[ESC_DUR_COR_COD_ROS_TG_POS]]</f>
        <v>-209.66666666666669</v>
      </c>
      <c r="BW108" s="36">
        <f>Tabla25[[#This Row],[PAS_NUM_COR_COD_ROS_TG_TOT]]-Tabla25[[#This Row],[ESC_NUM_COR_COD_ROS_TG_TOT]]</f>
        <v>-2.517825832846289</v>
      </c>
      <c r="BX108" s="36">
        <f>Tabla25[[#This Row],[PAS_DUR_COR_COD_ROS_TG_TOT]]-Tabla25[[#This Row],[ESC_DUR_COR_COD_ROS_TG_TOT]]</f>
        <v>-597</v>
      </c>
      <c r="BY108" s="39">
        <f>Tabla25[[#This Row],[PAS_NUM_COR_COD_ESC_TG_NEG]]-Tabla25[[#This Row],[ESC_NUM_COR_COD_ESC_TG_NEG]]</f>
        <v>-2.0315789473684212</v>
      </c>
      <c r="BZ108" s="39">
        <f>Tabla25[[#This Row],[PAS_DUR_COR_COD_ESC_TG_NEG]]-Tabla25[[#This Row],[ESC_DUR_COR_COD_ESC_TG_NEG]]</f>
        <v>347</v>
      </c>
      <c r="CA108" s="39">
        <f>Tabla25[[#This Row],[PAS_NUM_COR_COD_ESC_TG_NEU]]-Tabla25[[#This Row],[ESC_NUM_COR_COD_ESC_TG_NEU]]</f>
        <v>-4</v>
      </c>
      <c r="CB108" s="39">
        <f>Tabla25[[#This Row],[PAS_DUR_COR_COD_ESC_TG_NEU]]-Tabla25[[#This Row],[ESC_DUR_COR_COD_ESC_TG_NEU]]</f>
        <v>-1098.8333333333333</v>
      </c>
      <c r="CC108" s="39">
        <f>Tabla25[[#This Row],[PAS_NUM_COR_COD_ESC_TG_POS]]-Tabla25[[#This Row],[ESC_NUM_COR_COD_ESC_TG_POS]]</f>
        <v>-4</v>
      </c>
      <c r="CD108" s="39">
        <f>Tabla25[[#This Row],[PAS_DUR_COR_COD_ESC_TG_POS]]-Tabla25[[#This Row],[ESC_DUR_COR_COD_ESC_TG_POS]]</f>
        <v>147.875</v>
      </c>
      <c r="CE108" s="39">
        <f>Tabla25[[#This Row],[PAS_NUM_COR_COD_ESC_TG_TOT]]-Tabla25[[#This Row],[ESC_NUM_COR_COD_ESC_TG_TOT]]</f>
        <v>-3.3319696084161308</v>
      </c>
      <c r="CF108" s="39">
        <f>Tabla25[[#This Row],[PAS_DUR_COR_COD_ESC_TG_TOT]]-Tabla25[[#This Row],[ESC_DUR_COR_COD_ESC_TG_TOT]]</f>
        <v>151.70000000000005</v>
      </c>
      <c r="CG108" s="42">
        <f>Tabla25[[#This Row],[PAS_NUM_COR_COD_ROS_TG_NEG]]-Tabla25[[#This Row],[PAS_NUM_COR_COD_ESC_TG_NEG]]</f>
        <v>-0.31578947368421051</v>
      </c>
      <c r="CH108" s="42">
        <f>Tabla25[[#This Row],[PAS_NUM_COR_COD_ROS_TG_NEU]]-Tabla25[[#This Row],[PAS_NUM_COR_COD_ESC_TG_NEU]]</f>
        <v>0</v>
      </c>
      <c r="CI108" s="42">
        <f>Tabla25[[#This Row],[PAS_NUM_COR_COD_ROS_TG_POS]]-Tabla25[[#This Row],[PAS_NUM_COR_COD_ESC_TG_POS]]</f>
        <v>-0.35000000000000003</v>
      </c>
      <c r="CJ108" s="42">
        <f>Tabla25[[#This Row],[PAS_NUM_COR_COD_ROS_TG_TOT]]-Tabla25[[#This Row],[PAS_NUM_COR_COD_ESC_TG_TOT]]</f>
        <v>-0.22033898305084745</v>
      </c>
      <c r="CK108" s="42">
        <f>Tabla25[[#This Row],[PAS_DUR_COR_COD_ROS_TG_NEG]]-Tabla25[[#This Row],[PAS_DUR_COR_COD_ESC_TG_NEG]]</f>
        <v>-764</v>
      </c>
      <c r="CL108" s="42">
        <f>Tabla25[[#This Row],[PAS_DUR_COR_COD_ROS_TG_NEU]]-Tabla25[[#This Row],[PAS_DUR_COR_COD_ESC_TG_NEU]]</f>
        <v>0</v>
      </c>
      <c r="CM108" s="42">
        <f>Tabla25[[#This Row],[PAS_DUR_COR_COD_ROS_TG_POS]]-Tabla25[[#This Row],[PAS_DUR_COR_COD_ESC_TG_POS]]</f>
        <v>-1065</v>
      </c>
      <c r="CN108" s="42">
        <f>Tabla25[[#This Row],[PAS_DUR_COR_COD_ROS_TG_TOT]]-Tabla25[[#This Row],[PAS_DUR_COR_COD_ESC_TG_TOT]]</f>
        <v>-914.5</v>
      </c>
      <c r="CO108" s="44">
        <f>Tabla25[[#This Row],[ESC_NUM_COR_COD_ROS_TG_NEG]]-Tabla25[[#This Row],[ESC_NUM_COR_COD_ESC_TG_NEG]]</f>
        <v>0.70000000000000018</v>
      </c>
      <c r="CP108" s="44">
        <f>Tabla25[[#This Row],[ESC_NUM_COR_COD_ROS_TG_NEU]]-Tabla25[[#This Row],[ESC_NUM_COR_COD_ESC_TG_NEU]]</f>
        <v>-0.77777777777777768</v>
      </c>
      <c r="CQ108" s="44">
        <f>Tabla25[[#This Row],[ESC_NUM_COR_COD_ROS_TG_POS]]-Tabla25[[#This Row],[ESC_NUM_COR_COD_ESC_TG_POS]]</f>
        <v>-3.0000000000000004</v>
      </c>
      <c r="CR108" s="44">
        <f>Tabla25[[#This Row],[ESC_NUM_COR_COD_ROS_TG_TOT]]-Tabla25[[#This Row],[ESC_NUM_COR_COD_ESC_TG_TOT]]</f>
        <v>-1.0344827586206895</v>
      </c>
      <c r="CS108" s="44">
        <f>Tabla25[[#This Row],[ESC_DUR_COR_COD_ROS_TG_NEG]]-Tabla25[[#This Row],[ESC_DUR_COR_COD_ESC_TG_NEG]]</f>
        <v>667.2</v>
      </c>
      <c r="CT108" s="44">
        <f>Tabla25[[#This Row],[ESC_DUR_COR_COD_ROS_TG_NEU]]-Tabla25[[#This Row],[ESC_DUR_COR_COD_ESC_TG_NEU]]</f>
        <v>-330.69047619047615</v>
      </c>
      <c r="CU108" s="44">
        <f>Tabla25[[#This Row],[ESC_DUR_COR_COD_ROS_TG_POS]]-Tabla25[[#This Row],[ESC_DUR_COR_COD_ESC_TG_POS]]</f>
        <v>-707.45833333333326</v>
      </c>
      <c r="CV108" s="44">
        <f>Tabla25[[#This Row],[ESC_DUR_COR_COD_ROS_TG_TOT]]-Tabla25[[#This Row],[ESC_DUR_COR_COD_ESC_TG_TOT]]</f>
        <v>-165.79999999999995</v>
      </c>
      <c r="CW108" s="47">
        <f>Tabla25[[#This Row],[ROS_NUM_COR_COD_ROS_TG_NEG]]-Tabla25[[#This Row],[ROS_NUM_COR_COD_ESC_TG_NEG]]</f>
        <v>0.77777777777777768</v>
      </c>
      <c r="CX108" s="47">
        <f>Tabla25[[#This Row],[ROS_NUM_COR_COD_ROS_TG_NEU]]-Tabla25[[#This Row],[ROS_NUM_COR_COD_ESC_TG_NEU]]</f>
        <v>1.1111111111111109</v>
      </c>
      <c r="CY108" s="47">
        <f>Tabla25[[#This Row],[ROS_NUM_COR_COD_ROS_TG_POS]]-Tabla25[[#This Row],[ROS_NUM_COR_COD_ESC_TG_POS]]</f>
        <v>0.55555555555555536</v>
      </c>
      <c r="CZ108" s="47">
        <f>Tabla25[[#This Row],[ROS_NUM_COR_COD_ROS_TG_TOT]]-Tabla25[[#This Row],[ROS_NUM_COR_COD_ESC_TG_TOT]]</f>
        <v>0.81481481481481488</v>
      </c>
      <c r="DA108" s="47">
        <f>Tabla25[[#This Row],[ROS_DUR_COR_COD_ROS_TG_NEG]]-Tabla25[[#This Row],[ROS_DUR_COR_COD_ESC_TG_NEG]]</f>
        <v>-63.880952380952294</v>
      </c>
      <c r="DB108" s="47">
        <f>Tabla25[[#This Row],[ROS_DUR_COR_COD_ROS_TG_NEU]]-Tabla25[[#This Row],[ROS_DUR_COR_COD_ESC_TG_NEU]]</f>
        <v>847.2</v>
      </c>
      <c r="DC108" s="47">
        <f>Tabla25[[#This Row],[ROS_DUR_COR_COD_ROS_TG_POS]]-Tabla25[[#This Row],[ROS_DUR_COR_COD_ESC_TG_POS]]</f>
        <v>393.7619047619047</v>
      </c>
      <c r="DD108" s="47">
        <f>Tabla25[[#This Row],[ROS_DUR_COR_COD_ROS_TG_TOT]]-Tabla25[[#This Row],[ROS_DUR_COR_COD_ESC_TG_TOT]]</f>
        <v>354.50000000000011</v>
      </c>
    </row>
    <row r="109" spans="1:108" x14ac:dyDescent="0.3">
      <c r="A109" s="2" t="s">
        <v>107</v>
      </c>
      <c r="B109" s="2">
        <v>40</v>
      </c>
      <c r="C109" s="2">
        <v>1</v>
      </c>
      <c r="D109" s="2">
        <v>46</v>
      </c>
      <c r="E109" s="19">
        <v>0</v>
      </c>
      <c r="G109" s="19">
        <v>0</v>
      </c>
      <c r="I109" s="19">
        <v>0</v>
      </c>
      <c r="K109" s="19">
        <v>0</v>
      </c>
      <c r="M109" s="21">
        <v>0</v>
      </c>
      <c r="O109" s="21">
        <v>0</v>
      </c>
      <c r="Q109" s="21">
        <v>0</v>
      </c>
      <c r="S109" s="21">
        <v>0</v>
      </c>
      <c r="U109" s="22">
        <v>3.4</v>
      </c>
      <c r="V109" s="22">
        <v>927.125</v>
      </c>
      <c r="W109" s="22">
        <v>2.1</v>
      </c>
      <c r="X109" s="22">
        <v>788</v>
      </c>
      <c r="Y109" s="22">
        <v>2.6</v>
      </c>
      <c r="Z109" s="22">
        <v>689.5</v>
      </c>
      <c r="AA109" s="22">
        <v>2.7</v>
      </c>
      <c r="AB109" s="22">
        <v>802.77272727272725</v>
      </c>
      <c r="AC109" s="24">
        <v>1.9</v>
      </c>
      <c r="AD109" s="24">
        <v>632.33333333333337</v>
      </c>
      <c r="AE109" s="24">
        <v>1.5</v>
      </c>
      <c r="AF109" s="24">
        <v>552</v>
      </c>
      <c r="AG109" s="24">
        <v>2.2999999999999998</v>
      </c>
      <c r="AH109" s="24">
        <v>831.5</v>
      </c>
      <c r="AI109" s="24">
        <v>1.9</v>
      </c>
      <c r="AJ109" s="24">
        <v>671.94444444444446</v>
      </c>
      <c r="AK109" s="26">
        <v>2.25</v>
      </c>
      <c r="AL109" s="26">
        <v>623.42857142857144</v>
      </c>
      <c r="AM109" s="26">
        <v>2.7</v>
      </c>
      <c r="AN109" s="26">
        <v>587.44444444444446</v>
      </c>
      <c r="AO109" s="26">
        <v>2.5</v>
      </c>
      <c r="AP109" s="26">
        <v>630.625</v>
      </c>
      <c r="AQ109" s="26">
        <v>2.5</v>
      </c>
      <c r="AR109" s="26">
        <v>612.33333333333337</v>
      </c>
      <c r="AS109" s="28">
        <v>5</v>
      </c>
      <c r="AT109" s="28">
        <v>916.75</v>
      </c>
      <c r="AU109" s="28">
        <v>4.9000000000000004</v>
      </c>
      <c r="AV109" s="28">
        <v>1043.0999999999999</v>
      </c>
      <c r="AW109" s="28">
        <v>4.4000000000000004</v>
      </c>
      <c r="AX109" s="28">
        <v>942.4</v>
      </c>
      <c r="AY109" s="28">
        <v>4.75</v>
      </c>
      <c r="AZ109" s="28">
        <v>971.03571428571433</v>
      </c>
      <c r="BA109" s="33">
        <f>Tabla25[[#This Row],[ROS_NUM_COR_COD_ROS_TG_NEG]]-Tabla25[[#This Row],[PAS_NUM_COR_COD_ROS_TG_NEG]]</f>
        <v>5</v>
      </c>
      <c r="BB109" s="33">
        <f>Tabla25[[#This Row],[ROS_DUR_COR_COD_ROS_TG_NEG]]-Tabla25[[#This Row],[PAS_DUR_COR_COD_ROS_TG_NEG]]</f>
        <v>916.75</v>
      </c>
      <c r="BC109" s="33">
        <f>Tabla25[[#This Row],[ROS_NUM_COR_COD_ROS_TG_NEU]]-Tabla25[[#This Row],[PAS_NUM_COR_COD_ROS_TG_NEU]]</f>
        <v>4.9000000000000004</v>
      </c>
      <c r="BD109" s="33">
        <f>Tabla25[[#This Row],[ROS_DUR_COR_COD_ROS_TG_NEU]]-Tabla25[[#This Row],[PAS_DUR_COR_COD_ROS_TG_NEU]]</f>
        <v>1043.0999999999999</v>
      </c>
      <c r="BE109" s="33">
        <f>Tabla25[[#This Row],[ROS_NUM_COR_COD_ROS_TG_POS]]-Tabla25[[#This Row],[PAS_NUM_COR_COD_ROS_TG_POS]]</f>
        <v>4.4000000000000004</v>
      </c>
      <c r="BF109" s="33">
        <f>Tabla25[[#This Row],[ROS_DUR_COR_COD_ROS_TG_POS]]-Tabla25[[#This Row],[PAS_DUR_COR_COD_ROS_TG_POS]]</f>
        <v>942.4</v>
      </c>
      <c r="BG109" s="33">
        <f>Tabla25[[#This Row],[ROS_NUM_COR_COD_ROS_TG_TOT]]-Tabla25[[#This Row],[PAS_NUM_COR_COD_ROS_TG_TOT]]</f>
        <v>4.75</v>
      </c>
      <c r="BH109" s="33">
        <f>Tabla25[[#This Row],[ROS_DUR_COR_COD_ROS_TG_TOT]]-Tabla25[[#This Row],[PAS_DUR_COR_COD_ROS_TG_TOT]]</f>
        <v>971.03571428571433</v>
      </c>
      <c r="BI109" s="30">
        <f>Tabla25[[#This Row],[ROS_NUM_COR_COD_ESC_TG_NEG]]-Tabla25[[#This Row],[PAS_NUM_COR_COD_ESC_TG_NEG]]</f>
        <v>2.25</v>
      </c>
      <c r="BJ109" s="30">
        <f>Tabla25[[#This Row],[ROS_DUR_COR_COD_ESC_TG_NEG]]-Tabla25[[#This Row],[PAS_DUR_COR_COD_ESC_TG_NEG]]</f>
        <v>623.42857142857144</v>
      </c>
      <c r="BK109" s="30">
        <f>Tabla25[[#This Row],[ROS_NUM_COR_COD_ESC_TG_NEU]]-Tabla25[[#This Row],[PAS_NUM_COR_COD_ESC_TG_NEU]]</f>
        <v>2.7</v>
      </c>
      <c r="BL109" s="30">
        <f>Tabla25[[#This Row],[ROS_DUR_COR_COD_ESC_TG_NEU]]-Tabla25[[#This Row],[PAS_DUR_COR_COD_ESC_TG_NEU]]</f>
        <v>587.44444444444446</v>
      </c>
      <c r="BM109" s="30">
        <f>Tabla25[[#This Row],[ROS_NUM_COR_COD_ESC_TG_POS]]-Tabla25[[#This Row],[PAS_NUM_COR_COD_ESC_TG_POS]]</f>
        <v>2.5</v>
      </c>
      <c r="BN109" s="30">
        <f>Tabla25[[#This Row],[ROS_DUR_COR_COD_ESC_TG_POS]]-Tabla25[[#This Row],[PAS_DUR_COR_COD_ESC_TG_POS]]</f>
        <v>630.625</v>
      </c>
      <c r="BO109" s="30">
        <f>Tabla25[[#This Row],[ROS_NUM_COR_COD_ESC_TG_TOT]]-Tabla25[[#This Row],[PAS_NUM_COR_COD_ESC_TG_TOT]]</f>
        <v>2.5</v>
      </c>
      <c r="BP109" s="30">
        <f>Tabla25[[#This Row],[ROS_DUR_COR_COD_ESC_TG_TOT]]-Tabla25[[#This Row],[PAS_DUR_COR_COD_ESC_TG_TOT]]</f>
        <v>612.33333333333337</v>
      </c>
      <c r="BQ109" s="36">
        <f>Tabla25[[#This Row],[PAS_NUM_COR_COD_ROS_TG_NEG]]-Tabla25[[#This Row],[ESC_NUM_COR_COD_ROS_TG_NEG]]</f>
        <v>-1.9</v>
      </c>
      <c r="BR109" s="36">
        <f>Tabla25[[#This Row],[PAS_DUR_COR_COD_ROS_TG_NEG]]-Tabla25[[#This Row],[ESC_DUR_COR_COD_ROS_TG_NEG]]</f>
        <v>-632.33333333333337</v>
      </c>
      <c r="BS109" s="36">
        <f>Tabla25[[#This Row],[PAS_NUM_COR_COD_ROS_TG_NEU]]-Tabla25[[#This Row],[ESC_NUM_COR_COD_ROS_TG_NEU]]</f>
        <v>-1.5</v>
      </c>
      <c r="BT109" s="36">
        <f>Tabla25[[#This Row],[PAS_DUR_COR_COD_ROS_TG_NEU]]-Tabla25[[#This Row],[ESC_DUR_COR_COD_ROS_TG_NEU]]</f>
        <v>-552</v>
      </c>
      <c r="BU109" s="36">
        <f>Tabla25[[#This Row],[PAS_NUM_COR_COD_ROS_TG_POS]]-Tabla25[[#This Row],[ESC_NUM_COR_COD_ROS_TG_POS]]</f>
        <v>-2.2999999999999998</v>
      </c>
      <c r="BV109" s="36">
        <f>Tabla25[[#This Row],[PAS_DUR_COR_COD_ROS_TG_POS]]-Tabla25[[#This Row],[ESC_DUR_COR_COD_ROS_TG_POS]]</f>
        <v>-831.5</v>
      </c>
      <c r="BW109" s="36">
        <f>Tabla25[[#This Row],[PAS_NUM_COR_COD_ROS_TG_TOT]]-Tabla25[[#This Row],[ESC_NUM_COR_COD_ROS_TG_TOT]]</f>
        <v>-1.9</v>
      </c>
      <c r="BX109" s="36">
        <f>Tabla25[[#This Row],[PAS_DUR_COR_COD_ROS_TG_TOT]]-Tabla25[[#This Row],[ESC_DUR_COR_COD_ROS_TG_TOT]]</f>
        <v>-671.94444444444446</v>
      </c>
      <c r="BY109" s="39">
        <f>Tabla25[[#This Row],[PAS_NUM_COR_COD_ESC_TG_NEG]]-Tabla25[[#This Row],[ESC_NUM_COR_COD_ESC_TG_NEG]]</f>
        <v>-3.4</v>
      </c>
      <c r="BZ109" s="39">
        <f>Tabla25[[#This Row],[PAS_DUR_COR_COD_ESC_TG_NEG]]-Tabla25[[#This Row],[ESC_DUR_COR_COD_ESC_TG_NEG]]</f>
        <v>-927.125</v>
      </c>
      <c r="CA109" s="39">
        <f>Tabla25[[#This Row],[PAS_NUM_COR_COD_ESC_TG_NEU]]-Tabla25[[#This Row],[ESC_NUM_COR_COD_ESC_TG_NEU]]</f>
        <v>-2.1</v>
      </c>
      <c r="CB109" s="39">
        <f>Tabla25[[#This Row],[PAS_DUR_COR_COD_ESC_TG_NEU]]-Tabla25[[#This Row],[ESC_DUR_COR_COD_ESC_TG_NEU]]</f>
        <v>-788</v>
      </c>
      <c r="CC109" s="39">
        <f>Tabla25[[#This Row],[PAS_NUM_COR_COD_ESC_TG_POS]]-Tabla25[[#This Row],[ESC_NUM_COR_COD_ESC_TG_POS]]</f>
        <v>-2.6</v>
      </c>
      <c r="CD109" s="39">
        <f>Tabla25[[#This Row],[PAS_DUR_COR_COD_ESC_TG_POS]]-Tabla25[[#This Row],[ESC_DUR_COR_COD_ESC_TG_POS]]</f>
        <v>-689.5</v>
      </c>
      <c r="CE109" s="39">
        <f>Tabla25[[#This Row],[PAS_NUM_COR_COD_ESC_TG_TOT]]-Tabla25[[#This Row],[ESC_NUM_COR_COD_ESC_TG_TOT]]</f>
        <v>-2.7</v>
      </c>
      <c r="CF109" s="39">
        <f>Tabla25[[#This Row],[PAS_DUR_COR_COD_ESC_TG_TOT]]-Tabla25[[#This Row],[ESC_DUR_COR_COD_ESC_TG_TOT]]</f>
        <v>-802.77272727272725</v>
      </c>
      <c r="CG109" s="42">
        <f>Tabla25[[#This Row],[PAS_NUM_COR_COD_ROS_TG_NEG]]-Tabla25[[#This Row],[PAS_NUM_COR_COD_ESC_TG_NEG]]</f>
        <v>0</v>
      </c>
      <c r="CH109" s="42">
        <f>Tabla25[[#This Row],[PAS_NUM_COR_COD_ROS_TG_NEU]]-Tabla25[[#This Row],[PAS_NUM_COR_COD_ESC_TG_NEU]]</f>
        <v>0</v>
      </c>
      <c r="CI109" s="42">
        <f>Tabla25[[#This Row],[PAS_NUM_COR_COD_ROS_TG_POS]]-Tabla25[[#This Row],[PAS_NUM_COR_COD_ESC_TG_POS]]</f>
        <v>0</v>
      </c>
      <c r="CJ109" s="42">
        <f>Tabla25[[#This Row],[PAS_NUM_COR_COD_ROS_TG_TOT]]-Tabla25[[#This Row],[PAS_NUM_COR_COD_ESC_TG_TOT]]</f>
        <v>0</v>
      </c>
      <c r="CK109" s="42">
        <f>Tabla25[[#This Row],[PAS_DUR_COR_COD_ROS_TG_NEG]]-Tabla25[[#This Row],[PAS_DUR_COR_COD_ESC_TG_NEG]]</f>
        <v>0</v>
      </c>
      <c r="CL109" s="42">
        <f>Tabla25[[#This Row],[PAS_DUR_COR_COD_ROS_TG_NEU]]-Tabla25[[#This Row],[PAS_DUR_COR_COD_ESC_TG_NEU]]</f>
        <v>0</v>
      </c>
      <c r="CM109" s="42">
        <f>Tabla25[[#This Row],[PAS_DUR_COR_COD_ROS_TG_POS]]-Tabla25[[#This Row],[PAS_DUR_COR_COD_ESC_TG_POS]]</f>
        <v>0</v>
      </c>
      <c r="CN109" s="42">
        <f>Tabla25[[#This Row],[PAS_DUR_COR_COD_ROS_TG_TOT]]-Tabla25[[#This Row],[PAS_DUR_COR_COD_ESC_TG_TOT]]</f>
        <v>0</v>
      </c>
      <c r="CO109" s="44">
        <f>Tabla25[[#This Row],[ESC_NUM_COR_COD_ROS_TG_NEG]]-Tabla25[[#This Row],[ESC_NUM_COR_COD_ESC_TG_NEG]]</f>
        <v>-1.5</v>
      </c>
      <c r="CP109" s="44">
        <f>Tabla25[[#This Row],[ESC_NUM_COR_COD_ROS_TG_NEU]]-Tabla25[[#This Row],[ESC_NUM_COR_COD_ESC_TG_NEU]]</f>
        <v>-0.60000000000000009</v>
      </c>
      <c r="CQ109" s="44">
        <f>Tabla25[[#This Row],[ESC_NUM_COR_COD_ROS_TG_POS]]-Tabla25[[#This Row],[ESC_NUM_COR_COD_ESC_TG_POS]]</f>
        <v>-0.30000000000000027</v>
      </c>
      <c r="CR109" s="44">
        <f>Tabla25[[#This Row],[ESC_NUM_COR_COD_ROS_TG_TOT]]-Tabla25[[#This Row],[ESC_NUM_COR_COD_ESC_TG_TOT]]</f>
        <v>-0.80000000000000027</v>
      </c>
      <c r="CS109" s="44">
        <f>Tabla25[[#This Row],[ESC_DUR_COR_COD_ROS_TG_NEG]]-Tabla25[[#This Row],[ESC_DUR_COR_COD_ESC_TG_NEG]]</f>
        <v>-294.79166666666663</v>
      </c>
      <c r="CT109" s="44">
        <f>Tabla25[[#This Row],[ESC_DUR_COR_COD_ROS_TG_NEU]]-Tabla25[[#This Row],[ESC_DUR_COR_COD_ESC_TG_NEU]]</f>
        <v>-236</v>
      </c>
      <c r="CU109" s="44">
        <f>Tabla25[[#This Row],[ESC_DUR_COR_COD_ROS_TG_POS]]-Tabla25[[#This Row],[ESC_DUR_COR_COD_ESC_TG_POS]]</f>
        <v>142</v>
      </c>
      <c r="CV109" s="44">
        <f>Tabla25[[#This Row],[ESC_DUR_COR_COD_ROS_TG_TOT]]-Tabla25[[#This Row],[ESC_DUR_COR_COD_ESC_TG_TOT]]</f>
        <v>-130.82828282828279</v>
      </c>
      <c r="CW109" s="47">
        <f>Tabla25[[#This Row],[ROS_NUM_COR_COD_ROS_TG_NEG]]-Tabla25[[#This Row],[ROS_NUM_COR_COD_ESC_TG_NEG]]</f>
        <v>2.75</v>
      </c>
      <c r="CX109" s="47">
        <f>Tabla25[[#This Row],[ROS_NUM_COR_COD_ROS_TG_NEU]]-Tabla25[[#This Row],[ROS_NUM_COR_COD_ESC_TG_NEU]]</f>
        <v>2.2000000000000002</v>
      </c>
      <c r="CY109" s="47">
        <f>Tabla25[[#This Row],[ROS_NUM_COR_COD_ROS_TG_POS]]-Tabla25[[#This Row],[ROS_NUM_COR_COD_ESC_TG_POS]]</f>
        <v>1.9000000000000004</v>
      </c>
      <c r="CZ109" s="47">
        <f>Tabla25[[#This Row],[ROS_NUM_COR_COD_ROS_TG_TOT]]-Tabla25[[#This Row],[ROS_NUM_COR_COD_ESC_TG_TOT]]</f>
        <v>2.25</v>
      </c>
      <c r="DA109" s="47">
        <f>Tabla25[[#This Row],[ROS_DUR_COR_COD_ROS_TG_NEG]]-Tabla25[[#This Row],[ROS_DUR_COR_COD_ESC_TG_NEG]]</f>
        <v>293.32142857142856</v>
      </c>
      <c r="DB109" s="47">
        <f>Tabla25[[#This Row],[ROS_DUR_COR_COD_ROS_TG_NEU]]-Tabla25[[#This Row],[ROS_DUR_COR_COD_ESC_TG_NEU]]</f>
        <v>455.65555555555545</v>
      </c>
      <c r="DC109" s="47">
        <f>Tabla25[[#This Row],[ROS_DUR_COR_COD_ROS_TG_POS]]-Tabla25[[#This Row],[ROS_DUR_COR_COD_ESC_TG_POS]]</f>
        <v>311.77499999999998</v>
      </c>
      <c r="DD109" s="47">
        <f>Tabla25[[#This Row],[ROS_DUR_COR_COD_ROS_TG_TOT]]-Tabla25[[#This Row],[ROS_DUR_COR_COD_ESC_TG_TOT]]</f>
        <v>358.70238095238096</v>
      </c>
    </row>
    <row r="110" spans="1:108" x14ac:dyDescent="0.3">
      <c r="A110" s="2" t="s">
        <v>108</v>
      </c>
      <c r="B110" s="2">
        <v>40</v>
      </c>
      <c r="C110" s="2">
        <v>1</v>
      </c>
      <c r="D110" s="2">
        <v>40</v>
      </c>
      <c r="E110" s="19">
        <v>3.7</v>
      </c>
      <c r="F110" s="19">
        <v>1196.6153846153845</v>
      </c>
      <c r="G110" s="19">
        <v>3.3</v>
      </c>
      <c r="H110" s="19">
        <v>992.58333333333337</v>
      </c>
      <c r="I110" s="19">
        <v>3.15</v>
      </c>
      <c r="J110" s="19">
        <v>1043.2307692307693</v>
      </c>
      <c r="K110" s="19">
        <v>3.3833333333333333</v>
      </c>
      <c r="L110" s="19">
        <v>1079.7105263157894</v>
      </c>
      <c r="M110" s="21">
        <v>2.4500000000000002</v>
      </c>
      <c r="N110" s="21">
        <v>824.63636363636363</v>
      </c>
      <c r="O110" s="21">
        <v>2.5499999999999998</v>
      </c>
      <c r="P110" s="21">
        <v>695.21428571428567</v>
      </c>
      <c r="Q110" s="21">
        <v>3.2</v>
      </c>
      <c r="R110" s="21">
        <v>963.15384615384619</v>
      </c>
      <c r="S110" s="21">
        <v>2.7333333333333334</v>
      </c>
      <c r="T110" s="21">
        <v>824.34210526315792</v>
      </c>
      <c r="U110" s="22">
        <v>2.6666666666666665</v>
      </c>
      <c r="V110" s="22">
        <v>863.38461538461536</v>
      </c>
      <c r="W110" s="22">
        <v>2.4375</v>
      </c>
      <c r="X110" s="22">
        <v>759</v>
      </c>
      <c r="Y110" s="22">
        <v>2.625</v>
      </c>
      <c r="Z110" s="22">
        <v>753.91666666666663</v>
      </c>
      <c r="AA110" s="22">
        <v>2.58</v>
      </c>
      <c r="AB110" s="22">
        <v>794.02702702702697</v>
      </c>
      <c r="AC110" s="24">
        <v>2.4444444444444446</v>
      </c>
      <c r="AD110" s="24">
        <v>749.58333333333337</v>
      </c>
      <c r="AE110" s="24">
        <v>1.6875</v>
      </c>
      <c r="AF110" s="24">
        <v>640.79999999999995</v>
      </c>
      <c r="AG110" s="24">
        <v>2.4375</v>
      </c>
      <c r="AH110" s="24">
        <v>784.5454545454545</v>
      </c>
      <c r="AI110" s="24">
        <v>2.2000000000000002</v>
      </c>
      <c r="AJ110" s="24">
        <v>728.27272727272725</v>
      </c>
      <c r="AK110" s="26">
        <v>2.375</v>
      </c>
      <c r="AL110" s="26">
        <v>551</v>
      </c>
      <c r="AM110" s="26">
        <v>3.1</v>
      </c>
      <c r="AN110" s="26">
        <v>1044.8333333333333</v>
      </c>
      <c r="AO110" s="26">
        <v>2.6666666666666665</v>
      </c>
      <c r="AP110" s="26">
        <v>737.33333333333337</v>
      </c>
      <c r="AQ110" s="26">
        <v>2.7407407407407409</v>
      </c>
      <c r="AR110" s="26">
        <v>777.72222222222217</v>
      </c>
      <c r="AS110" s="28">
        <v>4</v>
      </c>
      <c r="AT110" s="28">
        <v>724.125</v>
      </c>
      <c r="AU110" s="28">
        <v>3.4</v>
      </c>
      <c r="AV110" s="28">
        <v>803.25</v>
      </c>
      <c r="AW110" s="28">
        <v>2.5555555555555554</v>
      </c>
      <c r="AX110" s="28">
        <v>597.14285714285711</v>
      </c>
      <c r="AY110" s="28">
        <v>3.2962962962962963</v>
      </c>
      <c r="AZ110" s="28">
        <v>713</v>
      </c>
      <c r="BA110" s="33">
        <f>Tabla25[[#This Row],[ROS_NUM_COR_COD_ROS_TG_NEG]]-Tabla25[[#This Row],[PAS_NUM_COR_COD_ROS_TG_NEG]]</f>
        <v>1.5499999999999998</v>
      </c>
      <c r="BB110" s="33">
        <f>Tabla25[[#This Row],[ROS_DUR_COR_COD_ROS_TG_NEG]]-Tabla25[[#This Row],[PAS_DUR_COR_COD_ROS_TG_NEG]]</f>
        <v>-100.51136363636363</v>
      </c>
      <c r="BC110" s="33">
        <f>Tabla25[[#This Row],[ROS_NUM_COR_COD_ROS_TG_NEU]]-Tabla25[[#This Row],[PAS_NUM_COR_COD_ROS_TG_NEU]]</f>
        <v>0.85000000000000009</v>
      </c>
      <c r="BD110" s="33">
        <f>Tabla25[[#This Row],[ROS_DUR_COR_COD_ROS_TG_NEU]]-Tabla25[[#This Row],[PAS_DUR_COR_COD_ROS_TG_NEU]]</f>
        <v>108.03571428571433</v>
      </c>
      <c r="BE110" s="33">
        <f>Tabla25[[#This Row],[ROS_NUM_COR_COD_ROS_TG_POS]]-Tabla25[[#This Row],[PAS_NUM_COR_COD_ROS_TG_POS]]</f>
        <v>-0.64444444444444482</v>
      </c>
      <c r="BF110" s="33">
        <f>Tabla25[[#This Row],[ROS_DUR_COR_COD_ROS_TG_POS]]-Tabla25[[#This Row],[PAS_DUR_COR_COD_ROS_TG_POS]]</f>
        <v>-366.01098901098908</v>
      </c>
      <c r="BG110" s="33">
        <f>Tabla25[[#This Row],[ROS_NUM_COR_COD_ROS_TG_TOT]]-Tabla25[[#This Row],[PAS_NUM_COR_COD_ROS_TG_TOT]]</f>
        <v>0.56296296296296289</v>
      </c>
      <c r="BH110" s="33">
        <f>Tabla25[[#This Row],[ROS_DUR_COR_COD_ROS_TG_TOT]]-Tabla25[[#This Row],[PAS_DUR_COR_COD_ROS_TG_TOT]]</f>
        <v>-111.34210526315792</v>
      </c>
      <c r="BI110" s="30">
        <f>Tabla25[[#This Row],[ROS_NUM_COR_COD_ESC_TG_NEG]]-Tabla25[[#This Row],[PAS_NUM_COR_COD_ESC_TG_NEG]]</f>
        <v>-1.3250000000000002</v>
      </c>
      <c r="BJ110" s="30">
        <f>Tabla25[[#This Row],[ROS_DUR_COR_COD_ESC_TG_NEG]]-Tabla25[[#This Row],[PAS_DUR_COR_COD_ESC_TG_NEG]]</f>
        <v>-645.61538461538453</v>
      </c>
      <c r="BK110" s="30">
        <f>Tabla25[[#This Row],[ROS_NUM_COR_COD_ESC_TG_NEU]]-Tabla25[[#This Row],[PAS_NUM_COR_COD_ESC_TG_NEU]]</f>
        <v>-0.19999999999999973</v>
      </c>
      <c r="BL110" s="30">
        <f>Tabla25[[#This Row],[ROS_DUR_COR_COD_ESC_TG_NEU]]-Tabla25[[#This Row],[PAS_DUR_COR_COD_ESC_TG_NEU]]</f>
        <v>52.249999999999886</v>
      </c>
      <c r="BM110" s="30">
        <f>Tabla25[[#This Row],[ROS_NUM_COR_COD_ESC_TG_POS]]-Tabla25[[#This Row],[PAS_NUM_COR_COD_ESC_TG_POS]]</f>
        <v>-0.48333333333333339</v>
      </c>
      <c r="BN110" s="30">
        <f>Tabla25[[#This Row],[ROS_DUR_COR_COD_ESC_TG_POS]]-Tabla25[[#This Row],[PAS_DUR_COR_COD_ESC_TG_POS]]</f>
        <v>-305.89743589743591</v>
      </c>
      <c r="BO110" s="30">
        <f>Tabla25[[#This Row],[ROS_NUM_COR_COD_ESC_TG_TOT]]-Tabla25[[#This Row],[PAS_NUM_COR_COD_ESC_TG_TOT]]</f>
        <v>-0.64259259259259238</v>
      </c>
      <c r="BP110" s="30">
        <f>Tabla25[[#This Row],[ROS_DUR_COR_COD_ESC_TG_TOT]]-Tabla25[[#This Row],[PAS_DUR_COR_COD_ESC_TG_TOT]]</f>
        <v>-301.98830409356719</v>
      </c>
      <c r="BQ110" s="36">
        <f>Tabla25[[#This Row],[PAS_NUM_COR_COD_ROS_TG_NEG]]-Tabla25[[#This Row],[ESC_NUM_COR_COD_ROS_TG_NEG]]</f>
        <v>5.5555555555555358E-3</v>
      </c>
      <c r="BR110" s="36">
        <f>Tabla25[[#This Row],[PAS_DUR_COR_COD_ROS_TG_NEG]]-Tabla25[[#This Row],[ESC_DUR_COR_COD_ROS_TG_NEG]]</f>
        <v>75.053030303030255</v>
      </c>
      <c r="BS110" s="36">
        <f>Tabla25[[#This Row],[PAS_NUM_COR_COD_ROS_TG_NEU]]-Tabla25[[#This Row],[ESC_NUM_COR_COD_ROS_TG_NEU]]</f>
        <v>0.86249999999999982</v>
      </c>
      <c r="BT110" s="36">
        <f>Tabla25[[#This Row],[PAS_DUR_COR_COD_ROS_TG_NEU]]-Tabla25[[#This Row],[ESC_DUR_COR_COD_ROS_TG_NEU]]</f>
        <v>54.414285714285711</v>
      </c>
      <c r="BU110" s="36">
        <f>Tabla25[[#This Row],[PAS_NUM_COR_COD_ROS_TG_POS]]-Tabla25[[#This Row],[ESC_NUM_COR_COD_ROS_TG_POS]]</f>
        <v>0.76250000000000018</v>
      </c>
      <c r="BV110" s="36">
        <f>Tabla25[[#This Row],[PAS_DUR_COR_COD_ROS_TG_POS]]-Tabla25[[#This Row],[ESC_DUR_COR_COD_ROS_TG_POS]]</f>
        <v>178.60839160839168</v>
      </c>
      <c r="BW110" s="36">
        <f>Tabla25[[#This Row],[PAS_NUM_COR_COD_ROS_TG_TOT]]-Tabla25[[#This Row],[ESC_NUM_COR_COD_ROS_TG_TOT]]</f>
        <v>0.53333333333333321</v>
      </c>
      <c r="BX110" s="36">
        <f>Tabla25[[#This Row],[PAS_DUR_COR_COD_ROS_TG_TOT]]-Tabla25[[#This Row],[ESC_DUR_COR_COD_ROS_TG_TOT]]</f>
        <v>96.069377990430667</v>
      </c>
      <c r="BY110" s="39">
        <f>Tabla25[[#This Row],[PAS_NUM_COR_COD_ESC_TG_NEG]]-Tabla25[[#This Row],[ESC_NUM_COR_COD_ESC_TG_NEG]]</f>
        <v>1.0333333333333337</v>
      </c>
      <c r="BZ110" s="39">
        <f>Tabla25[[#This Row],[PAS_DUR_COR_COD_ESC_TG_NEG]]-Tabla25[[#This Row],[ESC_DUR_COR_COD_ESC_TG_NEG]]</f>
        <v>333.23076923076917</v>
      </c>
      <c r="CA110" s="39">
        <f>Tabla25[[#This Row],[PAS_NUM_COR_COD_ESC_TG_NEU]]-Tabla25[[#This Row],[ESC_NUM_COR_COD_ESC_TG_NEU]]</f>
        <v>0.86249999999999982</v>
      </c>
      <c r="CB110" s="39">
        <f>Tabla25[[#This Row],[PAS_DUR_COR_COD_ESC_TG_NEU]]-Tabla25[[#This Row],[ESC_DUR_COR_COD_ESC_TG_NEU]]</f>
        <v>233.58333333333337</v>
      </c>
      <c r="CC110" s="39">
        <f>Tabla25[[#This Row],[PAS_NUM_COR_COD_ESC_TG_POS]]-Tabla25[[#This Row],[ESC_NUM_COR_COD_ESC_TG_POS]]</f>
        <v>0.52499999999999991</v>
      </c>
      <c r="CD110" s="39">
        <f>Tabla25[[#This Row],[PAS_DUR_COR_COD_ESC_TG_POS]]-Tabla25[[#This Row],[ESC_DUR_COR_COD_ESC_TG_POS]]</f>
        <v>289.31410256410265</v>
      </c>
      <c r="CE110" s="39">
        <f>Tabla25[[#This Row],[PAS_NUM_COR_COD_ESC_TG_TOT]]-Tabla25[[#This Row],[ESC_NUM_COR_COD_ESC_TG_TOT]]</f>
        <v>0.80333333333333323</v>
      </c>
      <c r="CF110" s="39">
        <f>Tabla25[[#This Row],[PAS_DUR_COR_COD_ESC_TG_TOT]]-Tabla25[[#This Row],[ESC_DUR_COR_COD_ESC_TG_TOT]]</f>
        <v>285.68349928876239</v>
      </c>
      <c r="CG110" s="42">
        <f>Tabla25[[#This Row],[PAS_NUM_COR_COD_ROS_TG_NEG]]-Tabla25[[#This Row],[PAS_NUM_COR_COD_ESC_TG_NEG]]</f>
        <v>-1.25</v>
      </c>
      <c r="CH110" s="42">
        <f>Tabla25[[#This Row],[PAS_NUM_COR_COD_ROS_TG_NEU]]-Tabla25[[#This Row],[PAS_NUM_COR_COD_ESC_TG_NEU]]</f>
        <v>-0.75</v>
      </c>
      <c r="CI110" s="42">
        <f>Tabla25[[#This Row],[PAS_NUM_COR_COD_ROS_TG_POS]]-Tabla25[[#This Row],[PAS_NUM_COR_COD_ESC_TG_POS]]</f>
        <v>5.0000000000000266E-2</v>
      </c>
      <c r="CJ110" s="42">
        <f>Tabla25[[#This Row],[PAS_NUM_COR_COD_ROS_TG_TOT]]-Tabla25[[#This Row],[PAS_NUM_COR_COD_ESC_TG_TOT]]</f>
        <v>-0.64999999999999991</v>
      </c>
      <c r="CK110" s="42">
        <f>Tabla25[[#This Row],[PAS_DUR_COR_COD_ROS_TG_NEG]]-Tabla25[[#This Row],[PAS_DUR_COR_COD_ESC_TG_NEG]]</f>
        <v>-371.9790209790209</v>
      </c>
      <c r="CL110" s="42">
        <f>Tabla25[[#This Row],[PAS_DUR_COR_COD_ROS_TG_NEU]]-Tabla25[[#This Row],[PAS_DUR_COR_COD_ESC_TG_NEU]]</f>
        <v>-297.36904761904771</v>
      </c>
      <c r="CM110" s="42">
        <f>Tabla25[[#This Row],[PAS_DUR_COR_COD_ROS_TG_POS]]-Tabla25[[#This Row],[PAS_DUR_COR_COD_ESC_TG_POS]]</f>
        <v>-80.076923076923094</v>
      </c>
      <c r="CN110" s="42">
        <f>Tabla25[[#This Row],[PAS_DUR_COR_COD_ROS_TG_TOT]]-Tabla25[[#This Row],[PAS_DUR_COR_COD_ESC_TG_TOT]]</f>
        <v>-255.36842105263145</v>
      </c>
      <c r="CO110" s="44">
        <f>Tabla25[[#This Row],[ESC_NUM_COR_COD_ROS_TG_NEG]]-Tabla25[[#This Row],[ESC_NUM_COR_COD_ESC_TG_NEG]]</f>
        <v>-0.22222222222222188</v>
      </c>
      <c r="CP110" s="44">
        <f>Tabla25[[#This Row],[ESC_NUM_COR_COD_ROS_TG_NEU]]-Tabla25[[#This Row],[ESC_NUM_COR_COD_ESC_TG_NEU]]</f>
        <v>-0.75</v>
      </c>
      <c r="CQ110" s="44">
        <f>Tabla25[[#This Row],[ESC_NUM_COR_COD_ROS_TG_POS]]-Tabla25[[#This Row],[ESC_NUM_COR_COD_ESC_TG_POS]]</f>
        <v>-0.1875</v>
      </c>
      <c r="CR110" s="44">
        <f>Tabla25[[#This Row],[ESC_NUM_COR_COD_ROS_TG_TOT]]-Tabla25[[#This Row],[ESC_NUM_COR_COD_ESC_TG_TOT]]</f>
        <v>-0.37999999999999989</v>
      </c>
      <c r="CS110" s="44">
        <f>Tabla25[[#This Row],[ESC_DUR_COR_COD_ROS_TG_NEG]]-Tabla25[[#This Row],[ESC_DUR_COR_COD_ESC_TG_NEG]]</f>
        <v>-113.80128205128199</v>
      </c>
      <c r="CT110" s="44">
        <f>Tabla25[[#This Row],[ESC_DUR_COR_COD_ROS_TG_NEU]]-Tabla25[[#This Row],[ESC_DUR_COR_COD_ESC_TG_NEU]]</f>
        <v>-118.20000000000005</v>
      </c>
      <c r="CU110" s="44">
        <f>Tabla25[[#This Row],[ESC_DUR_COR_COD_ROS_TG_POS]]-Tabla25[[#This Row],[ESC_DUR_COR_COD_ESC_TG_POS]]</f>
        <v>30.628787878787875</v>
      </c>
      <c r="CV110" s="44">
        <f>Tabla25[[#This Row],[ESC_DUR_COR_COD_ROS_TG_TOT]]-Tabla25[[#This Row],[ESC_DUR_COR_COD_ESC_TG_TOT]]</f>
        <v>-65.754299754299723</v>
      </c>
      <c r="CW110" s="47">
        <f>Tabla25[[#This Row],[ROS_NUM_COR_COD_ROS_TG_NEG]]-Tabla25[[#This Row],[ROS_NUM_COR_COD_ESC_TG_NEG]]</f>
        <v>1.625</v>
      </c>
      <c r="CX110" s="47">
        <f>Tabla25[[#This Row],[ROS_NUM_COR_COD_ROS_TG_NEU]]-Tabla25[[#This Row],[ROS_NUM_COR_COD_ESC_TG_NEU]]</f>
        <v>0.29999999999999982</v>
      </c>
      <c r="CY110" s="47">
        <f>Tabla25[[#This Row],[ROS_NUM_COR_COD_ROS_TG_POS]]-Tabla25[[#This Row],[ROS_NUM_COR_COD_ESC_TG_POS]]</f>
        <v>-0.11111111111111116</v>
      </c>
      <c r="CZ110" s="47">
        <f>Tabla25[[#This Row],[ROS_NUM_COR_COD_ROS_TG_TOT]]-Tabla25[[#This Row],[ROS_NUM_COR_COD_ESC_TG_TOT]]</f>
        <v>0.55555555555555536</v>
      </c>
      <c r="DA110" s="47">
        <f>Tabla25[[#This Row],[ROS_DUR_COR_COD_ROS_TG_NEG]]-Tabla25[[#This Row],[ROS_DUR_COR_COD_ESC_TG_NEG]]</f>
        <v>173.125</v>
      </c>
      <c r="DB110" s="47">
        <f>Tabla25[[#This Row],[ROS_DUR_COR_COD_ROS_TG_NEU]]-Tabla25[[#This Row],[ROS_DUR_COR_COD_ESC_TG_NEU]]</f>
        <v>-241.58333333333326</v>
      </c>
      <c r="DC110" s="47">
        <f>Tabla25[[#This Row],[ROS_DUR_COR_COD_ROS_TG_POS]]-Tabla25[[#This Row],[ROS_DUR_COR_COD_ESC_TG_POS]]</f>
        <v>-140.19047619047626</v>
      </c>
      <c r="DD110" s="47">
        <f>Tabla25[[#This Row],[ROS_DUR_COR_COD_ROS_TG_TOT]]-Tabla25[[#This Row],[ROS_DUR_COR_COD_ESC_TG_TOT]]</f>
        <v>-64.722222222222172</v>
      </c>
    </row>
    <row r="111" spans="1:108" x14ac:dyDescent="0.3">
      <c r="A111" s="2" t="s">
        <v>109</v>
      </c>
      <c r="B111" s="2">
        <v>40</v>
      </c>
      <c r="C111" s="2">
        <v>1</v>
      </c>
      <c r="D111" s="2">
        <v>46</v>
      </c>
      <c r="E111" s="19">
        <v>3.45</v>
      </c>
      <c r="F111" s="19">
        <v>1505.7692307692307</v>
      </c>
      <c r="G111" s="19">
        <v>2.9</v>
      </c>
      <c r="H111" s="19">
        <v>1148.8666666666666</v>
      </c>
      <c r="I111" s="19">
        <v>4.4000000000000004</v>
      </c>
      <c r="J111" s="19">
        <v>1418.9444444444443</v>
      </c>
      <c r="K111" s="19">
        <v>3.5833333333333335</v>
      </c>
      <c r="L111" s="19">
        <v>1355.4130434782608</v>
      </c>
      <c r="M111" s="21">
        <v>3.65</v>
      </c>
      <c r="N111" s="21">
        <v>1505.3333333333333</v>
      </c>
      <c r="O111" s="21">
        <v>4.5</v>
      </c>
      <c r="P111" s="21">
        <v>1642.7058823529412</v>
      </c>
      <c r="Q111" s="21">
        <v>3</v>
      </c>
      <c r="R111" s="21">
        <v>1190.4000000000001</v>
      </c>
      <c r="S111" s="21">
        <v>3.7166666666666668</v>
      </c>
      <c r="T111" s="21">
        <v>1454.5106382978724</v>
      </c>
      <c r="U111" s="22">
        <v>2.625</v>
      </c>
      <c r="V111" s="22">
        <v>1504.5</v>
      </c>
      <c r="W111" s="22">
        <v>1.8888888888888888</v>
      </c>
      <c r="X111" s="22">
        <v>1173</v>
      </c>
      <c r="Y111" s="22">
        <v>3.1</v>
      </c>
      <c r="Z111" s="22">
        <v>1682.8</v>
      </c>
      <c r="AA111" s="22">
        <v>2.5555555555555554</v>
      </c>
      <c r="AB111" s="22">
        <v>1471.0769230769231</v>
      </c>
      <c r="AC111" s="24">
        <v>2.75</v>
      </c>
      <c r="AD111" s="24">
        <v>1274.8</v>
      </c>
      <c r="AE111" s="24">
        <v>2.1111111111111112</v>
      </c>
      <c r="AF111" s="24">
        <v>1924.6666666666667</v>
      </c>
      <c r="AG111" s="24">
        <v>1.6</v>
      </c>
      <c r="AH111" s="24">
        <v>1697</v>
      </c>
      <c r="AI111" s="24">
        <v>2.1111111111111112</v>
      </c>
      <c r="AJ111" s="24">
        <v>1567.1818181818182</v>
      </c>
      <c r="AK111" s="26">
        <v>1.6666666666666667</v>
      </c>
      <c r="AL111" s="26">
        <v>627.16666666666663</v>
      </c>
      <c r="AM111" s="26">
        <v>2.5</v>
      </c>
      <c r="AN111" s="26">
        <v>757.11111111111109</v>
      </c>
      <c r="AO111" s="26">
        <v>1.3</v>
      </c>
      <c r="AP111" s="26">
        <v>353.85714285714283</v>
      </c>
      <c r="AQ111" s="26">
        <v>1.8275862068965518</v>
      </c>
      <c r="AR111" s="26">
        <v>593.36363636363637</v>
      </c>
      <c r="AS111" s="28">
        <v>6.7777777777777777</v>
      </c>
      <c r="AT111" s="28">
        <v>1755.6666666666667</v>
      </c>
      <c r="AU111" s="28">
        <v>5.9</v>
      </c>
      <c r="AV111" s="28">
        <v>1424.4</v>
      </c>
      <c r="AW111" s="28">
        <v>7.5</v>
      </c>
      <c r="AX111" s="28">
        <v>1872</v>
      </c>
      <c r="AY111" s="28">
        <v>6.7241379310344831</v>
      </c>
      <c r="AZ111" s="28">
        <v>1681.5517241379309</v>
      </c>
      <c r="BA111" s="33">
        <f>Tabla25[[#This Row],[ROS_NUM_COR_COD_ROS_TG_NEG]]-Tabla25[[#This Row],[PAS_NUM_COR_COD_ROS_TG_NEG]]</f>
        <v>3.1277777777777778</v>
      </c>
      <c r="BB111" s="33">
        <f>Tabla25[[#This Row],[ROS_DUR_COR_COD_ROS_TG_NEG]]-Tabla25[[#This Row],[PAS_DUR_COR_COD_ROS_TG_NEG]]</f>
        <v>250.33333333333348</v>
      </c>
      <c r="BC111" s="33">
        <f>Tabla25[[#This Row],[ROS_NUM_COR_COD_ROS_TG_NEU]]-Tabla25[[#This Row],[PAS_NUM_COR_COD_ROS_TG_NEU]]</f>
        <v>1.4000000000000004</v>
      </c>
      <c r="BD111" s="33">
        <f>Tabla25[[#This Row],[ROS_DUR_COR_COD_ROS_TG_NEU]]-Tabla25[[#This Row],[PAS_DUR_COR_COD_ROS_TG_NEU]]</f>
        <v>-218.30588235294113</v>
      </c>
      <c r="BE111" s="33">
        <f>Tabla25[[#This Row],[ROS_NUM_COR_COD_ROS_TG_POS]]-Tabla25[[#This Row],[PAS_NUM_COR_COD_ROS_TG_POS]]</f>
        <v>4.5</v>
      </c>
      <c r="BF111" s="33">
        <f>Tabla25[[#This Row],[ROS_DUR_COR_COD_ROS_TG_POS]]-Tabla25[[#This Row],[PAS_DUR_COR_COD_ROS_TG_POS]]</f>
        <v>681.59999999999991</v>
      </c>
      <c r="BG111" s="33">
        <f>Tabla25[[#This Row],[ROS_NUM_COR_COD_ROS_TG_TOT]]-Tabla25[[#This Row],[PAS_NUM_COR_COD_ROS_TG_TOT]]</f>
        <v>3.0074712643678163</v>
      </c>
      <c r="BH111" s="33">
        <f>Tabla25[[#This Row],[ROS_DUR_COR_COD_ROS_TG_TOT]]-Tabla25[[#This Row],[PAS_DUR_COR_COD_ROS_TG_TOT]]</f>
        <v>227.04108584005849</v>
      </c>
      <c r="BI111" s="30">
        <f>Tabla25[[#This Row],[ROS_NUM_COR_COD_ESC_TG_NEG]]-Tabla25[[#This Row],[PAS_NUM_COR_COD_ESC_TG_NEG]]</f>
        <v>-1.7833333333333334</v>
      </c>
      <c r="BJ111" s="30">
        <f>Tabla25[[#This Row],[ROS_DUR_COR_COD_ESC_TG_NEG]]-Tabla25[[#This Row],[PAS_DUR_COR_COD_ESC_TG_NEG]]</f>
        <v>-878.60256410256409</v>
      </c>
      <c r="BK111" s="30">
        <f>Tabla25[[#This Row],[ROS_NUM_COR_COD_ESC_TG_NEU]]-Tabla25[[#This Row],[PAS_NUM_COR_COD_ESC_TG_NEU]]</f>
        <v>-0.39999999999999991</v>
      </c>
      <c r="BL111" s="30">
        <f>Tabla25[[#This Row],[ROS_DUR_COR_COD_ESC_TG_NEU]]-Tabla25[[#This Row],[PAS_DUR_COR_COD_ESC_TG_NEU]]</f>
        <v>-391.75555555555547</v>
      </c>
      <c r="BM111" s="30">
        <f>Tabla25[[#This Row],[ROS_NUM_COR_COD_ESC_TG_POS]]-Tabla25[[#This Row],[PAS_NUM_COR_COD_ESC_TG_POS]]</f>
        <v>-3.1000000000000005</v>
      </c>
      <c r="BN111" s="30">
        <f>Tabla25[[#This Row],[ROS_DUR_COR_COD_ESC_TG_POS]]-Tabla25[[#This Row],[PAS_DUR_COR_COD_ESC_TG_POS]]</f>
        <v>-1065.0873015873015</v>
      </c>
      <c r="BO111" s="30">
        <f>Tabla25[[#This Row],[ROS_NUM_COR_COD_ESC_TG_TOT]]-Tabla25[[#This Row],[PAS_NUM_COR_COD_ESC_TG_TOT]]</f>
        <v>-1.7557471264367817</v>
      </c>
      <c r="BP111" s="30">
        <f>Tabla25[[#This Row],[ROS_DUR_COR_COD_ESC_TG_TOT]]-Tabla25[[#This Row],[PAS_DUR_COR_COD_ESC_TG_TOT]]</f>
        <v>-762.04940711462439</v>
      </c>
      <c r="BQ111" s="36">
        <f>Tabla25[[#This Row],[PAS_NUM_COR_COD_ROS_TG_NEG]]-Tabla25[[#This Row],[ESC_NUM_COR_COD_ROS_TG_NEG]]</f>
        <v>0.89999999999999991</v>
      </c>
      <c r="BR111" s="36">
        <f>Tabla25[[#This Row],[PAS_DUR_COR_COD_ROS_TG_NEG]]-Tabla25[[#This Row],[ESC_DUR_COR_COD_ROS_TG_NEG]]</f>
        <v>230.5333333333333</v>
      </c>
      <c r="BS111" s="36">
        <f>Tabla25[[#This Row],[PAS_NUM_COR_COD_ROS_TG_NEU]]-Tabla25[[#This Row],[ESC_NUM_COR_COD_ROS_TG_NEU]]</f>
        <v>2.3888888888888888</v>
      </c>
      <c r="BT111" s="36">
        <f>Tabla25[[#This Row],[PAS_DUR_COR_COD_ROS_TG_NEU]]-Tabla25[[#This Row],[ESC_DUR_COR_COD_ROS_TG_NEU]]</f>
        <v>-281.96078431372553</v>
      </c>
      <c r="BU111" s="36">
        <f>Tabla25[[#This Row],[PAS_NUM_COR_COD_ROS_TG_POS]]-Tabla25[[#This Row],[ESC_NUM_COR_COD_ROS_TG_POS]]</f>
        <v>1.4</v>
      </c>
      <c r="BV111" s="36">
        <f>Tabla25[[#This Row],[PAS_DUR_COR_COD_ROS_TG_POS]]-Tabla25[[#This Row],[ESC_DUR_COR_COD_ROS_TG_POS]]</f>
        <v>-506.59999999999991</v>
      </c>
      <c r="BW111" s="36">
        <f>Tabla25[[#This Row],[PAS_NUM_COR_COD_ROS_TG_TOT]]-Tabla25[[#This Row],[ESC_NUM_COR_COD_ROS_TG_TOT]]</f>
        <v>1.6055555555555556</v>
      </c>
      <c r="BX111" s="36">
        <f>Tabla25[[#This Row],[PAS_DUR_COR_COD_ROS_TG_TOT]]-Tabla25[[#This Row],[ESC_DUR_COR_COD_ROS_TG_TOT]]</f>
        <v>-112.6711798839458</v>
      </c>
      <c r="BY111" s="39">
        <f>Tabla25[[#This Row],[PAS_NUM_COR_COD_ESC_TG_NEG]]-Tabla25[[#This Row],[ESC_NUM_COR_COD_ESC_TG_NEG]]</f>
        <v>0.82500000000000018</v>
      </c>
      <c r="BZ111" s="39">
        <f>Tabla25[[#This Row],[PAS_DUR_COR_COD_ESC_TG_NEG]]-Tabla25[[#This Row],[ESC_DUR_COR_COD_ESC_TG_NEG]]</f>
        <v>1.2692307692307168</v>
      </c>
      <c r="CA111" s="39">
        <f>Tabla25[[#This Row],[PAS_NUM_COR_COD_ESC_TG_NEU]]-Tabla25[[#This Row],[ESC_NUM_COR_COD_ESC_TG_NEU]]</f>
        <v>1.0111111111111111</v>
      </c>
      <c r="CB111" s="39">
        <f>Tabla25[[#This Row],[PAS_DUR_COR_COD_ESC_TG_NEU]]-Tabla25[[#This Row],[ESC_DUR_COR_COD_ESC_TG_NEU]]</f>
        <v>-24.133333333333439</v>
      </c>
      <c r="CC111" s="39">
        <f>Tabla25[[#This Row],[PAS_NUM_COR_COD_ESC_TG_POS]]-Tabla25[[#This Row],[ESC_NUM_COR_COD_ESC_TG_POS]]</f>
        <v>1.3000000000000003</v>
      </c>
      <c r="CD111" s="39">
        <f>Tabla25[[#This Row],[PAS_DUR_COR_COD_ESC_TG_POS]]-Tabla25[[#This Row],[ESC_DUR_COR_COD_ESC_TG_POS]]</f>
        <v>-263.85555555555561</v>
      </c>
      <c r="CE111" s="39">
        <f>Tabla25[[#This Row],[PAS_NUM_COR_COD_ESC_TG_TOT]]-Tabla25[[#This Row],[ESC_NUM_COR_COD_ESC_TG_TOT]]</f>
        <v>1.0277777777777781</v>
      </c>
      <c r="CF111" s="39">
        <f>Tabla25[[#This Row],[PAS_DUR_COR_COD_ESC_TG_TOT]]-Tabla25[[#This Row],[ESC_DUR_COR_COD_ESC_TG_TOT]]</f>
        <v>-115.66387959866233</v>
      </c>
      <c r="CG111" s="42">
        <f>Tabla25[[#This Row],[PAS_NUM_COR_COD_ROS_TG_NEG]]-Tabla25[[#This Row],[PAS_NUM_COR_COD_ESC_TG_NEG]]</f>
        <v>0.19999999999999973</v>
      </c>
      <c r="CH111" s="42">
        <f>Tabla25[[#This Row],[PAS_NUM_COR_COD_ROS_TG_NEU]]-Tabla25[[#This Row],[PAS_NUM_COR_COD_ESC_TG_NEU]]</f>
        <v>1.6</v>
      </c>
      <c r="CI111" s="42">
        <f>Tabla25[[#This Row],[PAS_NUM_COR_COD_ROS_TG_POS]]-Tabla25[[#This Row],[PAS_NUM_COR_COD_ESC_TG_POS]]</f>
        <v>-1.4000000000000004</v>
      </c>
      <c r="CJ111" s="42">
        <f>Tabla25[[#This Row],[PAS_NUM_COR_COD_ROS_TG_TOT]]-Tabla25[[#This Row],[PAS_NUM_COR_COD_ESC_TG_TOT]]</f>
        <v>0.1333333333333333</v>
      </c>
      <c r="CK111" s="42">
        <f>Tabla25[[#This Row],[PAS_DUR_COR_COD_ROS_TG_NEG]]-Tabla25[[#This Row],[PAS_DUR_COR_COD_ESC_TG_NEG]]</f>
        <v>-0.43589743589745922</v>
      </c>
      <c r="CL111" s="42">
        <f>Tabla25[[#This Row],[PAS_DUR_COR_COD_ROS_TG_NEU]]-Tabla25[[#This Row],[PAS_DUR_COR_COD_ESC_TG_NEU]]</f>
        <v>493.83921568627466</v>
      </c>
      <c r="CM111" s="42">
        <f>Tabla25[[#This Row],[PAS_DUR_COR_COD_ROS_TG_POS]]-Tabla25[[#This Row],[PAS_DUR_COR_COD_ESC_TG_POS]]</f>
        <v>-228.54444444444425</v>
      </c>
      <c r="CN111" s="42">
        <f>Tabla25[[#This Row],[PAS_DUR_COR_COD_ROS_TG_TOT]]-Tabla25[[#This Row],[PAS_DUR_COR_COD_ESC_TG_TOT]]</f>
        <v>99.097594819611686</v>
      </c>
      <c r="CO111" s="44">
        <f>Tabla25[[#This Row],[ESC_NUM_COR_COD_ROS_TG_NEG]]-Tabla25[[#This Row],[ESC_NUM_COR_COD_ESC_TG_NEG]]</f>
        <v>0.125</v>
      </c>
      <c r="CP111" s="44">
        <f>Tabla25[[#This Row],[ESC_NUM_COR_COD_ROS_TG_NEU]]-Tabla25[[#This Row],[ESC_NUM_COR_COD_ESC_TG_NEU]]</f>
        <v>0.22222222222222232</v>
      </c>
      <c r="CQ111" s="44">
        <f>Tabla25[[#This Row],[ESC_NUM_COR_COD_ROS_TG_POS]]-Tabla25[[#This Row],[ESC_NUM_COR_COD_ESC_TG_POS]]</f>
        <v>-1.5</v>
      </c>
      <c r="CR111" s="44">
        <f>Tabla25[[#This Row],[ESC_NUM_COR_COD_ROS_TG_TOT]]-Tabla25[[#This Row],[ESC_NUM_COR_COD_ESC_TG_TOT]]</f>
        <v>-0.4444444444444442</v>
      </c>
      <c r="CS111" s="44">
        <f>Tabla25[[#This Row],[ESC_DUR_COR_COD_ROS_TG_NEG]]-Tabla25[[#This Row],[ESC_DUR_COR_COD_ESC_TG_NEG]]</f>
        <v>-229.70000000000005</v>
      </c>
      <c r="CT111" s="44">
        <f>Tabla25[[#This Row],[ESC_DUR_COR_COD_ROS_TG_NEU]]-Tabla25[[#This Row],[ESC_DUR_COR_COD_ESC_TG_NEU]]</f>
        <v>751.66666666666674</v>
      </c>
      <c r="CU111" s="44">
        <f>Tabla25[[#This Row],[ESC_DUR_COR_COD_ROS_TG_POS]]-Tabla25[[#This Row],[ESC_DUR_COR_COD_ESC_TG_POS]]</f>
        <v>14.200000000000045</v>
      </c>
      <c r="CV111" s="44">
        <f>Tabla25[[#This Row],[ESC_DUR_COR_COD_ROS_TG_TOT]]-Tabla25[[#This Row],[ESC_DUR_COR_COD_ESC_TG_TOT]]</f>
        <v>96.104895104895149</v>
      </c>
      <c r="CW111" s="47">
        <f>Tabla25[[#This Row],[ROS_NUM_COR_COD_ROS_TG_NEG]]-Tabla25[[#This Row],[ROS_NUM_COR_COD_ESC_TG_NEG]]</f>
        <v>5.1111111111111107</v>
      </c>
      <c r="CX111" s="47">
        <f>Tabla25[[#This Row],[ROS_NUM_COR_COD_ROS_TG_NEU]]-Tabla25[[#This Row],[ROS_NUM_COR_COD_ESC_TG_NEU]]</f>
        <v>3.4000000000000004</v>
      </c>
      <c r="CY111" s="47">
        <f>Tabla25[[#This Row],[ROS_NUM_COR_COD_ROS_TG_POS]]-Tabla25[[#This Row],[ROS_NUM_COR_COD_ESC_TG_POS]]</f>
        <v>6.2</v>
      </c>
      <c r="CZ111" s="47">
        <f>Tabla25[[#This Row],[ROS_NUM_COR_COD_ROS_TG_TOT]]-Tabla25[[#This Row],[ROS_NUM_COR_COD_ESC_TG_TOT]]</f>
        <v>4.8965517241379315</v>
      </c>
      <c r="DA111" s="47">
        <f>Tabla25[[#This Row],[ROS_DUR_COR_COD_ROS_TG_NEG]]-Tabla25[[#This Row],[ROS_DUR_COR_COD_ESC_TG_NEG]]</f>
        <v>1128.5</v>
      </c>
      <c r="DB111" s="47">
        <f>Tabla25[[#This Row],[ROS_DUR_COR_COD_ROS_TG_NEU]]-Tabla25[[#This Row],[ROS_DUR_COR_COD_ESC_TG_NEU]]</f>
        <v>667.28888888888901</v>
      </c>
      <c r="DC111" s="47">
        <f>Tabla25[[#This Row],[ROS_DUR_COR_COD_ROS_TG_POS]]-Tabla25[[#This Row],[ROS_DUR_COR_COD_ESC_TG_POS]]</f>
        <v>1518.1428571428571</v>
      </c>
      <c r="DD111" s="47">
        <f>Tabla25[[#This Row],[ROS_DUR_COR_COD_ROS_TG_TOT]]-Tabla25[[#This Row],[ROS_DUR_COR_COD_ESC_TG_TOT]]</f>
        <v>1088.1880877742947</v>
      </c>
    </row>
    <row r="112" spans="1:108" x14ac:dyDescent="0.3">
      <c r="A112" s="2" t="s">
        <v>110</v>
      </c>
      <c r="B112" s="2">
        <v>40</v>
      </c>
      <c r="C112" s="2">
        <v>1</v>
      </c>
      <c r="D112" s="2">
        <v>46</v>
      </c>
      <c r="E112" s="19">
        <v>3.3</v>
      </c>
      <c r="F112" s="19">
        <v>1218.625</v>
      </c>
      <c r="G112" s="19">
        <v>3.25</v>
      </c>
      <c r="H112" s="19">
        <v>1348.3571428571429</v>
      </c>
      <c r="I112" s="19">
        <v>3.7</v>
      </c>
      <c r="J112" s="19">
        <v>1350.0625</v>
      </c>
      <c r="K112" s="19">
        <v>3.4166666666666665</v>
      </c>
      <c r="L112" s="19">
        <v>1303.8260869565217</v>
      </c>
      <c r="M112" s="21">
        <v>3.85</v>
      </c>
      <c r="N112" s="21">
        <v>1345.8823529411766</v>
      </c>
      <c r="O112" s="21">
        <v>3.65</v>
      </c>
      <c r="P112" s="21">
        <v>1391.9411764705883</v>
      </c>
      <c r="Q112" s="21">
        <v>3.4</v>
      </c>
      <c r="R112" s="21">
        <v>1459.9230769230769</v>
      </c>
      <c r="S112" s="21">
        <v>3.6333333333333333</v>
      </c>
      <c r="T112" s="21">
        <v>1394.0851063829787</v>
      </c>
      <c r="U112" s="22">
        <v>3.7</v>
      </c>
      <c r="V112" s="22">
        <v>1861.8333333333333</v>
      </c>
      <c r="W112" s="22">
        <v>4</v>
      </c>
      <c r="X112" s="22">
        <v>1587.375</v>
      </c>
      <c r="Y112" s="22">
        <v>4.2</v>
      </c>
      <c r="Z112" s="22">
        <v>1365.7777777777778</v>
      </c>
      <c r="AA112" s="22">
        <v>3.9666666666666668</v>
      </c>
      <c r="AB112" s="22">
        <v>1572.2608695652175</v>
      </c>
      <c r="AC112" s="24">
        <v>3.1</v>
      </c>
      <c r="AD112" s="24">
        <v>1626.6666666666667</v>
      </c>
      <c r="AE112" s="24">
        <v>2.5</v>
      </c>
      <c r="AF112" s="24">
        <v>1636.8</v>
      </c>
      <c r="AG112" s="24">
        <v>2.2999999999999998</v>
      </c>
      <c r="AH112" s="24">
        <v>1046.8571428571429</v>
      </c>
      <c r="AI112" s="24">
        <v>2.6333333333333333</v>
      </c>
      <c r="AJ112" s="24">
        <v>1404</v>
      </c>
      <c r="AK112" s="26">
        <v>1.5555555555555556</v>
      </c>
      <c r="AL112" s="26">
        <v>772.8</v>
      </c>
      <c r="AM112" s="26">
        <v>2</v>
      </c>
      <c r="AN112" s="26">
        <v>683.77777777777783</v>
      </c>
      <c r="AO112" s="26">
        <v>2.6</v>
      </c>
      <c r="AP112" s="26">
        <v>861.33333333333337</v>
      </c>
      <c r="AQ112" s="26">
        <v>2.0689655172413794</v>
      </c>
      <c r="AR112" s="26">
        <v>772.60869565217388</v>
      </c>
      <c r="AS112" s="28">
        <v>5.5555555555555554</v>
      </c>
      <c r="AT112" s="28">
        <v>1754.5555555555557</v>
      </c>
      <c r="AU112" s="28">
        <v>4.9000000000000004</v>
      </c>
      <c r="AV112" s="28">
        <v>1624.7</v>
      </c>
      <c r="AW112" s="28">
        <v>4.9000000000000004</v>
      </c>
      <c r="AX112" s="28">
        <v>1482.3</v>
      </c>
      <c r="AY112" s="28">
        <v>5.1034482758620694</v>
      </c>
      <c r="AZ112" s="28">
        <v>1615.8965517241379</v>
      </c>
      <c r="BA112" s="33">
        <f>Tabla25[[#This Row],[ROS_NUM_COR_COD_ROS_TG_NEG]]-Tabla25[[#This Row],[PAS_NUM_COR_COD_ROS_TG_NEG]]</f>
        <v>1.7055555555555553</v>
      </c>
      <c r="BB112" s="33">
        <f>Tabla25[[#This Row],[ROS_DUR_COR_COD_ROS_TG_NEG]]-Tabla25[[#This Row],[PAS_DUR_COR_COD_ROS_TG_NEG]]</f>
        <v>408.67320261437908</v>
      </c>
      <c r="BC112" s="33">
        <f>Tabla25[[#This Row],[ROS_NUM_COR_COD_ROS_TG_NEU]]-Tabla25[[#This Row],[PAS_NUM_COR_COD_ROS_TG_NEU]]</f>
        <v>1.2500000000000004</v>
      </c>
      <c r="BD112" s="33">
        <f>Tabla25[[#This Row],[ROS_DUR_COR_COD_ROS_TG_NEU]]-Tabla25[[#This Row],[PAS_DUR_COR_COD_ROS_TG_NEU]]</f>
        <v>232.75882352941176</v>
      </c>
      <c r="BE112" s="33">
        <f>Tabla25[[#This Row],[ROS_NUM_COR_COD_ROS_TG_POS]]-Tabla25[[#This Row],[PAS_NUM_COR_COD_ROS_TG_POS]]</f>
        <v>1.5000000000000004</v>
      </c>
      <c r="BF112" s="33">
        <f>Tabla25[[#This Row],[ROS_DUR_COR_COD_ROS_TG_POS]]-Tabla25[[#This Row],[PAS_DUR_COR_COD_ROS_TG_POS]]</f>
        <v>22.376923076923049</v>
      </c>
      <c r="BG112" s="33">
        <f>Tabla25[[#This Row],[ROS_NUM_COR_COD_ROS_TG_TOT]]-Tabla25[[#This Row],[PAS_NUM_COR_COD_ROS_TG_TOT]]</f>
        <v>1.4701149425287361</v>
      </c>
      <c r="BH112" s="33">
        <f>Tabla25[[#This Row],[ROS_DUR_COR_COD_ROS_TG_TOT]]-Tabla25[[#This Row],[PAS_DUR_COR_COD_ROS_TG_TOT]]</f>
        <v>221.81144534115924</v>
      </c>
      <c r="BI112" s="30">
        <f>Tabla25[[#This Row],[ROS_NUM_COR_COD_ESC_TG_NEG]]-Tabla25[[#This Row],[PAS_NUM_COR_COD_ESC_TG_NEG]]</f>
        <v>-1.7444444444444442</v>
      </c>
      <c r="BJ112" s="30">
        <f>Tabla25[[#This Row],[ROS_DUR_COR_COD_ESC_TG_NEG]]-Tabla25[[#This Row],[PAS_DUR_COR_COD_ESC_TG_NEG]]</f>
        <v>-445.82500000000005</v>
      </c>
      <c r="BK112" s="30">
        <f>Tabla25[[#This Row],[ROS_NUM_COR_COD_ESC_TG_NEU]]-Tabla25[[#This Row],[PAS_NUM_COR_COD_ESC_TG_NEU]]</f>
        <v>-1.25</v>
      </c>
      <c r="BL112" s="30">
        <f>Tabla25[[#This Row],[ROS_DUR_COR_COD_ESC_TG_NEU]]-Tabla25[[#This Row],[PAS_DUR_COR_COD_ESC_TG_NEU]]</f>
        <v>-664.57936507936506</v>
      </c>
      <c r="BM112" s="30">
        <f>Tabla25[[#This Row],[ROS_NUM_COR_COD_ESC_TG_POS]]-Tabla25[[#This Row],[PAS_NUM_COR_COD_ESC_TG_POS]]</f>
        <v>-1.1000000000000001</v>
      </c>
      <c r="BN112" s="30">
        <f>Tabla25[[#This Row],[ROS_DUR_COR_COD_ESC_TG_POS]]-Tabla25[[#This Row],[PAS_DUR_COR_COD_ESC_TG_POS]]</f>
        <v>-488.72916666666663</v>
      </c>
      <c r="BO112" s="30">
        <f>Tabla25[[#This Row],[ROS_NUM_COR_COD_ESC_TG_TOT]]-Tabla25[[#This Row],[PAS_NUM_COR_COD_ESC_TG_TOT]]</f>
        <v>-1.3477011494252871</v>
      </c>
      <c r="BP112" s="30">
        <f>Tabla25[[#This Row],[ROS_DUR_COR_COD_ESC_TG_TOT]]-Tabla25[[#This Row],[PAS_DUR_COR_COD_ESC_TG_TOT]]</f>
        <v>-531.21739130434787</v>
      </c>
      <c r="BQ112" s="36">
        <f>Tabla25[[#This Row],[PAS_NUM_COR_COD_ROS_TG_NEG]]-Tabla25[[#This Row],[ESC_NUM_COR_COD_ROS_TG_NEG]]</f>
        <v>0.75</v>
      </c>
      <c r="BR112" s="36">
        <f>Tabla25[[#This Row],[PAS_DUR_COR_COD_ROS_TG_NEG]]-Tabla25[[#This Row],[ESC_DUR_COR_COD_ROS_TG_NEG]]</f>
        <v>-280.78431372549016</v>
      </c>
      <c r="BS112" s="36">
        <f>Tabla25[[#This Row],[PAS_NUM_COR_COD_ROS_TG_NEU]]-Tabla25[[#This Row],[ESC_NUM_COR_COD_ROS_TG_NEU]]</f>
        <v>1.1499999999999999</v>
      </c>
      <c r="BT112" s="36">
        <f>Tabla25[[#This Row],[PAS_DUR_COR_COD_ROS_TG_NEU]]-Tabla25[[#This Row],[ESC_DUR_COR_COD_ROS_TG_NEU]]</f>
        <v>-244.85882352941167</v>
      </c>
      <c r="BU112" s="36">
        <f>Tabla25[[#This Row],[PAS_NUM_COR_COD_ROS_TG_POS]]-Tabla25[[#This Row],[ESC_NUM_COR_COD_ROS_TG_POS]]</f>
        <v>1.1000000000000001</v>
      </c>
      <c r="BV112" s="36">
        <f>Tabla25[[#This Row],[PAS_DUR_COR_COD_ROS_TG_POS]]-Tabla25[[#This Row],[ESC_DUR_COR_COD_ROS_TG_POS]]</f>
        <v>413.06593406593402</v>
      </c>
      <c r="BW112" s="36">
        <f>Tabla25[[#This Row],[PAS_NUM_COR_COD_ROS_TG_TOT]]-Tabla25[[#This Row],[ESC_NUM_COR_COD_ROS_TG_TOT]]</f>
        <v>1</v>
      </c>
      <c r="BX112" s="36">
        <f>Tabla25[[#This Row],[PAS_DUR_COR_COD_ROS_TG_TOT]]-Tabla25[[#This Row],[ESC_DUR_COR_COD_ROS_TG_TOT]]</f>
        <v>-9.9148936170213346</v>
      </c>
      <c r="BY112" s="39">
        <f>Tabla25[[#This Row],[PAS_NUM_COR_COD_ESC_TG_NEG]]-Tabla25[[#This Row],[ESC_NUM_COR_COD_ESC_TG_NEG]]</f>
        <v>-0.40000000000000036</v>
      </c>
      <c r="BZ112" s="39">
        <f>Tabla25[[#This Row],[PAS_DUR_COR_COD_ESC_TG_NEG]]-Tabla25[[#This Row],[ESC_DUR_COR_COD_ESC_TG_NEG]]</f>
        <v>-643.20833333333326</v>
      </c>
      <c r="CA112" s="39">
        <f>Tabla25[[#This Row],[PAS_NUM_COR_COD_ESC_TG_NEU]]-Tabla25[[#This Row],[ESC_NUM_COR_COD_ESC_TG_NEU]]</f>
        <v>-0.75</v>
      </c>
      <c r="CB112" s="39">
        <f>Tabla25[[#This Row],[PAS_DUR_COR_COD_ESC_TG_NEU]]-Tabla25[[#This Row],[ESC_DUR_COR_COD_ESC_TG_NEU]]</f>
        <v>-239.01785714285711</v>
      </c>
      <c r="CC112" s="39">
        <f>Tabla25[[#This Row],[PAS_NUM_COR_COD_ESC_TG_POS]]-Tabla25[[#This Row],[ESC_NUM_COR_COD_ESC_TG_POS]]</f>
        <v>-0.5</v>
      </c>
      <c r="CD112" s="39">
        <f>Tabla25[[#This Row],[PAS_DUR_COR_COD_ESC_TG_POS]]-Tabla25[[#This Row],[ESC_DUR_COR_COD_ESC_TG_POS]]</f>
        <v>-15.715277777777828</v>
      </c>
      <c r="CE112" s="39">
        <f>Tabla25[[#This Row],[PAS_NUM_COR_COD_ESC_TG_TOT]]-Tabla25[[#This Row],[ESC_NUM_COR_COD_ESC_TG_TOT]]</f>
        <v>-0.55000000000000027</v>
      </c>
      <c r="CF112" s="39">
        <f>Tabla25[[#This Row],[PAS_DUR_COR_COD_ESC_TG_TOT]]-Tabla25[[#This Row],[ESC_DUR_COR_COD_ESC_TG_TOT]]</f>
        <v>-268.43478260869574</v>
      </c>
      <c r="CG112" s="42">
        <f>Tabla25[[#This Row],[PAS_NUM_COR_COD_ROS_TG_NEG]]-Tabla25[[#This Row],[PAS_NUM_COR_COD_ESC_TG_NEG]]</f>
        <v>0.55000000000000027</v>
      </c>
      <c r="CH112" s="42">
        <f>Tabla25[[#This Row],[PAS_NUM_COR_COD_ROS_TG_NEU]]-Tabla25[[#This Row],[PAS_NUM_COR_COD_ESC_TG_NEU]]</f>
        <v>0.39999999999999991</v>
      </c>
      <c r="CI112" s="42">
        <f>Tabla25[[#This Row],[PAS_NUM_COR_COD_ROS_TG_POS]]-Tabla25[[#This Row],[PAS_NUM_COR_COD_ESC_TG_POS]]</f>
        <v>-0.30000000000000027</v>
      </c>
      <c r="CJ112" s="42">
        <f>Tabla25[[#This Row],[PAS_NUM_COR_COD_ROS_TG_TOT]]-Tabla25[[#This Row],[PAS_NUM_COR_COD_ESC_TG_TOT]]</f>
        <v>0.21666666666666679</v>
      </c>
      <c r="CK112" s="42">
        <f>Tabla25[[#This Row],[PAS_DUR_COR_COD_ROS_TG_NEG]]-Tabla25[[#This Row],[PAS_DUR_COR_COD_ESC_TG_NEG]]</f>
        <v>127.25735294117658</v>
      </c>
      <c r="CL112" s="42">
        <f>Tabla25[[#This Row],[PAS_DUR_COR_COD_ROS_TG_NEU]]-Tabla25[[#This Row],[PAS_DUR_COR_COD_ESC_TG_NEU]]</f>
        <v>43.584033613445399</v>
      </c>
      <c r="CM112" s="42">
        <f>Tabla25[[#This Row],[PAS_DUR_COR_COD_ROS_TG_POS]]-Tabla25[[#This Row],[PAS_DUR_COR_COD_ESC_TG_POS]]</f>
        <v>109.86057692307691</v>
      </c>
      <c r="CN112" s="42">
        <f>Tabla25[[#This Row],[PAS_DUR_COR_COD_ROS_TG_TOT]]-Tabla25[[#This Row],[PAS_DUR_COR_COD_ESC_TG_TOT]]</f>
        <v>90.259019426456916</v>
      </c>
      <c r="CO112" s="44">
        <f>Tabla25[[#This Row],[ESC_NUM_COR_COD_ROS_TG_NEG]]-Tabla25[[#This Row],[ESC_NUM_COR_COD_ESC_TG_NEG]]</f>
        <v>-0.60000000000000009</v>
      </c>
      <c r="CP112" s="44">
        <f>Tabla25[[#This Row],[ESC_NUM_COR_COD_ROS_TG_NEU]]-Tabla25[[#This Row],[ESC_NUM_COR_COD_ESC_TG_NEU]]</f>
        <v>-1.5</v>
      </c>
      <c r="CQ112" s="44">
        <f>Tabla25[[#This Row],[ESC_NUM_COR_COD_ROS_TG_POS]]-Tabla25[[#This Row],[ESC_NUM_COR_COD_ESC_TG_POS]]</f>
        <v>-1.9000000000000004</v>
      </c>
      <c r="CR112" s="44">
        <f>Tabla25[[#This Row],[ESC_NUM_COR_COD_ROS_TG_TOT]]-Tabla25[[#This Row],[ESC_NUM_COR_COD_ESC_TG_TOT]]</f>
        <v>-1.3333333333333335</v>
      </c>
      <c r="CS112" s="44">
        <f>Tabla25[[#This Row],[ESC_DUR_COR_COD_ROS_TG_NEG]]-Tabla25[[#This Row],[ESC_DUR_COR_COD_ESC_TG_NEG]]</f>
        <v>-235.16666666666652</v>
      </c>
      <c r="CT112" s="44">
        <f>Tabla25[[#This Row],[ESC_DUR_COR_COD_ROS_TG_NEU]]-Tabla25[[#This Row],[ESC_DUR_COR_COD_ESC_TG_NEU]]</f>
        <v>49.424999999999955</v>
      </c>
      <c r="CU112" s="44">
        <f>Tabla25[[#This Row],[ESC_DUR_COR_COD_ROS_TG_POS]]-Tabla25[[#This Row],[ESC_DUR_COR_COD_ESC_TG_POS]]</f>
        <v>-318.92063492063494</v>
      </c>
      <c r="CV112" s="44">
        <f>Tabla25[[#This Row],[ESC_DUR_COR_COD_ROS_TG_TOT]]-Tabla25[[#This Row],[ESC_DUR_COR_COD_ESC_TG_TOT]]</f>
        <v>-168.26086956521749</v>
      </c>
      <c r="CW112" s="47">
        <f>Tabla25[[#This Row],[ROS_NUM_COR_COD_ROS_TG_NEG]]-Tabla25[[#This Row],[ROS_NUM_COR_COD_ESC_TG_NEG]]</f>
        <v>4</v>
      </c>
      <c r="CX112" s="47">
        <f>Tabla25[[#This Row],[ROS_NUM_COR_COD_ROS_TG_NEU]]-Tabla25[[#This Row],[ROS_NUM_COR_COD_ESC_TG_NEU]]</f>
        <v>2.9000000000000004</v>
      </c>
      <c r="CY112" s="47">
        <f>Tabla25[[#This Row],[ROS_NUM_COR_COD_ROS_TG_POS]]-Tabla25[[#This Row],[ROS_NUM_COR_COD_ESC_TG_POS]]</f>
        <v>2.3000000000000003</v>
      </c>
      <c r="CZ112" s="47">
        <f>Tabla25[[#This Row],[ROS_NUM_COR_COD_ROS_TG_TOT]]-Tabla25[[#This Row],[ROS_NUM_COR_COD_ESC_TG_TOT]]</f>
        <v>3.0344827586206899</v>
      </c>
      <c r="DA112" s="47">
        <f>Tabla25[[#This Row],[ROS_DUR_COR_COD_ROS_TG_NEG]]-Tabla25[[#This Row],[ROS_DUR_COR_COD_ESC_TG_NEG]]</f>
        <v>981.7555555555557</v>
      </c>
      <c r="DB112" s="47">
        <f>Tabla25[[#This Row],[ROS_DUR_COR_COD_ROS_TG_NEU]]-Tabla25[[#This Row],[ROS_DUR_COR_COD_ESC_TG_NEU]]</f>
        <v>940.92222222222222</v>
      </c>
      <c r="DC112" s="47">
        <f>Tabla25[[#This Row],[ROS_DUR_COR_COD_ROS_TG_POS]]-Tabla25[[#This Row],[ROS_DUR_COR_COD_ESC_TG_POS]]</f>
        <v>620.96666666666658</v>
      </c>
      <c r="DD112" s="47">
        <f>Tabla25[[#This Row],[ROS_DUR_COR_COD_ROS_TG_TOT]]-Tabla25[[#This Row],[ROS_DUR_COR_COD_ESC_TG_TOT]]</f>
        <v>843.28785607196403</v>
      </c>
    </row>
    <row r="113" spans="1:108" x14ac:dyDescent="0.3">
      <c r="A113" s="2" t="s">
        <v>111</v>
      </c>
      <c r="B113" s="2">
        <v>40</v>
      </c>
      <c r="C113" s="2">
        <v>1</v>
      </c>
      <c r="D113" s="2">
        <v>46</v>
      </c>
      <c r="E113" s="19">
        <v>1.3157894736842106</v>
      </c>
      <c r="F113" s="19">
        <v>674</v>
      </c>
      <c r="G113" s="19">
        <v>1.1000000000000001</v>
      </c>
      <c r="H113" s="19">
        <v>859.85714285714289</v>
      </c>
      <c r="I113" s="19">
        <v>0.6</v>
      </c>
      <c r="J113" s="19">
        <v>583</v>
      </c>
      <c r="K113" s="19">
        <v>1</v>
      </c>
      <c r="L113" s="19">
        <v>723.31578947368416</v>
      </c>
      <c r="M113" s="21">
        <v>0.89473684210526316</v>
      </c>
      <c r="N113" s="21">
        <v>481.625</v>
      </c>
      <c r="O113" s="21">
        <v>1.5</v>
      </c>
      <c r="P113" s="21">
        <v>917.875</v>
      </c>
      <c r="Q113" s="21">
        <v>0.45</v>
      </c>
      <c r="R113" s="21">
        <v>415.25</v>
      </c>
      <c r="S113" s="21">
        <v>0.94915254237288138</v>
      </c>
      <c r="T113" s="21">
        <v>642.85</v>
      </c>
      <c r="U113" s="22">
        <v>1.2222222222222223</v>
      </c>
      <c r="V113" s="22">
        <v>441.4</v>
      </c>
      <c r="W113" s="22">
        <v>0.66666666666666663</v>
      </c>
      <c r="X113" s="22">
        <v>248.75</v>
      </c>
      <c r="Y113" s="22">
        <v>1.4444444444444444</v>
      </c>
      <c r="Z113" s="22">
        <v>962.33333333333337</v>
      </c>
      <c r="AA113" s="22">
        <v>1.1111111111111112</v>
      </c>
      <c r="AB113" s="22">
        <v>507.41666666666669</v>
      </c>
      <c r="AC113" s="24">
        <v>1.6666666666666667</v>
      </c>
      <c r="AD113" s="24">
        <v>606.71428571428567</v>
      </c>
      <c r="AE113" s="24">
        <v>1.3333333333333333</v>
      </c>
      <c r="AF113" s="24">
        <v>688</v>
      </c>
      <c r="AG113" s="24">
        <v>1.4444444444444444</v>
      </c>
      <c r="AH113" s="24">
        <v>517.66666666666663</v>
      </c>
      <c r="AI113" s="24">
        <v>1.4814814814814814</v>
      </c>
      <c r="AJ113" s="24">
        <v>594.41176470588232</v>
      </c>
      <c r="AK113" s="26">
        <v>1.875</v>
      </c>
      <c r="AL113" s="26">
        <v>610</v>
      </c>
      <c r="AM113" s="26">
        <v>2.3333333333333335</v>
      </c>
      <c r="AN113" s="26">
        <v>722.125</v>
      </c>
      <c r="AO113" s="26">
        <v>1.4444444444444444</v>
      </c>
      <c r="AP113" s="26">
        <v>485.2</v>
      </c>
      <c r="AQ113" s="26">
        <v>1.8846153846153846</v>
      </c>
      <c r="AR113" s="26">
        <v>624.36842105263156</v>
      </c>
      <c r="AS113" s="28">
        <v>4.125</v>
      </c>
      <c r="AT113" s="28">
        <v>926.875</v>
      </c>
      <c r="AU113" s="28">
        <v>3.3333333333333335</v>
      </c>
      <c r="AV113" s="28">
        <v>842.125</v>
      </c>
      <c r="AW113" s="28">
        <v>3.6666666666666665</v>
      </c>
      <c r="AX113" s="28">
        <v>869.33333333333337</v>
      </c>
      <c r="AY113" s="28">
        <v>3.6923076923076925</v>
      </c>
      <c r="AZ113" s="28">
        <v>879.04</v>
      </c>
      <c r="BA113" s="33">
        <f>Tabla25[[#This Row],[ROS_NUM_COR_COD_ROS_TG_NEG]]-Tabla25[[#This Row],[PAS_NUM_COR_COD_ROS_TG_NEG]]</f>
        <v>3.2302631578947367</v>
      </c>
      <c r="BB113" s="33">
        <f>Tabla25[[#This Row],[ROS_DUR_COR_COD_ROS_TG_NEG]]-Tabla25[[#This Row],[PAS_DUR_COR_COD_ROS_TG_NEG]]</f>
        <v>445.25</v>
      </c>
      <c r="BC113" s="33">
        <f>Tabla25[[#This Row],[ROS_NUM_COR_COD_ROS_TG_NEU]]-Tabla25[[#This Row],[PAS_NUM_COR_COD_ROS_TG_NEU]]</f>
        <v>1.8333333333333335</v>
      </c>
      <c r="BD113" s="33">
        <f>Tabla25[[#This Row],[ROS_DUR_COR_COD_ROS_TG_NEU]]-Tabla25[[#This Row],[PAS_DUR_COR_COD_ROS_TG_NEU]]</f>
        <v>-75.75</v>
      </c>
      <c r="BE113" s="33">
        <f>Tabla25[[#This Row],[ROS_NUM_COR_COD_ROS_TG_POS]]-Tabla25[[#This Row],[PAS_NUM_COR_COD_ROS_TG_POS]]</f>
        <v>3.2166666666666663</v>
      </c>
      <c r="BF113" s="33">
        <f>Tabla25[[#This Row],[ROS_DUR_COR_COD_ROS_TG_POS]]-Tabla25[[#This Row],[PAS_DUR_COR_COD_ROS_TG_POS]]</f>
        <v>454.08333333333337</v>
      </c>
      <c r="BG113" s="33">
        <f>Tabla25[[#This Row],[ROS_NUM_COR_COD_ROS_TG_TOT]]-Tabla25[[#This Row],[PAS_NUM_COR_COD_ROS_TG_TOT]]</f>
        <v>2.743155149934811</v>
      </c>
      <c r="BH113" s="33">
        <f>Tabla25[[#This Row],[ROS_DUR_COR_COD_ROS_TG_TOT]]-Tabla25[[#This Row],[PAS_DUR_COR_COD_ROS_TG_TOT]]</f>
        <v>236.18999999999994</v>
      </c>
      <c r="BI113" s="30">
        <f>Tabla25[[#This Row],[ROS_NUM_COR_COD_ESC_TG_NEG]]-Tabla25[[#This Row],[PAS_NUM_COR_COD_ESC_TG_NEG]]</f>
        <v>0.55921052631578938</v>
      </c>
      <c r="BJ113" s="30">
        <f>Tabla25[[#This Row],[ROS_DUR_COR_COD_ESC_TG_NEG]]-Tabla25[[#This Row],[PAS_DUR_COR_COD_ESC_TG_NEG]]</f>
        <v>-64</v>
      </c>
      <c r="BK113" s="30">
        <f>Tabla25[[#This Row],[ROS_NUM_COR_COD_ESC_TG_NEU]]-Tabla25[[#This Row],[PAS_NUM_COR_COD_ESC_TG_NEU]]</f>
        <v>1.2333333333333334</v>
      </c>
      <c r="BL113" s="30">
        <f>Tabla25[[#This Row],[ROS_DUR_COR_COD_ESC_TG_NEU]]-Tabla25[[#This Row],[PAS_DUR_COR_COD_ESC_TG_NEU]]</f>
        <v>-137.73214285714289</v>
      </c>
      <c r="BM113" s="30">
        <f>Tabla25[[#This Row],[ROS_NUM_COR_COD_ESC_TG_POS]]-Tabla25[[#This Row],[PAS_NUM_COR_COD_ESC_TG_POS]]</f>
        <v>0.84444444444444444</v>
      </c>
      <c r="BN113" s="30">
        <f>Tabla25[[#This Row],[ROS_DUR_COR_COD_ESC_TG_POS]]-Tabla25[[#This Row],[PAS_DUR_COR_COD_ESC_TG_POS]]</f>
        <v>-97.800000000000011</v>
      </c>
      <c r="BO113" s="30">
        <f>Tabla25[[#This Row],[ROS_NUM_COR_COD_ESC_TG_TOT]]-Tabla25[[#This Row],[PAS_NUM_COR_COD_ESC_TG_TOT]]</f>
        <v>0.88461538461538458</v>
      </c>
      <c r="BP113" s="30">
        <f>Tabla25[[#This Row],[ROS_DUR_COR_COD_ESC_TG_TOT]]-Tabla25[[#This Row],[PAS_DUR_COR_COD_ESC_TG_TOT]]</f>
        <v>-98.947368421052602</v>
      </c>
      <c r="BQ113" s="36">
        <f>Tabla25[[#This Row],[PAS_NUM_COR_COD_ROS_TG_NEG]]-Tabla25[[#This Row],[ESC_NUM_COR_COD_ROS_TG_NEG]]</f>
        <v>-0.77192982456140358</v>
      </c>
      <c r="BR113" s="36">
        <f>Tabla25[[#This Row],[PAS_DUR_COR_COD_ROS_TG_NEG]]-Tabla25[[#This Row],[ESC_DUR_COR_COD_ROS_TG_NEG]]</f>
        <v>-125.08928571428567</v>
      </c>
      <c r="BS113" s="36">
        <f>Tabla25[[#This Row],[PAS_NUM_COR_COD_ROS_TG_NEU]]-Tabla25[[#This Row],[ESC_NUM_COR_COD_ROS_TG_NEU]]</f>
        <v>0.16666666666666674</v>
      </c>
      <c r="BT113" s="36">
        <f>Tabla25[[#This Row],[PAS_DUR_COR_COD_ROS_TG_NEU]]-Tabla25[[#This Row],[ESC_DUR_COR_COD_ROS_TG_NEU]]</f>
        <v>229.875</v>
      </c>
      <c r="BU113" s="36">
        <f>Tabla25[[#This Row],[PAS_NUM_COR_COD_ROS_TG_POS]]-Tabla25[[#This Row],[ESC_NUM_COR_COD_ROS_TG_POS]]</f>
        <v>-0.99444444444444446</v>
      </c>
      <c r="BV113" s="36">
        <f>Tabla25[[#This Row],[PAS_DUR_COR_COD_ROS_TG_POS]]-Tabla25[[#This Row],[ESC_DUR_COR_COD_ROS_TG_POS]]</f>
        <v>-102.41666666666663</v>
      </c>
      <c r="BW113" s="36">
        <f>Tabla25[[#This Row],[PAS_NUM_COR_COD_ROS_TG_TOT]]-Tabla25[[#This Row],[ESC_NUM_COR_COD_ROS_TG_TOT]]</f>
        <v>-0.53232893910860002</v>
      </c>
      <c r="BX113" s="36">
        <f>Tabla25[[#This Row],[PAS_DUR_COR_COD_ROS_TG_TOT]]-Tabla25[[#This Row],[ESC_DUR_COR_COD_ROS_TG_TOT]]</f>
        <v>48.438235294117703</v>
      </c>
      <c r="BY113" s="39">
        <f>Tabla25[[#This Row],[PAS_NUM_COR_COD_ESC_TG_NEG]]-Tabla25[[#This Row],[ESC_NUM_COR_COD_ESC_TG_NEG]]</f>
        <v>9.3567251461988299E-2</v>
      </c>
      <c r="BZ113" s="39">
        <f>Tabla25[[#This Row],[PAS_DUR_COR_COD_ESC_TG_NEG]]-Tabla25[[#This Row],[ESC_DUR_COR_COD_ESC_TG_NEG]]</f>
        <v>232.60000000000002</v>
      </c>
      <c r="CA113" s="39">
        <f>Tabla25[[#This Row],[PAS_NUM_COR_COD_ESC_TG_NEU]]-Tabla25[[#This Row],[ESC_NUM_COR_COD_ESC_TG_NEU]]</f>
        <v>0.43333333333333346</v>
      </c>
      <c r="CB113" s="39">
        <f>Tabla25[[#This Row],[PAS_DUR_COR_COD_ESC_TG_NEU]]-Tabla25[[#This Row],[ESC_DUR_COR_COD_ESC_TG_NEU]]</f>
        <v>611.10714285714289</v>
      </c>
      <c r="CC113" s="39">
        <f>Tabla25[[#This Row],[PAS_NUM_COR_COD_ESC_TG_POS]]-Tabla25[[#This Row],[ESC_NUM_COR_COD_ESC_TG_POS]]</f>
        <v>-0.84444444444444444</v>
      </c>
      <c r="CD113" s="39">
        <f>Tabla25[[#This Row],[PAS_DUR_COR_COD_ESC_TG_POS]]-Tabla25[[#This Row],[ESC_DUR_COR_COD_ESC_TG_POS]]</f>
        <v>-379.33333333333337</v>
      </c>
      <c r="CE113" s="39">
        <f>Tabla25[[#This Row],[PAS_NUM_COR_COD_ESC_TG_TOT]]-Tabla25[[#This Row],[ESC_NUM_COR_COD_ESC_TG_TOT]]</f>
        <v>-0.11111111111111116</v>
      </c>
      <c r="CF113" s="39">
        <f>Tabla25[[#This Row],[PAS_DUR_COR_COD_ESC_TG_TOT]]-Tabla25[[#This Row],[ESC_DUR_COR_COD_ESC_TG_TOT]]</f>
        <v>215.89912280701748</v>
      </c>
      <c r="CG113" s="42">
        <f>Tabla25[[#This Row],[PAS_NUM_COR_COD_ROS_TG_NEG]]-Tabla25[[#This Row],[PAS_NUM_COR_COD_ESC_TG_NEG]]</f>
        <v>-0.42105263157894746</v>
      </c>
      <c r="CH113" s="42">
        <f>Tabla25[[#This Row],[PAS_NUM_COR_COD_ROS_TG_NEU]]-Tabla25[[#This Row],[PAS_NUM_COR_COD_ESC_TG_NEU]]</f>
        <v>0.39999999999999991</v>
      </c>
      <c r="CI113" s="42">
        <f>Tabla25[[#This Row],[PAS_NUM_COR_COD_ROS_TG_POS]]-Tabla25[[#This Row],[PAS_NUM_COR_COD_ESC_TG_POS]]</f>
        <v>-0.14999999999999997</v>
      </c>
      <c r="CJ113" s="42">
        <f>Tabla25[[#This Row],[PAS_NUM_COR_COD_ROS_TG_TOT]]-Tabla25[[#This Row],[PAS_NUM_COR_COD_ESC_TG_TOT]]</f>
        <v>-5.084745762711862E-2</v>
      </c>
      <c r="CK113" s="42">
        <f>Tabla25[[#This Row],[PAS_DUR_COR_COD_ROS_TG_NEG]]-Tabla25[[#This Row],[PAS_DUR_COR_COD_ESC_TG_NEG]]</f>
        <v>-192.375</v>
      </c>
      <c r="CL113" s="42">
        <f>Tabla25[[#This Row],[PAS_DUR_COR_COD_ROS_TG_NEU]]-Tabla25[[#This Row],[PAS_DUR_COR_COD_ESC_TG_NEU]]</f>
        <v>58.01785714285711</v>
      </c>
      <c r="CM113" s="42">
        <f>Tabla25[[#This Row],[PAS_DUR_COR_COD_ROS_TG_POS]]-Tabla25[[#This Row],[PAS_DUR_COR_COD_ESC_TG_POS]]</f>
        <v>-167.75</v>
      </c>
      <c r="CN113" s="42">
        <f>Tabla25[[#This Row],[PAS_DUR_COR_COD_ROS_TG_TOT]]-Tabla25[[#This Row],[PAS_DUR_COR_COD_ESC_TG_TOT]]</f>
        <v>-80.46578947368414</v>
      </c>
      <c r="CO113" s="44">
        <f>Tabla25[[#This Row],[ESC_NUM_COR_COD_ROS_TG_NEG]]-Tabla25[[#This Row],[ESC_NUM_COR_COD_ESC_TG_NEG]]</f>
        <v>0.44444444444444442</v>
      </c>
      <c r="CP113" s="44">
        <f>Tabla25[[#This Row],[ESC_NUM_COR_COD_ROS_TG_NEU]]-Tabla25[[#This Row],[ESC_NUM_COR_COD_ESC_TG_NEU]]</f>
        <v>0.66666666666666663</v>
      </c>
      <c r="CQ113" s="44">
        <f>Tabla25[[#This Row],[ESC_NUM_COR_COD_ROS_TG_POS]]-Tabla25[[#This Row],[ESC_NUM_COR_COD_ESC_TG_POS]]</f>
        <v>0</v>
      </c>
      <c r="CR113" s="44">
        <f>Tabla25[[#This Row],[ESC_NUM_COR_COD_ROS_TG_TOT]]-Tabla25[[#This Row],[ESC_NUM_COR_COD_ESC_TG_TOT]]</f>
        <v>0.37037037037037024</v>
      </c>
      <c r="CS113" s="44">
        <f>Tabla25[[#This Row],[ESC_DUR_COR_COD_ROS_TG_NEG]]-Tabla25[[#This Row],[ESC_DUR_COR_COD_ESC_TG_NEG]]</f>
        <v>165.31428571428569</v>
      </c>
      <c r="CT113" s="44">
        <f>Tabla25[[#This Row],[ESC_DUR_COR_COD_ROS_TG_NEU]]-Tabla25[[#This Row],[ESC_DUR_COR_COD_ESC_TG_NEU]]</f>
        <v>439.25</v>
      </c>
      <c r="CU113" s="44">
        <f>Tabla25[[#This Row],[ESC_DUR_COR_COD_ROS_TG_POS]]-Tabla25[[#This Row],[ESC_DUR_COR_COD_ESC_TG_POS]]</f>
        <v>-444.66666666666674</v>
      </c>
      <c r="CV113" s="44">
        <f>Tabla25[[#This Row],[ESC_DUR_COR_COD_ROS_TG_TOT]]-Tabla25[[#This Row],[ESC_DUR_COR_COD_ESC_TG_TOT]]</f>
        <v>86.995098039215634</v>
      </c>
      <c r="CW113" s="47">
        <f>Tabla25[[#This Row],[ROS_NUM_COR_COD_ROS_TG_NEG]]-Tabla25[[#This Row],[ROS_NUM_COR_COD_ESC_TG_NEG]]</f>
        <v>2.25</v>
      </c>
      <c r="CX113" s="47">
        <f>Tabla25[[#This Row],[ROS_NUM_COR_COD_ROS_TG_NEU]]-Tabla25[[#This Row],[ROS_NUM_COR_COD_ESC_TG_NEU]]</f>
        <v>1</v>
      </c>
      <c r="CY113" s="47">
        <f>Tabla25[[#This Row],[ROS_NUM_COR_COD_ROS_TG_POS]]-Tabla25[[#This Row],[ROS_NUM_COR_COD_ESC_TG_POS]]</f>
        <v>2.2222222222222223</v>
      </c>
      <c r="CZ113" s="47">
        <f>Tabla25[[#This Row],[ROS_NUM_COR_COD_ROS_TG_TOT]]-Tabla25[[#This Row],[ROS_NUM_COR_COD_ESC_TG_TOT]]</f>
        <v>1.8076923076923079</v>
      </c>
      <c r="DA113" s="47">
        <f>Tabla25[[#This Row],[ROS_DUR_COR_COD_ROS_TG_NEG]]-Tabla25[[#This Row],[ROS_DUR_COR_COD_ESC_TG_NEG]]</f>
        <v>316.875</v>
      </c>
      <c r="DB113" s="47">
        <f>Tabla25[[#This Row],[ROS_DUR_COR_COD_ROS_TG_NEU]]-Tabla25[[#This Row],[ROS_DUR_COR_COD_ESC_TG_NEU]]</f>
        <v>120</v>
      </c>
      <c r="DC113" s="47">
        <f>Tabla25[[#This Row],[ROS_DUR_COR_COD_ROS_TG_POS]]-Tabla25[[#This Row],[ROS_DUR_COR_COD_ESC_TG_POS]]</f>
        <v>384.13333333333338</v>
      </c>
      <c r="DD113" s="47">
        <f>Tabla25[[#This Row],[ROS_DUR_COR_COD_ROS_TG_TOT]]-Tabla25[[#This Row],[ROS_DUR_COR_COD_ESC_TG_TOT]]</f>
        <v>254.6715789473684</v>
      </c>
    </row>
    <row r="114" spans="1:108" x14ac:dyDescent="0.3">
      <c r="A114" s="2" t="s">
        <v>112</v>
      </c>
      <c r="B114" s="2">
        <v>40</v>
      </c>
      <c r="C114" s="2">
        <v>1</v>
      </c>
      <c r="D114" s="2">
        <v>46</v>
      </c>
      <c r="E114" s="19">
        <v>2.2999999999999998</v>
      </c>
      <c r="F114" s="19">
        <v>1012.5833333333334</v>
      </c>
      <c r="G114" s="19">
        <v>2.25</v>
      </c>
      <c r="H114" s="19">
        <v>708.71428571428567</v>
      </c>
      <c r="I114" s="19">
        <v>2.85</v>
      </c>
      <c r="J114" s="19">
        <v>757.76470588235293</v>
      </c>
      <c r="K114" s="19">
        <v>2.4666666666666668</v>
      </c>
      <c r="L114" s="19">
        <v>812.90697674418607</v>
      </c>
      <c r="M114" s="21">
        <v>2.2999999999999998</v>
      </c>
      <c r="N114" s="21">
        <v>1024.6666666666667</v>
      </c>
      <c r="O114" s="21">
        <v>2.7</v>
      </c>
      <c r="P114" s="21">
        <v>996.66666666666663</v>
      </c>
      <c r="Q114" s="21">
        <v>2.25</v>
      </c>
      <c r="R114" s="21">
        <v>943.33333333333337</v>
      </c>
      <c r="S114" s="21">
        <v>2.4166666666666665</v>
      </c>
      <c r="T114" s="21">
        <v>988.22222222222217</v>
      </c>
      <c r="U114" s="22">
        <v>3.5</v>
      </c>
      <c r="V114" s="22">
        <v>1374.875</v>
      </c>
      <c r="W114" s="22">
        <v>4.4000000000000004</v>
      </c>
      <c r="X114" s="22">
        <v>1361.3</v>
      </c>
      <c r="Y114" s="22">
        <v>3.7777777777777777</v>
      </c>
      <c r="Z114" s="22">
        <v>1397.125</v>
      </c>
      <c r="AA114" s="22">
        <v>3.896551724137931</v>
      </c>
      <c r="AB114" s="22">
        <v>1376.5</v>
      </c>
      <c r="AC114" s="24">
        <v>1.6</v>
      </c>
      <c r="AD114" s="24">
        <v>1405.75</v>
      </c>
      <c r="AE114" s="24">
        <v>1.3</v>
      </c>
      <c r="AF114" s="24">
        <v>807.4</v>
      </c>
      <c r="AG114" s="24">
        <v>1.4444444444444444</v>
      </c>
      <c r="AH114" s="24">
        <v>750.4</v>
      </c>
      <c r="AI114" s="24">
        <v>1.4482758620689655</v>
      </c>
      <c r="AJ114" s="24">
        <v>958</v>
      </c>
      <c r="AK114" s="26">
        <v>3.5555555555555554</v>
      </c>
      <c r="AL114" s="26">
        <v>1020</v>
      </c>
      <c r="AM114" s="26">
        <v>3</v>
      </c>
      <c r="AN114" s="26">
        <v>1362.5714285714287</v>
      </c>
      <c r="AO114" s="26">
        <v>3</v>
      </c>
      <c r="AP114" s="26">
        <v>1103.3333333333333</v>
      </c>
      <c r="AQ114" s="26">
        <v>3.1724137931034484</v>
      </c>
      <c r="AR114" s="26">
        <v>1145.92</v>
      </c>
      <c r="AS114" s="28">
        <v>3.5555555555555554</v>
      </c>
      <c r="AT114" s="28">
        <v>1236.5</v>
      </c>
      <c r="AU114" s="28">
        <v>3.9</v>
      </c>
      <c r="AV114" s="28">
        <v>1794.4285714285713</v>
      </c>
      <c r="AW114" s="28">
        <v>4</v>
      </c>
      <c r="AX114" s="28">
        <v>1424.75</v>
      </c>
      <c r="AY114" s="28">
        <v>3.8275862068965516</v>
      </c>
      <c r="AZ114" s="28">
        <v>1471.7826086956522</v>
      </c>
      <c r="BA114" s="33">
        <f>Tabla25[[#This Row],[ROS_NUM_COR_COD_ROS_TG_NEG]]-Tabla25[[#This Row],[PAS_NUM_COR_COD_ROS_TG_NEG]]</f>
        <v>1.2555555555555555</v>
      </c>
      <c r="BB114" s="33">
        <f>Tabla25[[#This Row],[ROS_DUR_COR_COD_ROS_TG_NEG]]-Tabla25[[#This Row],[PAS_DUR_COR_COD_ROS_TG_NEG]]</f>
        <v>211.83333333333326</v>
      </c>
      <c r="BC114" s="33">
        <f>Tabla25[[#This Row],[ROS_NUM_COR_COD_ROS_TG_NEU]]-Tabla25[[#This Row],[PAS_NUM_COR_COD_ROS_TG_NEU]]</f>
        <v>1.1999999999999997</v>
      </c>
      <c r="BD114" s="33">
        <f>Tabla25[[#This Row],[ROS_DUR_COR_COD_ROS_TG_NEU]]-Tabla25[[#This Row],[PAS_DUR_COR_COD_ROS_TG_NEU]]</f>
        <v>797.7619047619047</v>
      </c>
      <c r="BE114" s="33">
        <f>Tabla25[[#This Row],[ROS_NUM_COR_COD_ROS_TG_POS]]-Tabla25[[#This Row],[PAS_NUM_COR_COD_ROS_TG_POS]]</f>
        <v>1.75</v>
      </c>
      <c r="BF114" s="33">
        <f>Tabla25[[#This Row],[ROS_DUR_COR_COD_ROS_TG_POS]]-Tabla25[[#This Row],[PAS_DUR_COR_COD_ROS_TG_POS]]</f>
        <v>481.41666666666663</v>
      </c>
      <c r="BG114" s="33">
        <f>Tabla25[[#This Row],[ROS_NUM_COR_COD_ROS_TG_TOT]]-Tabla25[[#This Row],[PAS_NUM_COR_COD_ROS_TG_TOT]]</f>
        <v>1.4109195402298851</v>
      </c>
      <c r="BH114" s="33">
        <f>Tabla25[[#This Row],[ROS_DUR_COR_COD_ROS_TG_TOT]]-Tabla25[[#This Row],[PAS_DUR_COR_COD_ROS_TG_TOT]]</f>
        <v>483.56038647343007</v>
      </c>
      <c r="BI114" s="30">
        <f>Tabla25[[#This Row],[ROS_NUM_COR_COD_ESC_TG_NEG]]-Tabla25[[#This Row],[PAS_NUM_COR_COD_ESC_TG_NEG]]</f>
        <v>1.2555555555555555</v>
      </c>
      <c r="BJ114" s="30">
        <f>Tabla25[[#This Row],[ROS_DUR_COR_COD_ESC_TG_NEG]]-Tabla25[[#This Row],[PAS_DUR_COR_COD_ESC_TG_NEG]]</f>
        <v>7.4166666666666288</v>
      </c>
      <c r="BK114" s="30">
        <f>Tabla25[[#This Row],[ROS_NUM_COR_COD_ESC_TG_NEU]]-Tabla25[[#This Row],[PAS_NUM_COR_COD_ESC_TG_NEU]]</f>
        <v>0.75</v>
      </c>
      <c r="BL114" s="30">
        <f>Tabla25[[#This Row],[ROS_DUR_COR_COD_ESC_TG_NEU]]-Tabla25[[#This Row],[PAS_DUR_COR_COD_ESC_TG_NEU]]</f>
        <v>653.857142857143</v>
      </c>
      <c r="BM114" s="30">
        <f>Tabla25[[#This Row],[ROS_NUM_COR_COD_ESC_TG_POS]]-Tabla25[[#This Row],[PAS_NUM_COR_COD_ESC_TG_POS]]</f>
        <v>0.14999999999999991</v>
      </c>
      <c r="BN114" s="30">
        <f>Tabla25[[#This Row],[ROS_DUR_COR_COD_ESC_TG_POS]]-Tabla25[[#This Row],[PAS_DUR_COR_COD_ESC_TG_POS]]</f>
        <v>345.56862745098033</v>
      </c>
      <c r="BO114" s="30">
        <f>Tabla25[[#This Row],[ROS_NUM_COR_COD_ESC_TG_TOT]]-Tabla25[[#This Row],[PAS_NUM_COR_COD_ESC_TG_TOT]]</f>
        <v>0.70574712643678161</v>
      </c>
      <c r="BP114" s="30">
        <f>Tabla25[[#This Row],[ROS_DUR_COR_COD_ESC_TG_TOT]]-Tabla25[[#This Row],[PAS_DUR_COR_COD_ESC_TG_TOT]]</f>
        <v>333.01302325581401</v>
      </c>
      <c r="BQ114" s="36">
        <f>Tabla25[[#This Row],[PAS_NUM_COR_COD_ROS_TG_NEG]]-Tabla25[[#This Row],[ESC_NUM_COR_COD_ROS_TG_NEG]]</f>
        <v>0.69999999999999973</v>
      </c>
      <c r="BR114" s="36">
        <f>Tabla25[[#This Row],[PAS_DUR_COR_COD_ROS_TG_NEG]]-Tabla25[[#This Row],[ESC_DUR_COR_COD_ROS_TG_NEG]]</f>
        <v>-381.08333333333326</v>
      </c>
      <c r="BS114" s="36">
        <f>Tabla25[[#This Row],[PAS_NUM_COR_COD_ROS_TG_NEU]]-Tabla25[[#This Row],[ESC_NUM_COR_COD_ROS_TG_NEU]]</f>
        <v>1.4000000000000001</v>
      </c>
      <c r="BT114" s="36">
        <f>Tabla25[[#This Row],[PAS_DUR_COR_COD_ROS_TG_NEU]]-Tabla25[[#This Row],[ESC_DUR_COR_COD_ROS_TG_NEU]]</f>
        <v>189.26666666666665</v>
      </c>
      <c r="BU114" s="36">
        <f>Tabla25[[#This Row],[PAS_NUM_COR_COD_ROS_TG_POS]]-Tabla25[[#This Row],[ESC_NUM_COR_COD_ROS_TG_POS]]</f>
        <v>0.80555555555555558</v>
      </c>
      <c r="BV114" s="36">
        <f>Tabla25[[#This Row],[PAS_DUR_COR_COD_ROS_TG_POS]]-Tabla25[[#This Row],[ESC_DUR_COR_COD_ROS_TG_POS]]</f>
        <v>192.93333333333339</v>
      </c>
      <c r="BW114" s="36">
        <f>Tabla25[[#This Row],[PAS_NUM_COR_COD_ROS_TG_TOT]]-Tabla25[[#This Row],[ESC_NUM_COR_COD_ROS_TG_TOT]]</f>
        <v>0.96839080459770099</v>
      </c>
      <c r="BX114" s="36">
        <f>Tabla25[[#This Row],[PAS_DUR_COR_COD_ROS_TG_TOT]]-Tabla25[[#This Row],[ESC_DUR_COR_COD_ROS_TG_TOT]]</f>
        <v>30.222222222222172</v>
      </c>
      <c r="BY114" s="39">
        <f>Tabla25[[#This Row],[PAS_NUM_COR_COD_ESC_TG_NEG]]-Tabla25[[#This Row],[ESC_NUM_COR_COD_ESC_TG_NEG]]</f>
        <v>-1.2000000000000002</v>
      </c>
      <c r="BZ114" s="39">
        <f>Tabla25[[#This Row],[PAS_DUR_COR_COD_ESC_TG_NEG]]-Tabla25[[#This Row],[ESC_DUR_COR_COD_ESC_TG_NEG]]</f>
        <v>-362.29166666666663</v>
      </c>
      <c r="CA114" s="39">
        <f>Tabla25[[#This Row],[PAS_NUM_COR_COD_ESC_TG_NEU]]-Tabla25[[#This Row],[ESC_NUM_COR_COD_ESC_TG_NEU]]</f>
        <v>-2.1500000000000004</v>
      </c>
      <c r="CB114" s="39">
        <f>Tabla25[[#This Row],[PAS_DUR_COR_COD_ESC_TG_NEU]]-Tabla25[[#This Row],[ESC_DUR_COR_COD_ESC_TG_NEU]]</f>
        <v>-652.58571428571429</v>
      </c>
      <c r="CC114" s="39">
        <f>Tabla25[[#This Row],[PAS_NUM_COR_COD_ESC_TG_POS]]-Tabla25[[#This Row],[ESC_NUM_COR_COD_ESC_TG_POS]]</f>
        <v>-0.92777777777777759</v>
      </c>
      <c r="CD114" s="39">
        <f>Tabla25[[#This Row],[PAS_DUR_COR_COD_ESC_TG_POS]]-Tabla25[[#This Row],[ESC_DUR_COR_COD_ESC_TG_POS]]</f>
        <v>-639.36029411764707</v>
      </c>
      <c r="CE114" s="39">
        <f>Tabla25[[#This Row],[PAS_NUM_COR_COD_ESC_TG_TOT]]-Tabla25[[#This Row],[ESC_NUM_COR_COD_ESC_TG_TOT]]</f>
        <v>-1.4298850574712643</v>
      </c>
      <c r="CF114" s="39">
        <f>Tabla25[[#This Row],[PAS_DUR_COR_COD_ESC_TG_TOT]]-Tabla25[[#This Row],[ESC_DUR_COR_COD_ESC_TG_TOT]]</f>
        <v>-563.59302325581393</v>
      </c>
      <c r="CG114" s="42">
        <f>Tabla25[[#This Row],[PAS_NUM_COR_COD_ROS_TG_NEG]]-Tabla25[[#This Row],[PAS_NUM_COR_COD_ESC_TG_NEG]]</f>
        <v>0</v>
      </c>
      <c r="CH114" s="42">
        <f>Tabla25[[#This Row],[PAS_NUM_COR_COD_ROS_TG_NEU]]-Tabla25[[#This Row],[PAS_NUM_COR_COD_ESC_TG_NEU]]</f>
        <v>0.45000000000000018</v>
      </c>
      <c r="CI114" s="42">
        <f>Tabla25[[#This Row],[PAS_NUM_COR_COD_ROS_TG_POS]]-Tabla25[[#This Row],[PAS_NUM_COR_COD_ESC_TG_POS]]</f>
        <v>-0.60000000000000009</v>
      </c>
      <c r="CJ114" s="42">
        <f>Tabla25[[#This Row],[PAS_NUM_COR_COD_ROS_TG_TOT]]-Tabla25[[#This Row],[PAS_NUM_COR_COD_ESC_TG_TOT]]</f>
        <v>-5.0000000000000266E-2</v>
      </c>
      <c r="CK114" s="42">
        <f>Tabla25[[#This Row],[PAS_DUR_COR_COD_ROS_TG_NEG]]-Tabla25[[#This Row],[PAS_DUR_COR_COD_ESC_TG_NEG]]</f>
        <v>12.083333333333371</v>
      </c>
      <c r="CL114" s="42">
        <f>Tabla25[[#This Row],[PAS_DUR_COR_COD_ROS_TG_NEU]]-Tabla25[[#This Row],[PAS_DUR_COR_COD_ESC_TG_NEU]]</f>
        <v>287.95238095238096</v>
      </c>
      <c r="CM114" s="42">
        <f>Tabla25[[#This Row],[PAS_DUR_COR_COD_ROS_TG_POS]]-Tabla25[[#This Row],[PAS_DUR_COR_COD_ESC_TG_POS]]</f>
        <v>185.56862745098044</v>
      </c>
      <c r="CN114" s="42">
        <f>Tabla25[[#This Row],[PAS_DUR_COR_COD_ROS_TG_TOT]]-Tabla25[[#This Row],[PAS_DUR_COR_COD_ESC_TG_TOT]]</f>
        <v>175.3152454780361</v>
      </c>
      <c r="CO114" s="44">
        <f>Tabla25[[#This Row],[ESC_NUM_COR_COD_ROS_TG_NEG]]-Tabla25[[#This Row],[ESC_NUM_COR_COD_ESC_TG_NEG]]</f>
        <v>-1.9</v>
      </c>
      <c r="CP114" s="44">
        <f>Tabla25[[#This Row],[ESC_NUM_COR_COD_ROS_TG_NEU]]-Tabla25[[#This Row],[ESC_NUM_COR_COD_ESC_TG_NEU]]</f>
        <v>-3.1000000000000005</v>
      </c>
      <c r="CQ114" s="44">
        <f>Tabla25[[#This Row],[ESC_NUM_COR_COD_ROS_TG_POS]]-Tabla25[[#This Row],[ESC_NUM_COR_COD_ESC_TG_POS]]</f>
        <v>-2.333333333333333</v>
      </c>
      <c r="CR114" s="44">
        <f>Tabla25[[#This Row],[ESC_NUM_COR_COD_ROS_TG_TOT]]-Tabla25[[#This Row],[ESC_NUM_COR_COD_ESC_TG_TOT]]</f>
        <v>-2.4482758620689653</v>
      </c>
      <c r="CS114" s="44">
        <f>Tabla25[[#This Row],[ESC_DUR_COR_COD_ROS_TG_NEG]]-Tabla25[[#This Row],[ESC_DUR_COR_COD_ESC_TG_NEG]]</f>
        <v>30.875</v>
      </c>
      <c r="CT114" s="44">
        <f>Tabla25[[#This Row],[ESC_DUR_COR_COD_ROS_TG_NEU]]-Tabla25[[#This Row],[ESC_DUR_COR_COD_ESC_TG_NEU]]</f>
        <v>-553.9</v>
      </c>
      <c r="CU114" s="44">
        <f>Tabla25[[#This Row],[ESC_DUR_COR_COD_ROS_TG_POS]]-Tabla25[[#This Row],[ESC_DUR_COR_COD_ESC_TG_POS]]</f>
        <v>-646.72500000000002</v>
      </c>
      <c r="CV114" s="44">
        <f>Tabla25[[#This Row],[ESC_DUR_COR_COD_ROS_TG_TOT]]-Tabla25[[#This Row],[ESC_DUR_COR_COD_ESC_TG_TOT]]</f>
        <v>-418.5</v>
      </c>
      <c r="CW114" s="47">
        <f>Tabla25[[#This Row],[ROS_NUM_COR_COD_ROS_TG_NEG]]-Tabla25[[#This Row],[ROS_NUM_COR_COD_ESC_TG_NEG]]</f>
        <v>0</v>
      </c>
      <c r="CX114" s="47">
        <f>Tabla25[[#This Row],[ROS_NUM_COR_COD_ROS_TG_NEU]]-Tabla25[[#This Row],[ROS_NUM_COR_COD_ESC_TG_NEU]]</f>
        <v>0.89999999999999991</v>
      </c>
      <c r="CY114" s="47">
        <f>Tabla25[[#This Row],[ROS_NUM_COR_COD_ROS_TG_POS]]-Tabla25[[#This Row],[ROS_NUM_COR_COD_ESC_TG_POS]]</f>
        <v>1</v>
      </c>
      <c r="CZ114" s="47">
        <f>Tabla25[[#This Row],[ROS_NUM_COR_COD_ROS_TG_TOT]]-Tabla25[[#This Row],[ROS_NUM_COR_COD_ESC_TG_TOT]]</f>
        <v>0.6551724137931032</v>
      </c>
      <c r="DA114" s="47">
        <f>Tabla25[[#This Row],[ROS_DUR_COR_COD_ROS_TG_NEG]]-Tabla25[[#This Row],[ROS_DUR_COR_COD_ESC_TG_NEG]]</f>
        <v>216.5</v>
      </c>
      <c r="DB114" s="47">
        <f>Tabla25[[#This Row],[ROS_DUR_COR_COD_ROS_TG_NEU]]-Tabla25[[#This Row],[ROS_DUR_COR_COD_ESC_TG_NEU]]</f>
        <v>431.85714285714266</v>
      </c>
      <c r="DC114" s="47">
        <f>Tabla25[[#This Row],[ROS_DUR_COR_COD_ROS_TG_POS]]-Tabla25[[#This Row],[ROS_DUR_COR_COD_ESC_TG_POS]]</f>
        <v>321.41666666666674</v>
      </c>
      <c r="DD114" s="47">
        <f>Tabla25[[#This Row],[ROS_DUR_COR_COD_ROS_TG_TOT]]-Tabla25[[#This Row],[ROS_DUR_COR_COD_ESC_TG_TOT]]</f>
        <v>325.86260869565217</v>
      </c>
    </row>
    <row r="115" spans="1:108" x14ac:dyDescent="0.3">
      <c r="A115" s="2" t="s">
        <v>113</v>
      </c>
      <c r="B115" s="2">
        <v>40</v>
      </c>
      <c r="C115" s="2">
        <v>1</v>
      </c>
      <c r="D115" s="2">
        <v>40</v>
      </c>
      <c r="E115" s="19">
        <v>2.6842105263157894</v>
      </c>
      <c r="F115" s="19">
        <v>1336.4166666666667</v>
      </c>
      <c r="G115" s="19">
        <v>3.2</v>
      </c>
      <c r="H115" s="19">
        <v>1127.2352941176471</v>
      </c>
      <c r="I115" s="19">
        <v>3.35</v>
      </c>
      <c r="J115" s="19">
        <v>1014.5</v>
      </c>
      <c r="K115" s="19">
        <v>3.0847457627118646</v>
      </c>
      <c r="L115" s="19">
        <v>1132.4489795918366</v>
      </c>
      <c r="M115" s="21">
        <v>3.1578947368421053</v>
      </c>
      <c r="N115" s="21">
        <v>1109.25</v>
      </c>
      <c r="O115" s="21">
        <v>2.75</v>
      </c>
      <c r="P115" s="21">
        <v>1089.5999999999999</v>
      </c>
      <c r="Q115" s="21">
        <v>2.65</v>
      </c>
      <c r="R115" s="21">
        <v>1002.2352941176471</v>
      </c>
      <c r="S115" s="21">
        <v>2.847457627118644</v>
      </c>
      <c r="T115" s="21">
        <v>1065.2083333333333</v>
      </c>
      <c r="U115" s="22">
        <v>1.9</v>
      </c>
      <c r="V115" s="22">
        <v>846.16666666666663</v>
      </c>
      <c r="W115" s="22">
        <v>0.9</v>
      </c>
      <c r="X115" s="22">
        <v>402.6</v>
      </c>
      <c r="Y115" s="22">
        <v>1.3</v>
      </c>
      <c r="Z115" s="22">
        <v>831.2</v>
      </c>
      <c r="AA115" s="22">
        <v>1.3666666666666667</v>
      </c>
      <c r="AB115" s="22">
        <v>702.875</v>
      </c>
      <c r="AC115" s="24">
        <v>2.1</v>
      </c>
      <c r="AD115" s="24">
        <v>1236.4000000000001</v>
      </c>
      <c r="AE115" s="24">
        <v>2.2000000000000002</v>
      </c>
      <c r="AF115" s="24">
        <v>1242</v>
      </c>
      <c r="AG115" s="24">
        <v>2.6</v>
      </c>
      <c r="AH115" s="24">
        <v>1435</v>
      </c>
      <c r="AI115" s="24">
        <v>2.2999999999999998</v>
      </c>
      <c r="AJ115" s="24">
        <v>1304.4666666666667</v>
      </c>
      <c r="AK115" s="26">
        <v>3.1111111111111112</v>
      </c>
      <c r="AL115" s="26">
        <v>1142.2857142857142</v>
      </c>
      <c r="AM115" s="26">
        <v>1.7</v>
      </c>
      <c r="AN115" s="26">
        <v>765.42857142857144</v>
      </c>
      <c r="AO115" s="26">
        <v>1.5555555555555556</v>
      </c>
      <c r="AP115" s="26">
        <v>783.4</v>
      </c>
      <c r="AQ115" s="26">
        <v>2.1071428571428572</v>
      </c>
      <c r="AR115" s="26">
        <v>909</v>
      </c>
      <c r="AS115" s="28">
        <v>3</v>
      </c>
      <c r="AT115" s="28">
        <v>1423.5</v>
      </c>
      <c r="AU115" s="28">
        <v>3.9</v>
      </c>
      <c r="AV115" s="28">
        <v>1497.125</v>
      </c>
      <c r="AW115" s="28">
        <v>3.6666666666666665</v>
      </c>
      <c r="AX115" s="28">
        <v>1138.6666666666667</v>
      </c>
      <c r="AY115" s="28">
        <v>3.5357142857142856</v>
      </c>
      <c r="AZ115" s="28">
        <v>1337.6521739130435</v>
      </c>
      <c r="BA115" s="33">
        <f>Tabla25[[#This Row],[ROS_NUM_COR_COD_ROS_TG_NEG]]-Tabla25[[#This Row],[PAS_NUM_COR_COD_ROS_TG_NEG]]</f>
        <v>-0.15789473684210531</v>
      </c>
      <c r="BB115" s="33">
        <f>Tabla25[[#This Row],[ROS_DUR_COR_COD_ROS_TG_NEG]]-Tabla25[[#This Row],[PAS_DUR_COR_COD_ROS_TG_NEG]]</f>
        <v>314.25</v>
      </c>
      <c r="BC115" s="33">
        <f>Tabla25[[#This Row],[ROS_NUM_COR_COD_ROS_TG_NEU]]-Tabla25[[#This Row],[PAS_NUM_COR_COD_ROS_TG_NEU]]</f>
        <v>1.1499999999999999</v>
      </c>
      <c r="BD115" s="33">
        <f>Tabla25[[#This Row],[ROS_DUR_COR_COD_ROS_TG_NEU]]-Tabla25[[#This Row],[PAS_DUR_COR_COD_ROS_TG_NEU]]</f>
        <v>407.52500000000009</v>
      </c>
      <c r="BE115" s="33">
        <f>Tabla25[[#This Row],[ROS_NUM_COR_COD_ROS_TG_POS]]-Tabla25[[#This Row],[PAS_NUM_COR_COD_ROS_TG_POS]]</f>
        <v>1.0166666666666666</v>
      </c>
      <c r="BF115" s="33">
        <f>Tabla25[[#This Row],[ROS_DUR_COR_COD_ROS_TG_POS]]-Tabla25[[#This Row],[PAS_DUR_COR_COD_ROS_TG_POS]]</f>
        <v>136.43137254901967</v>
      </c>
      <c r="BG115" s="33">
        <f>Tabla25[[#This Row],[ROS_NUM_COR_COD_ROS_TG_TOT]]-Tabla25[[#This Row],[PAS_NUM_COR_COD_ROS_TG_TOT]]</f>
        <v>0.68825665859564156</v>
      </c>
      <c r="BH115" s="33">
        <f>Tabla25[[#This Row],[ROS_DUR_COR_COD_ROS_TG_TOT]]-Tabla25[[#This Row],[PAS_DUR_COR_COD_ROS_TG_TOT]]</f>
        <v>272.44384057971024</v>
      </c>
      <c r="BI115" s="30">
        <f>Tabla25[[#This Row],[ROS_NUM_COR_COD_ESC_TG_NEG]]-Tabla25[[#This Row],[PAS_NUM_COR_COD_ESC_TG_NEG]]</f>
        <v>0.42690058479532178</v>
      </c>
      <c r="BJ115" s="30">
        <f>Tabla25[[#This Row],[ROS_DUR_COR_COD_ESC_TG_NEG]]-Tabla25[[#This Row],[PAS_DUR_COR_COD_ESC_TG_NEG]]</f>
        <v>-194.13095238095252</v>
      </c>
      <c r="BK115" s="30">
        <f>Tabla25[[#This Row],[ROS_NUM_COR_COD_ESC_TG_NEU]]-Tabla25[[#This Row],[PAS_NUM_COR_COD_ESC_TG_NEU]]</f>
        <v>-1.5000000000000002</v>
      </c>
      <c r="BL115" s="30">
        <f>Tabla25[[#This Row],[ROS_DUR_COR_COD_ESC_TG_NEU]]-Tabla25[[#This Row],[PAS_DUR_COR_COD_ESC_TG_NEU]]</f>
        <v>-361.80672268907563</v>
      </c>
      <c r="BM115" s="30">
        <f>Tabla25[[#This Row],[ROS_NUM_COR_COD_ESC_TG_POS]]-Tabla25[[#This Row],[PAS_NUM_COR_COD_ESC_TG_POS]]</f>
        <v>-1.7944444444444445</v>
      </c>
      <c r="BN115" s="30">
        <f>Tabla25[[#This Row],[ROS_DUR_COR_COD_ESC_TG_POS]]-Tabla25[[#This Row],[PAS_DUR_COR_COD_ESC_TG_POS]]</f>
        <v>-231.10000000000002</v>
      </c>
      <c r="BO115" s="30">
        <f>Tabla25[[#This Row],[ROS_NUM_COR_COD_ESC_TG_TOT]]-Tabla25[[#This Row],[PAS_NUM_COR_COD_ESC_TG_TOT]]</f>
        <v>-0.97760290556900742</v>
      </c>
      <c r="BP115" s="30">
        <f>Tabla25[[#This Row],[ROS_DUR_COR_COD_ESC_TG_TOT]]-Tabla25[[#This Row],[PAS_DUR_COR_COD_ESC_TG_TOT]]</f>
        <v>-223.44897959183663</v>
      </c>
      <c r="BQ115" s="36">
        <f>Tabla25[[#This Row],[PAS_NUM_COR_COD_ROS_TG_NEG]]-Tabla25[[#This Row],[ESC_NUM_COR_COD_ROS_TG_NEG]]</f>
        <v>1.0578947368421052</v>
      </c>
      <c r="BR115" s="36">
        <f>Tabla25[[#This Row],[PAS_DUR_COR_COD_ROS_TG_NEG]]-Tabla25[[#This Row],[ESC_DUR_COR_COD_ROS_TG_NEG]]</f>
        <v>-127.15000000000009</v>
      </c>
      <c r="BS115" s="36">
        <f>Tabla25[[#This Row],[PAS_NUM_COR_COD_ROS_TG_NEU]]-Tabla25[[#This Row],[ESC_NUM_COR_COD_ROS_TG_NEU]]</f>
        <v>0.54999999999999982</v>
      </c>
      <c r="BT115" s="36">
        <f>Tabla25[[#This Row],[PAS_DUR_COR_COD_ROS_TG_NEU]]-Tabla25[[#This Row],[ESC_DUR_COR_COD_ROS_TG_NEU]]</f>
        <v>-152.40000000000009</v>
      </c>
      <c r="BU115" s="36">
        <f>Tabla25[[#This Row],[PAS_NUM_COR_COD_ROS_TG_POS]]-Tabla25[[#This Row],[ESC_NUM_COR_COD_ROS_TG_POS]]</f>
        <v>4.9999999999999822E-2</v>
      </c>
      <c r="BV115" s="36">
        <f>Tabla25[[#This Row],[PAS_DUR_COR_COD_ROS_TG_POS]]-Tabla25[[#This Row],[ESC_DUR_COR_COD_ROS_TG_POS]]</f>
        <v>-432.76470588235293</v>
      </c>
      <c r="BW115" s="36">
        <f>Tabla25[[#This Row],[PAS_NUM_COR_COD_ROS_TG_TOT]]-Tabla25[[#This Row],[ESC_NUM_COR_COD_ROS_TG_TOT]]</f>
        <v>0.54745762711864421</v>
      </c>
      <c r="BX115" s="36">
        <f>Tabla25[[#This Row],[PAS_DUR_COR_COD_ROS_TG_TOT]]-Tabla25[[#This Row],[ESC_DUR_COR_COD_ROS_TG_TOT]]</f>
        <v>-239.25833333333344</v>
      </c>
      <c r="BY115" s="39">
        <f>Tabla25[[#This Row],[PAS_NUM_COR_COD_ESC_TG_NEG]]-Tabla25[[#This Row],[ESC_NUM_COR_COD_ESC_TG_NEG]]</f>
        <v>0.78421052631578947</v>
      </c>
      <c r="BZ115" s="39">
        <f>Tabla25[[#This Row],[PAS_DUR_COR_COD_ESC_TG_NEG]]-Tabla25[[#This Row],[ESC_DUR_COR_COD_ESC_TG_NEG]]</f>
        <v>490.25000000000011</v>
      </c>
      <c r="CA115" s="39">
        <f>Tabla25[[#This Row],[PAS_NUM_COR_COD_ESC_TG_NEU]]-Tabla25[[#This Row],[ESC_NUM_COR_COD_ESC_TG_NEU]]</f>
        <v>2.3000000000000003</v>
      </c>
      <c r="CB115" s="39">
        <f>Tabla25[[#This Row],[PAS_DUR_COR_COD_ESC_TG_NEU]]-Tabla25[[#This Row],[ESC_DUR_COR_COD_ESC_TG_NEU]]</f>
        <v>724.63529411764705</v>
      </c>
      <c r="CC115" s="39">
        <f>Tabla25[[#This Row],[PAS_NUM_COR_COD_ESC_TG_POS]]-Tabla25[[#This Row],[ESC_NUM_COR_COD_ESC_TG_POS]]</f>
        <v>2.0499999999999998</v>
      </c>
      <c r="CD115" s="39">
        <f>Tabla25[[#This Row],[PAS_DUR_COR_COD_ESC_TG_POS]]-Tabla25[[#This Row],[ESC_DUR_COR_COD_ESC_TG_POS]]</f>
        <v>183.29999999999995</v>
      </c>
      <c r="CE115" s="39">
        <f>Tabla25[[#This Row],[PAS_NUM_COR_COD_ESC_TG_TOT]]-Tabla25[[#This Row],[ESC_NUM_COR_COD_ESC_TG_TOT]]</f>
        <v>1.7180790960451979</v>
      </c>
      <c r="CF115" s="39">
        <f>Tabla25[[#This Row],[PAS_DUR_COR_COD_ESC_TG_TOT]]-Tabla25[[#This Row],[ESC_DUR_COR_COD_ESC_TG_TOT]]</f>
        <v>429.57397959183663</v>
      </c>
      <c r="CG115" s="42">
        <f>Tabla25[[#This Row],[PAS_NUM_COR_COD_ROS_TG_NEG]]-Tabla25[[#This Row],[PAS_NUM_COR_COD_ESC_TG_NEG]]</f>
        <v>0.47368421052631593</v>
      </c>
      <c r="CH115" s="42">
        <f>Tabla25[[#This Row],[PAS_NUM_COR_COD_ROS_TG_NEU]]-Tabla25[[#This Row],[PAS_NUM_COR_COD_ESC_TG_NEU]]</f>
        <v>-0.45000000000000018</v>
      </c>
      <c r="CI115" s="42">
        <f>Tabla25[[#This Row],[PAS_NUM_COR_COD_ROS_TG_POS]]-Tabla25[[#This Row],[PAS_NUM_COR_COD_ESC_TG_POS]]</f>
        <v>-0.70000000000000018</v>
      </c>
      <c r="CJ115" s="42">
        <f>Tabla25[[#This Row],[PAS_NUM_COR_COD_ROS_TG_TOT]]-Tabla25[[#This Row],[PAS_NUM_COR_COD_ESC_TG_TOT]]</f>
        <v>-0.23728813559322059</v>
      </c>
      <c r="CK115" s="42">
        <f>Tabla25[[#This Row],[PAS_DUR_COR_COD_ROS_TG_NEG]]-Tabla25[[#This Row],[PAS_DUR_COR_COD_ESC_TG_NEG]]</f>
        <v>-227.16666666666674</v>
      </c>
      <c r="CL115" s="42">
        <f>Tabla25[[#This Row],[PAS_DUR_COR_COD_ROS_TG_NEU]]-Tabla25[[#This Row],[PAS_DUR_COR_COD_ESC_TG_NEU]]</f>
        <v>-37.635294117647163</v>
      </c>
      <c r="CM115" s="42">
        <f>Tabla25[[#This Row],[PAS_DUR_COR_COD_ROS_TG_POS]]-Tabla25[[#This Row],[PAS_DUR_COR_COD_ESC_TG_POS]]</f>
        <v>-12.264705882352928</v>
      </c>
      <c r="CN115" s="42">
        <f>Tabla25[[#This Row],[PAS_DUR_COR_COD_ROS_TG_TOT]]-Tabla25[[#This Row],[PAS_DUR_COR_COD_ESC_TG_TOT]]</f>
        <v>-67.240646258503375</v>
      </c>
      <c r="CO115" s="44">
        <f>Tabla25[[#This Row],[ESC_NUM_COR_COD_ROS_TG_NEG]]-Tabla25[[#This Row],[ESC_NUM_COR_COD_ESC_TG_NEG]]</f>
        <v>0.20000000000000018</v>
      </c>
      <c r="CP115" s="44">
        <f>Tabla25[[#This Row],[ESC_NUM_COR_COD_ROS_TG_NEU]]-Tabla25[[#This Row],[ESC_NUM_COR_COD_ESC_TG_NEU]]</f>
        <v>1.3000000000000003</v>
      </c>
      <c r="CQ115" s="44">
        <f>Tabla25[[#This Row],[ESC_NUM_COR_COD_ROS_TG_POS]]-Tabla25[[#This Row],[ESC_NUM_COR_COD_ESC_TG_POS]]</f>
        <v>1.3</v>
      </c>
      <c r="CR115" s="44">
        <f>Tabla25[[#This Row],[ESC_NUM_COR_COD_ROS_TG_TOT]]-Tabla25[[#This Row],[ESC_NUM_COR_COD_ESC_TG_TOT]]</f>
        <v>0.93333333333333313</v>
      </c>
      <c r="CS115" s="44">
        <f>Tabla25[[#This Row],[ESC_DUR_COR_COD_ROS_TG_NEG]]-Tabla25[[#This Row],[ESC_DUR_COR_COD_ESC_TG_NEG]]</f>
        <v>390.23333333333346</v>
      </c>
      <c r="CT115" s="44">
        <f>Tabla25[[#This Row],[ESC_DUR_COR_COD_ROS_TG_NEU]]-Tabla25[[#This Row],[ESC_DUR_COR_COD_ESC_TG_NEU]]</f>
        <v>839.4</v>
      </c>
      <c r="CU115" s="44">
        <f>Tabla25[[#This Row],[ESC_DUR_COR_COD_ROS_TG_POS]]-Tabla25[[#This Row],[ESC_DUR_COR_COD_ESC_TG_POS]]</f>
        <v>603.79999999999995</v>
      </c>
      <c r="CV115" s="44">
        <f>Tabla25[[#This Row],[ESC_DUR_COR_COD_ROS_TG_TOT]]-Tabla25[[#This Row],[ESC_DUR_COR_COD_ESC_TG_TOT]]</f>
        <v>601.5916666666667</v>
      </c>
      <c r="CW115" s="47">
        <f>Tabla25[[#This Row],[ROS_NUM_COR_COD_ROS_TG_NEG]]-Tabla25[[#This Row],[ROS_NUM_COR_COD_ESC_TG_NEG]]</f>
        <v>-0.11111111111111116</v>
      </c>
      <c r="CX115" s="47">
        <f>Tabla25[[#This Row],[ROS_NUM_COR_COD_ROS_TG_NEU]]-Tabla25[[#This Row],[ROS_NUM_COR_COD_ESC_TG_NEU]]</f>
        <v>2.2000000000000002</v>
      </c>
      <c r="CY115" s="47">
        <f>Tabla25[[#This Row],[ROS_NUM_COR_COD_ROS_TG_POS]]-Tabla25[[#This Row],[ROS_NUM_COR_COD_ESC_TG_POS]]</f>
        <v>2.1111111111111107</v>
      </c>
      <c r="CZ115" s="47">
        <f>Tabla25[[#This Row],[ROS_NUM_COR_COD_ROS_TG_TOT]]-Tabla25[[#This Row],[ROS_NUM_COR_COD_ESC_TG_TOT]]</f>
        <v>1.4285714285714284</v>
      </c>
      <c r="DA115" s="47">
        <f>Tabla25[[#This Row],[ROS_DUR_COR_COD_ROS_TG_NEG]]-Tabla25[[#This Row],[ROS_DUR_COR_COD_ESC_TG_NEG]]</f>
        <v>281.21428571428578</v>
      </c>
      <c r="DB115" s="47">
        <f>Tabla25[[#This Row],[ROS_DUR_COR_COD_ROS_TG_NEU]]-Tabla25[[#This Row],[ROS_DUR_COR_COD_ESC_TG_NEU]]</f>
        <v>731.69642857142856</v>
      </c>
      <c r="DC115" s="47">
        <f>Tabla25[[#This Row],[ROS_DUR_COR_COD_ROS_TG_POS]]-Tabla25[[#This Row],[ROS_DUR_COR_COD_ESC_TG_POS]]</f>
        <v>355.26666666666677</v>
      </c>
      <c r="DD115" s="47">
        <f>Tabla25[[#This Row],[ROS_DUR_COR_COD_ROS_TG_TOT]]-Tabla25[[#This Row],[ROS_DUR_COR_COD_ESC_TG_TOT]]</f>
        <v>428.6521739130435</v>
      </c>
    </row>
    <row r="116" spans="1:108" x14ac:dyDescent="0.3">
      <c r="A116" s="2" t="s">
        <v>114</v>
      </c>
      <c r="B116" s="2">
        <v>40</v>
      </c>
      <c r="C116" s="2">
        <v>1</v>
      </c>
      <c r="D116" s="2">
        <v>42</v>
      </c>
      <c r="E116" s="19">
        <v>3.7</v>
      </c>
      <c r="F116" s="19">
        <v>1653.0833333333333</v>
      </c>
      <c r="G116" s="19">
        <v>3.55</v>
      </c>
      <c r="H116" s="19">
        <v>1607.2727272727273</v>
      </c>
      <c r="I116" s="19">
        <v>3.6</v>
      </c>
      <c r="J116" s="19">
        <v>1984.1</v>
      </c>
      <c r="K116" s="19">
        <v>3.6166666666666667</v>
      </c>
      <c r="L116" s="19">
        <v>1738.121212121212</v>
      </c>
      <c r="M116" s="21">
        <v>3.55</v>
      </c>
      <c r="N116" s="21">
        <v>1591.9166666666667</v>
      </c>
      <c r="O116" s="21">
        <v>4.05</v>
      </c>
      <c r="P116" s="21">
        <v>1614.5384615384614</v>
      </c>
      <c r="Q116" s="21">
        <v>4.1500000000000004</v>
      </c>
      <c r="R116" s="21">
        <v>1876.909090909091</v>
      </c>
      <c r="S116" s="21">
        <v>3.9166666666666665</v>
      </c>
      <c r="T116" s="21">
        <v>1687.1666666666667</v>
      </c>
      <c r="U116" s="22">
        <v>4.5</v>
      </c>
      <c r="V116" s="22">
        <v>1171.0625</v>
      </c>
      <c r="W116" s="22">
        <v>4.4375</v>
      </c>
      <c r="X116" s="22">
        <v>1205.6875</v>
      </c>
      <c r="Y116" s="22">
        <v>5</v>
      </c>
      <c r="Z116" s="22">
        <v>1225</v>
      </c>
      <c r="AA116" s="22">
        <v>4.645833333333333</v>
      </c>
      <c r="AB116" s="22">
        <v>1200.5833333333333</v>
      </c>
      <c r="AC116" s="24">
        <v>2.3125</v>
      </c>
      <c r="AD116" s="24">
        <v>552.5</v>
      </c>
      <c r="AE116" s="24">
        <v>2.0625</v>
      </c>
      <c r="AF116" s="24">
        <v>525.35714285714289</v>
      </c>
      <c r="AG116" s="24">
        <v>1.3125</v>
      </c>
      <c r="AH116" s="24">
        <v>417.1</v>
      </c>
      <c r="AI116" s="24">
        <v>1.8958333333333333</v>
      </c>
      <c r="AJ116" s="24">
        <v>506.86842105263156</v>
      </c>
      <c r="AK116" s="26">
        <v>2.5555555555555554</v>
      </c>
      <c r="AL116" s="26">
        <v>516.625</v>
      </c>
      <c r="AM116" s="26">
        <v>1.9</v>
      </c>
      <c r="AN116" s="26">
        <v>468.25</v>
      </c>
      <c r="AO116" s="26">
        <v>2.2000000000000002</v>
      </c>
      <c r="AP116" s="26">
        <v>497.2</v>
      </c>
      <c r="AQ116" s="26">
        <v>2.2068965517241379</v>
      </c>
      <c r="AR116" s="26">
        <v>494.26923076923077</v>
      </c>
      <c r="AS116" s="28">
        <v>5.7777777777777777</v>
      </c>
      <c r="AT116" s="28">
        <v>1506.3333333333333</v>
      </c>
      <c r="AU116" s="28">
        <v>5.3</v>
      </c>
      <c r="AV116" s="28">
        <v>1506.5</v>
      </c>
      <c r="AW116" s="28">
        <v>6</v>
      </c>
      <c r="AX116" s="28">
        <v>1634.1111111111111</v>
      </c>
      <c r="AY116" s="28">
        <v>5.6896551724137927</v>
      </c>
      <c r="AZ116" s="28">
        <v>1547.4642857142858</v>
      </c>
      <c r="BA116" s="33">
        <f>Tabla25[[#This Row],[ROS_NUM_COR_COD_ROS_TG_NEG]]-Tabla25[[#This Row],[PAS_NUM_COR_COD_ROS_TG_NEG]]</f>
        <v>2.2277777777777779</v>
      </c>
      <c r="BB116" s="33">
        <f>Tabla25[[#This Row],[ROS_DUR_COR_COD_ROS_TG_NEG]]-Tabla25[[#This Row],[PAS_DUR_COR_COD_ROS_TG_NEG]]</f>
        <v>-85.583333333333485</v>
      </c>
      <c r="BC116" s="33">
        <f>Tabla25[[#This Row],[ROS_NUM_COR_COD_ROS_TG_NEU]]-Tabla25[[#This Row],[PAS_NUM_COR_COD_ROS_TG_NEU]]</f>
        <v>1.25</v>
      </c>
      <c r="BD116" s="33">
        <f>Tabla25[[#This Row],[ROS_DUR_COR_COD_ROS_TG_NEU]]-Tabla25[[#This Row],[PAS_DUR_COR_COD_ROS_TG_NEU]]</f>
        <v>-108.03846153846143</v>
      </c>
      <c r="BE116" s="33">
        <f>Tabla25[[#This Row],[ROS_NUM_COR_COD_ROS_TG_POS]]-Tabla25[[#This Row],[PAS_NUM_COR_COD_ROS_TG_POS]]</f>
        <v>1.8499999999999996</v>
      </c>
      <c r="BF116" s="33">
        <f>Tabla25[[#This Row],[ROS_DUR_COR_COD_ROS_TG_POS]]-Tabla25[[#This Row],[PAS_DUR_COR_COD_ROS_TG_POS]]</f>
        <v>-242.79797979797991</v>
      </c>
      <c r="BG116" s="33">
        <f>Tabla25[[#This Row],[ROS_NUM_COR_COD_ROS_TG_TOT]]-Tabla25[[#This Row],[PAS_NUM_COR_COD_ROS_TG_TOT]]</f>
        <v>1.7729885057471262</v>
      </c>
      <c r="BH116" s="33">
        <f>Tabla25[[#This Row],[ROS_DUR_COR_COD_ROS_TG_TOT]]-Tabla25[[#This Row],[PAS_DUR_COR_COD_ROS_TG_TOT]]</f>
        <v>-139.70238095238096</v>
      </c>
      <c r="BI116" s="30">
        <f>Tabla25[[#This Row],[ROS_NUM_COR_COD_ESC_TG_NEG]]-Tabla25[[#This Row],[PAS_NUM_COR_COD_ESC_TG_NEG]]</f>
        <v>-1.1444444444444448</v>
      </c>
      <c r="BJ116" s="30">
        <f>Tabla25[[#This Row],[ROS_DUR_COR_COD_ESC_TG_NEG]]-Tabla25[[#This Row],[PAS_DUR_COR_COD_ESC_TG_NEG]]</f>
        <v>-1136.4583333333333</v>
      </c>
      <c r="BK116" s="30">
        <f>Tabla25[[#This Row],[ROS_NUM_COR_COD_ESC_TG_NEU]]-Tabla25[[#This Row],[PAS_NUM_COR_COD_ESC_TG_NEU]]</f>
        <v>-1.65</v>
      </c>
      <c r="BL116" s="30">
        <f>Tabla25[[#This Row],[ROS_DUR_COR_COD_ESC_TG_NEU]]-Tabla25[[#This Row],[PAS_DUR_COR_COD_ESC_TG_NEU]]</f>
        <v>-1139.0227272727273</v>
      </c>
      <c r="BM116" s="30">
        <f>Tabla25[[#This Row],[ROS_NUM_COR_COD_ESC_TG_POS]]-Tabla25[[#This Row],[PAS_NUM_COR_COD_ESC_TG_POS]]</f>
        <v>-1.4</v>
      </c>
      <c r="BN116" s="30">
        <f>Tabla25[[#This Row],[ROS_DUR_COR_COD_ESC_TG_POS]]-Tabla25[[#This Row],[PAS_DUR_COR_COD_ESC_TG_POS]]</f>
        <v>-1486.8999999999999</v>
      </c>
      <c r="BO116" s="30">
        <f>Tabla25[[#This Row],[ROS_NUM_COR_COD_ESC_TG_TOT]]-Tabla25[[#This Row],[PAS_NUM_COR_COD_ESC_TG_TOT]]</f>
        <v>-1.4097701149425288</v>
      </c>
      <c r="BP116" s="30">
        <f>Tabla25[[#This Row],[ROS_DUR_COR_COD_ESC_TG_TOT]]-Tabla25[[#This Row],[PAS_DUR_COR_COD_ESC_TG_TOT]]</f>
        <v>-1243.8519813519813</v>
      </c>
      <c r="BQ116" s="36">
        <f>Tabla25[[#This Row],[PAS_NUM_COR_COD_ROS_TG_NEG]]-Tabla25[[#This Row],[ESC_NUM_COR_COD_ROS_TG_NEG]]</f>
        <v>1.2374999999999998</v>
      </c>
      <c r="BR116" s="36">
        <f>Tabla25[[#This Row],[PAS_DUR_COR_COD_ROS_TG_NEG]]-Tabla25[[#This Row],[ESC_DUR_COR_COD_ROS_TG_NEG]]</f>
        <v>1039.4166666666667</v>
      </c>
      <c r="BS116" s="36">
        <f>Tabla25[[#This Row],[PAS_NUM_COR_COD_ROS_TG_NEU]]-Tabla25[[#This Row],[ESC_NUM_COR_COD_ROS_TG_NEU]]</f>
        <v>1.9874999999999998</v>
      </c>
      <c r="BT116" s="36">
        <f>Tabla25[[#This Row],[PAS_DUR_COR_COD_ROS_TG_NEU]]-Tabla25[[#This Row],[ESC_DUR_COR_COD_ROS_TG_NEU]]</f>
        <v>1089.1813186813185</v>
      </c>
      <c r="BU116" s="36">
        <f>Tabla25[[#This Row],[PAS_NUM_COR_COD_ROS_TG_POS]]-Tabla25[[#This Row],[ESC_NUM_COR_COD_ROS_TG_POS]]</f>
        <v>2.8375000000000004</v>
      </c>
      <c r="BV116" s="36">
        <f>Tabla25[[#This Row],[PAS_DUR_COR_COD_ROS_TG_POS]]-Tabla25[[#This Row],[ESC_DUR_COR_COD_ROS_TG_POS]]</f>
        <v>1459.8090909090911</v>
      </c>
      <c r="BW116" s="36">
        <f>Tabla25[[#This Row],[PAS_NUM_COR_COD_ROS_TG_TOT]]-Tabla25[[#This Row],[ESC_NUM_COR_COD_ROS_TG_TOT]]</f>
        <v>2.020833333333333</v>
      </c>
      <c r="BX116" s="36">
        <f>Tabla25[[#This Row],[PAS_DUR_COR_COD_ROS_TG_TOT]]-Tabla25[[#This Row],[ESC_DUR_COR_COD_ROS_TG_TOT]]</f>
        <v>1180.2982456140353</v>
      </c>
      <c r="BY116" s="39">
        <f>Tabla25[[#This Row],[PAS_NUM_COR_COD_ESC_TG_NEG]]-Tabla25[[#This Row],[ESC_NUM_COR_COD_ESC_TG_NEG]]</f>
        <v>-0.79999999999999982</v>
      </c>
      <c r="BZ116" s="39">
        <f>Tabla25[[#This Row],[PAS_DUR_COR_COD_ESC_TG_NEG]]-Tabla25[[#This Row],[ESC_DUR_COR_COD_ESC_TG_NEG]]</f>
        <v>482.02083333333326</v>
      </c>
      <c r="CA116" s="39">
        <f>Tabla25[[#This Row],[PAS_NUM_COR_COD_ESC_TG_NEU]]-Tabla25[[#This Row],[ESC_NUM_COR_COD_ESC_TG_NEU]]</f>
        <v>-0.88750000000000018</v>
      </c>
      <c r="CB116" s="39">
        <f>Tabla25[[#This Row],[PAS_DUR_COR_COD_ESC_TG_NEU]]-Tabla25[[#This Row],[ESC_DUR_COR_COD_ESC_TG_NEU]]</f>
        <v>401.58522727272725</v>
      </c>
      <c r="CC116" s="39">
        <f>Tabla25[[#This Row],[PAS_NUM_COR_COD_ESC_TG_POS]]-Tabla25[[#This Row],[ESC_NUM_COR_COD_ESC_TG_POS]]</f>
        <v>-1.4</v>
      </c>
      <c r="CD116" s="39">
        <f>Tabla25[[#This Row],[PAS_DUR_COR_COD_ESC_TG_POS]]-Tabla25[[#This Row],[ESC_DUR_COR_COD_ESC_TG_POS]]</f>
        <v>759.09999999999991</v>
      </c>
      <c r="CE116" s="39">
        <f>Tabla25[[#This Row],[PAS_NUM_COR_COD_ESC_TG_TOT]]-Tabla25[[#This Row],[ESC_NUM_COR_COD_ESC_TG_TOT]]</f>
        <v>-1.0291666666666663</v>
      </c>
      <c r="CF116" s="39">
        <f>Tabla25[[#This Row],[PAS_DUR_COR_COD_ESC_TG_TOT]]-Tabla25[[#This Row],[ESC_DUR_COR_COD_ESC_TG_TOT]]</f>
        <v>537.53787878787875</v>
      </c>
      <c r="CG116" s="42">
        <f>Tabla25[[#This Row],[PAS_NUM_COR_COD_ROS_TG_NEG]]-Tabla25[[#This Row],[PAS_NUM_COR_COD_ESC_TG_NEG]]</f>
        <v>-0.15000000000000036</v>
      </c>
      <c r="CH116" s="42">
        <f>Tabla25[[#This Row],[PAS_NUM_COR_COD_ROS_TG_NEU]]-Tabla25[[#This Row],[PAS_NUM_COR_COD_ESC_TG_NEU]]</f>
        <v>0.5</v>
      </c>
      <c r="CI116" s="42">
        <f>Tabla25[[#This Row],[PAS_NUM_COR_COD_ROS_TG_POS]]-Tabla25[[#This Row],[PAS_NUM_COR_COD_ESC_TG_POS]]</f>
        <v>0.55000000000000027</v>
      </c>
      <c r="CJ116" s="42">
        <f>Tabla25[[#This Row],[PAS_NUM_COR_COD_ROS_TG_TOT]]-Tabla25[[#This Row],[PAS_NUM_COR_COD_ESC_TG_TOT]]</f>
        <v>0.29999999999999982</v>
      </c>
      <c r="CK116" s="42">
        <f>Tabla25[[#This Row],[PAS_DUR_COR_COD_ROS_TG_NEG]]-Tabla25[[#This Row],[PAS_DUR_COR_COD_ESC_TG_NEG]]</f>
        <v>-61.166666666666515</v>
      </c>
      <c r="CL116" s="42">
        <f>Tabla25[[#This Row],[PAS_DUR_COR_COD_ROS_TG_NEU]]-Tabla25[[#This Row],[PAS_DUR_COR_COD_ESC_TG_NEU]]</f>
        <v>7.2657342657341815</v>
      </c>
      <c r="CM116" s="42">
        <f>Tabla25[[#This Row],[PAS_DUR_COR_COD_ROS_TG_POS]]-Tabla25[[#This Row],[PAS_DUR_COR_COD_ESC_TG_POS]]</f>
        <v>-107.19090909090892</v>
      </c>
      <c r="CN116" s="42">
        <f>Tabla25[[#This Row],[PAS_DUR_COR_COD_ROS_TG_TOT]]-Tabla25[[#This Row],[PAS_DUR_COR_COD_ESC_TG_TOT]]</f>
        <v>-50.954545454545269</v>
      </c>
      <c r="CO116" s="44">
        <f>Tabla25[[#This Row],[ESC_NUM_COR_COD_ROS_TG_NEG]]-Tabla25[[#This Row],[ESC_NUM_COR_COD_ESC_TG_NEG]]</f>
        <v>-2.1875</v>
      </c>
      <c r="CP116" s="44">
        <f>Tabla25[[#This Row],[ESC_NUM_COR_COD_ROS_TG_NEU]]-Tabla25[[#This Row],[ESC_NUM_COR_COD_ESC_TG_NEU]]</f>
        <v>-2.375</v>
      </c>
      <c r="CQ116" s="44">
        <f>Tabla25[[#This Row],[ESC_NUM_COR_COD_ROS_TG_POS]]-Tabla25[[#This Row],[ESC_NUM_COR_COD_ESC_TG_POS]]</f>
        <v>-3.6875</v>
      </c>
      <c r="CR116" s="44">
        <f>Tabla25[[#This Row],[ESC_NUM_COR_COD_ROS_TG_TOT]]-Tabla25[[#This Row],[ESC_NUM_COR_COD_ESC_TG_TOT]]</f>
        <v>-2.75</v>
      </c>
      <c r="CS116" s="44">
        <f>Tabla25[[#This Row],[ESC_DUR_COR_COD_ROS_TG_NEG]]-Tabla25[[#This Row],[ESC_DUR_COR_COD_ESC_TG_NEG]]</f>
        <v>-618.5625</v>
      </c>
      <c r="CT116" s="44">
        <f>Tabla25[[#This Row],[ESC_DUR_COR_COD_ROS_TG_NEU]]-Tabla25[[#This Row],[ESC_DUR_COR_COD_ESC_TG_NEU]]</f>
        <v>-680.33035714285711</v>
      </c>
      <c r="CU116" s="44">
        <f>Tabla25[[#This Row],[ESC_DUR_COR_COD_ROS_TG_POS]]-Tabla25[[#This Row],[ESC_DUR_COR_COD_ESC_TG_POS]]</f>
        <v>-807.9</v>
      </c>
      <c r="CV116" s="44">
        <f>Tabla25[[#This Row],[ESC_DUR_COR_COD_ROS_TG_TOT]]-Tabla25[[#This Row],[ESC_DUR_COR_COD_ESC_TG_TOT]]</f>
        <v>-693.7149122807017</v>
      </c>
      <c r="CW116" s="47">
        <f>Tabla25[[#This Row],[ROS_NUM_COR_COD_ROS_TG_NEG]]-Tabla25[[#This Row],[ROS_NUM_COR_COD_ESC_TG_NEG]]</f>
        <v>3.2222222222222223</v>
      </c>
      <c r="CX116" s="47">
        <f>Tabla25[[#This Row],[ROS_NUM_COR_COD_ROS_TG_NEU]]-Tabla25[[#This Row],[ROS_NUM_COR_COD_ESC_TG_NEU]]</f>
        <v>3.4</v>
      </c>
      <c r="CY116" s="47">
        <f>Tabla25[[#This Row],[ROS_NUM_COR_COD_ROS_TG_POS]]-Tabla25[[#This Row],[ROS_NUM_COR_COD_ESC_TG_POS]]</f>
        <v>3.8</v>
      </c>
      <c r="CZ116" s="47">
        <f>Tabla25[[#This Row],[ROS_NUM_COR_COD_ROS_TG_TOT]]-Tabla25[[#This Row],[ROS_NUM_COR_COD_ESC_TG_TOT]]</f>
        <v>3.4827586206896548</v>
      </c>
      <c r="DA116" s="47">
        <f>Tabla25[[#This Row],[ROS_DUR_COR_COD_ROS_TG_NEG]]-Tabla25[[#This Row],[ROS_DUR_COR_COD_ESC_TG_NEG]]</f>
        <v>989.70833333333326</v>
      </c>
      <c r="DB116" s="47">
        <f>Tabla25[[#This Row],[ROS_DUR_COR_COD_ROS_TG_NEU]]-Tabla25[[#This Row],[ROS_DUR_COR_COD_ESC_TG_NEU]]</f>
        <v>1038.25</v>
      </c>
      <c r="DC116" s="47">
        <f>Tabla25[[#This Row],[ROS_DUR_COR_COD_ROS_TG_POS]]-Tabla25[[#This Row],[ROS_DUR_COR_COD_ESC_TG_POS]]</f>
        <v>1136.911111111111</v>
      </c>
      <c r="DD116" s="47">
        <f>Tabla25[[#This Row],[ROS_DUR_COR_COD_ROS_TG_TOT]]-Tabla25[[#This Row],[ROS_DUR_COR_COD_ESC_TG_TOT]]</f>
        <v>1053.1950549450551</v>
      </c>
    </row>
    <row r="117" spans="1:108" x14ac:dyDescent="0.3">
      <c r="A117" s="2" t="s">
        <v>115</v>
      </c>
      <c r="B117" s="2">
        <v>40</v>
      </c>
      <c r="C117" s="2">
        <v>1</v>
      </c>
      <c r="D117" s="2">
        <v>48</v>
      </c>
      <c r="E117" s="19">
        <v>3</v>
      </c>
      <c r="F117" s="19">
        <v>1237</v>
      </c>
      <c r="G117" s="19">
        <v>2.4736842105263159</v>
      </c>
      <c r="H117" s="19">
        <v>1283.3</v>
      </c>
      <c r="I117" s="19">
        <v>2.95</v>
      </c>
      <c r="J117" s="19">
        <v>1398.2727272727273</v>
      </c>
      <c r="K117" s="19">
        <v>2.8103448275862069</v>
      </c>
      <c r="L117" s="19">
        <v>1309.1612903225807</v>
      </c>
      <c r="M117" s="21">
        <v>2.3684210526315788</v>
      </c>
      <c r="N117" s="21">
        <v>994.27272727272725</v>
      </c>
      <c r="O117" s="21">
        <v>3.0526315789473686</v>
      </c>
      <c r="P117" s="21">
        <v>1525.6</v>
      </c>
      <c r="Q117" s="21">
        <v>2.0499999999999998</v>
      </c>
      <c r="R117" s="21">
        <v>992.7</v>
      </c>
      <c r="S117" s="21">
        <v>2.4827586206896552</v>
      </c>
      <c r="T117" s="21">
        <v>1165.1612903225807</v>
      </c>
      <c r="U117" s="22">
        <v>5.6</v>
      </c>
      <c r="V117" s="22">
        <v>1576.2</v>
      </c>
      <c r="W117" s="22">
        <v>5.333333333333333</v>
      </c>
      <c r="X117" s="22">
        <v>1325.2222222222222</v>
      </c>
      <c r="Y117" s="22">
        <v>5.8571428571428568</v>
      </c>
      <c r="Z117" s="22">
        <v>1609.8571428571429</v>
      </c>
      <c r="AA117" s="22">
        <v>5.5769230769230766</v>
      </c>
      <c r="AB117" s="22">
        <v>1498.3846153846155</v>
      </c>
      <c r="AC117" s="24">
        <v>1.6</v>
      </c>
      <c r="AD117" s="24">
        <v>553.14285714285711</v>
      </c>
      <c r="AE117" s="24">
        <v>2.4444444444444446</v>
      </c>
      <c r="AF117" s="24">
        <v>812</v>
      </c>
      <c r="AG117" s="24">
        <v>1.2857142857142858</v>
      </c>
      <c r="AH117" s="24">
        <v>612.25</v>
      </c>
      <c r="AI117" s="24">
        <v>1.8076923076923077</v>
      </c>
      <c r="AJ117" s="24">
        <v>658.41176470588232</v>
      </c>
      <c r="AK117" s="26">
        <v>3.3333333333333335</v>
      </c>
      <c r="AL117" s="26">
        <v>1363.1666666666667</v>
      </c>
      <c r="AM117" s="26">
        <v>2.4444444444444446</v>
      </c>
      <c r="AN117" s="26">
        <v>1540.5</v>
      </c>
      <c r="AO117" s="26">
        <v>3.2222222222222223</v>
      </c>
      <c r="AP117" s="26">
        <v>1593</v>
      </c>
      <c r="AQ117" s="26">
        <v>3</v>
      </c>
      <c r="AR117" s="26">
        <v>1487.0666666666666</v>
      </c>
      <c r="AS117" s="28">
        <v>2.7777777777777777</v>
      </c>
      <c r="AT117" s="28">
        <v>931.25</v>
      </c>
      <c r="AU117" s="28">
        <v>4</v>
      </c>
      <c r="AV117" s="28">
        <v>1563.5</v>
      </c>
      <c r="AW117" s="28">
        <v>3.6666666666666665</v>
      </c>
      <c r="AX117" s="28">
        <v>1379.7142857142858</v>
      </c>
      <c r="AY117" s="28">
        <v>3.4814814814814814</v>
      </c>
      <c r="AZ117" s="28">
        <v>1261.3809523809523</v>
      </c>
      <c r="BA117" s="33">
        <f>Tabla25[[#This Row],[ROS_NUM_COR_COD_ROS_TG_NEG]]-Tabla25[[#This Row],[PAS_NUM_COR_COD_ROS_TG_NEG]]</f>
        <v>0.40935672514619892</v>
      </c>
      <c r="BB117" s="33">
        <f>Tabla25[[#This Row],[ROS_DUR_COR_COD_ROS_TG_NEG]]-Tabla25[[#This Row],[PAS_DUR_COR_COD_ROS_TG_NEG]]</f>
        <v>-63.022727272727252</v>
      </c>
      <c r="BC117" s="33">
        <f>Tabla25[[#This Row],[ROS_NUM_COR_COD_ROS_TG_NEU]]-Tabla25[[#This Row],[PAS_NUM_COR_COD_ROS_TG_NEU]]</f>
        <v>0.94736842105263142</v>
      </c>
      <c r="BD117" s="33">
        <f>Tabla25[[#This Row],[ROS_DUR_COR_COD_ROS_TG_NEU]]-Tabla25[[#This Row],[PAS_DUR_COR_COD_ROS_TG_NEU]]</f>
        <v>37.900000000000091</v>
      </c>
      <c r="BE117" s="33">
        <f>Tabla25[[#This Row],[ROS_NUM_COR_COD_ROS_TG_POS]]-Tabla25[[#This Row],[PAS_NUM_COR_COD_ROS_TG_POS]]</f>
        <v>1.6166666666666667</v>
      </c>
      <c r="BF117" s="33">
        <f>Tabla25[[#This Row],[ROS_DUR_COR_COD_ROS_TG_POS]]-Tabla25[[#This Row],[PAS_DUR_COR_COD_ROS_TG_POS]]</f>
        <v>387.01428571428573</v>
      </c>
      <c r="BG117" s="33">
        <f>Tabla25[[#This Row],[ROS_NUM_COR_COD_ROS_TG_TOT]]-Tabla25[[#This Row],[PAS_NUM_COR_COD_ROS_TG_TOT]]</f>
        <v>0.99872286079182615</v>
      </c>
      <c r="BH117" s="33">
        <f>Tabla25[[#This Row],[ROS_DUR_COR_COD_ROS_TG_TOT]]-Tabla25[[#This Row],[PAS_DUR_COR_COD_ROS_TG_TOT]]</f>
        <v>96.219662058371568</v>
      </c>
      <c r="BI117" s="30">
        <f>Tabla25[[#This Row],[ROS_NUM_COR_COD_ESC_TG_NEG]]-Tabla25[[#This Row],[PAS_NUM_COR_COD_ESC_TG_NEG]]</f>
        <v>0.33333333333333348</v>
      </c>
      <c r="BJ117" s="30">
        <f>Tabla25[[#This Row],[ROS_DUR_COR_COD_ESC_TG_NEG]]-Tabla25[[#This Row],[PAS_DUR_COR_COD_ESC_TG_NEG]]</f>
        <v>126.16666666666674</v>
      </c>
      <c r="BK117" s="30">
        <f>Tabla25[[#This Row],[ROS_NUM_COR_COD_ESC_TG_NEU]]-Tabla25[[#This Row],[PAS_NUM_COR_COD_ESC_TG_NEU]]</f>
        <v>-2.9239766081871288E-2</v>
      </c>
      <c r="BL117" s="30">
        <f>Tabla25[[#This Row],[ROS_DUR_COR_COD_ESC_TG_NEU]]-Tabla25[[#This Row],[PAS_DUR_COR_COD_ESC_TG_NEU]]</f>
        <v>257.20000000000005</v>
      </c>
      <c r="BM117" s="30">
        <f>Tabla25[[#This Row],[ROS_NUM_COR_COD_ESC_TG_POS]]-Tabla25[[#This Row],[PAS_NUM_COR_COD_ESC_TG_POS]]</f>
        <v>0.27222222222222214</v>
      </c>
      <c r="BN117" s="30">
        <f>Tabla25[[#This Row],[ROS_DUR_COR_COD_ESC_TG_POS]]-Tabla25[[#This Row],[PAS_DUR_COR_COD_ESC_TG_POS]]</f>
        <v>194.72727272727275</v>
      </c>
      <c r="BO117" s="30">
        <f>Tabla25[[#This Row],[ROS_NUM_COR_COD_ESC_TG_TOT]]-Tabla25[[#This Row],[PAS_NUM_COR_COD_ESC_TG_TOT]]</f>
        <v>0.18965517241379315</v>
      </c>
      <c r="BP117" s="30">
        <f>Tabla25[[#This Row],[ROS_DUR_COR_COD_ESC_TG_TOT]]-Tabla25[[#This Row],[PAS_DUR_COR_COD_ESC_TG_TOT]]</f>
        <v>177.90537634408588</v>
      </c>
      <c r="BQ117" s="36">
        <f>Tabla25[[#This Row],[PAS_NUM_COR_COD_ROS_TG_NEG]]-Tabla25[[#This Row],[ESC_NUM_COR_COD_ROS_TG_NEG]]</f>
        <v>0.76842105263157867</v>
      </c>
      <c r="BR117" s="36">
        <f>Tabla25[[#This Row],[PAS_DUR_COR_COD_ROS_TG_NEG]]-Tabla25[[#This Row],[ESC_DUR_COR_COD_ROS_TG_NEG]]</f>
        <v>441.12987012987014</v>
      </c>
      <c r="BS117" s="36">
        <f>Tabla25[[#This Row],[PAS_NUM_COR_COD_ROS_TG_NEU]]-Tabla25[[#This Row],[ESC_NUM_COR_COD_ROS_TG_NEU]]</f>
        <v>0.60818713450292394</v>
      </c>
      <c r="BT117" s="36">
        <f>Tabla25[[#This Row],[PAS_DUR_COR_COD_ROS_TG_NEU]]-Tabla25[[#This Row],[ESC_DUR_COR_COD_ROS_TG_NEU]]</f>
        <v>713.59999999999991</v>
      </c>
      <c r="BU117" s="36">
        <f>Tabla25[[#This Row],[PAS_NUM_COR_COD_ROS_TG_POS]]-Tabla25[[#This Row],[ESC_NUM_COR_COD_ROS_TG_POS]]</f>
        <v>0.76428571428571401</v>
      </c>
      <c r="BV117" s="36">
        <f>Tabla25[[#This Row],[PAS_DUR_COR_COD_ROS_TG_POS]]-Tabla25[[#This Row],[ESC_DUR_COR_COD_ROS_TG_POS]]</f>
        <v>380.45000000000005</v>
      </c>
      <c r="BW117" s="36">
        <f>Tabla25[[#This Row],[PAS_NUM_COR_COD_ROS_TG_TOT]]-Tabla25[[#This Row],[ESC_NUM_COR_COD_ROS_TG_TOT]]</f>
        <v>0.67506631299734754</v>
      </c>
      <c r="BX117" s="36">
        <f>Tabla25[[#This Row],[PAS_DUR_COR_COD_ROS_TG_TOT]]-Tabla25[[#This Row],[ESC_DUR_COR_COD_ROS_TG_TOT]]</f>
        <v>506.74952561669841</v>
      </c>
      <c r="BY117" s="39">
        <f>Tabla25[[#This Row],[PAS_NUM_COR_COD_ESC_TG_NEG]]-Tabla25[[#This Row],[ESC_NUM_COR_COD_ESC_TG_NEG]]</f>
        <v>-2.5999999999999996</v>
      </c>
      <c r="BZ117" s="39">
        <f>Tabla25[[#This Row],[PAS_DUR_COR_COD_ESC_TG_NEG]]-Tabla25[[#This Row],[ESC_DUR_COR_COD_ESC_TG_NEG]]</f>
        <v>-339.20000000000005</v>
      </c>
      <c r="CA117" s="39">
        <f>Tabla25[[#This Row],[PAS_NUM_COR_COD_ESC_TG_NEU]]-Tabla25[[#This Row],[ESC_NUM_COR_COD_ESC_TG_NEU]]</f>
        <v>-2.8596491228070171</v>
      </c>
      <c r="CB117" s="39">
        <f>Tabla25[[#This Row],[PAS_DUR_COR_COD_ESC_TG_NEU]]-Tabla25[[#This Row],[ESC_DUR_COR_COD_ESC_TG_NEU]]</f>
        <v>-41.922222222222217</v>
      </c>
      <c r="CC117" s="39">
        <f>Tabla25[[#This Row],[PAS_NUM_COR_COD_ESC_TG_POS]]-Tabla25[[#This Row],[ESC_NUM_COR_COD_ESC_TG_POS]]</f>
        <v>-2.9071428571428566</v>
      </c>
      <c r="CD117" s="39">
        <f>Tabla25[[#This Row],[PAS_DUR_COR_COD_ESC_TG_POS]]-Tabla25[[#This Row],[ESC_DUR_COR_COD_ESC_TG_POS]]</f>
        <v>-211.58441558441564</v>
      </c>
      <c r="CE117" s="39">
        <f>Tabla25[[#This Row],[PAS_NUM_COR_COD_ESC_TG_TOT]]-Tabla25[[#This Row],[ESC_NUM_COR_COD_ESC_TG_TOT]]</f>
        <v>-2.7665782493368698</v>
      </c>
      <c r="CF117" s="39">
        <f>Tabla25[[#This Row],[PAS_DUR_COR_COD_ESC_TG_TOT]]-Tabla25[[#This Row],[ESC_DUR_COR_COD_ESC_TG_TOT]]</f>
        <v>-189.22332506203475</v>
      </c>
      <c r="CG117" s="42">
        <f>Tabla25[[#This Row],[PAS_NUM_COR_COD_ROS_TG_NEG]]-Tabla25[[#This Row],[PAS_NUM_COR_COD_ESC_TG_NEG]]</f>
        <v>-0.63157894736842124</v>
      </c>
      <c r="CH117" s="42">
        <f>Tabla25[[#This Row],[PAS_NUM_COR_COD_ROS_TG_NEU]]-Tabla25[[#This Row],[PAS_NUM_COR_COD_ESC_TG_NEU]]</f>
        <v>0.57894736842105265</v>
      </c>
      <c r="CI117" s="42">
        <f>Tabla25[[#This Row],[PAS_NUM_COR_COD_ROS_TG_POS]]-Tabla25[[#This Row],[PAS_NUM_COR_COD_ESC_TG_POS]]</f>
        <v>-0.90000000000000036</v>
      </c>
      <c r="CJ117" s="42">
        <f>Tabla25[[#This Row],[PAS_NUM_COR_COD_ROS_TG_TOT]]-Tabla25[[#This Row],[PAS_NUM_COR_COD_ESC_TG_TOT]]</f>
        <v>-0.3275862068965516</v>
      </c>
      <c r="CK117" s="42">
        <f>Tabla25[[#This Row],[PAS_DUR_COR_COD_ROS_TG_NEG]]-Tabla25[[#This Row],[PAS_DUR_COR_COD_ESC_TG_NEG]]</f>
        <v>-242.72727272727275</v>
      </c>
      <c r="CL117" s="42">
        <f>Tabla25[[#This Row],[PAS_DUR_COR_COD_ROS_TG_NEU]]-Tabla25[[#This Row],[PAS_DUR_COR_COD_ESC_TG_NEU]]</f>
        <v>242.29999999999995</v>
      </c>
      <c r="CM117" s="42">
        <f>Tabla25[[#This Row],[PAS_DUR_COR_COD_ROS_TG_POS]]-Tabla25[[#This Row],[PAS_DUR_COR_COD_ESC_TG_POS]]</f>
        <v>-405.57272727272721</v>
      </c>
      <c r="CN117" s="42">
        <f>Tabla25[[#This Row],[PAS_DUR_COR_COD_ROS_TG_TOT]]-Tabla25[[#This Row],[PAS_DUR_COR_COD_ESC_TG_TOT]]</f>
        <v>-144</v>
      </c>
      <c r="CO117" s="44">
        <f>Tabla25[[#This Row],[ESC_NUM_COR_COD_ROS_TG_NEG]]-Tabla25[[#This Row],[ESC_NUM_COR_COD_ESC_TG_NEG]]</f>
        <v>-3.9999999999999996</v>
      </c>
      <c r="CP117" s="44">
        <f>Tabla25[[#This Row],[ESC_NUM_COR_COD_ROS_TG_NEU]]-Tabla25[[#This Row],[ESC_NUM_COR_COD_ESC_TG_NEU]]</f>
        <v>-2.8888888888888884</v>
      </c>
      <c r="CQ117" s="44">
        <f>Tabla25[[#This Row],[ESC_NUM_COR_COD_ROS_TG_POS]]-Tabla25[[#This Row],[ESC_NUM_COR_COD_ESC_TG_POS]]</f>
        <v>-4.5714285714285712</v>
      </c>
      <c r="CR117" s="44">
        <f>Tabla25[[#This Row],[ESC_NUM_COR_COD_ROS_TG_TOT]]-Tabla25[[#This Row],[ESC_NUM_COR_COD_ESC_TG_TOT]]</f>
        <v>-3.7692307692307692</v>
      </c>
      <c r="CS117" s="44">
        <f>Tabla25[[#This Row],[ESC_DUR_COR_COD_ROS_TG_NEG]]-Tabla25[[#This Row],[ESC_DUR_COR_COD_ESC_TG_NEG]]</f>
        <v>-1023.0571428571429</v>
      </c>
      <c r="CT117" s="44">
        <f>Tabla25[[#This Row],[ESC_DUR_COR_COD_ROS_TG_NEU]]-Tabla25[[#This Row],[ESC_DUR_COR_COD_ESC_TG_NEU]]</f>
        <v>-513.22222222222217</v>
      </c>
      <c r="CU117" s="44">
        <f>Tabla25[[#This Row],[ESC_DUR_COR_COD_ROS_TG_POS]]-Tabla25[[#This Row],[ESC_DUR_COR_COD_ESC_TG_POS]]</f>
        <v>-997.60714285714289</v>
      </c>
      <c r="CV117" s="44">
        <f>Tabla25[[#This Row],[ESC_DUR_COR_COD_ROS_TG_TOT]]-Tabla25[[#This Row],[ESC_DUR_COR_COD_ESC_TG_TOT]]</f>
        <v>-839.97285067873315</v>
      </c>
      <c r="CW117" s="47">
        <f>Tabla25[[#This Row],[ROS_NUM_COR_COD_ROS_TG_NEG]]-Tabla25[[#This Row],[ROS_NUM_COR_COD_ESC_TG_NEG]]</f>
        <v>-0.5555555555555558</v>
      </c>
      <c r="CX117" s="47">
        <f>Tabla25[[#This Row],[ROS_NUM_COR_COD_ROS_TG_NEU]]-Tabla25[[#This Row],[ROS_NUM_COR_COD_ESC_TG_NEU]]</f>
        <v>1.5555555555555554</v>
      </c>
      <c r="CY117" s="47">
        <f>Tabla25[[#This Row],[ROS_NUM_COR_COD_ROS_TG_POS]]-Tabla25[[#This Row],[ROS_NUM_COR_COD_ESC_TG_POS]]</f>
        <v>0.4444444444444442</v>
      </c>
      <c r="CZ117" s="47">
        <f>Tabla25[[#This Row],[ROS_NUM_COR_COD_ROS_TG_TOT]]-Tabla25[[#This Row],[ROS_NUM_COR_COD_ESC_TG_TOT]]</f>
        <v>0.4814814814814814</v>
      </c>
      <c r="DA117" s="47">
        <f>Tabla25[[#This Row],[ROS_DUR_COR_COD_ROS_TG_NEG]]-Tabla25[[#This Row],[ROS_DUR_COR_COD_ESC_TG_NEG]]</f>
        <v>-431.91666666666674</v>
      </c>
      <c r="DB117" s="47">
        <f>Tabla25[[#This Row],[ROS_DUR_COR_COD_ROS_TG_NEU]]-Tabla25[[#This Row],[ROS_DUR_COR_COD_ESC_TG_NEU]]</f>
        <v>23</v>
      </c>
      <c r="DC117" s="47">
        <f>Tabla25[[#This Row],[ROS_DUR_COR_COD_ROS_TG_POS]]-Tabla25[[#This Row],[ROS_DUR_COR_COD_ESC_TG_POS]]</f>
        <v>-213.28571428571422</v>
      </c>
      <c r="DD117" s="47">
        <f>Tabla25[[#This Row],[ROS_DUR_COR_COD_ROS_TG_TOT]]-Tabla25[[#This Row],[ROS_DUR_COR_COD_ESC_TG_TOT]]</f>
        <v>-225.68571428571431</v>
      </c>
    </row>
    <row r="118" spans="1:108" x14ac:dyDescent="0.3">
      <c r="A118" s="2" t="s">
        <v>116</v>
      </c>
      <c r="B118" s="2">
        <v>40</v>
      </c>
      <c r="C118" s="2">
        <v>1</v>
      </c>
      <c r="D118" s="2">
        <v>43</v>
      </c>
      <c r="E118" s="19">
        <v>2.5499999999999998</v>
      </c>
      <c r="F118" s="19">
        <v>658.55555555555554</v>
      </c>
      <c r="G118" s="19">
        <v>2.736842105263158</v>
      </c>
      <c r="H118" s="19">
        <v>778.88235294117646</v>
      </c>
      <c r="I118" s="19">
        <v>2.85</v>
      </c>
      <c r="J118" s="19">
        <v>752.44444444444446</v>
      </c>
      <c r="K118" s="19">
        <v>2.7118644067796609</v>
      </c>
      <c r="L118" s="19">
        <v>729.03773584905662</v>
      </c>
      <c r="M118" s="21">
        <v>3.15</v>
      </c>
      <c r="N118" s="21">
        <v>840.33333333333337</v>
      </c>
      <c r="O118" s="21">
        <v>2.8947368421052633</v>
      </c>
      <c r="P118" s="21">
        <v>782.29411764705878</v>
      </c>
      <c r="Q118" s="21">
        <v>2.9</v>
      </c>
      <c r="R118" s="21">
        <v>736.57894736842104</v>
      </c>
      <c r="S118" s="21">
        <v>2.9830508474576272</v>
      </c>
      <c r="T118" s="21">
        <v>785.55555555555554</v>
      </c>
      <c r="U118" s="22">
        <v>4.5555555555555554</v>
      </c>
      <c r="V118" s="22">
        <v>1010.4444444444445</v>
      </c>
      <c r="W118" s="22">
        <v>4.4000000000000004</v>
      </c>
      <c r="X118" s="22">
        <v>1042.8</v>
      </c>
      <c r="Y118" s="22">
        <v>3.4444444444444446</v>
      </c>
      <c r="Z118" s="22">
        <v>813.44444444444446</v>
      </c>
      <c r="AA118" s="22">
        <v>4.1428571428571432</v>
      </c>
      <c r="AB118" s="22">
        <v>958.67857142857144</v>
      </c>
      <c r="AC118" s="24">
        <v>0.77777777777777779</v>
      </c>
      <c r="AD118" s="24">
        <v>265.66666666666669</v>
      </c>
      <c r="AE118" s="24">
        <v>1</v>
      </c>
      <c r="AF118" s="24">
        <v>216.85714285714286</v>
      </c>
      <c r="AG118" s="24">
        <v>2.1111111111111112</v>
      </c>
      <c r="AH118" s="24">
        <v>561.85714285714289</v>
      </c>
      <c r="AI118" s="24">
        <v>1.2857142857142858</v>
      </c>
      <c r="AJ118" s="24">
        <v>352.25</v>
      </c>
      <c r="AK118" s="26">
        <v>2.2222222222222223</v>
      </c>
      <c r="AL118" s="26">
        <v>1055</v>
      </c>
      <c r="AM118" s="26">
        <v>1.6</v>
      </c>
      <c r="AN118" s="26">
        <v>788.4</v>
      </c>
      <c r="AO118" s="26">
        <v>1.4</v>
      </c>
      <c r="AP118" s="26">
        <v>712.5</v>
      </c>
      <c r="AQ118" s="26">
        <v>1.7241379310344827</v>
      </c>
      <c r="AR118" s="26">
        <v>861.92857142857144</v>
      </c>
      <c r="AS118" s="28">
        <v>3</v>
      </c>
      <c r="AT118" s="28">
        <v>864.42857142857144</v>
      </c>
      <c r="AU118" s="28">
        <v>2.1</v>
      </c>
      <c r="AV118" s="28">
        <v>549.25</v>
      </c>
      <c r="AW118" s="28">
        <v>2.2999999999999998</v>
      </c>
      <c r="AX118" s="28">
        <v>564.5</v>
      </c>
      <c r="AY118" s="28">
        <v>2.4482758620689653</v>
      </c>
      <c r="AZ118" s="28">
        <v>650.47826086956525</v>
      </c>
      <c r="BA118" s="33">
        <f>Tabla25[[#This Row],[ROS_NUM_COR_COD_ROS_TG_NEG]]-Tabla25[[#This Row],[PAS_NUM_COR_COD_ROS_TG_NEG]]</f>
        <v>-0.14999999999999991</v>
      </c>
      <c r="BB118" s="33">
        <f>Tabla25[[#This Row],[ROS_DUR_COR_COD_ROS_TG_NEG]]-Tabla25[[#This Row],[PAS_DUR_COR_COD_ROS_TG_NEG]]</f>
        <v>24.095238095238074</v>
      </c>
      <c r="BC118" s="33">
        <f>Tabla25[[#This Row],[ROS_NUM_COR_COD_ROS_TG_NEU]]-Tabla25[[#This Row],[PAS_NUM_COR_COD_ROS_TG_NEU]]</f>
        <v>-0.79473684210526319</v>
      </c>
      <c r="BD118" s="33">
        <f>Tabla25[[#This Row],[ROS_DUR_COR_COD_ROS_TG_NEU]]-Tabla25[[#This Row],[PAS_DUR_COR_COD_ROS_TG_NEU]]</f>
        <v>-233.04411764705878</v>
      </c>
      <c r="BE118" s="33">
        <f>Tabla25[[#This Row],[ROS_NUM_COR_COD_ROS_TG_POS]]-Tabla25[[#This Row],[PAS_NUM_COR_COD_ROS_TG_POS]]</f>
        <v>-0.60000000000000009</v>
      </c>
      <c r="BF118" s="33">
        <f>Tabla25[[#This Row],[ROS_DUR_COR_COD_ROS_TG_POS]]-Tabla25[[#This Row],[PAS_DUR_COR_COD_ROS_TG_POS]]</f>
        <v>-172.07894736842104</v>
      </c>
      <c r="BG118" s="33">
        <f>Tabla25[[#This Row],[ROS_NUM_COR_COD_ROS_TG_TOT]]-Tabla25[[#This Row],[PAS_NUM_COR_COD_ROS_TG_TOT]]</f>
        <v>-0.53477498538866186</v>
      </c>
      <c r="BH118" s="33">
        <f>Tabla25[[#This Row],[ROS_DUR_COR_COD_ROS_TG_TOT]]-Tabla25[[#This Row],[PAS_DUR_COR_COD_ROS_TG_TOT]]</f>
        <v>-135.0772946859903</v>
      </c>
      <c r="BI118" s="30">
        <f>Tabla25[[#This Row],[ROS_NUM_COR_COD_ESC_TG_NEG]]-Tabla25[[#This Row],[PAS_NUM_COR_COD_ESC_TG_NEG]]</f>
        <v>-0.3277777777777775</v>
      </c>
      <c r="BJ118" s="30">
        <f>Tabla25[[#This Row],[ROS_DUR_COR_COD_ESC_TG_NEG]]-Tabla25[[#This Row],[PAS_DUR_COR_COD_ESC_TG_NEG]]</f>
        <v>396.44444444444446</v>
      </c>
      <c r="BK118" s="30">
        <f>Tabla25[[#This Row],[ROS_NUM_COR_COD_ESC_TG_NEU]]-Tabla25[[#This Row],[PAS_NUM_COR_COD_ESC_TG_NEU]]</f>
        <v>-1.1368421052631579</v>
      </c>
      <c r="BL118" s="30">
        <f>Tabla25[[#This Row],[ROS_DUR_COR_COD_ESC_TG_NEU]]-Tabla25[[#This Row],[PAS_DUR_COR_COD_ESC_TG_NEU]]</f>
        <v>9.5176470588235134</v>
      </c>
      <c r="BM118" s="30">
        <f>Tabla25[[#This Row],[ROS_NUM_COR_COD_ESC_TG_POS]]-Tabla25[[#This Row],[PAS_NUM_COR_COD_ESC_TG_POS]]</f>
        <v>-1.4500000000000002</v>
      </c>
      <c r="BN118" s="30">
        <f>Tabla25[[#This Row],[ROS_DUR_COR_COD_ESC_TG_POS]]-Tabla25[[#This Row],[PAS_DUR_COR_COD_ESC_TG_POS]]</f>
        <v>-39.944444444444457</v>
      </c>
      <c r="BO118" s="30">
        <f>Tabla25[[#This Row],[ROS_NUM_COR_COD_ESC_TG_TOT]]-Tabla25[[#This Row],[PAS_NUM_COR_COD_ESC_TG_TOT]]</f>
        <v>-0.98772647574517825</v>
      </c>
      <c r="BP118" s="30">
        <f>Tabla25[[#This Row],[ROS_DUR_COR_COD_ESC_TG_TOT]]-Tabla25[[#This Row],[PAS_DUR_COR_COD_ESC_TG_TOT]]</f>
        <v>132.89083557951483</v>
      </c>
      <c r="BQ118" s="36">
        <f>Tabla25[[#This Row],[PAS_NUM_COR_COD_ROS_TG_NEG]]-Tabla25[[#This Row],[ESC_NUM_COR_COD_ROS_TG_NEG]]</f>
        <v>2.3722222222222222</v>
      </c>
      <c r="BR118" s="36">
        <f>Tabla25[[#This Row],[PAS_DUR_COR_COD_ROS_TG_NEG]]-Tabla25[[#This Row],[ESC_DUR_COR_COD_ROS_TG_NEG]]</f>
        <v>574.66666666666674</v>
      </c>
      <c r="BS118" s="36">
        <f>Tabla25[[#This Row],[PAS_NUM_COR_COD_ROS_TG_NEU]]-Tabla25[[#This Row],[ESC_NUM_COR_COD_ROS_TG_NEU]]</f>
        <v>1.8947368421052633</v>
      </c>
      <c r="BT118" s="36">
        <f>Tabla25[[#This Row],[PAS_DUR_COR_COD_ROS_TG_NEU]]-Tabla25[[#This Row],[ESC_DUR_COR_COD_ROS_TG_NEU]]</f>
        <v>565.43697478991589</v>
      </c>
      <c r="BU118" s="36">
        <f>Tabla25[[#This Row],[PAS_NUM_COR_COD_ROS_TG_POS]]-Tabla25[[#This Row],[ESC_NUM_COR_COD_ROS_TG_POS]]</f>
        <v>0.78888888888888875</v>
      </c>
      <c r="BV118" s="36">
        <f>Tabla25[[#This Row],[PAS_DUR_COR_COD_ROS_TG_POS]]-Tabla25[[#This Row],[ESC_DUR_COR_COD_ROS_TG_POS]]</f>
        <v>174.72180451127815</v>
      </c>
      <c r="BW118" s="36">
        <f>Tabla25[[#This Row],[PAS_NUM_COR_COD_ROS_TG_TOT]]-Tabla25[[#This Row],[ESC_NUM_COR_COD_ROS_TG_TOT]]</f>
        <v>1.6973365617433414</v>
      </c>
      <c r="BX118" s="36">
        <f>Tabla25[[#This Row],[PAS_DUR_COR_COD_ROS_TG_TOT]]-Tabla25[[#This Row],[ESC_DUR_COR_COD_ROS_TG_TOT]]</f>
        <v>433.30555555555554</v>
      </c>
      <c r="BY118" s="39">
        <f>Tabla25[[#This Row],[PAS_NUM_COR_COD_ESC_TG_NEG]]-Tabla25[[#This Row],[ESC_NUM_COR_COD_ESC_TG_NEG]]</f>
        <v>-2.0055555555555555</v>
      </c>
      <c r="BZ118" s="39">
        <f>Tabla25[[#This Row],[PAS_DUR_COR_COD_ESC_TG_NEG]]-Tabla25[[#This Row],[ESC_DUR_COR_COD_ESC_TG_NEG]]</f>
        <v>-351.88888888888891</v>
      </c>
      <c r="CA118" s="39">
        <f>Tabla25[[#This Row],[PAS_NUM_COR_COD_ESC_TG_NEU]]-Tabla25[[#This Row],[ESC_NUM_COR_COD_ESC_TG_NEU]]</f>
        <v>-1.6631578947368424</v>
      </c>
      <c r="CB118" s="39">
        <f>Tabla25[[#This Row],[PAS_DUR_COR_COD_ESC_TG_NEU]]-Tabla25[[#This Row],[ESC_DUR_COR_COD_ESC_TG_NEU]]</f>
        <v>-263.91764705882349</v>
      </c>
      <c r="CC118" s="39">
        <f>Tabla25[[#This Row],[PAS_NUM_COR_COD_ESC_TG_POS]]-Tabla25[[#This Row],[ESC_NUM_COR_COD_ESC_TG_POS]]</f>
        <v>-0.59444444444444455</v>
      </c>
      <c r="CD118" s="39">
        <f>Tabla25[[#This Row],[PAS_DUR_COR_COD_ESC_TG_POS]]-Tabla25[[#This Row],[ESC_DUR_COR_COD_ESC_TG_POS]]</f>
        <v>-61</v>
      </c>
      <c r="CE118" s="39">
        <f>Tabla25[[#This Row],[PAS_NUM_COR_COD_ESC_TG_TOT]]-Tabla25[[#This Row],[ESC_NUM_COR_COD_ESC_TG_TOT]]</f>
        <v>-1.4309927360774823</v>
      </c>
      <c r="CF118" s="39">
        <f>Tabla25[[#This Row],[PAS_DUR_COR_COD_ESC_TG_TOT]]-Tabla25[[#This Row],[ESC_DUR_COR_COD_ESC_TG_TOT]]</f>
        <v>-229.64083557951483</v>
      </c>
      <c r="CG118" s="42">
        <f>Tabla25[[#This Row],[PAS_NUM_COR_COD_ROS_TG_NEG]]-Tabla25[[#This Row],[PAS_NUM_COR_COD_ESC_TG_NEG]]</f>
        <v>0.60000000000000009</v>
      </c>
      <c r="CH118" s="42">
        <f>Tabla25[[#This Row],[PAS_NUM_COR_COD_ROS_TG_NEU]]-Tabla25[[#This Row],[PAS_NUM_COR_COD_ESC_TG_NEU]]</f>
        <v>0.15789473684210531</v>
      </c>
      <c r="CI118" s="42">
        <f>Tabla25[[#This Row],[PAS_NUM_COR_COD_ROS_TG_POS]]-Tabla25[[#This Row],[PAS_NUM_COR_COD_ESC_TG_POS]]</f>
        <v>4.9999999999999822E-2</v>
      </c>
      <c r="CJ118" s="42">
        <f>Tabla25[[#This Row],[PAS_NUM_COR_COD_ROS_TG_TOT]]-Tabla25[[#This Row],[PAS_NUM_COR_COD_ESC_TG_TOT]]</f>
        <v>0.27118644067796627</v>
      </c>
      <c r="CK118" s="42">
        <f>Tabla25[[#This Row],[PAS_DUR_COR_COD_ROS_TG_NEG]]-Tabla25[[#This Row],[PAS_DUR_COR_COD_ESC_TG_NEG]]</f>
        <v>181.77777777777783</v>
      </c>
      <c r="CL118" s="42">
        <f>Tabla25[[#This Row],[PAS_DUR_COR_COD_ROS_TG_NEU]]-Tabla25[[#This Row],[PAS_DUR_COR_COD_ESC_TG_NEU]]</f>
        <v>3.4117647058823195</v>
      </c>
      <c r="CM118" s="42">
        <f>Tabla25[[#This Row],[PAS_DUR_COR_COD_ROS_TG_POS]]-Tabla25[[#This Row],[PAS_DUR_COR_COD_ESC_TG_POS]]</f>
        <v>-15.865497076023416</v>
      </c>
      <c r="CN118" s="42">
        <f>Tabla25[[#This Row],[PAS_DUR_COR_COD_ROS_TG_TOT]]-Tabla25[[#This Row],[PAS_DUR_COR_COD_ESC_TG_TOT]]</f>
        <v>56.517819706498926</v>
      </c>
      <c r="CO118" s="44">
        <f>Tabla25[[#This Row],[ESC_NUM_COR_COD_ROS_TG_NEG]]-Tabla25[[#This Row],[ESC_NUM_COR_COD_ESC_TG_NEG]]</f>
        <v>-3.7777777777777777</v>
      </c>
      <c r="CP118" s="44">
        <f>Tabla25[[#This Row],[ESC_NUM_COR_COD_ROS_TG_NEU]]-Tabla25[[#This Row],[ESC_NUM_COR_COD_ESC_TG_NEU]]</f>
        <v>-3.4000000000000004</v>
      </c>
      <c r="CQ118" s="44">
        <f>Tabla25[[#This Row],[ESC_NUM_COR_COD_ROS_TG_POS]]-Tabla25[[#This Row],[ESC_NUM_COR_COD_ESC_TG_POS]]</f>
        <v>-1.3333333333333335</v>
      </c>
      <c r="CR118" s="44">
        <f>Tabla25[[#This Row],[ESC_NUM_COR_COD_ROS_TG_TOT]]-Tabla25[[#This Row],[ESC_NUM_COR_COD_ESC_TG_TOT]]</f>
        <v>-2.8571428571428577</v>
      </c>
      <c r="CS118" s="44">
        <f>Tabla25[[#This Row],[ESC_DUR_COR_COD_ROS_TG_NEG]]-Tabla25[[#This Row],[ESC_DUR_COR_COD_ESC_TG_NEG]]</f>
        <v>-744.77777777777783</v>
      </c>
      <c r="CT118" s="44">
        <f>Tabla25[[#This Row],[ESC_DUR_COR_COD_ROS_TG_NEU]]-Tabla25[[#This Row],[ESC_DUR_COR_COD_ESC_TG_NEU]]</f>
        <v>-825.94285714285706</v>
      </c>
      <c r="CU118" s="44">
        <f>Tabla25[[#This Row],[ESC_DUR_COR_COD_ROS_TG_POS]]-Tabla25[[#This Row],[ESC_DUR_COR_COD_ESC_TG_POS]]</f>
        <v>-251.58730158730157</v>
      </c>
      <c r="CV118" s="44">
        <f>Tabla25[[#This Row],[ESC_DUR_COR_COD_ROS_TG_TOT]]-Tabla25[[#This Row],[ESC_DUR_COR_COD_ESC_TG_TOT]]</f>
        <v>-606.42857142857144</v>
      </c>
      <c r="CW118" s="47">
        <f>Tabla25[[#This Row],[ROS_NUM_COR_COD_ROS_TG_NEG]]-Tabla25[[#This Row],[ROS_NUM_COR_COD_ESC_TG_NEG]]</f>
        <v>0.77777777777777768</v>
      </c>
      <c r="CX118" s="47">
        <f>Tabla25[[#This Row],[ROS_NUM_COR_COD_ROS_TG_NEU]]-Tabla25[[#This Row],[ROS_NUM_COR_COD_ESC_TG_NEU]]</f>
        <v>0.5</v>
      </c>
      <c r="CY118" s="47">
        <f>Tabla25[[#This Row],[ROS_NUM_COR_COD_ROS_TG_POS]]-Tabla25[[#This Row],[ROS_NUM_COR_COD_ESC_TG_POS]]</f>
        <v>0.89999999999999991</v>
      </c>
      <c r="CZ118" s="47">
        <f>Tabla25[[#This Row],[ROS_NUM_COR_COD_ROS_TG_TOT]]-Tabla25[[#This Row],[ROS_NUM_COR_COD_ESC_TG_TOT]]</f>
        <v>0.72413793103448265</v>
      </c>
      <c r="DA118" s="47">
        <f>Tabla25[[#This Row],[ROS_DUR_COR_COD_ROS_TG_NEG]]-Tabla25[[#This Row],[ROS_DUR_COR_COD_ESC_TG_NEG]]</f>
        <v>-190.57142857142856</v>
      </c>
      <c r="DB118" s="47">
        <f>Tabla25[[#This Row],[ROS_DUR_COR_COD_ROS_TG_NEU]]-Tabla25[[#This Row],[ROS_DUR_COR_COD_ESC_TG_NEU]]</f>
        <v>-239.14999999999998</v>
      </c>
      <c r="DC118" s="47">
        <f>Tabla25[[#This Row],[ROS_DUR_COR_COD_ROS_TG_POS]]-Tabla25[[#This Row],[ROS_DUR_COR_COD_ESC_TG_POS]]</f>
        <v>-148</v>
      </c>
      <c r="DD118" s="47">
        <f>Tabla25[[#This Row],[ROS_DUR_COR_COD_ROS_TG_TOT]]-Tabla25[[#This Row],[ROS_DUR_COR_COD_ESC_TG_TOT]]</f>
        <v>-211.4503105590062</v>
      </c>
    </row>
    <row r="119" spans="1:108" x14ac:dyDescent="0.3">
      <c r="A119" s="2" t="s">
        <v>117</v>
      </c>
      <c r="B119" s="2">
        <v>40</v>
      </c>
      <c r="C119" s="2">
        <v>1</v>
      </c>
      <c r="D119" s="2">
        <v>47</v>
      </c>
      <c r="E119" s="19">
        <v>3.05</v>
      </c>
      <c r="F119" s="19">
        <v>1329.1875</v>
      </c>
      <c r="G119" s="19">
        <v>3.65</v>
      </c>
      <c r="H119" s="19">
        <v>1230.7647058823529</v>
      </c>
      <c r="I119" s="19">
        <v>3.45</v>
      </c>
      <c r="J119" s="19">
        <v>1531.8</v>
      </c>
      <c r="K119" s="19">
        <v>3.3833333333333333</v>
      </c>
      <c r="L119" s="19">
        <v>1357.6458333333333</v>
      </c>
      <c r="M119" s="21">
        <v>3.6</v>
      </c>
      <c r="N119" s="21">
        <v>1773.75</v>
      </c>
      <c r="O119" s="21">
        <v>3.6</v>
      </c>
      <c r="P119" s="21">
        <v>1368.5625</v>
      </c>
      <c r="Q119" s="21">
        <v>3.25</v>
      </c>
      <c r="R119" s="21">
        <v>1296.1333333333334</v>
      </c>
      <c r="S119" s="21">
        <v>3.4833333333333334</v>
      </c>
      <c r="T119" s="21">
        <v>1456.3720930232557</v>
      </c>
      <c r="U119" s="22">
        <v>2.9</v>
      </c>
      <c r="V119" s="22">
        <v>2035.2</v>
      </c>
      <c r="W119" s="22">
        <v>2.6</v>
      </c>
      <c r="X119" s="22">
        <v>1540.5</v>
      </c>
      <c r="Y119" s="22">
        <v>4.4000000000000004</v>
      </c>
      <c r="Z119" s="22">
        <v>2014.5</v>
      </c>
      <c r="AA119" s="22">
        <v>3.3</v>
      </c>
      <c r="AB119" s="22">
        <v>1870.2631578947369</v>
      </c>
      <c r="AC119" s="24">
        <v>4</v>
      </c>
      <c r="AD119" s="24">
        <v>2038.3333333333333</v>
      </c>
      <c r="AE119" s="24">
        <v>3.6</v>
      </c>
      <c r="AF119" s="24">
        <v>1681</v>
      </c>
      <c r="AG119" s="24">
        <v>1.6</v>
      </c>
      <c r="AH119" s="24">
        <v>1234.25</v>
      </c>
      <c r="AI119" s="24">
        <v>3.0666666666666669</v>
      </c>
      <c r="AJ119" s="24">
        <v>1702</v>
      </c>
      <c r="AK119" s="26">
        <v>2.4444444444444446</v>
      </c>
      <c r="AL119" s="26">
        <v>1322.6</v>
      </c>
      <c r="AM119" s="26">
        <v>2.2999999999999998</v>
      </c>
      <c r="AN119" s="26">
        <v>1014.125</v>
      </c>
      <c r="AO119" s="26">
        <v>1.1111111111111112</v>
      </c>
      <c r="AP119" s="26">
        <v>526.79999999999995</v>
      </c>
      <c r="AQ119" s="26">
        <v>1.9642857142857142</v>
      </c>
      <c r="AR119" s="26">
        <v>964.44444444444446</v>
      </c>
      <c r="AS119" s="28">
        <v>4.333333333333333</v>
      </c>
      <c r="AT119" s="28">
        <v>1528.75</v>
      </c>
      <c r="AU119" s="28">
        <v>4.3</v>
      </c>
      <c r="AV119" s="28">
        <v>1763.75</v>
      </c>
      <c r="AW119" s="28">
        <v>5.666666666666667</v>
      </c>
      <c r="AX119" s="28">
        <v>1880.2222222222222</v>
      </c>
      <c r="AY119" s="28">
        <v>4.75</v>
      </c>
      <c r="AZ119" s="28">
        <v>1730.48</v>
      </c>
      <c r="BA119" s="33">
        <f>Tabla25[[#This Row],[ROS_NUM_COR_COD_ROS_TG_NEG]]-Tabla25[[#This Row],[PAS_NUM_COR_COD_ROS_TG_NEG]]</f>
        <v>0.73333333333333295</v>
      </c>
      <c r="BB119" s="33">
        <f>Tabla25[[#This Row],[ROS_DUR_COR_COD_ROS_TG_NEG]]-Tabla25[[#This Row],[PAS_DUR_COR_COD_ROS_TG_NEG]]</f>
        <v>-245</v>
      </c>
      <c r="BC119" s="33">
        <f>Tabla25[[#This Row],[ROS_NUM_COR_COD_ROS_TG_NEU]]-Tabla25[[#This Row],[PAS_NUM_COR_COD_ROS_TG_NEU]]</f>
        <v>0.69999999999999973</v>
      </c>
      <c r="BD119" s="33">
        <f>Tabla25[[#This Row],[ROS_DUR_COR_COD_ROS_TG_NEU]]-Tabla25[[#This Row],[PAS_DUR_COR_COD_ROS_TG_NEU]]</f>
        <v>395.1875</v>
      </c>
      <c r="BE119" s="33">
        <f>Tabla25[[#This Row],[ROS_NUM_COR_COD_ROS_TG_POS]]-Tabla25[[#This Row],[PAS_NUM_COR_COD_ROS_TG_POS]]</f>
        <v>2.416666666666667</v>
      </c>
      <c r="BF119" s="33">
        <f>Tabla25[[#This Row],[ROS_DUR_COR_COD_ROS_TG_POS]]-Tabla25[[#This Row],[PAS_DUR_COR_COD_ROS_TG_POS]]</f>
        <v>584.08888888888873</v>
      </c>
      <c r="BG119" s="33">
        <f>Tabla25[[#This Row],[ROS_NUM_COR_COD_ROS_TG_TOT]]-Tabla25[[#This Row],[PAS_NUM_COR_COD_ROS_TG_TOT]]</f>
        <v>1.2666666666666666</v>
      </c>
      <c r="BH119" s="33">
        <f>Tabla25[[#This Row],[ROS_DUR_COR_COD_ROS_TG_TOT]]-Tabla25[[#This Row],[PAS_DUR_COR_COD_ROS_TG_TOT]]</f>
        <v>274.10790697674429</v>
      </c>
      <c r="BI119" s="30">
        <f>Tabla25[[#This Row],[ROS_NUM_COR_COD_ESC_TG_NEG]]-Tabla25[[#This Row],[PAS_NUM_COR_COD_ESC_TG_NEG]]</f>
        <v>-0.60555555555555518</v>
      </c>
      <c r="BJ119" s="30">
        <f>Tabla25[[#This Row],[ROS_DUR_COR_COD_ESC_TG_NEG]]-Tabla25[[#This Row],[PAS_DUR_COR_COD_ESC_TG_NEG]]</f>
        <v>-6.5875000000000909</v>
      </c>
      <c r="BK119" s="30">
        <f>Tabla25[[#This Row],[ROS_NUM_COR_COD_ESC_TG_NEU]]-Tabla25[[#This Row],[PAS_NUM_COR_COD_ESC_TG_NEU]]</f>
        <v>-1.35</v>
      </c>
      <c r="BL119" s="30">
        <f>Tabla25[[#This Row],[ROS_DUR_COR_COD_ESC_TG_NEU]]-Tabla25[[#This Row],[PAS_DUR_COR_COD_ESC_TG_NEU]]</f>
        <v>-216.63970588235293</v>
      </c>
      <c r="BM119" s="30">
        <f>Tabla25[[#This Row],[ROS_NUM_COR_COD_ESC_TG_POS]]-Tabla25[[#This Row],[PAS_NUM_COR_COD_ESC_TG_POS]]</f>
        <v>-2.338888888888889</v>
      </c>
      <c r="BN119" s="30">
        <f>Tabla25[[#This Row],[ROS_DUR_COR_COD_ESC_TG_POS]]-Tabla25[[#This Row],[PAS_DUR_COR_COD_ESC_TG_POS]]</f>
        <v>-1005</v>
      </c>
      <c r="BO119" s="30">
        <f>Tabla25[[#This Row],[ROS_NUM_COR_COD_ESC_TG_TOT]]-Tabla25[[#This Row],[PAS_NUM_COR_COD_ESC_TG_TOT]]</f>
        <v>-1.4190476190476191</v>
      </c>
      <c r="BP119" s="30">
        <f>Tabla25[[#This Row],[ROS_DUR_COR_COD_ESC_TG_TOT]]-Tabla25[[#This Row],[PAS_DUR_COR_COD_ESC_TG_TOT]]</f>
        <v>-393.2013888888888</v>
      </c>
      <c r="BQ119" s="36">
        <f>Tabla25[[#This Row],[PAS_NUM_COR_COD_ROS_TG_NEG]]-Tabla25[[#This Row],[ESC_NUM_COR_COD_ROS_TG_NEG]]</f>
        <v>-0.39999999999999991</v>
      </c>
      <c r="BR119" s="36">
        <f>Tabla25[[#This Row],[PAS_DUR_COR_COD_ROS_TG_NEG]]-Tabla25[[#This Row],[ESC_DUR_COR_COD_ROS_TG_NEG]]</f>
        <v>-264.58333333333326</v>
      </c>
      <c r="BS119" s="36">
        <f>Tabla25[[#This Row],[PAS_NUM_COR_COD_ROS_TG_NEU]]-Tabla25[[#This Row],[ESC_NUM_COR_COD_ROS_TG_NEU]]</f>
        <v>0</v>
      </c>
      <c r="BT119" s="36">
        <f>Tabla25[[#This Row],[PAS_DUR_COR_COD_ROS_TG_NEU]]-Tabla25[[#This Row],[ESC_DUR_COR_COD_ROS_TG_NEU]]</f>
        <v>-312.4375</v>
      </c>
      <c r="BU119" s="36">
        <f>Tabla25[[#This Row],[PAS_NUM_COR_COD_ROS_TG_POS]]-Tabla25[[#This Row],[ESC_NUM_COR_COD_ROS_TG_POS]]</f>
        <v>1.65</v>
      </c>
      <c r="BV119" s="36">
        <f>Tabla25[[#This Row],[PAS_DUR_COR_COD_ROS_TG_POS]]-Tabla25[[#This Row],[ESC_DUR_COR_COD_ROS_TG_POS]]</f>
        <v>61.883333333333439</v>
      </c>
      <c r="BW119" s="36">
        <f>Tabla25[[#This Row],[PAS_NUM_COR_COD_ROS_TG_TOT]]-Tabla25[[#This Row],[ESC_NUM_COR_COD_ROS_TG_TOT]]</f>
        <v>0.41666666666666652</v>
      </c>
      <c r="BX119" s="36">
        <f>Tabla25[[#This Row],[PAS_DUR_COR_COD_ROS_TG_TOT]]-Tabla25[[#This Row],[ESC_DUR_COR_COD_ROS_TG_TOT]]</f>
        <v>-245.62790697674427</v>
      </c>
      <c r="BY119" s="39">
        <f>Tabla25[[#This Row],[PAS_NUM_COR_COD_ESC_TG_NEG]]-Tabla25[[#This Row],[ESC_NUM_COR_COD_ESC_TG_NEG]]</f>
        <v>0.14999999999999991</v>
      </c>
      <c r="BZ119" s="39">
        <f>Tabla25[[#This Row],[PAS_DUR_COR_COD_ESC_TG_NEG]]-Tabla25[[#This Row],[ESC_DUR_COR_COD_ESC_TG_NEG]]</f>
        <v>-706.01250000000005</v>
      </c>
      <c r="CA119" s="39">
        <f>Tabla25[[#This Row],[PAS_NUM_COR_COD_ESC_TG_NEU]]-Tabla25[[#This Row],[ESC_NUM_COR_COD_ESC_TG_NEU]]</f>
        <v>1.0499999999999998</v>
      </c>
      <c r="CB119" s="39">
        <f>Tabla25[[#This Row],[PAS_DUR_COR_COD_ESC_TG_NEU]]-Tabla25[[#This Row],[ESC_DUR_COR_COD_ESC_TG_NEU]]</f>
        <v>-309.73529411764707</v>
      </c>
      <c r="CC119" s="39">
        <f>Tabla25[[#This Row],[PAS_NUM_COR_COD_ESC_TG_POS]]-Tabla25[[#This Row],[ESC_NUM_COR_COD_ESC_TG_POS]]</f>
        <v>-0.95000000000000018</v>
      </c>
      <c r="CD119" s="39">
        <f>Tabla25[[#This Row],[PAS_DUR_COR_COD_ESC_TG_POS]]-Tabla25[[#This Row],[ESC_DUR_COR_COD_ESC_TG_POS]]</f>
        <v>-482.70000000000005</v>
      </c>
      <c r="CE119" s="39">
        <f>Tabla25[[#This Row],[PAS_NUM_COR_COD_ESC_TG_TOT]]-Tabla25[[#This Row],[ESC_NUM_COR_COD_ESC_TG_TOT]]</f>
        <v>8.3333333333333481E-2</v>
      </c>
      <c r="CF119" s="39">
        <f>Tabla25[[#This Row],[PAS_DUR_COR_COD_ESC_TG_TOT]]-Tabla25[[#This Row],[ESC_DUR_COR_COD_ESC_TG_TOT]]</f>
        <v>-512.61732456140362</v>
      </c>
      <c r="CG119" s="42">
        <f>Tabla25[[#This Row],[PAS_NUM_COR_COD_ROS_TG_NEG]]-Tabla25[[#This Row],[PAS_NUM_COR_COD_ESC_TG_NEG]]</f>
        <v>0.55000000000000027</v>
      </c>
      <c r="CH119" s="42">
        <f>Tabla25[[#This Row],[PAS_NUM_COR_COD_ROS_TG_NEU]]-Tabla25[[#This Row],[PAS_NUM_COR_COD_ESC_TG_NEU]]</f>
        <v>-4.9999999999999822E-2</v>
      </c>
      <c r="CI119" s="42">
        <f>Tabla25[[#This Row],[PAS_NUM_COR_COD_ROS_TG_POS]]-Tabla25[[#This Row],[PAS_NUM_COR_COD_ESC_TG_POS]]</f>
        <v>-0.20000000000000018</v>
      </c>
      <c r="CJ119" s="42">
        <f>Tabla25[[#This Row],[PAS_NUM_COR_COD_ROS_TG_TOT]]-Tabla25[[#This Row],[PAS_NUM_COR_COD_ESC_TG_TOT]]</f>
        <v>0.10000000000000009</v>
      </c>
      <c r="CK119" s="42">
        <f>Tabla25[[#This Row],[PAS_DUR_COR_COD_ROS_TG_NEG]]-Tabla25[[#This Row],[PAS_DUR_COR_COD_ESC_TG_NEG]]</f>
        <v>444.5625</v>
      </c>
      <c r="CL119" s="42">
        <f>Tabla25[[#This Row],[PAS_DUR_COR_COD_ROS_TG_NEU]]-Tabla25[[#This Row],[PAS_DUR_COR_COD_ESC_TG_NEU]]</f>
        <v>137.79779411764707</v>
      </c>
      <c r="CM119" s="42">
        <f>Tabla25[[#This Row],[PAS_DUR_COR_COD_ROS_TG_POS]]-Tabla25[[#This Row],[PAS_DUR_COR_COD_ESC_TG_POS]]</f>
        <v>-235.66666666666652</v>
      </c>
      <c r="CN119" s="42">
        <f>Tabla25[[#This Row],[PAS_DUR_COR_COD_ROS_TG_TOT]]-Tabla25[[#This Row],[PAS_DUR_COR_COD_ESC_TG_TOT]]</f>
        <v>98.726259689922472</v>
      </c>
      <c r="CO119" s="44">
        <f>Tabla25[[#This Row],[ESC_NUM_COR_COD_ROS_TG_NEG]]-Tabla25[[#This Row],[ESC_NUM_COR_COD_ESC_TG_NEG]]</f>
        <v>1.1000000000000001</v>
      </c>
      <c r="CP119" s="44">
        <f>Tabla25[[#This Row],[ESC_NUM_COR_COD_ROS_TG_NEU]]-Tabla25[[#This Row],[ESC_NUM_COR_COD_ESC_TG_NEU]]</f>
        <v>1</v>
      </c>
      <c r="CQ119" s="44">
        <f>Tabla25[[#This Row],[ESC_NUM_COR_COD_ROS_TG_POS]]-Tabla25[[#This Row],[ESC_NUM_COR_COD_ESC_TG_POS]]</f>
        <v>-2.8000000000000003</v>
      </c>
      <c r="CR119" s="44">
        <f>Tabla25[[#This Row],[ESC_NUM_COR_COD_ROS_TG_TOT]]-Tabla25[[#This Row],[ESC_NUM_COR_COD_ESC_TG_TOT]]</f>
        <v>-0.23333333333333295</v>
      </c>
      <c r="CS119" s="44">
        <f>Tabla25[[#This Row],[ESC_DUR_COR_COD_ROS_TG_NEG]]-Tabla25[[#This Row],[ESC_DUR_COR_COD_ESC_TG_NEG]]</f>
        <v>3.1333333333332121</v>
      </c>
      <c r="CT119" s="44">
        <f>Tabla25[[#This Row],[ESC_DUR_COR_COD_ROS_TG_NEU]]-Tabla25[[#This Row],[ESC_DUR_COR_COD_ESC_TG_NEU]]</f>
        <v>140.5</v>
      </c>
      <c r="CU119" s="44">
        <f>Tabla25[[#This Row],[ESC_DUR_COR_COD_ROS_TG_POS]]-Tabla25[[#This Row],[ESC_DUR_COR_COD_ESC_TG_POS]]</f>
        <v>-780.25</v>
      </c>
      <c r="CV119" s="44">
        <f>Tabla25[[#This Row],[ESC_DUR_COR_COD_ROS_TG_TOT]]-Tabla25[[#This Row],[ESC_DUR_COR_COD_ESC_TG_TOT]]</f>
        <v>-168.26315789473688</v>
      </c>
      <c r="CW119" s="47">
        <f>Tabla25[[#This Row],[ROS_NUM_COR_COD_ROS_TG_NEG]]-Tabla25[[#This Row],[ROS_NUM_COR_COD_ESC_TG_NEG]]</f>
        <v>1.8888888888888884</v>
      </c>
      <c r="CX119" s="47">
        <f>Tabla25[[#This Row],[ROS_NUM_COR_COD_ROS_TG_NEU]]-Tabla25[[#This Row],[ROS_NUM_COR_COD_ESC_TG_NEU]]</f>
        <v>2</v>
      </c>
      <c r="CY119" s="47">
        <f>Tabla25[[#This Row],[ROS_NUM_COR_COD_ROS_TG_POS]]-Tabla25[[#This Row],[ROS_NUM_COR_COD_ESC_TG_POS]]</f>
        <v>4.5555555555555554</v>
      </c>
      <c r="CZ119" s="47">
        <f>Tabla25[[#This Row],[ROS_NUM_COR_COD_ROS_TG_TOT]]-Tabla25[[#This Row],[ROS_NUM_COR_COD_ESC_TG_TOT]]</f>
        <v>2.7857142857142856</v>
      </c>
      <c r="DA119" s="47">
        <f>Tabla25[[#This Row],[ROS_DUR_COR_COD_ROS_TG_NEG]]-Tabla25[[#This Row],[ROS_DUR_COR_COD_ESC_TG_NEG]]</f>
        <v>206.15000000000009</v>
      </c>
      <c r="DB119" s="47">
        <f>Tabla25[[#This Row],[ROS_DUR_COR_COD_ROS_TG_NEU]]-Tabla25[[#This Row],[ROS_DUR_COR_COD_ESC_TG_NEU]]</f>
        <v>749.625</v>
      </c>
      <c r="DC119" s="47">
        <f>Tabla25[[#This Row],[ROS_DUR_COR_COD_ROS_TG_POS]]-Tabla25[[#This Row],[ROS_DUR_COR_COD_ESC_TG_POS]]</f>
        <v>1353.4222222222222</v>
      </c>
      <c r="DD119" s="47">
        <f>Tabla25[[#This Row],[ROS_DUR_COR_COD_ROS_TG_TOT]]-Tabla25[[#This Row],[ROS_DUR_COR_COD_ESC_TG_TOT]]</f>
        <v>766.03555555555556</v>
      </c>
    </row>
    <row r="120" spans="1:108" x14ac:dyDescent="0.3">
      <c r="A120" s="2" t="s">
        <v>118</v>
      </c>
      <c r="B120" s="2">
        <v>40</v>
      </c>
      <c r="C120" s="2">
        <v>1</v>
      </c>
      <c r="D120" s="2">
        <v>40</v>
      </c>
      <c r="E120" s="19">
        <v>2.2999999999999998</v>
      </c>
      <c r="F120" s="19">
        <v>642.5625</v>
      </c>
      <c r="G120" s="19">
        <v>2.3684210526315788</v>
      </c>
      <c r="H120" s="19">
        <v>592.94117647058829</v>
      </c>
      <c r="I120" s="19">
        <v>2.35</v>
      </c>
      <c r="J120" s="19">
        <v>738.78571428571433</v>
      </c>
      <c r="K120" s="19">
        <v>2.3389830508474576</v>
      </c>
      <c r="L120" s="19">
        <v>653.27659574468089</v>
      </c>
      <c r="M120" s="21">
        <v>3.25</v>
      </c>
      <c r="N120" s="21">
        <v>1052.0625</v>
      </c>
      <c r="O120" s="21">
        <v>3.0526315789473686</v>
      </c>
      <c r="P120" s="21">
        <v>919.0625</v>
      </c>
      <c r="Q120" s="21">
        <v>2.8</v>
      </c>
      <c r="R120" s="21">
        <v>788.29411764705878</v>
      </c>
      <c r="S120" s="21">
        <v>3.0338983050847457</v>
      </c>
      <c r="T120" s="21">
        <v>917.12244897959181</v>
      </c>
      <c r="U120" s="22">
        <v>4.5999999999999996</v>
      </c>
      <c r="V120" s="22">
        <v>1198.3</v>
      </c>
      <c r="W120" s="22">
        <v>3.5555555555555554</v>
      </c>
      <c r="X120" s="22">
        <v>956.11111111111109</v>
      </c>
      <c r="Y120" s="22">
        <v>3.4444444444444446</v>
      </c>
      <c r="Z120" s="22">
        <v>1034.8888888888889</v>
      </c>
      <c r="AA120" s="22">
        <v>3.8928571428571428</v>
      </c>
      <c r="AB120" s="22">
        <v>1067.9285714285713</v>
      </c>
      <c r="AC120" s="24">
        <v>1.9</v>
      </c>
      <c r="AD120" s="24">
        <v>781.83333333333337</v>
      </c>
      <c r="AE120" s="24">
        <v>2.2222222222222223</v>
      </c>
      <c r="AF120" s="24">
        <v>463.875</v>
      </c>
      <c r="AG120" s="24">
        <v>1.3333333333333333</v>
      </c>
      <c r="AH120" s="24">
        <v>616.6</v>
      </c>
      <c r="AI120" s="24">
        <v>1.8214285714285714</v>
      </c>
      <c r="AJ120" s="24">
        <v>604.47368421052636</v>
      </c>
      <c r="AK120" s="26">
        <v>0.66666666666666663</v>
      </c>
      <c r="AL120" s="26">
        <v>514.75</v>
      </c>
      <c r="AM120" s="26">
        <v>1</v>
      </c>
      <c r="AN120" s="26">
        <v>539.16666666666663</v>
      </c>
      <c r="AO120" s="26">
        <v>1</v>
      </c>
      <c r="AP120" s="26">
        <v>376.33333333333331</v>
      </c>
      <c r="AQ120" s="26">
        <v>0.89655172413793105</v>
      </c>
      <c r="AR120" s="26">
        <v>472</v>
      </c>
      <c r="AS120" s="28">
        <v>6.5555555555555554</v>
      </c>
      <c r="AT120" s="28">
        <v>1705.5555555555557</v>
      </c>
      <c r="AU120" s="28">
        <v>5.0999999999999996</v>
      </c>
      <c r="AV120" s="28">
        <v>1375.5</v>
      </c>
      <c r="AW120" s="28">
        <v>4.8</v>
      </c>
      <c r="AX120" s="28">
        <v>1275.5999999999999</v>
      </c>
      <c r="AY120" s="28">
        <v>5.4482758620689653</v>
      </c>
      <c r="AZ120" s="28">
        <v>1443.4827586206898</v>
      </c>
      <c r="BA120" s="33">
        <f>Tabla25[[#This Row],[ROS_NUM_COR_COD_ROS_TG_NEG]]-Tabla25[[#This Row],[PAS_NUM_COR_COD_ROS_TG_NEG]]</f>
        <v>3.3055555555555554</v>
      </c>
      <c r="BB120" s="33">
        <f>Tabla25[[#This Row],[ROS_DUR_COR_COD_ROS_TG_NEG]]-Tabla25[[#This Row],[PAS_DUR_COR_COD_ROS_TG_NEG]]</f>
        <v>653.49305555555566</v>
      </c>
      <c r="BC120" s="33">
        <f>Tabla25[[#This Row],[ROS_NUM_COR_COD_ROS_TG_NEU]]-Tabla25[[#This Row],[PAS_NUM_COR_COD_ROS_TG_NEU]]</f>
        <v>2.0473684210526311</v>
      </c>
      <c r="BD120" s="33">
        <f>Tabla25[[#This Row],[ROS_DUR_COR_COD_ROS_TG_NEU]]-Tabla25[[#This Row],[PAS_DUR_COR_COD_ROS_TG_NEU]]</f>
        <v>456.4375</v>
      </c>
      <c r="BE120" s="33">
        <f>Tabla25[[#This Row],[ROS_NUM_COR_COD_ROS_TG_POS]]-Tabla25[[#This Row],[PAS_NUM_COR_COD_ROS_TG_POS]]</f>
        <v>2</v>
      </c>
      <c r="BF120" s="33">
        <f>Tabla25[[#This Row],[ROS_DUR_COR_COD_ROS_TG_POS]]-Tabla25[[#This Row],[PAS_DUR_COR_COD_ROS_TG_POS]]</f>
        <v>487.30588235294113</v>
      </c>
      <c r="BG120" s="33">
        <f>Tabla25[[#This Row],[ROS_NUM_COR_COD_ROS_TG_TOT]]-Tabla25[[#This Row],[PAS_NUM_COR_COD_ROS_TG_TOT]]</f>
        <v>2.4143775569842196</v>
      </c>
      <c r="BH120" s="33">
        <f>Tabla25[[#This Row],[ROS_DUR_COR_COD_ROS_TG_TOT]]-Tabla25[[#This Row],[PAS_DUR_COR_COD_ROS_TG_TOT]]</f>
        <v>526.36030964109796</v>
      </c>
      <c r="BI120" s="30">
        <f>Tabla25[[#This Row],[ROS_NUM_COR_COD_ESC_TG_NEG]]-Tabla25[[#This Row],[PAS_NUM_COR_COD_ESC_TG_NEG]]</f>
        <v>-1.6333333333333333</v>
      </c>
      <c r="BJ120" s="30">
        <f>Tabla25[[#This Row],[ROS_DUR_COR_COD_ESC_TG_NEG]]-Tabla25[[#This Row],[PAS_DUR_COR_COD_ESC_TG_NEG]]</f>
        <v>-127.8125</v>
      </c>
      <c r="BK120" s="30">
        <f>Tabla25[[#This Row],[ROS_NUM_COR_COD_ESC_TG_NEU]]-Tabla25[[#This Row],[PAS_NUM_COR_COD_ESC_TG_NEU]]</f>
        <v>-1.3684210526315788</v>
      </c>
      <c r="BL120" s="30">
        <f>Tabla25[[#This Row],[ROS_DUR_COR_COD_ESC_TG_NEU]]-Tabla25[[#This Row],[PAS_DUR_COR_COD_ESC_TG_NEU]]</f>
        <v>-53.77450980392166</v>
      </c>
      <c r="BM120" s="30">
        <f>Tabla25[[#This Row],[ROS_NUM_COR_COD_ESC_TG_POS]]-Tabla25[[#This Row],[PAS_NUM_COR_COD_ESC_TG_POS]]</f>
        <v>-1.35</v>
      </c>
      <c r="BN120" s="30">
        <f>Tabla25[[#This Row],[ROS_DUR_COR_COD_ESC_TG_POS]]-Tabla25[[#This Row],[PAS_DUR_COR_COD_ESC_TG_POS]]</f>
        <v>-362.45238095238102</v>
      </c>
      <c r="BO120" s="30">
        <f>Tabla25[[#This Row],[ROS_NUM_COR_COD_ESC_TG_TOT]]-Tabla25[[#This Row],[PAS_NUM_COR_COD_ESC_TG_TOT]]</f>
        <v>-1.4424313267095266</v>
      </c>
      <c r="BP120" s="30">
        <f>Tabla25[[#This Row],[ROS_DUR_COR_COD_ESC_TG_TOT]]-Tabla25[[#This Row],[PAS_DUR_COR_COD_ESC_TG_TOT]]</f>
        <v>-181.27659574468089</v>
      </c>
      <c r="BQ120" s="36">
        <f>Tabla25[[#This Row],[PAS_NUM_COR_COD_ROS_TG_NEG]]-Tabla25[[#This Row],[ESC_NUM_COR_COD_ROS_TG_NEG]]</f>
        <v>1.35</v>
      </c>
      <c r="BR120" s="36">
        <f>Tabla25[[#This Row],[PAS_DUR_COR_COD_ROS_TG_NEG]]-Tabla25[[#This Row],[ESC_DUR_COR_COD_ROS_TG_NEG]]</f>
        <v>270.22916666666663</v>
      </c>
      <c r="BS120" s="36">
        <f>Tabla25[[#This Row],[PAS_NUM_COR_COD_ROS_TG_NEU]]-Tabla25[[#This Row],[ESC_NUM_COR_COD_ROS_TG_NEU]]</f>
        <v>0.83040935672514626</v>
      </c>
      <c r="BT120" s="36">
        <f>Tabla25[[#This Row],[PAS_DUR_COR_COD_ROS_TG_NEU]]-Tabla25[[#This Row],[ESC_DUR_COR_COD_ROS_TG_NEU]]</f>
        <v>455.1875</v>
      </c>
      <c r="BU120" s="36">
        <f>Tabla25[[#This Row],[PAS_NUM_COR_COD_ROS_TG_POS]]-Tabla25[[#This Row],[ESC_NUM_COR_COD_ROS_TG_POS]]</f>
        <v>1.4666666666666666</v>
      </c>
      <c r="BV120" s="36">
        <f>Tabla25[[#This Row],[PAS_DUR_COR_COD_ROS_TG_POS]]-Tabla25[[#This Row],[ESC_DUR_COR_COD_ROS_TG_POS]]</f>
        <v>171.69411764705876</v>
      </c>
      <c r="BW120" s="36">
        <f>Tabla25[[#This Row],[PAS_NUM_COR_COD_ROS_TG_TOT]]-Tabla25[[#This Row],[ESC_NUM_COR_COD_ROS_TG_TOT]]</f>
        <v>1.2124697336561743</v>
      </c>
      <c r="BX120" s="36">
        <f>Tabla25[[#This Row],[PAS_DUR_COR_COD_ROS_TG_TOT]]-Tabla25[[#This Row],[ESC_DUR_COR_COD_ROS_TG_TOT]]</f>
        <v>312.64876476906545</v>
      </c>
      <c r="BY120" s="39">
        <f>Tabla25[[#This Row],[PAS_NUM_COR_COD_ESC_TG_NEG]]-Tabla25[[#This Row],[ESC_NUM_COR_COD_ESC_TG_NEG]]</f>
        <v>-2.2999999999999998</v>
      </c>
      <c r="BZ120" s="39">
        <f>Tabla25[[#This Row],[PAS_DUR_COR_COD_ESC_TG_NEG]]-Tabla25[[#This Row],[ESC_DUR_COR_COD_ESC_TG_NEG]]</f>
        <v>-555.73749999999995</v>
      </c>
      <c r="CA120" s="39">
        <f>Tabla25[[#This Row],[PAS_NUM_COR_COD_ESC_TG_NEU]]-Tabla25[[#This Row],[ESC_NUM_COR_COD_ESC_TG_NEU]]</f>
        <v>-1.1871345029239766</v>
      </c>
      <c r="CB120" s="39">
        <f>Tabla25[[#This Row],[PAS_DUR_COR_COD_ESC_TG_NEU]]-Tabla25[[#This Row],[ESC_DUR_COR_COD_ESC_TG_NEU]]</f>
        <v>-363.1699346405228</v>
      </c>
      <c r="CC120" s="39">
        <f>Tabla25[[#This Row],[PAS_NUM_COR_COD_ESC_TG_POS]]-Tabla25[[#This Row],[ESC_NUM_COR_COD_ESC_TG_POS]]</f>
        <v>-1.0944444444444446</v>
      </c>
      <c r="CD120" s="39">
        <f>Tabla25[[#This Row],[PAS_DUR_COR_COD_ESC_TG_POS]]-Tabla25[[#This Row],[ESC_DUR_COR_COD_ESC_TG_POS]]</f>
        <v>-296.10317460317458</v>
      </c>
      <c r="CE120" s="39">
        <f>Tabla25[[#This Row],[PAS_NUM_COR_COD_ESC_TG_TOT]]-Tabla25[[#This Row],[ESC_NUM_COR_COD_ESC_TG_TOT]]</f>
        <v>-1.5538740920096852</v>
      </c>
      <c r="CF120" s="39">
        <f>Tabla25[[#This Row],[PAS_DUR_COR_COD_ESC_TG_TOT]]-Tabla25[[#This Row],[ESC_DUR_COR_COD_ESC_TG_TOT]]</f>
        <v>-414.65197568389044</v>
      </c>
      <c r="CG120" s="42">
        <f>Tabla25[[#This Row],[PAS_NUM_COR_COD_ROS_TG_NEG]]-Tabla25[[#This Row],[PAS_NUM_COR_COD_ESC_TG_NEG]]</f>
        <v>0.95000000000000018</v>
      </c>
      <c r="CH120" s="42">
        <f>Tabla25[[#This Row],[PAS_NUM_COR_COD_ROS_TG_NEU]]-Tabla25[[#This Row],[PAS_NUM_COR_COD_ESC_TG_NEU]]</f>
        <v>0.68421052631578982</v>
      </c>
      <c r="CI120" s="42">
        <f>Tabla25[[#This Row],[PAS_NUM_COR_COD_ROS_TG_POS]]-Tabla25[[#This Row],[PAS_NUM_COR_COD_ESC_TG_POS]]</f>
        <v>0.44999999999999973</v>
      </c>
      <c r="CJ120" s="42">
        <f>Tabla25[[#This Row],[PAS_NUM_COR_COD_ROS_TG_TOT]]-Tabla25[[#This Row],[PAS_NUM_COR_COD_ESC_TG_TOT]]</f>
        <v>0.69491525423728806</v>
      </c>
      <c r="CK120" s="42">
        <f>Tabla25[[#This Row],[PAS_DUR_COR_COD_ROS_TG_NEG]]-Tabla25[[#This Row],[PAS_DUR_COR_COD_ESC_TG_NEG]]</f>
        <v>409.5</v>
      </c>
      <c r="CL120" s="42">
        <f>Tabla25[[#This Row],[PAS_DUR_COR_COD_ROS_TG_NEU]]-Tabla25[[#This Row],[PAS_DUR_COR_COD_ESC_TG_NEU]]</f>
        <v>326.12132352941171</v>
      </c>
      <c r="CM120" s="42">
        <f>Tabla25[[#This Row],[PAS_DUR_COR_COD_ROS_TG_POS]]-Tabla25[[#This Row],[PAS_DUR_COR_COD_ESC_TG_POS]]</f>
        <v>49.508403361344449</v>
      </c>
      <c r="CN120" s="42">
        <f>Tabla25[[#This Row],[PAS_DUR_COR_COD_ROS_TG_TOT]]-Tabla25[[#This Row],[PAS_DUR_COR_COD_ESC_TG_TOT]]</f>
        <v>263.84585323491092</v>
      </c>
      <c r="CO120" s="44">
        <f>Tabla25[[#This Row],[ESC_NUM_COR_COD_ROS_TG_NEG]]-Tabla25[[#This Row],[ESC_NUM_COR_COD_ESC_TG_NEG]]</f>
        <v>-2.6999999999999997</v>
      </c>
      <c r="CP120" s="44">
        <f>Tabla25[[#This Row],[ESC_NUM_COR_COD_ROS_TG_NEU]]-Tabla25[[#This Row],[ESC_NUM_COR_COD_ESC_TG_NEU]]</f>
        <v>-1.333333333333333</v>
      </c>
      <c r="CQ120" s="44">
        <f>Tabla25[[#This Row],[ESC_NUM_COR_COD_ROS_TG_POS]]-Tabla25[[#This Row],[ESC_NUM_COR_COD_ESC_TG_POS]]</f>
        <v>-2.1111111111111116</v>
      </c>
      <c r="CR120" s="44">
        <f>Tabla25[[#This Row],[ESC_NUM_COR_COD_ROS_TG_TOT]]-Tabla25[[#This Row],[ESC_NUM_COR_COD_ESC_TG_TOT]]</f>
        <v>-2.0714285714285712</v>
      </c>
      <c r="CS120" s="44">
        <f>Tabla25[[#This Row],[ESC_DUR_COR_COD_ROS_TG_NEG]]-Tabla25[[#This Row],[ESC_DUR_COR_COD_ESC_TG_NEG]]</f>
        <v>-416.46666666666658</v>
      </c>
      <c r="CT120" s="44">
        <f>Tabla25[[#This Row],[ESC_DUR_COR_COD_ROS_TG_NEU]]-Tabla25[[#This Row],[ESC_DUR_COR_COD_ESC_TG_NEU]]</f>
        <v>-492.23611111111109</v>
      </c>
      <c r="CU120" s="44">
        <f>Tabla25[[#This Row],[ESC_DUR_COR_COD_ROS_TG_POS]]-Tabla25[[#This Row],[ESC_DUR_COR_COD_ESC_TG_POS]]</f>
        <v>-418.28888888888889</v>
      </c>
      <c r="CV120" s="44">
        <f>Tabla25[[#This Row],[ESC_DUR_COR_COD_ROS_TG_TOT]]-Tabla25[[#This Row],[ESC_DUR_COR_COD_ESC_TG_TOT]]</f>
        <v>-463.45488721804497</v>
      </c>
      <c r="CW120" s="47">
        <f>Tabla25[[#This Row],[ROS_NUM_COR_COD_ROS_TG_NEG]]-Tabla25[[#This Row],[ROS_NUM_COR_COD_ESC_TG_NEG]]</f>
        <v>5.8888888888888884</v>
      </c>
      <c r="CX120" s="47">
        <f>Tabla25[[#This Row],[ROS_NUM_COR_COD_ROS_TG_NEU]]-Tabla25[[#This Row],[ROS_NUM_COR_COD_ESC_TG_NEU]]</f>
        <v>4.0999999999999996</v>
      </c>
      <c r="CY120" s="47">
        <f>Tabla25[[#This Row],[ROS_NUM_COR_COD_ROS_TG_POS]]-Tabla25[[#This Row],[ROS_NUM_COR_COD_ESC_TG_POS]]</f>
        <v>3.8</v>
      </c>
      <c r="CZ120" s="47">
        <f>Tabla25[[#This Row],[ROS_NUM_COR_COD_ROS_TG_TOT]]-Tabla25[[#This Row],[ROS_NUM_COR_COD_ESC_TG_TOT]]</f>
        <v>4.5517241379310338</v>
      </c>
      <c r="DA120" s="47">
        <f>Tabla25[[#This Row],[ROS_DUR_COR_COD_ROS_TG_NEG]]-Tabla25[[#This Row],[ROS_DUR_COR_COD_ESC_TG_NEG]]</f>
        <v>1190.8055555555557</v>
      </c>
      <c r="DB120" s="47">
        <f>Tabla25[[#This Row],[ROS_DUR_COR_COD_ROS_TG_NEU]]-Tabla25[[#This Row],[ROS_DUR_COR_COD_ESC_TG_NEU]]</f>
        <v>836.33333333333337</v>
      </c>
      <c r="DC120" s="47">
        <f>Tabla25[[#This Row],[ROS_DUR_COR_COD_ROS_TG_POS]]-Tabla25[[#This Row],[ROS_DUR_COR_COD_ESC_TG_POS]]</f>
        <v>899.26666666666665</v>
      </c>
      <c r="DD120" s="47">
        <f>Tabla25[[#This Row],[ROS_DUR_COR_COD_ROS_TG_TOT]]-Tabla25[[#This Row],[ROS_DUR_COR_COD_ESC_TG_TOT]]</f>
        <v>971.48275862068976</v>
      </c>
    </row>
    <row r="121" spans="1:108" x14ac:dyDescent="0.3">
      <c r="A121" s="2" t="s">
        <v>119</v>
      </c>
      <c r="B121" s="2">
        <v>40</v>
      </c>
      <c r="C121" s="2">
        <v>1</v>
      </c>
      <c r="D121" s="2">
        <v>49</v>
      </c>
      <c r="E121" s="19">
        <v>3.5</v>
      </c>
      <c r="F121" s="19">
        <v>1053.1111111111111</v>
      </c>
      <c r="G121" s="19">
        <v>3</v>
      </c>
      <c r="H121" s="19">
        <v>792.68421052631584</v>
      </c>
      <c r="I121" s="19">
        <v>3.15</v>
      </c>
      <c r="J121" s="19">
        <v>909.58823529411768</v>
      </c>
      <c r="K121" s="19">
        <v>3.2166666666666668</v>
      </c>
      <c r="L121" s="19">
        <v>916.2962962962963</v>
      </c>
      <c r="M121" s="21">
        <v>3</v>
      </c>
      <c r="N121" s="21">
        <v>673.3</v>
      </c>
      <c r="O121" s="21">
        <v>3.45</v>
      </c>
      <c r="P121" s="21">
        <v>908.94444444444446</v>
      </c>
      <c r="Q121" s="21">
        <v>3.3</v>
      </c>
      <c r="R121" s="21">
        <v>1088.5625</v>
      </c>
      <c r="S121" s="21">
        <v>3.25</v>
      </c>
      <c r="T121" s="21">
        <v>874.88888888888891</v>
      </c>
      <c r="U121" s="22">
        <v>6.1111111111111107</v>
      </c>
      <c r="V121" s="22">
        <v>1617.4444444444443</v>
      </c>
      <c r="W121" s="22">
        <v>4.7777777777777777</v>
      </c>
      <c r="X121" s="22">
        <v>1216.6666666666667</v>
      </c>
      <c r="Y121" s="22">
        <v>4.7777777777777777</v>
      </c>
      <c r="Z121" s="22">
        <v>1236.6666666666667</v>
      </c>
      <c r="AA121" s="22">
        <v>5.2222222222222223</v>
      </c>
      <c r="AB121" s="22">
        <v>1356.9259259259259</v>
      </c>
      <c r="AC121" s="24">
        <v>1.4444444444444444</v>
      </c>
      <c r="AD121" s="24">
        <v>520.4</v>
      </c>
      <c r="AE121" s="24">
        <v>3.5555555555555554</v>
      </c>
      <c r="AF121" s="24">
        <v>850.125</v>
      </c>
      <c r="AG121" s="24">
        <v>3</v>
      </c>
      <c r="AH121" s="24">
        <v>707.22222222222217</v>
      </c>
      <c r="AI121" s="24">
        <v>2.6666666666666665</v>
      </c>
      <c r="AJ121" s="24">
        <v>716.72727272727275</v>
      </c>
      <c r="AK121" s="26">
        <v>2.2222222222222223</v>
      </c>
      <c r="AL121" s="26">
        <v>1596.75</v>
      </c>
      <c r="AM121" s="26">
        <v>2.9</v>
      </c>
      <c r="AN121" s="26">
        <v>1676</v>
      </c>
      <c r="AO121" s="26">
        <v>2.8</v>
      </c>
      <c r="AP121" s="26">
        <v>1633.5</v>
      </c>
      <c r="AQ121" s="26">
        <v>2.6551724137931036</v>
      </c>
      <c r="AR121" s="26">
        <v>1640.25</v>
      </c>
      <c r="AS121" s="28">
        <v>3</v>
      </c>
      <c r="AT121" s="28">
        <v>1104.75</v>
      </c>
      <c r="AU121" s="28">
        <v>2</v>
      </c>
      <c r="AV121" s="28">
        <v>1147.1666666666667</v>
      </c>
      <c r="AW121" s="28">
        <v>2.6</v>
      </c>
      <c r="AX121" s="28">
        <v>995</v>
      </c>
      <c r="AY121" s="28">
        <v>2.5172413793103448</v>
      </c>
      <c r="AZ121" s="28">
        <v>1076.409090909091</v>
      </c>
      <c r="BA121" s="33">
        <f>Tabla25[[#This Row],[ROS_NUM_COR_COD_ROS_TG_NEG]]-Tabla25[[#This Row],[PAS_NUM_COR_COD_ROS_TG_NEG]]</f>
        <v>0</v>
      </c>
      <c r="BB121" s="33">
        <f>Tabla25[[#This Row],[ROS_DUR_COR_COD_ROS_TG_NEG]]-Tabla25[[#This Row],[PAS_DUR_COR_COD_ROS_TG_NEG]]</f>
        <v>431.45000000000005</v>
      </c>
      <c r="BC121" s="33">
        <f>Tabla25[[#This Row],[ROS_NUM_COR_COD_ROS_TG_NEU]]-Tabla25[[#This Row],[PAS_NUM_COR_COD_ROS_TG_NEU]]</f>
        <v>-1.4500000000000002</v>
      </c>
      <c r="BD121" s="33">
        <f>Tabla25[[#This Row],[ROS_DUR_COR_COD_ROS_TG_NEU]]-Tabla25[[#This Row],[PAS_DUR_COR_COD_ROS_TG_NEU]]</f>
        <v>238.22222222222229</v>
      </c>
      <c r="BE121" s="33">
        <f>Tabla25[[#This Row],[ROS_NUM_COR_COD_ROS_TG_POS]]-Tabla25[[#This Row],[PAS_NUM_COR_COD_ROS_TG_POS]]</f>
        <v>-0.69999999999999973</v>
      </c>
      <c r="BF121" s="33">
        <f>Tabla25[[#This Row],[ROS_DUR_COR_COD_ROS_TG_POS]]-Tabla25[[#This Row],[PAS_DUR_COR_COD_ROS_TG_POS]]</f>
        <v>-93.5625</v>
      </c>
      <c r="BG121" s="33">
        <f>Tabla25[[#This Row],[ROS_NUM_COR_COD_ROS_TG_TOT]]-Tabla25[[#This Row],[PAS_NUM_COR_COD_ROS_TG_TOT]]</f>
        <v>-0.73275862068965525</v>
      </c>
      <c r="BH121" s="33">
        <f>Tabla25[[#This Row],[ROS_DUR_COR_COD_ROS_TG_TOT]]-Tabla25[[#This Row],[PAS_DUR_COR_COD_ROS_TG_TOT]]</f>
        <v>201.52020202020208</v>
      </c>
      <c r="BI121" s="30">
        <f>Tabla25[[#This Row],[ROS_NUM_COR_COD_ESC_TG_NEG]]-Tabla25[[#This Row],[PAS_NUM_COR_COD_ESC_TG_NEG]]</f>
        <v>-1.2777777777777777</v>
      </c>
      <c r="BJ121" s="30">
        <f>Tabla25[[#This Row],[ROS_DUR_COR_COD_ESC_TG_NEG]]-Tabla25[[#This Row],[PAS_DUR_COR_COD_ESC_TG_NEG]]</f>
        <v>543.63888888888891</v>
      </c>
      <c r="BK121" s="30">
        <f>Tabla25[[#This Row],[ROS_NUM_COR_COD_ESC_TG_NEU]]-Tabla25[[#This Row],[PAS_NUM_COR_COD_ESC_TG_NEU]]</f>
        <v>-0.10000000000000009</v>
      </c>
      <c r="BL121" s="30">
        <f>Tabla25[[#This Row],[ROS_DUR_COR_COD_ESC_TG_NEU]]-Tabla25[[#This Row],[PAS_DUR_COR_COD_ESC_TG_NEU]]</f>
        <v>883.31578947368416</v>
      </c>
      <c r="BM121" s="30">
        <f>Tabla25[[#This Row],[ROS_NUM_COR_COD_ESC_TG_POS]]-Tabla25[[#This Row],[PAS_NUM_COR_COD_ESC_TG_POS]]</f>
        <v>-0.35000000000000009</v>
      </c>
      <c r="BN121" s="30">
        <f>Tabla25[[#This Row],[ROS_DUR_COR_COD_ESC_TG_POS]]-Tabla25[[#This Row],[PAS_DUR_COR_COD_ESC_TG_POS]]</f>
        <v>723.91176470588232</v>
      </c>
      <c r="BO121" s="30">
        <f>Tabla25[[#This Row],[ROS_NUM_COR_COD_ESC_TG_TOT]]-Tabla25[[#This Row],[PAS_NUM_COR_COD_ESC_TG_TOT]]</f>
        <v>-0.56149425287356314</v>
      </c>
      <c r="BP121" s="30">
        <f>Tabla25[[#This Row],[ROS_DUR_COR_COD_ESC_TG_TOT]]-Tabla25[[#This Row],[PAS_DUR_COR_COD_ESC_TG_TOT]]</f>
        <v>723.9537037037037</v>
      </c>
      <c r="BQ121" s="36">
        <f>Tabla25[[#This Row],[PAS_NUM_COR_COD_ROS_TG_NEG]]-Tabla25[[#This Row],[ESC_NUM_COR_COD_ROS_TG_NEG]]</f>
        <v>1.5555555555555556</v>
      </c>
      <c r="BR121" s="36">
        <f>Tabla25[[#This Row],[PAS_DUR_COR_COD_ROS_TG_NEG]]-Tabla25[[#This Row],[ESC_DUR_COR_COD_ROS_TG_NEG]]</f>
        <v>152.89999999999998</v>
      </c>
      <c r="BS121" s="36">
        <f>Tabla25[[#This Row],[PAS_NUM_COR_COD_ROS_TG_NEU]]-Tabla25[[#This Row],[ESC_NUM_COR_COD_ROS_TG_NEU]]</f>
        <v>-0.10555555555555518</v>
      </c>
      <c r="BT121" s="36">
        <f>Tabla25[[#This Row],[PAS_DUR_COR_COD_ROS_TG_NEU]]-Tabla25[[#This Row],[ESC_DUR_COR_COD_ROS_TG_NEU]]</f>
        <v>58.819444444444457</v>
      </c>
      <c r="BU121" s="36">
        <f>Tabla25[[#This Row],[PAS_NUM_COR_COD_ROS_TG_POS]]-Tabla25[[#This Row],[ESC_NUM_COR_COD_ROS_TG_POS]]</f>
        <v>0.29999999999999982</v>
      </c>
      <c r="BV121" s="36">
        <f>Tabla25[[#This Row],[PAS_DUR_COR_COD_ROS_TG_POS]]-Tabla25[[#This Row],[ESC_DUR_COR_COD_ROS_TG_POS]]</f>
        <v>381.34027777777783</v>
      </c>
      <c r="BW121" s="36">
        <f>Tabla25[[#This Row],[PAS_NUM_COR_COD_ROS_TG_TOT]]-Tabla25[[#This Row],[ESC_NUM_COR_COD_ROS_TG_TOT]]</f>
        <v>0.58333333333333348</v>
      </c>
      <c r="BX121" s="36">
        <f>Tabla25[[#This Row],[PAS_DUR_COR_COD_ROS_TG_TOT]]-Tabla25[[#This Row],[ESC_DUR_COR_COD_ROS_TG_TOT]]</f>
        <v>158.16161616161617</v>
      </c>
      <c r="BY121" s="39">
        <f>Tabla25[[#This Row],[PAS_NUM_COR_COD_ESC_TG_NEG]]-Tabla25[[#This Row],[ESC_NUM_COR_COD_ESC_TG_NEG]]</f>
        <v>-2.6111111111111107</v>
      </c>
      <c r="BZ121" s="39">
        <f>Tabla25[[#This Row],[PAS_DUR_COR_COD_ESC_TG_NEG]]-Tabla25[[#This Row],[ESC_DUR_COR_COD_ESC_TG_NEG]]</f>
        <v>-564.33333333333326</v>
      </c>
      <c r="CA121" s="39">
        <f>Tabla25[[#This Row],[PAS_NUM_COR_COD_ESC_TG_NEU]]-Tabla25[[#This Row],[ESC_NUM_COR_COD_ESC_TG_NEU]]</f>
        <v>-1.7777777777777777</v>
      </c>
      <c r="CB121" s="39">
        <f>Tabla25[[#This Row],[PAS_DUR_COR_COD_ESC_TG_NEU]]-Tabla25[[#This Row],[ESC_DUR_COR_COD_ESC_TG_NEU]]</f>
        <v>-423.98245614035091</v>
      </c>
      <c r="CC121" s="39">
        <f>Tabla25[[#This Row],[PAS_NUM_COR_COD_ESC_TG_POS]]-Tabla25[[#This Row],[ESC_NUM_COR_COD_ESC_TG_POS]]</f>
        <v>-1.6277777777777778</v>
      </c>
      <c r="CD121" s="39">
        <f>Tabla25[[#This Row],[PAS_DUR_COR_COD_ESC_TG_POS]]-Tabla25[[#This Row],[ESC_DUR_COR_COD_ESC_TG_POS]]</f>
        <v>-327.07843137254906</v>
      </c>
      <c r="CE121" s="39">
        <f>Tabla25[[#This Row],[PAS_NUM_COR_COD_ESC_TG_TOT]]-Tabla25[[#This Row],[ESC_NUM_COR_COD_ESC_TG_TOT]]</f>
        <v>-2.0055555555555555</v>
      </c>
      <c r="CF121" s="39">
        <f>Tabla25[[#This Row],[PAS_DUR_COR_COD_ESC_TG_TOT]]-Tabla25[[#This Row],[ESC_DUR_COR_COD_ESC_TG_TOT]]</f>
        <v>-440.62962962962956</v>
      </c>
      <c r="CG121" s="42">
        <f>Tabla25[[#This Row],[PAS_NUM_COR_COD_ROS_TG_NEG]]-Tabla25[[#This Row],[PAS_NUM_COR_COD_ESC_TG_NEG]]</f>
        <v>-0.5</v>
      </c>
      <c r="CH121" s="42">
        <f>Tabla25[[#This Row],[PAS_NUM_COR_COD_ROS_TG_NEU]]-Tabla25[[#This Row],[PAS_NUM_COR_COD_ESC_TG_NEU]]</f>
        <v>0.45000000000000018</v>
      </c>
      <c r="CI121" s="42">
        <f>Tabla25[[#This Row],[PAS_NUM_COR_COD_ROS_TG_POS]]-Tabla25[[#This Row],[PAS_NUM_COR_COD_ESC_TG_POS]]</f>
        <v>0.14999999999999991</v>
      </c>
      <c r="CJ121" s="42">
        <f>Tabla25[[#This Row],[PAS_NUM_COR_COD_ROS_TG_TOT]]-Tabla25[[#This Row],[PAS_NUM_COR_COD_ESC_TG_TOT]]</f>
        <v>3.3333333333333215E-2</v>
      </c>
      <c r="CK121" s="42">
        <f>Tabla25[[#This Row],[PAS_DUR_COR_COD_ROS_TG_NEG]]-Tabla25[[#This Row],[PAS_DUR_COR_COD_ESC_TG_NEG]]</f>
        <v>-379.81111111111113</v>
      </c>
      <c r="CL121" s="42">
        <f>Tabla25[[#This Row],[PAS_DUR_COR_COD_ROS_TG_NEU]]-Tabla25[[#This Row],[PAS_DUR_COR_COD_ESC_TG_NEU]]</f>
        <v>116.26023391812862</v>
      </c>
      <c r="CM121" s="42">
        <f>Tabla25[[#This Row],[PAS_DUR_COR_COD_ROS_TG_POS]]-Tabla25[[#This Row],[PAS_DUR_COR_COD_ESC_TG_POS]]</f>
        <v>178.97426470588232</v>
      </c>
      <c r="CN121" s="42">
        <f>Tabla25[[#This Row],[PAS_DUR_COR_COD_ROS_TG_TOT]]-Tabla25[[#This Row],[PAS_DUR_COR_COD_ESC_TG_TOT]]</f>
        <v>-41.407407407407391</v>
      </c>
      <c r="CO121" s="44">
        <f>Tabla25[[#This Row],[ESC_NUM_COR_COD_ROS_TG_NEG]]-Tabla25[[#This Row],[ESC_NUM_COR_COD_ESC_TG_NEG]]</f>
        <v>-4.6666666666666661</v>
      </c>
      <c r="CP121" s="44">
        <f>Tabla25[[#This Row],[ESC_NUM_COR_COD_ROS_TG_NEU]]-Tabla25[[#This Row],[ESC_NUM_COR_COD_ESC_TG_NEU]]</f>
        <v>-1.2222222222222223</v>
      </c>
      <c r="CQ121" s="44">
        <f>Tabla25[[#This Row],[ESC_NUM_COR_COD_ROS_TG_POS]]-Tabla25[[#This Row],[ESC_NUM_COR_COD_ESC_TG_POS]]</f>
        <v>-1.7777777777777777</v>
      </c>
      <c r="CR121" s="44">
        <f>Tabla25[[#This Row],[ESC_NUM_COR_COD_ROS_TG_TOT]]-Tabla25[[#This Row],[ESC_NUM_COR_COD_ESC_TG_TOT]]</f>
        <v>-2.5555555555555558</v>
      </c>
      <c r="CS121" s="44">
        <f>Tabla25[[#This Row],[ESC_DUR_COR_COD_ROS_TG_NEG]]-Tabla25[[#This Row],[ESC_DUR_COR_COD_ESC_TG_NEG]]</f>
        <v>-1097.0444444444443</v>
      </c>
      <c r="CT121" s="44">
        <f>Tabla25[[#This Row],[ESC_DUR_COR_COD_ROS_TG_NEU]]-Tabla25[[#This Row],[ESC_DUR_COR_COD_ESC_TG_NEU]]</f>
        <v>-366.54166666666674</v>
      </c>
      <c r="CU121" s="44">
        <f>Tabla25[[#This Row],[ESC_DUR_COR_COD_ROS_TG_POS]]-Tabla25[[#This Row],[ESC_DUR_COR_COD_ESC_TG_POS]]</f>
        <v>-529.44444444444457</v>
      </c>
      <c r="CV121" s="44">
        <f>Tabla25[[#This Row],[ESC_DUR_COR_COD_ROS_TG_TOT]]-Tabla25[[#This Row],[ESC_DUR_COR_COD_ESC_TG_TOT]]</f>
        <v>-640.19865319865312</v>
      </c>
      <c r="CW121" s="47">
        <f>Tabla25[[#This Row],[ROS_NUM_COR_COD_ROS_TG_NEG]]-Tabla25[[#This Row],[ROS_NUM_COR_COD_ESC_TG_NEG]]</f>
        <v>0.77777777777777768</v>
      </c>
      <c r="CX121" s="47">
        <f>Tabla25[[#This Row],[ROS_NUM_COR_COD_ROS_TG_NEU]]-Tabla25[[#This Row],[ROS_NUM_COR_COD_ESC_TG_NEU]]</f>
        <v>-0.89999999999999991</v>
      </c>
      <c r="CY121" s="47">
        <f>Tabla25[[#This Row],[ROS_NUM_COR_COD_ROS_TG_POS]]-Tabla25[[#This Row],[ROS_NUM_COR_COD_ESC_TG_POS]]</f>
        <v>-0.19999999999999973</v>
      </c>
      <c r="CZ121" s="47">
        <f>Tabla25[[#This Row],[ROS_NUM_COR_COD_ROS_TG_TOT]]-Tabla25[[#This Row],[ROS_NUM_COR_COD_ESC_TG_TOT]]</f>
        <v>-0.1379310344827589</v>
      </c>
      <c r="DA121" s="47">
        <f>Tabla25[[#This Row],[ROS_DUR_COR_COD_ROS_TG_NEG]]-Tabla25[[#This Row],[ROS_DUR_COR_COD_ESC_TG_NEG]]</f>
        <v>-492</v>
      </c>
      <c r="DB121" s="47">
        <f>Tabla25[[#This Row],[ROS_DUR_COR_COD_ROS_TG_NEU]]-Tabla25[[#This Row],[ROS_DUR_COR_COD_ESC_TG_NEU]]</f>
        <v>-528.83333333333326</v>
      </c>
      <c r="DC121" s="47">
        <f>Tabla25[[#This Row],[ROS_DUR_COR_COD_ROS_TG_POS]]-Tabla25[[#This Row],[ROS_DUR_COR_COD_ESC_TG_POS]]</f>
        <v>-638.5</v>
      </c>
      <c r="DD121" s="47">
        <f>Tabla25[[#This Row],[ROS_DUR_COR_COD_ROS_TG_TOT]]-Tabla25[[#This Row],[ROS_DUR_COR_COD_ESC_TG_TOT]]</f>
        <v>-563.84090909090901</v>
      </c>
    </row>
    <row r="122" spans="1:108" x14ac:dyDescent="0.3">
      <c r="A122" s="2" t="s">
        <v>120</v>
      </c>
      <c r="B122" s="2">
        <v>40</v>
      </c>
      <c r="C122" s="2">
        <v>2</v>
      </c>
      <c r="D122" s="2">
        <v>46</v>
      </c>
      <c r="E122" s="19">
        <v>3.3</v>
      </c>
      <c r="F122" s="19">
        <v>1203.6666666666667</v>
      </c>
      <c r="G122" s="19">
        <v>3.75</v>
      </c>
      <c r="H122" s="19">
        <v>1369.4444444444443</v>
      </c>
      <c r="I122" s="19">
        <v>3.45</v>
      </c>
      <c r="J122" s="19">
        <v>1248.5294117647059</v>
      </c>
      <c r="K122" s="19">
        <v>3.5</v>
      </c>
      <c r="L122" s="19">
        <v>1274.3584905660377</v>
      </c>
      <c r="M122" s="21">
        <v>3.35</v>
      </c>
      <c r="N122" s="21">
        <v>1173.4444444444443</v>
      </c>
      <c r="O122" s="21">
        <v>3</v>
      </c>
      <c r="P122" s="21">
        <v>978.35</v>
      </c>
      <c r="Q122" s="21">
        <v>2.8</v>
      </c>
      <c r="R122" s="21">
        <v>1018.1111111111111</v>
      </c>
      <c r="S122" s="21">
        <v>3.05</v>
      </c>
      <c r="T122" s="21">
        <v>1053.8392857142858</v>
      </c>
      <c r="U122" s="22">
        <v>5.4444444444444446</v>
      </c>
      <c r="V122" s="22">
        <v>2183.5625</v>
      </c>
      <c r="W122" s="22">
        <v>4.05</v>
      </c>
      <c r="X122" s="22">
        <v>1499.6666666666667</v>
      </c>
      <c r="Y122" s="22">
        <v>4.9375</v>
      </c>
      <c r="Z122" s="22">
        <v>1691.9375</v>
      </c>
      <c r="AA122" s="22">
        <v>4.7777777777777777</v>
      </c>
      <c r="AB122" s="22">
        <v>1780.04</v>
      </c>
      <c r="AC122" s="24">
        <v>0.3888888888888889</v>
      </c>
      <c r="AD122" s="24">
        <v>474.4</v>
      </c>
      <c r="AE122" s="24">
        <v>1.3</v>
      </c>
      <c r="AF122" s="24">
        <v>804.5454545454545</v>
      </c>
      <c r="AG122" s="24">
        <v>1.25</v>
      </c>
      <c r="AH122" s="24">
        <v>620.9</v>
      </c>
      <c r="AI122" s="24">
        <v>0.98148148148148151</v>
      </c>
      <c r="AJ122" s="24">
        <v>670.42307692307691</v>
      </c>
      <c r="AK122" s="26">
        <v>2.2222222222222223</v>
      </c>
      <c r="AL122" s="26">
        <v>867.14285714285711</v>
      </c>
      <c r="AM122" s="26">
        <v>2.2000000000000002</v>
      </c>
      <c r="AN122" s="26">
        <v>1356.4</v>
      </c>
      <c r="AO122" s="26">
        <v>2.2999999999999998</v>
      </c>
      <c r="AP122" s="26">
        <v>1085.3333333333333</v>
      </c>
      <c r="AQ122" s="26">
        <v>2.2413793103448274</v>
      </c>
      <c r="AR122" s="26">
        <v>1075.7777777777778</v>
      </c>
      <c r="AS122" s="28">
        <v>4.5555555555555554</v>
      </c>
      <c r="AT122" s="28">
        <v>1725.25</v>
      </c>
      <c r="AU122" s="28">
        <v>4.0999999999999996</v>
      </c>
      <c r="AV122" s="28">
        <v>1687.5</v>
      </c>
      <c r="AW122" s="28">
        <v>3.6</v>
      </c>
      <c r="AX122" s="28">
        <v>1114.2</v>
      </c>
      <c r="AY122" s="28">
        <v>4.068965517241379</v>
      </c>
      <c r="AZ122" s="28">
        <v>1478.6153846153845</v>
      </c>
      <c r="BA122" s="33">
        <f>Tabla25[[#This Row],[ROS_NUM_COR_COD_ROS_TG_NEG]]-Tabla25[[#This Row],[PAS_NUM_COR_COD_ROS_TG_NEG]]</f>
        <v>1.2055555555555553</v>
      </c>
      <c r="BB122" s="33">
        <f>Tabla25[[#This Row],[ROS_DUR_COR_COD_ROS_TG_NEG]]-Tabla25[[#This Row],[PAS_DUR_COR_COD_ROS_TG_NEG]]</f>
        <v>551.80555555555566</v>
      </c>
      <c r="BC122" s="33">
        <f>Tabla25[[#This Row],[ROS_NUM_COR_COD_ROS_TG_NEU]]-Tabla25[[#This Row],[PAS_NUM_COR_COD_ROS_TG_NEU]]</f>
        <v>1.0999999999999996</v>
      </c>
      <c r="BD122" s="33">
        <f>Tabla25[[#This Row],[ROS_DUR_COR_COD_ROS_TG_NEU]]-Tabla25[[#This Row],[PAS_DUR_COR_COD_ROS_TG_NEU]]</f>
        <v>709.15</v>
      </c>
      <c r="BE122" s="33">
        <f>Tabla25[[#This Row],[ROS_NUM_COR_COD_ROS_TG_POS]]-Tabla25[[#This Row],[PAS_NUM_COR_COD_ROS_TG_POS]]</f>
        <v>0.80000000000000027</v>
      </c>
      <c r="BF122" s="33">
        <f>Tabla25[[#This Row],[ROS_DUR_COR_COD_ROS_TG_POS]]-Tabla25[[#This Row],[PAS_DUR_COR_COD_ROS_TG_POS]]</f>
        <v>96.08888888888896</v>
      </c>
      <c r="BG122" s="33">
        <f>Tabla25[[#This Row],[ROS_NUM_COR_COD_ROS_TG_TOT]]-Tabla25[[#This Row],[PAS_NUM_COR_COD_ROS_TG_TOT]]</f>
        <v>1.0189655172413792</v>
      </c>
      <c r="BH122" s="33">
        <f>Tabla25[[#This Row],[ROS_DUR_COR_COD_ROS_TG_TOT]]-Tabla25[[#This Row],[PAS_DUR_COR_COD_ROS_TG_TOT]]</f>
        <v>424.77609890109875</v>
      </c>
      <c r="BI122" s="30">
        <f>Tabla25[[#This Row],[ROS_NUM_COR_COD_ESC_TG_NEG]]-Tabla25[[#This Row],[PAS_NUM_COR_COD_ESC_TG_NEG]]</f>
        <v>-1.0777777777777775</v>
      </c>
      <c r="BJ122" s="30">
        <f>Tabla25[[#This Row],[ROS_DUR_COR_COD_ESC_TG_NEG]]-Tabla25[[#This Row],[PAS_DUR_COR_COD_ESC_TG_NEG]]</f>
        <v>-336.52380952380963</v>
      </c>
      <c r="BK122" s="30">
        <f>Tabla25[[#This Row],[ROS_NUM_COR_COD_ESC_TG_NEU]]-Tabla25[[#This Row],[PAS_NUM_COR_COD_ESC_TG_NEU]]</f>
        <v>-1.5499999999999998</v>
      </c>
      <c r="BL122" s="30">
        <f>Tabla25[[#This Row],[ROS_DUR_COR_COD_ESC_TG_NEU]]-Tabla25[[#This Row],[PAS_DUR_COR_COD_ESC_TG_NEU]]</f>
        <v>-13.044444444444252</v>
      </c>
      <c r="BM122" s="30">
        <f>Tabla25[[#This Row],[ROS_NUM_COR_COD_ESC_TG_POS]]-Tabla25[[#This Row],[PAS_NUM_COR_COD_ESC_TG_POS]]</f>
        <v>-1.1500000000000004</v>
      </c>
      <c r="BN122" s="30">
        <f>Tabla25[[#This Row],[ROS_DUR_COR_COD_ESC_TG_POS]]-Tabla25[[#This Row],[PAS_DUR_COR_COD_ESC_TG_POS]]</f>
        <v>-163.1960784313726</v>
      </c>
      <c r="BO122" s="30">
        <f>Tabla25[[#This Row],[ROS_NUM_COR_COD_ESC_TG_TOT]]-Tabla25[[#This Row],[PAS_NUM_COR_COD_ESC_TG_TOT]]</f>
        <v>-1.2586206896551726</v>
      </c>
      <c r="BP122" s="30">
        <f>Tabla25[[#This Row],[ROS_DUR_COR_COD_ESC_TG_TOT]]-Tabla25[[#This Row],[PAS_DUR_COR_COD_ESC_TG_TOT]]</f>
        <v>-198.58071278825992</v>
      </c>
      <c r="BQ122" s="36">
        <f>Tabla25[[#This Row],[PAS_NUM_COR_COD_ROS_TG_NEG]]-Tabla25[[#This Row],[ESC_NUM_COR_COD_ROS_TG_NEG]]</f>
        <v>2.9611111111111112</v>
      </c>
      <c r="BR122" s="36">
        <f>Tabla25[[#This Row],[PAS_DUR_COR_COD_ROS_TG_NEG]]-Tabla25[[#This Row],[ESC_DUR_COR_COD_ROS_TG_NEG]]</f>
        <v>699.04444444444437</v>
      </c>
      <c r="BS122" s="36">
        <f>Tabla25[[#This Row],[PAS_NUM_COR_COD_ROS_TG_NEU]]-Tabla25[[#This Row],[ESC_NUM_COR_COD_ROS_TG_NEU]]</f>
        <v>1.7</v>
      </c>
      <c r="BT122" s="36">
        <f>Tabla25[[#This Row],[PAS_DUR_COR_COD_ROS_TG_NEU]]-Tabla25[[#This Row],[ESC_DUR_COR_COD_ROS_TG_NEU]]</f>
        <v>173.80454545454552</v>
      </c>
      <c r="BU122" s="36">
        <f>Tabla25[[#This Row],[PAS_NUM_COR_COD_ROS_TG_POS]]-Tabla25[[#This Row],[ESC_NUM_COR_COD_ROS_TG_POS]]</f>
        <v>1.5499999999999998</v>
      </c>
      <c r="BV122" s="36">
        <f>Tabla25[[#This Row],[PAS_DUR_COR_COD_ROS_TG_POS]]-Tabla25[[#This Row],[ESC_DUR_COR_COD_ROS_TG_POS]]</f>
        <v>397.21111111111111</v>
      </c>
      <c r="BW122" s="36">
        <f>Tabla25[[#This Row],[PAS_NUM_COR_COD_ROS_TG_TOT]]-Tabla25[[#This Row],[ESC_NUM_COR_COD_ROS_TG_TOT]]</f>
        <v>2.0685185185185184</v>
      </c>
      <c r="BX122" s="36">
        <f>Tabla25[[#This Row],[PAS_DUR_COR_COD_ROS_TG_TOT]]-Tabla25[[#This Row],[ESC_DUR_COR_COD_ROS_TG_TOT]]</f>
        <v>383.41620879120887</v>
      </c>
      <c r="BY122" s="39">
        <f>Tabla25[[#This Row],[PAS_NUM_COR_COD_ESC_TG_NEG]]-Tabla25[[#This Row],[ESC_NUM_COR_COD_ESC_TG_NEG]]</f>
        <v>-2.1444444444444448</v>
      </c>
      <c r="BZ122" s="39">
        <f>Tabla25[[#This Row],[PAS_DUR_COR_COD_ESC_TG_NEG]]-Tabla25[[#This Row],[ESC_DUR_COR_COD_ESC_TG_NEG]]</f>
        <v>-979.89583333333326</v>
      </c>
      <c r="CA122" s="39">
        <f>Tabla25[[#This Row],[PAS_NUM_COR_COD_ESC_TG_NEU]]-Tabla25[[#This Row],[ESC_NUM_COR_COD_ESC_TG_NEU]]</f>
        <v>-0.29999999999999982</v>
      </c>
      <c r="CB122" s="39">
        <f>Tabla25[[#This Row],[PAS_DUR_COR_COD_ESC_TG_NEU]]-Tabla25[[#This Row],[ESC_DUR_COR_COD_ESC_TG_NEU]]</f>
        <v>-130.2222222222224</v>
      </c>
      <c r="CC122" s="39">
        <f>Tabla25[[#This Row],[PAS_NUM_COR_COD_ESC_TG_POS]]-Tabla25[[#This Row],[ESC_NUM_COR_COD_ESC_TG_POS]]</f>
        <v>-1.4874999999999998</v>
      </c>
      <c r="CD122" s="39">
        <f>Tabla25[[#This Row],[PAS_DUR_COR_COD_ESC_TG_POS]]-Tabla25[[#This Row],[ESC_DUR_COR_COD_ESC_TG_POS]]</f>
        <v>-443.40808823529414</v>
      </c>
      <c r="CE122" s="39">
        <f>Tabla25[[#This Row],[PAS_NUM_COR_COD_ESC_TG_TOT]]-Tabla25[[#This Row],[ESC_NUM_COR_COD_ESC_TG_TOT]]</f>
        <v>-1.2777777777777777</v>
      </c>
      <c r="CF122" s="39">
        <f>Tabla25[[#This Row],[PAS_DUR_COR_COD_ESC_TG_TOT]]-Tabla25[[#This Row],[ESC_DUR_COR_COD_ESC_TG_TOT]]</f>
        <v>-505.68150943396222</v>
      </c>
      <c r="CG122" s="42">
        <f>Tabla25[[#This Row],[PAS_NUM_COR_COD_ROS_TG_NEG]]-Tabla25[[#This Row],[PAS_NUM_COR_COD_ESC_TG_NEG]]</f>
        <v>5.0000000000000266E-2</v>
      </c>
      <c r="CH122" s="42">
        <f>Tabla25[[#This Row],[PAS_NUM_COR_COD_ROS_TG_NEU]]-Tabla25[[#This Row],[PAS_NUM_COR_COD_ESC_TG_NEU]]</f>
        <v>-0.75</v>
      </c>
      <c r="CI122" s="42">
        <f>Tabla25[[#This Row],[PAS_NUM_COR_COD_ROS_TG_POS]]-Tabla25[[#This Row],[PAS_NUM_COR_COD_ESC_TG_POS]]</f>
        <v>-0.65000000000000036</v>
      </c>
      <c r="CJ122" s="42">
        <f>Tabla25[[#This Row],[PAS_NUM_COR_COD_ROS_TG_TOT]]-Tabla25[[#This Row],[PAS_NUM_COR_COD_ESC_TG_TOT]]</f>
        <v>-0.45000000000000018</v>
      </c>
      <c r="CK122" s="42">
        <f>Tabla25[[#This Row],[PAS_DUR_COR_COD_ROS_TG_NEG]]-Tabla25[[#This Row],[PAS_DUR_COR_COD_ESC_TG_NEG]]</f>
        <v>-30.222222222222399</v>
      </c>
      <c r="CL122" s="42">
        <f>Tabla25[[#This Row],[PAS_DUR_COR_COD_ROS_TG_NEU]]-Tabla25[[#This Row],[PAS_DUR_COR_COD_ESC_TG_NEU]]</f>
        <v>-391.09444444444432</v>
      </c>
      <c r="CM122" s="42">
        <f>Tabla25[[#This Row],[PAS_DUR_COR_COD_ROS_TG_POS]]-Tabla25[[#This Row],[PAS_DUR_COR_COD_ESC_TG_POS]]</f>
        <v>-230.41830065359477</v>
      </c>
      <c r="CN122" s="42">
        <f>Tabla25[[#This Row],[PAS_DUR_COR_COD_ROS_TG_TOT]]-Tabla25[[#This Row],[PAS_DUR_COR_COD_ESC_TG_TOT]]</f>
        <v>-220.51920485175197</v>
      </c>
      <c r="CO122" s="44">
        <f>Tabla25[[#This Row],[ESC_NUM_COR_COD_ROS_TG_NEG]]-Tabla25[[#This Row],[ESC_NUM_COR_COD_ESC_TG_NEG]]</f>
        <v>-5.0555555555555554</v>
      </c>
      <c r="CP122" s="44">
        <f>Tabla25[[#This Row],[ESC_NUM_COR_COD_ROS_TG_NEU]]-Tabla25[[#This Row],[ESC_NUM_COR_COD_ESC_TG_NEU]]</f>
        <v>-2.75</v>
      </c>
      <c r="CQ122" s="44">
        <f>Tabla25[[#This Row],[ESC_NUM_COR_COD_ROS_TG_POS]]-Tabla25[[#This Row],[ESC_NUM_COR_COD_ESC_TG_POS]]</f>
        <v>-3.6875</v>
      </c>
      <c r="CR122" s="44">
        <f>Tabla25[[#This Row],[ESC_NUM_COR_COD_ROS_TG_TOT]]-Tabla25[[#This Row],[ESC_NUM_COR_COD_ESC_TG_TOT]]</f>
        <v>-3.7962962962962963</v>
      </c>
      <c r="CS122" s="44">
        <f>Tabla25[[#This Row],[ESC_DUR_COR_COD_ROS_TG_NEG]]-Tabla25[[#This Row],[ESC_DUR_COR_COD_ESC_TG_NEG]]</f>
        <v>-1709.1624999999999</v>
      </c>
      <c r="CT122" s="44">
        <f>Tabla25[[#This Row],[ESC_DUR_COR_COD_ROS_TG_NEU]]-Tabla25[[#This Row],[ESC_DUR_COR_COD_ESC_TG_NEU]]</f>
        <v>-695.12121212121224</v>
      </c>
      <c r="CU122" s="44">
        <f>Tabla25[[#This Row],[ESC_DUR_COR_COD_ROS_TG_POS]]-Tabla25[[#This Row],[ESC_DUR_COR_COD_ESC_TG_POS]]</f>
        <v>-1071.0374999999999</v>
      </c>
      <c r="CV122" s="44">
        <f>Tabla25[[#This Row],[ESC_DUR_COR_COD_ROS_TG_TOT]]-Tabla25[[#This Row],[ESC_DUR_COR_COD_ESC_TG_TOT]]</f>
        <v>-1109.6169230769231</v>
      </c>
      <c r="CW122" s="47">
        <f>Tabla25[[#This Row],[ROS_NUM_COR_COD_ROS_TG_NEG]]-Tabla25[[#This Row],[ROS_NUM_COR_COD_ESC_TG_NEG]]</f>
        <v>2.333333333333333</v>
      </c>
      <c r="CX122" s="47">
        <f>Tabla25[[#This Row],[ROS_NUM_COR_COD_ROS_TG_NEU]]-Tabla25[[#This Row],[ROS_NUM_COR_COD_ESC_TG_NEU]]</f>
        <v>1.8999999999999995</v>
      </c>
      <c r="CY122" s="47">
        <f>Tabla25[[#This Row],[ROS_NUM_COR_COD_ROS_TG_POS]]-Tabla25[[#This Row],[ROS_NUM_COR_COD_ESC_TG_POS]]</f>
        <v>1.3000000000000003</v>
      </c>
      <c r="CZ122" s="47">
        <f>Tabla25[[#This Row],[ROS_NUM_COR_COD_ROS_TG_TOT]]-Tabla25[[#This Row],[ROS_NUM_COR_COD_ESC_TG_TOT]]</f>
        <v>1.8275862068965516</v>
      </c>
      <c r="DA122" s="47">
        <f>Tabla25[[#This Row],[ROS_DUR_COR_COD_ROS_TG_NEG]]-Tabla25[[#This Row],[ROS_DUR_COR_COD_ESC_TG_NEG]]</f>
        <v>858.10714285714289</v>
      </c>
      <c r="DB122" s="47">
        <f>Tabla25[[#This Row],[ROS_DUR_COR_COD_ROS_TG_NEU]]-Tabla25[[#This Row],[ROS_DUR_COR_COD_ESC_TG_NEU]]</f>
        <v>331.09999999999991</v>
      </c>
      <c r="DC122" s="47">
        <f>Tabla25[[#This Row],[ROS_DUR_COR_COD_ROS_TG_POS]]-Tabla25[[#This Row],[ROS_DUR_COR_COD_ESC_TG_POS]]</f>
        <v>28.866666666666788</v>
      </c>
      <c r="DD122" s="47">
        <f>Tabla25[[#This Row],[ROS_DUR_COR_COD_ROS_TG_TOT]]-Tabla25[[#This Row],[ROS_DUR_COR_COD_ESC_TG_TOT]]</f>
        <v>402.8376068376067</v>
      </c>
    </row>
    <row r="123" spans="1:108" x14ac:dyDescent="0.3">
      <c r="A123" s="2" t="s">
        <v>121</v>
      </c>
      <c r="B123" s="2">
        <v>40</v>
      </c>
      <c r="C123" s="2">
        <v>2</v>
      </c>
      <c r="D123" s="2">
        <v>46</v>
      </c>
      <c r="E123" s="19">
        <v>2.8</v>
      </c>
      <c r="F123" s="19">
        <v>2119.8888888888887</v>
      </c>
      <c r="G123" s="19">
        <v>2.4736842105263159</v>
      </c>
      <c r="H123" s="19">
        <v>1781.2222222222222</v>
      </c>
      <c r="I123" s="19">
        <v>3.8421052631578947</v>
      </c>
      <c r="J123" s="19">
        <v>1869.3076923076924</v>
      </c>
      <c r="K123" s="19">
        <v>3.0344827586206895</v>
      </c>
      <c r="L123" s="19">
        <v>1916.483870967742</v>
      </c>
      <c r="M123" s="21">
        <v>3.15</v>
      </c>
      <c r="N123" s="21">
        <v>1845</v>
      </c>
      <c r="O123" s="21">
        <v>4.1052631578947372</v>
      </c>
      <c r="P123" s="21">
        <v>1813.7857142857142</v>
      </c>
      <c r="Q123" s="21">
        <v>2.6315789473684212</v>
      </c>
      <c r="R123" s="21">
        <v>1678.5</v>
      </c>
      <c r="S123" s="21">
        <v>3.2931034482758621</v>
      </c>
      <c r="T123" s="21">
        <v>1786.6111111111111</v>
      </c>
      <c r="U123" s="22">
        <v>3.25</v>
      </c>
      <c r="V123" s="22">
        <v>1136.5714285714287</v>
      </c>
      <c r="W123" s="22">
        <v>5.1111111111111107</v>
      </c>
      <c r="X123" s="22">
        <v>1925.125</v>
      </c>
      <c r="Y123" s="22">
        <v>4.25</v>
      </c>
      <c r="Z123" s="22">
        <v>1404.7142857142858</v>
      </c>
      <c r="AA123" s="22">
        <v>4.24</v>
      </c>
      <c r="AB123" s="22">
        <v>1508.6363636363637</v>
      </c>
      <c r="AC123" s="24">
        <v>3.5</v>
      </c>
      <c r="AD123" s="24">
        <v>1417.8333333333333</v>
      </c>
      <c r="AE123" s="24">
        <v>1.7777777777777777</v>
      </c>
      <c r="AF123" s="24">
        <v>776.66666666666663</v>
      </c>
      <c r="AG123" s="24">
        <v>2.5</v>
      </c>
      <c r="AH123" s="24">
        <v>1155</v>
      </c>
      <c r="AI123" s="24">
        <v>2.56</v>
      </c>
      <c r="AJ123" s="24">
        <v>1116.5</v>
      </c>
      <c r="AK123" s="26">
        <v>1.125</v>
      </c>
      <c r="AL123" s="26">
        <v>1501</v>
      </c>
      <c r="AM123" s="26">
        <v>2.3333333333333335</v>
      </c>
      <c r="AN123" s="26">
        <v>1245.6666666666667</v>
      </c>
      <c r="AO123" s="26">
        <v>1.5</v>
      </c>
      <c r="AP123" s="26">
        <v>1308.75</v>
      </c>
      <c r="AQ123" s="26">
        <v>1.6666666666666667</v>
      </c>
      <c r="AR123" s="26">
        <v>1309.25</v>
      </c>
      <c r="AS123" s="28">
        <v>0.5</v>
      </c>
      <c r="AT123" s="28">
        <v>253.33333333333334</v>
      </c>
      <c r="AU123" s="28">
        <v>0.22222222222222221</v>
      </c>
      <c r="AV123" s="28">
        <v>210</v>
      </c>
      <c r="AW123" s="28">
        <v>0.1</v>
      </c>
      <c r="AX123" s="28">
        <v>143</v>
      </c>
      <c r="AY123" s="28">
        <v>0.25925925925925924</v>
      </c>
      <c r="AZ123" s="28">
        <v>220.5</v>
      </c>
      <c r="BA123" s="33">
        <f>Tabla25[[#This Row],[ROS_NUM_COR_COD_ROS_TG_NEG]]-Tabla25[[#This Row],[PAS_NUM_COR_COD_ROS_TG_NEG]]</f>
        <v>-2.65</v>
      </c>
      <c r="BB123" s="33">
        <f>Tabla25[[#This Row],[ROS_DUR_COR_COD_ROS_TG_NEG]]-Tabla25[[#This Row],[PAS_DUR_COR_COD_ROS_TG_NEG]]</f>
        <v>-1591.6666666666667</v>
      </c>
      <c r="BC123" s="33">
        <f>Tabla25[[#This Row],[ROS_NUM_COR_COD_ROS_TG_NEU]]-Tabla25[[#This Row],[PAS_NUM_COR_COD_ROS_TG_NEU]]</f>
        <v>-3.8830409356725148</v>
      </c>
      <c r="BD123" s="33">
        <f>Tabla25[[#This Row],[ROS_DUR_COR_COD_ROS_TG_NEU]]-Tabla25[[#This Row],[PAS_DUR_COR_COD_ROS_TG_NEU]]</f>
        <v>-1603.7857142857142</v>
      </c>
      <c r="BE123" s="33">
        <f>Tabla25[[#This Row],[ROS_NUM_COR_COD_ROS_TG_POS]]-Tabla25[[#This Row],[PAS_NUM_COR_COD_ROS_TG_POS]]</f>
        <v>-2.5315789473684212</v>
      </c>
      <c r="BF123" s="33">
        <f>Tabla25[[#This Row],[ROS_DUR_COR_COD_ROS_TG_POS]]-Tabla25[[#This Row],[PAS_DUR_COR_COD_ROS_TG_POS]]</f>
        <v>-1535.5</v>
      </c>
      <c r="BG123" s="33">
        <f>Tabla25[[#This Row],[ROS_NUM_COR_COD_ROS_TG_TOT]]-Tabla25[[#This Row],[PAS_NUM_COR_COD_ROS_TG_TOT]]</f>
        <v>-3.033844189016603</v>
      </c>
      <c r="BH123" s="33">
        <f>Tabla25[[#This Row],[ROS_DUR_COR_COD_ROS_TG_TOT]]-Tabla25[[#This Row],[PAS_DUR_COR_COD_ROS_TG_TOT]]</f>
        <v>-1566.1111111111111</v>
      </c>
      <c r="BI123" s="30">
        <f>Tabla25[[#This Row],[ROS_NUM_COR_COD_ESC_TG_NEG]]-Tabla25[[#This Row],[PAS_NUM_COR_COD_ESC_TG_NEG]]</f>
        <v>-1.6749999999999998</v>
      </c>
      <c r="BJ123" s="30">
        <f>Tabla25[[#This Row],[ROS_DUR_COR_COD_ESC_TG_NEG]]-Tabla25[[#This Row],[PAS_DUR_COR_COD_ESC_TG_NEG]]</f>
        <v>-618.88888888888869</v>
      </c>
      <c r="BK123" s="30">
        <f>Tabla25[[#This Row],[ROS_NUM_COR_COD_ESC_TG_NEU]]-Tabla25[[#This Row],[PAS_NUM_COR_COD_ESC_TG_NEU]]</f>
        <v>-0.14035087719298245</v>
      </c>
      <c r="BL123" s="30">
        <f>Tabla25[[#This Row],[ROS_DUR_COR_COD_ESC_TG_NEU]]-Tabla25[[#This Row],[PAS_DUR_COR_COD_ESC_TG_NEU]]</f>
        <v>-535.55555555555543</v>
      </c>
      <c r="BM123" s="30">
        <f>Tabla25[[#This Row],[ROS_NUM_COR_COD_ESC_TG_POS]]-Tabla25[[#This Row],[PAS_NUM_COR_COD_ESC_TG_POS]]</f>
        <v>-2.3421052631578947</v>
      </c>
      <c r="BN123" s="30">
        <f>Tabla25[[#This Row],[ROS_DUR_COR_COD_ESC_TG_POS]]-Tabla25[[#This Row],[PAS_DUR_COR_COD_ESC_TG_POS]]</f>
        <v>-560.55769230769238</v>
      </c>
      <c r="BO123" s="30">
        <f>Tabla25[[#This Row],[ROS_NUM_COR_COD_ESC_TG_TOT]]-Tabla25[[#This Row],[PAS_NUM_COR_COD_ESC_TG_TOT]]</f>
        <v>-1.3678160919540228</v>
      </c>
      <c r="BP123" s="30">
        <f>Tabla25[[#This Row],[ROS_DUR_COR_COD_ESC_TG_TOT]]-Tabla25[[#This Row],[PAS_DUR_COR_COD_ESC_TG_TOT]]</f>
        <v>-607.23387096774195</v>
      </c>
      <c r="BQ123" s="36">
        <f>Tabla25[[#This Row],[PAS_NUM_COR_COD_ROS_TG_NEG]]-Tabla25[[#This Row],[ESC_NUM_COR_COD_ROS_TG_NEG]]</f>
        <v>-0.35000000000000009</v>
      </c>
      <c r="BR123" s="36">
        <f>Tabla25[[#This Row],[PAS_DUR_COR_COD_ROS_TG_NEG]]-Tabla25[[#This Row],[ESC_DUR_COR_COD_ROS_TG_NEG]]</f>
        <v>427.16666666666674</v>
      </c>
      <c r="BS123" s="36">
        <f>Tabla25[[#This Row],[PAS_NUM_COR_COD_ROS_TG_NEU]]-Tabla25[[#This Row],[ESC_NUM_COR_COD_ROS_TG_NEU]]</f>
        <v>2.3274853801169595</v>
      </c>
      <c r="BT123" s="36">
        <f>Tabla25[[#This Row],[PAS_DUR_COR_COD_ROS_TG_NEU]]-Tabla25[[#This Row],[ESC_DUR_COR_COD_ROS_TG_NEU]]</f>
        <v>1037.1190476190477</v>
      </c>
      <c r="BU123" s="36">
        <f>Tabla25[[#This Row],[PAS_NUM_COR_COD_ROS_TG_POS]]-Tabla25[[#This Row],[ESC_NUM_COR_COD_ROS_TG_POS]]</f>
        <v>0.13157894736842124</v>
      </c>
      <c r="BV123" s="36">
        <f>Tabla25[[#This Row],[PAS_DUR_COR_COD_ROS_TG_POS]]-Tabla25[[#This Row],[ESC_DUR_COR_COD_ROS_TG_POS]]</f>
        <v>523.5</v>
      </c>
      <c r="BW123" s="36">
        <f>Tabla25[[#This Row],[PAS_NUM_COR_COD_ROS_TG_TOT]]-Tabla25[[#This Row],[ESC_NUM_COR_COD_ROS_TG_TOT]]</f>
        <v>0.73310344827586205</v>
      </c>
      <c r="BX123" s="36">
        <f>Tabla25[[#This Row],[PAS_DUR_COR_COD_ROS_TG_TOT]]-Tabla25[[#This Row],[ESC_DUR_COR_COD_ROS_TG_TOT]]</f>
        <v>670.11111111111109</v>
      </c>
      <c r="BY123" s="39">
        <f>Tabla25[[#This Row],[PAS_NUM_COR_COD_ESC_TG_NEG]]-Tabla25[[#This Row],[ESC_NUM_COR_COD_ESC_TG_NEG]]</f>
        <v>-0.45000000000000018</v>
      </c>
      <c r="BZ123" s="39">
        <f>Tabla25[[#This Row],[PAS_DUR_COR_COD_ESC_TG_NEG]]-Tabla25[[#This Row],[ESC_DUR_COR_COD_ESC_TG_NEG]]</f>
        <v>983.31746031746002</v>
      </c>
      <c r="CA123" s="39">
        <f>Tabla25[[#This Row],[PAS_NUM_COR_COD_ESC_TG_NEU]]-Tabla25[[#This Row],[ESC_NUM_COR_COD_ESC_TG_NEU]]</f>
        <v>-2.6374269005847948</v>
      </c>
      <c r="CB123" s="39">
        <f>Tabla25[[#This Row],[PAS_DUR_COR_COD_ESC_TG_NEU]]-Tabla25[[#This Row],[ESC_DUR_COR_COD_ESC_TG_NEU]]</f>
        <v>-143.90277777777783</v>
      </c>
      <c r="CC123" s="39">
        <f>Tabla25[[#This Row],[PAS_NUM_COR_COD_ESC_TG_POS]]-Tabla25[[#This Row],[ESC_NUM_COR_COD_ESC_TG_POS]]</f>
        <v>-0.40789473684210531</v>
      </c>
      <c r="CD123" s="39">
        <f>Tabla25[[#This Row],[PAS_DUR_COR_COD_ESC_TG_POS]]-Tabla25[[#This Row],[ESC_DUR_COR_COD_ESC_TG_POS]]</f>
        <v>464.5934065934066</v>
      </c>
      <c r="CE123" s="39">
        <f>Tabla25[[#This Row],[PAS_NUM_COR_COD_ESC_TG_TOT]]-Tabla25[[#This Row],[ESC_NUM_COR_COD_ESC_TG_TOT]]</f>
        <v>-1.2055172413793107</v>
      </c>
      <c r="CF123" s="39">
        <f>Tabla25[[#This Row],[PAS_DUR_COR_COD_ESC_TG_TOT]]-Tabla25[[#This Row],[ESC_DUR_COR_COD_ESC_TG_TOT]]</f>
        <v>407.84750733137821</v>
      </c>
      <c r="CG123" s="42">
        <f>Tabla25[[#This Row],[PAS_NUM_COR_COD_ROS_TG_NEG]]-Tabla25[[#This Row],[PAS_NUM_COR_COD_ESC_TG_NEG]]</f>
        <v>0.35000000000000009</v>
      </c>
      <c r="CH123" s="42">
        <f>Tabla25[[#This Row],[PAS_NUM_COR_COD_ROS_TG_NEU]]-Tabla25[[#This Row],[PAS_NUM_COR_COD_ESC_TG_NEU]]</f>
        <v>1.6315789473684212</v>
      </c>
      <c r="CI123" s="42">
        <f>Tabla25[[#This Row],[PAS_NUM_COR_COD_ROS_TG_POS]]-Tabla25[[#This Row],[PAS_NUM_COR_COD_ESC_TG_POS]]</f>
        <v>-1.2105263157894735</v>
      </c>
      <c r="CJ123" s="42">
        <f>Tabla25[[#This Row],[PAS_NUM_COR_COD_ROS_TG_TOT]]-Tabla25[[#This Row],[PAS_NUM_COR_COD_ESC_TG_TOT]]</f>
        <v>0.2586206896551726</v>
      </c>
      <c r="CK123" s="42">
        <f>Tabla25[[#This Row],[PAS_DUR_COR_COD_ROS_TG_NEG]]-Tabla25[[#This Row],[PAS_DUR_COR_COD_ESC_TG_NEG]]</f>
        <v>-274.88888888888869</v>
      </c>
      <c r="CL123" s="42">
        <f>Tabla25[[#This Row],[PAS_DUR_COR_COD_ROS_TG_NEU]]-Tabla25[[#This Row],[PAS_DUR_COR_COD_ESC_TG_NEU]]</f>
        <v>32.563492063492049</v>
      </c>
      <c r="CM123" s="42">
        <f>Tabla25[[#This Row],[PAS_DUR_COR_COD_ROS_TG_POS]]-Tabla25[[#This Row],[PAS_DUR_COR_COD_ESC_TG_POS]]</f>
        <v>-190.80769230769238</v>
      </c>
      <c r="CN123" s="42">
        <f>Tabla25[[#This Row],[PAS_DUR_COR_COD_ROS_TG_TOT]]-Tabla25[[#This Row],[PAS_DUR_COR_COD_ESC_TG_TOT]]</f>
        <v>-129.87275985663086</v>
      </c>
      <c r="CO123" s="44">
        <f>Tabla25[[#This Row],[ESC_NUM_COR_COD_ROS_TG_NEG]]-Tabla25[[#This Row],[ESC_NUM_COR_COD_ESC_TG_NEG]]</f>
        <v>0.25</v>
      </c>
      <c r="CP123" s="44">
        <f>Tabla25[[#This Row],[ESC_NUM_COR_COD_ROS_TG_NEU]]-Tabla25[[#This Row],[ESC_NUM_COR_COD_ESC_TG_NEU]]</f>
        <v>-3.333333333333333</v>
      </c>
      <c r="CQ123" s="44">
        <f>Tabla25[[#This Row],[ESC_NUM_COR_COD_ROS_TG_POS]]-Tabla25[[#This Row],[ESC_NUM_COR_COD_ESC_TG_POS]]</f>
        <v>-1.75</v>
      </c>
      <c r="CR123" s="44">
        <f>Tabla25[[#This Row],[ESC_NUM_COR_COD_ROS_TG_TOT]]-Tabla25[[#This Row],[ESC_NUM_COR_COD_ESC_TG_TOT]]</f>
        <v>-1.6800000000000002</v>
      </c>
      <c r="CS123" s="44">
        <f>Tabla25[[#This Row],[ESC_DUR_COR_COD_ROS_TG_NEG]]-Tabla25[[#This Row],[ESC_DUR_COR_COD_ESC_TG_NEG]]</f>
        <v>281.26190476190459</v>
      </c>
      <c r="CT123" s="44">
        <f>Tabla25[[#This Row],[ESC_DUR_COR_COD_ROS_TG_NEU]]-Tabla25[[#This Row],[ESC_DUR_COR_COD_ESC_TG_NEU]]</f>
        <v>-1148.4583333333335</v>
      </c>
      <c r="CU123" s="44">
        <f>Tabla25[[#This Row],[ESC_DUR_COR_COD_ROS_TG_POS]]-Tabla25[[#This Row],[ESC_DUR_COR_COD_ESC_TG_POS]]</f>
        <v>-249.71428571428578</v>
      </c>
      <c r="CV123" s="44">
        <f>Tabla25[[#This Row],[ESC_DUR_COR_COD_ROS_TG_TOT]]-Tabla25[[#This Row],[ESC_DUR_COR_COD_ESC_TG_TOT]]</f>
        <v>-392.13636363636374</v>
      </c>
      <c r="CW123" s="47">
        <f>Tabla25[[#This Row],[ROS_NUM_COR_COD_ROS_TG_NEG]]-Tabla25[[#This Row],[ROS_NUM_COR_COD_ESC_TG_NEG]]</f>
        <v>-0.625</v>
      </c>
      <c r="CX123" s="47">
        <f>Tabla25[[#This Row],[ROS_NUM_COR_COD_ROS_TG_NEU]]-Tabla25[[#This Row],[ROS_NUM_COR_COD_ESC_TG_NEU]]</f>
        <v>-2.1111111111111112</v>
      </c>
      <c r="CY123" s="47">
        <f>Tabla25[[#This Row],[ROS_NUM_COR_COD_ROS_TG_POS]]-Tabla25[[#This Row],[ROS_NUM_COR_COD_ESC_TG_POS]]</f>
        <v>-1.4</v>
      </c>
      <c r="CZ123" s="47">
        <f>Tabla25[[#This Row],[ROS_NUM_COR_COD_ROS_TG_TOT]]-Tabla25[[#This Row],[ROS_NUM_COR_COD_ESC_TG_TOT]]</f>
        <v>-1.4074074074074074</v>
      </c>
      <c r="DA123" s="47">
        <f>Tabla25[[#This Row],[ROS_DUR_COR_COD_ROS_TG_NEG]]-Tabla25[[#This Row],[ROS_DUR_COR_COD_ESC_TG_NEG]]</f>
        <v>-1247.6666666666667</v>
      </c>
      <c r="DB123" s="47">
        <f>Tabla25[[#This Row],[ROS_DUR_COR_COD_ROS_TG_NEU]]-Tabla25[[#This Row],[ROS_DUR_COR_COD_ESC_TG_NEU]]</f>
        <v>-1035.6666666666667</v>
      </c>
      <c r="DC123" s="47">
        <f>Tabla25[[#This Row],[ROS_DUR_COR_COD_ROS_TG_POS]]-Tabla25[[#This Row],[ROS_DUR_COR_COD_ESC_TG_POS]]</f>
        <v>-1165.75</v>
      </c>
      <c r="DD123" s="47">
        <f>Tabla25[[#This Row],[ROS_DUR_COR_COD_ROS_TG_TOT]]-Tabla25[[#This Row],[ROS_DUR_COR_COD_ESC_TG_TOT]]</f>
        <v>-1088.75</v>
      </c>
    </row>
    <row r="124" spans="1:108" x14ac:dyDescent="0.3">
      <c r="A124" s="2" t="s">
        <v>122</v>
      </c>
      <c r="B124" s="2">
        <v>40</v>
      </c>
      <c r="C124" s="2">
        <v>2</v>
      </c>
      <c r="D124" s="2">
        <v>46</v>
      </c>
      <c r="E124" s="19">
        <v>3.8947368421052633</v>
      </c>
      <c r="F124" s="19">
        <v>1385.7142857142858</v>
      </c>
      <c r="G124" s="19">
        <v>3.75</v>
      </c>
      <c r="H124" s="19">
        <v>1332.8666666666666</v>
      </c>
      <c r="I124" s="19">
        <v>3.15</v>
      </c>
      <c r="J124" s="19">
        <v>1196</v>
      </c>
      <c r="K124" s="19">
        <v>3.593220338983051</v>
      </c>
      <c r="L124" s="19">
        <v>1305.5116279069769</v>
      </c>
      <c r="M124" s="21">
        <v>3.8421052631578947</v>
      </c>
      <c r="N124" s="21">
        <v>1553.9166666666667</v>
      </c>
      <c r="O124" s="21">
        <v>3.75</v>
      </c>
      <c r="P124" s="21">
        <v>1177.125</v>
      </c>
      <c r="Q124" s="21">
        <v>3.8</v>
      </c>
      <c r="R124" s="21">
        <v>1352</v>
      </c>
      <c r="S124" s="21">
        <v>3.7966101694915255</v>
      </c>
      <c r="T124" s="21">
        <v>1343.0714285714287</v>
      </c>
      <c r="U124" s="22">
        <v>4.4000000000000004</v>
      </c>
      <c r="V124" s="22">
        <v>1269.4444444444443</v>
      </c>
      <c r="W124" s="22">
        <v>3</v>
      </c>
      <c r="X124" s="22">
        <v>1132</v>
      </c>
      <c r="Y124" s="22">
        <v>3.3</v>
      </c>
      <c r="Z124" s="22">
        <v>1087.5</v>
      </c>
      <c r="AA124" s="22">
        <v>3.5666666666666669</v>
      </c>
      <c r="AB124" s="22">
        <v>1167.24</v>
      </c>
      <c r="AC124" s="24">
        <v>1.8</v>
      </c>
      <c r="AD124" s="24">
        <v>824.6</v>
      </c>
      <c r="AE124" s="24">
        <v>2.2999999999999998</v>
      </c>
      <c r="AF124" s="24">
        <v>1238</v>
      </c>
      <c r="AG124" s="24">
        <v>2.7</v>
      </c>
      <c r="AH124" s="24">
        <v>975.625</v>
      </c>
      <c r="AI124" s="24">
        <v>2.2666666666666666</v>
      </c>
      <c r="AJ124" s="24">
        <v>1006.5555555555555</v>
      </c>
      <c r="AK124" s="26">
        <v>2.5</v>
      </c>
      <c r="AL124" s="26">
        <v>1568</v>
      </c>
      <c r="AM124" s="26">
        <v>2.375</v>
      </c>
      <c r="AN124" s="26">
        <v>1191.2</v>
      </c>
      <c r="AO124" s="26">
        <v>3</v>
      </c>
      <c r="AP124" s="26">
        <v>1687.4</v>
      </c>
      <c r="AQ124" s="26">
        <v>2.64</v>
      </c>
      <c r="AR124" s="26">
        <v>1476.0714285714287</v>
      </c>
      <c r="AS124" s="28">
        <v>4</v>
      </c>
      <c r="AT124" s="28">
        <v>1592</v>
      </c>
      <c r="AU124" s="28">
        <v>1.75</v>
      </c>
      <c r="AV124" s="28">
        <v>1408</v>
      </c>
      <c r="AW124" s="28">
        <v>3.8888888888888888</v>
      </c>
      <c r="AX124" s="28">
        <v>1795.8333333333333</v>
      </c>
      <c r="AY124" s="28">
        <v>3.24</v>
      </c>
      <c r="AZ124" s="28">
        <v>1636.7333333333333</v>
      </c>
      <c r="BA124" s="33">
        <f>Tabla25[[#This Row],[ROS_NUM_COR_COD_ROS_TG_NEG]]-Tabla25[[#This Row],[PAS_NUM_COR_COD_ROS_TG_NEG]]</f>
        <v>0.15789473684210531</v>
      </c>
      <c r="BB124" s="33">
        <f>Tabla25[[#This Row],[ROS_DUR_COR_COD_ROS_TG_NEG]]-Tabla25[[#This Row],[PAS_DUR_COR_COD_ROS_TG_NEG]]</f>
        <v>38.083333333333258</v>
      </c>
      <c r="BC124" s="33">
        <f>Tabla25[[#This Row],[ROS_NUM_COR_COD_ROS_TG_NEU]]-Tabla25[[#This Row],[PAS_NUM_COR_COD_ROS_TG_NEU]]</f>
        <v>-2</v>
      </c>
      <c r="BD124" s="33">
        <f>Tabla25[[#This Row],[ROS_DUR_COR_COD_ROS_TG_NEU]]-Tabla25[[#This Row],[PAS_DUR_COR_COD_ROS_TG_NEU]]</f>
        <v>230.875</v>
      </c>
      <c r="BE124" s="33">
        <f>Tabla25[[#This Row],[ROS_NUM_COR_COD_ROS_TG_POS]]-Tabla25[[#This Row],[PAS_NUM_COR_COD_ROS_TG_POS]]</f>
        <v>8.8888888888889017E-2</v>
      </c>
      <c r="BF124" s="33">
        <f>Tabla25[[#This Row],[ROS_DUR_COR_COD_ROS_TG_POS]]-Tabla25[[#This Row],[PAS_DUR_COR_COD_ROS_TG_POS]]</f>
        <v>443.83333333333326</v>
      </c>
      <c r="BG124" s="33">
        <f>Tabla25[[#This Row],[ROS_NUM_COR_COD_ROS_TG_TOT]]-Tabla25[[#This Row],[PAS_NUM_COR_COD_ROS_TG_TOT]]</f>
        <v>-0.55661016949152531</v>
      </c>
      <c r="BH124" s="33">
        <f>Tabla25[[#This Row],[ROS_DUR_COR_COD_ROS_TG_TOT]]-Tabla25[[#This Row],[PAS_DUR_COR_COD_ROS_TG_TOT]]</f>
        <v>293.66190476190468</v>
      </c>
      <c r="BI124" s="30">
        <f>Tabla25[[#This Row],[ROS_NUM_COR_COD_ESC_TG_NEG]]-Tabla25[[#This Row],[PAS_NUM_COR_COD_ESC_TG_NEG]]</f>
        <v>-1.3947368421052633</v>
      </c>
      <c r="BJ124" s="30">
        <f>Tabla25[[#This Row],[ROS_DUR_COR_COD_ESC_TG_NEG]]-Tabla25[[#This Row],[PAS_DUR_COR_COD_ESC_TG_NEG]]</f>
        <v>182.28571428571422</v>
      </c>
      <c r="BK124" s="30">
        <f>Tabla25[[#This Row],[ROS_NUM_COR_COD_ESC_TG_NEU]]-Tabla25[[#This Row],[PAS_NUM_COR_COD_ESC_TG_NEU]]</f>
        <v>-1.375</v>
      </c>
      <c r="BL124" s="30">
        <f>Tabla25[[#This Row],[ROS_DUR_COR_COD_ESC_TG_NEU]]-Tabla25[[#This Row],[PAS_DUR_COR_COD_ESC_TG_NEU]]</f>
        <v>-141.66666666666652</v>
      </c>
      <c r="BM124" s="30">
        <f>Tabla25[[#This Row],[ROS_NUM_COR_COD_ESC_TG_POS]]-Tabla25[[#This Row],[PAS_NUM_COR_COD_ESC_TG_POS]]</f>
        <v>-0.14999999999999991</v>
      </c>
      <c r="BN124" s="30">
        <f>Tabla25[[#This Row],[ROS_DUR_COR_COD_ESC_TG_POS]]-Tabla25[[#This Row],[PAS_DUR_COR_COD_ESC_TG_POS]]</f>
        <v>491.40000000000009</v>
      </c>
      <c r="BO124" s="30">
        <f>Tabla25[[#This Row],[ROS_NUM_COR_COD_ESC_TG_TOT]]-Tabla25[[#This Row],[PAS_NUM_COR_COD_ESC_TG_TOT]]</f>
        <v>-0.95322033898305092</v>
      </c>
      <c r="BP124" s="30">
        <f>Tabla25[[#This Row],[ROS_DUR_COR_COD_ESC_TG_TOT]]-Tabla25[[#This Row],[PAS_DUR_COR_COD_ESC_TG_TOT]]</f>
        <v>170.55980066445181</v>
      </c>
      <c r="BQ124" s="36">
        <f>Tabla25[[#This Row],[PAS_NUM_COR_COD_ROS_TG_NEG]]-Tabla25[[#This Row],[ESC_NUM_COR_COD_ROS_TG_NEG]]</f>
        <v>2.0421052631578949</v>
      </c>
      <c r="BR124" s="36">
        <f>Tabla25[[#This Row],[PAS_DUR_COR_COD_ROS_TG_NEG]]-Tabla25[[#This Row],[ESC_DUR_COR_COD_ROS_TG_NEG]]</f>
        <v>729.31666666666672</v>
      </c>
      <c r="BS124" s="36">
        <f>Tabla25[[#This Row],[PAS_NUM_COR_COD_ROS_TG_NEU]]-Tabla25[[#This Row],[ESC_NUM_COR_COD_ROS_TG_NEU]]</f>
        <v>1.4500000000000002</v>
      </c>
      <c r="BT124" s="36">
        <f>Tabla25[[#This Row],[PAS_DUR_COR_COD_ROS_TG_NEU]]-Tabla25[[#This Row],[ESC_DUR_COR_COD_ROS_TG_NEU]]</f>
        <v>-60.875</v>
      </c>
      <c r="BU124" s="36">
        <f>Tabla25[[#This Row],[PAS_NUM_COR_COD_ROS_TG_POS]]-Tabla25[[#This Row],[ESC_NUM_COR_COD_ROS_TG_POS]]</f>
        <v>1.0999999999999996</v>
      </c>
      <c r="BV124" s="36">
        <f>Tabla25[[#This Row],[PAS_DUR_COR_COD_ROS_TG_POS]]-Tabla25[[#This Row],[ESC_DUR_COR_COD_ROS_TG_POS]]</f>
        <v>376.375</v>
      </c>
      <c r="BW124" s="36">
        <f>Tabla25[[#This Row],[PAS_NUM_COR_COD_ROS_TG_TOT]]-Tabla25[[#This Row],[ESC_NUM_COR_COD_ROS_TG_TOT]]</f>
        <v>1.5299435028248589</v>
      </c>
      <c r="BX124" s="36">
        <f>Tabla25[[#This Row],[PAS_DUR_COR_COD_ROS_TG_TOT]]-Tabla25[[#This Row],[ESC_DUR_COR_COD_ROS_TG_TOT]]</f>
        <v>336.51587301587313</v>
      </c>
      <c r="BY124" s="39">
        <f>Tabla25[[#This Row],[PAS_NUM_COR_COD_ESC_TG_NEG]]-Tabla25[[#This Row],[ESC_NUM_COR_COD_ESC_TG_NEG]]</f>
        <v>-0.50526315789473708</v>
      </c>
      <c r="BZ124" s="39">
        <f>Tabla25[[#This Row],[PAS_DUR_COR_COD_ESC_TG_NEG]]-Tabla25[[#This Row],[ESC_DUR_COR_COD_ESC_TG_NEG]]</f>
        <v>116.26984126984144</v>
      </c>
      <c r="CA124" s="39">
        <f>Tabla25[[#This Row],[PAS_NUM_COR_COD_ESC_TG_NEU]]-Tabla25[[#This Row],[ESC_NUM_COR_COD_ESC_TG_NEU]]</f>
        <v>0.75</v>
      </c>
      <c r="CB124" s="39">
        <f>Tabla25[[#This Row],[PAS_DUR_COR_COD_ESC_TG_NEU]]-Tabla25[[#This Row],[ESC_DUR_COR_COD_ESC_TG_NEU]]</f>
        <v>200.86666666666656</v>
      </c>
      <c r="CC124" s="39">
        <f>Tabla25[[#This Row],[PAS_NUM_COR_COD_ESC_TG_POS]]-Tabla25[[#This Row],[ESC_NUM_COR_COD_ESC_TG_POS]]</f>
        <v>-0.14999999999999991</v>
      </c>
      <c r="CD124" s="39">
        <f>Tabla25[[#This Row],[PAS_DUR_COR_COD_ESC_TG_POS]]-Tabla25[[#This Row],[ESC_DUR_COR_COD_ESC_TG_POS]]</f>
        <v>108.5</v>
      </c>
      <c r="CE124" s="39">
        <f>Tabla25[[#This Row],[PAS_NUM_COR_COD_ESC_TG_TOT]]-Tabla25[[#This Row],[ESC_NUM_COR_COD_ESC_TG_TOT]]</f>
        <v>2.6553672316384169E-2</v>
      </c>
      <c r="CF124" s="39">
        <f>Tabla25[[#This Row],[PAS_DUR_COR_COD_ESC_TG_TOT]]-Tabla25[[#This Row],[ESC_DUR_COR_COD_ESC_TG_TOT]]</f>
        <v>138.27162790697685</v>
      </c>
      <c r="CG124" s="42">
        <f>Tabla25[[#This Row],[PAS_NUM_COR_COD_ROS_TG_NEG]]-Tabla25[[#This Row],[PAS_NUM_COR_COD_ESC_TG_NEG]]</f>
        <v>-5.2631578947368585E-2</v>
      </c>
      <c r="CH124" s="42">
        <f>Tabla25[[#This Row],[PAS_NUM_COR_COD_ROS_TG_NEU]]-Tabla25[[#This Row],[PAS_NUM_COR_COD_ESC_TG_NEU]]</f>
        <v>0</v>
      </c>
      <c r="CI124" s="42">
        <f>Tabla25[[#This Row],[PAS_NUM_COR_COD_ROS_TG_POS]]-Tabla25[[#This Row],[PAS_NUM_COR_COD_ESC_TG_POS]]</f>
        <v>0.64999999999999991</v>
      </c>
      <c r="CJ124" s="42">
        <f>Tabla25[[#This Row],[PAS_NUM_COR_COD_ROS_TG_TOT]]-Tabla25[[#This Row],[PAS_NUM_COR_COD_ESC_TG_TOT]]</f>
        <v>0.20338983050847448</v>
      </c>
      <c r="CK124" s="42">
        <f>Tabla25[[#This Row],[PAS_DUR_COR_COD_ROS_TG_NEG]]-Tabla25[[#This Row],[PAS_DUR_COR_COD_ESC_TG_NEG]]</f>
        <v>168.20238095238096</v>
      </c>
      <c r="CL124" s="42">
        <f>Tabla25[[#This Row],[PAS_DUR_COR_COD_ROS_TG_NEU]]-Tabla25[[#This Row],[PAS_DUR_COR_COD_ESC_TG_NEU]]</f>
        <v>-155.74166666666656</v>
      </c>
      <c r="CM124" s="42">
        <f>Tabla25[[#This Row],[PAS_DUR_COR_COD_ROS_TG_POS]]-Tabla25[[#This Row],[PAS_DUR_COR_COD_ESC_TG_POS]]</f>
        <v>156</v>
      </c>
      <c r="CN124" s="42">
        <f>Tabla25[[#This Row],[PAS_DUR_COR_COD_ROS_TG_TOT]]-Tabla25[[#This Row],[PAS_DUR_COR_COD_ESC_TG_TOT]]</f>
        <v>37.559800664451814</v>
      </c>
      <c r="CO124" s="44">
        <f>Tabla25[[#This Row],[ESC_NUM_COR_COD_ROS_TG_NEG]]-Tabla25[[#This Row],[ESC_NUM_COR_COD_ESC_TG_NEG]]</f>
        <v>-2.6000000000000005</v>
      </c>
      <c r="CP124" s="44">
        <f>Tabla25[[#This Row],[ESC_NUM_COR_COD_ROS_TG_NEU]]-Tabla25[[#This Row],[ESC_NUM_COR_COD_ESC_TG_NEU]]</f>
        <v>-0.70000000000000018</v>
      </c>
      <c r="CQ124" s="44">
        <f>Tabla25[[#This Row],[ESC_NUM_COR_COD_ROS_TG_POS]]-Tabla25[[#This Row],[ESC_NUM_COR_COD_ESC_TG_POS]]</f>
        <v>-0.59999999999999964</v>
      </c>
      <c r="CR124" s="44">
        <f>Tabla25[[#This Row],[ESC_NUM_COR_COD_ROS_TG_TOT]]-Tabla25[[#This Row],[ESC_NUM_COR_COD_ESC_TG_TOT]]</f>
        <v>-1.3000000000000003</v>
      </c>
      <c r="CS124" s="44">
        <f>Tabla25[[#This Row],[ESC_DUR_COR_COD_ROS_TG_NEG]]-Tabla25[[#This Row],[ESC_DUR_COR_COD_ESC_TG_NEG]]</f>
        <v>-444.84444444444432</v>
      </c>
      <c r="CT124" s="44">
        <f>Tabla25[[#This Row],[ESC_DUR_COR_COD_ROS_TG_NEU]]-Tabla25[[#This Row],[ESC_DUR_COR_COD_ESC_TG_NEU]]</f>
        <v>106</v>
      </c>
      <c r="CU124" s="44">
        <f>Tabla25[[#This Row],[ESC_DUR_COR_COD_ROS_TG_POS]]-Tabla25[[#This Row],[ESC_DUR_COR_COD_ESC_TG_POS]]</f>
        <v>-111.875</v>
      </c>
      <c r="CV124" s="44">
        <f>Tabla25[[#This Row],[ESC_DUR_COR_COD_ROS_TG_TOT]]-Tabla25[[#This Row],[ESC_DUR_COR_COD_ESC_TG_TOT]]</f>
        <v>-160.68444444444447</v>
      </c>
      <c r="CW124" s="47">
        <f>Tabla25[[#This Row],[ROS_NUM_COR_COD_ROS_TG_NEG]]-Tabla25[[#This Row],[ROS_NUM_COR_COD_ESC_TG_NEG]]</f>
        <v>1.5</v>
      </c>
      <c r="CX124" s="47">
        <f>Tabla25[[#This Row],[ROS_NUM_COR_COD_ROS_TG_NEU]]-Tabla25[[#This Row],[ROS_NUM_COR_COD_ESC_TG_NEU]]</f>
        <v>-0.625</v>
      </c>
      <c r="CY124" s="47">
        <f>Tabla25[[#This Row],[ROS_NUM_COR_COD_ROS_TG_POS]]-Tabla25[[#This Row],[ROS_NUM_COR_COD_ESC_TG_POS]]</f>
        <v>0.88888888888888884</v>
      </c>
      <c r="CZ124" s="47">
        <f>Tabla25[[#This Row],[ROS_NUM_COR_COD_ROS_TG_TOT]]-Tabla25[[#This Row],[ROS_NUM_COR_COD_ESC_TG_TOT]]</f>
        <v>0.60000000000000009</v>
      </c>
      <c r="DA124" s="47">
        <f>Tabla25[[#This Row],[ROS_DUR_COR_COD_ROS_TG_NEG]]-Tabla25[[#This Row],[ROS_DUR_COR_COD_ESC_TG_NEG]]</f>
        <v>24</v>
      </c>
      <c r="DB124" s="47">
        <f>Tabla25[[#This Row],[ROS_DUR_COR_COD_ROS_TG_NEU]]-Tabla25[[#This Row],[ROS_DUR_COR_COD_ESC_TG_NEU]]</f>
        <v>216.79999999999995</v>
      </c>
      <c r="DC124" s="47">
        <f>Tabla25[[#This Row],[ROS_DUR_COR_COD_ROS_TG_POS]]-Tabla25[[#This Row],[ROS_DUR_COR_COD_ESC_TG_POS]]</f>
        <v>108.43333333333317</v>
      </c>
      <c r="DD124" s="47">
        <f>Tabla25[[#This Row],[ROS_DUR_COR_COD_ROS_TG_TOT]]-Tabla25[[#This Row],[ROS_DUR_COR_COD_ESC_TG_TOT]]</f>
        <v>160.66190476190468</v>
      </c>
    </row>
    <row r="125" spans="1:108" x14ac:dyDescent="0.3">
      <c r="A125" s="2" t="s">
        <v>123</v>
      </c>
      <c r="B125" s="2">
        <v>40</v>
      </c>
      <c r="C125" s="2">
        <v>2</v>
      </c>
      <c r="D125" s="2">
        <v>46</v>
      </c>
      <c r="E125" s="19">
        <v>0</v>
      </c>
      <c r="G125" s="19">
        <v>0.3</v>
      </c>
      <c r="H125" s="19">
        <v>379.33333333333331</v>
      </c>
      <c r="I125" s="19">
        <v>0.52631578947368418</v>
      </c>
      <c r="J125" s="19">
        <v>822</v>
      </c>
      <c r="K125" s="19">
        <v>0.2711864406779661</v>
      </c>
      <c r="L125" s="19">
        <v>600.66666666666663</v>
      </c>
      <c r="M125" s="21">
        <v>0.05</v>
      </c>
      <c r="N125" s="21">
        <v>381</v>
      </c>
      <c r="O125" s="21">
        <v>0.3</v>
      </c>
      <c r="P125" s="21">
        <v>570.66666666666663</v>
      </c>
      <c r="Q125" s="21">
        <v>0.26315789473684209</v>
      </c>
      <c r="R125" s="21">
        <v>412.66666666666669</v>
      </c>
      <c r="S125" s="21">
        <v>0.20338983050847459</v>
      </c>
      <c r="T125" s="21">
        <v>475.85714285714283</v>
      </c>
      <c r="U125" s="22">
        <v>3.6</v>
      </c>
      <c r="V125" s="22">
        <v>1342.5</v>
      </c>
      <c r="W125" s="22">
        <v>3.4444444444444446</v>
      </c>
      <c r="X125" s="22">
        <v>1113.75</v>
      </c>
      <c r="Y125" s="22">
        <v>3</v>
      </c>
      <c r="Z125" s="22">
        <v>928.88888888888891</v>
      </c>
      <c r="AA125" s="22">
        <v>3.3448275862068964</v>
      </c>
      <c r="AB125" s="22">
        <v>1120.4000000000001</v>
      </c>
      <c r="AC125" s="24">
        <v>2.9</v>
      </c>
      <c r="AD125" s="24">
        <v>1431.1666666666667</v>
      </c>
      <c r="AE125" s="24">
        <v>3.1111111111111112</v>
      </c>
      <c r="AF125" s="24">
        <v>1188.8571428571429</v>
      </c>
      <c r="AG125" s="24">
        <v>4.2</v>
      </c>
      <c r="AH125" s="24">
        <v>1210.2</v>
      </c>
      <c r="AI125" s="24">
        <v>3.4137931034482758</v>
      </c>
      <c r="AJ125" s="24">
        <v>1261.3478260869565</v>
      </c>
      <c r="AK125" s="26">
        <v>0.25</v>
      </c>
      <c r="AL125" s="26">
        <v>783</v>
      </c>
      <c r="AM125" s="26">
        <v>0</v>
      </c>
      <c r="AO125" s="26">
        <v>0.1</v>
      </c>
      <c r="AP125" s="26">
        <v>346</v>
      </c>
      <c r="AQ125" s="26">
        <v>0.1111111111111111</v>
      </c>
      <c r="AR125" s="26">
        <v>564.5</v>
      </c>
      <c r="AS125" s="28">
        <v>0.25</v>
      </c>
      <c r="AT125" s="28">
        <v>566</v>
      </c>
      <c r="AU125" s="28">
        <v>0.22222222222222221</v>
      </c>
      <c r="AV125" s="28">
        <v>513</v>
      </c>
      <c r="AW125" s="28">
        <v>0</v>
      </c>
      <c r="AY125" s="28">
        <v>0.14814814814814814</v>
      </c>
      <c r="AZ125" s="28">
        <v>539.5</v>
      </c>
      <c r="BA125" s="33">
        <f>Tabla25[[#This Row],[ROS_NUM_COR_COD_ROS_TG_NEG]]-Tabla25[[#This Row],[PAS_NUM_COR_COD_ROS_TG_NEG]]</f>
        <v>0.2</v>
      </c>
      <c r="BB125" s="33">
        <f>Tabla25[[#This Row],[ROS_DUR_COR_COD_ROS_TG_NEG]]-Tabla25[[#This Row],[PAS_DUR_COR_COD_ROS_TG_NEG]]</f>
        <v>185</v>
      </c>
      <c r="BC125" s="33">
        <f>Tabla25[[#This Row],[ROS_NUM_COR_COD_ROS_TG_NEU]]-Tabla25[[#This Row],[PAS_NUM_COR_COD_ROS_TG_NEU]]</f>
        <v>-7.7777777777777779E-2</v>
      </c>
      <c r="BD125" s="33">
        <f>Tabla25[[#This Row],[ROS_DUR_COR_COD_ROS_TG_NEU]]-Tabla25[[#This Row],[PAS_DUR_COR_COD_ROS_TG_NEU]]</f>
        <v>-57.666666666666629</v>
      </c>
      <c r="BE125" s="33">
        <f>Tabla25[[#This Row],[ROS_NUM_COR_COD_ROS_TG_POS]]-Tabla25[[#This Row],[PAS_NUM_COR_COD_ROS_TG_POS]]</f>
        <v>-0.26315789473684209</v>
      </c>
      <c r="BF125" s="33">
        <f>Tabla25[[#This Row],[ROS_DUR_COR_COD_ROS_TG_POS]]-Tabla25[[#This Row],[PAS_DUR_COR_COD_ROS_TG_POS]]</f>
        <v>-412.66666666666669</v>
      </c>
      <c r="BG125" s="33">
        <f>Tabla25[[#This Row],[ROS_NUM_COR_COD_ROS_TG_TOT]]-Tabla25[[#This Row],[PAS_NUM_COR_COD_ROS_TG_TOT]]</f>
        <v>-5.524168236032645E-2</v>
      </c>
      <c r="BH125" s="33">
        <f>Tabla25[[#This Row],[ROS_DUR_COR_COD_ROS_TG_TOT]]-Tabla25[[#This Row],[PAS_DUR_COR_COD_ROS_TG_TOT]]</f>
        <v>63.642857142857167</v>
      </c>
      <c r="BI125" s="30">
        <f>Tabla25[[#This Row],[ROS_NUM_COR_COD_ESC_TG_NEG]]-Tabla25[[#This Row],[PAS_NUM_COR_COD_ESC_TG_NEG]]</f>
        <v>0.25</v>
      </c>
      <c r="BJ125" s="30">
        <f>Tabla25[[#This Row],[ROS_DUR_COR_COD_ESC_TG_NEG]]-Tabla25[[#This Row],[PAS_DUR_COR_COD_ESC_TG_NEG]]</f>
        <v>783</v>
      </c>
      <c r="BK125" s="30">
        <f>Tabla25[[#This Row],[ROS_NUM_COR_COD_ESC_TG_NEU]]-Tabla25[[#This Row],[PAS_NUM_COR_COD_ESC_TG_NEU]]</f>
        <v>-0.3</v>
      </c>
      <c r="BL125" s="30">
        <f>Tabla25[[#This Row],[ROS_DUR_COR_COD_ESC_TG_NEU]]-Tabla25[[#This Row],[PAS_DUR_COR_COD_ESC_TG_NEU]]</f>
        <v>-379.33333333333331</v>
      </c>
      <c r="BM125" s="30">
        <f>Tabla25[[#This Row],[ROS_NUM_COR_COD_ESC_TG_POS]]-Tabla25[[#This Row],[PAS_NUM_COR_COD_ESC_TG_POS]]</f>
        <v>-0.4263157894736842</v>
      </c>
      <c r="BN125" s="30">
        <f>Tabla25[[#This Row],[ROS_DUR_COR_COD_ESC_TG_POS]]-Tabla25[[#This Row],[PAS_DUR_COR_COD_ESC_TG_POS]]</f>
        <v>-476</v>
      </c>
      <c r="BO125" s="30">
        <f>Tabla25[[#This Row],[ROS_NUM_COR_COD_ESC_TG_TOT]]-Tabla25[[#This Row],[PAS_NUM_COR_COD_ESC_TG_TOT]]</f>
        <v>-0.160075329566855</v>
      </c>
      <c r="BP125" s="30">
        <f>Tabla25[[#This Row],[ROS_DUR_COR_COD_ESC_TG_TOT]]-Tabla25[[#This Row],[PAS_DUR_COR_COD_ESC_TG_TOT]]</f>
        <v>-36.166666666666629</v>
      </c>
      <c r="BQ125" s="36">
        <f>Tabla25[[#This Row],[PAS_NUM_COR_COD_ROS_TG_NEG]]-Tabla25[[#This Row],[ESC_NUM_COR_COD_ROS_TG_NEG]]</f>
        <v>-2.85</v>
      </c>
      <c r="BR125" s="36">
        <f>Tabla25[[#This Row],[PAS_DUR_COR_COD_ROS_TG_NEG]]-Tabla25[[#This Row],[ESC_DUR_COR_COD_ROS_TG_NEG]]</f>
        <v>-1050.1666666666667</v>
      </c>
      <c r="BS125" s="36">
        <f>Tabla25[[#This Row],[PAS_NUM_COR_COD_ROS_TG_NEU]]-Tabla25[[#This Row],[ESC_NUM_COR_COD_ROS_TG_NEU]]</f>
        <v>-2.8111111111111113</v>
      </c>
      <c r="BT125" s="36">
        <f>Tabla25[[#This Row],[PAS_DUR_COR_COD_ROS_TG_NEU]]-Tabla25[[#This Row],[ESC_DUR_COR_COD_ROS_TG_NEU]]</f>
        <v>-618.19047619047626</v>
      </c>
      <c r="BU125" s="36">
        <f>Tabla25[[#This Row],[PAS_NUM_COR_COD_ROS_TG_POS]]-Tabla25[[#This Row],[ESC_NUM_COR_COD_ROS_TG_POS]]</f>
        <v>-3.9368421052631581</v>
      </c>
      <c r="BV125" s="36">
        <f>Tabla25[[#This Row],[PAS_DUR_COR_COD_ROS_TG_POS]]-Tabla25[[#This Row],[ESC_DUR_COR_COD_ROS_TG_POS]]</f>
        <v>-797.5333333333333</v>
      </c>
      <c r="BW125" s="36">
        <f>Tabla25[[#This Row],[PAS_NUM_COR_COD_ROS_TG_TOT]]-Tabla25[[#This Row],[ESC_NUM_COR_COD_ROS_TG_TOT]]</f>
        <v>-3.2104032729398013</v>
      </c>
      <c r="BX125" s="36">
        <f>Tabla25[[#This Row],[PAS_DUR_COR_COD_ROS_TG_TOT]]-Tabla25[[#This Row],[ESC_DUR_COR_COD_ROS_TG_TOT]]</f>
        <v>-785.49068322981361</v>
      </c>
      <c r="BY125" s="39">
        <f>Tabla25[[#This Row],[PAS_NUM_COR_COD_ESC_TG_NEG]]-Tabla25[[#This Row],[ESC_NUM_COR_COD_ESC_TG_NEG]]</f>
        <v>-3.6</v>
      </c>
      <c r="BZ125" s="39">
        <f>Tabla25[[#This Row],[PAS_DUR_COR_COD_ESC_TG_NEG]]-Tabla25[[#This Row],[ESC_DUR_COR_COD_ESC_TG_NEG]]</f>
        <v>-1342.5</v>
      </c>
      <c r="CA125" s="39">
        <f>Tabla25[[#This Row],[PAS_NUM_COR_COD_ESC_TG_NEU]]-Tabla25[[#This Row],[ESC_NUM_COR_COD_ESC_TG_NEU]]</f>
        <v>-3.1444444444444448</v>
      </c>
      <c r="CB125" s="39">
        <f>Tabla25[[#This Row],[PAS_DUR_COR_COD_ESC_TG_NEU]]-Tabla25[[#This Row],[ESC_DUR_COR_COD_ESC_TG_NEU]]</f>
        <v>-734.41666666666674</v>
      </c>
      <c r="CC125" s="39">
        <f>Tabla25[[#This Row],[PAS_NUM_COR_COD_ESC_TG_POS]]-Tabla25[[#This Row],[ESC_NUM_COR_COD_ESC_TG_POS]]</f>
        <v>-2.4736842105263159</v>
      </c>
      <c r="CD125" s="39">
        <f>Tabla25[[#This Row],[PAS_DUR_COR_COD_ESC_TG_POS]]-Tabla25[[#This Row],[ESC_DUR_COR_COD_ESC_TG_POS]]</f>
        <v>-106.88888888888891</v>
      </c>
      <c r="CE125" s="39">
        <f>Tabla25[[#This Row],[PAS_NUM_COR_COD_ESC_TG_TOT]]-Tabla25[[#This Row],[ESC_NUM_COR_COD_ESC_TG_TOT]]</f>
        <v>-3.0736411455289301</v>
      </c>
      <c r="CF125" s="39">
        <f>Tabla25[[#This Row],[PAS_DUR_COR_COD_ESC_TG_TOT]]-Tabla25[[#This Row],[ESC_DUR_COR_COD_ESC_TG_TOT]]</f>
        <v>-519.73333333333346</v>
      </c>
      <c r="CG125" s="42">
        <f>Tabla25[[#This Row],[PAS_NUM_COR_COD_ROS_TG_NEG]]-Tabla25[[#This Row],[PAS_NUM_COR_COD_ESC_TG_NEG]]</f>
        <v>0.05</v>
      </c>
      <c r="CH125" s="42">
        <f>Tabla25[[#This Row],[PAS_NUM_COR_COD_ROS_TG_NEU]]-Tabla25[[#This Row],[PAS_NUM_COR_COD_ESC_TG_NEU]]</f>
        <v>0</v>
      </c>
      <c r="CI125" s="42">
        <f>Tabla25[[#This Row],[PAS_NUM_COR_COD_ROS_TG_POS]]-Tabla25[[#This Row],[PAS_NUM_COR_COD_ESC_TG_POS]]</f>
        <v>-0.26315789473684209</v>
      </c>
      <c r="CJ125" s="42">
        <f>Tabla25[[#This Row],[PAS_NUM_COR_COD_ROS_TG_TOT]]-Tabla25[[#This Row],[PAS_NUM_COR_COD_ESC_TG_TOT]]</f>
        <v>-6.7796610169491511E-2</v>
      </c>
      <c r="CK125" s="42">
        <f>Tabla25[[#This Row],[PAS_DUR_COR_COD_ROS_TG_NEG]]-Tabla25[[#This Row],[PAS_DUR_COR_COD_ESC_TG_NEG]]</f>
        <v>381</v>
      </c>
      <c r="CL125" s="42">
        <f>Tabla25[[#This Row],[PAS_DUR_COR_COD_ROS_TG_NEU]]-Tabla25[[#This Row],[PAS_DUR_COR_COD_ESC_TG_NEU]]</f>
        <v>191.33333333333331</v>
      </c>
      <c r="CM125" s="42">
        <f>Tabla25[[#This Row],[PAS_DUR_COR_COD_ROS_TG_POS]]-Tabla25[[#This Row],[PAS_DUR_COR_COD_ESC_TG_POS]]</f>
        <v>-409.33333333333331</v>
      </c>
      <c r="CN125" s="42">
        <f>Tabla25[[#This Row],[PAS_DUR_COR_COD_ROS_TG_TOT]]-Tabla25[[#This Row],[PAS_DUR_COR_COD_ESC_TG_TOT]]</f>
        <v>-124.8095238095238</v>
      </c>
      <c r="CO125" s="44">
        <f>Tabla25[[#This Row],[ESC_NUM_COR_COD_ROS_TG_NEG]]-Tabla25[[#This Row],[ESC_NUM_COR_COD_ESC_TG_NEG]]</f>
        <v>-0.70000000000000018</v>
      </c>
      <c r="CP125" s="44">
        <f>Tabla25[[#This Row],[ESC_NUM_COR_COD_ROS_TG_NEU]]-Tabla25[[#This Row],[ESC_NUM_COR_COD_ESC_TG_NEU]]</f>
        <v>-0.33333333333333348</v>
      </c>
      <c r="CQ125" s="44">
        <f>Tabla25[[#This Row],[ESC_NUM_COR_COD_ROS_TG_POS]]-Tabla25[[#This Row],[ESC_NUM_COR_COD_ESC_TG_POS]]</f>
        <v>1.2000000000000002</v>
      </c>
      <c r="CR125" s="44">
        <f>Tabla25[[#This Row],[ESC_NUM_COR_COD_ROS_TG_TOT]]-Tabla25[[#This Row],[ESC_NUM_COR_COD_ESC_TG_TOT]]</f>
        <v>6.8965517241379448E-2</v>
      </c>
      <c r="CS125" s="44">
        <f>Tabla25[[#This Row],[ESC_DUR_COR_COD_ROS_TG_NEG]]-Tabla25[[#This Row],[ESC_DUR_COR_COD_ESC_TG_NEG]]</f>
        <v>88.666666666666742</v>
      </c>
      <c r="CT125" s="44">
        <f>Tabla25[[#This Row],[ESC_DUR_COR_COD_ROS_TG_NEU]]-Tabla25[[#This Row],[ESC_DUR_COR_COD_ESC_TG_NEU]]</f>
        <v>75.10714285714289</v>
      </c>
      <c r="CU125" s="44">
        <f>Tabla25[[#This Row],[ESC_DUR_COR_COD_ROS_TG_POS]]-Tabla25[[#This Row],[ESC_DUR_COR_COD_ESC_TG_POS]]</f>
        <v>281.31111111111113</v>
      </c>
      <c r="CV125" s="44">
        <f>Tabla25[[#This Row],[ESC_DUR_COR_COD_ROS_TG_TOT]]-Tabla25[[#This Row],[ESC_DUR_COR_COD_ESC_TG_TOT]]</f>
        <v>140.94782608695641</v>
      </c>
      <c r="CW125" s="47">
        <f>Tabla25[[#This Row],[ROS_NUM_COR_COD_ROS_TG_NEG]]-Tabla25[[#This Row],[ROS_NUM_COR_COD_ESC_TG_NEG]]</f>
        <v>0</v>
      </c>
      <c r="CX125" s="47">
        <f>Tabla25[[#This Row],[ROS_NUM_COR_COD_ROS_TG_NEU]]-Tabla25[[#This Row],[ROS_NUM_COR_COD_ESC_TG_NEU]]</f>
        <v>0.22222222222222221</v>
      </c>
      <c r="CY125" s="47">
        <f>Tabla25[[#This Row],[ROS_NUM_COR_COD_ROS_TG_POS]]-Tabla25[[#This Row],[ROS_NUM_COR_COD_ESC_TG_POS]]</f>
        <v>-0.1</v>
      </c>
      <c r="CZ125" s="47">
        <f>Tabla25[[#This Row],[ROS_NUM_COR_COD_ROS_TG_TOT]]-Tabla25[[#This Row],[ROS_NUM_COR_COD_ESC_TG_TOT]]</f>
        <v>3.7037037037037035E-2</v>
      </c>
      <c r="DA125" s="47">
        <f>Tabla25[[#This Row],[ROS_DUR_COR_COD_ROS_TG_NEG]]-Tabla25[[#This Row],[ROS_DUR_COR_COD_ESC_TG_NEG]]</f>
        <v>-217</v>
      </c>
      <c r="DB125" s="47">
        <f>Tabla25[[#This Row],[ROS_DUR_COR_COD_ROS_TG_NEU]]-Tabla25[[#This Row],[ROS_DUR_COR_COD_ESC_TG_NEU]]</f>
        <v>513</v>
      </c>
      <c r="DC125" s="47">
        <f>Tabla25[[#This Row],[ROS_DUR_COR_COD_ROS_TG_POS]]-Tabla25[[#This Row],[ROS_DUR_COR_COD_ESC_TG_POS]]</f>
        <v>-346</v>
      </c>
      <c r="DD125" s="47">
        <f>Tabla25[[#This Row],[ROS_DUR_COR_COD_ROS_TG_TOT]]-Tabla25[[#This Row],[ROS_DUR_COR_COD_ESC_TG_TOT]]</f>
        <v>-25</v>
      </c>
    </row>
    <row r="126" spans="1:108" x14ac:dyDescent="0.3">
      <c r="A126" s="2" t="s">
        <v>124</v>
      </c>
      <c r="B126" s="2">
        <v>40</v>
      </c>
      <c r="C126" s="2">
        <v>2</v>
      </c>
      <c r="D126" s="2">
        <v>48</v>
      </c>
      <c r="E126" s="19">
        <v>2.4500000000000002</v>
      </c>
      <c r="F126" s="19">
        <v>797.2</v>
      </c>
      <c r="G126" s="19">
        <v>2.8888888888888888</v>
      </c>
      <c r="H126" s="19">
        <v>847.84615384615381</v>
      </c>
      <c r="I126" s="19">
        <v>3.263157894736842</v>
      </c>
      <c r="J126" s="19">
        <v>858.70588235294122</v>
      </c>
      <c r="K126" s="19">
        <v>2.8596491228070176</v>
      </c>
      <c r="L126" s="19">
        <v>835.06666666666672</v>
      </c>
      <c r="M126" s="21">
        <v>2.65</v>
      </c>
      <c r="N126" s="21">
        <v>731.38888888888891</v>
      </c>
      <c r="O126" s="21">
        <v>2.2777777777777777</v>
      </c>
      <c r="P126" s="21">
        <v>738.5</v>
      </c>
      <c r="Q126" s="21">
        <v>2.6315789473684212</v>
      </c>
      <c r="R126" s="21">
        <v>769.8125</v>
      </c>
      <c r="S126" s="21">
        <v>2.5263157894736841</v>
      </c>
      <c r="T126" s="21">
        <v>746.60869565217388</v>
      </c>
      <c r="U126" s="22">
        <v>2.4</v>
      </c>
      <c r="V126" s="22">
        <v>758.75</v>
      </c>
      <c r="W126" s="22">
        <v>3.2</v>
      </c>
      <c r="X126" s="22">
        <v>763.9</v>
      </c>
      <c r="Y126" s="22">
        <v>4.2222222222222223</v>
      </c>
      <c r="Z126" s="22">
        <v>1247.375</v>
      </c>
      <c r="AA126" s="22">
        <v>3.2413793103448274</v>
      </c>
      <c r="AB126" s="22">
        <v>911.07692307692309</v>
      </c>
      <c r="AC126" s="24">
        <v>3.3</v>
      </c>
      <c r="AD126" s="24">
        <v>1056.25</v>
      </c>
      <c r="AE126" s="24">
        <v>2.7</v>
      </c>
      <c r="AF126" s="24">
        <v>807.125</v>
      </c>
      <c r="AG126" s="24">
        <v>1.2222222222222223</v>
      </c>
      <c r="AH126" s="24">
        <v>724</v>
      </c>
      <c r="AI126" s="24">
        <v>2.4482758620689653</v>
      </c>
      <c r="AJ126" s="24">
        <v>890.15</v>
      </c>
      <c r="AK126" s="26">
        <v>2.1428571428571428</v>
      </c>
      <c r="AL126" s="26">
        <v>440.5</v>
      </c>
      <c r="AM126" s="26">
        <v>1.2222222222222223</v>
      </c>
      <c r="AN126" s="26">
        <v>681.75</v>
      </c>
      <c r="AO126" s="26">
        <v>2.2222222222222223</v>
      </c>
      <c r="AP126" s="26">
        <v>581.71428571428567</v>
      </c>
      <c r="AQ126" s="26">
        <v>1.84</v>
      </c>
      <c r="AR126" s="26">
        <v>555.41176470588232</v>
      </c>
      <c r="AS126" s="28">
        <v>2.5714285714285716</v>
      </c>
      <c r="AT126" s="28">
        <v>710.83333333333337</v>
      </c>
      <c r="AU126" s="28">
        <v>3.2222222222222223</v>
      </c>
      <c r="AV126" s="28">
        <v>722</v>
      </c>
      <c r="AW126" s="28">
        <v>3.1111111111111112</v>
      </c>
      <c r="AX126" s="28">
        <v>698.11111111111109</v>
      </c>
      <c r="AY126" s="28">
        <v>3</v>
      </c>
      <c r="AZ126" s="28">
        <v>710.25</v>
      </c>
      <c r="BA126" s="33">
        <f>Tabla25[[#This Row],[ROS_NUM_COR_COD_ROS_TG_NEG]]-Tabla25[[#This Row],[PAS_NUM_COR_COD_ROS_TG_NEG]]</f>
        <v>-7.8571428571428292E-2</v>
      </c>
      <c r="BB126" s="33">
        <f>Tabla25[[#This Row],[ROS_DUR_COR_COD_ROS_TG_NEG]]-Tabla25[[#This Row],[PAS_DUR_COR_COD_ROS_TG_NEG]]</f>
        <v>-20.555555555555543</v>
      </c>
      <c r="BC126" s="33">
        <f>Tabla25[[#This Row],[ROS_NUM_COR_COD_ROS_TG_NEU]]-Tabla25[[#This Row],[PAS_NUM_COR_COD_ROS_TG_NEU]]</f>
        <v>0.94444444444444464</v>
      </c>
      <c r="BD126" s="33">
        <f>Tabla25[[#This Row],[ROS_DUR_COR_COD_ROS_TG_NEU]]-Tabla25[[#This Row],[PAS_DUR_COR_COD_ROS_TG_NEU]]</f>
        <v>-16.5</v>
      </c>
      <c r="BE126" s="33">
        <f>Tabla25[[#This Row],[ROS_NUM_COR_COD_ROS_TG_POS]]-Tabla25[[#This Row],[PAS_NUM_COR_COD_ROS_TG_POS]]</f>
        <v>0.47953216374268992</v>
      </c>
      <c r="BF126" s="33">
        <f>Tabla25[[#This Row],[ROS_DUR_COR_COD_ROS_TG_POS]]-Tabla25[[#This Row],[PAS_DUR_COR_COD_ROS_TG_POS]]</f>
        <v>-71.701388888888914</v>
      </c>
      <c r="BG126" s="33">
        <f>Tabla25[[#This Row],[ROS_NUM_COR_COD_ROS_TG_TOT]]-Tabla25[[#This Row],[PAS_NUM_COR_COD_ROS_TG_TOT]]</f>
        <v>0.47368421052631593</v>
      </c>
      <c r="BH126" s="33">
        <f>Tabla25[[#This Row],[ROS_DUR_COR_COD_ROS_TG_TOT]]-Tabla25[[#This Row],[PAS_DUR_COR_COD_ROS_TG_TOT]]</f>
        <v>-36.358695652173878</v>
      </c>
      <c r="BI126" s="30">
        <f>Tabla25[[#This Row],[ROS_NUM_COR_COD_ESC_TG_NEG]]-Tabla25[[#This Row],[PAS_NUM_COR_COD_ESC_TG_NEG]]</f>
        <v>-0.30714285714285738</v>
      </c>
      <c r="BJ126" s="30">
        <f>Tabla25[[#This Row],[ROS_DUR_COR_COD_ESC_TG_NEG]]-Tabla25[[#This Row],[PAS_DUR_COR_COD_ESC_TG_NEG]]</f>
        <v>-356.70000000000005</v>
      </c>
      <c r="BK126" s="30">
        <f>Tabla25[[#This Row],[ROS_NUM_COR_COD_ESC_TG_NEU]]-Tabla25[[#This Row],[PAS_NUM_COR_COD_ESC_TG_NEU]]</f>
        <v>-1.6666666666666665</v>
      </c>
      <c r="BL126" s="30">
        <f>Tabla25[[#This Row],[ROS_DUR_COR_COD_ESC_TG_NEU]]-Tabla25[[#This Row],[PAS_DUR_COR_COD_ESC_TG_NEU]]</f>
        <v>-166.09615384615381</v>
      </c>
      <c r="BM126" s="30">
        <f>Tabla25[[#This Row],[ROS_NUM_COR_COD_ESC_TG_POS]]-Tabla25[[#This Row],[PAS_NUM_COR_COD_ESC_TG_POS]]</f>
        <v>-1.0409356725146197</v>
      </c>
      <c r="BN126" s="30">
        <f>Tabla25[[#This Row],[ROS_DUR_COR_COD_ESC_TG_POS]]-Tabla25[[#This Row],[PAS_DUR_COR_COD_ESC_TG_POS]]</f>
        <v>-276.99159663865555</v>
      </c>
      <c r="BO126" s="30">
        <f>Tabla25[[#This Row],[ROS_NUM_COR_COD_ESC_TG_TOT]]-Tabla25[[#This Row],[PAS_NUM_COR_COD_ESC_TG_TOT]]</f>
        <v>-1.0196491228070175</v>
      </c>
      <c r="BP126" s="30">
        <f>Tabla25[[#This Row],[ROS_DUR_COR_COD_ESC_TG_TOT]]-Tabla25[[#This Row],[PAS_DUR_COR_COD_ESC_TG_TOT]]</f>
        <v>-279.6549019607844</v>
      </c>
      <c r="BQ126" s="36">
        <f>Tabla25[[#This Row],[PAS_NUM_COR_COD_ROS_TG_NEG]]-Tabla25[[#This Row],[ESC_NUM_COR_COD_ROS_TG_NEG]]</f>
        <v>-0.64999999999999991</v>
      </c>
      <c r="BR126" s="36">
        <f>Tabla25[[#This Row],[PAS_DUR_COR_COD_ROS_TG_NEG]]-Tabla25[[#This Row],[ESC_DUR_COR_COD_ROS_TG_NEG]]</f>
        <v>-324.86111111111109</v>
      </c>
      <c r="BS126" s="36">
        <f>Tabla25[[#This Row],[PAS_NUM_COR_COD_ROS_TG_NEU]]-Tabla25[[#This Row],[ESC_NUM_COR_COD_ROS_TG_NEU]]</f>
        <v>-0.4222222222222225</v>
      </c>
      <c r="BT126" s="36">
        <f>Tabla25[[#This Row],[PAS_DUR_COR_COD_ROS_TG_NEU]]-Tabla25[[#This Row],[ESC_DUR_COR_COD_ROS_TG_NEU]]</f>
        <v>-68.625</v>
      </c>
      <c r="BU126" s="36">
        <f>Tabla25[[#This Row],[PAS_NUM_COR_COD_ROS_TG_POS]]-Tabla25[[#This Row],[ESC_NUM_COR_COD_ROS_TG_POS]]</f>
        <v>1.4093567251461989</v>
      </c>
      <c r="BV126" s="36">
        <f>Tabla25[[#This Row],[PAS_DUR_COR_COD_ROS_TG_POS]]-Tabla25[[#This Row],[ESC_DUR_COR_COD_ROS_TG_POS]]</f>
        <v>45.8125</v>
      </c>
      <c r="BW126" s="36">
        <f>Tabla25[[#This Row],[PAS_NUM_COR_COD_ROS_TG_TOT]]-Tabla25[[#This Row],[ESC_NUM_COR_COD_ROS_TG_TOT]]</f>
        <v>7.8039927404718767E-2</v>
      </c>
      <c r="BX126" s="36">
        <f>Tabla25[[#This Row],[PAS_DUR_COR_COD_ROS_TG_TOT]]-Tabla25[[#This Row],[ESC_DUR_COR_COD_ROS_TG_TOT]]</f>
        <v>-143.5413043478261</v>
      </c>
      <c r="BY126" s="39">
        <f>Tabla25[[#This Row],[PAS_NUM_COR_COD_ESC_TG_NEG]]-Tabla25[[#This Row],[ESC_NUM_COR_COD_ESC_TG_NEG]]</f>
        <v>5.0000000000000266E-2</v>
      </c>
      <c r="BZ126" s="39">
        <f>Tabla25[[#This Row],[PAS_DUR_COR_COD_ESC_TG_NEG]]-Tabla25[[#This Row],[ESC_DUR_COR_COD_ESC_TG_NEG]]</f>
        <v>38.450000000000045</v>
      </c>
      <c r="CA126" s="39">
        <f>Tabla25[[#This Row],[PAS_NUM_COR_COD_ESC_TG_NEU]]-Tabla25[[#This Row],[ESC_NUM_COR_COD_ESC_TG_NEU]]</f>
        <v>-0.31111111111111134</v>
      </c>
      <c r="CB126" s="39">
        <f>Tabla25[[#This Row],[PAS_DUR_COR_COD_ESC_TG_NEU]]-Tabla25[[#This Row],[ESC_DUR_COR_COD_ESC_TG_NEU]]</f>
        <v>83.946153846153834</v>
      </c>
      <c r="CC126" s="39">
        <f>Tabla25[[#This Row],[PAS_NUM_COR_COD_ESC_TG_POS]]-Tabla25[[#This Row],[ESC_NUM_COR_COD_ESC_TG_POS]]</f>
        <v>-0.95906432748538029</v>
      </c>
      <c r="CD126" s="39">
        <f>Tabla25[[#This Row],[PAS_DUR_COR_COD_ESC_TG_POS]]-Tabla25[[#This Row],[ESC_DUR_COR_COD_ESC_TG_POS]]</f>
        <v>-388.66911764705878</v>
      </c>
      <c r="CE126" s="39">
        <f>Tabla25[[#This Row],[PAS_NUM_COR_COD_ESC_TG_TOT]]-Tabla25[[#This Row],[ESC_NUM_COR_COD_ESC_TG_TOT]]</f>
        <v>-0.38173018753780985</v>
      </c>
      <c r="CF126" s="39">
        <f>Tabla25[[#This Row],[PAS_DUR_COR_COD_ESC_TG_TOT]]-Tabla25[[#This Row],[ESC_DUR_COR_COD_ESC_TG_TOT]]</f>
        <v>-76.010256410256375</v>
      </c>
      <c r="CG126" s="42">
        <f>Tabla25[[#This Row],[PAS_NUM_COR_COD_ROS_TG_NEG]]-Tabla25[[#This Row],[PAS_NUM_COR_COD_ESC_TG_NEG]]</f>
        <v>0.19999999999999973</v>
      </c>
      <c r="CH126" s="42">
        <f>Tabla25[[#This Row],[PAS_NUM_COR_COD_ROS_TG_NEU]]-Tabla25[[#This Row],[PAS_NUM_COR_COD_ESC_TG_NEU]]</f>
        <v>-0.61111111111111116</v>
      </c>
      <c r="CI126" s="42">
        <f>Tabla25[[#This Row],[PAS_NUM_COR_COD_ROS_TG_POS]]-Tabla25[[#This Row],[PAS_NUM_COR_COD_ESC_TG_POS]]</f>
        <v>-0.6315789473684208</v>
      </c>
      <c r="CJ126" s="42">
        <f>Tabla25[[#This Row],[PAS_NUM_COR_COD_ROS_TG_TOT]]-Tabla25[[#This Row],[PAS_NUM_COR_COD_ESC_TG_TOT]]</f>
        <v>-0.33333333333333348</v>
      </c>
      <c r="CK126" s="42">
        <f>Tabla25[[#This Row],[PAS_DUR_COR_COD_ROS_TG_NEG]]-Tabla25[[#This Row],[PAS_DUR_COR_COD_ESC_TG_NEG]]</f>
        <v>-65.811111111111131</v>
      </c>
      <c r="CL126" s="42">
        <f>Tabla25[[#This Row],[PAS_DUR_COR_COD_ROS_TG_NEU]]-Tabla25[[#This Row],[PAS_DUR_COR_COD_ESC_TG_NEU]]</f>
        <v>-109.34615384615381</v>
      </c>
      <c r="CM126" s="42">
        <f>Tabla25[[#This Row],[PAS_DUR_COR_COD_ROS_TG_POS]]-Tabla25[[#This Row],[PAS_DUR_COR_COD_ESC_TG_POS]]</f>
        <v>-88.893382352941217</v>
      </c>
      <c r="CN126" s="42">
        <f>Tabla25[[#This Row],[PAS_DUR_COR_COD_ROS_TG_TOT]]-Tabla25[[#This Row],[PAS_DUR_COR_COD_ESC_TG_TOT]]</f>
        <v>-88.457971014492841</v>
      </c>
      <c r="CO126" s="44">
        <f>Tabla25[[#This Row],[ESC_NUM_COR_COD_ROS_TG_NEG]]-Tabla25[[#This Row],[ESC_NUM_COR_COD_ESC_TG_NEG]]</f>
        <v>0.89999999999999991</v>
      </c>
      <c r="CP126" s="44">
        <f>Tabla25[[#This Row],[ESC_NUM_COR_COD_ROS_TG_NEU]]-Tabla25[[#This Row],[ESC_NUM_COR_COD_ESC_TG_NEU]]</f>
        <v>-0.5</v>
      </c>
      <c r="CQ126" s="44">
        <f>Tabla25[[#This Row],[ESC_NUM_COR_COD_ROS_TG_POS]]-Tabla25[[#This Row],[ESC_NUM_COR_COD_ESC_TG_POS]]</f>
        <v>-3</v>
      </c>
      <c r="CR126" s="44">
        <f>Tabla25[[#This Row],[ESC_NUM_COR_COD_ROS_TG_TOT]]-Tabla25[[#This Row],[ESC_NUM_COR_COD_ESC_TG_TOT]]</f>
        <v>-0.7931034482758621</v>
      </c>
      <c r="CS126" s="44">
        <f>Tabla25[[#This Row],[ESC_DUR_COR_COD_ROS_TG_NEG]]-Tabla25[[#This Row],[ESC_DUR_COR_COD_ESC_TG_NEG]]</f>
        <v>297.5</v>
      </c>
      <c r="CT126" s="44">
        <f>Tabla25[[#This Row],[ESC_DUR_COR_COD_ROS_TG_NEU]]-Tabla25[[#This Row],[ESC_DUR_COR_COD_ESC_TG_NEU]]</f>
        <v>43.225000000000023</v>
      </c>
      <c r="CU126" s="44">
        <f>Tabla25[[#This Row],[ESC_DUR_COR_COD_ROS_TG_POS]]-Tabla25[[#This Row],[ESC_DUR_COR_COD_ESC_TG_POS]]</f>
        <v>-523.375</v>
      </c>
      <c r="CV126" s="44">
        <f>Tabla25[[#This Row],[ESC_DUR_COR_COD_ROS_TG_TOT]]-Tabla25[[#This Row],[ESC_DUR_COR_COD_ESC_TG_TOT]]</f>
        <v>-20.926923076923117</v>
      </c>
      <c r="CW126" s="47">
        <f>Tabla25[[#This Row],[ROS_NUM_COR_COD_ROS_TG_NEG]]-Tabla25[[#This Row],[ROS_NUM_COR_COD_ESC_TG_NEG]]</f>
        <v>0.42857142857142883</v>
      </c>
      <c r="CX126" s="47">
        <f>Tabla25[[#This Row],[ROS_NUM_COR_COD_ROS_TG_NEU]]-Tabla25[[#This Row],[ROS_NUM_COR_COD_ESC_TG_NEU]]</f>
        <v>2</v>
      </c>
      <c r="CY126" s="47">
        <f>Tabla25[[#This Row],[ROS_NUM_COR_COD_ROS_TG_POS]]-Tabla25[[#This Row],[ROS_NUM_COR_COD_ESC_TG_POS]]</f>
        <v>0.88888888888888884</v>
      </c>
      <c r="CZ126" s="47">
        <f>Tabla25[[#This Row],[ROS_NUM_COR_COD_ROS_TG_TOT]]-Tabla25[[#This Row],[ROS_NUM_COR_COD_ESC_TG_TOT]]</f>
        <v>1.1599999999999999</v>
      </c>
      <c r="DA126" s="47">
        <f>Tabla25[[#This Row],[ROS_DUR_COR_COD_ROS_TG_NEG]]-Tabla25[[#This Row],[ROS_DUR_COR_COD_ESC_TG_NEG]]</f>
        <v>270.33333333333337</v>
      </c>
      <c r="DB126" s="47">
        <f>Tabla25[[#This Row],[ROS_DUR_COR_COD_ROS_TG_NEU]]-Tabla25[[#This Row],[ROS_DUR_COR_COD_ESC_TG_NEU]]</f>
        <v>40.25</v>
      </c>
      <c r="DC126" s="47">
        <f>Tabla25[[#This Row],[ROS_DUR_COR_COD_ROS_TG_POS]]-Tabla25[[#This Row],[ROS_DUR_COR_COD_ESC_TG_POS]]</f>
        <v>116.39682539682542</v>
      </c>
      <c r="DD126" s="47">
        <f>Tabla25[[#This Row],[ROS_DUR_COR_COD_ROS_TG_TOT]]-Tabla25[[#This Row],[ROS_DUR_COR_COD_ESC_TG_TOT]]</f>
        <v>154.83823529411768</v>
      </c>
    </row>
    <row r="127" spans="1:108" x14ac:dyDescent="0.3">
      <c r="A127" s="4" t="s">
        <v>125</v>
      </c>
      <c r="B127" s="2">
        <v>40</v>
      </c>
      <c r="C127" s="2">
        <v>2</v>
      </c>
      <c r="D127" s="2">
        <v>44</v>
      </c>
      <c r="E127" s="19">
        <v>3.1578947368421053</v>
      </c>
      <c r="F127" s="19">
        <v>897.4</v>
      </c>
      <c r="G127" s="19">
        <v>2.6842105263157894</v>
      </c>
      <c r="H127" s="19">
        <v>1098.8181818181818</v>
      </c>
      <c r="I127" s="19">
        <v>2.95</v>
      </c>
      <c r="J127" s="19">
        <v>723.33333333333337</v>
      </c>
      <c r="K127" s="19">
        <v>2.9310344827586206</v>
      </c>
      <c r="L127" s="19">
        <v>876.5454545454545</v>
      </c>
      <c r="M127" s="21">
        <v>2.6842105263157894</v>
      </c>
      <c r="N127" s="21">
        <v>742.5333333333333</v>
      </c>
      <c r="O127" s="21">
        <v>2.4210526315789473</v>
      </c>
      <c r="P127" s="21">
        <v>741.14285714285711</v>
      </c>
      <c r="Q127" s="21">
        <v>2</v>
      </c>
      <c r="R127" s="21">
        <v>639.76923076923072</v>
      </c>
      <c r="S127" s="21">
        <v>2.3620689655172415</v>
      </c>
      <c r="T127" s="21">
        <v>710.26190476190482</v>
      </c>
      <c r="U127" s="22">
        <v>4</v>
      </c>
      <c r="V127" s="22">
        <v>1012</v>
      </c>
      <c r="W127" s="22">
        <v>3.1666666666666665</v>
      </c>
      <c r="X127" s="22">
        <v>1179.25</v>
      </c>
      <c r="Y127" s="22">
        <v>3.1666666666666665</v>
      </c>
      <c r="Z127" s="22">
        <v>1306.5</v>
      </c>
      <c r="AA127" s="22">
        <v>3.4444444444444446</v>
      </c>
      <c r="AB127" s="22">
        <v>1143.9285714285713</v>
      </c>
      <c r="AC127" s="24">
        <v>2</v>
      </c>
      <c r="AD127" s="24">
        <v>1334.5</v>
      </c>
      <c r="AE127" s="24">
        <v>2.8333333333333335</v>
      </c>
      <c r="AF127" s="24">
        <v>968.2</v>
      </c>
      <c r="AG127" s="24">
        <v>2.1666666666666665</v>
      </c>
      <c r="AH127" s="24">
        <v>1196</v>
      </c>
      <c r="AI127" s="24">
        <v>2.3333333333333335</v>
      </c>
      <c r="AJ127" s="24">
        <v>1109.8</v>
      </c>
      <c r="AK127" s="26">
        <v>2.8888888888888888</v>
      </c>
      <c r="AL127" s="26">
        <v>1100.8333333333333</v>
      </c>
      <c r="AM127" s="26">
        <v>2.1</v>
      </c>
      <c r="AN127" s="26">
        <v>586.25</v>
      </c>
      <c r="AO127" s="26">
        <v>1.7</v>
      </c>
      <c r="AP127" s="26">
        <v>914</v>
      </c>
      <c r="AQ127" s="26">
        <v>2.2068965517241379</v>
      </c>
      <c r="AR127" s="26">
        <v>835</v>
      </c>
      <c r="AS127" s="28">
        <v>3.6666666666666665</v>
      </c>
      <c r="AT127" s="28">
        <v>1584.8333333333333</v>
      </c>
      <c r="AU127" s="28">
        <v>4.5999999999999996</v>
      </c>
      <c r="AV127" s="28">
        <v>1304.5555555555557</v>
      </c>
      <c r="AW127" s="28">
        <v>4.8</v>
      </c>
      <c r="AX127" s="28">
        <v>1560.375</v>
      </c>
      <c r="AY127" s="28">
        <v>4.3793103448275863</v>
      </c>
      <c r="AZ127" s="28">
        <v>1466.6521739130435</v>
      </c>
      <c r="BA127" s="33">
        <f>Tabla25[[#This Row],[ROS_NUM_COR_COD_ROS_TG_NEG]]-Tabla25[[#This Row],[PAS_NUM_COR_COD_ROS_TG_NEG]]</f>
        <v>0.98245614035087714</v>
      </c>
      <c r="BB127" s="33">
        <f>Tabla25[[#This Row],[ROS_DUR_COR_COD_ROS_TG_NEG]]-Tabla25[[#This Row],[PAS_DUR_COR_COD_ROS_TG_NEG]]</f>
        <v>842.3</v>
      </c>
      <c r="BC127" s="33">
        <f>Tabla25[[#This Row],[ROS_NUM_COR_COD_ROS_TG_NEU]]-Tabla25[[#This Row],[PAS_NUM_COR_COD_ROS_TG_NEU]]</f>
        <v>2.1789473684210523</v>
      </c>
      <c r="BD127" s="33">
        <f>Tabla25[[#This Row],[ROS_DUR_COR_COD_ROS_TG_NEU]]-Tabla25[[#This Row],[PAS_DUR_COR_COD_ROS_TG_NEU]]</f>
        <v>563.41269841269855</v>
      </c>
      <c r="BE127" s="33">
        <f>Tabla25[[#This Row],[ROS_NUM_COR_COD_ROS_TG_POS]]-Tabla25[[#This Row],[PAS_NUM_COR_COD_ROS_TG_POS]]</f>
        <v>2.8</v>
      </c>
      <c r="BF127" s="33">
        <f>Tabla25[[#This Row],[ROS_DUR_COR_COD_ROS_TG_POS]]-Tabla25[[#This Row],[PAS_DUR_COR_COD_ROS_TG_POS]]</f>
        <v>920.60576923076928</v>
      </c>
      <c r="BG127" s="33">
        <f>Tabla25[[#This Row],[ROS_NUM_COR_COD_ROS_TG_TOT]]-Tabla25[[#This Row],[PAS_NUM_COR_COD_ROS_TG_TOT]]</f>
        <v>2.0172413793103448</v>
      </c>
      <c r="BH127" s="33">
        <f>Tabla25[[#This Row],[ROS_DUR_COR_COD_ROS_TG_TOT]]-Tabla25[[#This Row],[PAS_DUR_COR_COD_ROS_TG_TOT]]</f>
        <v>756.39026915113868</v>
      </c>
      <c r="BI127" s="30">
        <f>Tabla25[[#This Row],[ROS_NUM_COR_COD_ESC_TG_NEG]]-Tabla25[[#This Row],[PAS_NUM_COR_COD_ESC_TG_NEG]]</f>
        <v>-0.26900584795321647</v>
      </c>
      <c r="BJ127" s="30">
        <f>Tabla25[[#This Row],[ROS_DUR_COR_COD_ESC_TG_NEG]]-Tabla25[[#This Row],[PAS_DUR_COR_COD_ESC_TG_NEG]]</f>
        <v>203.43333333333328</v>
      </c>
      <c r="BK127" s="30">
        <f>Tabla25[[#This Row],[ROS_NUM_COR_COD_ESC_TG_NEU]]-Tabla25[[#This Row],[PAS_NUM_COR_COD_ESC_TG_NEU]]</f>
        <v>-0.58421052631578929</v>
      </c>
      <c r="BL127" s="30">
        <f>Tabla25[[#This Row],[ROS_DUR_COR_COD_ESC_TG_NEU]]-Tabla25[[#This Row],[PAS_DUR_COR_COD_ESC_TG_NEU]]</f>
        <v>-512.56818181818176</v>
      </c>
      <c r="BM127" s="30">
        <f>Tabla25[[#This Row],[ROS_NUM_COR_COD_ESC_TG_POS]]-Tabla25[[#This Row],[PAS_NUM_COR_COD_ESC_TG_POS]]</f>
        <v>-1.2500000000000002</v>
      </c>
      <c r="BN127" s="30">
        <f>Tabla25[[#This Row],[ROS_DUR_COR_COD_ESC_TG_POS]]-Tabla25[[#This Row],[PAS_DUR_COR_COD_ESC_TG_POS]]</f>
        <v>190.66666666666663</v>
      </c>
      <c r="BO127" s="30">
        <f>Tabla25[[#This Row],[ROS_NUM_COR_COD_ESC_TG_TOT]]-Tabla25[[#This Row],[PAS_NUM_COR_COD_ESC_TG_TOT]]</f>
        <v>-0.72413793103448265</v>
      </c>
      <c r="BP127" s="30">
        <f>Tabla25[[#This Row],[ROS_DUR_COR_COD_ESC_TG_TOT]]-Tabla25[[#This Row],[PAS_DUR_COR_COD_ESC_TG_TOT]]</f>
        <v>-41.545454545454504</v>
      </c>
      <c r="BQ127" s="36">
        <f>Tabla25[[#This Row],[PAS_NUM_COR_COD_ROS_TG_NEG]]-Tabla25[[#This Row],[ESC_NUM_COR_COD_ROS_TG_NEG]]</f>
        <v>0.68421052631578938</v>
      </c>
      <c r="BR127" s="36">
        <f>Tabla25[[#This Row],[PAS_DUR_COR_COD_ROS_TG_NEG]]-Tabla25[[#This Row],[ESC_DUR_COR_COD_ROS_TG_NEG]]</f>
        <v>-591.9666666666667</v>
      </c>
      <c r="BS127" s="36">
        <f>Tabla25[[#This Row],[PAS_NUM_COR_COD_ROS_TG_NEU]]-Tabla25[[#This Row],[ESC_NUM_COR_COD_ROS_TG_NEU]]</f>
        <v>-0.41228070175438614</v>
      </c>
      <c r="BT127" s="36">
        <f>Tabla25[[#This Row],[PAS_DUR_COR_COD_ROS_TG_NEU]]-Tabla25[[#This Row],[ESC_DUR_COR_COD_ROS_TG_NEU]]</f>
        <v>-227.05714285714294</v>
      </c>
      <c r="BU127" s="36">
        <f>Tabla25[[#This Row],[PAS_NUM_COR_COD_ROS_TG_POS]]-Tabla25[[#This Row],[ESC_NUM_COR_COD_ROS_TG_POS]]</f>
        <v>-0.16666666666666652</v>
      </c>
      <c r="BV127" s="36">
        <f>Tabla25[[#This Row],[PAS_DUR_COR_COD_ROS_TG_POS]]-Tabla25[[#This Row],[ESC_DUR_COR_COD_ROS_TG_POS]]</f>
        <v>-556.23076923076928</v>
      </c>
      <c r="BW127" s="36">
        <f>Tabla25[[#This Row],[PAS_NUM_COR_COD_ROS_TG_TOT]]-Tabla25[[#This Row],[ESC_NUM_COR_COD_ROS_TG_TOT]]</f>
        <v>2.8735632183908066E-2</v>
      </c>
      <c r="BX127" s="36">
        <f>Tabla25[[#This Row],[PAS_DUR_COR_COD_ROS_TG_TOT]]-Tabla25[[#This Row],[ESC_DUR_COR_COD_ROS_TG_TOT]]</f>
        <v>-399.53809523809514</v>
      </c>
      <c r="BY127" s="39">
        <f>Tabla25[[#This Row],[PAS_NUM_COR_COD_ESC_TG_NEG]]-Tabla25[[#This Row],[ESC_NUM_COR_COD_ESC_TG_NEG]]</f>
        <v>-0.84210526315789469</v>
      </c>
      <c r="BZ127" s="39">
        <f>Tabla25[[#This Row],[PAS_DUR_COR_COD_ESC_TG_NEG]]-Tabla25[[#This Row],[ESC_DUR_COR_COD_ESC_TG_NEG]]</f>
        <v>-114.60000000000002</v>
      </c>
      <c r="CA127" s="39">
        <f>Tabla25[[#This Row],[PAS_NUM_COR_COD_ESC_TG_NEU]]-Tabla25[[#This Row],[ESC_NUM_COR_COD_ESC_TG_NEU]]</f>
        <v>-0.48245614035087714</v>
      </c>
      <c r="CB127" s="39">
        <f>Tabla25[[#This Row],[PAS_DUR_COR_COD_ESC_TG_NEU]]-Tabla25[[#This Row],[ESC_DUR_COR_COD_ESC_TG_NEU]]</f>
        <v>-80.431818181818244</v>
      </c>
      <c r="CC127" s="39">
        <f>Tabla25[[#This Row],[PAS_NUM_COR_COD_ESC_TG_POS]]-Tabla25[[#This Row],[ESC_NUM_COR_COD_ESC_TG_POS]]</f>
        <v>-0.21666666666666634</v>
      </c>
      <c r="CD127" s="39">
        <f>Tabla25[[#This Row],[PAS_DUR_COR_COD_ESC_TG_POS]]-Tabla25[[#This Row],[ESC_DUR_COR_COD_ESC_TG_POS]]</f>
        <v>-583.16666666666663</v>
      </c>
      <c r="CE127" s="39">
        <f>Tabla25[[#This Row],[PAS_NUM_COR_COD_ESC_TG_TOT]]-Tabla25[[#This Row],[ESC_NUM_COR_COD_ESC_TG_TOT]]</f>
        <v>-0.51340996168582409</v>
      </c>
      <c r="CF127" s="39">
        <f>Tabla25[[#This Row],[PAS_DUR_COR_COD_ESC_TG_TOT]]-Tabla25[[#This Row],[ESC_DUR_COR_COD_ESC_TG_TOT]]</f>
        <v>-267.38311688311683</v>
      </c>
      <c r="CG127" s="42">
        <f>Tabla25[[#This Row],[PAS_NUM_COR_COD_ROS_TG_NEG]]-Tabla25[[#This Row],[PAS_NUM_COR_COD_ESC_TG_NEG]]</f>
        <v>-0.47368421052631593</v>
      </c>
      <c r="CH127" s="42">
        <f>Tabla25[[#This Row],[PAS_NUM_COR_COD_ROS_TG_NEU]]-Tabla25[[#This Row],[PAS_NUM_COR_COD_ESC_TG_NEU]]</f>
        <v>-0.26315789473684204</v>
      </c>
      <c r="CI127" s="42">
        <f>Tabla25[[#This Row],[PAS_NUM_COR_COD_ROS_TG_POS]]-Tabla25[[#This Row],[PAS_NUM_COR_COD_ESC_TG_POS]]</f>
        <v>-0.95000000000000018</v>
      </c>
      <c r="CJ127" s="42">
        <f>Tabla25[[#This Row],[PAS_NUM_COR_COD_ROS_TG_TOT]]-Tabla25[[#This Row],[PAS_NUM_COR_COD_ESC_TG_TOT]]</f>
        <v>-0.568965517241379</v>
      </c>
      <c r="CK127" s="42">
        <f>Tabla25[[#This Row],[PAS_DUR_COR_COD_ROS_TG_NEG]]-Tabla25[[#This Row],[PAS_DUR_COR_COD_ESC_TG_NEG]]</f>
        <v>-154.86666666666667</v>
      </c>
      <c r="CL127" s="42">
        <f>Tabla25[[#This Row],[PAS_DUR_COR_COD_ROS_TG_NEU]]-Tabla25[[#This Row],[PAS_DUR_COR_COD_ESC_TG_NEU]]</f>
        <v>-357.67532467532465</v>
      </c>
      <c r="CM127" s="42">
        <f>Tabla25[[#This Row],[PAS_DUR_COR_COD_ROS_TG_POS]]-Tabla25[[#This Row],[PAS_DUR_COR_COD_ESC_TG_POS]]</f>
        <v>-83.564102564102654</v>
      </c>
      <c r="CN127" s="42">
        <f>Tabla25[[#This Row],[PAS_DUR_COR_COD_ROS_TG_TOT]]-Tabla25[[#This Row],[PAS_DUR_COR_COD_ESC_TG_TOT]]</f>
        <v>-166.28354978354969</v>
      </c>
      <c r="CO127" s="44">
        <f>Tabla25[[#This Row],[ESC_NUM_COR_COD_ROS_TG_NEG]]-Tabla25[[#This Row],[ESC_NUM_COR_COD_ESC_TG_NEG]]</f>
        <v>-2</v>
      </c>
      <c r="CP127" s="44">
        <f>Tabla25[[#This Row],[ESC_NUM_COR_COD_ROS_TG_NEU]]-Tabla25[[#This Row],[ESC_NUM_COR_COD_ESC_TG_NEU]]</f>
        <v>-0.33333333333333304</v>
      </c>
      <c r="CQ127" s="44">
        <f>Tabla25[[#This Row],[ESC_NUM_COR_COD_ROS_TG_POS]]-Tabla25[[#This Row],[ESC_NUM_COR_COD_ESC_TG_POS]]</f>
        <v>-1</v>
      </c>
      <c r="CR127" s="44">
        <f>Tabla25[[#This Row],[ESC_NUM_COR_COD_ROS_TG_TOT]]-Tabla25[[#This Row],[ESC_NUM_COR_COD_ESC_TG_TOT]]</f>
        <v>-1.1111111111111112</v>
      </c>
      <c r="CS127" s="44">
        <f>Tabla25[[#This Row],[ESC_DUR_COR_COD_ROS_TG_NEG]]-Tabla25[[#This Row],[ESC_DUR_COR_COD_ESC_TG_NEG]]</f>
        <v>322.5</v>
      </c>
      <c r="CT127" s="44">
        <f>Tabla25[[#This Row],[ESC_DUR_COR_COD_ROS_TG_NEU]]-Tabla25[[#This Row],[ESC_DUR_COR_COD_ESC_TG_NEU]]</f>
        <v>-211.04999999999995</v>
      </c>
      <c r="CU127" s="44">
        <f>Tabla25[[#This Row],[ESC_DUR_COR_COD_ROS_TG_POS]]-Tabla25[[#This Row],[ESC_DUR_COR_COD_ESC_TG_POS]]</f>
        <v>-110.5</v>
      </c>
      <c r="CV127" s="44">
        <f>Tabla25[[#This Row],[ESC_DUR_COR_COD_ROS_TG_TOT]]-Tabla25[[#This Row],[ESC_DUR_COR_COD_ESC_TG_TOT]]</f>
        <v>-34.128571428571377</v>
      </c>
      <c r="CW127" s="47">
        <f>Tabla25[[#This Row],[ROS_NUM_COR_COD_ROS_TG_NEG]]-Tabla25[[#This Row],[ROS_NUM_COR_COD_ESC_TG_NEG]]</f>
        <v>0.77777777777777768</v>
      </c>
      <c r="CX127" s="47">
        <f>Tabla25[[#This Row],[ROS_NUM_COR_COD_ROS_TG_NEU]]-Tabla25[[#This Row],[ROS_NUM_COR_COD_ESC_TG_NEU]]</f>
        <v>2.4999999999999996</v>
      </c>
      <c r="CY127" s="47">
        <f>Tabla25[[#This Row],[ROS_NUM_COR_COD_ROS_TG_POS]]-Tabla25[[#This Row],[ROS_NUM_COR_COD_ESC_TG_POS]]</f>
        <v>3.0999999999999996</v>
      </c>
      <c r="CZ127" s="47">
        <f>Tabla25[[#This Row],[ROS_NUM_COR_COD_ROS_TG_TOT]]-Tabla25[[#This Row],[ROS_NUM_COR_COD_ESC_TG_TOT]]</f>
        <v>2.1724137931034484</v>
      </c>
      <c r="DA127" s="47">
        <f>Tabla25[[#This Row],[ROS_DUR_COR_COD_ROS_TG_NEG]]-Tabla25[[#This Row],[ROS_DUR_COR_COD_ESC_TG_NEG]]</f>
        <v>484</v>
      </c>
      <c r="DB127" s="47">
        <f>Tabla25[[#This Row],[ROS_DUR_COR_COD_ROS_TG_NEU]]-Tabla25[[#This Row],[ROS_DUR_COR_COD_ESC_TG_NEU]]</f>
        <v>718.30555555555566</v>
      </c>
      <c r="DC127" s="47">
        <f>Tabla25[[#This Row],[ROS_DUR_COR_COD_ROS_TG_POS]]-Tabla25[[#This Row],[ROS_DUR_COR_COD_ESC_TG_POS]]</f>
        <v>646.375</v>
      </c>
      <c r="DD127" s="47">
        <f>Tabla25[[#This Row],[ROS_DUR_COR_COD_ROS_TG_TOT]]-Tabla25[[#This Row],[ROS_DUR_COR_COD_ESC_TG_TOT]]</f>
        <v>631.6521739130435</v>
      </c>
    </row>
    <row r="128" spans="1:108" x14ac:dyDescent="0.3">
      <c r="A128" s="2" t="s">
        <v>126</v>
      </c>
      <c r="B128" s="2">
        <v>40</v>
      </c>
      <c r="C128" s="2">
        <v>2</v>
      </c>
      <c r="D128" s="2">
        <v>40</v>
      </c>
      <c r="E128" s="19">
        <v>3.6</v>
      </c>
      <c r="F128" s="19">
        <v>1175.3684210526317</v>
      </c>
      <c r="G128" s="19">
        <v>3.3</v>
      </c>
      <c r="H128" s="19">
        <v>989.2</v>
      </c>
      <c r="I128" s="19">
        <v>3.75</v>
      </c>
      <c r="J128" s="19">
        <v>1134.3157894736842</v>
      </c>
      <c r="K128" s="19">
        <v>3.55</v>
      </c>
      <c r="L128" s="19">
        <v>1097.7241379310344</v>
      </c>
      <c r="M128" s="21">
        <v>3.2</v>
      </c>
      <c r="N128" s="21">
        <v>1010.4</v>
      </c>
      <c r="O128" s="21">
        <v>3.5</v>
      </c>
      <c r="P128" s="21">
        <v>1088.05</v>
      </c>
      <c r="Q128" s="21">
        <v>3.1</v>
      </c>
      <c r="R128" s="21">
        <v>1146.1176470588234</v>
      </c>
      <c r="S128" s="21">
        <v>3.2666666666666666</v>
      </c>
      <c r="T128" s="21">
        <v>1078.1228070175439</v>
      </c>
      <c r="U128" s="22">
        <v>5.3</v>
      </c>
      <c r="V128" s="22">
        <v>1920.6666666666667</v>
      </c>
      <c r="W128" s="22">
        <v>5.5</v>
      </c>
      <c r="X128" s="22">
        <v>1491.8</v>
      </c>
      <c r="Y128" s="22">
        <v>4.5999999999999996</v>
      </c>
      <c r="Z128" s="22">
        <v>1443.8</v>
      </c>
      <c r="AA128" s="22">
        <v>5.1333333333333337</v>
      </c>
      <c r="AB128" s="22">
        <v>1608.344827586207</v>
      </c>
      <c r="AC128" s="24">
        <v>0.9</v>
      </c>
      <c r="AD128" s="24">
        <v>1092</v>
      </c>
      <c r="AE128" s="24">
        <v>1.5</v>
      </c>
      <c r="AF128" s="24">
        <v>776.66666666666663</v>
      </c>
      <c r="AG128" s="24">
        <v>1.6</v>
      </c>
      <c r="AH128" s="24">
        <v>521.75</v>
      </c>
      <c r="AI128" s="24">
        <v>1.3333333333333333</v>
      </c>
      <c r="AJ128" s="24">
        <v>712.35294117647061</v>
      </c>
      <c r="AK128" s="26">
        <v>0.66666666666666663</v>
      </c>
      <c r="AL128" s="26">
        <v>383.75</v>
      </c>
      <c r="AM128" s="26">
        <v>1.1000000000000001</v>
      </c>
      <c r="AN128" s="26">
        <v>521.16666666666663</v>
      </c>
      <c r="AO128" s="26">
        <v>1.4</v>
      </c>
      <c r="AP128" s="26">
        <v>448.25</v>
      </c>
      <c r="AQ128" s="26">
        <v>1.0689655172413792</v>
      </c>
      <c r="AR128" s="26">
        <v>458.22222222222223</v>
      </c>
      <c r="AS128" s="28">
        <v>5.8888888888888893</v>
      </c>
      <c r="AT128" s="28">
        <v>1852.4444444444443</v>
      </c>
      <c r="AU128" s="28">
        <v>4.8</v>
      </c>
      <c r="AV128" s="28">
        <v>1610.8</v>
      </c>
      <c r="AW128" s="28">
        <v>4.7</v>
      </c>
      <c r="AX128" s="28">
        <v>1420</v>
      </c>
      <c r="AY128" s="28">
        <v>5.1034482758620694</v>
      </c>
      <c r="AZ128" s="28">
        <v>1620</v>
      </c>
      <c r="BA128" s="33">
        <f>Tabla25[[#This Row],[ROS_NUM_COR_COD_ROS_TG_NEG]]-Tabla25[[#This Row],[PAS_NUM_COR_COD_ROS_TG_NEG]]</f>
        <v>2.6888888888888891</v>
      </c>
      <c r="BB128" s="33">
        <f>Tabla25[[#This Row],[ROS_DUR_COR_COD_ROS_TG_NEG]]-Tabla25[[#This Row],[PAS_DUR_COR_COD_ROS_TG_NEG]]</f>
        <v>842.04444444444437</v>
      </c>
      <c r="BC128" s="33">
        <f>Tabla25[[#This Row],[ROS_NUM_COR_COD_ROS_TG_NEU]]-Tabla25[[#This Row],[PAS_NUM_COR_COD_ROS_TG_NEU]]</f>
        <v>1.2999999999999998</v>
      </c>
      <c r="BD128" s="33">
        <f>Tabla25[[#This Row],[ROS_DUR_COR_COD_ROS_TG_NEU]]-Tabla25[[#This Row],[PAS_DUR_COR_COD_ROS_TG_NEU]]</f>
        <v>522.75</v>
      </c>
      <c r="BE128" s="33">
        <f>Tabla25[[#This Row],[ROS_NUM_COR_COD_ROS_TG_POS]]-Tabla25[[#This Row],[PAS_NUM_COR_COD_ROS_TG_POS]]</f>
        <v>1.6</v>
      </c>
      <c r="BF128" s="33">
        <f>Tabla25[[#This Row],[ROS_DUR_COR_COD_ROS_TG_POS]]-Tabla25[[#This Row],[PAS_DUR_COR_COD_ROS_TG_POS]]</f>
        <v>273.88235294117658</v>
      </c>
      <c r="BG128" s="33">
        <f>Tabla25[[#This Row],[ROS_NUM_COR_COD_ROS_TG_TOT]]-Tabla25[[#This Row],[PAS_NUM_COR_COD_ROS_TG_TOT]]</f>
        <v>1.8367816091954028</v>
      </c>
      <c r="BH128" s="33">
        <f>Tabla25[[#This Row],[ROS_DUR_COR_COD_ROS_TG_TOT]]-Tabla25[[#This Row],[PAS_DUR_COR_COD_ROS_TG_TOT]]</f>
        <v>541.87719298245611</v>
      </c>
      <c r="BI128" s="30">
        <f>Tabla25[[#This Row],[ROS_NUM_COR_COD_ESC_TG_NEG]]-Tabla25[[#This Row],[PAS_NUM_COR_COD_ESC_TG_NEG]]</f>
        <v>-2.9333333333333336</v>
      </c>
      <c r="BJ128" s="30">
        <f>Tabla25[[#This Row],[ROS_DUR_COR_COD_ESC_TG_NEG]]-Tabla25[[#This Row],[PAS_DUR_COR_COD_ESC_TG_NEG]]</f>
        <v>-791.61842105263167</v>
      </c>
      <c r="BK128" s="30">
        <f>Tabla25[[#This Row],[ROS_NUM_COR_COD_ESC_TG_NEU]]-Tabla25[[#This Row],[PAS_NUM_COR_COD_ESC_TG_NEU]]</f>
        <v>-2.1999999999999997</v>
      </c>
      <c r="BL128" s="30">
        <f>Tabla25[[#This Row],[ROS_DUR_COR_COD_ESC_TG_NEU]]-Tabla25[[#This Row],[PAS_DUR_COR_COD_ESC_TG_NEU]]</f>
        <v>-468.03333333333342</v>
      </c>
      <c r="BM128" s="30">
        <f>Tabla25[[#This Row],[ROS_NUM_COR_COD_ESC_TG_POS]]-Tabla25[[#This Row],[PAS_NUM_COR_COD_ESC_TG_POS]]</f>
        <v>-2.35</v>
      </c>
      <c r="BN128" s="30">
        <f>Tabla25[[#This Row],[ROS_DUR_COR_COD_ESC_TG_POS]]-Tabla25[[#This Row],[PAS_DUR_COR_COD_ESC_TG_POS]]</f>
        <v>-686.06578947368416</v>
      </c>
      <c r="BO128" s="30">
        <f>Tabla25[[#This Row],[ROS_NUM_COR_COD_ESC_TG_TOT]]-Tabla25[[#This Row],[PAS_NUM_COR_COD_ESC_TG_TOT]]</f>
        <v>-2.4810344827586208</v>
      </c>
      <c r="BP128" s="30">
        <f>Tabla25[[#This Row],[ROS_DUR_COR_COD_ESC_TG_TOT]]-Tabla25[[#This Row],[PAS_DUR_COR_COD_ESC_TG_TOT]]</f>
        <v>-639.50191570881225</v>
      </c>
      <c r="BQ128" s="36">
        <f>Tabla25[[#This Row],[PAS_NUM_COR_COD_ROS_TG_NEG]]-Tabla25[[#This Row],[ESC_NUM_COR_COD_ROS_TG_NEG]]</f>
        <v>2.3000000000000003</v>
      </c>
      <c r="BR128" s="36">
        <f>Tabla25[[#This Row],[PAS_DUR_COR_COD_ROS_TG_NEG]]-Tabla25[[#This Row],[ESC_DUR_COR_COD_ROS_TG_NEG]]</f>
        <v>-81.600000000000023</v>
      </c>
      <c r="BS128" s="36">
        <f>Tabla25[[#This Row],[PAS_NUM_COR_COD_ROS_TG_NEU]]-Tabla25[[#This Row],[ESC_NUM_COR_COD_ROS_TG_NEU]]</f>
        <v>2</v>
      </c>
      <c r="BT128" s="36">
        <f>Tabla25[[#This Row],[PAS_DUR_COR_COD_ROS_TG_NEU]]-Tabla25[[#This Row],[ESC_DUR_COR_COD_ROS_TG_NEU]]</f>
        <v>311.38333333333333</v>
      </c>
      <c r="BU128" s="36">
        <f>Tabla25[[#This Row],[PAS_NUM_COR_COD_ROS_TG_POS]]-Tabla25[[#This Row],[ESC_NUM_COR_COD_ROS_TG_POS]]</f>
        <v>1.5</v>
      </c>
      <c r="BV128" s="36">
        <f>Tabla25[[#This Row],[PAS_DUR_COR_COD_ROS_TG_POS]]-Tabla25[[#This Row],[ESC_DUR_COR_COD_ROS_TG_POS]]</f>
        <v>624.36764705882342</v>
      </c>
      <c r="BW128" s="36">
        <f>Tabla25[[#This Row],[PAS_NUM_COR_COD_ROS_TG_TOT]]-Tabla25[[#This Row],[ESC_NUM_COR_COD_ROS_TG_TOT]]</f>
        <v>1.9333333333333333</v>
      </c>
      <c r="BX128" s="36">
        <f>Tabla25[[#This Row],[PAS_DUR_COR_COD_ROS_TG_TOT]]-Tabla25[[#This Row],[ESC_DUR_COR_COD_ROS_TG_TOT]]</f>
        <v>365.76986584107328</v>
      </c>
      <c r="BY128" s="39">
        <f>Tabla25[[#This Row],[PAS_NUM_COR_COD_ESC_TG_NEG]]-Tabla25[[#This Row],[ESC_NUM_COR_COD_ESC_TG_NEG]]</f>
        <v>-1.6999999999999997</v>
      </c>
      <c r="BZ128" s="39">
        <f>Tabla25[[#This Row],[PAS_DUR_COR_COD_ESC_TG_NEG]]-Tabla25[[#This Row],[ESC_DUR_COR_COD_ESC_TG_NEG]]</f>
        <v>-745.29824561403507</v>
      </c>
      <c r="CA128" s="39">
        <f>Tabla25[[#This Row],[PAS_NUM_COR_COD_ESC_TG_NEU]]-Tabla25[[#This Row],[ESC_NUM_COR_COD_ESC_TG_NEU]]</f>
        <v>-2.2000000000000002</v>
      </c>
      <c r="CB128" s="39">
        <f>Tabla25[[#This Row],[PAS_DUR_COR_COD_ESC_TG_NEU]]-Tabla25[[#This Row],[ESC_DUR_COR_COD_ESC_TG_NEU]]</f>
        <v>-502.59999999999991</v>
      </c>
      <c r="CC128" s="39">
        <f>Tabla25[[#This Row],[PAS_NUM_COR_COD_ESC_TG_POS]]-Tabla25[[#This Row],[ESC_NUM_COR_COD_ESC_TG_POS]]</f>
        <v>-0.84999999999999964</v>
      </c>
      <c r="CD128" s="39">
        <f>Tabla25[[#This Row],[PAS_DUR_COR_COD_ESC_TG_POS]]-Tabla25[[#This Row],[ESC_DUR_COR_COD_ESC_TG_POS]]</f>
        <v>-309.48421052631579</v>
      </c>
      <c r="CE128" s="39">
        <f>Tabla25[[#This Row],[PAS_NUM_COR_COD_ESC_TG_TOT]]-Tabla25[[#This Row],[ESC_NUM_COR_COD_ESC_TG_TOT]]</f>
        <v>-1.5833333333333339</v>
      </c>
      <c r="CF128" s="39">
        <f>Tabla25[[#This Row],[PAS_DUR_COR_COD_ESC_TG_TOT]]-Tabla25[[#This Row],[ESC_DUR_COR_COD_ESC_TG_TOT]]</f>
        <v>-510.62068965517255</v>
      </c>
      <c r="CG128" s="42">
        <f>Tabla25[[#This Row],[PAS_NUM_COR_COD_ROS_TG_NEG]]-Tabla25[[#This Row],[PAS_NUM_COR_COD_ESC_TG_NEG]]</f>
        <v>-0.39999999999999991</v>
      </c>
      <c r="CH128" s="42">
        <f>Tabla25[[#This Row],[PAS_NUM_COR_COD_ROS_TG_NEU]]-Tabla25[[#This Row],[PAS_NUM_COR_COD_ESC_TG_NEU]]</f>
        <v>0.20000000000000018</v>
      </c>
      <c r="CI128" s="42">
        <f>Tabla25[[#This Row],[PAS_NUM_COR_COD_ROS_TG_POS]]-Tabla25[[#This Row],[PAS_NUM_COR_COD_ESC_TG_POS]]</f>
        <v>-0.64999999999999991</v>
      </c>
      <c r="CJ128" s="42">
        <f>Tabla25[[#This Row],[PAS_NUM_COR_COD_ROS_TG_TOT]]-Tabla25[[#This Row],[PAS_NUM_COR_COD_ESC_TG_TOT]]</f>
        <v>-0.28333333333333321</v>
      </c>
      <c r="CK128" s="42">
        <f>Tabla25[[#This Row],[PAS_DUR_COR_COD_ROS_TG_NEG]]-Tabla25[[#This Row],[PAS_DUR_COR_COD_ESC_TG_NEG]]</f>
        <v>-164.9684210526317</v>
      </c>
      <c r="CL128" s="42">
        <f>Tabla25[[#This Row],[PAS_DUR_COR_COD_ROS_TG_NEU]]-Tabla25[[#This Row],[PAS_DUR_COR_COD_ESC_TG_NEU]]</f>
        <v>98.849999999999909</v>
      </c>
      <c r="CM128" s="42">
        <f>Tabla25[[#This Row],[PAS_DUR_COR_COD_ROS_TG_POS]]-Tabla25[[#This Row],[PAS_DUR_COR_COD_ESC_TG_POS]]</f>
        <v>11.80185758513926</v>
      </c>
      <c r="CN128" s="42">
        <f>Tabla25[[#This Row],[PAS_DUR_COR_COD_ROS_TG_TOT]]-Tabla25[[#This Row],[PAS_DUR_COR_COD_ESC_TG_TOT]]</f>
        <v>-19.601330913490528</v>
      </c>
      <c r="CO128" s="44">
        <f>Tabla25[[#This Row],[ESC_NUM_COR_COD_ROS_TG_NEG]]-Tabla25[[#This Row],[ESC_NUM_COR_COD_ESC_TG_NEG]]</f>
        <v>-4.3999999999999995</v>
      </c>
      <c r="CP128" s="44">
        <f>Tabla25[[#This Row],[ESC_NUM_COR_COD_ROS_TG_NEU]]-Tabla25[[#This Row],[ESC_NUM_COR_COD_ESC_TG_NEU]]</f>
        <v>-4</v>
      </c>
      <c r="CQ128" s="44">
        <f>Tabla25[[#This Row],[ESC_NUM_COR_COD_ROS_TG_POS]]-Tabla25[[#This Row],[ESC_NUM_COR_COD_ESC_TG_POS]]</f>
        <v>-2.9999999999999996</v>
      </c>
      <c r="CR128" s="44">
        <f>Tabla25[[#This Row],[ESC_NUM_COR_COD_ROS_TG_TOT]]-Tabla25[[#This Row],[ESC_NUM_COR_COD_ESC_TG_TOT]]</f>
        <v>-3.8000000000000007</v>
      </c>
      <c r="CS128" s="44">
        <f>Tabla25[[#This Row],[ESC_DUR_COR_COD_ROS_TG_NEG]]-Tabla25[[#This Row],[ESC_DUR_COR_COD_ESC_TG_NEG]]</f>
        <v>-828.66666666666674</v>
      </c>
      <c r="CT128" s="44">
        <f>Tabla25[[#This Row],[ESC_DUR_COR_COD_ROS_TG_NEU]]-Tabla25[[#This Row],[ESC_DUR_COR_COD_ESC_TG_NEU]]</f>
        <v>-715.13333333333333</v>
      </c>
      <c r="CU128" s="44">
        <f>Tabla25[[#This Row],[ESC_DUR_COR_COD_ROS_TG_POS]]-Tabla25[[#This Row],[ESC_DUR_COR_COD_ESC_TG_POS]]</f>
        <v>-922.05</v>
      </c>
      <c r="CV128" s="44">
        <f>Tabla25[[#This Row],[ESC_DUR_COR_COD_ROS_TG_TOT]]-Tabla25[[#This Row],[ESC_DUR_COR_COD_ESC_TG_TOT]]</f>
        <v>-895.99188640973637</v>
      </c>
      <c r="CW128" s="47">
        <f>Tabla25[[#This Row],[ROS_NUM_COR_COD_ROS_TG_NEG]]-Tabla25[[#This Row],[ROS_NUM_COR_COD_ESC_TG_NEG]]</f>
        <v>5.2222222222222223</v>
      </c>
      <c r="CX128" s="47">
        <f>Tabla25[[#This Row],[ROS_NUM_COR_COD_ROS_TG_NEU]]-Tabla25[[#This Row],[ROS_NUM_COR_COD_ESC_TG_NEU]]</f>
        <v>3.6999999999999997</v>
      </c>
      <c r="CY128" s="47">
        <f>Tabla25[[#This Row],[ROS_NUM_COR_COD_ROS_TG_POS]]-Tabla25[[#This Row],[ROS_NUM_COR_COD_ESC_TG_POS]]</f>
        <v>3.3000000000000003</v>
      </c>
      <c r="CZ128" s="47">
        <f>Tabla25[[#This Row],[ROS_NUM_COR_COD_ROS_TG_TOT]]-Tabla25[[#This Row],[ROS_NUM_COR_COD_ESC_TG_TOT]]</f>
        <v>4.0344827586206904</v>
      </c>
      <c r="DA128" s="47">
        <f>Tabla25[[#This Row],[ROS_DUR_COR_COD_ROS_TG_NEG]]-Tabla25[[#This Row],[ROS_DUR_COR_COD_ESC_TG_NEG]]</f>
        <v>1468.6944444444443</v>
      </c>
      <c r="DB128" s="47">
        <f>Tabla25[[#This Row],[ROS_DUR_COR_COD_ROS_TG_NEU]]-Tabla25[[#This Row],[ROS_DUR_COR_COD_ESC_TG_NEU]]</f>
        <v>1089.6333333333332</v>
      </c>
      <c r="DC128" s="47">
        <f>Tabla25[[#This Row],[ROS_DUR_COR_COD_ROS_TG_POS]]-Tabla25[[#This Row],[ROS_DUR_COR_COD_ESC_TG_POS]]</f>
        <v>971.75</v>
      </c>
      <c r="DD128" s="47">
        <f>Tabla25[[#This Row],[ROS_DUR_COR_COD_ROS_TG_TOT]]-Tabla25[[#This Row],[ROS_DUR_COR_COD_ESC_TG_TOT]]</f>
        <v>1161.7777777777778</v>
      </c>
    </row>
    <row r="129" spans="1:108" x14ac:dyDescent="0.3">
      <c r="A129" s="2" t="s">
        <v>127</v>
      </c>
      <c r="B129" s="2">
        <v>40</v>
      </c>
      <c r="C129" s="2">
        <v>2</v>
      </c>
      <c r="D129" s="2">
        <v>49</v>
      </c>
      <c r="E129" s="19">
        <v>1.6666666666666667</v>
      </c>
      <c r="F129" s="19">
        <v>409.26666666666665</v>
      </c>
      <c r="G129" s="19">
        <v>1.5</v>
      </c>
      <c r="H129" s="19">
        <v>453.33333333333331</v>
      </c>
      <c r="I129" s="19">
        <v>2.15</v>
      </c>
      <c r="J129" s="19">
        <v>474.625</v>
      </c>
      <c r="K129" s="19">
        <v>1.7758620689655173</v>
      </c>
      <c r="L129" s="19">
        <v>445.88372093023258</v>
      </c>
      <c r="M129" s="21">
        <v>1.3888888888888888</v>
      </c>
      <c r="N129" s="21">
        <v>350.53846153846155</v>
      </c>
      <c r="O129" s="21">
        <v>1.6</v>
      </c>
      <c r="P129" s="21">
        <v>505.91666666666669</v>
      </c>
      <c r="Q129" s="21">
        <v>1.55</v>
      </c>
      <c r="R129" s="21">
        <v>347.3125</v>
      </c>
      <c r="S129" s="21">
        <v>1.5172413793103448</v>
      </c>
      <c r="T129" s="21">
        <v>394.7560975609756</v>
      </c>
      <c r="U129" s="22">
        <v>2.1111111111111112</v>
      </c>
      <c r="V129" s="22">
        <v>531.42857142857144</v>
      </c>
      <c r="W129" s="22">
        <v>2.8</v>
      </c>
      <c r="X129" s="22">
        <v>570.75</v>
      </c>
      <c r="Y129" s="22">
        <v>2.8</v>
      </c>
      <c r="Z129" s="22">
        <v>572.1</v>
      </c>
      <c r="AA129" s="22">
        <v>2.5862068965517242</v>
      </c>
      <c r="AB129" s="22">
        <v>560.28</v>
      </c>
      <c r="AC129" s="24">
        <v>2</v>
      </c>
      <c r="AD129" s="24">
        <v>527.42857142857144</v>
      </c>
      <c r="AE129" s="24">
        <v>2</v>
      </c>
      <c r="AF129" s="24">
        <v>541.28571428571433</v>
      </c>
      <c r="AG129" s="24">
        <v>0.8</v>
      </c>
      <c r="AH129" s="24">
        <v>231.33333333333334</v>
      </c>
      <c r="AI129" s="24">
        <v>1.5862068965517242</v>
      </c>
      <c r="AJ129" s="24">
        <v>443.45</v>
      </c>
      <c r="AK129" s="26">
        <v>0.66666666666666663</v>
      </c>
      <c r="AL129" s="26">
        <v>248.5</v>
      </c>
      <c r="AM129" s="26">
        <v>0.4</v>
      </c>
      <c r="AN129" s="26">
        <v>218</v>
      </c>
      <c r="AO129" s="26">
        <v>1.1111111111111112</v>
      </c>
      <c r="AP129" s="26">
        <v>328.2</v>
      </c>
      <c r="AQ129" s="26">
        <v>0.7142857142857143</v>
      </c>
      <c r="AR129" s="26">
        <v>269.76923076923077</v>
      </c>
      <c r="AS129" s="28">
        <v>2.7777777777777777</v>
      </c>
      <c r="AT129" s="28">
        <v>464.88888888888891</v>
      </c>
      <c r="AU129" s="28">
        <v>2.9</v>
      </c>
      <c r="AV129" s="28">
        <v>559.29999999999995</v>
      </c>
      <c r="AW129" s="28">
        <v>2.4444444444444446</v>
      </c>
      <c r="AX129" s="28">
        <v>500.57142857142856</v>
      </c>
      <c r="AY129" s="28">
        <v>2.7142857142857144</v>
      </c>
      <c r="AZ129" s="28">
        <v>510.80769230769232</v>
      </c>
      <c r="BA129" s="33">
        <f>Tabla25[[#This Row],[ROS_NUM_COR_COD_ROS_TG_NEG]]-Tabla25[[#This Row],[PAS_NUM_COR_COD_ROS_TG_NEG]]</f>
        <v>1.3888888888888888</v>
      </c>
      <c r="BB129" s="33">
        <f>Tabla25[[#This Row],[ROS_DUR_COR_COD_ROS_TG_NEG]]-Tabla25[[#This Row],[PAS_DUR_COR_COD_ROS_TG_NEG]]</f>
        <v>114.35042735042737</v>
      </c>
      <c r="BC129" s="33">
        <f>Tabla25[[#This Row],[ROS_NUM_COR_COD_ROS_TG_NEU]]-Tabla25[[#This Row],[PAS_NUM_COR_COD_ROS_TG_NEU]]</f>
        <v>1.2999999999999998</v>
      </c>
      <c r="BD129" s="33">
        <f>Tabla25[[#This Row],[ROS_DUR_COR_COD_ROS_TG_NEU]]-Tabla25[[#This Row],[PAS_DUR_COR_COD_ROS_TG_NEU]]</f>
        <v>53.383333333333269</v>
      </c>
      <c r="BE129" s="33">
        <f>Tabla25[[#This Row],[ROS_NUM_COR_COD_ROS_TG_POS]]-Tabla25[[#This Row],[PAS_NUM_COR_COD_ROS_TG_POS]]</f>
        <v>0.8944444444444446</v>
      </c>
      <c r="BF129" s="33">
        <f>Tabla25[[#This Row],[ROS_DUR_COR_COD_ROS_TG_POS]]-Tabla25[[#This Row],[PAS_DUR_COR_COD_ROS_TG_POS]]</f>
        <v>153.25892857142856</v>
      </c>
      <c r="BG129" s="33">
        <f>Tabla25[[#This Row],[ROS_NUM_COR_COD_ROS_TG_TOT]]-Tabla25[[#This Row],[PAS_NUM_COR_COD_ROS_TG_TOT]]</f>
        <v>1.1970443349753697</v>
      </c>
      <c r="BH129" s="33">
        <f>Tabla25[[#This Row],[ROS_DUR_COR_COD_ROS_TG_TOT]]-Tabla25[[#This Row],[PAS_DUR_COR_COD_ROS_TG_TOT]]</f>
        <v>116.05159474671672</v>
      </c>
      <c r="BI129" s="30">
        <f>Tabla25[[#This Row],[ROS_NUM_COR_COD_ESC_TG_NEG]]-Tabla25[[#This Row],[PAS_NUM_COR_COD_ESC_TG_NEG]]</f>
        <v>-1</v>
      </c>
      <c r="BJ129" s="30">
        <f>Tabla25[[#This Row],[ROS_DUR_COR_COD_ESC_TG_NEG]]-Tabla25[[#This Row],[PAS_DUR_COR_COD_ESC_TG_NEG]]</f>
        <v>-160.76666666666665</v>
      </c>
      <c r="BK129" s="30">
        <f>Tabla25[[#This Row],[ROS_NUM_COR_COD_ESC_TG_NEU]]-Tabla25[[#This Row],[PAS_NUM_COR_COD_ESC_TG_NEU]]</f>
        <v>-1.1000000000000001</v>
      </c>
      <c r="BL129" s="30">
        <f>Tabla25[[#This Row],[ROS_DUR_COR_COD_ESC_TG_NEU]]-Tabla25[[#This Row],[PAS_DUR_COR_COD_ESC_TG_NEU]]</f>
        <v>-235.33333333333331</v>
      </c>
      <c r="BM129" s="30">
        <f>Tabla25[[#This Row],[ROS_NUM_COR_COD_ESC_TG_POS]]-Tabla25[[#This Row],[PAS_NUM_COR_COD_ESC_TG_POS]]</f>
        <v>-1.0388888888888888</v>
      </c>
      <c r="BN129" s="30">
        <f>Tabla25[[#This Row],[ROS_DUR_COR_COD_ESC_TG_POS]]-Tabla25[[#This Row],[PAS_DUR_COR_COD_ESC_TG_POS]]</f>
        <v>-146.42500000000001</v>
      </c>
      <c r="BO129" s="30">
        <f>Tabla25[[#This Row],[ROS_NUM_COR_COD_ESC_TG_TOT]]-Tabla25[[#This Row],[PAS_NUM_COR_COD_ESC_TG_TOT]]</f>
        <v>-1.0615763546798029</v>
      </c>
      <c r="BP129" s="30">
        <f>Tabla25[[#This Row],[ROS_DUR_COR_COD_ESC_TG_TOT]]-Tabla25[[#This Row],[PAS_DUR_COR_COD_ESC_TG_TOT]]</f>
        <v>-176.11449016100181</v>
      </c>
      <c r="BQ129" s="36">
        <f>Tabla25[[#This Row],[PAS_NUM_COR_COD_ROS_TG_NEG]]-Tabla25[[#This Row],[ESC_NUM_COR_COD_ROS_TG_NEG]]</f>
        <v>-0.61111111111111116</v>
      </c>
      <c r="BR129" s="36">
        <f>Tabla25[[#This Row],[PAS_DUR_COR_COD_ROS_TG_NEG]]-Tabla25[[#This Row],[ESC_DUR_COR_COD_ROS_TG_NEG]]</f>
        <v>-176.8901098901099</v>
      </c>
      <c r="BS129" s="36">
        <f>Tabla25[[#This Row],[PAS_NUM_COR_COD_ROS_TG_NEU]]-Tabla25[[#This Row],[ESC_NUM_COR_COD_ROS_TG_NEU]]</f>
        <v>-0.39999999999999991</v>
      </c>
      <c r="BT129" s="36">
        <f>Tabla25[[#This Row],[PAS_DUR_COR_COD_ROS_TG_NEU]]-Tabla25[[#This Row],[ESC_DUR_COR_COD_ROS_TG_NEU]]</f>
        <v>-35.369047619047649</v>
      </c>
      <c r="BU129" s="36">
        <f>Tabla25[[#This Row],[PAS_NUM_COR_COD_ROS_TG_POS]]-Tabla25[[#This Row],[ESC_NUM_COR_COD_ROS_TG_POS]]</f>
        <v>0.75</v>
      </c>
      <c r="BV129" s="36">
        <f>Tabla25[[#This Row],[PAS_DUR_COR_COD_ROS_TG_POS]]-Tabla25[[#This Row],[ESC_DUR_COR_COD_ROS_TG_POS]]</f>
        <v>115.97916666666666</v>
      </c>
      <c r="BW129" s="36">
        <f>Tabla25[[#This Row],[PAS_NUM_COR_COD_ROS_TG_TOT]]-Tabla25[[#This Row],[ESC_NUM_COR_COD_ROS_TG_TOT]]</f>
        <v>-6.8965517241379448E-2</v>
      </c>
      <c r="BX129" s="36">
        <f>Tabla25[[#This Row],[PAS_DUR_COR_COD_ROS_TG_TOT]]-Tabla25[[#This Row],[ESC_DUR_COR_COD_ROS_TG_TOT]]</f>
        <v>-48.693902439024384</v>
      </c>
      <c r="BY129" s="39">
        <f>Tabla25[[#This Row],[PAS_NUM_COR_COD_ESC_TG_NEG]]-Tabla25[[#This Row],[ESC_NUM_COR_COD_ESC_TG_NEG]]</f>
        <v>-0.44444444444444442</v>
      </c>
      <c r="BZ129" s="39">
        <f>Tabla25[[#This Row],[PAS_DUR_COR_COD_ESC_TG_NEG]]-Tabla25[[#This Row],[ESC_DUR_COR_COD_ESC_TG_NEG]]</f>
        <v>-122.16190476190479</v>
      </c>
      <c r="CA129" s="39">
        <f>Tabla25[[#This Row],[PAS_NUM_COR_COD_ESC_TG_NEU]]-Tabla25[[#This Row],[ESC_NUM_COR_COD_ESC_TG_NEU]]</f>
        <v>-1.2999999999999998</v>
      </c>
      <c r="CB129" s="39">
        <f>Tabla25[[#This Row],[PAS_DUR_COR_COD_ESC_TG_NEU]]-Tabla25[[#This Row],[ESC_DUR_COR_COD_ESC_TG_NEU]]</f>
        <v>-117.41666666666669</v>
      </c>
      <c r="CC129" s="39">
        <f>Tabla25[[#This Row],[PAS_NUM_COR_COD_ESC_TG_POS]]-Tabla25[[#This Row],[ESC_NUM_COR_COD_ESC_TG_POS]]</f>
        <v>-0.64999999999999991</v>
      </c>
      <c r="CD129" s="39">
        <f>Tabla25[[#This Row],[PAS_DUR_COR_COD_ESC_TG_POS]]-Tabla25[[#This Row],[ESC_DUR_COR_COD_ESC_TG_POS]]</f>
        <v>-97.475000000000023</v>
      </c>
      <c r="CE129" s="39">
        <f>Tabla25[[#This Row],[PAS_NUM_COR_COD_ESC_TG_TOT]]-Tabla25[[#This Row],[ESC_NUM_COR_COD_ESC_TG_TOT]]</f>
        <v>-0.81034482758620685</v>
      </c>
      <c r="CF129" s="39">
        <f>Tabla25[[#This Row],[PAS_DUR_COR_COD_ESC_TG_TOT]]-Tabla25[[#This Row],[ESC_DUR_COR_COD_ESC_TG_TOT]]</f>
        <v>-114.39627906976739</v>
      </c>
      <c r="CG129" s="42">
        <f>Tabla25[[#This Row],[PAS_NUM_COR_COD_ROS_TG_NEG]]-Tabla25[[#This Row],[PAS_NUM_COR_COD_ESC_TG_NEG]]</f>
        <v>-0.2777777777777779</v>
      </c>
      <c r="CH129" s="42">
        <f>Tabla25[[#This Row],[PAS_NUM_COR_COD_ROS_TG_NEU]]-Tabla25[[#This Row],[PAS_NUM_COR_COD_ESC_TG_NEU]]</f>
        <v>0.10000000000000009</v>
      </c>
      <c r="CI129" s="42">
        <f>Tabla25[[#This Row],[PAS_NUM_COR_COD_ROS_TG_POS]]-Tabla25[[#This Row],[PAS_NUM_COR_COD_ESC_TG_POS]]</f>
        <v>-0.59999999999999987</v>
      </c>
      <c r="CJ129" s="42">
        <f>Tabla25[[#This Row],[PAS_NUM_COR_COD_ROS_TG_TOT]]-Tabla25[[#This Row],[PAS_NUM_COR_COD_ESC_TG_TOT]]</f>
        <v>-0.2586206896551726</v>
      </c>
      <c r="CK129" s="42">
        <f>Tabla25[[#This Row],[PAS_DUR_COR_COD_ROS_TG_NEG]]-Tabla25[[#This Row],[PAS_DUR_COR_COD_ESC_TG_NEG]]</f>
        <v>-58.728205128205104</v>
      </c>
      <c r="CL129" s="42">
        <f>Tabla25[[#This Row],[PAS_DUR_COR_COD_ROS_TG_NEU]]-Tabla25[[#This Row],[PAS_DUR_COR_COD_ESC_TG_NEU]]</f>
        <v>52.583333333333371</v>
      </c>
      <c r="CM129" s="42">
        <f>Tabla25[[#This Row],[PAS_DUR_COR_COD_ROS_TG_POS]]-Tabla25[[#This Row],[PAS_DUR_COR_COD_ESC_TG_POS]]</f>
        <v>-127.3125</v>
      </c>
      <c r="CN129" s="42">
        <f>Tabla25[[#This Row],[PAS_DUR_COR_COD_ROS_TG_TOT]]-Tabla25[[#This Row],[PAS_DUR_COR_COD_ESC_TG_TOT]]</f>
        <v>-51.12762336925698</v>
      </c>
      <c r="CO129" s="44">
        <f>Tabla25[[#This Row],[ESC_NUM_COR_COD_ROS_TG_NEG]]-Tabla25[[#This Row],[ESC_NUM_COR_COD_ESC_TG_NEG]]</f>
        <v>-0.11111111111111116</v>
      </c>
      <c r="CP129" s="44">
        <f>Tabla25[[#This Row],[ESC_NUM_COR_COD_ROS_TG_NEU]]-Tabla25[[#This Row],[ESC_NUM_COR_COD_ESC_TG_NEU]]</f>
        <v>-0.79999999999999982</v>
      </c>
      <c r="CQ129" s="44">
        <f>Tabla25[[#This Row],[ESC_NUM_COR_COD_ROS_TG_POS]]-Tabla25[[#This Row],[ESC_NUM_COR_COD_ESC_TG_POS]]</f>
        <v>-1.9999999999999998</v>
      </c>
      <c r="CR129" s="44">
        <f>Tabla25[[#This Row],[ESC_NUM_COR_COD_ROS_TG_TOT]]-Tabla25[[#This Row],[ESC_NUM_COR_COD_ESC_TG_TOT]]</f>
        <v>-1</v>
      </c>
      <c r="CS129" s="44">
        <f>Tabla25[[#This Row],[ESC_DUR_COR_COD_ROS_TG_NEG]]-Tabla25[[#This Row],[ESC_DUR_COR_COD_ESC_TG_NEG]]</f>
        <v>-4</v>
      </c>
      <c r="CT129" s="44">
        <f>Tabla25[[#This Row],[ESC_DUR_COR_COD_ROS_TG_NEU]]-Tabla25[[#This Row],[ESC_DUR_COR_COD_ESC_TG_NEU]]</f>
        <v>-29.464285714285666</v>
      </c>
      <c r="CU129" s="44">
        <f>Tabla25[[#This Row],[ESC_DUR_COR_COD_ROS_TG_POS]]-Tabla25[[#This Row],[ESC_DUR_COR_COD_ESC_TG_POS]]</f>
        <v>-340.76666666666665</v>
      </c>
      <c r="CV129" s="44">
        <f>Tabla25[[#This Row],[ESC_DUR_COR_COD_ROS_TG_TOT]]-Tabla25[[#This Row],[ESC_DUR_COR_COD_ESC_TG_TOT]]</f>
        <v>-116.82999999999998</v>
      </c>
      <c r="CW129" s="47">
        <f>Tabla25[[#This Row],[ROS_NUM_COR_COD_ROS_TG_NEG]]-Tabla25[[#This Row],[ROS_NUM_COR_COD_ESC_TG_NEG]]</f>
        <v>2.1111111111111112</v>
      </c>
      <c r="CX129" s="47">
        <f>Tabla25[[#This Row],[ROS_NUM_COR_COD_ROS_TG_NEU]]-Tabla25[[#This Row],[ROS_NUM_COR_COD_ESC_TG_NEU]]</f>
        <v>2.5</v>
      </c>
      <c r="CY129" s="47">
        <f>Tabla25[[#This Row],[ROS_NUM_COR_COD_ROS_TG_POS]]-Tabla25[[#This Row],[ROS_NUM_COR_COD_ESC_TG_POS]]</f>
        <v>1.3333333333333335</v>
      </c>
      <c r="CZ129" s="47">
        <f>Tabla25[[#This Row],[ROS_NUM_COR_COD_ROS_TG_TOT]]-Tabla25[[#This Row],[ROS_NUM_COR_COD_ESC_TG_TOT]]</f>
        <v>2</v>
      </c>
      <c r="DA129" s="47">
        <f>Tabla25[[#This Row],[ROS_DUR_COR_COD_ROS_TG_NEG]]-Tabla25[[#This Row],[ROS_DUR_COR_COD_ESC_TG_NEG]]</f>
        <v>216.38888888888891</v>
      </c>
      <c r="DB129" s="47">
        <f>Tabla25[[#This Row],[ROS_DUR_COR_COD_ROS_TG_NEU]]-Tabla25[[#This Row],[ROS_DUR_COR_COD_ESC_TG_NEU]]</f>
        <v>341.29999999999995</v>
      </c>
      <c r="DC129" s="47">
        <f>Tabla25[[#This Row],[ROS_DUR_COR_COD_ROS_TG_POS]]-Tabla25[[#This Row],[ROS_DUR_COR_COD_ESC_TG_POS]]</f>
        <v>172.37142857142857</v>
      </c>
      <c r="DD129" s="47">
        <f>Tabla25[[#This Row],[ROS_DUR_COR_COD_ROS_TG_TOT]]-Tabla25[[#This Row],[ROS_DUR_COR_COD_ESC_TG_TOT]]</f>
        <v>241.03846153846155</v>
      </c>
    </row>
    <row r="130" spans="1:108" x14ac:dyDescent="0.3">
      <c r="A130" s="2" t="s">
        <v>128</v>
      </c>
      <c r="B130" s="2">
        <v>40</v>
      </c>
      <c r="C130" s="2">
        <v>2</v>
      </c>
      <c r="D130" s="2">
        <v>43</v>
      </c>
      <c r="E130" s="19">
        <v>2.8</v>
      </c>
      <c r="F130" s="19">
        <v>1105.1875</v>
      </c>
      <c r="G130" s="19">
        <v>2.8</v>
      </c>
      <c r="H130" s="19">
        <v>1004.8823529411765</v>
      </c>
      <c r="I130" s="19">
        <v>2.85</v>
      </c>
      <c r="J130" s="19">
        <v>1003.5882352941177</v>
      </c>
      <c r="K130" s="19">
        <v>2.8166666666666669</v>
      </c>
      <c r="L130" s="19">
        <v>1036.54</v>
      </c>
      <c r="M130" s="21">
        <v>3.8</v>
      </c>
      <c r="N130" s="21">
        <v>1425.5625</v>
      </c>
      <c r="O130" s="21">
        <v>3.5</v>
      </c>
      <c r="P130" s="21">
        <v>1091.8333333333333</v>
      </c>
      <c r="Q130" s="21">
        <v>3.55</v>
      </c>
      <c r="R130" s="21">
        <v>1273.8823529411766</v>
      </c>
      <c r="S130" s="21">
        <v>3.6166666666666667</v>
      </c>
      <c r="T130" s="21">
        <v>1257.2156862745098</v>
      </c>
      <c r="U130" s="22">
        <v>4.625</v>
      </c>
      <c r="V130" s="22">
        <v>1119.125</v>
      </c>
      <c r="W130" s="22">
        <v>3.1</v>
      </c>
      <c r="X130" s="22">
        <v>1038.4444444444443</v>
      </c>
      <c r="Y130" s="22">
        <v>3.6</v>
      </c>
      <c r="Z130" s="22">
        <v>1129</v>
      </c>
      <c r="AA130" s="22">
        <v>3.7142857142857144</v>
      </c>
      <c r="AB130" s="22">
        <v>1093.24</v>
      </c>
      <c r="AC130" s="24">
        <v>2.25</v>
      </c>
      <c r="AD130" s="24">
        <v>917</v>
      </c>
      <c r="AE130" s="24">
        <v>2.2999999999999998</v>
      </c>
      <c r="AF130" s="24">
        <v>946.25</v>
      </c>
      <c r="AG130" s="24">
        <v>2.8</v>
      </c>
      <c r="AH130" s="24">
        <v>1112.2857142857142</v>
      </c>
      <c r="AI130" s="24">
        <v>2.4642857142857144</v>
      </c>
      <c r="AJ130" s="24">
        <v>997.05</v>
      </c>
      <c r="AK130" s="26">
        <v>2.6666666666666665</v>
      </c>
      <c r="AL130" s="26">
        <v>1004.3333333333334</v>
      </c>
      <c r="AM130" s="26">
        <v>3</v>
      </c>
      <c r="AN130" s="26">
        <v>1337.1666666666667</v>
      </c>
      <c r="AO130" s="26">
        <v>2.5555555555555554</v>
      </c>
      <c r="AP130" s="26">
        <v>1717.5</v>
      </c>
      <c r="AQ130" s="26">
        <v>2.75</v>
      </c>
      <c r="AR130" s="26">
        <v>1307.4375</v>
      </c>
      <c r="AS130" s="28">
        <v>3.8888888888888888</v>
      </c>
      <c r="AT130" s="28">
        <v>1384.5714285714287</v>
      </c>
      <c r="AU130" s="28">
        <v>3.9</v>
      </c>
      <c r="AV130" s="28">
        <v>1623.8571428571429</v>
      </c>
      <c r="AW130" s="28">
        <v>5.1111111111111107</v>
      </c>
      <c r="AX130" s="28">
        <v>1605.875</v>
      </c>
      <c r="AY130" s="28">
        <v>4.2857142857142856</v>
      </c>
      <c r="AZ130" s="28">
        <v>1541.1818181818182</v>
      </c>
      <c r="BA130" s="33">
        <f>Tabla25[[#This Row],[ROS_NUM_COR_COD_ROS_TG_NEG]]-Tabla25[[#This Row],[PAS_NUM_COR_COD_ROS_TG_NEG]]</f>
        <v>8.8888888888889017E-2</v>
      </c>
      <c r="BB130" s="33">
        <f>Tabla25[[#This Row],[ROS_DUR_COR_COD_ROS_TG_NEG]]-Tabla25[[#This Row],[PAS_DUR_COR_COD_ROS_TG_NEG]]</f>
        <v>-40.991071428571331</v>
      </c>
      <c r="BC130" s="33">
        <f>Tabla25[[#This Row],[ROS_NUM_COR_COD_ROS_TG_NEU]]-Tabla25[[#This Row],[PAS_NUM_COR_COD_ROS_TG_NEU]]</f>
        <v>0.39999999999999991</v>
      </c>
      <c r="BD130" s="33">
        <f>Tabla25[[#This Row],[ROS_DUR_COR_COD_ROS_TG_NEU]]-Tabla25[[#This Row],[PAS_DUR_COR_COD_ROS_TG_NEU]]</f>
        <v>532.02380952380963</v>
      </c>
      <c r="BE130" s="33">
        <f>Tabla25[[#This Row],[ROS_NUM_COR_COD_ROS_TG_POS]]-Tabla25[[#This Row],[PAS_NUM_COR_COD_ROS_TG_POS]]</f>
        <v>1.5611111111111109</v>
      </c>
      <c r="BF130" s="33">
        <f>Tabla25[[#This Row],[ROS_DUR_COR_COD_ROS_TG_POS]]-Tabla25[[#This Row],[PAS_DUR_COR_COD_ROS_TG_POS]]</f>
        <v>331.99264705882342</v>
      </c>
      <c r="BG130" s="33">
        <f>Tabla25[[#This Row],[ROS_NUM_COR_COD_ROS_TG_TOT]]-Tabla25[[#This Row],[PAS_NUM_COR_COD_ROS_TG_TOT]]</f>
        <v>0.66904761904761889</v>
      </c>
      <c r="BH130" s="33">
        <f>Tabla25[[#This Row],[ROS_DUR_COR_COD_ROS_TG_TOT]]-Tabla25[[#This Row],[PAS_DUR_COR_COD_ROS_TG_TOT]]</f>
        <v>283.96613190730841</v>
      </c>
      <c r="BI130" s="30">
        <f>Tabla25[[#This Row],[ROS_NUM_COR_COD_ESC_TG_NEG]]-Tabla25[[#This Row],[PAS_NUM_COR_COD_ESC_TG_NEG]]</f>
        <v>-0.1333333333333333</v>
      </c>
      <c r="BJ130" s="30">
        <f>Tabla25[[#This Row],[ROS_DUR_COR_COD_ESC_TG_NEG]]-Tabla25[[#This Row],[PAS_DUR_COR_COD_ESC_TG_NEG]]</f>
        <v>-100.85416666666663</v>
      </c>
      <c r="BK130" s="30">
        <f>Tabla25[[#This Row],[ROS_NUM_COR_COD_ESC_TG_NEU]]-Tabla25[[#This Row],[PAS_NUM_COR_COD_ESC_TG_NEU]]</f>
        <v>0.20000000000000018</v>
      </c>
      <c r="BL130" s="30">
        <f>Tabla25[[#This Row],[ROS_DUR_COR_COD_ESC_TG_NEU]]-Tabla25[[#This Row],[PAS_DUR_COR_COD_ESC_TG_NEU]]</f>
        <v>332.28431372549028</v>
      </c>
      <c r="BM130" s="30">
        <f>Tabla25[[#This Row],[ROS_NUM_COR_COD_ESC_TG_POS]]-Tabla25[[#This Row],[PAS_NUM_COR_COD_ESC_TG_POS]]</f>
        <v>-0.29444444444444473</v>
      </c>
      <c r="BN130" s="30">
        <f>Tabla25[[#This Row],[ROS_DUR_COR_COD_ESC_TG_POS]]-Tabla25[[#This Row],[PAS_DUR_COR_COD_ESC_TG_POS]]</f>
        <v>713.91176470588232</v>
      </c>
      <c r="BO130" s="30">
        <f>Tabla25[[#This Row],[ROS_NUM_COR_COD_ESC_TG_TOT]]-Tabla25[[#This Row],[PAS_NUM_COR_COD_ESC_TG_TOT]]</f>
        <v>-6.6666666666666874E-2</v>
      </c>
      <c r="BP130" s="30">
        <f>Tabla25[[#This Row],[ROS_DUR_COR_COD_ESC_TG_TOT]]-Tabla25[[#This Row],[PAS_DUR_COR_COD_ESC_TG_TOT]]</f>
        <v>270.89750000000004</v>
      </c>
      <c r="BQ130" s="36">
        <f>Tabla25[[#This Row],[PAS_NUM_COR_COD_ROS_TG_NEG]]-Tabla25[[#This Row],[ESC_NUM_COR_COD_ROS_TG_NEG]]</f>
        <v>1.5499999999999998</v>
      </c>
      <c r="BR130" s="36">
        <f>Tabla25[[#This Row],[PAS_DUR_COR_COD_ROS_TG_NEG]]-Tabla25[[#This Row],[ESC_DUR_COR_COD_ROS_TG_NEG]]</f>
        <v>508.5625</v>
      </c>
      <c r="BS130" s="36">
        <f>Tabla25[[#This Row],[PAS_NUM_COR_COD_ROS_TG_NEU]]-Tabla25[[#This Row],[ESC_NUM_COR_COD_ROS_TG_NEU]]</f>
        <v>1.2000000000000002</v>
      </c>
      <c r="BT130" s="36">
        <f>Tabla25[[#This Row],[PAS_DUR_COR_COD_ROS_TG_NEU]]-Tabla25[[#This Row],[ESC_DUR_COR_COD_ROS_TG_NEU]]</f>
        <v>145.58333333333326</v>
      </c>
      <c r="BU130" s="36">
        <f>Tabla25[[#This Row],[PAS_NUM_COR_COD_ROS_TG_POS]]-Tabla25[[#This Row],[ESC_NUM_COR_COD_ROS_TG_POS]]</f>
        <v>0.75</v>
      </c>
      <c r="BV130" s="36">
        <f>Tabla25[[#This Row],[PAS_DUR_COR_COD_ROS_TG_POS]]-Tabla25[[#This Row],[ESC_DUR_COR_COD_ROS_TG_POS]]</f>
        <v>161.59663865546236</v>
      </c>
      <c r="BW130" s="36">
        <f>Tabla25[[#This Row],[PAS_NUM_COR_COD_ROS_TG_TOT]]-Tabla25[[#This Row],[ESC_NUM_COR_COD_ROS_TG_TOT]]</f>
        <v>1.1523809523809523</v>
      </c>
      <c r="BX130" s="36">
        <f>Tabla25[[#This Row],[PAS_DUR_COR_COD_ROS_TG_TOT]]-Tabla25[[#This Row],[ESC_DUR_COR_COD_ROS_TG_TOT]]</f>
        <v>260.16568627450988</v>
      </c>
      <c r="BY130" s="39">
        <f>Tabla25[[#This Row],[PAS_NUM_COR_COD_ESC_TG_NEG]]-Tabla25[[#This Row],[ESC_NUM_COR_COD_ESC_TG_NEG]]</f>
        <v>-1.8250000000000002</v>
      </c>
      <c r="BZ130" s="39">
        <f>Tabla25[[#This Row],[PAS_DUR_COR_COD_ESC_TG_NEG]]-Tabla25[[#This Row],[ESC_DUR_COR_COD_ESC_TG_NEG]]</f>
        <v>-13.9375</v>
      </c>
      <c r="CA130" s="39">
        <f>Tabla25[[#This Row],[PAS_NUM_COR_COD_ESC_TG_NEU]]-Tabla25[[#This Row],[ESC_NUM_COR_COD_ESC_TG_NEU]]</f>
        <v>-0.30000000000000027</v>
      </c>
      <c r="CB130" s="39">
        <f>Tabla25[[#This Row],[PAS_DUR_COR_COD_ESC_TG_NEU]]-Tabla25[[#This Row],[ESC_DUR_COR_COD_ESC_TG_NEU]]</f>
        <v>-33.562091503267879</v>
      </c>
      <c r="CC130" s="39">
        <f>Tabla25[[#This Row],[PAS_NUM_COR_COD_ESC_TG_POS]]-Tabla25[[#This Row],[ESC_NUM_COR_COD_ESC_TG_POS]]</f>
        <v>-0.75</v>
      </c>
      <c r="CD130" s="39">
        <f>Tabla25[[#This Row],[PAS_DUR_COR_COD_ESC_TG_POS]]-Tabla25[[#This Row],[ESC_DUR_COR_COD_ESC_TG_POS]]</f>
        <v>-125.41176470588232</v>
      </c>
      <c r="CE130" s="39">
        <f>Tabla25[[#This Row],[PAS_NUM_COR_COD_ESC_TG_TOT]]-Tabla25[[#This Row],[ESC_NUM_COR_COD_ESC_TG_TOT]]</f>
        <v>-0.89761904761904754</v>
      </c>
      <c r="CF130" s="39">
        <f>Tabla25[[#This Row],[PAS_DUR_COR_COD_ESC_TG_TOT]]-Tabla25[[#This Row],[ESC_DUR_COR_COD_ESC_TG_TOT]]</f>
        <v>-56.700000000000045</v>
      </c>
      <c r="CG130" s="42">
        <f>Tabla25[[#This Row],[PAS_NUM_COR_COD_ROS_TG_NEG]]-Tabla25[[#This Row],[PAS_NUM_COR_COD_ESC_TG_NEG]]</f>
        <v>1</v>
      </c>
      <c r="CH130" s="42">
        <f>Tabla25[[#This Row],[PAS_NUM_COR_COD_ROS_TG_NEU]]-Tabla25[[#This Row],[PAS_NUM_COR_COD_ESC_TG_NEU]]</f>
        <v>0.70000000000000018</v>
      </c>
      <c r="CI130" s="42">
        <f>Tabla25[[#This Row],[PAS_NUM_COR_COD_ROS_TG_POS]]-Tabla25[[#This Row],[PAS_NUM_COR_COD_ESC_TG_POS]]</f>
        <v>0.69999999999999973</v>
      </c>
      <c r="CJ130" s="42">
        <f>Tabla25[[#This Row],[PAS_NUM_COR_COD_ROS_TG_TOT]]-Tabla25[[#This Row],[PAS_NUM_COR_COD_ESC_TG_TOT]]</f>
        <v>0.79999999999999982</v>
      </c>
      <c r="CK130" s="42">
        <f>Tabla25[[#This Row],[PAS_DUR_COR_COD_ROS_TG_NEG]]-Tabla25[[#This Row],[PAS_DUR_COR_COD_ESC_TG_NEG]]</f>
        <v>320.375</v>
      </c>
      <c r="CL130" s="42">
        <f>Tabla25[[#This Row],[PAS_DUR_COR_COD_ROS_TG_NEU]]-Tabla25[[#This Row],[PAS_DUR_COR_COD_ESC_TG_NEU]]</f>
        <v>86.950980392156794</v>
      </c>
      <c r="CM130" s="42">
        <f>Tabla25[[#This Row],[PAS_DUR_COR_COD_ROS_TG_POS]]-Tabla25[[#This Row],[PAS_DUR_COR_COD_ESC_TG_POS]]</f>
        <v>270.2941176470589</v>
      </c>
      <c r="CN130" s="42">
        <f>Tabla25[[#This Row],[PAS_DUR_COR_COD_ROS_TG_TOT]]-Tabla25[[#This Row],[PAS_DUR_COR_COD_ESC_TG_TOT]]</f>
        <v>220.67568627450987</v>
      </c>
      <c r="CO130" s="44">
        <f>Tabla25[[#This Row],[ESC_NUM_COR_COD_ROS_TG_NEG]]-Tabla25[[#This Row],[ESC_NUM_COR_COD_ESC_TG_NEG]]</f>
        <v>-2.375</v>
      </c>
      <c r="CP130" s="44">
        <f>Tabla25[[#This Row],[ESC_NUM_COR_COD_ROS_TG_NEU]]-Tabla25[[#This Row],[ESC_NUM_COR_COD_ESC_TG_NEU]]</f>
        <v>-0.80000000000000027</v>
      </c>
      <c r="CQ130" s="44">
        <f>Tabla25[[#This Row],[ESC_NUM_COR_COD_ROS_TG_POS]]-Tabla25[[#This Row],[ESC_NUM_COR_COD_ESC_TG_POS]]</f>
        <v>-0.80000000000000027</v>
      </c>
      <c r="CR130" s="44">
        <f>Tabla25[[#This Row],[ESC_NUM_COR_COD_ROS_TG_TOT]]-Tabla25[[#This Row],[ESC_NUM_COR_COD_ESC_TG_TOT]]</f>
        <v>-1.25</v>
      </c>
      <c r="CS130" s="44">
        <f>Tabla25[[#This Row],[ESC_DUR_COR_COD_ROS_TG_NEG]]-Tabla25[[#This Row],[ESC_DUR_COR_COD_ESC_TG_NEG]]</f>
        <v>-202.125</v>
      </c>
      <c r="CT130" s="44">
        <f>Tabla25[[#This Row],[ESC_DUR_COR_COD_ROS_TG_NEU]]-Tabla25[[#This Row],[ESC_DUR_COR_COD_ESC_TG_NEU]]</f>
        <v>-92.194444444444343</v>
      </c>
      <c r="CU130" s="44">
        <f>Tabla25[[#This Row],[ESC_DUR_COR_COD_ROS_TG_POS]]-Tabla25[[#This Row],[ESC_DUR_COR_COD_ESC_TG_POS]]</f>
        <v>-16.714285714285779</v>
      </c>
      <c r="CV130" s="44">
        <f>Tabla25[[#This Row],[ESC_DUR_COR_COD_ROS_TG_TOT]]-Tabla25[[#This Row],[ESC_DUR_COR_COD_ESC_TG_TOT]]</f>
        <v>-96.190000000000055</v>
      </c>
      <c r="CW130" s="47">
        <f>Tabla25[[#This Row],[ROS_NUM_COR_COD_ROS_TG_NEG]]-Tabla25[[#This Row],[ROS_NUM_COR_COD_ESC_TG_NEG]]</f>
        <v>1.2222222222222223</v>
      </c>
      <c r="CX130" s="47">
        <f>Tabla25[[#This Row],[ROS_NUM_COR_COD_ROS_TG_NEU]]-Tabla25[[#This Row],[ROS_NUM_COR_COD_ESC_TG_NEU]]</f>
        <v>0.89999999999999991</v>
      </c>
      <c r="CY130" s="47">
        <f>Tabla25[[#This Row],[ROS_NUM_COR_COD_ROS_TG_POS]]-Tabla25[[#This Row],[ROS_NUM_COR_COD_ESC_TG_POS]]</f>
        <v>2.5555555555555554</v>
      </c>
      <c r="CZ130" s="47">
        <f>Tabla25[[#This Row],[ROS_NUM_COR_COD_ROS_TG_TOT]]-Tabla25[[#This Row],[ROS_NUM_COR_COD_ESC_TG_TOT]]</f>
        <v>1.5357142857142856</v>
      </c>
      <c r="DA130" s="47">
        <f>Tabla25[[#This Row],[ROS_DUR_COR_COD_ROS_TG_NEG]]-Tabla25[[#This Row],[ROS_DUR_COR_COD_ESC_TG_NEG]]</f>
        <v>380.2380952380953</v>
      </c>
      <c r="DB130" s="47">
        <f>Tabla25[[#This Row],[ROS_DUR_COR_COD_ROS_TG_NEU]]-Tabla25[[#This Row],[ROS_DUR_COR_COD_ESC_TG_NEU]]</f>
        <v>286.69047619047615</v>
      </c>
      <c r="DC130" s="47">
        <f>Tabla25[[#This Row],[ROS_DUR_COR_COD_ROS_TG_POS]]-Tabla25[[#This Row],[ROS_DUR_COR_COD_ESC_TG_POS]]</f>
        <v>-111.625</v>
      </c>
      <c r="DD130" s="47">
        <f>Tabla25[[#This Row],[ROS_DUR_COR_COD_ROS_TG_TOT]]-Tabla25[[#This Row],[ROS_DUR_COR_COD_ESC_TG_TOT]]</f>
        <v>233.74431818181824</v>
      </c>
    </row>
    <row r="131" spans="1:108" x14ac:dyDescent="0.3">
      <c r="A131" s="2" t="s">
        <v>129</v>
      </c>
      <c r="B131" s="2">
        <v>40</v>
      </c>
      <c r="C131" s="2">
        <v>2</v>
      </c>
      <c r="D131" s="2">
        <v>46</v>
      </c>
      <c r="E131" s="19">
        <v>0.05</v>
      </c>
      <c r="F131" s="19">
        <v>248</v>
      </c>
      <c r="G131" s="19">
        <v>0.1</v>
      </c>
      <c r="H131" s="19">
        <v>241</v>
      </c>
      <c r="I131" s="19">
        <v>0.05</v>
      </c>
      <c r="J131" s="19">
        <v>153</v>
      </c>
      <c r="K131" s="19">
        <v>6.6666666666666666E-2</v>
      </c>
      <c r="L131" s="19">
        <v>220.75</v>
      </c>
      <c r="M131" s="21">
        <v>0.45</v>
      </c>
      <c r="N131" s="21">
        <v>648.33333333333337</v>
      </c>
      <c r="O131" s="21">
        <v>0</v>
      </c>
      <c r="Q131" s="21">
        <v>0.15</v>
      </c>
      <c r="R131" s="21">
        <v>402.5</v>
      </c>
      <c r="S131" s="21">
        <v>0.2</v>
      </c>
      <c r="T131" s="21">
        <v>550</v>
      </c>
      <c r="U131" s="22">
        <v>2</v>
      </c>
      <c r="V131" s="22">
        <v>1550.25</v>
      </c>
      <c r="W131" s="22">
        <v>2.2999999999999998</v>
      </c>
      <c r="X131" s="22">
        <v>1506</v>
      </c>
      <c r="Y131" s="22">
        <v>1.2</v>
      </c>
      <c r="Z131" s="22">
        <v>771</v>
      </c>
      <c r="AA131" s="22">
        <v>1.8333333333333333</v>
      </c>
      <c r="AB131" s="22">
        <v>1275.75</v>
      </c>
      <c r="AC131" s="24">
        <v>0.5</v>
      </c>
      <c r="AD131" s="24">
        <v>571</v>
      </c>
      <c r="AE131" s="24">
        <v>0.7</v>
      </c>
      <c r="AF131" s="24">
        <v>666.33333333333337</v>
      </c>
      <c r="AG131" s="24">
        <v>3.1</v>
      </c>
      <c r="AH131" s="24">
        <v>1621.2</v>
      </c>
      <c r="AI131" s="24">
        <v>1.4333333333333333</v>
      </c>
      <c r="AJ131" s="24">
        <v>1124.7</v>
      </c>
      <c r="AK131" s="26">
        <v>1.8888888888888888</v>
      </c>
      <c r="AL131" s="26">
        <v>1885.6666666666667</v>
      </c>
      <c r="AM131" s="26">
        <v>1.8</v>
      </c>
      <c r="AN131" s="26">
        <v>2225.6666666666665</v>
      </c>
      <c r="AO131" s="26">
        <v>2.7777777777777777</v>
      </c>
      <c r="AP131" s="26">
        <v>1482.4</v>
      </c>
      <c r="AQ131" s="26">
        <v>2.1428571428571428</v>
      </c>
      <c r="AR131" s="26">
        <v>1795.090909090909</v>
      </c>
      <c r="AS131" s="28">
        <v>4.1111111111111107</v>
      </c>
      <c r="AT131" s="28">
        <v>1761.7142857142858</v>
      </c>
      <c r="AU131" s="28">
        <v>2</v>
      </c>
      <c r="AV131" s="28">
        <v>2243.6666666666665</v>
      </c>
      <c r="AW131" s="28">
        <v>3.1111111111111112</v>
      </c>
      <c r="AX131" s="28">
        <v>1468.5</v>
      </c>
      <c r="AY131" s="28">
        <v>3.0357142857142856</v>
      </c>
      <c r="AZ131" s="28">
        <v>1742.125</v>
      </c>
      <c r="BA131" s="33">
        <f>Tabla25[[#This Row],[ROS_NUM_COR_COD_ROS_TG_NEG]]-Tabla25[[#This Row],[PAS_NUM_COR_COD_ROS_TG_NEG]]</f>
        <v>3.6611111111111105</v>
      </c>
      <c r="BB131" s="33">
        <f>Tabla25[[#This Row],[ROS_DUR_COR_COD_ROS_TG_NEG]]-Tabla25[[#This Row],[PAS_DUR_COR_COD_ROS_TG_NEG]]</f>
        <v>1113.3809523809523</v>
      </c>
      <c r="BC131" s="33">
        <f>Tabla25[[#This Row],[ROS_NUM_COR_COD_ROS_TG_NEU]]-Tabla25[[#This Row],[PAS_NUM_COR_COD_ROS_TG_NEU]]</f>
        <v>2</v>
      </c>
      <c r="BD131" s="33">
        <f>Tabla25[[#This Row],[ROS_DUR_COR_COD_ROS_TG_NEU]]-Tabla25[[#This Row],[PAS_DUR_COR_COD_ROS_TG_NEU]]</f>
        <v>2243.6666666666665</v>
      </c>
      <c r="BE131" s="33">
        <f>Tabla25[[#This Row],[ROS_NUM_COR_COD_ROS_TG_POS]]-Tabla25[[#This Row],[PAS_NUM_COR_COD_ROS_TG_POS]]</f>
        <v>2.9611111111111112</v>
      </c>
      <c r="BF131" s="33">
        <f>Tabla25[[#This Row],[ROS_DUR_COR_COD_ROS_TG_POS]]-Tabla25[[#This Row],[PAS_DUR_COR_COD_ROS_TG_POS]]</f>
        <v>1066</v>
      </c>
      <c r="BG131" s="33">
        <f>Tabla25[[#This Row],[ROS_NUM_COR_COD_ROS_TG_TOT]]-Tabla25[[#This Row],[PAS_NUM_COR_COD_ROS_TG_TOT]]</f>
        <v>2.8357142857142854</v>
      </c>
      <c r="BH131" s="33">
        <f>Tabla25[[#This Row],[ROS_DUR_COR_COD_ROS_TG_TOT]]-Tabla25[[#This Row],[PAS_DUR_COR_COD_ROS_TG_TOT]]</f>
        <v>1192.125</v>
      </c>
      <c r="BI131" s="30">
        <f>Tabla25[[#This Row],[ROS_NUM_COR_COD_ESC_TG_NEG]]-Tabla25[[#This Row],[PAS_NUM_COR_COD_ESC_TG_NEG]]</f>
        <v>1.8388888888888888</v>
      </c>
      <c r="BJ131" s="30">
        <f>Tabla25[[#This Row],[ROS_DUR_COR_COD_ESC_TG_NEG]]-Tabla25[[#This Row],[PAS_DUR_COR_COD_ESC_TG_NEG]]</f>
        <v>1637.6666666666667</v>
      </c>
      <c r="BK131" s="30">
        <f>Tabla25[[#This Row],[ROS_NUM_COR_COD_ESC_TG_NEU]]-Tabla25[[#This Row],[PAS_NUM_COR_COD_ESC_TG_NEU]]</f>
        <v>1.7</v>
      </c>
      <c r="BL131" s="30">
        <f>Tabla25[[#This Row],[ROS_DUR_COR_COD_ESC_TG_NEU]]-Tabla25[[#This Row],[PAS_DUR_COR_COD_ESC_TG_NEU]]</f>
        <v>1984.6666666666665</v>
      </c>
      <c r="BM131" s="30">
        <f>Tabla25[[#This Row],[ROS_NUM_COR_COD_ESC_TG_POS]]-Tabla25[[#This Row],[PAS_NUM_COR_COD_ESC_TG_POS]]</f>
        <v>2.7277777777777779</v>
      </c>
      <c r="BN131" s="30">
        <f>Tabla25[[#This Row],[ROS_DUR_COR_COD_ESC_TG_POS]]-Tabla25[[#This Row],[PAS_DUR_COR_COD_ESC_TG_POS]]</f>
        <v>1329.4</v>
      </c>
      <c r="BO131" s="30">
        <f>Tabla25[[#This Row],[ROS_NUM_COR_COD_ESC_TG_TOT]]-Tabla25[[#This Row],[PAS_NUM_COR_COD_ESC_TG_TOT]]</f>
        <v>2.0761904761904759</v>
      </c>
      <c r="BP131" s="30">
        <f>Tabla25[[#This Row],[ROS_DUR_COR_COD_ESC_TG_TOT]]-Tabla25[[#This Row],[PAS_DUR_COR_COD_ESC_TG_TOT]]</f>
        <v>1574.340909090909</v>
      </c>
      <c r="BQ131" s="36">
        <f>Tabla25[[#This Row],[PAS_NUM_COR_COD_ROS_TG_NEG]]-Tabla25[[#This Row],[ESC_NUM_COR_COD_ROS_TG_NEG]]</f>
        <v>-4.9999999999999989E-2</v>
      </c>
      <c r="BR131" s="36">
        <f>Tabla25[[#This Row],[PAS_DUR_COR_COD_ROS_TG_NEG]]-Tabla25[[#This Row],[ESC_DUR_COR_COD_ROS_TG_NEG]]</f>
        <v>77.333333333333371</v>
      </c>
      <c r="BS131" s="36">
        <f>Tabla25[[#This Row],[PAS_NUM_COR_COD_ROS_TG_NEU]]-Tabla25[[#This Row],[ESC_NUM_COR_COD_ROS_TG_NEU]]</f>
        <v>-0.7</v>
      </c>
      <c r="BT131" s="36">
        <f>Tabla25[[#This Row],[PAS_DUR_COR_COD_ROS_TG_NEU]]-Tabla25[[#This Row],[ESC_DUR_COR_COD_ROS_TG_NEU]]</f>
        <v>-666.33333333333337</v>
      </c>
      <c r="BU131" s="36">
        <f>Tabla25[[#This Row],[PAS_NUM_COR_COD_ROS_TG_POS]]-Tabla25[[#This Row],[ESC_NUM_COR_COD_ROS_TG_POS]]</f>
        <v>-2.95</v>
      </c>
      <c r="BV131" s="36">
        <f>Tabla25[[#This Row],[PAS_DUR_COR_COD_ROS_TG_POS]]-Tabla25[[#This Row],[ESC_DUR_COR_COD_ROS_TG_POS]]</f>
        <v>-1218.7</v>
      </c>
      <c r="BW131" s="36">
        <f>Tabla25[[#This Row],[PAS_NUM_COR_COD_ROS_TG_TOT]]-Tabla25[[#This Row],[ESC_NUM_COR_COD_ROS_TG_TOT]]</f>
        <v>-1.2333333333333334</v>
      </c>
      <c r="BX131" s="36">
        <f>Tabla25[[#This Row],[PAS_DUR_COR_COD_ROS_TG_TOT]]-Tabla25[[#This Row],[ESC_DUR_COR_COD_ROS_TG_TOT]]</f>
        <v>-574.70000000000005</v>
      </c>
      <c r="BY131" s="39">
        <f>Tabla25[[#This Row],[PAS_NUM_COR_COD_ESC_TG_NEG]]-Tabla25[[#This Row],[ESC_NUM_COR_COD_ESC_TG_NEG]]</f>
        <v>-1.95</v>
      </c>
      <c r="BZ131" s="39">
        <f>Tabla25[[#This Row],[PAS_DUR_COR_COD_ESC_TG_NEG]]-Tabla25[[#This Row],[ESC_DUR_COR_COD_ESC_TG_NEG]]</f>
        <v>-1302.25</v>
      </c>
      <c r="CA131" s="39">
        <f>Tabla25[[#This Row],[PAS_NUM_COR_COD_ESC_TG_NEU]]-Tabla25[[#This Row],[ESC_NUM_COR_COD_ESC_TG_NEU]]</f>
        <v>-2.1999999999999997</v>
      </c>
      <c r="CB131" s="39">
        <f>Tabla25[[#This Row],[PAS_DUR_COR_COD_ESC_TG_NEU]]-Tabla25[[#This Row],[ESC_DUR_COR_COD_ESC_TG_NEU]]</f>
        <v>-1265</v>
      </c>
      <c r="CC131" s="39">
        <f>Tabla25[[#This Row],[PAS_NUM_COR_COD_ESC_TG_POS]]-Tabla25[[#This Row],[ESC_NUM_COR_COD_ESC_TG_POS]]</f>
        <v>-1.1499999999999999</v>
      </c>
      <c r="CD131" s="39">
        <f>Tabla25[[#This Row],[PAS_DUR_COR_COD_ESC_TG_POS]]-Tabla25[[#This Row],[ESC_DUR_COR_COD_ESC_TG_POS]]</f>
        <v>-618</v>
      </c>
      <c r="CE131" s="39">
        <f>Tabla25[[#This Row],[PAS_NUM_COR_COD_ESC_TG_TOT]]-Tabla25[[#This Row],[ESC_NUM_COR_COD_ESC_TG_TOT]]</f>
        <v>-1.7666666666666666</v>
      </c>
      <c r="CF131" s="39">
        <f>Tabla25[[#This Row],[PAS_DUR_COR_COD_ESC_TG_TOT]]-Tabla25[[#This Row],[ESC_DUR_COR_COD_ESC_TG_TOT]]</f>
        <v>-1055</v>
      </c>
      <c r="CG131" s="42">
        <f>Tabla25[[#This Row],[PAS_NUM_COR_COD_ROS_TG_NEG]]-Tabla25[[#This Row],[PAS_NUM_COR_COD_ESC_TG_NEG]]</f>
        <v>0.4</v>
      </c>
      <c r="CH131" s="42">
        <f>Tabla25[[#This Row],[PAS_NUM_COR_COD_ROS_TG_NEU]]-Tabla25[[#This Row],[PAS_NUM_COR_COD_ESC_TG_NEU]]</f>
        <v>-0.1</v>
      </c>
      <c r="CI131" s="42">
        <f>Tabla25[[#This Row],[PAS_NUM_COR_COD_ROS_TG_POS]]-Tabla25[[#This Row],[PAS_NUM_COR_COD_ESC_TG_POS]]</f>
        <v>9.9999999999999992E-2</v>
      </c>
      <c r="CJ131" s="42">
        <f>Tabla25[[#This Row],[PAS_NUM_COR_COD_ROS_TG_TOT]]-Tabla25[[#This Row],[PAS_NUM_COR_COD_ESC_TG_TOT]]</f>
        <v>0.13333333333333336</v>
      </c>
      <c r="CK131" s="42">
        <f>Tabla25[[#This Row],[PAS_DUR_COR_COD_ROS_TG_NEG]]-Tabla25[[#This Row],[PAS_DUR_COR_COD_ESC_TG_NEG]]</f>
        <v>400.33333333333337</v>
      </c>
      <c r="CL131" s="42">
        <f>Tabla25[[#This Row],[PAS_DUR_COR_COD_ROS_TG_NEU]]-Tabla25[[#This Row],[PAS_DUR_COR_COD_ESC_TG_NEU]]</f>
        <v>-241</v>
      </c>
      <c r="CM131" s="42">
        <f>Tabla25[[#This Row],[PAS_DUR_COR_COD_ROS_TG_POS]]-Tabla25[[#This Row],[PAS_DUR_COR_COD_ESC_TG_POS]]</f>
        <v>249.5</v>
      </c>
      <c r="CN131" s="42">
        <f>Tabla25[[#This Row],[PAS_DUR_COR_COD_ROS_TG_TOT]]-Tabla25[[#This Row],[PAS_DUR_COR_COD_ESC_TG_TOT]]</f>
        <v>329.25</v>
      </c>
      <c r="CO131" s="44">
        <f>Tabla25[[#This Row],[ESC_NUM_COR_COD_ROS_TG_NEG]]-Tabla25[[#This Row],[ESC_NUM_COR_COD_ESC_TG_NEG]]</f>
        <v>-1.5</v>
      </c>
      <c r="CP131" s="44">
        <f>Tabla25[[#This Row],[ESC_NUM_COR_COD_ROS_TG_NEU]]-Tabla25[[#This Row],[ESC_NUM_COR_COD_ESC_TG_NEU]]</f>
        <v>-1.5999999999999999</v>
      </c>
      <c r="CQ131" s="44">
        <f>Tabla25[[#This Row],[ESC_NUM_COR_COD_ROS_TG_POS]]-Tabla25[[#This Row],[ESC_NUM_COR_COD_ESC_TG_POS]]</f>
        <v>1.9000000000000001</v>
      </c>
      <c r="CR131" s="44">
        <f>Tabla25[[#This Row],[ESC_NUM_COR_COD_ROS_TG_TOT]]-Tabla25[[#This Row],[ESC_NUM_COR_COD_ESC_TG_TOT]]</f>
        <v>-0.39999999999999991</v>
      </c>
      <c r="CS131" s="44">
        <f>Tabla25[[#This Row],[ESC_DUR_COR_COD_ROS_TG_NEG]]-Tabla25[[#This Row],[ESC_DUR_COR_COD_ESC_TG_NEG]]</f>
        <v>-979.25</v>
      </c>
      <c r="CT131" s="44">
        <f>Tabla25[[#This Row],[ESC_DUR_COR_COD_ROS_TG_NEU]]-Tabla25[[#This Row],[ESC_DUR_COR_COD_ESC_TG_NEU]]</f>
        <v>-839.66666666666663</v>
      </c>
      <c r="CU131" s="44">
        <f>Tabla25[[#This Row],[ESC_DUR_COR_COD_ROS_TG_POS]]-Tabla25[[#This Row],[ESC_DUR_COR_COD_ESC_TG_POS]]</f>
        <v>850.2</v>
      </c>
      <c r="CV131" s="44">
        <f>Tabla25[[#This Row],[ESC_DUR_COR_COD_ROS_TG_TOT]]-Tabla25[[#This Row],[ESC_DUR_COR_COD_ESC_TG_TOT]]</f>
        <v>-151.04999999999995</v>
      </c>
      <c r="CW131" s="47">
        <f>Tabla25[[#This Row],[ROS_NUM_COR_COD_ROS_TG_NEG]]-Tabla25[[#This Row],[ROS_NUM_COR_COD_ESC_TG_NEG]]</f>
        <v>2.2222222222222219</v>
      </c>
      <c r="CX131" s="47">
        <f>Tabla25[[#This Row],[ROS_NUM_COR_COD_ROS_TG_NEU]]-Tabla25[[#This Row],[ROS_NUM_COR_COD_ESC_TG_NEU]]</f>
        <v>0.19999999999999996</v>
      </c>
      <c r="CY131" s="47">
        <f>Tabla25[[#This Row],[ROS_NUM_COR_COD_ROS_TG_POS]]-Tabla25[[#This Row],[ROS_NUM_COR_COD_ESC_TG_POS]]</f>
        <v>0.33333333333333348</v>
      </c>
      <c r="CZ131" s="47">
        <f>Tabla25[[#This Row],[ROS_NUM_COR_COD_ROS_TG_TOT]]-Tabla25[[#This Row],[ROS_NUM_COR_COD_ESC_TG_TOT]]</f>
        <v>0.89285714285714279</v>
      </c>
      <c r="DA131" s="47">
        <f>Tabla25[[#This Row],[ROS_DUR_COR_COD_ROS_TG_NEG]]-Tabla25[[#This Row],[ROS_DUR_COR_COD_ESC_TG_NEG]]</f>
        <v>-123.95238095238096</v>
      </c>
      <c r="DB131" s="47">
        <f>Tabla25[[#This Row],[ROS_DUR_COR_COD_ROS_TG_NEU]]-Tabla25[[#This Row],[ROS_DUR_COR_COD_ESC_TG_NEU]]</f>
        <v>18</v>
      </c>
      <c r="DC131" s="47">
        <f>Tabla25[[#This Row],[ROS_DUR_COR_COD_ROS_TG_POS]]-Tabla25[[#This Row],[ROS_DUR_COR_COD_ESC_TG_POS]]</f>
        <v>-13.900000000000091</v>
      </c>
      <c r="DD131" s="47">
        <f>Tabla25[[#This Row],[ROS_DUR_COR_COD_ROS_TG_TOT]]-Tabla25[[#This Row],[ROS_DUR_COR_COD_ESC_TG_TOT]]</f>
        <v>-52.965909090909008</v>
      </c>
    </row>
    <row r="132" spans="1:108" x14ac:dyDescent="0.3">
      <c r="A132" s="4" t="s">
        <v>130</v>
      </c>
      <c r="B132" s="2">
        <v>40</v>
      </c>
      <c r="C132" s="2">
        <v>2</v>
      </c>
      <c r="D132" s="2">
        <v>45</v>
      </c>
      <c r="U132" s="22">
        <v>5</v>
      </c>
      <c r="V132" s="22">
        <v>1242.7</v>
      </c>
      <c r="W132" s="22">
        <v>5</v>
      </c>
      <c r="X132" s="22">
        <v>1484.1</v>
      </c>
      <c r="Y132" s="22">
        <v>4.4444444444444446</v>
      </c>
      <c r="Z132" s="22">
        <v>1424.7142857142858</v>
      </c>
      <c r="AA132" s="22">
        <v>4.8275862068965516</v>
      </c>
      <c r="AB132" s="22">
        <v>1379.2962962962963</v>
      </c>
      <c r="AC132" s="24">
        <v>3.4</v>
      </c>
      <c r="AD132" s="24">
        <v>882.55555555555554</v>
      </c>
      <c r="AE132" s="24">
        <v>2.7</v>
      </c>
      <c r="AF132" s="24">
        <v>589.79999999999995</v>
      </c>
      <c r="AG132" s="24">
        <v>3.4444444444444446</v>
      </c>
      <c r="AH132" s="24">
        <v>1047.5</v>
      </c>
      <c r="AI132" s="24">
        <v>3.1724137931034484</v>
      </c>
      <c r="AJ132" s="24">
        <v>823</v>
      </c>
      <c r="BA132" s="33">
        <f>Tabla25[[#This Row],[ROS_NUM_COR_COD_ROS_TG_NEG]]-Tabla25[[#This Row],[PAS_NUM_COR_COD_ROS_TG_NEG]]</f>
        <v>0</v>
      </c>
      <c r="BB132" s="33">
        <f>Tabla25[[#This Row],[ROS_DUR_COR_COD_ROS_TG_NEG]]-Tabla25[[#This Row],[PAS_DUR_COR_COD_ROS_TG_NEG]]</f>
        <v>0</v>
      </c>
      <c r="BC132" s="33">
        <f>Tabla25[[#This Row],[ROS_NUM_COR_COD_ROS_TG_NEU]]-Tabla25[[#This Row],[PAS_NUM_COR_COD_ROS_TG_NEU]]</f>
        <v>0</v>
      </c>
      <c r="BD132" s="33">
        <f>Tabla25[[#This Row],[ROS_DUR_COR_COD_ROS_TG_NEU]]-Tabla25[[#This Row],[PAS_DUR_COR_COD_ROS_TG_NEU]]</f>
        <v>0</v>
      </c>
      <c r="BE132" s="33">
        <f>Tabla25[[#This Row],[ROS_NUM_COR_COD_ROS_TG_POS]]-Tabla25[[#This Row],[PAS_NUM_COR_COD_ROS_TG_POS]]</f>
        <v>0</v>
      </c>
      <c r="BF132" s="33">
        <f>Tabla25[[#This Row],[ROS_DUR_COR_COD_ROS_TG_POS]]-Tabla25[[#This Row],[PAS_DUR_COR_COD_ROS_TG_POS]]</f>
        <v>0</v>
      </c>
      <c r="BG132" s="33">
        <f>Tabla25[[#This Row],[ROS_NUM_COR_COD_ROS_TG_TOT]]-Tabla25[[#This Row],[PAS_NUM_COR_COD_ROS_TG_TOT]]</f>
        <v>0</v>
      </c>
      <c r="BH132" s="33">
        <f>Tabla25[[#This Row],[ROS_DUR_COR_COD_ROS_TG_TOT]]-Tabla25[[#This Row],[PAS_DUR_COR_COD_ROS_TG_TOT]]</f>
        <v>0</v>
      </c>
      <c r="BI132" s="30">
        <f>Tabla25[[#This Row],[ROS_NUM_COR_COD_ESC_TG_NEG]]-Tabla25[[#This Row],[PAS_NUM_COR_COD_ESC_TG_NEG]]</f>
        <v>0</v>
      </c>
      <c r="BJ132" s="30">
        <f>Tabla25[[#This Row],[ROS_DUR_COR_COD_ESC_TG_NEG]]-Tabla25[[#This Row],[PAS_DUR_COR_COD_ESC_TG_NEG]]</f>
        <v>0</v>
      </c>
      <c r="BK132" s="30">
        <f>Tabla25[[#This Row],[ROS_NUM_COR_COD_ESC_TG_NEU]]-Tabla25[[#This Row],[PAS_NUM_COR_COD_ESC_TG_NEU]]</f>
        <v>0</v>
      </c>
      <c r="BL132" s="30">
        <f>Tabla25[[#This Row],[ROS_DUR_COR_COD_ESC_TG_NEU]]-Tabla25[[#This Row],[PAS_DUR_COR_COD_ESC_TG_NEU]]</f>
        <v>0</v>
      </c>
      <c r="BM132" s="30">
        <f>Tabla25[[#This Row],[ROS_NUM_COR_COD_ESC_TG_POS]]-Tabla25[[#This Row],[PAS_NUM_COR_COD_ESC_TG_POS]]</f>
        <v>0</v>
      </c>
      <c r="BN132" s="30">
        <f>Tabla25[[#This Row],[ROS_DUR_COR_COD_ESC_TG_POS]]-Tabla25[[#This Row],[PAS_DUR_COR_COD_ESC_TG_POS]]</f>
        <v>0</v>
      </c>
      <c r="BO132" s="30">
        <f>Tabla25[[#This Row],[ROS_NUM_COR_COD_ESC_TG_TOT]]-Tabla25[[#This Row],[PAS_NUM_COR_COD_ESC_TG_TOT]]</f>
        <v>0</v>
      </c>
      <c r="BP132" s="30">
        <f>Tabla25[[#This Row],[ROS_DUR_COR_COD_ESC_TG_TOT]]-Tabla25[[#This Row],[PAS_DUR_COR_COD_ESC_TG_TOT]]</f>
        <v>0</v>
      </c>
      <c r="BQ132" s="36">
        <f>Tabla25[[#This Row],[PAS_NUM_COR_COD_ROS_TG_NEG]]-Tabla25[[#This Row],[ESC_NUM_COR_COD_ROS_TG_NEG]]</f>
        <v>-3.4</v>
      </c>
      <c r="BR132" s="36">
        <f>Tabla25[[#This Row],[PAS_DUR_COR_COD_ROS_TG_NEG]]-Tabla25[[#This Row],[ESC_DUR_COR_COD_ROS_TG_NEG]]</f>
        <v>-882.55555555555554</v>
      </c>
      <c r="BS132" s="36">
        <f>Tabla25[[#This Row],[PAS_NUM_COR_COD_ROS_TG_NEU]]-Tabla25[[#This Row],[ESC_NUM_COR_COD_ROS_TG_NEU]]</f>
        <v>-2.7</v>
      </c>
      <c r="BT132" s="36">
        <f>Tabla25[[#This Row],[PAS_DUR_COR_COD_ROS_TG_NEU]]-Tabla25[[#This Row],[ESC_DUR_COR_COD_ROS_TG_NEU]]</f>
        <v>-589.79999999999995</v>
      </c>
      <c r="BU132" s="36">
        <f>Tabla25[[#This Row],[PAS_NUM_COR_COD_ROS_TG_POS]]-Tabla25[[#This Row],[ESC_NUM_COR_COD_ROS_TG_POS]]</f>
        <v>-3.4444444444444446</v>
      </c>
      <c r="BV132" s="36">
        <f>Tabla25[[#This Row],[PAS_DUR_COR_COD_ROS_TG_POS]]-Tabla25[[#This Row],[ESC_DUR_COR_COD_ROS_TG_POS]]</f>
        <v>-1047.5</v>
      </c>
      <c r="BW132" s="36">
        <f>Tabla25[[#This Row],[PAS_NUM_COR_COD_ROS_TG_TOT]]-Tabla25[[#This Row],[ESC_NUM_COR_COD_ROS_TG_TOT]]</f>
        <v>-3.1724137931034484</v>
      </c>
      <c r="BX132" s="36">
        <f>Tabla25[[#This Row],[PAS_DUR_COR_COD_ROS_TG_TOT]]-Tabla25[[#This Row],[ESC_DUR_COR_COD_ROS_TG_TOT]]</f>
        <v>-823</v>
      </c>
      <c r="BY132" s="39">
        <f>Tabla25[[#This Row],[PAS_NUM_COR_COD_ESC_TG_NEG]]-Tabla25[[#This Row],[ESC_NUM_COR_COD_ESC_TG_NEG]]</f>
        <v>-5</v>
      </c>
      <c r="BZ132" s="39">
        <f>Tabla25[[#This Row],[PAS_DUR_COR_COD_ESC_TG_NEG]]-Tabla25[[#This Row],[ESC_DUR_COR_COD_ESC_TG_NEG]]</f>
        <v>-1242.7</v>
      </c>
      <c r="CA132" s="39">
        <f>Tabla25[[#This Row],[PAS_NUM_COR_COD_ESC_TG_NEU]]-Tabla25[[#This Row],[ESC_NUM_COR_COD_ESC_TG_NEU]]</f>
        <v>-5</v>
      </c>
      <c r="CB132" s="39">
        <f>Tabla25[[#This Row],[PAS_DUR_COR_COD_ESC_TG_NEU]]-Tabla25[[#This Row],[ESC_DUR_COR_COD_ESC_TG_NEU]]</f>
        <v>-1484.1</v>
      </c>
      <c r="CC132" s="39">
        <f>Tabla25[[#This Row],[PAS_NUM_COR_COD_ESC_TG_POS]]-Tabla25[[#This Row],[ESC_NUM_COR_COD_ESC_TG_POS]]</f>
        <v>-4.4444444444444446</v>
      </c>
      <c r="CD132" s="39">
        <f>Tabla25[[#This Row],[PAS_DUR_COR_COD_ESC_TG_POS]]-Tabla25[[#This Row],[ESC_DUR_COR_COD_ESC_TG_POS]]</f>
        <v>-1424.7142857142858</v>
      </c>
      <c r="CE132" s="39">
        <f>Tabla25[[#This Row],[PAS_NUM_COR_COD_ESC_TG_TOT]]-Tabla25[[#This Row],[ESC_NUM_COR_COD_ESC_TG_TOT]]</f>
        <v>-4.8275862068965516</v>
      </c>
      <c r="CF132" s="39">
        <f>Tabla25[[#This Row],[PAS_DUR_COR_COD_ESC_TG_TOT]]-Tabla25[[#This Row],[ESC_DUR_COR_COD_ESC_TG_TOT]]</f>
        <v>-1379.2962962962963</v>
      </c>
      <c r="CG132" s="42">
        <f>Tabla25[[#This Row],[PAS_NUM_COR_COD_ROS_TG_NEG]]-Tabla25[[#This Row],[PAS_NUM_COR_COD_ESC_TG_NEG]]</f>
        <v>0</v>
      </c>
      <c r="CH132" s="42">
        <f>Tabla25[[#This Row],[PAS_NUM_COR_COD_ROS_TG_NEU]]-Tabla25[[#This Row],[PAS_NUM_COR_COD_ESC_TG_NEU]]</f>
        <v>0</v>
      </c>
      <c r="CI132" s="42">
        <f>Tabla25[[#This Row],[PAS_NUM_COR_COD_ROS_TG_POS]]-Tabla25[[#This Row],[PAS_NUM_COR_COD_ESC_TG_POS]]</f>
        <v>0</v>
      </c>
      <c r="CJ132" s="42">
        <f>Tabla25[[#This Row],[PAS_NUM_COR_COD_ROS_TG_TOT]]-Tabla25[[#This Row],[PAS_NUM_COR_COD_ESC_TG_TOT]]</f>
        <v>0</v>
      </c>
      <c r="CK132" s="42">
        <f>Tabla25[[#This Row],[PAS_DUR_COR_COD_ROS_TG_NEG]]-Tabla25[[#This Row],[PAS_DUR_COR_COD_ESC_TG_NEG]]</f>
        <v>0</v>
      </c>
      <c r="CL132" s="42">
        <f>Tabla25[[#This Row],[PAS_DUR_COR_COD_ROS_TG_NEU]]-Tabla25[[#This Row],[PAS_DUR_COR_COD_ESC_TG_NEU]]</f>
        <v>0</v>
      </c>
      <c r="CM132" s="42">
        <f>Tabla25[[#This Row],[PAS_DUR_COR_COD_ROS_TG_POS]]-Tabla25[[#This Row],[PAS_DUR_COR_COD_ESC_TG_POS]]</f>
        <v>0</v>
      </c>
      <c r="CN132" s="42">
        <f>Tabla25[[#This Row],[PAS_DUR_COR_COD_ROS_TG_TOT]]-Tabla25[[#This Row],[PAS_DUR_COR_COD_ESC_TG_TOT]]</f>
        <v>0</v>
      </c>
      <c r="CO132" s="44">
        <f>Tabla25[[#This Row],[ESC_NUM_COR_COD_ROS_TG_NEG]]-Tabla25[[#This Row],[ESC_NUM_COR_COD_ESC_TG_NEG]]</f>
        <v>-1.6</v>
      </c>
      <c r="CP132" s="44">
        <f>Tabla25[[#This Row],[ESC_NUM_COR_COD_ROS_TG_NEU]]-Tabla25[[#This Row],[ESC_NUM_COR_COD_ESC_TG_NEU]]</f>
        <v>-2.2999999999999998</v>
      </c>
      <c r="CQ132" s="44">
        <f>Tabla25[[#This Row],[ESC_NUM_COR_COD_ROS_TG_POS]]-Tabla25[[#This Row],[ESC_NUM_COR_COD_ESC_TG_POS]]</f>
        <v>-1</v>
      </c>
      <c r="CR132" s="44">
        <f>Tabla25[[#This Row],[ESC_NUM_COR_COD_ROS_TG_TOT]]-Tabla25[[#This Row],[ESC_NUM_COR_COD_ESC_TG_TOT]]</f>
        <v>-1.6551724137931032</v>
      </c>
      <c r="CS132" s="44">
        <f>Tabla25[[#This Row],[ESC_DUR_COR_COD_ROS_TG_NEG]]-Tabla25[[#This Row],[ESC_DUR_COR_COD_ESC_TG_NEG]]</f>
        <v>-360.1444444444445</v>
      </c>
      <c r="CT132" s="44">
        <f>Tabla25[[#This Row],[ESC_DUR_COR_COD_ROS_TG_NEU]]-Tabla25[[#This Row],[ESC_DUR_COR_COD_ESC_TG_NEU]]</f>
        <v>-894.3</v>
      </c>
      <c r="CU132" s="44">
        <f>Tabla25[[#This Row],[ESC_DUR_COR_COD_ROS_TG_POS]]-Tabla25[[#This Row],[ESC_DUR_COR_COD_ESC_TG_POS]]</f>
        <v>-377.21428571428578</v>
      </c>
      <c r="CV132" s="44">
        <f>Tabla25[[#This Row],[ESC_DUR_COR_COD_ROS_TG_TOT]]-Tabla25[[#This Row],[ESC_DUR_COR_COD_ESC_TG_TOT]]</f>
        <v>-556.2962962962963</v>
      </c>
      <c r="CW132" s="47">
        <f>Tabla25[[#This Row],[ROS_NUM_COR_COD_ROS_TG_NEG]]-Tabla25[[#This Row],[ROS_NUM_COR_COD_ESC_TG_NEG]]</f>
        <v>0</v>
      </c>
      <c r="CX132" s="47">
        <f>Tabla25[[#This Row],[ROS_NUM_COR_COD_ROS_TG_NEU]]-Tabla25[[#This Row],[ROS_NUM_COR_COD_ESC_TG_NEU]]</f>
        <v>0</v>
      </c>
      <c r="CY132" s="47">
        <f>Tabla25[[#This Row],[ROS_NUM_COR_COD_ROS_TG_POS]]-Tabla25[[#This Row],[ROS_NUM_COR_COD_ESC_TG_POS]]</f>
        <v>0</v>
      </c>
      <c r="CZ132" s="47">
        <f>Tabla25[[#This Row],[ROS_NUM_COR_COD_ROS_TG_TOT]]-Tabla25[[#This Row],[ROS_NUM_COR_COD_ESC_TG_TOT]]</f>
        <v>0</v>
      </c>
      <c r="DA132" s="47">
        <f>Tabla25[[#This Row],[ROS_DUR_COR_COD_ROS_TG_NEG]]-Tabla25[[#This Row],[ROS_DUR_COR_COD_ESC_TG_NEG]]</f>
        <v>0</v>
      </c>
      <c r="DB132" s="47">
        <f>Tabla25[[#This Row],[ROS_DUR_COR_COD_ROS_TG_NEU]]-Tabla25[[#This Row],[ROS_DUR_COR_COD_ESC_TG_NEU]]</f>
        <v>0</v>
      </c>
      <c r="DC132" s="47">
        <f>Tabla25[[#This Row],[ROS_DUR_COR_COD_ROS_TG_POS]]-Tabla25[[#This Row],[ROS_DUR_COR_COD_ESC_TG_POS]]</f>
        <v>0</v>
      </c>
      <c r="DD132" s="47">
        <f>Tabla25[[#This Row],[ROS_DUR_COR_COD_ROS_TG_TOT]]-Tabla25[[#This Row],[ROS_DUR_COR_COD_ESC_TG_TOT]]</f>
        <v>0</v>
      </c>
    </row>
    <row r="133" spans="1:108" x14ac:dyDescent="0.3">
      <c r="A133" s="2" t="s">
        <v>131</v>
      </c>
      <c r="B133" s="2">
        <v>40</v>
      </c>
      <c r="C133" s="2">
        <v>2</v>
      </c>
      <c r="D133" s="2">
        <v>43</v>
      </c>
      <c r="E133" s="19">
        <v>3.3</v>
      </c>
      <c r="F133" s="19">
        <v>1158.3333333333333</v>
      </c>
      <c r="G133" s="19">
        <v>3.3684210526315788</v>
      </c>
      <c r="H133" s="19">
        <v>1155</v>
      </c>
      <c r="I133" s="19">
        <v>3.2</v>
      </c>
      <c r="J133" s="19">
        <v>1105.5</v>
      </c>
      <c r="K133" s="19">
        <v>3.2881355932203391</v>
      </c>
      <c r="L133" s="19">
        <v>1140.046511627907</v>
      </c>
      <c r="M133" s="21">
        <v>3.4</v>
      </c>
      <c r="N133" s="21">
        <v>1191.8571428571429</v>
      </c>
      <c r="O133" s="21">
        <v>3.8421052631578947</v>
      </c>
      <c r="P133" s="21">
        <v>1217.6428571428571</v>
      </c>
      <c r="Q133" s="21">
        <v>3.8</v>
      </c>
      <c r="R133" s="21">
        <v>1427.9230769230769</v>
      </c>
      <c r="S133" s="21">
        <v>3.6779661016949152</v>
      </c>
      <c r="T133" s="21">
        <v>1275.5121951219512</v>
      </c>
      <c r="U133" s="22">
        <v>4.8888888888888893</v>
      </c>
      <c r="V133" s="22">
        <v>1747.8571428571429</v>
      </c>
      <c r="W133" s="22">
        <v>5.5</v>
      </c>
      <c r="X133" s="22">
        <v>1587.1111111111111</v>
      </c>
      <c r="Y133" s="22">
        <v>4</v>
      </c>
      <c r="Z133" s="22">
        <v>1572.7142857142858</v>
      </c>
      <c r="AA133" s="22">
        <v>4.7931034482758621</v>
      </c>
      <c r="AB133" s="22">
        <v>1631.6521739130435</v>
      </c>
      <c r="AC133" s="24">
        <v>2.4444444444444446</v>
      </c>
      <c r="AD133" s="24">
        <v>1179.2</v>
      </c>
      <c r="AE133" s="24">
        <v>2</v>
      </c>
      <c r="AF133" s="24">
        <v>1483.25</v>
      </c>
      <c r="AG133" s="24">
        <v>3.5</v>
      </c>
      <c r="AH133" s="24">
        <v>1469.3333333333333</v>
      </c>
      <c r="AI133" s="24">
        <v>2.6551724137931036</v>
      </c>
      <c r="AJ133" s="24">
        <v>1376.3333333333333</v>
      </c>
      <c r="AK133" s="26">
        <v>2</v>
      </c>
      <c r="AL133" s="26">
        <v>1188.25</v>
      </c>
      <c r="AM133" s="26">
        <v>2.2999999999999998</v>
      </c>
      <c r="AN133" s="26">
        <v>1179.2</v>
      </c>
      <c r="AO133" s="26">
        <v>2.1</v>
      </c>
      <c r="AP133" s="26">
        <v>933.85714285714289</v>
      </c>
      <c r="AQ133" s="26">
        <v>2.1379310344827585</v>
      </c>
      <c r="AR133" s="26">
        <v>1074.125</v>
      </c>
      <c r="AS133" s="28">
        <v>2.4444444444444446</v>
      </c>
      <c r="AT133" s="28">
        <v>1026</v>
      </c>
      <c r="AU133" s="28">
        <v>0.5</v>
      </c>
      <c r="AV133" s="28">
        <v>356.66666666666669</v>
      </c>
      <c r="AW133" s="28">
        <v>2.2999999999999998</v>
      </c>
      <c r="AX133" s="28">
        <v>1121.4000000000001</v>
      </c>
      <c r="AY133" s="28">
        <v>1.7241379310344827</v>
      </c>
      <c r="AZ133" s="28">
        <v>916.64285714285711</v>
      </c>
      <c r="BA133" s="33">
        <f>Tabla25[[#This Row],[ROS_NUM_COR_COD_ROS_TG_NEG]]-Tabla25[[#This Row],[PAS_NUM_COR_COD_ROS_TG_NEG]]</f>
        <v>-0.95555555555555527</v>
      </c>
      <c r="BB133" s="33">
        <f>Tabla25[[#This Row],[ROS_DUR_COR_COD_ROS_TG_NEG]]-Tabla25[[#This Row],[PAS_DUR_COR_COD_ROS_TG_NEG]]</f>
        <v>-165.85714285714289</v>
      </c>
      <c r="BC133" s="33">
        <f>Tabla25[[#This Row],[ROS_NUM_COR_COD_ROS_TG_NEU]]-Tabla25[[#This Row],[PAS_NUM_COR_COD_ROS_TG_NEU]]</f>
        <v>-3.3421052631578947</v>
      </c>
      <c r="BD133" s="33">
        <f>Tabla25[[#This Row],[ROS_DUR_COR_COD_ROS_TG_NEU]]-Tabla25[[#This Row],[PAS_DUR_COR_COD_ROS_TG_NEU]]</f>
        <v>-860.97619047619037</v>
      </c>
      <c r="BE133" s="33">
        <f>Tabla25[[#This Row],[ROS_NUM_COR_COD_ROS_TG_POS]]-Tabla25[[#This Row],[PAS_NUM_COR_COD_ROS_TG_POS]]</f>
        <v>-1.5</v>
      </c>
      <c r="BF133" s="33">
        <f>Tabla25[[#This Row],[ROS_DUR_COR_COD_ROS_TG_POS]]-Tabla25[[#This Row],[PAS_DUR_COR_COD_ROS_TG_POS]]</f>
        <v>-306.52307692307681</v>
      </c>
      <c r="BG133" s="33">
        <f>Tabla25[[#This Row],[ROS_NUM_COR_COD_ROS_TG_TOT]]-Tabla25[[#This Row],[PAS_NUM_COR_COD_ROS_TG_TOT]]</f>
        <v>-1.9538281706604326</v>
      </c>
      <c r="BH133" s="33">
        <f>Tabla25[[#This Row],[ROS_DUR_COR_COD_ROS_TG_TOT]]-Tabla25[[#This Row],[PAS_DUR_COR_COD_ROS_TG_TOT]]</f>
        <v>-358.8693379790941</v>
      </c>
      <c r="BI133" s="30">
        <f>Tabla25[[#This Row],[ROS_NUM_COR_COD_ESC_TG_NEG]]-Tabla25[[#This Row],[PAS_NUM_COR_COD_ESC_TG_NEG]]</f>
        <v>-1.2999999999999998</v>
      </c>
      <c r="BJ133" s="30">
        <f>Tabla25[[#This Row],[ROS_DUR_COR_COD_ESC_TG_NEG]]-Tabla25[[#This Row],[PAS_DUR_COR_COD_ESC_TG_NEG]]</f>
        <v>29.916666666666742</v>
      </c>
      <c r="BK133" s="30">
        <f>Tabla25[[#This Row],[ROS_NUM_COR_COD_ESC_TG_NEU]]-Tabla25[[#This Row],[PAS_NUM_COR_COD_ESC_TG_NEU]]</f>
        <v>-1.0684210526315789</v>
      </c>
      <c r="BL133" s="30">
        <f>Tabla25[[#This Row],[ROS_DUR_COR_COD_ESC_TG_NEU]]-Tabla25[[#This Row],[PAS_DUR_COR_COD_ESC_TG_NEU]]</f>
        <v>24.200000000000045</v>
      </c>
      <c r="BM133" s="30">
        <f>Tabla25[[#This Row],[ROS_NUM_COR_COD_ESC_TG_POS]]-Tabla25[[#This Row],[PAS_NUM_COR_COD_ESC_TG_POS]]</f>
        <v>-1.1000000000000001</v>
      </c>
      <c r="BN133" s="30">
        <f>Tabla25[[#This Row],[ROS_DUR_COR_COD_ESC_TG_POS]]-Tabla25[[#This Row],[PAS_DUR_COR_COD_ESC_TG_POS]]</f>
        <v>-171.64285714285711</v>
      </c>
      <c r="BO133" s="30">
        <f>Tabla25[[#This Row],[ROS_NUM_COR_COD_ESC_TG_TOT]]-Tabla25[[#This Row],[PAS_NUM_COR_COD_ESC_TG_TOT]]</f>
        <v>-1.1502045587375807</v>
      </c>
      <c r="BP133" s="30">
        <f>Tabla25[[#This Row],[ROS_DUR_COR_COD_ESC_TG_TOT]]-Tabla25[[#This Row],[PAS_DUR_COR_COD_ESC_TG_TOT]]</f>
        <v>-65.921511627906966</v>
      </c>
      <c r="BQ133" s="36">
        <f>Tabla25[[#This Row],[PAS_NUM_COR_COD_ROS_TG_NEG]]-Tabla25[[#This Row],[ESC_NUM_COR_COD_ROS_TG_NEG]]</f>
        <v>0.95555555555555527</v>
      </c>
      <c r="BR133" s="36">
        <f>Tabla25[[#This Row],[PAS_DUR_COR_COD_ROS_TG_NEG]]-Tabla25[[#This Row],[ESC_DUR_COR_COD_ROS_TG_NEG]]</f>
        <v>12.657142857142844</v>
      </c>
      <c r="BS133" s="36">
        <f>Tabla25[[#This Row],[PAS_NUM_COR_COD_ROS_TG_NEU]]-Tabla25[[#This Row],[ESC_NUM_COR_COD_ROS_TG_NEU]]</f>
        <v>1.8421052631578947</v>
      </c>
      <c r="BT133" s="36">
        <f>Tabla25[[#This Row],[PAS_DUR_COR_COD_ROS_TG_NEU]]-Tabla25[[#This Row],[ESC_DUR_COR_COD_ROS_TG_NEU]]</f>
        <v>-265.60714285714289</v>
      </c>
      <c r="BU133" s="36">
        <f>Tabla25[[#This Row],[PAS_NUM_COR_COD_ROS_TG_POS]]-Tabla25[[#This Row],[ESC_NUM_COR_COD_ROS_TG_POS]]</f>
        <v>0.29999999999999982</v>
      </c>
      <c r="BV133" s="36">
        <f>Tabla25[[#This Row],[PAS_DUR_COR_COD_ROS_TG_POS]]-Tabla25[[#This Row],[ESC_DUR_COR_COD_ROS_TG_POS]]</f>
        <v>-41.410256410256352</v>
      </c>
      <c r="BW133" s="36">
        <f>Tabla25[[#This Row],[PAS_NUM_COR_COD_ROS_TG_TOT]]-Tabla25[[#This Row],[ESC_NUM_COR_COD_ROS_TG_TOT]]</f>
        <v>1.0227936879018116</v>
      </c>
      <c r="BX133" s="36">
        <f>Tabla25[[#This Row],[PAS_DUR_COR_COD_ROS_TG_TOT]]-Tabla25[[#This Row],[ESC_DUR_COR_COD_ROS_TG_TOT]]</f>
        <v>-100.82113821138205</v>
      </c>
      <c r="BY133" s="39">
        <f>Tabla25[[#This Row],[PAS_NUM_COR_COD_ESC_TG_NEG]]-Tabla25[[#This Row],[ESC_NUM_COR_COD_ESC_TG_NEG]]</f>
        <v>-1.5888888888888895</v>
      </c>
      <c r="BZ133" s="39">
        <f>Tabla25[[#This Row],[PAS_DUR_COR_COD_ESC_TG_NEG]]-Tabla25[[#This Row],[ESC_DUR_COR_COD_ESC_TG_NEG]]</f>
        <v>-589.52380952380963</v>
      </c>
      <c r="CA133" s="39">
        <f>Tabla25[[#This Row],[PAS_NUM_COR_COD_ESC_TG_NEU]]-Tabla25[[#This Row],[ESC_NUM_COR_COD_ESC_TG_NEU]]</f>
        <v>-2.1315789473684212</v>
      </c>
      <c r="CB133" s="39">
        <f>Tabla25[[#This Row],[PAS_DUR_COR_COD_ESC_TG_NEU]]-Tabla25[[#This Row],[ESC_DUR_COR_COD_ESC_TG_NEU]]</f>
        <v>-432.11111111111109</v>
      </c>
      <c r="CC133" s="39">
        <f>Tabla25[[#This Row],[PAS_NUM_COR_COD_ESC_TG_POS]]-Tabla25[[#This Row],[ESC_NUM_COR_COD_ESC_TG_POS]]</f>
        <v>-0.79999999999999982</v>
      </c>
      <c r="CD133" s="39">
        <f>Tabla25[[#This Row],[PAS_DUR_COR_COD_ESC_TG_POS]]-Tabla25[[#This Row],[ESC_DUR_COR_COD_ESC_TG_POS]]</f>
        <v>-467.21428571428578</v>
      </c>
      <c r="CE133" s="39">
        <f>Tabla25[[#This Row],[PAS_NUM_COR_COD_ESC_TG_TOT]]-Tabla25[[#This Row],[ESC_NUM_COR_COD_ESC_TG_TOT]]</f>
        <v>-1.504967855055523</v>
      </c>
      <c r="CF133" s="39">
        <f>Tabla25[[#This Row],[PAS_DUR_COR_COD_ESC_TG_TOT]]-Tabla25[[#This Row],[ESC_DUR_COR_COD_ESC_TG_TOT]]</f>
        <v>-491.60566228513653</v>
      </c>
      <c r="CG133" s="42">
        <f>Tabla25[[#This Row],[PAS_NUM_COR_COD_ROS_TG_NEG]]-Tabla25[[#This Row],[PAS_NUM_COR_COD_ESC_TG_NEG]]</f>
        <v>0.10000000000000009</v>
      </c>
      <c r="CH133" s="42">
        <f>Tabla25[[#This Row],[PAS_NUM_COR_COD_ROS_TG_NEU]]-Tabla25[[#This Row],[PAS_NUM_COR_COD_ESC_TG_NEU]]</f>
        <v>0.47368421052631593</v>
      </c>
      <c r="CI133" s="42">
        <f>Tabla25[[#This Row],[PAS_NUM_COR_COD_ROS_TG_POS]]-Tabla25[[#This Row],[PAS_NUM_COR_COD_ESC_TG_POS]]</f>
        <v>0.59999999999999964</v>
      </c>
      <c r="CJ133" s="42">
        <f>Tabla25[[#This Row],[PAS_NUM_COR_COD_ROS_TG_TOT]]-Tabla25[[#This Row],[PAS_NUM_COR_COD_ESC_TG_TOT]]</f>
        <v>0.38983050847457612</v>
      </c>
      <c r="CK133" s="42">
        <f>Tabla25[[#This Row],[PAS_DUR_COR_COD_ROS_TG_NEG]]-Tabla25[[#This Row],[PAS_DUR_COR_COD_ESC_TG_NEG]]</f>
        <v>33.523809523809632</v>
      </c>
      <c r="CL133" s="42">
        <f>Tabla25[[#This Row],[PAS_DUR_COR_COD_ROS_TG_NEU]]-Tabla25[[#This Row],[PAS_DUR_COR_COD_ESC_TG_NEU]]</f>
        <v>62.64285714285711</v>
      </c>
      <c r="CM133" s="42">
        <f>Tabla25[[#This Row],[PAS_DUR_COR_COD_ROS_TG_POS]]-Tabla25[[#This Row],[PAS_DUR_COR_COD_ESC_TG_POS]]</f>
        <v>322.42307692307691</v>
      </c>
      <c r="CN133" s="42">
        <f>Tabla25[[#This Row],[PAS_DUR_COR_COD_ROS_TG_TOT]]-Tabla25[[#This Row],[PAS_DUR_COR_COD_ESC_TG_TOT]]</f>
        <v>135.46568349404424</v>
      </c>
      <c r="CO133" s="44">
        <f>Tabla25[[#This Row],[ESC_NUM_COR_COD_ROS_TG_NEG]]-Tabla25[[#This Row],[ESC_NUM_COR_COD_ESC_TG_NEG]]</f>
        <v>-2.4444444444444446</v>
      </c>
      <c r="CP133" s="44">
        <f>Tabla25[[#This Row],[ESC_NUM_COR_COD_ROS_TG_NEU]]-Tabla25[[#This Row],[ESC_NUM_COR_COD_ESC_TG_NEU]]</f>
        <v>-3.5</v>
      </c>
      <c r="CQ133" s="44">
        <f>Tabla25[[#This Row],[ESC_NUM_COR_COD_ROS_TG_POS]]-Tabla25[[#This Row],[ESC_NUM_COR_COD_ESC_TG_POS]]</f>
        <v>-0.5</v>
      </c>
      <c r="CR133" s="44">
        <f>Tabla25[[#This Row],[ESC_NUM_COR_COD_ROS_TG_TOT]]-Tabla25[[#This Row],[ESC_NUM_COR_COD_ESC_TG_TOT]]</f>
        <v>-2.1379310344827585</v>
      </c>
      <c r="CS133" s="44">
        <f>Tabla25[[#This Row],[ESC_DUR_COR_COD_ROS_TG_NEG]]-Tabla25[[#This Row],[ESC_DUR_COR_COD_ESC_TG_NEG]]</f>
        <v>-568.65714285714284</v>
      </c>
      <c r="CT133" s="44">
        <f>Tabla25[[#This Row],[ESC_DUR_COR_COD_ROS_TG_NEU]]-Tabla25[[#This Row],[ESC_DUR_COR_COD_ESC_TG_NEU]]</f>
        <v>-103.86111111111109</v>
      </c>
      <c r="CU133" s="44">
        <f>Tabla25[[#This Row],[ESC_DUR_COR_COD_ROS_TG_POS]]-Tabla25[[#This Row],[ESC_DUR_COR_COD_ESC_TG_POS]]</f>
        <v>-103.38095238095252</v>
      </c>
      <c r="CV133" s="44">
        <f>Tabla25[[#This Row],[ESC_DUR_COR_COD_ROS_TG_TOT]]-Tabla25[[#This Row],[ESC_DUR_COR_COD_ESC_TG_TOT]]</f>
        <v>-255.31884057971024</v>
      </c>
      <c r="CW133" s="47">
        <f>Tabla25[[#This Row],[ROS_NUM_COR_COD_ROS_TG_NEG]]-Tabla25[[#This Row],[ROS_NUM_COR_COD_ESC_TG_NEG]]</f>
        <v>0.44444444444444464</v>
      </c>
      <c r="CX133" s="47">
        <f>Tabla25[[#This Row],[ROS_NUM_COR_COD_ROS_TG_NEU]]-Tabla25[[#This Row],[ROS_NUM_COR_COD_ESC_TG_NEU]]</f>
        <v>-1.7999999999999998</v>
      </c>
      <c r="CY133" s="47">
        <f>Tabla25[[#This Row],[ROS_NUM_COR_COD_ROS_TG_POS]]-Tabla25[[#This Row],[ROS_NUM_COR_COD_ESC_TG_POS]]</f>
        <v>0.19999999999999973</v>
      </c>
      <c r="CZ133" s="47">
        <f>Tabla25[[#This Row],[ROS_NUM_COR_COD_ROS_TG_TOT]]-Tabla25[[#This Row],[ROS_NUM_COR_COD_ESC_TG_TOT]]</f>
        <v>-0.4137931034482758</v>
      </c>
      <c r="DA133" s="47">
        <f>Tabla25[[#This Row],[ROS_DUR_COR_COD_ROS_TG_NEG]]-Tabla25[[#This Row],[ROS_DUR_COR_COD_ESC_TG_NEG]]</f>
        <v>-162.25</v>
      </c>
      <c r="DB133" s="47">
        <f>Tabla25[[#This Row],[ROS_DUR_COR_COD_ROS_TG_NEU]]-Tabla25[[#This Row],[ROS_DUR_COR_COD_ESC_TG_NEU]]</f>
        <v>-822.5333333333333</v>
      </c>
      <c r="DC133" s="47">
        <f>Tabla25[[#This Row],[ROS_DUR_COR_COD_ROS_TG_POS]]-Tabla25[[#This Row],[ROS_DUR_COR_COD_ESC_TG_POS]]</f>
        <v>187.5428571428572</v>
      </c>
      <c r="DD133" s="47">
        <f>Tabla25[[#This Row],[ROS_DUR_COR_COD_ROS_TG_TOT]]-Tabla25[[#This Row],[ROS_DUR_COR_COD_ESC_TG_TOT]]</f>
        <v>-157.48214285714289</v>
      </c>
    </row>
    <row r="134" spans="1:108" x14ac:dyDescent="0.3">
      <c r="A134" s="4" t="s">
        <v>132</v>
      </c>
      <c r="B134" s="2">
        <v>40</v>
      </c>
      <c r="C134" s="2">
        <v>2</v>
      </c>
      <c r="D134" s="2">
        <v>41</v>
      </c>
      <c r="E134" s="19">
        <v>1.3333333333333333</v>
      </c>
      <c r="F134" s="19">
        <v>465.5</v>
      </c>
      <c r="G134" s="19">
        <v>1.375</v>
      </c>
      <c r="H134" s="19">
        <v>467.57142857142856</v>
      </c>
      <c r="I134" s="19">
        <v>5.5</v>
      </c>
      <c r="J134" s="19">
        <v>1339.5</v>
      </c>
      <c r="K134" s="19">
        <v>1.875</v>
      </c>
      <c r="L134" s="19">
        <v>601.07692307692309</v>
      </c>
      <c r="M134" s="21">
        <v>3.1666666666666665</v>
      </c>
      <c r="N134" s="21">
        <v>897.2</v>
      </c>
      <c r="O134" s="21">
        <v>3.875</v>
      </c>
      <c r="P134" s="21">
        <v>1364.5</v>
      </c>
      <c r="Q134" s="21">
        <v>1</v>
      </c>
      <c r="R134" s="21">
        <v>282</v>
      </c>
      <c r="S134" s="21">
        <v>3.25</v>
      </c>
      <c r="T134" s="21">
        <v>1018.2307692307693</v>
      </c>
      <c r="AK134" s="26">
        <v>1.6</v>
      </c>
      <c r="AL134" s="26">
        <v>756.27272727272725</v>
      </c>
      <c r="AM134" s="26">
        <v>2</v>
      </c>
      <c r="AN134" s="26">
        <v>997.9</v>
      </c>
      <c r="AO134" s="26">
        <v>1.95</v>
      </c>
      <c r="AP134" s="26">
        <v>807.92307692307691</v>
      </c>
      <c r="AQ134" s="26">
        <v>1.8448275862068966</v>
      </c>
      <c r="AR134" s="26">
        <v>847.08823529411768</v>
      </c>
      <c r="AS134" s="28">
        <v>4.75</v>
      </c>
      <c r="AT134" s="28">
        <v>1467.7368421052631</v>
      </c>
      <c r="AU134" s="28">
        <v>4.3888888888888893</v>
      </c>
      <c r="AV134" s="28">
        <v>1622.4</v>
      </c>
      <c r="AW134" s="28">
        <v>4.45</v>
      </c>
      <c r="AX134" s="28">
        <v>1165.6500000000001</v>
      </c>
      <c r="AY134" s="28">
        <v>4.5344827586206895</v>
      </c>
      <c r="AZ134" s="28">
        <v>1398.8148148148148</v>
      </c>
      <c r="BA134" s="33">
        <f>Tabla25[[#This Row],[ROS_NUM_COR_COD_ROS_TG_NEG]]-Tabla25[[#This Row],[PAS_NUM_COR_COD_ROS_TG_NEG]]</f>
        <v>1.5833333333333335</v>
      </c>
      <c r="BB134" s="33">
        <f>Tabla25[[#This Row],[ROS_DUR_COR_COD_ROS_TG_NEG]]-Tabla25[[#This Row],[PAS_DUR_COR_COD_ROS_TG_NEG]]</f>
        <v>570.53684210526308</v>
      </c>
      <c r="BC134" s="33">
        <f>Tabla25[[#This Row],[ROS_NUM_COR_COD_ROS_TG_NEU]]-Tabla25[[#This Row],[PAS_NUM_COR_COD_ROS_TG_NEU]]</f>
        <v>0.51388888888888928</v>
      </c>
      <c r="BD134" s="33">
        <f>Tabla25[[#This Row],[ROS_DUR_COR_COD_ROS_TG_NEU]]-Tabla25[[#This Row],[PAS_DUR_COR_COD_ROS_TG_NEU]]</f>
        <v>257.90000000000009</v>
      </c>
      <c r="BE134" s="33">
        <f>Tabla25[[#This Row],[ROS_NUM_COR_COD_ROS_TG_POS]]-Tabla25[[#This Row],[PAS_NUM_COR_COD_ROS_TG_POS]]</f>
        <v>3.45</v>
      </c>
      <c r="BF134" s="33">
        <f>Tabla25[[#This Row],[ROS_DUR_COR_COD_ROS_TG_POS]]-Tabla25[[#This Row],[PAS_DUR_COR_COD_ROS_TG_POS]]</f>
        <v>883.65000000000009</v>
      </c>
      <c r="BG134" s="33">
        <f>Tabla25[[#This Row],[ROS_NUM_COR_COD_ROS_TG_TOT]]-Tabla25[[#This Row],[PAS_NUM_COR_COD_ROS_TG_TOT]]</f>
        <v>1.2844827586206895</v>
      </c>
      <c r="BH134" s="33">
        <f>Tabla25[[#This Row],[ROS_DUR_COR_COD_ROS_TG_TOT]]-Tabla25[[#This Row],[PAS_DUR_COR_COD_ROS_TG_TOT]]</f>
        <v>380.5840455840455</v>
      </c>
      <c r="BI134" s="30">
        <f>Tabla25[[#This Row],[ROS_NUM_COR_COD_ESC_TG_NEG]]-Tabla25[[#This Row],[PAS_NUM_COR_COD_ESC_TG_NEG]]</f>
        <v>0.26666666666666683</v>
      </c>
      <c r="BJ134" s="30">
        <f>Tabla25[[#This Row],[ROS_DUR_COR_COD_ESC_TG_NEG]]-Tabla25[[#This Row],[PAS_DUR_COR_COD_ESC_TG_NEG]]</f>
        <v>290.77272727272725</v>
      </c>
      <c r="BK134" s="30">
        <f>Tabla25[[#This Row],[ROS_NUM_COR_COD_ESC_TG_NEU]]-Tabla25[[#This Row],[PAS_NUM_COR_COD_ESC_TG_NEU]]</f>
        <v>0.625</v>
      </c>
      <c r="BL134" s="30">
        <f>Tabla25[[#This Row],[ROS_DUR_COR_COD_ESC_TG_NEU]]-Tabla25[[#This Row],[PAS_DUR_COR_COD_ESC_TG_NEU]]</f>
        <v>530.32857142857142</v>
      </c>
      <c r="BM134" s="30">
        <f>Tabla25[[#This Row],[ROS_NUM_COR_COD_ESC_TG_POS]]-Tabla25[[#This Row],[PAS_NUM_COR_COD_ESC_TG_POS]]</f>
        <v>-3.55</v>
      </c>
      <c r="BN134" s="30">
        <f>Tabla25[[#This Row],[ROS_DUR_COR_COD_ESC_TG_POS]]-Tabla25[[#This Row],[PAS_DUR_COR_COD_ESC_TG_POS]]</f>
        <v>-531.57692307692309</v>
      </c>
      <c r="BO134" s="30">
        <f>Tabla25[[#This Row],[ROS_NUM_COR_COD_ESC_TG_TOT]]-Tabla25[[#This Row],[PAS_NUM_COR_COD_ESC_TG_TOT]]</f>
        <v>-3.0172413793103425E-2</v>
      </c>
      <c r="BP134" s="30">
        <f>Tabla25[[#This Row],[ROS_DUR_COR_COD_ESC_TG_TOT]]-Tabla25[[#This Row],[PAS_DUR_COR_COD_ESC_TG_TOT]]</f>
        <v>246.01131221719459</v>
      </c>
      <c r="BQ134" s="36">
        <f>Tabla25[[#This Row],[PAS_NUM_COR_COD_ROS_TG_NEG]]-Tabla25[[#This Row],[ESC_NUM_COR_COD_ROS_TG_NEG]]</f>
        <v>3.1666666666666665</v>
      </c>
      <c r="BR134" s="36">
        <f>Tabla25[[#This Row],[PAS_DUR_COR_COD_ROS_TG_NEG]]-Tabla25[[#This Row],[ESC_DUR_COR_COD_ROS_TG_NEG]]</f>
        <v>897.2</v>
      </c>
      <c r="BS134" s="36">
        <f>Tabla25[[#This Row],[PAS_NUM_COR_COD_ROS_TG_NEU]]-Tabla25[[#This Row],[ESC_NUM_COR_COD_ROS_TG_NEU]]</f>
        <v>3.875</v>
      </c>
      <c r="BT134" s="36">
        <f>Tabla25[[#This Row],[PAS_DUR_COR_COD_ROS_TG_NEU]]-Tabla25[[#This Row],[ESC_DUR_COR_COD_ROS_TG_NEU]]</f>
        <v>1364.5</v>
      </c>
      <c r="BU134" s="36">
        <f>Tabla25[[#This Row],[PAS_NUM_COR_COD_ROS_TG_POS]]-Tabla25[[#This Row],[ESC_NUM_COR_COD_ROS_TG_POS]]</f>
        <v>1</v>
      </c>
      <c r="BV134" s="36">
        <f>Tabla25[[#This Row],[PAS_DUR_COR_COD_ROS_TG_POS]]-Tabla25[[#This Row],[ESC_DUR_COR_COD_ROS_TG_POS]]</f>
        <v>282</v>
      </c>
      <c r="BW134" s="36">
        <f>Tabla25[[#This Row],[PAS_NUM_COR_COD_ROS_TG_TOT]]-Tabla25[[#This Row],[ESC_NUM_COR_COD_ROS_TG_TOT]]</f>
        <v>3.25</v>
      </c>
      <c r="BX134" s="36">
        <f>Tabla25[[#This Row],[PAS_DUR_COR_COD_ROS_TG_TOT]]-Tabla25[[#This Row],[ESC_DUR_COR_COD_ROS_TG_TOT]]</f>
        <v>1018.2307692307693</v>
      </c>
      <c r="BY134" s="39">
        <f>Tabla25[[#This Row],[PAS_NUM_COR_COD_ESC_TG_NEG]]-Tabla25[[#This Row],[ESC_NUM_COR_COD_ESC_TG_NEG]]</f>
        <v>1.3333333333333333</v>
      </c>
      <c r="BZ134" s="39">
        <f>Tabla25[[#This Row],[PAS_DUR_COR_COD_ESC_TG_NEG]]-Tabla25[[#This Row],[ESC_DUR_COR_COD_ESC_TG_NEG]]</f>
        <v>465.5</v>
      </c>
      <c r="CA134" s="39">
        <f>Tabla25[[#This Row],[PAS_NUM_COR_COD_ESC_TG_NEU]]-Tabla25[[#This Row],[ESC_NUM_COR_COD_ESC_TG_NEU]]</f>
        <v>1.375</v>
      </c>
      <c r="CB134" s="39">
        <f>Tabla25[[#This Row],[PAS_DUR_COR_COD_ESC_TG_NEU]]-Tabla25[[#This Row],[ESC_DUR_COR_COD_ESC_TG_NEU]]</f>
        <v>467.57142857142856</v>
      </c>
      <c r="CC134" s="39">
        <f>Tabla25[[#This Row],[PAS_NUM_COR_COD_ESC_TG_POS]]-Tabla25[[#This Row],[ESC_NUM_COR_COD_ESC_TG_POS]]</f>
        <v>5.5</v>
      </c>
      <c r="CD134" s="39">
        <f>Tabla25[[#This Row],[PAS_DUR_COR_COD_ESC_TG_POS]]-Tabla25[[#This Row],[ESC_DUR_COR_COD_ESC_TG_POS]]</f>
        <v>1339.5</v>
      </c>
      <c r="CE134" s="39">
        <f>Tabla25[[#This Row],[PAS_NUM_COR_COD_ESC_TG_TOT]]-Tabla25[[#This Row],[ESC_NUM_COR_COD_ESC_TG_TOT]]</f>
        <v>1.875</v>
      </c>
      <c r="CF134" s="39">
        <f>Tabla25[[#This Row],[PAS_DUR_COR_COD_ESC_TG_TOT]]-Tabla25[[#This Row],[ESC_DUR_COR_COD_ESC_TG_TOT]]</f>
        <v>601.07692307692309</v>
      </c>
      <c r="CG134" s="42">
        <f>Tabla25[[#This Row],[PAS_NUM_COR_COD_ROS_TG_NEG]]-Tabla25[[#This Row],[PAS_NUM_COR_COD_ESC_TG_NEG]]</f>
        <v>1.8333333333333333</v>
      </c>
      <c r="CH134" s="42">
        <f>Tabla25[[#This Row],[PAS_NUM_COR_COD_ROS_TG_NEU]]-Tabla25[[#This Row],[PAS_NUM_COR_COD_ESC_TG_NEU]]</f>
        <v>2.5</v>
      </c>
      <c r="CI134" s="42">
        <f>Tabla25[[#This Row],[PAS_NUM_COR_COD_ROS_TG_POS]]-Tabla25[[#This Row],[PAS_NUM_COR_COD_ESC_TG_POS]]</f>
        <v>-4.5</v>
      </c>
      <c r="CJ134" s="42">
        <f>Tabla25[[#This Row],[PAS_NUM_COR_COD_ROS_TG_TOT]]-Tabla25[[#This Row],[PAS_NUM_COR_COD_ESC_TG_TOT]]</f>
        <v>1.375</v>
      </c>
      <c r="CK134" s="42">
        <f>Tabla25[[#This Row],[PAS_DUR_COR_COD_ROS_TG_NEG]]-Tabla25[[#This Row],[PAS_DUR_COR_COD_ESC_TG_NEG]]</f>
        <v>431.70000000000005</v>
      </c>
      <c r="CL134" s="42">
        <f>Tabla25[[#This Row],[PAS_DUR_COR_COD_ROS_TG_NEU]]-Tabla25[[#This Row],[PAS_DUR_COR_COD_ESC_TG_NEU]]</f>
        <v>896.92857142857144</v>
      </c>
      <c r="CM134" s="42">
        <f>Tabla25[[#This Row],[PAS_DUR_COR_COD_ROS_TG_POS]]-Tabla25[[#This Row],[PAS_DUR_COR_COD_ESC_TG_POS]]</f>
        <v>-1057.5</v>
      </c>
      <c r="CN134" s="42">
        <f>Tabla25[[#This Row],[PAS_DUR_COR_COD_ROS_TG_TOT]]-Tabla25[[#This Row],[PAS_DUR_COR_COD_ESC_TG_TOT]]</f>
        <v>417.15384615384619</v>
      </c>
      <c r="CO134" s="44">
        <f>Tabla25[[#This Row],[ESC_NUM_COR_COD_ROS_TG_NEG]]-Tabla25[[#This Row],[ESC_NUM_COR_COD_ESC_TG_NEG]]</f>
        <v>0</v>
      </c>
      <c r="CP134" s="44">
        <f>Tabla25[[#This Row],[ESC_NUM_COR_COD_ROS_TG_NEU]]-Tabla25[[#This Row],[ESC_NUM_COR_COD_ESC_TG_NEU]]</f>
        <v>0</v>
      </c>
      <c r="CQ134" s="44">
        <f>Tabla25[[#This Row],[ESC_NUM_COR_COD_ROS_TG_POS]]-Tabla25[[#This Row],[ESC_NUM_COR_COD_ESC_TG_POS]]</f>
        <v>0</v>
      </c>
      <c r="CR134" s="44">
        <f>Tabla25[[#This Row],[ESC_NUM_COR_COD_ROS_TG_TOT]]-Tabla25[[#This Row],[ESC_NUM_COR_COD_ESC_TG_TOT]]</f>
        <v>0</v>
      </c>
      <c r="CS134" s="44">
        <f>Tabla25[[#This Row],[ESC_DUR_COR_COD_ROS_TG_NEG]]-Tabla25[[#This Row],[ESC_DUR_COR_COD_ESC_TG_NEG]]</f>
        <v>0</v>
      </c>
      <c r="CT134" s="44">
        <f>Tabla25[[#This Row],[ESC_DUR_COR_COD_ROS_TG_NEU]]-Tabla25[[#This Row],[ESC_DUR_COR_COD_ESC_TG_NEU]]</f>
        <v>0</v>
      </c>
      <c r="CU134" s="44">
        <f>Tabla25[[#This Row],[ESC_DUR_COR_COD_ROS_TG_POS]]-Tabla25[[#This Row],[ESC_DUR_COR_COD_ESC_TG_POS]]</f>
        <v>0</v>
      </c>
      <c r="CV134" s="44">
        <f>Tabla25[[#This Row],[ESC_DUR_COR_COD_ROS_TG_TOT]]-Tabla25[[#This Row],[ESC_DUR_COR_COD_ESC_TG_TOT]]</f>
        <v>0</v>
      </c>
      <c r="CW134" s="47">
        <f>Tabla25[[#This Row],[ROS_NUM_COR_COD_ROS_TG_NEG]]-Tabla25[[#This Row],[ROS_NUM_COR_COD_ESC_TG_NEG]]</f>
        <v>3.15</v>
      </c>
      <c r="CX134" s="47">
        <f>Tabla25[[#This Row],[ROS_NUM_COR_COD_ROS_TG_NEU]]-Tabla25[[#This Row],[ROS_NUM_COR_COD_ESC_TG_NEU]]</f>
        <v>2.3888888888888893</v>
      </c>
      <c r="CY134" s="47">
        <f>Tabla25[[#This Row],[ROS_NUM_COR_COD_ROS_TG_POS]]-Tabla25[[#This Row],[ROS_NUM_COR_COD_ESC_TG_POS]]</f>
        <v>2.5</v>
      </c>
      <c r="CZ134" s="47">
        <f>Tabla25[[#This Row],[ROS_NUM_COR_COD_ROS_TG_TOT]]-Tabla25[[#This Row],[ROS_NUM_COR_COD_ESC_TG_TOT]]</f>
        <v>2.6896551724137927</v>
      </c>
      <c r="DA134" s="47">
        <f>Tabla25[[#This Row],[ROS_DUR_COR_COD_ROS_TG_NEG]]-Tabla25[[#This Row],[ROS_DUR_COR_COD_ESC_TG_NEG]]</f>
        <v>711.46411483253587</v>
      </c>
      <c r="DB134" s="47">
        <f>Tabla25[[#This Row],[ROS_DUR_COR_COD_ROS_TG_NEU]]-Tabla25[[#This Row],[ROS_DUR_COR_COD_ESC_TG_NEU]]</f>
        <v>624.50000000000011</v>
      </c>
      <c r="DC134" s="47">
        <f>Tabla25[[#This Row],[ROS_DUR_COR_COD_ROS_TG_POS]]-Tabla25[[#This Row],[ROS_DUR_COR_COD_ESC_TG_POS]]</f>
        <v>357.72692307692319</v>
      </c>
      <c r="DD134" s="47">
        <f>Tabla25[[#This Row],[ROS_DUR_COR_COD_ROS_TG_TOT]]-Tabla25[[#This Row],[ROS_DUR_COR_COD_ESC_TG_TOT]]</f>
        <v>551.7265795206971</v>
      </c>
    </row>
    <row r="135" spans="1:108" x14ac:dyDescent="0.3">
      <c r="A135" s="2" t="s">
        <v>133</v>
      </c>
      <c r="B135" s="2">
        <v>40</v>
      </c>
      <c r="C135" s="2">
        <v>2</v>
      </c>
      <c r="D135" s="2">
        <v>48</v>
      </c>
      <c r="E135" s="19">
        <v>0</v>
      </c>
      <c r="G135" s="19">
        <v>0</v>
      </c>
      <c r="I135" s="19">
        <v>0</v>
      </c>
      <c r="K135" s="19">
        <v>0</v>
      </c>
      <c r="M135" s="21">
        <v>0</v>
      </c>
      <c r="O135" s="21">
        <v>0</v>
      </c>
      <c r="Q135" s="21">
        <v>0</v>
      </c>
      <c r="S135" s="21">
        <v>0</v>
      </c>
      <c r="U135" s="22">
        <v>1.9</v>
      </c>
      <c r="V135" s="22">
        <v>824</v>
      </c>
      <c r="W135" s="22">
        <v>2.625</v>
      </c>
      <c r="X135" s="22">
        <v>676.83333333333337</v>
      </c>
      <c r="Y135" s="22">
        <v>2.6666666666666665</v>
      </c>
      <c r="Z135" s="22">
        <v>653.5</v>
      </c>
      <c r="AA135" s="22">
        <v>2.3703703703703702</v>
      </c>
      <c r="AB135" s="22">
        <v>711.65</v>
      </c>
      <c r="AC135" s="24">
        <v>1.9</v>
      </c>
      <c r="AD135" s="24">
        <v>770.66666666666663</v>
      </c>
      <c r="AE135" s="24">
        <v>2</v>
      </c>
      <c r="AF135" s="24">
        <v>592.66666666666663</v>
      </c>
      <c r="AG135" s="24">
        <v>1.1111111111111112</v>
      </c>
      <c r="AH135" s="24">
        <v>359.66666666666669</v>
      </c>
      <c r="AI135" s="24">
        <v>1.6666666666666667</v>
      </c>
      <c r="AJ135" s="24">
        <v>574.33333333333337</v>
      </c>
      <c r="AK135" s="26">
        <v>1.7777777777777777</v>
      </c>
      <c r="AL135" s="26">
        <v>399.5</v>
      </c>
      <c r="AM135" s="26">
        <v>1.8888888888888888</v>
      </c>
      <c r="AN135" s="26">
        <v>585.33333333333337</v>
      </c>
      <c r="AO135" s="26">
        <v>1.6</v>
      </c>
      <c r="AP135" s="26">
        <v>509.33333333333331</v>
      </c>
      <c r="AQ135" s="26">
        <v>1.75</v>
      </c>
      <c r="AR135" s="26">
        <v>488.2</v>
      </c>
      <c r="AS135" s="28">
        <v>3.2222222222222223</v>
      </c>
      <c r="AT135" s="28">
        <v>689.33333333333337</v>
      </c>
      <c r="AU135" s="28">
        <v>3.2222222222222223</v>
      </c>
      <c r="AV135" s="28">
        <v>610</v>
      </c>
      <c r="AW135" s="28">
        <v>4</v>
      </c>
      <c r="AX135" s="28">
        <v>865</v>
      </c>
      <c r="AY135" s="28">
        <v>3.5</v>
      </c>
      <c r="AZ135" s="28">
        <v>726.57142857142856</v>
      </c>
      <c r="BA135" s="33">
        <f>Tabla25[[#This Row],[ROS_NUM_COR_COD_ROS_TG_NEG]]-Tabla25[[#This Row],[PAS_NUM_COR_COD_ROS_TG_NEG]]</f>
        <v>3.2222222222222223</v>
      </c>
      <c r="BB135" s="33">
        <f>Tabla25[[#This Row],[ROS_DUR_COR_COD_ROS_TG_NEG]]-Tabla25[[#This Row],[PAS_DUR_COR_COD_ROS_TG_NEG]]</f>
        <v>689.33333333333337</v>
      </c>
      <c r="BC135" s="33">
        <f>Tabla25[[#This Row],[ROS_NUM_COR_COD_ROS_TG_NEU]]-Tabla25[[#This Row],[PAS_NUM_COR_COD_ROS_TG_NEU]]</f>
        <v>3.2222222222222223</v>
      </c>
      <c r="BD135" s="33">
        <f>Tabla25[[#This Row],[ROS_DUR_COR_COD_ROS_TG_NEU]]-Tabla25[[#This Row],[PAS_DUR_COR_COD_ROS_TG_NEU]]</f>
        <v>610</v>
      </c>
      <c r="BE135" s="33">
        <f>Tabla25[[#This Row],[ROS_NUM_COR_COD_ROS_TG_POS]]-Tabla25[[#This Row],[PAS_NUM_COR_COD_ROS_TG_POS]]</f>
        <v>4</v>
      </c>
      <c r="BF135" s="33">
        <f>Tabla25[[#This Row],[ROS_DUR_COR_COD_ROS_TG_POS]]-Tabla25[[#This Row],[PAS_DUR_COR_COD_ROS_TG_POS]]</f>
        <v>865</v>
      </c>
      <c r="BG135" s="33">
        <f>Tabla25[[#This Row],[ROS_NUM_COR_COD_ROS_TG_TOT]]-Tabla25[[#This Row],[PAS_NUM_COR_COD_ROS_TG_TOT]]</f>
        <v>3.5</v>
      </c>
      <c r="BH135" s="33">
        <f>Tabla25[[#This Row],[ROS_DUR_COR_COD_ROS_TG_TOT]]-Tabla25[[#This Row],[PAS_DUR_COR_COD_ROS_TG_TOT]]</f>
        <v>726.57142857142856</v>
      </c>
      <c r="BI135" s="30">
        <f>Tabla25[[#This Row],[ROS_NUM_COR_COD_ESC_TG_NEG]]-Tabla25[[#This Row],[PAS_NUM_COR_COD_ESC_TG_NEG]]</f>
        <v>1.7777777777777777</v>
      </c>
      <c r="BJ135" s="30">
        <f>Tabla25[[#This Row],[ROS_DUR_COR_COD_ESC_TG_NEG]]-Tabla25[[#This Row],[PAS_DUR_COR_COD_ESC_TG_NEG]]</f>
        <v>399.5</v>
      </c>
      <c r="BK135" s="30">
        <f>Tabla25[[#This Row],[ROS_NUM_COR_COD_ESC_TG_NEU]]-Tabla25[[#This Row],[PAS_NUM_COR_COD_ESC_TG_NEU]]</f>
        <v>1.8888888888888888</v>
      </c>
      <c r="BL135" s="30">
        <f>Tabla25[[#This Row],[ROS_DUR_COR_COD_ESC_TG_NEU]]-Tabla25[[#This Row],[PAS_DUR_COR_COD_ESC_TG_NEU]]</f>
        <v>585.33333333333337</v>
      </c>
      <c r="BM135" s="30">
        <f>Tabla25[[#This Row],[ROS_NUM_COR_COD_ESC_TG_POS]]-Tabla25[[#This Row],[PAS_NUM_COR_COD_ESC_TG_POS]]</f>
        <v>1.6</v>
      </c>
      <c r="BN135" s="30">
        <f>Tabla25[[#This Row],[ROS_DUR_COR_COD_ESC_TG_POS]]-Tabla25[[#This Row],[PAS_DUR_COR_COD_ESC_TG_POS]]</f>
        <v>509.33333333333331</v>
      </c>
      <c r="BO135" s="30">
        <f>Tabla25[[#This Row],[ROS_NUM_COR_COD_ESC_TG_TOT]]-Tabla25[[#This Row],[PAS_NUM_COR_COD_ESC_TG_TOT]]</f>
        <v>1.75</v>
      </c>
      <c r="BP135" s="30">
        <f>Tabla25[[#This Row],[ROS_DUR_COR_COD_ESC_TG_TOT]]-Tabla25[[#This Row],[PAS_DUR_COR_COD_ESC_TG_TOT]]</f>
        <v>488.2</v>
      </c>
      <c r="BQ135" s="36">
        <f>Tabla25[[#This Row],[PAS_NUM_COR_COD_ROS_TG_NEG]]-Tabla25[[#This Row],[ESC_NUM_COR_COD_ROS_TG_NEG]]</f>
        <v>-1.9</v>
      </c>
      <c r="BR135" s="36">
        <f>Tabla25[[#This Row],[PAS_DUR_COR_COD_ROS_TG_NEG]]-Tabla25[[#This Row],[ESC_DUR_COR_COD_ROS_TG_NEG]]</f>
        <v>-770.66666666666663</v>
      </c>
      <c r="BS135" s="36">
        <f>Tabla25[[#This Row],[PAS_NUM_COR_COD_ROS_TG_NEU]]-Tabla25[[#This Row],[ESC_NUM_COR_COD_ROS_TG_NEU]]</f>
        <v>-2</v>
      </c>
      <c r="BT135" s="36">
        <f>Tabla25[[#This Row],[PAS_DUR_COR_COD_ROS_TG_NEU]]-Tabla25[[#This Row],[ESC_DUR_COR_COD_ROS_TG_NEU]]</f>
        <v>-592.66666666666663</v>
      </c>
      <c r="BU135" s="36">
        <f>Tabla25[[#This Row],[PAS_NUM_COR_COD_ROS_TG_POS]]-Tabla25[[#This Row],[ESC_NUM_COR_COD_ROS_TG_POS]]</f>
        <v>-1.1111111111111112</v>
      </c>
      <c r="BV135" s="36">
        <f>Tabla25[[#This Row],[PAS_DUR_COR_COD_ROS_TG_POS]]-Tabla25[[#This Row],[ESC_DUR_COR_COD_ROS_TG_POS]]</f>
        <v>-359.66666666666669</v>
      </c>
      <c r="BW135" s="36">
        <f>Tabla25[[#This Row],[PAS_NUM_COR_COD_ROS_TG_TOT]]-Tabla25[[#This Row],[ESC_NUM_COR_COD_ROS_TG_TOT]]</f>
        <v>-1.6666666666666667</v>
      </c>
      <c r="BX135" s="36">
        <f>Tabla25[[#This Row],[PAS_DUR_COR_COD_ROS_TG_TOT]]-Tabla25[[#This Row],[ESC_DUR_COR_COD_ROS_TG_TOT]]</f>
        <v>-574.33333333333337</v>
      </c>
      <c r="BY135" s="39">
        <f>Tabla25[[#This Row],[PAS_NUM_COR_COD_ESC_TG_NEG]]-Tabla25[[#This Row],[ESC_NUM_COR_COD_ESC_TG_NEG]]</f>
        <v>-1.9</v>
      </c>
      <c r="BZ135" s="39">
        <f>Tabla25[[#This Row],[PAS_DUR_COR_COD_ESC_TG_NEG]]-Tabla25[[#This Row],[ESC_DUR_COR_COD_ESC_TG_NEG]]</f>
        <v>-824</v>
      </c>
      <c r="CA135" s="39">
        <f>Tabla25[[#This Row],[PAS_NUM_COR_COD_ESC_TG_NEU]]-Tabla25[[#This Row],[ESC_NUM_COR_COD_ESC_TG_NEU]]</f>
        <v>-2.625</v>
      </c>
      <c r="CB135" s="39">
        <f>Tabla25[[#This Row],[PAS_DUR_COR_COD_ESC_TG_NEU]]-Tabla25[[#This Row],[ESC_DUR_COR_COD_ESC_TG_NEU]]</f>
        <v>-676.83333333333337</v>
      </c>
      <c r="CC135" s="39">
        <f>Tabla25[[#This Row],[PAS_NUM_COR_COD_ESC_TG_POS]]-Tabla25[[#This Row],[ESC_NUM_COR_COD_ESC_TG_POS]]</f>
        <v>-2.6666666666666665</v>
      </c>
      <c r="CD135" s="39">
        <f>Tabla25[[#This Row],[PAS_DUR_COR_COD_ESC_TG_POS]]-Tabla25[[#This Row],[ESC_DUR_COR_COD_ESC_TG_POS]]</f>
        <v>-653.5</v>
      </c>
      <c r="CE135" s="39">
        <f>Tabla25[[#This Row],[PAS_NUM_COR_COD_ESC_TG_TOT]]-Tabla25[[#This Row],[ESC_NUM_COR_COD_ESC_TG_TOT]]</f>
        <v>-2.3703703703703702</v>
      </c>
      <c r="CF135" s="39">
        <f>Tabla25[[#This Row],[PAS_DUR_COR_COD_ESC_TG_TOT]]-Tabla25[[#This Row],[ESC_DUR_COR_COD_ESC_TG_TOT]]</f>
        <v>-711.65</v>
      </c>
      <c r="CG135" s="42">
        <f>Tabla25[[#This Row],[PAS_NUM_COR_COD_ROS_TG_NEG]]-Tabla25[[#This Row],[PAS_NUM_COR_COD_ESC_TG_NEG]]</f>
        <v>0</v>
      </c>
      <c r="CH135" s="42">
        <f>Tabla25[[#This Row],[PAS_NUM_COR_COD_ROS_TG_NEU]]-Tabla25[[#This Row],[PAS_NUM_COR_COD_ESC_TG_NEU]]</f>
        <v>0</v>
      </c>
      <c r="CI135" s="42">
        <f>Tabla25[[#This Row],[PAS_NUM_COR_COD_ROS_TG_POS]]-Tabla25[[#This Row],[PAS_NUM_COR_COD_ESC_TG_POS]]</f>
        <v>0</v>
      </c>
      <c r="CJ135" s="42">
        <f>Tabla25[[#This Row],[PAS_NUM_COR_COD_ROS_TG_TOT]]-Tabla25[[#This Row],[PAS_NUM_COR_COD_ESC_TG_TOT]]</f>
        <v>0</v>
      </c>
      <c r="CK135" s="42">
        <f>Tabla25[[#This Row],[PAS_DUR_COR_COD_ROS_TG_NEG]]-Tabla25[[#This Row],[PAS_DUR_COR_COD_ESC_TG_NEG]]</f>
        <v>0</v>
      </c>
      <c r="CL135" s="42">
        <f>Tabla25[[#This Row],[PAS_DUR_COR_COD_ROS_TG_NEU]]-Tabla25[[#This Row],[PAS_DUR_COR_COD_ESC_TG_NEU]]</f>
        <v>0</v>
      </c>
      <c r="CM135" s="42">
        <f>Tabla25[[#This Row],[PAS_DUR_COR_COD_ROS_TG_POS]]-Tabla25[[#This Row],[PAS_DUR_COR_COD_ESC_TG_POS]]</f>
        <v>0</v>
      </c>
      <c r="CN135" s="42">
        <f>Tabla25[[#This Row],[PAS_DUR_COR_COD_ROS_TG_TOT]]-Tabla25[[#This Row],[PAS_DUR_COR_COD_ESC_TG_TOT]]</f>
        <v>0</v>
      </c>
      <c r="CO135" s="44">
        <f>Tabla25[[#This Row],[ESC_NUM_COR_COD_ROS_TG_NEG]]-Tabla25[[#This Row],[ESC_NUM_COR_COD_ESC_TG_NEG]]</f>
        <v>0</v>
      </c>
      <c r="CP135" s="44">
        <f>Tabla25[[#This Row],[ESC_NUM_COR_COD_ROS_TG_NEU]]-Tabla25[[#This Row],[ESC_NUM_COR_COD_ESC_TG_NEU]]</f>
        <v>-0.625</v>
      </c>
      <c r="CQ135" s="44">
        <f>Tabla25[[#This Row],[ESC_NUM_COR_COD_ROS_TG_POS]]-Tabla25[[#This Row],[ESC_NUM_COR_COD_ESC_TG_POS]]</f>
        <v>-1.5555555555555554</v>
      </c>
      <c r="CR135" s="44">
        <f>Tabla25[[#This Row],[ESC_NUM_COR_COD_ROS_TG_TOT]]-Tabla25[[#This Row],[ESC_NUM_COR_COD_ESC_TG_TOT]]</f>
        <v>-0.7037037037037035</v>
      </c>
      <c r="CS135" s="44">
        <f>Tabla25[[#This Row],[ESC_DUR_COR_COD_ROS_TG_NEG]]-Tabla25[[#This Row],[ESC_DUR_COR_COD_ESC_TG_NEG]]</f>
        <v>-53.333333333333371</v>
      </c>
      <c r="CT135" s="44">
        <f>Tabla25[[#This Row],[ESC_DUR_COR_COD_ROS_TG_NEU]]-Tabla25[[#This Row],[ESC_DUR_COR_COD_ESC_TG_NEU]]</f>
        <v>-84.166666666666742</v>
      </c>
      <c r="CU135" s="44">
        <f>Tabla25[[#This Row],[ESC_DUR_COR_COD_ROS_TG_POS]]-Tabla25[[#This Row],[ESC_DUR_COR_COD_ESC_TG_POS]]</f>
        <v>-293.83333333333331</v>
      </c>
      <c r="CV135" s="44">
        <f>Tabla25[[#This Row],[ESC_DUR_COR_COD_ROS_TG_TOT]]-Tabla25[[#This Row],[ESC_DUR_COR_COD_ESC_TG_TOT]]</f>
        <v>-137.31666666666661</v>
      </c>
      <c r="CW135" s="47">
        <f>Tabla25[[#This Row],[ROS_NUM_COR_COD_ROS_TG_NEG]]-Tabla25[[#This Row],[ROS_NUM_COR_COD_ESC_TG_NEG]]</f>
        <v>1.4444444444444446</v>
      </c>
      <c r="CX135" s="47">
        <f>Tabla25[[#This Row],[ROS_NUM_COR_COD_ROS_TG_NEU]]-Tabla25[[#This Row],[ROS_NUM_COR_COD_ESC_TG_NEU]]</f>
        <v>1.3333333333333335</v>
      </c>
      <c r="CY135" s="47">
        <f>Tabla25[[#This Row],[ROS_NUM_COR_COD_ROS_TG_POS]]-Tabla25[[#This Row],[ROS_NUM_COR_COD_ESC_TG_POS]]</f>
        <v>2.4</v>
      </c>
      <c r="CZ135" s="47">
        <f>Tabla25[[#This Row],[ROS_NUM_COR_COD_ROS_TG_TOT]]-Tabla25[[#This Row],[ROS_NUM_COR_COD_ESC_TG_TOT]]</f>
        <v>1.75</v>
      </c>
      <c r="DA135" s="47">
        <f>Tabla25[[#This Row],[ROS_DUR_COR_COD_ROS_TG_NEG]]-Tabla25[[#This Row],[ROS_DUR_COR_COD_ESC_TG_NEG]]</f>
        <v>289.83333333333337</v>
      </c>
      <c r="DB135" s="47">
        <f>Tabla25[[#This Row],[ROS_DUR_COR_COD_ROS_TG_NEU]]-Tabla25[[#This Row],[ROS_DUR_COR_COD_ESC_TG_NEU]]</f>
        <v>24.666666666666629</v>
      </c>
      <c r="DC135" s="47">
        <f>Tabla25[[#This Row],[ROS_DUR_COR_COD_ROS_TG_POS]]-Tabla25[[#This Row],[ROS_DUR_COR_COD_ESC_TG_POS]]</f>
        <v>355.66666666666669</v>
      </c>
      <c r="DD135" s="47">
        <f>Tabla25[[#This Row],[ROS_DUR_COR_COD_ROS_TG_TOT]]-Tabla25[[#This Row],[ROS_DUR_COR_COD_ESC_TG_TOT]]</f>
        <v>238.37142857142857</v>
      </c>
    </row>
    <row r="136" spans="1:108" x14ac:dyDescent="0.3">
      <c r="A136" s="4" t="s">
        <v>134</v>
      </c>
      <c r="B136" s="2">
        <v>40</v>
      </c>
      <c r="C136" s="2">
        <v>2</v>
      </c>
      <c r="D136" s="2">
        <v>42</v>
      </c>
      <c r="E136" s="19">
        <v>0.26315789473684209</v>
      </c>
      <c r="F136" s="19">
        <v>103</v>
      </c>
      <c r="G136" s="19">
        <v>0.25</v>
      </c>
      <c r="H136" s="19">
        <v>103.6</v>
      </c>
      <c r="I136" s="19">
        <v>5.2631578947368418E-2</v>
      </c>
      <c r="J136" s="19">
        <v>217</v>
      </c>
      <c r="K136" s="19">
        <v>0.18965517241379309</v>
      </c>
      <c r="L136" s="19">
        <v>113.63636363636364</v>
      </c>
      <c r="M136" s="21">
        <v>0.21052631578947367</v>
      </c>
      <c r="N136" s="21">
        <v>144</v>
      </c>
      <c r="O136" s="21">
        <v>0.2</v>
      </c>
      <c r="P136" s="21">
        <v>103.5</v>
      </c>
      <c r="Q136" s="21">
        <v>0.21052631578947367</v>
      </c>
      <c r="R136" s="21">
        <v>98</v>
      </c>
      <c r="S136" s="21">
        <v>0.20689655172413793</v>
      </c>
      <c r="T136" s="21">
        <v>115.16666666666667</v>
      </c>
      <c r="W136" s="22">
        <v>2</v>
      </c>
      <c r="X136" s="22">
        <v>368.5</v>
      </c>
      <c r="Y136" s="22">
        <v>2</v>
      </c>
      <c r="Z136" s="22">
        <v>203</v>
      </c>
      <c r="AA136" s="22">
        <v>2</v>
      </c>
      <c r="AB136" s="22">
        <v>313.33333333333331</v>
      </c>
      <c r="AE136" s="24">
        <v>0.33333333333333331</v>
      </c>
      <c r="AF136" s="24">
        <v>106</v>
      </c>
      <c r="AG136" s="24">
        <v>1</v>
      </c>
      <c r="AH136" s="24">
        <v>104</v>
      </c>
      <c r="AI136" s="24">
        <v>0.5</v>
      </c>
      <c r="AJ136" s="24">
        <v>105</v>
      </c>
      <c r="AK136" s="26">
        <v>0.16666666666666666</v>
      </c>
      <c r="AL136" s="26">
        <v>95</v>
      </c>
      <c r="AM136" s="26">
        <v>0.25</v>
      </c>
      <c r="AN136" s="26">
        <v>109.5</v>
      </c>
      <c r="AO136" s="26">
        <v>0.33333333333333331</v>
      </c>
      <c r="AP136" s="26">
        <v>188</v>
      </c>
      <c r="AQ136" s="26">
        <v>0.2608695652173913</v>
      </c>
      <c r="AR136" s="26">
        <v>138</v>
      </c>
      <c r="AS136" s="28">
        <v>0.16666666666666666</v>
      </c>
      <c r="AT136" s="28">
        <v>273</v>
      </c>
      <c r="AU136" s="28">
        <v>0.75</v>
      </c>
      <c r="AV136" s="28">
        <v>163.5</v>
      </c>
      <c r="AW136" s="28">
        <v>0.33333333333333331</v>
      </c>
      <c r="AX136" s="28">
        <v>161.5</v>
      </c>
      <c r="AY136" s="28">
        <v>0.43478260869565216</v>
      </c>
      <c r="AZ136" s="28">
        <v>178.57142857142858</v>
      </c>
      <c r="BA136" s="33">
        <f>Tabla25[[#This Row],[ROS_NUM_COR_COD_ROS_TG_NEG]]-Tabla25[[#This Row],[PAS_NUM_COR_COD_ROS_TG_NEG]]</f>
        <v>-4.3859649122807015E-2</v>
      </c>
      <c r="BB136" s="33">
        <f>Tabla25[[#This Row],[ROS_DUR_COR_COD_ROS_TG_NEG]]-Tabla25[[#This Row],[PAS_DUR_COR_COD_ROS_TG_NEG]]</f>
        <v>129</v>
      </c>
      <c r="BC136" s="33">
        <f>Tabla25[[#This Row],[ROS_NUM_COR_COD_ROS_TG_NEU]]-Tabla25[[#This Row],[PAS_NUM_COR_COD_ROS_TG_NEU]]</f>
        <v>0.55000000000000004</v>
      </c>
      <c r="BD136" s="33">
        <f>Tabla25[[#This Row],[ROS_DUR_COR_COD_ROS_TG_NEU]]-Tabla25[[#This Row],[PAS_DUR_COR_COD_ROS_TG_NEU]]</f>
        <v>60</v>
      </c>
      <c r="BE136" s="33">
        <f>Tabla25[[#This Row],[ROS_NUM_COR_COD_ROS_TG_POS]]-Tabla25[[#This Row],[PAS_NUM_COR_COD_ROS_TG_POS]]</f>
        <v>0.12280701754385964</v>
      </c>
      <c r="BF136" s="33">
        <f>Tabla25[[#This Row],[ROS_DUR_COR_COD_ROS_TG_POS]]-Tabla25[[#This Row],[PAS_DUR_COR_COD_ROS_TG_POS]]</f>
        <v>63.5</v>
      </c>
      <c r="BG136" s="33">
        <f>Tabla25[[#This Row],[ROS_NUM_COR_COD_ROS_TG_TOT]]-Tabla25[[#This Row],[PAS_NUM_COR_COD_ROS_TG_TOT]]</f>
        <v>0.22788605697151423</v>
      </c>
      <c r="BH136" s="33">
        <f>Tabla25[[#This Row],[ROS_DUR_COR_COD_ROS_TG_TOT]]-Tabla25[[#This Row],[PAS_DUR_COR_COD_ROS_TG_TOT]]</f>
        <v>63.404761904761912</v>
      </c>
      <c r="BI136" s="30">
        <f>Tabla25[[#This Row],[ROS_NUM_COR_COD_ESC_TG_NEG]]-Tabla25[[#This Row],[PAS_NUM_COR_COD_ESC_TG_NEG]]</f>
        <v>-9.6491228070175433E-2</v>
      </c>
      <c r="BJ136" s="30">
        <f>Tabla25[[#This Row],[ROS_DUR_COR_COD_ESC_TG_NEG]]-Tabla25[[#This Row],[PAS_DUR_COR_COD_ESC_TG_NEG]]</f>
        <v>-8</v>
      </c>
      <c r="BK136" s="30">
        <f>Tabla25[[#This Row],[ROS_NUM_COR_COD_ESC_TG_NEU]]-Tabla25[[#This Row],[PAS_NUM_COR_COD_ESC_TG_NEU]]</f>
        <v>0</v>
      </c>
      <c r="BL136" s="30">
        <f>Tabla25[[#This Row],[ROS_DUR_COR_COD_ESC_TG_NEU]]-Tabla25[[#This Row],[PAS_DUR_COR_COD_ESC_TG_NEU]]</f>
        <v>5.9000000000000057</v>
      </c>
      <c r="BM136" s="30">
        <f>Tabla25[[#This Row],[ROS_NUM_COR_COD_ESC_TG_POS]]-Tabla25[[#This Row],[PAS_NUM_COR_COD_ESC_TG_POS]]</f>
        <v>0.2807017543859649</v>
      </c>
      <c r="BN136" s="30">
        <f>Tabla25[[#This Row],[ROS_DUR_COR_COD_ESC_TG_POS]]-Tabla25[[#This Row],[PAS_DUR_COR_COD_ESC_TG_POS]]</f>
        <v>-29</v>
      </c>
      <c r="BO136" s="30">
        <f>Tabla25[[#This Row],[ROS_NUM_COR_COD_ESC_TG_TOT]]-Tabla25[[#This Row],[PAS_NUM_COR_COD_ESC_TG_TOT]]</f>
        <v>7.1214392803598203E-2</v>
      </c>
      <c r="BP136" s="30">
        <f>Tabla25[[#This Row],[ROS_DUR_COR_COD_ESC_TG_TOT]]-Tabla25[[#This Row],[PAS_DUR_COR_COD_ESC_TG_TOT]]</f>
        <v>24.36363636363636</v>
      </c>
      <c r="BQ136" s="36">
        <f>Tabla25[[#This Row],[PAS_NUM_COR_COD_ROS_TG_NEG]]-Tabla25[[#This Row],[ESC_NUM_COR_COD_ROS_TG_NEG]]</f>
        <v>0.21052631578947367</v>
      </c>
      <c r="BR136" s="36">
        <f>Tabla25[[#This Row],[PAS_DUR_COR_COD_ROS_TG_NEG]]-Tabla25[[#This Row],[ESC_DUR_COR_COD_ROS_TG_NEG]]</f>
        <v>144</v>
      </c>
      <c r="BS136" s="36">
        <f>Tabla25[[#This Row],[PAS_NUM_COR_COD_ROS_TG_NEU]]-Tabla25[[#This Row],[ESC_NUM_COR_COD_ROS_TG_NEU]]</f>
        <v>-0.1333333333333333</v>
      </c>
      <c r="BT136" s="36">
        <f>Tabla25[[#This Row],[PAS_DUR_COR_COD_ROS_TG_NEU]]-Tabla25[[#This Row],[ESC_DUR_COR_COD_ROS_TG_NEU]]</f>
        <v>-2.5</v>
      </c>
      <c r="BU136" s="36">
        <f>Tabla25[[#This Row],[PAS_NUM_COR_COD_ROS_TG_POS]]-Tabla25[[#This Row],[ESC_NUM_COR_COD_ROS_TG_POS]]</f>
        <v>-0.78947368421052633</v>
      </c>
      <c r="BV136" s="36">
        <f>Tabla25[[#This Row],[PAS_DUR_COR_COD_ROS_TG_POS]]-Tabla25[[#This Row],[ESC_DUR_COR_COD_ROS_TG_POS]]</f>
        <v>-6</v>
      </c>
      <c r="BW136" s="36">
        <f>Tabla25[[#This Row],[PAS_NUM_COR_COD_ROS_TG_TOT]]-Tabla25[[#This Row],[ESC_NUM_COR_COD_ROS_TG_TOT]]</f>
        <v>-0.2931034482758621</v>
      </c>
      <c r="BX136" s="36">
        <f>Tabla25[[#This Row],[PAS_DUR_COR_COD_ROS_TG_TOT]]-Tabla25[[#This Row],[ESC_DUR_COR_COD_ROS_TG_TOT]]</f>
        <v>10.166666666666671</v>
      </c>
      <c r="BY136" s="39">
        <f>Tabla25[[#This Row],[PAS_NUM_COR_COD_ESC_TG_NEG]]-Tabla25[[#This Row],[ESC_NUM_COR_COD_ESC_TG_NEG]]</f>
        <v>0.26315789473684209</v>
      </c>
      <c r="BZ136" s="39">
        <f>Tabla25[[#This Row],[PAS_DUR_COR_COD_ESC_TG_NEG]]-Tabla25[[#This Row],[ESC_DUR_COR_COD_ESC_TG_NEG]]</f>
        <v>103</v>
      </c>
      <c r="CA136" s="39">
        <f>Tabla25[[#This Row],[PAS_NUM_COR_COD_ESC_TG_NEU]]-Tabla25[[#This Row],[ESC_NUM_COR_COD_ESC_TG_NEU]]</f>
        <v>-1.75</v>
      </c>
      <c r="CB136" s="39">
        <f>Tabla25[[#This Row],[PAS_DUR_COR_COD_ESC_TG_NEU]]-Tabla25[[#This Row],[ESC_DUR_COR_COD_ESC_TG_NEU]]</f>
        <v>-264.89999999999998</v>
      </c>
      <c r="CC136" s="39">
        <f>Tabla25[[#This Row],[PAS_NUM_COR_COD_ESC_TG_POS]]-Tabla25[[#This Row],[ESC_NUM_COR_COD_ESC_TG_POS]]</f>
        <v>-1.9473684210526316</v>
      </c>
      <c r="CD136" s="39">
        <f>Tabla25[[#This Row],[PAS_DUR_COR_COD_ESC_TG_POS]]-Tabla25[[#This Row],[ESC_DUR_COR_COD_ESC_TG_POS]]</f>
        <v>14</v>
      </c>
      <c r="CE136" s="39">
        <f>Tabla25[[#This Row],[PAS_NUM_COR_COD_ESC_TG_TOT]]-Tabla25[[#This Row],[ESC_NUM_COR_COD_ESC_TG_TOT]]</f>
        <v>-1.8103448275862069</v>
      </c>
      <c r="CF136" s="39">
        <f>Tabla25[[#This Row],[PAS_DUR_COR_COD_ESC_TG_TOT]]-Tabla25[[#This Row],[ESC_DUR_COR_COD_ESC_TG_TOT]]</f>
        <v>-199.69696969696969</v>
      </c>
      <c r="CG136" s="42">
        <f>Tabla25[[#This Row],[PAS_NUM_COR_COD_ROS_TG_NEG]]-Tabla25[[#This Row],[PAS_NUM_COR_COD_ESC_TG_NEG]]</f>
        <v>-5.2631578947368418E-2</v>
      </c>
      <c r="CH136" s="42">
        <f>Tabla25[[#This Row],[PAS_NUM_COR_COD_ROS_TG_NEU]]-Tabla25[[#This Row],[PAS_NUM_COR_COD_ESC_TG_NEU]]</f>
        <v>-4.9999999999999989E-2</v>
      </c>
      <c r="CI136" s="42">
        <f>Tabla25[[#This Row],[PAS_NUM_COR_COD_ROS_TG_POS]]-Tabla25[[#This Row],[PAS_NUM_COR_COD_ESC_TG_POS]]</f>
        <v>0.15789473684210525</v>
      </c>
      <c r="CJ136" s="42">
        <f>Tabla25[[#This Row],[PAS_NUM_COR_COD_ROS_TG_TOT]]-Tabla25[[#This Row],[PAS_NUM_COR_COD_ESC_TG_TOT]]</f>
        <v>1.7241379310344834E-2</v>
      </c>
      <c r="CK136" s="42">
        <f>Tabla25[[#This Row],[PAS_DUR_COR_COD_ROS_TG_NEG]]-Tabla25[[#This Row],[PAS_DUR_COR_COD_ESC_TG_NEG]]</f>
        <v>41</v>
      </c>
      <c r="CL136" s="42">
        <f>Tabla25[[#This Row],[PAS_DUR_COR_COD_ROS_TG_NEU]]-Tabla25[[#This Row],[PAS_DUR_COR_COD_ESC_TG_NEU]]</f>
        <v>-9.9999999999994316E-2</v>
      </c>
      <c r="CM136" s="42">
        <f>Tabla25[[#This Row],[PAS_DUR_COR_COD_ROS_TG_POS]]-Tabla25[[#This Row],[PAS_DUR_COR_COD_ESC_TG_POS]]</f>
        <v>-119</v>
      </c>
      <c r="CN136" s="42">
        <f>Tabla25[[#This Row],[PAS_DUR_COR_COD_ROS_TG_TOT]]-Tabla25[[#This Row],[PAS_DUR_COR_COD_ESC_TG_TOT]]</f>
        <v>1.5303030303030312</v>
      </c>
      <c r="CO136" s="44">
        <f>Tabla25[[#This Row],[ESC_NUM_COR_COD_ROS_TG_NEG]]-Tabla25[[#This Row],[ESC_NUM_COR_COD_ESC_TG_NEG]]</f>
        <v>0</v>
      </c>
      <c r="CP136" s="44">
        <f>Tabla25[[#This Row],[ESC_NUM_COR_COD_ROS_TG_NEU]]-Tabla25[[#This Row],[ESC_NUM_COR_COD_ESC_TG_NEU]]</f>
        <v>-1.6666666666666667</v>
      </c>
      <c r="CQ136" s="44">
        <f>Tabla25[[#This Row],[ESC_NUM_COR_COD_ROS_TG_POS]]-Tabla25[[#This Row],[ESC_NUM_COR_COD_ESC_TG_POS]]</f>
        <v>-1</v>
      </c>
      <c r="CR136" s="44">
        <f>Tabla25[[#This Row],[ESC_NUM_COR_COD_ROS_TG_TOT]]-Tabla25[[#This Row],[ESC_NUM_COR_COD_ESC_TG_TOT]]</f>
        <v>-1.5</v>
      </c>
      <c r="CS136" s="44">
        <f>Tabla25[[#This Row],[ESC_DUR_COR_COD_ROS_TG_NEG]]-Tabla25[[#This Row],[ESC_DUR_COR_COD_ESC_TG_NEG]]</f>
        <v>0</v>
      </c>
      <c r="CT136" s="44">
        <f>Tabla25[[#This Row],[ESC_DUR_COR_COD_ROS_TG_NEU]]-Tabla25[[#This Row],[ESC_DUR_COR_COD_ESC_TG_NEU]]</f>
        <v>-262.5</v>
      </c>
      <c r="CU136" s="44">
        <f>Tabla25[[#This Row],[ESC_DUR_COR_COD_ROS_TG_POS]]-Tabla25[[#This Row],[ESC_DUR_COR_COD_ESC_TG_POS]]</f>
        <v>-99</v>
      </c>
      <c r="CV136" s="44">
        <f>Tabla25[[#This Row],[ESC_DUR_COR_COD_ROS_TG_TOT]]-Tabla25[[#This Row],[ESC_DUR_COR_COD_ESC_TG_TOT]]</f>
        <v>-208.33333333333331</v>
      </c>
      <c r="CW136" s="47">
        <f>Tabla25[[#This Row],[ROS_NUM_COR_COD_ROS_TG_NEG]]-Tabla25[[#This Row],[ROS_NUM_COR_COD_ESC_TG_NEG]]</f>
        <v>0</v>
      </c>
      <c r="CX136" s="47">
        <f>Tabla25[[#This Row],[ROS_NUM_COR_COD_ROS_TG_NEU]]-Tabla25[[#This Row],[ROS_NUM_COR_COD_ESC_TG_NEU]]</f>
        <v>0.5</v>
      </c>
      <c r="CY136" s="47">
        <f>Tabla25[[#This Row],[ROS_NUM_COR_COD_ROS_TG_POS]]-Tabla25[[#This Row],[ROS_NUM_COR_COD_ESC_TG_POS]]</f>
        <v>0</v>
      </c>
      <c r="CZ136" s="47">
        <f>Tabla25[[#This Row],[ROS_NUM_COR_COD_ROS_TG_TOT]]-Tabla25[[#This Row],[ROS_NUM_COR_COD_ESC_TG_TOT]]</f>
        <v>0.17391304347826086</v>
      </c>
      <c r="DA136" s="47">
        <f>Tabla25[[#This Row],[ROS_DUR_COR_COD_ROS_TG_NEG]]-Tabla25[[#This Row],[ROS_DUR_COR_COD_ESC_TG_NEG]]</f>
        <v>178</v>
      </c>
      <c r="DB136" s="47">
        <f>Tabla25[[#This Row],[ROS_DUR_COR_COD_ROS_TG_NEU]]-Tabla25[[#This Row],[ROS_DUR_COR_COD_ESC_TG_NEU]]</f>
        <v>54</v>
      </c>
      <c r="DC136" s="47">
        <f>Tabla25[[#This Row],[ROS_DUR_COR_COD_ROS_TG_POS]]-Tabla25[[#This Row],[ROS_DUR_COR_COD_ESC_TG_POS]]</f>
        <v>-26.5</v>
      </c>
      <c r="DD136" s="47">
        <f>Tabla25[[#This Row],[ROS_DUR_COR_COD_ROS_TG_TOT]]-Tabla25[[#This Row],[ROS_DUR_COR_COD_ESC_TG_TOT]]</f>
        <v>40.571428571428584</v>
      </c>
    </row>
    <row r="137" spans="1:108" x14ac:dyDescent="0.3">
      <c r="A137" s="2" t="s">
        <v>135</v>
      </c>
      <c r="B137" s="2">
        <v>40</v>
      </c>
      <c r="C137" s="2">
        <v>2</v>
      </c>
      <c r="D137" s="2">
        <v>42</v>
      </c>
      <c r="E137" s="19">
        <v>1.2</v>
      </c>
      <c r="F137" s="19">
        <v>740.71428571428567</v>
      </c>
      <c r="G137" s="19">
        <v>1.1578947368421053</v>
      </c>
      <c r="H137" s="19">
        <v>957</v>
      </c>
      <c r="I137" s="19">
        <v>1</v>
      </c>
      <c r="J137" s="19">
        <v>693.28571428571433</v>
      </c>
      <c r="K137" s="19">
        <v>1.1206896551724137</v>
      </c>
      <c r="L137" s="19">
        <v>789</v>
      </c>
      <c r="M137" s="21">
        <v>2</v>
      </c>
      <c r="N137" s="21">
        <v>917.7</v>
      </c>
      <c r="O137" s="21">
        <v>2</v>
      </c>
      <c r="P137" s="21">
        <v>1021.3333333333334</v>
      </c>
      <c r="Q137" s="21">
        <v>1.631578947368421</v>
      </c>
      <c r="R137" s="21">
        <v>1063.5</v>
      </c>
      <c r="S137" s="21">
        <v>1.8793103448275863</v>
      </c>
      <c r="T137" s="21">
        <v>995.44444444444446</v>
      </c>
      <c r="U137" s="22">
        <v>1.4</v>
      </c>
      <c r="V137" s="22">
        <v>1110.5</v>
      </c>
      <c r="W137" s="22">
        <v>2.9</v>
      </c>
      <c r="X137" s="22">
        <v>1180.5714285714287</v>
      </c>
      <c r="Y137" s="22">
        <v>4.1111111111111107</v>
      </c>
      <c r="Z137" s="22">
        <v>1683.4285714285713</v>
      </c>
      <c r="AA137" s="22">
        <v>2.7586206896551726</v>
      </c>
      <c r="AB137" s="22">
        <v>1360.5555555555557</v>
      </c>
      <c r="AC137" s="24">
        <v>4.8</v>
      </c>
      <c r="AD137" s="24">
        <v>1948.25</v>
      </c>
      <c r="AE137" s="24">
        <v>3.6</v>
      </c>
      <c r="AF137" s="24">
        <v>1398.375</v>
      </c>
      <c r="AG137" s="24">
        <v>2.1111111111111112</v>
      </c>
      <c r="AH137" s="24">
        <v>1524.25</v>
      </c>
      <c r="AI137" s="24">
        <v>3.5517241379310347</v>
      </c>
      <c r="AJ137" s="24">
        <v>1643.5</v>
      </c>
      <c r="AK137" s="26">
        <v>3.6666666666666665</v>
      </c>
      <c r="AL137" s="26">
        <v>1749.1666666666667</v>
      </c>
      <c r="AM137" s="26">
        <v>2.4</v>
      </c>
      <c r="AN137" s="26">
        <v>1262.8333333333333</v>
      </c>
      <c r="AO137" s="26">
        <v>3.3</v>
      </c>
      <c r="AP137" s="26">
        <v>1427.4285714285713</v>
      </c>
      <c r="AQ137" s="26">
        <v>3.103448275862069</v>
      </c>
      <c r="AR137" s="26">
        <v>1477.0526315789473</v>
      </c>
      <c r="AS137" s="28">
        <v>2.5555555555555554</v>
      </c>
      <c r="AT137" s="28">
        <v>1386.4</v>
      </c>
      <c r="AU137" s="28">
        <v>3.2</v>
      </c>
      <c r="AV137" s="28">
        <v>1420.4285714285713</v>
      </c>
      <c r="AW137" s="28">
        <v>1.8</v>
      </c>
      <c r="AX137" s="28">
        <v>1043</v>
      </c>
      <c r="AY137" s="28">
        <v>2.5172413793103448</v>
      </c>
      <c r="AZ137" s="28">
        <v>1299.4117647058824</v>
      </c>
      <c r="BA137" s="33">
        <f>Tabla25[[#This Row],[ROS_NUM_COR_COD_ROS_TG_NEG]]-Tabla25[[#This Row],[PAS_NUM_COR_COD_ROS_TG_NEG]]</f>
        <v>0.55555555555555536</v>
      </c>
      <c r="BB137" s="33">
        <f>Tabla25[[#This Row],[ROS_DUR_COR_COD_ROS_TG_NEG]]-Tabla25[[#This Row],[PAS_DUR_COR_COD_ROS_TG_NEG]]</f>
        <v>468.70000000000005</v>
      </c>
      <c r="BC137" s="33">
        <f>Tabla25[[#This Row],[ROS_NUM_COR_COD_ROS_TG_NEU]]-Tabla25[[#This Row],[PAS_NUM_COR_COD_ROS_TG_NEU]]</f>
        <v>1.2000000000000002</v>
      </c>
      <c r="BD137" s="33">
        <f>Tabla25[[#This Row],[ROS_DUR_COR_COD_ROS_TG_NEU]]-Tabla25[[#This Row],[PAS_DUR_COR_COD_ROS_TG_NEU]]</f>
        <v>399.09523809523796</v>
      </c>
      <c r="BE137" s="33">
        <f>Tabla25[[#This Row],[ROS_NUM_COR_COD_ROS_TG_POS]]-Tabla25[[#This Row],[PAS_NUM_COR_COD_ROS_TG_POS]]</f>
        <v>0.16842105263157903</v>
      </c>
      <c r="BF137" s="33">
        <f>Tabla25[[#This Row],[ROS_DUR_COR_COD_ROS_TG_POS]]-Tabla25[[#This Row],[PAS_DUR_COR_COD_ROS_TG_POS]]</f>
        <v>-20.5</v>
      </c>
      <c r="BG137" s="33">
        <f>Tabla25[[#This Row],[ROS_NUM_COR_COD_ROS_TG_TOT]]-Tabla25[[#This Row],[PAS_NUM_COR_COD_ROS_TG_TOT]]</f>
        <v>0.63793103448275845</v>
      </c>
      <c r="BH137" s="33">
        <f>Tabla25[[#This Row],[ROS_DUR_COR_COD_ROS_TG_TOT]]-Tabla25[[#This Row],[PAS_DUR_COR_COD_ROS_TG_TOT]]</f>
        <v>303.96732026143798</v>
      </c>
      <c r="BI137" s="30">
        <f>Tabla25[[#This Row],[ROS_NUM_COR_COD_ESC_TG_NEG]]-Tabla25[[#This Row],[PAS_NUM_COR_COD_ESC_TG_NEG]]</f>
        <v>2.4666666666666668</v>
      </c>
      <c r="BJ137" s="30">
        <f>Tabla25[[#This Row],[ROS_DUR_COR_COD_ESC_TG_NEG]]-Tabla25[[#This Row],[PAS_DUR_COR_COD_ESC_TG_NEG]]</f>
        <v>1008.4523809523811</v>
      </c>
      <c r="BK137" s="30">
        <f>Tabla25[[#This Row],[ROS_NUM_COR_COD_ESC_TG_NEU]]-Tabla25[[#This Row],[PAS_NUM_COR_COD_ESC_TG_NEU]]</f>
        <v>1.2421052631578946</v>
      </c>
      <c r="BL137" s="30">
        <f>Tabla25[[#This Row],[ROS_DUR_COR_COD_ESC_TG_NEU]]-Tabla25[[#This Row],[PAS_DUR_COR_COD_ESC_TG_NEU]]</f>
        <v>305.83333333333326</v>
      </c>
      <c r="BM137" s="30">
        <f>Tabla25[[#This Row],[ROS_NUM_COR_COD_ESC_TG_POS]]-Tabla25[[#This Row],[PAS_NUM_COR_COD_ESC_TG_POS]]</f>
        <v>2.2999999999999998</v>
      </c>
      <c r="BN137" s="30">
        <f>Tabla25[[#This Row],[ROS_DUR_COR_COD_ESC_TG_POS]]-Tabla25[[#This Row],[PAS_DUR_COR_COD_ESC_TG_POS]]</f>
        <v>734.142857142857</v>
      </c>
      <c r="BO137" s="30">
        <f>Tabla25[[#This Row],[ROS_NUM_COR_COD_ESC_TG_TOT]]-Tabla25[[#This Row],[PAS_NUM_COR_COD_ESC_TG_TOT]]</f>
        <v>1.9827586206896552</v>
      </c>
      <c r="BP137" s="30">
        <f>Tabla25[[#This Row],[ROS_DUR_COR_COD_ESC_TG_TOT]]-Tabla25[[#This Row],[PAS_DUR_COR_COD_ESC_TG_TOT]]</f>
        <v>688.05263157894728</v>
      </c>
      <c r="BQ137" s="36">
        <f>Tabla25[[#This Row],[PAS_NUM_COR_COD_ROS_TG_NEG]]-Tabla25[[#This Row],[ESC_NUM_COR_COD_ROS_TG_NEG]]</f>
        <v>-2.8</v>
      </c>
      <c r="BR137" s="36">
        <f>Tabla25[[#This Row],[PAS_DUR_COR_COD_ROS_TG_NEG]]-Tabla25[[#This Row],[ESC_DUR_COR_COD_ROS_TG_NEG]]</f>
        <v>-1030.55</v>
      </c>
      <c r="BS137" s="36">
        <f>Tabla25[[#This Row],[PAS_NUM_COR_COD_ROS_TG_NEU]]-Tabla25[[#This Row],[ESC_NUM_COR_COD_ROS_TG_NEU]]</f>
        <v>-1.6</v>
      </c>
      <c r="BT137" s="36">
        <f>Tabla25[[#This Row],[PAS_DUR_COR_COD_ROS_TG_NEU]]-Tabla25[[#This Row],[ESC_DUR_COR_COD_ROS_TG_NEU]]</f>
        <v>-377.04166666666663</v>
      </c>
      <c r="BU137" s="36">
        <f>Tabla25[[#This Row],[PAS_NUM_COR_COD_ROS_TG_POS]]-Tabla25[[#This Row],[ESC_NUM_COR_COD_ROS_TG_POS]]</f>
        <v>-0.47953216374269014</v>
      </c>
      <c r="BV137" s="36">
        <f>Tabla25[[#This Row],[PAS_DUR_COR_COD_ROS_TG_POS]]-Tabla25[[#This Row],[ESC_DUR_COR_COD_ROS_TG_POS]]</f>
        <v>-460.75</v>
      </c>
      <c r="BW137" s="36">
        <f>Tabla25[[#This Row],[PAS_NUM_COR_COD_ROS_TG_TOT]]-Tabla25[[#This Row],[ESC_NUM_COR_COD_ROS_TG_TOT]]</f>
        <v>-1.6724137931034484</v>
      </c>
      <c r="BX137" s="36">
        <f>Tabla25[[#This Row],[PAS_DUR_COR_COD_ROS_TG_TOT]]-Tabla25[[#This Row],[ESC_DUR_COR_COD_ROS_TG_TOT]]</f>
        <v>-648.05555555555554</v>
      </c>
      <c r="BY137" s="39">
        <f>Tabla25[[#This Row],[PAS_NUM_COR_COD_ESC_TG_NEG]]-Tabla25[[#This Row],[ESC_NUM_COR_COD_ESC_TG_NEG]]</f>
        <v>-0.19999999999999996</v>
      </c>
      <c r="BZ137" s="39">
        <f>Tabla25[[#This Row],[PAS_DUR_COR_COD_ESC_TG_NEG]]-Tabla25[[#This Row],[ESC_DUR_COR_COD_ESC_TG_NEG]]</f>
        <v>-369.78571428571433</v>
      </c>
      <c r="CA137" s="39">
        <f>Tabla25[[#This Row],[PAS_NUM_COR_COD_ESC_TG_NEU]]-Tabla25[[#This Row],[ESC_NUM_COR_COD_ESC_TG_NEU]]</f>
        <v>-1.7421052631578946</v>
      </c>
      <c r="CB137" s="39">
        <f>Tabla25[[#This Row],[PAS_DUR_COR_COD_ESC_TG_NEU]]-Tabla25[[#This Row],[ESC_DUR_COR_COD_ESC_TG_NEU]]</f>
        <v>-223.57142857142867</v>
      </c>
      <c r="CC137" s="39">
        <f>Tabla25[[#This Row],[PAS_NUM_COR_COD_ESC_TG_POS]]-Tabla25[[#This Row],[ESC_NUM_COR_COD_ESC_TG_POS]]</f>
        <v>-3.1111111111111107</v>
      </c>
      <c r="CD137" s="39">
        <f>Tabla25[[#This Row],[PAS_DUR_COR_COD_ESC_TG_POS]]-Tabla25[[#This Row],[ESC_DUR_COR_COD_ESC_TG_POS]]</f>
        <v>-990.142857142857</v>
      </c>
      <c r="CE137" s="39">
        <f>Tabla25[[#This Row],[PAS_NUM_COR_COD_ESC_TG_TOT]]-Tabla25[[#This Row],[ESC_NUM_COR_COD_ESC_TG_TOT]]</f>
        <v>-1.6379310344827589</v>
      </c>
      <c r="CF137" s="39">
        <f>Tabla25[[#This Row],[PAS_DUR_COR_COD_ESC_TG_TOT]]-Tabla25[[#This Row],[ESC_DUR_COR_COD_ESC_TG_TOT]]</f>
        <v>-571.55555555555566</v>
      </c>
      <c r="CG137" s="42">
        <f>Tabla25[[#This Row],[PAS_NUM_COR_COD_ROS_TG_NEG]]-Tabla25[[#This Row],[PAS_NUM_COR_COD_ESC_TG_NEG]]</f>
        <v>0.8</v>
      </c>
      <c r="CH137" s="42">
        <f>Tabla25[[#This Row],[PAS_NUM_COR_COD_ROS_TG_NEU]]-Tabla25[[#This Row],[PAS_NUM_COR_COD_ESC_TG_NEU]]</f>
        <v>0.84210526315789469</v>
      </c>
      <c r="CI137" s="42">
        <f>Tabla25[[#This Row],[PAS_NUM_COR_COD_ROS_TG_POS]]-Tabla25[[#This Row],[PAS_NUM_COR_COD_ESC_TG_POS]]</f>
        <v>0.63157894736842102</v>
      </c>
      <c r="CJ137" s="42">
        <f>Tabla25[[#This Row],[PAS_NUM_COR_COD_ROS_TG_TOT]]-Tabla25[[#This Row],[PAS_NUM_COR_COD_ESC_TG_TOT]]</f>
        <v>0.7586206896551726</v>
      </c>
      <c r="CK137" s="42">
        <f>Tabla25[[#This Row],[PAS_DUR_COR_COD_ROS_TG_NEG]]-Tabla25[[#This Row],[PAS_DUR_COR_COD_ESC_TG_NEG]]</f>
        <v>176.98571428571438</v>
      </c>
      <c r="CL137" s="42">
        <f>Tabla25[[#This Row],[PAS_DUR_COR_COD_ROS_TG_NEU]]-Tabla25[[#This Row],[PAS_DUR_COR_COD_ESC_TG_NEU]]</f>
        <v>64.333333333333371</v>
      </c>
      <c r="CM137" s="42">
        <f>Tabla25[[#This Row],[PAS_DUR_COR_COD_ROS_TG_POS]]-Tabla25[[#This Row],[PAS_DUR_COR_COD_ESC_TG_POS]]</f>
        <v>370.21428571428567</v>
      </c>
      <c r="CN137" s="42">
        <f>Tabla25[[#This Row],[PAS_DUR_COR_COD_ROS_TG_TOT]]-Tabla25[[#This Row],[PAS_DUR_COR_COD_ESC_TG_TOT]]</f>
        <v>206.44444444444446</v>
      </c>
      <c r="CO137" s="44">
        <f>Tabla25[[#This Row],[ESC_NUM_COR_COD_ROS_TG_NEG]]-Tabla25[[#This Row],[ESC_NUM_COR_COD_ESC_TG_NEG]]</f>
        <v>3.4</v>
      </c>
      <c r="CP137" s="44">
        <f>Tabla25[[#This Row],[ESC_NUM_COR_COD_ROS_TG_NEU]]-Tabla25[[#This Row],[ESC_NUM_COR_COD_ESC_TG_NEU]]</f>
        <v>0.70000000000000018</v>
      </c>
      <c r="CQ137" s="44">
        <f>Tabla25[[#This Row],[ESC_NUM_COR_COD_ROS_TG_POS]]-Tabla25[[#This Row],[ESC_NUM_COR_COD_ESC_TG_POS]]</f>
        <v>-1.9999999999999996</v>
      </c>
      <c r="CR137" s="44">
        <f>Tabla25[[#This Row],[ESC_NUM_COR_COD_ROS_TG_TOT]]-Tabla25[[#This Row],[ESC_NUM_COR_COD_ESC_TG_TOT]]</f>
        <v>0.7931034482758621</v>
      </c>
      <c r="CS137" s="44">
        <f>Tabla25[[#This Row],[ESC_DUR_COR_COD_ROS_TG_NEG]]-Tabla25[[#This Row],[ESC_DUR_COR_COD_ESC_TG_NEG]]</f>
        <v>837.75</v>
      </c>
      <c r="CT137" s="44">
        <f>Tabla25[[#This Row],[ESC_DUR_COR_COD_ROS_TG_NEU]]-Tabla25[[#This Row],[ESC_DUR_COR_COD_ESC_TG_NEU]]</f>
        <v>217.80357142857133</v>
      </c>
      <c r="CU137" s="44">
        <f>Tabla25[[#This Row],[ESC_DUR_COR_COD_ROS_TG_POS]]-Tabla25[[#This Row],[ESC_DUR_COR_COD_ESC_TG_POS]]</f>
        <v>-159.17857142857133</v>
      </c>
      <c r="CV137" s="44">
        <f>Tabla25[[#This Row],[ESC_DUR_COR_COD_ROS_TG_TOT]]-Tabla25[[#This Row],[ESC_DUR_COR_COD_ESC_TG_TOT]]</f>
        <v>282.94444444444434</v>
      </c>
      <c r="CW137" s="47">
        <f>Tabla25[[#This Row],[ROS_NUM_COR_COD_ROS_TG_NEG]]-Tabla25[[#This Row],[ROS_NUM_COR_COD_ESC_TG_NEG]]</f>
        <v>-1.1111111111111112</v>
      </c>
      <c r="CX137" s="47">
        <f>Tabla25[[#This Row],[ROS_NUM_COR_COD_ROS_TG_NEU]]-Tabla25[[#This Row],[ROS_NUM_COR_COD_ESC_TG_NEU]]</f>
        <v>0.80000000000000027</v>
      </c>
      <c r="CY137" s="47">
        <f>Tabla25[[#This Row],[ROS_NUM_COR_COD_ROS_TG_POS]]-Tabla25[[#This Row],[ROS_NUM_COR_COD_ESC_TG_POS]]</f>
        <v>-1.4999999999999998</v>
      </c>
      <c r="CZ137" s="47">
        <f>Tabla25[[#This Row],[ROS_NUM_COR_COD_ROS_TG_TOT]]-Tabla25[[#This Row],[ROS_NUM_COR_COD_ESC_TG_TOT]]</f>
        <v>-0.5862068965517242</v>
      </c>
      <c r="DA137" s="47">
        <f>Tabla25[[#This Row],[ROS_DUR_COR_COD_ROS_TG_NEG]]-Tabla25[[#This Row],[ROS_DUR_COR_COD_ESC_TG_NEG]]</f>
        <v>-362.76666666666665</v>
      </c>
      <c r="DB137" s="47">
        <f>Tabla25[[#This Row],[ROS_DUR_COR_COD_ROS_TG_NEU]]-Tabla25[[#This Row],[ROS_DUR_COR_COD_ESC_TG_NEU]]</f>
        <v>157.59523809523807</v>
      </c>
      <c r="DC137" s="47">
        <f>Tabla25[[#This Row],[ROS_DUR_COR_COD_ROS_TG_POS]]-Tabla25[[#This Row],[ROS_DUR_COR_COD_ESC_TG_POS]]</f>
        <v>-384.42857142857133</v>
      </c>
      <c r="DD137" s="47">
        <f>Tabla25[[#This Row],[ROS_DUR_COR_COD_ROS_TG_TOT]]-Tabla25[[#This Row],[ROS_DUR_COR_COD_ESC_TG_TOT]]</f>
        <v>-177.64086687306485</v>
      </c>
    </row>
    <row r="138" spans="1:108" x14ac:dyDescent="0.3">
      <c r="A138" s="4" t="s">
        <v>136</v>
      </c>
      <c r="B138" s="2">
        <v>40</v>
      </c>
      <c r="C138" s="2">
        <v>2</v>
      </c>
      <c r="D138" s="2">
        <v>48</v>
      </c>
      <c r="E138" s="19">
        <v>0.75</v>
      </c>
      <c r="F138" s="19">
        <v>1034.75</v>
      </c>
      <c r="G138" s="19">
        <v>1</v>
      </c>
      <c r="H138" s="19">
        <v>645.5</v>
      </c>
      <c r="I138" s="19">
        <v>0.94736842105263153</v>
      </c>
      <c r="J138" s="19">
        <v>372.11111111111109</v>
      </c>
      <c r="K138" s="19">
        <v>0.89655172413793105</v>
      </c>
      <c r="L138" s="19">
        <v>602.47619047619048</v>
      </c>
      <c r="M138" s="21">
        <v>0.65</v>
      </c>
      <c r="N138" s="21">
        <v>623.6</v>
      </c>
      <c r="O138" s="21">
        <v>0.78947368421052633</v>
      </c>
      <c r="P138" s="21">
        <v>472.88888888888891</v>
      </c>
      <c r="Q138" s="21">
        <v>0.84210526315789469</v>
      </c>
      <c r="R138" s="21">
        <v>747.83333333333337</v>
      </c>
      <c r="S138" s="21">
        <v>0.75862068965517238</v>
      </c>
      <c r="T138" s="21">
        <v>593.04999999999995</v>
      </c>
      <c r="U138" s="22">
        <v>5.333333333333333</v>
      </c>
      <c r="V138" s="22">
        <v>1636.6666666666667</v>
      </c>
      <c r="W138" s="22">
        <v>6</v>
      </c>
      <c r="X138" s="22">
        <v>2050.5</v>
      </c>
      <c r="Y138" s="22">
        <v>4.8</v>
      </c>
      <c r="Z138" s="22">
        <v>1798.75</v>
      </c>
      <c r="AA138" s="22">
        <v>5.2</v>
      </c>
      <c r="AB138" s="22">
        <v>1800.6666666666667</v>
      </c>
      <c r="AC138" s="24">
        <v>1.3333333333333333</v>
      </c>
      <c r="AD138" s="24">
        <v>279</v>
      </c>
      <c r="AE138" s="24">
        <v>1</v>
      </c>
      <c r="AF138" s="24">
        <v>226</v>
      </c>
      <c r="AG138" s="24">
        <v>3.2</v>
      </c>
      <c r="AH138" s="24">
        <v>789</v>
      </c>
      <c r="AI138" s="24">
        <v>2.2000000000000002</v>
      </c>
      <c r="AJ138" s="24">
        <v>523.4</v>
      </c>
      <c r="AK138" s="26">
        <v>3.2</v>
      </c>
      <c r="AL138" s="26">
        <v>1328</v>
      </c>
      <c r="AM138" s="26">
        <v>1.6666666666666667</v>
      </c>
      <c r="AN138" s="26">
        <v>1910</v>
      </c>
      <c r="AO138" s="26">
        <v>3.5714285714285716</v>
      </c>
      <c r="AP138" s="26">
        <v>1342</v>
      </c>
      <c r="AQ138" s="26">
        <v>2.8333333333333335</v>
      </c>
      <c r="AR138" s="26">
        <v>1400.4444444444443</v>
      </c>
      <c r="AS138" s="28">
        <v>2.6</v>
      </c>
      <c r="AT138" s="28">
        <v>1112</v>
      </c>
      <c r="AU138" s="28">
        <v>3.6666666666666665</v>
      </c>
      <c r="AV138" s="28">
        <v>1478.5</v>
      </c>
      <c r="AW138" s="28">
        <v>2.5714285714285716</v>
      </c>
      <c r="AX138" s="28">
        <v>1201.5</v>
      </c>
      <c r="AY138" s="28">
        <v>2.9444444444444446</v>
      </c>
      <c r="AZ138" s="28">
        <v>1277.8181818181818</v>
      </c>
      <c r="BA138" s="33">
        <f>Tabla25[[#This Row],[ROS_NUM_COR_COD_ROS_TG_NEG]]-Tabla25[[#This Row],[PAS_NUM_COR_COD_ROS_TG_NEG]]</f>
        <v>1.9500000000000002</v>
      </c>
      <c r="BB138" s="33">
        <f>Tabla25[[#This Row],[ROS_DUR_COR_COD_ROS_TG_NEG]]-Tabla25[[#This Row],[PAS_DUR_COR_COD_ROS_TG_NEG]]</f>
        <v>488.4</v>
      </c>
      <c r="BC138" s="33">
        <f>Tabla25[[#This Row],[ROS_NUM_COR_COD_ROS_TG_NEU]]-Tabla25[[#This Row],[PAS_NUM_COR_COD_ROS_TG_NEU]]</f>
        <v>2.8771929824561404</v>
      </c>
      <c r="BD138" s="33">
        <f>Tabla25[[#This Row],[ROS_DUR_COR_COD_ROS_TG_NEU]]-Tabla25[[#This Row],[PAS_DUR_COR_COD_ROS_TG_NEU]]</f>
        <v>1005.6111111111111</v>
      </c>
      <c r="BE138" s="33">
        <f>Tabla25[[#This Row],[ROS_NUM_COR_COD_ROS_TG_POS]]-Tabla25[[#This Row],[PAS_NUM_COR_COD_ROS_TG_POS]]</f>
        <v>1.7293233082706769</v>
      </c>
      <c r="BF138" s="33">
        <f>Tabla25[[#This Row],[ROS_DUR_COR_COD_ROS_TG_POS]]-Tabla25[[#This Row],[PAS_DUR_COR_COD_ROS_TG_POS]]</f>
        <v>453.66666666666663</v>
      </c>
      <c r="BG138" s="33">
        <f>Tabla25[[#This Row],[ROS_NUM_COR_COD_ROS_TG_TOT]]-Tabla25[[#This Row],[PAS_NUM_COR_COD_ROS_TG_TOT]]</f>
        <v>2.185823754789272</v>
      </c>
      <c r="BH138" s="33">
        <f>Tabla25[[#This Row],[ROS_DUR_COR_COD_ROS_TG_TOT]]-Tabla25[[#This Row],[PAS_DUR_COR_COD_ROS_TG_TOT]]</f>
        <v>684.7681818181818</v>
      </c>
      <c r="BI138" s="30">
        <f>Tabla25[[#This Row],[ROS_NUM_COR_COD_ESC_TG_NEG]]-Tabla25[[#This Row],[PAS_NUM_COR_COD_ESC_TG_NEG]]</f>
        <v>2.4500000000000002</v>
      </c>
      <c r="BJ138" s="30">
        <f>Tabla25[[#This Row],[ROS_DUR_COR_COD_ESC_TG_NEG]]-Tabla25[[#This Row],[PAS_DUR_COR_COD_ESC_TG_NEG]]</f>
        <v>293.25</v>
      </c>
      <c r="BK138" s="30">
        <f>Tabla25[[#This Row],[ROS_NUM_COR_COD_ESC_TG_NEU]]-Tabla25[[#This Row],[PAS_NUM_COR_COD_ESC_TG_NEU]]</f>
        <v>0.66666666666666674</v>
      </c>
      <c r="BL138" s="30">
        <f>Tabla25[[#This Row],[ROS_DUR_COR_COD_ESC_TG_NEU]]-Tabla25[[#This Row],[PAS_DUR_COR_COD_ESC_TG_NEU]]</f>
        <v>1264.5</v>
      </c>
      <c r="BM138" s="30">
        <f>Tabla25[[#This Row],[ROS_NUM_COR_COD_ESC_TG_POS]]-Tabla25[[#This Row],[PAS_NUM_COR_COD_ESC_TG_POS]]</f>
        <v>2.6240601503759402</v>
      </c>
      <c r="BN138" s="30">
        <f>Tabla25[[#This Row],[ROS_DUR_COR_COD_ESC_TG_POS]]-Tabla25[[#This Row],[PAS_DUR_COR_COD_ESC_TG_POS]]</f>
        <v>969.88888888888891</v>
      </c>
      <c r="BO138" s="30">
        <f>Tabla25[[#This Row],[ROS_NUM_COR_COD_ESC_TG_TOT]]-Tabla25[[#This Row],[PAS_NUM_COR_COD_ESC_TG_TOT]]</f>
        <v>1.9367816091954024</v>
      </c>
      <c r="BP138" s="30">
        <f>Tabla25[[#This Row],[ROS_DUR_COR_COD_ESC_TG_TOT]]-Tabla25[[#This Row],[PAS_DUR_COR_COD_ESC_TG_TOT]]</f>
        <v>797.96825396825386</v>
      </c>
      <c r="BQ138" s="36">
        <f>Tabla25[[#This Row],[PAS_NUM_COR_COD_ROS_TG_NEG]]-Tabla25[[#This Row],[ESC_NUM_COR_COD_ROS_TG_NEG]]</f>
        <v>-0.68333333333333324</v>
      </c>
      <c r="BR138" s="36">
        <f>Tabla25[[#This Row],[PAS_DUR_COR_COD_ROS_TG_NEG]]-Tabla25[[#This Row],[ESC_DUR_COR_COD_ROS_TG_NEG]]</f>
        <v>344.6</v>
      </c>
      <c r="BS138" s="36">
        <f>Tabla25[[#This Row],[PAS_NUM_COR_COD_ROS_TG_NEU]]-Tabla25[[#This Row],[ESC_NUM_COR_COD_ROS_TG_NEU]]</f>
        <v>-0.21052631578947367</v>
      </c>
      <c r="BT138" s="36">
        <f>Tabla25[[#This Row],[PAS_DUR_COR_COD_ROS_TG_NEU]]-Tabla25[[#This Row],[ESC_DUR_COR_COD_ROS_TG_NEU]]</f>
        <v>246.88888888888891</v>
      </c>
      <c r="BU138" s="36">
        <f>Tabla25[[#This Row],[PAS_NUM_COR_COD_ROS_TG_POS]]-Tabla25[[#This Row],[ESC_NUM_COR_COD_ROS_TG_POS]]</f>
        <v>-2.3578947368421055</v>
      </c>
      <c r="BV138" s="36">
        <f>Tabla25[[#This Row],[PAS_DUR_COR_COD_ROS_TG_POS]]-Tabla25[[#This Row],[ESC_DUR_COR_COD_ROS_TG_POS]]</f>
        <v>-41.166666666666629</v>
      </c>
      <c r="BW138" s="36">
        <f>Tabla25[[#This Row],[PAS_NUM_COR_COD_ROS_TG_TOT]]-Tabla25[[#This Row],[ESC_NUM_COR_COD_ROS_TG_TOT]]</f>
        <v>-1.4413793103448278</v>
      </c>
      <c r="BX138" s="36">
        <f>Tabla25[[#This Row],[PAS_DUR_COR_COD_ROS_TG_TOT]]-Tabla25[[#This Row],[ESC_DUR_COR_COD_ROS_TG_TOT]]</f>
        <v>69.649999999999977</v>
      </c>
      <c r="BY138" s="39">
        <f>Tabla25[[#This Row],[PAS_NUM_COR_COD_ESC_TG_NEG]]-Tabla25[[#This Row],[ESC_NUM_COR_COD_ESC_TG_NEG]]</f>
        <v>-4.583333333333333</v>
      </c>
      <c r="BZ138" s="39">
        <f>Tabla25[[#This Row],[PAS_DUR_COR_COD_ESC_TG_NEG]]-Tabla25[[#This Row],[ESC_DUR_COR_COD_ESC_TG_NEG]]</f>
        <v>-601.91666666666674</v>
      </c>
      <c r="CA138" s="39">
        <f>Tabla25[[#This Row],[PAS_NUM_COR_COD_ESC_TG_NEU]]-Tabla25[[#This Row],[ESC_NUM_COR_COD_ESC_TG_NEU]]</f>
        <v>-5</v>
      </c>
      <c r="CB138" s="39">
        <f>Tabla25[[#This Row],[PAS_DUR_COR_COD_ESC_TG_NEU]]-Tabla25[[#This Row],[ESC_DUR_COR_COD_ESC_TG_NEU]]</f>
        <v>-1405</v>
      </c>
      <c r="CC138" s="39">
        <f>Tabla25[[#This Row],[PAS_NUM_COR_COD_ESC_TG_POS]]-Tabla25[[#This Row],[ESC_NUM_COR_COD_ESC_TG_POS]]</f>
        <v>-3.8526315789473684</v>
      </c>
      <c r="CD138" s="39">
        <f>Tabla25[[#This Row],[PAS_DUR_COR_COD_ESC_TG_POS]]-Tabla25[[#This Row],[ESC_DUR_COR_COD_ESC_TG_POS]]</f>
        <v>-1426.6388888888889</v>
      </c>
      <c r="CE138" s="39">
        <f>Tabla25[[#This Row],[PAS_NUM_COR_COD_ESC_TG_TOT]]-Tabla25[[#This Row],[ESC_NUM_COR_COD_ESC_TG_TOT]]</f>
        <v>-4.3034482758620687</v>
      </c>
      <c r="CF138" s="39">
        <f>Tabla25[[#This Row],[PAS_DUR_COR_COD_ESC_TG_TOT]]-Tabla25[[#This Row],[ESC_DUR_COR_COD_ESC_TG_TOT]]</f>
        <v>-1198.1904761904761</v>
      </c>
      <c r="CG138" s="42">
        <f>Tabla25[[#This Row],[PAS_NUM_COR_COD_ROS_TG_NEG]]-Tabla25[[#This Row],[PAS_NUM_COR_COD_ESC_TG_NEG]]</f>
        <v>-9.9999999999999978E-2</v>
      </c>
      <c r="CH138" s="42">
        <f>Tabla25[[#This Row],[PAS_NUM_COR_COD_ROS_TG_NEU]]-Tabla25[[#This Row],[PAS_NUM_COR_COD_ESC_TG_NEU]]</f>
        <v>-0.21052631578947367</v>
      </c>
      <c r="CI138" s="42">
        <f>Tabla25[[#This Row],[PAS_NUM_COR_COD_ROS_TG_POS]]-Tabla25[[#This Row],[PAS_NUM_COR_COD_ESC_TG_POS]]</f>
        <v>-0.10526315789473684</v>
      </c>
      <c r="CJ138" s="42">
        <f>Tabla25[[#This Row],[PAS_NUM_COR_COD_ROS_TG_TOT]]-Tabla25[[#This Row],[PAS_NUM_COR_COD_ESC_TG_TOT]]</f>
        <v>-0.13793103448275867</v>
      </c>
      <c r="CK138" s="42">
        <f>Tabla25[[#This Row],[PAS_DUR_COR_COD_ROS_TG_NEG]]-Tabla25[[#This Row],[PAS_DUR_COR_COD_ESC_TG_NEG]]</f>
        <v>-411.15</v>
      </c>
      <c r="CL138" s="42">
        <f>Tabla25[[#This Row],[PAS_DUR_COR_COD_ROS_TG_NEU]]-Tabla25[[#This Row],[PAS_DUR_COR_COD_ESC_TG_NEU]]</f>
        <v>-172.61111111111109</v>
      </c>
      <c r="CM138" s="42">
        <f>Tabla25[[#This Row],[PAS_DUR_COR_COD_ROS_TG_POS]]-Tabla25[[#This Row],[PAS_DUR_COR_COD_ESC_TG_POS]]</f>
        <v>375.72222222222229</v>
      </c>
      <c r="CN138" s="42">
        <f>Tabla25[[#This Row],[PAS_DUR_COR_COD_ROS_TG_TOT]]-Tabla25[[#This Row],[PAS_DUR_COR_COD_ESC_TG_TOT]]</f>
        <v>-9.4261904761905271</v>
      </c>
      <c r="CO138" s="44">
        <f>Tabla25[[#This Row],[ESC_NUM_COR_COD_ROS_TG_NEG]]-Tabla25[[#This Row],[ESC_NUM_COR_COD_ESC_TG_NEG]]</f>
        <v>-4</v>
      </c>
      <c r="CP138" s="44">
        <f>Tabla25[[#This Row],[ESC_NUM_COR_COD_ROS_TG_NEU]]-Tabla25[[#This Row],[ESC_NUM_COR_COD_ESC_TG_NEU]]</f>
        <v>-5</v>
      </c>
      <c r="CQ138" s="44">
        <f>Tabla25[[#This Row],[ESC_NUM_COR_COD_ROS_TG_POS]]-Tabla25[[#This Row],[ESC_NUM_COR_COD_ESC_TG_POS]]</f>
        <v>-1.5999999999999996</v>
      </c>
      <c r="CR138" s="44">
        <f>Tabla25[[#This Row],[ESC_NUM_COR_COD_ROS_TG_TOT]]-Tabla25[[#This Row],[ESC_NUM_COR_COD_ESC_TG_TOT]]</f>
        <v>-3</v>
      </c>
      <c r="CS138" s="44">
        <f>Tabla25[[#This Row],[ESC_DUR_COR_COD_ROS_TG_NEG]]-Tabla25[[#This Row],[ESC_DUR_COR_COD_ESC_TG_NEG]]</f>
        <v>-1357.6666666666667</v>
      </c>
      <c r="CT138" s="44">
        <f>Tabla25[[#This Row],[ESC_DUR_COR_COD_ROS_TG_NEU]]-Tabla25[[#This Row],[ESC_DUR_COR_COD_ESC_TG_NEU]]</f>
        <v>-1824.5</v>
      </c>
      <c r="CU138" s="44">
        <f>Tabla25[[#This Row],[ESC_DUR_COR_COD_ROS_TG_POS]]-Tabla25[[#This Row],[ESC_DUR_COR_COD_ESC_TG_POS]]</f>
        <v>-1009.75</v>
      </c>
      <c r="CV138" s="44">
        <f>Tabla25[[#This Row],[ESC_DUR_COR_COD_ROS_TG_TOT]]-Tabla25[[#This Row],[ESC_DUR_COR_COD_ESC_TG_TOT]]</f>
        <v>-1277.2666666666669</v>
      </c>
      <c r="CW138" s="47">
        <f>Tabla25[[#This Row],[ROS_NUM_COR_COD_ROS_TG_NEG]]-Tabla25[[#This Row],[ROS_NUM_COR_COD_ESC_TG_NEG]]</f>
        <v>-0.60000000000000009</v>
      </c>
      <c r="CX138" s="47">
        <f>Tabla25[[#This Row],[ROS_NUM_COR_COD_ROS_TG_NEU]]-Tabla25[[#This Row],[ROS_NUM_COR_COD_ESC_TG_NEU]]</f>
        <v>1.9999999999999998</v>
      </c>
      <c r="CY138" s="47">
        <f>Tabla25[[#This Row],[ROS_NUM_COR_COD_ROS_TG_POS]]-Tabla25[[#This Row],[ROS_NUM_COR_COD_ESC_TG_POS]]</f>
        <v>-1</v>
      </c>
      <c r="CZ138" s="47">
        <f>Tabla25[[#This Row],[ROS_NUM_COR_COD_ROS_TG_TOT]]-Tabla25[[#This Row],[ROS_NUM_COR_COD_ESC_TG_TOT]]</f>
        <v>0.11111111111111116</v>
      </c>
      <c r="DA138" s="47">
        <f>Tabla25[[#This Row],[ROS_DUR_COR_COD_ROS_TG_NEG]]-Tabla25[[#This Row],[ROS_DUR_COR_COD_ESC_TG_NEG]]</f>
        <v>-216</v>
      </c>
      <c r="DB138" s="47">
        <f>Tabla25[[#This Row],[ROS_DUR_COR_COD_ROS_TG_NEU]]-Tabla25[[#This Row],[ROS_DUR_COR_COD_ESC_TG_NEU]]</f>
        <v>-431.5</v>
      </c>
      <c r="DC138" s="47">
        <f>Tabla25[[#This Row],[ROS_DUR_COR_COD_ROS_TG_POS]]-Tabla25[[#This Row],[ROS_DUR_COR_COD_ESC_TG_POS]]</f>
        <v>-140.5</v>
      </c>
      <c r="DD138" s="47">
        <f>Tabla25[[#This Row],[ROS_DUR_COR_COD_ROS_TG_TOT]]-Tabla25[[#This Row],[ROS_DUR_COR_COD_ESC_TG_TOT]]</f>
        <v>-122.62626262626259</v>
      </c>
    </row>
    <row r="139" spans="1:108" x14ac:dyDescent="0.3">
      <c r="A139" s="2" t="s">
        <v>137</v>
      </c>
      <c r="B139" s="2">
        <v>40</v>
      </c>
      <c r="C139" s="2">
        <v>2</v>
      </c>
      <c r="D139" s="2">
        <v>46</v>
      </c>
      <c r="E139" s="19">
        <v>1.65</v>
      </c>
      <c r="F139" s="19">
        <v>569.9</v>
      </c>
      <c r="G139" s="19">
        <v>1.8</v>
      </c>
      <c r="H139" s="19">
        <v>729.7</v>
      </c>
      <c r="I139" s="19">
        <v>1.2</v>
      </c>
      <c r="J139" s="19">
        <v>507.11111111111109</v>
      </c>
      <c r="K139" s="19">
        <v>1.55</v>
      </c>
      <c r="L139" s="19">
        <v>605.51724137931035</v>
      </c>
      <c r="M139" s="21">
        <v>1.8</v>
      </c>
      <c r="N139" s="21">
        <v>715.9</v>
      </c>
      <c r="O139" s="21">
        <v>2.2000000000000002</v>
      </c>
      <c r="P139" s="21">
        <v>691.76923076923072</v>
      </c>
      <c r="Q139" s="21">
        <v>1.7</v>
      </c>
      <c r="R139" s="21">
        <v>703.9</v>
      </c>
      <c r="S139" s="21">
        <v>1.9</v>
      </c>
      <c r="T139" s="21">
        <v>702.75757575757575</v>
      </c>
      <c r="U139" s="22">
        <v>2.1</v>
      </c>
      <c r="V139" s="22">
        <v>424.75</v>
      </c>
      <c r="W139" s="22">
        <v>2.6666666666666665</v>
      </c>
      <c r="X139" s="22">
        <v>725.42857142857144</v>
      </c>
      <c r="Y139" s="22">
        <v>1.7</v>
      </c>
      <c r="Z139" s="22">
        <v>463.875</v>
      </c>
      <c r="AA139" s="22">
        <v>2.1379310344827585</v>
      </c>
      <c r="AB139" s="22">
        <v>529.86956521739125</v>
      </c>
      <c r="AC139" s="24">
        <v>1.6</v>
      </c>
      <c r="AD139" s="24">
        <v>651.20000000000005</v>
      </c>
      <c r="AE139" s="24">
        <v>2</v>
      </c>
      <c r="AF139" s="24">
        <v>673</v>
      </c>
      <c r="AG139" s="24">
        <v>1.2</v>
      </c>
      <c r="AH139" s="24">
        <v>544.20000000000005</v>
      </c>
      <c r="AI139" s="24">
        <v>1.5862068965517242</v>
      </c>
      <c r="AJ139" s="24">
        <v>625.9375</v>
      </c>
      <c r="AK139" s="26">
        <v>1.125</v>
      </c>
      <c r="AL139" s="26">
        <v>882</v>
      </c>
      <c r="AM139" s="26">
        <v>2.1</v>
      </c>
      <c r="AN139" s="26">
        <v>604.71428571428567</v>
      </c>
      <c r="AO139" s="26">
        <v>0.88888888888888884</v>
      </c>
      <c r="AP139" s="26">
        <v>554.33333333333337</v>
      </c>
      <c r="AQ139" s="26">
        <v>1.4074074074074074</v>
      </c>
      <c r="AR139" s="26">
        <v>638.33333333333337</v>
      </c>
      <c r="AS139" s="28">
        <v>0.25</v>
      </c>
      <c r="AT139" s="28">
        <v>142</v>
      </c>
      <c r="AU139" s="28">
        <v>1.5</v>
      </c>
      <c r="AV139" s="28">
        <v>599.6</v>
      </c>
      <c r="AW139" s="28">
        <v>1.1111111111111112</v>
      </c>
      <c r="AX139" s="28">
        <v>426</v>
      </c>
      <c r="AY139" s="28">
        <v>1</v>
      </c>
      <c r="AZ139" s="28">
        <v>453.27272727272725</v>
      </c>
      <c r="BA139" s="33">
        <f>Tabla25[[#This Row],[ROS_NUM_COR_COD_ROS_TG_NEG]]-Tabla25[[#This Row],[PAS_NUM_COR_COD_ROS_TG_NEG]]</f>
        <v>-1.55</v>
      </c>
      <c r="BB139" s="33">
        <f>Tabla25[[#This Row],[ROS_DUR_COR_COD_ROS_TG_NEG]]-Tabla25[[#This Row],[PAS_DUR_COR_COD_ROS_TG_NEG]]</f>
        <v>-573.9</v>
      </c>
      <c r="BC139" s="33">
        <f>Tabla25[[#This Row],[ROS_NUM_COR_COD_ROS_TG_NEU]]-Tabla25[[#This Row],[PAS_NUM_COR_COD_ROS_TG_NEU]]</f>
        <v>-0.70000000000000018</v>
      </c>
      <c r="BD139" s="33">
        <f>Tabla25[[#This Row],[ROS_DUR_COR_COD_ROS_TG_NEU]]-Tabla25[[#This Row],[PAS_DUR_COR_COD_ROS_TG_NEU]]</f>
        <v>-92.169230769230694</v>
      </c>
      <c r="BE139" s="33">
        <f>Tabla25[[#This Row],[ROS_NUM_COR_COD_ROS_TG_POS]]-Tabla25[[#This Row],[PAS_NUM_COR_COD_ROS_TG_POS]]</f>
        <v>-0.5888888888888888</v>
      </c>
      <c r="BF139" s="33">
        <f>Tabla25[[#This Row],[ROS_DUR_COR_COD_ROS_TG_POS]]-Tabla25[[#This Row],[PAS_DUR_COR_COD_ROS_TG_POS]]</f>
        <v>-277.89999999999998</v>
      </c>
      <c r="BG139" s="33">
        <f>Tabla25[[#This Row],[ROS_NUM_COR_COD_ROS_TG_TOT]]-Tabla25[[#This Row],[PAS_NUM_COR_COD_ROS_TG_TOT]]</f>
        <v>-0.89999999999999991</v>
      </c>
      <c r="BH139" s="33">
        <f>Tabla25[[#This Row],[ROS_DUR_COR_COD_ROS_TG_TOT]]-Tabla25[[#This Row],[PAS_DUR_COR_COD_ROS_TG_TOT]]</f>
        <v>-249.4848484848485</v>
      </c>
      <c r="BI139" s="30">
        <f>Tabla25[[#This Row],[ROS_NUM_COR_COD_ESC_TG_NEG]]-Tabla25[[#This Row],[PAS_NUM_COR_COD_ESC_TG_NEG]]</f>
        <v>-0.52499999999999991</v>
      </c>
      <c r="BJ139" s="30">
        <f>Tabla25[[#This Row],[ROS_DUR_COR_COD_ESC_TG_NEG]]-Tabla25[[#This Row],[PAS_DUR_COR_COD_ESC_TG_NEG]]</f>
        <v>312.10000000000002</v>
      </c>
      <c r="BK139" s="30">
        <f>Tabla25[[#This Row],[ROS_NUM_COR_COD_ESC_TG_NEU]]-Tabla25[[#This Row],[PAS_NUM_COR_COD_ESC_TG_NEU]]</f>
        <v>0.30000000000000004</v>
      </c>
      <c r="BL139" s="30">
        <f>Tabla25[[#This Row],[ROS_DUR_COR_COD_ESC_TG_NEU]]-Tabla25[[#This Row],[PAS_DUR_COR_COD_ESC_TG_NEU]]</f>
        <v>-124.98571428571438</v>
      </c>
      <c r="BM139" s="30">
        <f>Tabla25[[#This Row],[ROS_NUM_COR_COD_ESC_TG_POS]]-Tabla25[[#This Row],[PAS_NUM_COR_COD_ESC_TG_POS]]</f>
        <v>-0.31111111111111112</v>
      </c>
      <c r="BN139" s="30">
        <f>Tabla25[[#This Row],[ROS_DUR_COR_COD_ESC_TG_POS]]-Tabla25[[#This Row],[PAS_DUR_COR_COD_ESC_TG_POS]]</f>
        <v>47.222222222222285</v>
      </c>
      <c r="BO139" s="30">
        <f>Tabla25[[#This Row],[ROS_NUM_COR_COD_ESC_TG_TOT]]-Tabla25[[#This Row],[PAS_NUM_COR_COD_ESC_TG_TOT]]</f>
        <v>-0.1425925925925926</v>
      </c>
      <c r="BP139" s="30">
        <f>Tabla25[[#This Row],[ROS_DUR_COR_COD_ESC_TG_TOT]]-Tabla25[[#This Row],[PAS_DUR_COR_COD_ESC_TG_TOT]]</f>
        <v>32.816091954023022</v>
      </c>
      <c r="BQ139" s="36">
        <f>Tabla25[[#This Row],[PAS_NUM_COR_COD_ROS_TG_NEG]]-Tabla25[[#This Row],[ESC_NUM_COR_COD_ROS_TG_NEG]]</f>
        <v>0.19999999999999996</v>
      </c>
      <c r="BR139" s="36">
        <f>Tabla25[[#This Row],[PAS_DUR_COR_COD_ROS_TG_NEG]]-Tabla25[[#This Row],[ESC_DUR_COR_COD_ROS_TG_NEG]]</f>
        <v>64.699999999999932</v>
      </c>
      <c r="BS139" s="36">
        <f>Tabla25[[#This Row],[PAS_NUM_COR_COD_ROS_TG_NEU]]-Tabla25[[#This Row],[ESC_NUM_COR_COD_ROS_TG_NEU]]</f>
        <v>0.20000000000000018</v>
      </c>
      <c r="BT139" s="36">
        <f>Tabla25[[#This Row],[PAS_DUR_COR_COD_ROS_TG_NEU]]-Tabla25[[#This Row],[ESC_DUR_COR_COD_ROS_TG_NEU]]</f>
        <v>18.769230769230717</v>
      </c>
      <c r="BU139" s="36">
        <f>Tabla25[[#This Row],[PAS_NUM_COR_COD_ROS_TG_POS]]-Tabla25[[#This Row],[ESC_NUM_COR_COD_ROS_TG_POS]]</f>
        <v>0.5</v>
      </c>
      <c r="BV139" s="36">
        <f>Tabla25[[#This Row],[PAS_DUR_COR_COD_ROS_TG_POS]]-Tabla25[[#This Row],[ESC_DUR_COR_COD_ROS_TG_POS]]</f>
        <v>159.69999999999993</v>
      </c>
      <c r="BW139" s="36">
        <f>Tabla25[[#This Row],[PAS_NUM_COR_COD_ROS_TG_TOT]]-Tabla25[[#This Row],[ESC_NUM_COR_COD_ROS_TG_TOT]]</f>
        <v>0.31379310344827571</v>
      </c>
      <c r="BX139" s="36">
        <f>Tabla25[[#This Row],[PAS_DUR_COR_COD_ROS_TG_TOT]]-Tabla25[[#This Row],[ESC_DUR_COR_COD_ROS_TG_TOT]]</f>
        <v>76.820075757575751</v>
      </c>
      <c r="BY139" s="39">
        <f>Tabla25[[#This Row],[PAS_NUM_COR_COD_ESC_TG_NEG]]-Tabla25[[#This Row],[ESC_NUM_COR_COD_ESC_TG_NEG]]</f>
        <v>-0.45000000000000018</v>
      </c>
      <c r="BZ139" s="39">
        <f>Tabla25[[#This Row],[PAS_DUR_COR_COD_ESC_TG_NEG]]-Tabla25[[#This Row],[ESC_DUR_COR_COD_ESC_TG_NEG]]</f>
        <v>145.14999999999998</v>
      </c>
      <c r="CA139" s="39">
        <f>Tabla25[[#This Row],[PAS_NUM_COR_COD_ESC_TG_NEU]]-Tabla25[[#This Row],[ESC_NUM_COR_COD_ESC_TG_NEU]]</f>
        <v>-0.86666666666666647</v>
      </c>
      <c r="CB139" s="39">
        <f>Tabla25[[#This Row],[PAS_DUR_COR_COD_ESC_TG_NEU]]-Tabla25[[#This Row],[ESC_DUR_COR_COD_ESC_TG_NEU]]</f>
        <v>4.2714285714286007</v>
      </c>
      <c r="CC139" s="39">
        <f>Tabla25[[#This Row],[PAS_NUM_COR_COD_ESC_TG_POS]]-Tabla25[[#This Row],[ESC_NUM_COR_COD_ESC_TG_POS]]</f>
        <v>-0.5</v>
      </c>
      <c r="CD139" s="39">
        <f>Tabla25[[#This Row],[PAS_DUR_COR_COD_ESC_TG_POS]]-Tabla25[[#This Row],[ESC_DUR_COR_COD_ESC_TG_POS]]</f>
        <v>43.236111111111086</v>
      </c>
      <c r="CE139" s="39">
        <f>Tabla25[[#This Row],[PAS_NUM_COR_COD_ESC_TG_TOT]]-Tabla25[[#This Row],[ESC_NUM_COR_COD_ESC_TG_TOT]]</f>
        <v>-0.58793103448275841</v>
      </c>
      <c r="CF139" s="39">
        <f>Tabla25[[#This Row],[PAS_DUR_COR_COD_ESC_TG_TOT]]-Tabla25[[#This Row],[ESC_DUR_COR_COD_ESC_TG_TOT]]</f>
        <v>75.647676161919094</v>
      </c>
      <c r="CG139" s="42">
        <f>Tabla25[[#This Row],[PAS_NUM_COR_COD_ROS_TG_NEG]]-Tabla25[[#This Row],[PAS_NUM_COR_COD_ESC_TG_NEG]]</f>
        <v>0.15000000000000013</v>
      </c>
      <c r="CH139" s="42">
        <f>Tabla25[[#This Row],[PAS_NUM_COR_COD_ROS_TG_NEU]]-Tabla25[[#This Row],[PAS_NUM_COR_COD_ESC_TG_NEU]]</f>
        <v>0.40000000000000013</v>
      </c>
      <c r="CI139" s="42">
        <f>Tabla25[[#This Row],[PAS_NUM_COR_COD_ROS_TG_POS]]-Tabla25[[#This Row],[PAS_NUM_COR_COD_ESC_TG_POS]]</f>
        <v>0.5</v>
      </c>
      <c r="CJ139" s="42">
        <f>Tabla25[[#This Row],[PAS_NUM_COR_COD_ROS_TG_TOT]]-Tabla25[[#This Row],[PAS_NUM_COR_COD_ESC_TG_TOT]]</f>
        <v>0.34999999999999987</v>
      </c>
      <c r="CK139" s="42">
        <f>Tabla25[[#This Row],[PAS_DUR_COR_COD_ROS_TG_NEG]]-Tabla25[[#This Row],[PAS_DUR_COR_COD_ESC_TG_NEG]]</f>
        <v>146</v>
      </c>
      <c r="CL139" s="42">
        <f>Tabla25[[#This Row],[PAS_DUR_COR_COD_ROS_TG_NEU]]-Tabla25[[#This Row],[PAS_DUR_COR_COD_ESC_TG_NEU]]</f>
        <v>-37.930769230769329</v>
      </c>
      <c r="CM139" s="42">
        <f>Tabla25[[#This Row],[PAS_DUR_COR_COD_ROS_TG_POS]]-Tabla25[[#This Row],[PAS_DUR_COR_COD_ESC_TG_POS]]</f>
        <v>196.78888888888889</v>
      </c>
      <c r="CN139" s="42">
        <f>Tabla25[[#This Row],[PAS_DUR_COR_COD_ROS_TG_TOT]]-Tabla25[[#This Row],[PAS_DUR_COR_COD_ESC_TG_TOT]]</f>
        <v>97.240334378265402</v>
      </c>
      <c r="CO139" s="44">
        <f>Tabla25[[#This Row],[ESC_NUM_COR_COD_ROS_TG_NEG]]-Tabla25[[#This Row],[ESC_NUM_COR_COD_ESC_TG_NEG]]</f>
        <v>-0.5</v>
      </c>
      <c r="CP139" s="44">
        <f>Tabla25[[#This Row],[ESC_NUM_COR_COD_ROS_TG_NEU]]-Tabla25[[#This Row],[ESC_NUM_COR_COD_ESC_TG_NEU]]</f>
        <v>-0.66666666666666652</v>
      </c>
      <c r="CQ139" s="44">
        <f>Tabla25[[#This Row],[ESC_NUM_COR_COD_ROS_TG_POS]]-Tabla25[[#This Row],[ESC_NUM_COR_COD_ESC_TG_POS]]</f>
        <v>-0.5</v>
      </c>
      <c r="CR139" s="44">
        <f>Tabla25[[#This Row],[ESC_NUM_COR_COD_ROS_TG_TOT]]-Tabla25[[#This Row],[ESC_NUM_COR_COD_ESC_TG_TOT]]</f>
        <v>-0.55172413793103425</v>
      </c>
      <c r="CS139" s="44">
        <f>Tabla25[[#This Row],[ESC_DUR_COR_COD_ROS_TG_NEG]]-Tabla25[[#This Row],[ESC_DUR_COR_COD_ESC_TG_NEG]]</f>
        <v>226.45000000000005</v>
      </c>
      <c r="CT139" s="44">
        <f>Tabla25[[#This Row],[ESC_DUR_COR_COD_ROS_TG_NEU]]-Tabla25[[#This Row],[ESC_DUR_COR_COD_ESC_TG_NEU]]</f>
        <v>-52.428571428571445</v>
      </c>
      <c r="CU139" s="44">
        <f>Tabla25[[#This Row],[ESC_DUR_COR_COD_ROS_TG_POS]]-Tabla25[[#This Row],[ESC_DUR_COR_COD_ESC_TG_POS]]</f>
        <v>80.325000000000045</v>
      </c>
      <c r="CV139" s="44">
        <f>Tabla25[[#This Row],[ESC_DUR_COR_COD_ROS_TG_TOT]]-Tabla25[[#This Row],[ESC_DUR_COR_COD_ESC_TG_TOT]]</f>
        <v>96.067934782608745</v>
      </c>
      <c r="CW139" s="47">
        <f>Tabla25[[#This Row],[ROS_NUM_COR_COD_ROS_TG_NEG]]-Tabla25[[#This Row],[ROS_NUM_COR_COD_ESC_TG_NEG]]</f>
        <v>-0.875</v>
      </c>
      <c r="CX139" s="47">
        <f>Tabla25[[#This Row],[ROS_NUM_COR_COD_ROS_TG_NEU]]-Tabla25[[#This Row],[ROS_NUM_COR_COD_ESC_TG_NEU]]</f>
        <v>-0.60000000000000009</v>
      </c>
      <c r="CY139" s="47">
        <f>Tabla25[[#This Row],[ROS_NUM_COR_COD_ROS_TG_POS]]-Tabla25[[#This Row],[ROS_NUM_COR_COD_ESC_TG_POS]]</f>
        <v>0.22222222222222232</v>
      </c>
      <c r="CZ139" s="47">
        <f>Tabla25[[#This Row],[ROS_NUM_COR_COD_ROS_TG_TOT]]-Tabla25[[#This Row],[ROS_NUM_COR_COD_ESC_TG_TOT]]</f>
        <v>-0.40740740740740744</v>
      </c>
      <c r="DA139" s="47">
        <f>Tabla25[[#This Row],[ROS_DUR_COR_COD_ROS_TG_NEG]]-Tabla25[[#This Row],[ROS_DUR_COR_COD_ESC_TG_NEG]]</f>
        <v>-740</v>
      </c>
      <c r="DB139" s="47">
        <f>Tabla25[[#This Row],[ROS_DUR_COR_COD_ROS_TG_NEU]]-Tabla25[[#This Row],[ROS_DUR_COR_COD_ESC_TG_NEU]]</f>
        <v>-5.1142857142856428</v>
      </c>
      <c r="DC139" s="47">
        <f>Tabla25[[#This Row],[ROS_DUR_COR_COD_ROS_TG_POS]]-Tabla25[[#This Row],[ROS_DUR_COR_COD_ESC_TG_POS]]</f>
        <v>-128.33333333333337</v>
      </c>
      <c r="DD139" s="47">
        <f>Tabla25[[#This Row],[ROS_DUR_COR_COD_ROS_TG_TOT]]-Tabla25[[#This Row],[ROS_DUR_COR_COD_ESC_TG_TOT]]</f>
        <v>-185.06060606060612</v>
      </c>
    </row>
    <row r="140" spans="1:108" x14ac:dyDescent="0.3">
      <c r="A140" s="2" t="s">
        <v>138</v>
      </c>
      <c r="B140" s="2">
        <v>40</v>
      </c>
      <c r="C140" s="2">
        <v>2</v>
      </c>
      <c r="D140" s="2">
        <v>48</v>
      </c>
      <c r="E140" s="19">
        <v>1.05</v>
      </c>
      <c r="F140" s="19">
        <v>435.7</v>
      </c>
      <c r="G140" s="19">
        <v>0.45</v>
      </c>
      <c r="H140" s="19">
        <v>475</v>
      </c>
      <c r="I140" s="19">
        <v>1.9</v>
      </c>
      <c r="J140" s="19">
        <v>927.36363636363637</v>
      </c>
      <c r="K140" s="19">
        <v>1.1333333333333333</v>
      </c>
      <c r="L140" s="19">
        <v>651.26923076923072</v>
      </c>
      <c r="M140" s="21">
        <v>0.9</v>
      </c>
      <c r="N140" s="21">
        <v>697.28571428571433</v>
      </c>
      <c r="O140" s="21">
        <v>1.1000000000000001</v>
      </c>
      <c r="P140" s="21">
        <v>532.09090909090912</v>
      </c>
      <c r="Q140" s="21">
        <v>1.4</v>
      </c>
      <c r="R140" s="21">
        <v>647.20000000000005</v>
      </c>
      <c r="S140" s="21">
        <v>1.1333333333333333</v>
      </c>
      <c r="T140" s="21">
        <v>614.5</v>
      </c>
      <c r="U140" s="22">
        <v>4.4444444444444446</v>
      </c>
      <c r="V140" s="22">
        <v>1432.2352941176471</v>
      </c>
      <c r="W140" s="22">
        <v>3.6111111111111112</v>
      </c>
      <c r="X140" s="22">
        <v>1386.6</v>
      </c>
      <c r="Y140" s="22">
        <v>3.8125</v>
      </c>
      <c r="Z140" s="22">
        <v>1355</v>
      </c>
      <c r="AA140" s="22">
        <v>3.9615384615384617</v>
      </c>
      <c r="AB140" s="22">
        <v>1393.8478260869565</v>
      </c>
      <c r="AC140" s="24">
        <v>2.0555555555555554</v>
      </c>
      <c r="AD140" s="24">
        <v>777.42857142857144</v>
      </c>
      <c r="AE140" s="24">
        <v>3.2222222222222223</v>
      </c>
      <c r="AF140" s="24">
        <v>1239.3571428571429</v>
      </c>
      <c r="AG140" s="24">
        <v>2.3125</v>
      </c>
      <c r="AH140" s="24">
        <v>1050</v>
      </c>
      <c r="AI140" s="24">
        <v>2.5384615384615383</v>
      </c>
      <c r="AJ140" s="24">
        <v>1019.3421052631579</v>
      </c>
      <c r="AK140" s="26">
        <v>2.3333333333333335</v>
      </c>
      <c r="AL140" s="26">
        <v>969.66666666666663</v>
      </c>
      <c r="AM140" s="26">
        <v>2.6</v>
      </c>
      <c r="AN140" s="26">
        <v>858.25</v>
      </c>
      <c r="AO140" s="26">
        <v>2.9</v>
      </c>
      <c r="AP140" s="26">
        <v>922</v>
      </c>
      <c r="AQ140" s="26">
        <v>2.6206896551724137</v>
      </c>
      <c r="AR140" s="26">
        <v>911.33333333333337</v>
      </c>
      <c r="AS140" s="28">
        <v>4.7777777777777777</v>
      </c>
      <c r="AT140" s="28">
        <v>1191.8888888888889</v>
      </c>
      <c r="AU140" s="28">
        <v>4.3</v>
      </c>
      <c r="AV140" s="28">
        <v>1262.625</v>
      </c>
      <c r="AW140" s="28">
        <v>2.9</v>
      </c>
      <c r="AX140" s="28">
        <v>646</v>
      </c>
      <c r="AY140" s="28">
        <v>3.9655172413793105</v>
      </c>
      <c r="AZ140" s="28">
        <v>1024.6923076923076</v>
      </c>
      <c r="BA140" s="33">
        <f>Tabla25[[#This Row],[ROS_NUM_COR_COD_ROS_TG_NEG]]-Tabla25[[#This Row],[PAS_NUM_COR_COD_ROS_TG_NEG]]</f>
        <v>3.8777777777777778</v>
      </c>
      <c r="BB140" s="33">
        <f>Tabla25[[#This Row],[ROS_DUR_COR_COD_ROS_TG_NEG]]-Tabla25[[#This Row],[PAS_DUR_COR_COD_ROS_TG_NEG]]</f>
        <v>494.60317460317458</v>
      </c>
      <c r="BC140" s="33">
        <f>Tabla25[[#This Row],[ROS_NUM_COR_COD_ROS_TG_NEU]]-Tabla25[[#This Row],[PAS_NUM_COR_COD_ROS_TG_NEU]]</f>
        <v>3.1999999999999997</v>
      </c>
      <c r="BD140" s="33">
        <f>Tabla25[[#This Row],[ROS_DUR_COR_COD_ROS_TG_NEU]]-Tabla25[[#This Row],[PAS_DUR_COR_COD_ROS_TG_NEU]]</f>
        <v>730.53409090909088</v>
      </c>
      <c r="BE140" s="33">
        <f>Tabla25[[#This Row],[ROS_NUM_COR_COD_ROS_TG_POS]]-Tabla25[[#This Row],[PAS_NUM_COR_COD_ROS_TG_POS]]</f>
        <v>1.5</v>
      </c>
      <c r="BF140" s="33">
        <f>Tabla25[[#This Row],[ROS_DUR_COR_COD_ROS_TG_POS]]-Tabla25[[#This Row],[PAS_DUR_COR_COD_ROS_TG_POS]]</f>
        <v>-1.2000000000000455</v>
      </c>
      <c r="BG140" s="33">
        <f>Tabla25[[#This Row],[ROS_NUM_COR_COD_ROS_TG_TOT]]-Tabla25[[#This Row],[PAS_NUM_COR_COD_ROS_TG_TOT]]</f>
        <v>2.8321839080459772</v>
      </c>
      <c r="BH140" s="33">
        <f>Tabla25[[#This Row],[ROS_DUR_COR_COD_ROS_TG_TOT]]-Tabla25[[#This Row],[PAS_DUR_COR_COD_ROS_TG_TOT]]</f>
        <v>410.19230769230762</v>
      </c>
      <c r="BI140" s="30">
        <f>Tabla25[[#This Row],[ROS_NUM_COR_COD_ESC_TG_NEG]]-Tabla25[[#This Row],[PAS_NUM_COR_COD_ESC_TG_NEG]]</f>
        <v>1.2833333333333334</v>
      </c>
      <c r="BJ140" s="30">
        <f>Tabla25[[#This Row],[ROS_DUR_COR_COD_ESC_TG_NEG]]-Tabla25[[#This Row],[PAS_DUR_COR_COD_ESC_TG_NEG]]</f>
        <v>533.9666666666667</v>
      </c>
      <c r="BK140" s="30">
        <f>Tabla25[[#This Row],[ROS_NUM_COR_COD_ESC_TG_NEU]]-Tabla25[[#This Row],[PAS_NUM_COR_COD_ESC_TG_NEU]]</f>
        <v>2.15</v>
      </c>
      <c r="BL140" s="30">
        <f>Tabla25[[#This Row],[ROS_DUR_COR_COD_ESC_TG_NEU]]-Tabla25[[#This Row],[PAS_DUR_COR_COD_ESC_TG_NEU]]</f>
        <v>383.25</v>
      </c>
      <c r="BM140" s="30">
        <f>Tabla25[[#This Row],[ROS_NUM_COR_COD_ESC_TG_POS]]-Tabla25[[#This Row],[PAS_NUM_COR_COD_ESC_TG_POS]]</f>
        <v>1</v>
      </c>
      <c r="BN140" s="30">
        <f>Tabla25[[#This Row],[ROS_DUR_COR_COD_ESC_TG_POS]]-Tabla25[[#This Row],[PAS_DUR_COR_COD_ESC_TG_POS]]</f>
        <v>-5.363636363636374</v>
      </c>
      <c r="BO140" s="30">
        <f>Tabla25[[#This Row],[ROS_NUM_COR_COD_ESC_TG_TOT]]-Tabla25[[#This Row],[PAS_NUM_COR_COD_ESC_TG_TOT]]</f>
        <v>1.4873563218390804</v>
      </c>
      <c r="BP140" s="30">
        <f>Tabla25[[#This Row],[ROS_DUR_COR_COD_ESC_TG_TOT]]-Tabla25[[#This Row],[PAS_DUR_COR_COD_ESC_TG_TOT]]</f>
        <v>260.06410256410265</v>
      </c>
      <c r="BQ140" s="36">
        <f>Tabla25[[#This Row],[PAS_NUM_COR_COD_ROS_TG_NEG]]-Tabla25[[#This Row],[ESC_NUM_COR_COD_ROS_TG_NEG]]</f>
        <v>-1.1555555555555554</v>
      </c>
      <c r="BR140" s="36">
        <f>Tabla25[[#This Row],[PAS_DUR_COR_COD_ROS_TG_NEG]]-Tabla25[[#This Row],[ESC_DUR_COR_COD_ROS_TG_NEG]]</f>
        <v>-80.14285714285711</v>
      </c>
      <c r="BS140" s="36">
        <f>Tabla25[[#This Row],[PAS_NUM_COR_COD_ROS_TG_NEU]]-Tabla25[[#This Row],[ESC_NUM_COR_COD_ROS_TG_NEU]]</f>
        <v>-2.1222222222222222</v>
      </c>
      <c r="BT140" s="36">
        <f>Tabla25[[#This Row],[PAS_DUR_COR_COD_ROS_TG_NEU]]-Tabla25[[#This Row],[ESC_DUR_COR_COD_ROS_TG_NEU]]</f>
        <v>-707.26623376623377</v>
      </c>
      <c r="BU140" s="36">
        <f>Tabla25[[#This Row],[PAS_NUM_COR_COD_ROS_TG_POS]]-Tabla25[[#This Row],[ESC_NUM_COR_COD_ROS_TG_POS]]</f>
        <v>-0.91250000000000009</v>
      </c>
      <c r="BV140" s="36">
        <f>Tabla25[[#This Row],[PAS_DUR_COR_COD_ROS_TG_POS]]-Tabla25[[#This Row],[ESC_DUR_COR_COD_ROS_TG_POS]]</f>
        <v>-402.79999999999995</v>
      </c>
      <c r="BW140" s="36">
        <f>Tabla25[[#This Row],[PAS_NUM_COR_COD_ROS_TG_TOT]]-Tabla25[[#This Row],[ESC_NUM_COR_COD_ROS_TG_TOT]]</f>
        <v>-1.405128205128205</v>
      </c>
      <c r="BX140" s="36">
        <f>Tabla25[[#This Row],[PAS_DUR_COR_COD_ROS_TG_TOT]]-Tabla25[[#This Row],[ESC_DUR_COR_COD_ROS_TG_TOT]]</f>
        <v>-404.84210526315792</v>
      </c>
      <c r="BY140" s="39">
        <f>Tabla25[[#This Row],[PAS_NUM_COR_COD_ESC_TG_NEG]]-Tabla25[[#This Row],[ESC_NUM_COR_COD_ESC_TG_NEG]]</f>
        <v>-3.3944444444444448</v>
      </c>
      <c r="BZ140" s="39">
        <f>Tabla25[[#This Row],[PAS_DUR_COR_COD_ESC_TG_NEG]]-Tabla25[[#This Row],[ESC_DUR_COR_COD_ESC_TG_NEG]]</f>
        <v>-996.53529411764703</v>
      </c>
      <c r="CA140" s="39">
        <f>Tabla25[[#This Row],[PAS_NUM_COR_COD_ESC_TG_NEU]]-Tabla25[[#This Row],[ESC_NUM_COR_COD_ESC_TG_NEU]]</f>
        <v>-3.161111111111111</v>
      </c>
      <c r="CB140" s="39">
        <f>Tabla25[[#This Row],[PAS_DUR_COR_COD_ESC_TG_NEU]]-Tabla25[[#This Row],[ESC_DUR_COR_COD_ESC_TG_NEU]]</f>
        <v>-911.59999999999991</v>
      </c>
      <c r="CC140" s="39">
        <f>Tabla25[[#This Row],[PAS_NUM_COR_COD_ESC_TG_POS]]-Tabla25[[#This Row],[ESC_NUM_COR_COD_ESC_TG_POS]]</f>
        <v>-1.9125000000000001</v>
      </c>
      <c r="CD140" s="39">
        <f>Tabla25[[#This Row],[PAS_DUR_COR_COD_ESC_TG_POS]]-Tabla25[[#This Row],[ESC_DUR_COR_COD_ESC_TG_POS]]</f>
        <v>-427.63636363636363</v>
      </c>
      <c r="CE140" s="39">
        <f>Tabla25[[#This Row],[PAS_NUM_COR_COD_ESC_TG_TOT]]-Tabla25[[#This Row],[ESC_NUM_COR_COD_ESC_TG_TOT]]</f>
        <v>-2.8282051282051284</v>
      </c>
      <c r="CF140" s="39">
        <f>Tabla25[[#This Row],[PAS_DUR_COR_COD_ESC_TG_TOT]]-Tabla25[[#This Row],[ESC_DUR_COR_COD_ESC_TG_TOT]]</f>
        <v>-742.57859531772579</v>
      </c>
      <c r="CG140" s="42">
        <f>Tabla25[[#This Row],[PAS_NUM_COR_COD_ROS_TG_NEG]]-Tabla25[[#This Row],[PAS_NUM_COR_COD_ESC_TG_NEG]]</f>
        <v>-0.15000000000000002</v>
      </c>
      <c r="CH140" s="42">
        <f>Tabla25[[#This Row],[PAS_NUM_COR_COD_ROS_TG_NEU]]-Tabla25[[#This Row],[PAS_NUM_COR_COD_ESC_TG_NEU]]</f>
        <v>0.65000000000000013</v>
      </c>
      <c r="CI140" s="42">
        <f>Tabla25[[#This Row],[PAS_NUM_COR_COD_ROS_TG_POS]]-Tabla25[[#This Row],[PAS_NUM_COR_COD_ESC_TG_POS]]</f>
        <v>-0.5</v>
      </c>
      <c r="CJ140" s="42">
        <f>Tabla25[[#This Row],[PAS_NUM_COR_COD_ROS_TG_TOT]]-Tabla25[[#This Row],[PAS_NUM_COR_COD_ESC_TG_TOT]]</f>
        <v>0</v>
      </c>
      <c r="CK140" s="42">
        <f>Tabla25[[#This Row],[PAS_DUR_COR_COD_ROS_TG_NEG]]-Tabla25[[#This Row],[PAS_DUR_COR_COD_ESC_TG_NEG]]</f>
        <v>261.58571428571435</v>
      </c>
      <c r="CL140" s="42">
        <f>Tabla25[[#This Row],[PAS_DUR_COR_COD_ROS_TG_NEU]]-Tabla25[[#This Row],[PAS_DUR_COR_COD_ESC_TG_NEU]]</f>
        <v>57.090909090909122</v>
      </c>
      <c r="CM140" s="42">
        <f>Tabla25[[#This Row],[PAS_DUR_COR_COD_ROS_TG_POS]]-Tabla25[[#This Row],[PAS_DUR_COR_COD_ESC_TG_POS]]</f>
        <v>-280.16363636363633</v>
      </c>
      <c r="CN140" s="42">
        <f>Tabla25[[#This Row],[PAS_DUR_COR_COD_ROS_TG_TOT]]-Tabla25[[#This Row],[PAS_DUR_COR_COD_ESC_TG_TOT]]</f>
        <v>-36.769230769230717</v>
      </c>
      <c r="CO140" s="44">
        <f>Tabla25[[#This Row],[ESC_NUM_COR_COD_ROS_TG_NEG]]-Tabla25[[#This Row],[ESC_NUM_COR_COD_ESC_TG_NEG]]</f>
        <v>-2.3888888888888893</v>
      </c>
      <c r="CP140" s="44">
        <f>Tabla25[[#This Row],[ESC_NUM_COR_COD_ROS_TG_NEU]]-Tabla25[[#This Row],[ESC_NUM_COR_COD_ESC_TG_NEU]]</f>
        <v>-0.38888888888888884</v>
      </c>
      <c r="CQ140" s="44">
        <f>Tabla25[[#This Row],[ESC_NUM_COR_COD_ROS_TG_POS]]-Tabla25[[#This Row],[ESC_NUM_COR_COD_ESC_TG_POS]]</f>
        <v>-1.5</v>
      </c>
      <c r="CR140" s="44">
        <f>Tabla25[[#This Row],[ESC_NUM_COR_COD_ROS_TG_TOT]]-Tabla25[[#This Row],[ESC_NUM_COR_COD_ESC_TG_TOT]]</f>
        <v>-1.4230769230769234</v>
      </c>
      <c r="CS140" s="44">
        <f>Tabla25[[#This Row],[ESC_DUR_COR_COD_ROS_TG_NEG]]-Tabla25[[#This Row],[ESC_DUR_COR_COD_ESC_TG_NEG]]</f>
        <v>-654.80672268907563</v>
      </c>
      <c r="CT140" s="44">
        <f>Tabla25[[#This Row],[ESC_DUR_COR_COD_ROS_TG_NEU]]-Tabla25[[#This Row],[ESC_DUR_COR_COD_ESC_TG_NEU]]</f>
        <v>-147.24285714285702</v>
      </c>
      <c r="CU140" s="44">
        <f>Tabla25[[#This Row],[ESC_DUR_COR_COD_ROS_TG_POS]]-Tabla25[[#This Row],[ESC_DUR_COR_COD_ESC_TG_POS]]</f>
        <v>-305</v>
      </c>
      <c r="CV140" s="44">
        <f>Tabla25[[#This Row],[ESC_DUR_COR_COD_ROS_TG_TOT]]-Tabla25[[#This Row],[ESC_DUR_COR_COD_ESC_TG_TOT]]</f>
        <v>-374.50572082379858</v>
      </c>
      <c r="CW140" s="47">
        <f>Tabla25[[#This Row],[ROS_NUM_COR_COD_ROS_TG_NEG]]-Tabla25[[#This Row],[ROS_NUM_COR_COD_ESC_TG_NEG]]</f>
        <v>2.4444444444444442</v>
      </c>
      <c r="CX140" s="47">
        <f>Tabla25[[#This Row],[ROS_NUM_COR_COD_ROS_TG_NEU]]-Tabla25[[#This Row],[ROS_NUM_COR_COD_ESC_TG_NEU]]</f>
        <v>1.6999999999999997</v>
      </c>
      <c r="CY140" s="47">
        <f>Tabla25[[#This Row],[ROS_NUM_COR_COD_ROS_TG_POS]]-Tabla25[[#This Row],[ROS_NUM_COR_COD_ESC_TG_POS]]</f>
        <v>0</v>
      </c>
      <c r="CZ140" s="47">
        <f>Tabla25[[#This Row],[ROS_NUM_COR_COD_ROS_TG_TOT]]-Tabla25[[#This Row],[ROS_NUM_COR_COD_ESC_TG_TOT]]</f>
        <v>1.3448275862068968</v>
      </c>
      <c r="DA140" s="47">
        <f>Tabla25[[#This Row],[ROS_DUR_COR_COD_ROS_TG_NEG]]-Tabla25[[#This Row],[ROS_DUR_COR_COD_ESC_TG_NEG]]</f>
        <v>222.22222222222229</v>
      </c>
      <c r="DB140" s="47">
        <f>Tabla25[[#This Row],[ROS_DUR_COR_COD_ROS_TG_NEU]]-Tabla25[[#This Row],[ROS_DUR_COR_COD_ESC_TG_NEU]]</f>
        <v>404.375</v>
      </c>
      <c r="DC140" s="47">
        <f>Tabla25[[#This Row],[ROS_DUR_COR_COD_ROS_TG_POS]]-Tabla25[[#This Row],[ROS_DUR_COR_COD_ESC_TG_POS]]</f>
        <v>-276</v>
      </c>
      <c r="DD140" s="47">
        <f>Tabla25[[#This Row],[ROS_DUR_COR_COD_ROS_TG_TOT]]-Tabla25[[#This Row],[ROS_DUR_COR_COD_ESC_TG_TOT]]</f>
        <v>113.35897435897425</v>
      </c>
    </row>
    <row r="141" spans="1:108" x14ac:dyDescent="0.3">
      <c r="A141" s="4" t="s">
        <v>139</v>
      </c>
      <c r="B141" s="2">
        <v>40</v>
      </c>
      <c r="C141" s="2">
        <v>2</v>
      </c>
      <c r="D141" s="2">
        <v>42</v>
      </c>
      <c r="E141" s="19">
        <v>2.9444444444444446</v>
      </c>
      <c r="F141" s="19">
        <v>901.86666666666667</v>
      </c>
      <c r="G141" s="19">
        <v>4.2105263157894735</v>
      </c>
      <c r="H141" s="19">
        <v>898.10526315789468</v>
      </c>
      <c r="I141" s="19">
        <v>3.4705882352941178</v>
      </c>
      <c r="J141" s="19">
        <v>895.5333333333333</v>
      </c>
      <c r="K141" s="19">
        <v>3.5555555555555554</v>
      </c>
      <c r="L141" s="19">
        <v>898.46938775510205</v>
      </c>
      <c r="M141" s="21">
        <v>2.4444444444444446</v>
      </c>
      <c r="N141" s="21">
        <v>557.42857142857144</v>
      </c>
      <c r="O141" s="21">
        <v>3.1578947368421053</v>
      </c>
      <c r="P141" s="21">
        <v>797.11111111111109</v>
      </c>
      <c r="Q141" s="21">
        <v>2.3529411764705883</v>
      </c>
      <c r="R141" s="21">
        <v>728.83333333333337</v>
      </c>
      <c r="S141" s="21">
        <v>2.6666666666666665</v>
      </c>
      <c r="T141" s="21">
        <v>702.22727272727275</v>
      </c>
      <c r="U141" s="22">
        <v>5.5714285714285712</v>
      </c>
      <c r="V141" s="22">
        <v>1418.3333333333333</v>
      </c>
      <c r="W141" s="22">
        <v>3.6666666666666665</v>
      </c>
      <c r="X141" s="22">
        <v>1228.5</v>
      </c>
      <c r="Y141" s="22">
        <v>4.5</v>
      </c>
      <c r="Z141" s="22">
        <v>1319.4285714285713</v>
      </c>
      <c r="AA141" s="22">
        <v>4.6190476190476186</v>
      </c>
      <c r="AB141" s="22">
        <v>1332.9411764705883</v>
      </c>
      <c r="AC141" s="24">
        <v>2.2857142857142856</v>
      </c>
      <c r="AD141" s="24">
        <v>406.85714285714283</v>
      </c>
      <c r="AE141" s="24">
        <v>2.1666666666666665</v>
      </c>
      <c r="AF141" s="24">
        <v>694.2</v>
      </c>
      <c r="AG141" s="24">
        <v>1.875</v>
      </c>
      <c r="AH141" s="24">
        <v>777</v>
      </c>
      <c r="AI141" s="24">
        <v>2.0952380952380953</v>
      </c>
      <c r="AJ141" s="24">
        <v>600.23529411764707</v>
      </c>
      <c r="AK141" s="26">
        <v>2.125</v>
      </c>
      <c r="AL141" s="26">
        <v>713.14285714285711</v>
      </c>
      <c r="AM141" s="26">
        <v>2.7142857142857144</v>
      </c>
      <c r="AN141" s="26">
        <v>1035.8</v>
      </c>
      <c r="AO141" s="26">
        <v>2.2000000000000002</v>
      </c>
      <c r="AP141" s="26">
        <v>701.25</v>
      </c>
      <c r="AQ141" s="26">
        <v>2.3199999999999998</v>
      </c>
      <c r="AR141" s="26">
        <v>789.05</v>
      </c>
      <c r="AS141" s="28">
        <v>2.875</v>
      </c>
      <c r="AT141" s="28">
        <v>909.66666666666663</v>
      </c>
      <c r="AU141" s="28">
        <v>4.4285714285714288</v>
      </c>
      <c r="AV141" s="28">
        <v>1106</v>
      </c>
      <c r="AW141" s="28">
        <v>4.0999999999999996</v>
      </c>
      <c r="AX141" s="28">
        <v>876.2</v>
      </c>
      <c r="AY141" s="28">
        <v>3.8</v>
      </c>
      <c r="AZ141" s="28">
        <v>954.86956521739125</v>
      </c>
      <c r="BA141" s="33">
        <f>Tabla25[[#This Row],[ROS_NUM_COR_COD_ROS_TG_NEG]]-Tabla25[[#This Row],[PAS_NUM_COR_COD_ROS_TG_NEG]]</f>
        <v>0.43055555555555536</v>
      </c>
      <c r="BB141" s="33">
        <f>Tabla25[[#This Row],[ROS_DUR_COR_COD_ROS_TG_NEG]]-Tabla25[[#This Row],[PAS_DUR_COR_COD_ROS_TG_NEG]]</f>
        <v>352.23809523809518</v>
      </c>
      <c r="BC141" s="33">
        <f>Tabla25[[#This Row],[ROS_NUM_COR_COD_ROS_TG_NEU]]-Tabla25[[#This Row],[PAS_NUM_COR_COD_ROS_TG_NEU]]</f>
        <v>1.2706766917293235</v>
      </c>
      <c r="BD141" s="33">
        <f>Tabla25[[#This Row],[ROS_DUR_COR_COD_ROS_TG_NEU]]-Tabla25[[#This Row],[PAS_DUR_COR_COD_ROS_TG_NEU]]</f>
        <v>308.88888888888891</v>
      </c>
      <c r="BE141" s="33">
        <f>Tabla25[[#This Row],[ROS_NUM_COR_COD_ROS_TG_POS]]-Tabla25[[#This Row],[PAS_NUM_COR_COD_ROS_TG_POS]]</f>
        <v>1.7470588235294113</v>
      </c>
      <c r="BF141" s="33">
        <f>Tabla25[[#This Row],[ROS_DUR_COR_COD_ROS_TG_POS]]-Tabla25[[#This Row],[PAS_DUR_COR_COD_ROS_TG_POS]]</f>
        <v>147.36666666666667</v>
      </c>
      <c r="BG141" s="33">
        <f>Tabla25[[#This Row],[ROS_NUM_COR_COD_ROS_TG_TOT]]-Tabla25[[#This Row],[PAS_NUM_COR_COD_ROS_TG_TOT]]</f>
        <v>1.1333333333333333</v>
      </c>
      <c r="BH141" s="33">
        <f>Tabla25[[#This Row],[ROS_DUR_COR_COD_ROS_TG_TOT]]-Tabla25[[#This Row],[PAS_DUR_COR_COD_ROS_TG_TOT]]</f>
        <v>252.64229249011851</v>
      </c>
      <c r="BI141" s="30">
        <f>Tabla25[[#This Row],[ROS_NUM_COR_COD_ESC_TG_NEG]]-Tabla25[[#This Row],[PAS_NUM_COR_COD_ESC_TG_NEG]]</f>
        <v>-0.81944444444444464</v>
      </c>
      <c r="BJ141" s="30">
        <f>Tabla25[[#This Row],[ROS_DUR_COR_COD_ESC_TG_NEG]]-Tabla25[[#This Row],[PAS_DUR_COR_COD_ESC_TG_NEG]]</f>
        <v>-188.72380952380956</v>
      </c>
      <c r="BK141" s="30">
        <f>Tabla25[[#This Row],[ROS_NUM_COR_COD_ESC_TG_NEU]]-Tabla25[[#This Row],[PAS_NUM_COR_COD_ESC_TG_NEU]]</f>
        <v>-1.496240601503759</v>
      </c>
      <c r="BL141" s="30">
        <f>Tabla25[[#This Row],[ROS_DUR_COR_COD_ESC_TG_NEU]]-Tabla25[[#This Row],[PAS_DUR_COR_COD_ESC_TG_NEU]]</f>
        <v>137.69473684210527</v>
      </c>
      <c r="BM141" s="30">
        <f>Tabla25[[#This Row],[ROS_NUM_COR_COD_ESC_TG_POS]]-Tabla25[[#This Row],[PAS_NUM_COR_COD_ESC_TG_POS]]</f>
        <v>-1.2705882352941176</v>
      </c>
      <c r="BN141" s="30">
        <f>Tabla25[[#This Row],[ROS_DUR_COR_COD_ESC_TG_POS]]-Tabla25[[#This Row],[PAS_DUR_COR_COD_ESC_TG_POS]]</f>
        <v>-194.2833333333333</v>
      </c>
      <c r="BO141" s="30">
        <f>Tabla25[[#This Row],[ROS_NUM_COR_COD_ESC_TG_TOT]]-Tabla25[[#This Row],[PAS_NUM_COR_COD_ESC_TG_TOT]]</f>
        <v>-1.2355555555555555</v>
      </c>
      <c r="BP141" s="30">
        <f>Tabla25[[#This Row],[ROS_DUR_COR_COD_ESC_TG_TOT]]-Tabla25[[#This Row],[PAS_DUR_COR_COD_ESC_TG_TOT]]</f>
        <v>-109.41938775510209</v>
      </c>
      <c r="BQ141" s="36">
        <f>Tabla25[[#This Row],[PAS_NUM_COR_COD_ROS_TG_NEG]]-Tabla25[[#This Row],[ESC_NUM_COR_COD_ROS_TG_NEG]]</f>
        <v>0.15873015873015905</v>
      </c>
      <c r="BR141" s="36">
        <f>Tabla25[[#This Row],[PAS_DUR_COR_COD_ROS_TG_NEG]]-Tabla25[[#This Row],[ESC_DUR_COR_COD_ROS_TG_NEG]]</f>
        <v>150.57142857142861</v>
      </c>
      <c r="BS141" s="36">
        <f>Tabla25[[#This Row],[PAS_NUM_COR_COD_ROS_TG_NEU]]-Tabla25[[#This Row],[ESC_NUM_COR_COD_ROS_TG_NEU]]</f>
        <v>0.99122807017543879</v>
      </c>
      <c r="BT141" s="36">
        <f>Tabla25[[#This Row],[PAS_DUR_COR_COD_ROS_TG_NEU]]-Tabla25[[#This Row],[ESC_DUR_COR_COD_ROS_TG_NEU]]</f>
        <v>102.91111111111104</v>
      </c>
      <c r="BU141" s="36">
        <f>Tabla25[[#This Row],[PAS_NUM_COR_COD_ROS_TG_POS]]-Tabla25[[#This Row],[ESC_NUM_COR_COD_ROS_TG_POS]]</f>
        <v>0.47794117647058831</v>
      </c>
      <c r="BV141" s="36">
        <f>Tabla25[[#This Row],[PAS_DUR_COR_COD_ROS_TG_POS]]-Tabla25[[#This Row],[ESC_DUR_COR_COD_ROS_TG_POS]]</f>
        <v>-48.166666666666629</v>
      </c>
      <c r="BW141" s="36">
        <f>Tabla25[[#This Row],[PAS_NUM_COR_COD_ROS_TG_TOT]]-Tabla25[[#This Row],[ESC_NUM_COR_COD_ROS_TG_TOT]]</f>
        <v>0.57142857142857117</v>
      </c>
      <c r="BX141" s="36">
        <f>Tabla25[[#This Row],[PAS_DUR_COR_COD_ROS_TG_TOT]]-Tabla25[[#This Row],[ESC_DUR_COR_COD_ROS_TG_TOT]]</f>
        <v>101.99197860962568</v>
      </c>
      <c r="BY141" s="39">
        <f>Tabla25[[#This Row],[PAS_NUM_COR_COD_ESC_TG_NEG]]-Tabla25[[#This Row],[ESC_NUM_COR_COD_ESC_TG_NEG]]</f>
        <v>-2.6269841269841265</v>
      </c>
      <c r="BZ141" s="39">
        <f>Tabla25[[#This Row],[PAS_DUR_COR_COD_ESC_TG_NEG]]-Tabla25[[#This Row],[ESC_DUR_COR_COD_ESC_TG_NEG]]</f>
        <v>-516.46666666666658</v>
      </c>
      <c r="CA141" s="39">
        <f>Tabla25[[#This Row],[PAS_NUM_COR_COD_ESC_TG_NEU]]-Tabla25[[#This Row],[ESC_NUM_COR_COD_ESC_TG_NEU]]</f>
        <v>0.54385964912280693</v>
      </c>
      <c r="CB141" s="39">
        <f>Tabla25[[#This Row],[PAS_DUR_COR_COD_ESC_TG_NEU]]-Tabla25[[#This Row],[ESC_DUR_COR_COD_ESC_TG_NEU]]</f>
        <v>-330.39473684210532</v>
      </c>
      <c r="CC141" s="39">
        <f>Tabla25[[#This Row],[PAS_NUM_COR_COD_ESC_TG_POS]]-Tabla25[[#This Row],[ESC_NUM_COR_COD_ESC_TG_POS]]</f>
        <v>-1.0294117647058822</v>
      </c>
      <c r="CD141" s="39">
        <f>Tabla25[[#This Row],[PAS_DUR_COR_COD_ESC_TG_POS]]-Tabla25[[#This Row],[ESC_DUR_COR_COD_ESC_TG_POS]]</f>
        <v>-423.89523809523803</v>
      </c>
      <c r="CE141" s="39">
        <f>Tabla25[[#This Row],[PAS_NUM_COR_COD_ESC_TG_TOT]]-Tabla25[[#This Row],[ESC_NUM_COR_COD_ESC_TG_TOT]]</f>
        <v>-1.0634920634920633</v>
      </c>
      <c r="CF141" s="39">
        <f>Tabla25[[#This Row],[PAS_DUR_COR_COD_ESC_TG_TOT]]-Tabla25[[#This Row],[ESC_DUR_COR_COD_ESC_TG_TOT]]</f>
        <v>-434.47178871548624</v>
      </c>
      <c r="CG141" s="42">
        <f>Tabla25[[#This Row],[PAS_NUM_COR_COD_ROS_TG_NEG]]-Tabla25[[#This Row],[PAS_NUM_COR_COD_ESC_TG_NEG]]</f>
        <v>-0.5</v>
      </c>
      <c r="CH141" s="42">
        <f>Tabla25[[#This Row],[PAS_NUM_COR_COD_ROS_TG_NEU]]-Tabla25[[#This Row],[PAS_NUM_COR_COD_ESC_TG_NEU]]</f>
        <v>-1.0526315789473681</v>
      </c>
      <c r="CI141" s="42">
        <f>Tabla25[[#This Row],[PAS_NUM_COR_COD_ROS_TG_POS]]-Tabla25[[#This Row],[PAS_NUM_COR_COD_ESC_TG_POS]]</f>
        <v>-1.1176470588235294</v>
      </c>
      <c r="CJ141" s="42">
        <f>Tabla25[[#This Row],[PAS_NUM_COR_COD_ROS_TG_TOT]]-Tabla25[[#This Row],[PAS_NUM_COR_COD_ESC_TG_TOT]]</f>
        <v>-0.88888888888888884</v>
      </c>
      <c r="CK141" s="42">
        <f>Tabla25[[#This Row],[PAS_DUR_COR_COD_ROS_TG_NEG]]-Tabla25[[#This Row],[PAS_DUR_COR_COD_ESC_TG_NEG]]</f>
        <v>-344.43809523809523</v>
      </c>
      <c r="CL141" s="42">
        <f>Tabla25[[#This Row],[PAS_DUR_COR_COD_ROS_TG_NEU]]-Tabla25[[#This Row],[PAS_DUR_COR_COD_ESC_TG_NEU]]</f>
        <v>-100.9941520467836</v>
      </c>
      <c r="CM141" s="42">
        <f>Tabla25[[#This Row],[PAS_DUR_COR_COD_ROS_TG_POS]]-Tabla25[[#This Row],[PAS_DUR_COR_COD_ESC_TG_POS]]</f>
        <v>-166.69999999999993</v>
      </c>
      <c r="CN141" s="42">
        <f>Tabla25[[#This Row],[PAS_DUR_COR_COD_ROS_TG_TOT]]-Tabla25[[#This Row],[PAS_DUR_COR_COD_ESC_TG_TOT]]</f>
        <v>-196.2421150278293</v>
      </c>
      <c r="CO141" s="44">
        <f>Tabla25[[#This Row],[ESC_NUM_COR_COD_ROS_TG_NEG]]-Tabla25[[#This Row],[ESC_NUM_COR_COD_ESC_TG_NEG]]</f>
        <v>-3.2857142857142856</v>
      </c>
      <c r="CP141" s="44">
        <f>Tabla25[[#This Row],[ESC_NUM_COR_COD_ROS_TG_NEU]]-Tabla25[[#This Row],[ESC_NUM_COR_COD_ESC_TG_NEU]]</f>
        <v>-1.5</v>
      </c>
      <c r="CQ141" s="44">
        <f>Tabla25[[#This Row],[ESC_NUM_COR_COD_ROS_TG_POS]]-Tabla25[[#This Row],[ESC_NUM_COR_COD_ESC_TG_POS]]</f>
        <v>-2.625</v>
      </c>
      <c r="CR141" s="44">
        <f>Tabla25[[#This Row],[ESC_NUM_COR_COD_ROS_TG_TOT]]-Tabla25[[#This Row],[ESC_NUM_COR_COD_ESC_TG_TOT]]</f>
        <v>-2.5238095238095233</v>
      </c>
      <c r="CS141" s="44">
        <f>Tabla25[[#This Row],[ESC_DUR_COR_COD_ROS_TG_NEG]]-Tabla25[[#This Row],[ESC_DUR_COR_COD_ESC_TG_NEG]]</f>
        <v>-1011.4761904761904</v>
      </c>
      <c r="CT141" s="44">
        <f>Tabla25[[#This Row],[ESC_DUR_COR_COD_ROS_TG_NEU]]-Tabla25[[#This Row],[ESC_DUR_COR_COD_ESC_TG_NEU]]</f>
        <v>-534.29999999999995</v>
      </c>
      <c r="CU141" s="44">
        <f>Tabla25[[#This Row],[ESC_DUR_COR_COD_ROS_TG_POS]]-Tabla25[[#This Row],[ESC_DUR_COR_COD_ESC_TG_POS]]</f>
        <v>-542.42857142857133</v>
      </c>
      <c r="CV141" s="44">
        <f>Tabla25[[#This Row],[ESC_DUR_COR_COD_ROS_TG_TOT]]-Tabla25[[#This Row],[ESC_DUR_COR_COD_ESC_TG_TOT]]</f>
        <v>-732.70588235294122</v>
      </c>
      <c r="CW141" s="47">
        <f>Tabla25[[#This Row],[ROS_NUM_COR_COD_ROS_TG_NEG]]-Tabla25[[#This Row],[ROS_NUM_COR_COD_ESC_TG_NEG]]</f>
        <v>0.75</v>
      </c>
      <c r="CX141" s="47">
        <f>Tabla25[[#This Row],[ROS_NUM_COR_COD_ROS_TG_NEU]]-Tabla25[[#This Row],[ROS_NUM_COR_COD_ESC_TG_NEU]]</f>
        <v>1.7142857142857144</v>
      </c>
      <c r="CY141" s="47">
        <f>Tabla25[[#This Row],[ROS_NUM_COR_COD_ROS_TG_POS]]-Tabla25[[#This Row],[ROS_NUM_COR_COD_ESC_TG_POS]]</f>
        <v>1.8999999999999995</v>
      </c>
      <c r="CZ141" s="47">
        <f>Tabla25[[#This Row],[ROS_NUM_COR_COD_ROS_TG_TOT]]-Tabla25[[#This Row],[ROS_NUM_COR_COD_ESC_TG_TOT]]</f>
        <v>1.48</v>
      </c>
      <c r="DA141" s="47">
        <f>Tabla25[[#This Row],[ROS_DUR_COR_COD_ROS_TG_NEG]]-Tabla25[[#This Row],[ROS_DUR_COR_COD_ESC_TG_NEG]]</f>
        <v>196.52380952380952</v>
      </c>
      <c r="DB141" s="47">
        <f>Tabla25[[#This Row],[ROS_DUR_COR_COD_ROS_TG_NEU]]-Tabla25[[#This Row],[ROS_DUR_COR_COD_ESC_TG_NEU]]</f>
        <v>70.200000000000045</v>
      </c>
      <c r="DC141" s="47">
        <f>Tabla25[[#This Row],[ROS_DUR_COR_COD_ROS_TG_POS]]-Tabla25[[#This Row],[ROS_DUR_COR_COD_ESC_TG_POS]]</f>
        <v>174.95000000000005</v>
      </c>
      <c r="DD141" s="47">
        <f>Tabla25[[#This Row],[ROS_DUR_COR_COD_ROS_TG_TOT]]-Tabla25[[#This Row],[ROS_DUR_COR_COD_ESC_TG_TOT]]</f>
        <v>165.8195652173913</v>
      </c>
    </row>
    <row r="142" spans="1:108" x14ac:dyDescent="0.3">
      <c r="A142" s="2" t="s">
        <v>140</v>
      </c>
      <c r="B142" s="2">
        <v>40</v>
      </c>
      <c r="C142" s="2">
        <v>2</v>
      </c>
      <c r="D142" s="2">
        <v>46</v>
      </c>
      <c r="E142" s="19">
        <v>2.6</v>
      </c>
      <c r="F142" s="19">
        <v>1053.7692307692307</v>
      </c>
      <c r="G142" s="19">
        <v>3.25</v>
      </c>
      <c r="H142" s="19">
        <v>1059.2941176470588</v>
      </c>
      <c r="I142" s="19">
        <v>2.7</v>
      </c>
      <c r="J142" s="19">
        <v>1322.5454545454545</v>
      </c>
      <c r="K142" s="19">
        <v>2.85</v>
      </c>
      <c r="L142" s="19">
        <v>1128.1707317073171</v>
      </c>
      <c r="M142" s="21">
        <v>3.05</v>
      </c>
      <c r="N142" s="21">
        <v>972.9375</v>
      </c>
      <c r="O142" s="21">
        <v>3.4</v>
      </c>
      <c r="P142" s="21">
        <v>1353.1428571428571</v>
      </c>
      <c r="Q142" s="21">
        <v>3.4</v>
      </c>
      <c r="R142" s="21">
        <v>1126.5263157894738</v>
      </c>
      <c r="S142" s="21">
        <v>3.2833333333333332</v>
      </c>
      <c r="T142" s="21">
        <v>1141.1224489795918</v>
      </c>
      <c r="U142" s="22">
        <v>5</v>
      </c>
      <c r="V142" s="22">
        <v>1455.5</v>
      </c>
      <c r="W142" s="22">
        <v>2.7</v>
      </c>
      <c r="X142" s="22">
        <v>690.25</v>
      </c>
      <c r="Y142" s="22">
        <v>4.5</v>
      </c>
      <c r="Z142" s="22">
        <v>1370.6666666666667</v>
      </c>
      <c r="AA142" s="22">
        <v>3.9629629629629628</v>
      </c>
      <c r="AB142" s="22">
        <v>1156.1304347826087</v>
      </c>
      <c r="AC142" s="24">
        <v>2</v>
      </c>
      <c r="AD142" s="24">
        <v>980.66666666666663</v>
      </c>
      <c r="AE142" s="24">
        <v>4.2</v>
      </c>
      <c r="AF142" s="24">
        <v>1188.5555555555557</v>
      </c>
      <c r="AG142" s="24">
        <v>1.9</v>
      </c>
      <c r="AH142" s="24">
        <v>760.83333333333337</v>
      </c>
      <c r="AI142" s="24">
        <v>2.7777777777777777</v>
      </c>
      <c r="AJ142" s="24">
        <v>1011.3333333333334</v>
      </c>
      <c r="AK142" s="26">
        <v>4.5555555555555554</v>
      </c>
      <c r="AL142" s="26">
        <v>1147.2222222222222</v>
      </c>
      <c r="AM142" s="26">
        <v>3.4</v>
      </c>
      <c r="AN142" s="26">
        <v>864.3</v>
      </c>
      <c r="AO142" s="26">
        <v>2.6</v>
      </c>
      <c r="AP142" s="26">
        <v>564.20000000000005</v>
      </c>
      <c r="AQ142" s="26">
        <v>3.4827586206896552</v>
      </c>
      <c r="AR142" s="26">
        <v>848.62068965517244</v>
      </c>
      <c r="AS142" s="28">
        <v>2.6666666666666665</v>
      </c>
      <c r="AT142" s="28">
        <v>702.25</v>
      </c>
      <c r="AU142" s="28">
        <v>4.3</v>
      </c>
      <c r="AV142" s="28">
        <v>1174.4444444444443</v>
      </c>
      <c r="AW142" s="28">
        <v>4.5</v>
      </c>
      <c r="AX142" s="28">
        <v>1279.2</v>
      </c>
      <c r="AY142" s="28">
        <v>3.8620689655172415</v>
      </c>
      <c r="AZ142" s="28">
        <v>1073.3333333333333</v>
      </c>
      <c r="BA142" s="33">
        <f>Tabla25[[#This Row],[ROS_NUM_COR_COD_ROS_TG_NEG]]-Tabla25[[#This Row],[PAS_NUM_COR_COD_ROS_TG_NEG]]</f>
        <v>-0.3833333333333333</v>
      </c>
      <c r="BB142" s="33">
        <f>Tabla25[[#This Row],[ROS_DUR_COR_COD_ROS_TG_NEG]]-Tabla25[[#This Row],[PAS_DUR_COR_COD_ROS_TG_NEG]]</f>
        <v>-270.6875</v>
      </c>
      <c r="BC142" s="33">
        <f>Tabla25[[#This Row],[ROS_NUM_COR_COD_ROS_TG_NEU]]-Tabla25[[#This Row],[PAS_NUM_COR_COD_ROS_TG_NEU]]</f>
        <v>0.89999999999999991</v>
      </c>
      <c r="BD142" s="33">
        <f>Tabla25[[#This Row],[ROS_DUR_COR_COD_ROS_TG_NEU]]-Tabla25[[#This Row],[PAS_DUR_COR_COD_ROS_TG_NEU]]</f>
        <v>-178.69841269841277</v>
      </c>
      <c r="BE142" s="33">
        <f>Tabla25[[#This Row],[ROS_NUM_COR_COD_ROS_TG_POS]]-Tabla25[[#This Row],[PAS_NUM_COR_COD_ROS_TG_POS]]</f>
        <v>1.1000000000000001</v>
      </c>
      <c r="BF142" s="33">
        <f>Tabla25[[#This Row],[ROS_DUR_COR_COD_ROS_TG_POS]]-Tabla25[[#This Row],[PAS_DUR_COR_COD_ROS_TG_POS]]</f>
        <v>152.67368421052629</v>
      </c>
      <c r="BG142" s="33">
        <f>Tabla25[[#This Row],[ROS_NUM_COR_COD_ROS_TG_TOT]]-Tabla25[[#This Row],[PAS_NUM_COR_COD_ROS_TG_TOT]]</f>
        <v>0.57873563218390833</v>
      </c>
      <c r="BH142" s="33">
        <f>Tabla25[[#This Row],[ROS_DUR_COR_COD_ROS_TG_TOT]]-Tabla25[[#This Row],[PAS_DUR_COR_COD_ROS_TG_TOT]]</f>
        <v>-67.789115646258551</v>
      </c>
      <c r="BI142" s="30">
        <f>Tabla25[[#This Row],[ROS_NUM_COR_COD_ESC_TG_NEG]]-Tabla25[[#This Row],[PAS_NUM_COR_COD_ESC_TG_NEG]]</f>
        <v>1.9555555555555553</v>
      </c>
      <c r="BJ142" s="30">
        <f>Tabla25[[#This Row],[ROS_DUR_COR_COD_ESC_TG_NEG]]-Tabla25[[#This Row],[PAS_DUR_COR_COD_ESC_TG_NEG]]</f>
        <v>93.452991452991455</v>
      </c>
      <c r="BK142" s="30">
        <f>Tabla25[[#This Row],[ROS_NUM_COR_COD_ESC_TG_NEU]]-Tabla25[[#This Row],[PAS_NUM_COR_COD_ESC_TG_NEU]]</f>
        <v>0.14999999999999991</v>
      </c>
      <c r="BL142" s="30">
        <f>Tabla25[[#This Row],[ROS_DUR_COR_COD_ESC_TG_NEU]]-Tabla25[[#This Row],[PAS_DUR_COR_COD_ESC_TG_NEU]]</f>
        <v>-194.99411764705883</v>
      </c>
      <c r="BM142" s="30">
        <f>Tabla25[[#This Row],[ROS_NUM_COR_COD_ESC_TG_POS]]-Tabla25[[#This Row],[PAS_NUM_COR_COD_ESC_TG_POS]]</f>
        <v>-0.10000000000000009</v>
      </c>
      <c r="BN142" s="30">
        <f>Tabla25[[#This Row],[ROS_DUR_COR_COD_ESC_TG_POS]]-Tabla25[[#This Row],[PAS_DUR_COR_COD_ESC_TG_POS]]</f>
        <v>-758.34545454545446</v>
      </c>
      <c r="BO142" s="30">
        <f>Tabla25[[#This Row],[ROS_NUM_COR_COD_ESC_TG_TOT]]-Tabla25[[#This Row],[PAS_NUM_COR_COD_ESC_TG_TOT]]</f>
        <v>0.63275862068965516</v>
      </c>
      <c r="BP142" s="30">
        <f>Tabla25[[#This Row],[ROS_DUR_COR_COD_ESC_TG_TOT]]-Tabla25[[#This Row],[PAS_DUR_COR_COD_ESC_TG_TOT]]</f>
        <v>-279.5500420521447</v>
      </c>
      <c r="BQ142" s="36">
        <f>Tabla25[[#This Row],[PAS_NUM_COR_COD_ROS_TG_NEG]]-Tabla25[[#This Row],[ESC_NUM_COR_COD_ROS_TG_NEG]]</f>
        <v>1.0499999999999998</v>
      </c>
      <c r="BR142" s="36">
        <f>Tabla25[[#This Row],[PAS_DUR_COR_COD_ROS_TG_NEG]]-Tabla25[[#This Row],[ESC_DUR_COR_COD_ROS_TG_NEG]]</f>
        <v>-7.7291666666666288</v>
      </c>
      <c r="BS142" s="36">
        <f>Tabla25[[#This Row],[PAS_NUM_COR_COD_ROS_TG_NEU]]-Tabla25[[#This Row],[ESC_NUM_COR_COD_ROS_TG_NEU]]</f>
        <v>-0.80000000000000027</v>
      </c>
      <c r="BT142" s="36">
        <f>Tabla25[[#This Row],[PAS_DUR_COR_COD_ROS_TG_NEU]]-Tabla25[[#This Row],[ESC_DUR_COR_COD_ROS_TG_NEU]]</f>
        <v>164.58730158730145</v>
      </c>
      <c r="BU142" s="36">
        <f>Tabla25[[#This Row],[PAS_NUM_COR_COD_ROS_TG_POS]]-Tabla25[[#This Row],[ESC_NUM_COR_COD_ROS_TG_POS]]</f>
        <v>1.5</v>
      </c>
      <c r="BV142" s="36">
        <f>Tabla25[[#This Row],[PAS_DUR_COR_COD_ROS_TG_POS]]-Tabla25[[#This Row],[ESC_DUR_COR_COD_ROS_TG_POS]]</f>
        <v>365.69298245614038</v>
      </c>
      <c r="BW142" s="36">
        <f>Tabla25[[#This Row],[PAS_NUM_COR_COD_ROS_TG_TOT]]-Tabla25[[#This Row],[ESC_NUM_COR_COD_ROS_TG_TOT]]</f>
        <v>0.50555555555555554</v>
      </c>
      <c r="BX142" s="36">
        <f>Tabla25[[#This Row],[PAS_DUR_COR_COD_ROS_TG_TOT]]-Tabla25[[#This Row],[ESC_DUR_COR_COD_ROS_TG_TOT]]</f>
        <v>129.78911564625844</v>
      </c>
      <c r="BY142" s="39">
        <f>Tabla25[[#This Row],[PAS_NUM_COR_COD_ESC_TG_NEG]]-Tabla25[[#This Row],[ESC_NUM_COR_COD_ESC_TG_NEG]]</f>
        <v>-2.4</v>
      </c>
      <c r="BZ142" s="39">
        <f>Tabla25[[#This Row],[PAS_DUR_COR_COD_ESC_TG_NEG]]-Tabla25[[#This Row],[ESC_DUR_COR_COD_ESC_TG_NEG]]</f>
        <v>-401.73076923076928</v>
      </c>
      <c r="CA142" s="39">
        <f>Tabla25[[#This Row],[PAS_NUM_COR_COD_ESC_TG_NEU]]-Tabla25[[#This Row],[ESC_NUM_COR_COD_ESC_TG_NEU]]</f>
        <v>0.54999999999999982</v>
      </c>
      <c r="CB142" s="39">
        <f>Tabla25[[#This Row],[PAS_DUR_COR_COD_ESC_TG_NEU]]-Tabla25[[#This Row],[ESC_DUR_COR_COD_ESC_TG_NEU]]</f>
        <v>369.04411764705878</v>
      </c>
      <c r="CC142" s="39">
        <f>Tabla25[[#This Row],[PAS_NUM_COR_COD_ESC_TG_POS]]-Tabla25[[#This Row],[ESC_NUM_COR_COD_ESC_TG_POS]]</f>
        <v>-1.7999999999999998</v>
      </c>
      <c r="CD142" s="39">
        <f>Tabla25[[#This Row],[PAS_DUR_COR_COD_ESC_TG_POS]]-Tabla25[[#This Row],[ESC_DUR_COR_COD_ESC_TG_POS]]</f>
        <v>-48.121212121212238</v>
      </c>
      <c r="CE142" s="39">
        <f>Tabla25[[#This Row],[PAS_NUM_COR_COD_ESC_TG_TOT]]-Tabla25[[#This Row],[ESC_NUM_COR_COD_ESC_TG_TOT]]</f>
        <v>-1.1129629629629627</v>
      </c>
      <c r="CF142" s="39">
        <f>Tabla25[[#This Row],[PAS_DUR_COR_COD_ESC_TG_TOT]]-Tabla25[[#This Row],[ESC_DUR_COR_COD_ESC_TG_TOT]]</f>
        <v>-27.9597030752916</v>
      </c>
      <c r="CG142" s="42">
        <f>Tabla25[[#This Row],[PAS_NUM_COR_COD_ROS_TG_NEG]]-Tabla25[[#This Row],[PAS_NUM_COR_COD_ESC_TG_NEG]]</f>
        <v>0.44999999999999973</v>
      </c>
      <c r="CH142" s="42">
        <f>Tabla25[[#This Row],[PAS_NUM_COR_COD_ROS_TG_NEU]]-Tabla25[[#This Row],[PAS_NUM_COR_COD_ESC_TG_NEU]]</f>
        <v>0.14999999999999991</v>
      </c>
      <c r="CI142" s="42">
        <f>Tabla25[[#This Row],[PAS_NUM_COR_COD_ROS_TG_POS]]-Tabla25[[#This Row],[PAS_NUM_COR_COD_ESC_TG_POS]]</f>
        <v>0.69999999999999973</v>
      </c>
      <c r="CJ142" s="42">
        <f>Tabla25[[#This Row],[PAS_NUM_COR_COD_ROS_TG_TOT]]-Tabla25[[#This Row],[PAS_NUM_COR_COD_ESC_TG_TOT]]</f>
        <v>0.43333333333333313</v>
      </c>
      <c r="CK142" s="42">
        <f>Tabla25[[#This Row],[PAS_DUR_COR_COD_ROS_TG_NEG]]-Tabla25[[#This Row],[PAS_DUR_COR_COD_ESC_TG_NEG]]</f>
        <v>-80.831730769230717</v>
      </c>
      <c r="CL142" s="42">
        <f>Tabla25[[#This Row],[PAS_DUR_COR_COD_ROS_TG_NEU]]-Tabla25[[#This Row],[PAS_DUR_COR_COD_ESC_TG_NEU]]</f>
        <v>293.84873949579833</v>
      </c>
      <c r="CM142" s="42">
        <f>Tabla25[[#This Row],[PAS_DUR_COR_COD_ROS_TG_POS]]-Tabla25[[#This Row],[PAS_DUR_COR_COD_ESC_TG_POS]]</f>
        <v>-196.01913875598075</v>
      </c>
      <c r="CN142" s="42">
        <f>Tabla25[[#This Row],[PAS_DUR_COR_COD_ROS_TG_TOT]]-Tabla25[[#This Row],[PAS_DUR_COR_COD_ESC_TG_TOT]]</f>
        <v>12.951717272274664</v>
      </c>
      <c r="CO142" s="44">
        <f>Tabla25[[#This Row],[ESC_NUM_COR_COD_ROS_TG_NEG]]-Tabla25[[#This Row],[ESC_NUM_COR_COD_ESC_TG_NEG]]</f>
        <v>-3</v>
      </c>
      <c r="CP142" s="44">
        <f>Tabla25[[#This Row],[ESC_NUM_COR_COD_ROS_TG_NEU]]-Tabla25[[#This Row],[ESC_NUM_COR_COD_ESC_TG_NEU]]</f>
        <v>1.5</v>
      </c>
      <c r="CQ142" s="44">
        <f>Tabla25[[#This Row],[ESC_NUM_COR_COD_ROS_TG_POS]]-Tabla25[[#This Row],[ESC_NUM_COR_COD_ESC_TG_POS]]</f>
        <v>-2.6</v>
      </c>
      <c r="CR142" s="44">
        <f>Tabla25[[#This Row],[ESC_NUM_COR_COD_ROS_TG_TOT]]-Tabla25[[#This Row],[ESC_NUM_COR_COD_ESC_TG_TOT]]</f>
        <v>-1.1851851851851851</v>
      </c>
      <c r="CS142" s="44">
        <f>Tabla25[[#This Row],[ESC_DUR_COR_COD_ROS_TG_NEG]]-Tabla25[[#This Row],[ESC_DUR_COR_COD_ESC_TG_NEG]]</f>
        <v>-474.83333333333337</v>
      </c>
      <c r="CT142" s="44">
        <f>Tabla25[[#This Row],[ESC_DUR_COR_COD_ROS_TG_NEU]]-Tabla25[[#This Row],[ESC_DUR_COR_COD_ESC_TG_NEU]]</f>
        <v>498.30555555555566</v>
      </c>
      <c r="CU142" s="44">
        <f>Tabla25[[#This Row],[ESC_DUR_COR_COD_ROS_TG_POS]]-Tabla25[[#This Row],[ESC_DUR_COR_COD_ESC_TG_POS]]</f>
        <v>-609.83333333333337</v>
      </c>
      <c r="CV142" s="44">
        <f>Tabla25[[#This Row],[ESC_DUR_COR_COD_ROS_TG_TOT]]-Tabla25[[#This Row],[ESC_DUR_COR_COD_ESC_TG_TOT]]</f>
        <v>-144.79710144927537</v>
      </c>
      <c r="CW142" s="47">
        <f>Tabla25[[#This Row],[ROS_NUM_COR_COD_ROS_TG_NEG]]-Tabla25[[#This Row],[ROS_NUM_COR_COD_ESC_TG_NEG]]</f>
        <v>-1.8888888888888888</v>
      </c>
      <c r="CX142" s="47">
        <f>Tabla25[[#This Row],[ROS_NUM_COR_COD_ROS_TG_NEU]]-Tabla25[[#This Row],[ROS_NUM_COR_COD_ESC_TG_NEU]]</f>
        <v>0.89999999999999991</v>
      </c>
      <c r="CY142" s="47">
        <f>Tabla25[[#This Row],[ROS_NUM_COR_COD_ROS_TG_POS]]-Tabla25[[#This Row],[ROS_NUM_COR_COD_ESC_TG_POS]]</f>
        <v>1.9</v>
      </c>
      <c r="CZ142" s="47">
        <f>Tabla25[[#This Row],[ROS_NUM_COR_COD_ROS_TG_TOT]]-Tabla25[[#This Row],[ROS_NUM_COR_COD_ESC_TG_TOT]]</f>
        <v>0.3793103448275863</v>
      </c>
      <c r="DA142" s="47">
        <f>Tabla25[[#This Row],[ROS_DUR_COR_COD_ROS_TG_NEG]]-Tabla25[[#This Row],[ROS_DUR_COR_COD_ESC_TG_NEG]]</f>
        <v>-444.97222222222217</v>
      </c>
      <c r="DB142" s="47">
        <f>Tabla25[[#This Row],[ROS_DUR_COR_COD_ROS_TG_NEU]]-Tabla25[[#This Row],[ROS_DUR_COR_COD_ESC_TG_NEU]]</f>
        <v>310.14444444444439</v>
      </c>
      <c r="DC142" s="47">
        <f>Tabla25[[#This Row],[ROS_DUR_COR_COD_ROS_TG_POS]]-Tabla25[[#This Row],[ROS_DUR_COR_COD_ESC_TG_POS]]</f>
        <v>715</v>
      </c>
      <c r="DD142" s="47">
        <f>Tabla25[[#This Row],[ROS_DUR_COR_COD_ROS_TG_TOT]]-Tabla25[[#This Row],[ROS_DUR_COR_COD_ESC_TG_TOT]]</f>
        <v>224.71264367816082</v>
      </c>
    </row>
    <row r="143" spans="1:108" x14ac:dyDescent="0.3">
      <c r="A143" s="2" t="s">
        <v>141</v>
      </c>
      <c r="B143" s="2">
        <v>40</v>
      </c>
      <c r="C143" s="2">
        <v>2</v>
      </c>
      <c r="D143" s="2">
        <v>48</v>
      </c>
      <c r="E143" s="19">
        <v>3.65</v>
      </c>
      <c r="F143" s="19">
        <v>1395.5333333333333</v>
      </c>
      <c r="G143" s="19">
        <v>3.05</v>
      </c>
      <c r="H143" s="19">
        <v>1216.0714285714287</v>
      </c>
      <c r="I143" s="19">
        <v>2.8</v>
      </c>
      <c r="J143" s="19">
        <v>1084.9375</v>
      </c>
      <c r="K143" s="19">
        <v>3.1666666666666665</v>
      </c>
      <c r="L143" s="19">
        <v>1229.2666666666667</v>
      </c>
      <c r="M143" s="21">
        <v>2.5</v>
      </c>
      <c r="N143" s="21">
        <v>949.33333333333337</v>
      </c>
      <c r="O143" s="21">
        <v>2.85</v>
      </c>
      <c r="P143" s="21">
        <v>1110.9285714285713</v>
      </c>
      <c r="Q143" s="21">
        <v>2.5</v>
      </c>
      <c r="R143" s="21">
        <v>950.06666666666672</v>
      </c>
      <c r="S143" s="21">
        <v>2.6166666666666667</v>
      </c>
      <c r="T143" s="21">
        <v>1001</v>
      </c>
      <c r="U143" s="22">
        <v>0.88888888888888884</v>
      </c>
      <c r="V143" s="22">
        <v>1216.5</v>
      </c>
      <c r="W143" s="22">
        <v>0.5</v>
      </c>
      <c r="X143" s="22">
        <v>692</v>
      </c>
      <c r="Y143" s="22">
        <v>0.4</v>
      </c>
      <c r="Z143" s="22">
        <v>263.5</v>
      </c>
      <c r="AA143" s="22">
        <v>0.58620689655172409</v>
      </c>
      <c r="AB143" s="22">
        <v>608.875</v>
      </c>
      <c r="AC143" s="24">
        <v>2.4444444444444446</v>
      </c>
      <c r="AD143" s="24">
        <v>1396.2</v>
      </c>
      <c r="AE143" s="24">
        <v>2.2000000000000002</v>
      </c>
      <c r="AF143" s="24">
        <v>1222.2</v>
      </c>
      <c r="AG143" s="24">
        <v>1.6</v>
      </c>
      <c r="AH143" s="24">
        <v>1329</v>
      </c>
      <c r="AI143" s="24">
        <v>2.0689655172413794</v>
      </c>
      <c r="AJ143" s="24">
        <v>1314.8571428571429</v>
      </c>
      <c r="AK143" s="26">
        <v>1</v>
      </c>
      <c r="AL143" s="26">
        <v>572</v>
      </c>
      <c r="AM143" s="26">
        <v>1.2</v>
      </c>
      <c r="AN143" s="26">
        <v>931.66666666666663</v>
      </c>
      <c r="AO143" s="26">
        <v>1.6</v>
      </c>
      <c r="AP143" s="26">
        <v>1003.75</v>
      </c>
      <c r="AQ143" s="26">
        <v>1.2857142857142858</v>
      </c>
      <c r="AR143" s="26">
        <v>827.09090909090912</v>
      </c>
      <c r="AS143" s="28">
        <v>3</v>
      </c>
      <c r="AT143" s="28">
        <v>833.71428571428567</v>
      </c>
      <c r="AU143" s="28">
        <v>3.5</v>
      </c>
      <c r="AV143" s="28">
        <v>1084.75</v>
      </c>
      <c r="AW143" s="28">
        <v>3.2</v>
      </c>
      <c r="AX143" s="28">
        <v>974.66666666666663</v>
      </c>
      <c r="AY143" s="28">
        <v>3.25</v>
      </c>
      <c r="AZ143" s="28">
        <v>970.25</v>
      </c>
      <c r="BA143" s="33">
        <f>Tabla25[[#This Row],[ROS_NUM_COR_COD_ROS_TG_NEG]]-Tabla25[[#This Row],[PAS_NUM_COR_COD_ROS_TG_NEG]]</f>
        <v>0.5</v>
      </c>
      <c r="BB143" s="33">
        <f>Tabla25[[#This Row],[ROS_DUR_COR_COD_ROS_TG_NEG]]-Tabla25[[#This Row],[PAS_DUR_COR_COD_ROS_TG_NEG]]</f>
        <v>-115.61904761904771</v>
      </c>
      <c r="BC143" s="33">
        <f>Tabla25[[#This Row],[ROS_NUM_COR_COD_ROS_TG_NEU]]-Tabla25[[#This Row],[PAS_NUM_COR_COD_ROS_TG_NEU]]</f>
        <v>0.64999999999999991</v>
      </c>
      <c r="BD143" s="33">
        <f>Tabla25[[#This Row],[ROS_DUR_COR_COD_ROS_TG_NEU]]-Tabla25[[#This Row],[PAS_DUR_COR_COD_ROS_TG_NEU]]</f>
        <v>-26.178571428571331</v>
      </c>
      <c r="BE143" s="33">
        <f>Tabla25[[#This Row],[ROS_NUM_COR_COD_ROS_TG_POS]]-Tabla25[[#This Row],[PAS_NUM_COR_COD_ROS_TG_POS]]</f>
        <v>0.70000000000000018</v>
      </c>
      <c r="BF143" s="33">
        <f>Tabla25[[#This Row],[ROS_DUR_COR_COD_ROS_TG_POS]]-Tabla25[[#This Row],[PAS_DUR_COR_COD_ROS_TG_POS]]</f>
        <v>24.599999999999909</v>
      </c>
      <c r="BG143" s="33">
        <f>Tabla25[[#This Row],[ROS_NUM_COR_COD_ROS_TG_TOT]]-Tabla25[[#This Row],[PAS_NUM_COR_COD_ROS_TG_TOT]]</f>
        <v>0.6333333333333333</v>
      </c>
      <c r="BH143" s="33">
        <f>Tabla25[[#This Row],[ROS_DUR_COR_COD_ROS_TG_TOT]]-Tabla25[[#This Row],[PAS_DUR_COR_COD_ROS_TG_TOT]]</f>
        <v>-30.75</v>
      </c>
      <c r="BI143" s="30">
        <f>Tabla25[[#This Row],[ROS_NUM_COR_COD_ESC_TG_NEG]]-Tabla25[[#This Row],[PAS_NUM_COR_COD_ESC_TG_NEG]]</f>
        <v>-2.65</v>
      </c>
      <c r="BJ143" s="30">
        <f>Tabla25[[#This Row],[ROS_DUR_COR_COD_ESC_TG_NEG]]-Tabla25[[#This Row],[PAS_DUR_COR_COD_ESC_TG_NEG]]</f>
        <v>-823.5333333333333</v>
      </c>
      <c r="BK143" s="30">
        <f>Tabla25[[#This Row],[ROS_NUM_COR_COD_ESC_TG_NEU]]-Tabla25[[#This Row],[PAS_NUM_COR_COD_ESC_TG_NEU]]</f>
        <v>-1.8499999999999999</v>
      </c>
      <c r="BL143" s="30">
        <f>Tabla25[[#This Row],[ROS_DUR_COR_COD_ESC_TG_NEU]]-Tabla25[[#This Row],[PAS_DUR_COR_COD_ESC_TG_NEU]]</f>
        <v>-284.40476190476204</v>
      </c>
      <c r="BM143" s="30">
        <f>Tabla25[[#This Row],[ROS_NUM_COR_COD_ESC_TG_POS]]-Tabla25[[#This Row],[PAS_NUM_COR_COD_ESC_TG_POS]]</f>
        <v>-1.1999999999999997</v>
      </c>
      <c r="BN143" s="30">
        <f>Tabla25[[#This Row],[ROS_DUR_COR_COD_ESC_TG_POS]]-Tabla25[[#This Row],[PAS_DUR_COR_COD_ESC_TG_POS]]</f>
        <v>-81.1875</v>
      </c>
      <c r="BO143" s="30">
        <f>Tabla25[[#This Row],[ROS_NUM_COR_COD_ESC_TG_TOT]]-Tabla25[[#This Row],[PAS_NUM_COR_COD_ESC_TG_TOT]]</f>
        <v>-1.8809523809523807</v>
      </c>
      <c r="BP143" s="30">
        <f>Tabla25[[#This Row],[ROS_DUR_COR_COD_ESC_TG_TOT]]-Tabla25[[#This Row],[PAS_DUR_COR_COD_ESC_TG_TOT]]</f>
        <v>-402.17575757575753</v>
      </c>
      <c r="BQ143" s="36">
        <f>Tabla25[[#This Row],[PAS_NUM_COR_COD_ROS_TG_NEG]]-Tabla25[[#This Row],[ESC_NUM_COR_COD_ROS_TG_NEG]]</f>
        <v>5.5555555555555358E-2</v>
      </c>
      <c r="BR143" s="36">
        <f>Tabla25[[#This Row],[PAS_DUR_COR_COD_ROS_TG_NEG]]-Tabla25[[#This Row],[ESC_DUR_COR_COD_ROS_TG_NEG]]</f>
        <v>-446.86666666666667</v>
      </c>
      <c r="BS143" s="36">
        <f>Tabla25[[#This Row],[PAS_NUM_COR_COD_ROS_TG_NEU]]-Tabla25[[#This Row],[ESC_NUM_COR_COD_ROS_TG_NEU]]</f>
        <v>0.64999999999999991</v>
      </c>
      <c r="BT143" s="36">
        <f>Tabla25[[#This Row],[PAS_DUR_COR_COD_ROS_TG_NEU]]-Tabla25[[#This Row],[ESC_DUR_COR_COD_ROS_TG_NEU]]</f>
        <v>-111.27142857142871</v>
      </c>
      <c r="BU143" s="36">
        <f>Tabla25[[#This Row],[PAS_NUM_COR_COD_ROS_TG_POS]]-Tabla25[[#This Row],[ESC_NUM_COR_COD_ROS_TG_POS]]</f>
        <v>0.89999999999999991</v>
      </c>
      <c r="BV143" s="36">
        <f>Tabla25[[#This Row],[PAS_DUR_COR_COD_ROS_TG_POS]]-Tabla25[[#This Row],[ESC_DUR_COR_COD_ROS_TG_POS]]</f>
        <v>-378.93333333333328</v>
      </c>
      <c r="BW143" s="36">
        <f>Tabla25[[#This Row],[PAS_NUM_COR_COD_ROS_TG_TOT]]-Tabla25[[#This Row],[ESC_NUM_COR_COD_ROS_TG_TOT]]</f>
        <v>0.54770114942528725</v>
      </c>
      <c r="BX143" s="36">
        <f>Tabla25[[#This Row],[PAS_DUR_COR_COD_ROS_TG_TOT]]-Tabla25[[#This Row],[ESC_DUR_COR_COD_ROS_TG_TOT]]</f>
        <v>-313.85714285714289</v>
      </c>
      <c r="BY143" s="39">
        <f>Tabla25[[#This Row],[PAS_NUM_COR_COD_ESC_TG_NEG]]-Tabla25[[#This Row],[ESC_NUM_COR_COD_ESC_TG_NEG]]</f>
        <v>2.7611111111111111</v>
      </c>
      <c r="BZ143" s="39">
        <f>Tabla25[[#This Row],[PAS_DUR_COR_COD_ESC_TG_NEG]]-Tabla25[[#This Row],[ESC_DUR_COR_COD_ESC_TG_NEG]]</f>
        <v>179.0333333333333</v>
      </c>
      <c r="CA143" s="39">
        <f>Tabla25[[#This Row],[PAS_NUM_COR_COD_ESC_TG_NEU]]-Tabla25[[#This Row],[ESC_NUM_COR_COD_ESC_TG_NEU]]</f>
        <v>2.5499999999999998</v>
      </c>
      <c r="CB143" s="39">
        <f>Tabla25[[#This Row],[PAS_DUR_COR_COD_ESC_TG_NEU]]-Tabla25[[#This Row],[ESC_DUR_COR_COD_ESC_TG_NEU]]</f>
        <v>524.07142857142867</v>
      </c>
      <c r="CC143" s="39">
        <f>Tabla25[[#This Row],[PAS_NUM_COR_COD_ESC_TG_POS]]-Tabla25[[#This Row],[ESC_NUM_COR_COD_ESC_TG_POS]]</f>
        <v>2.4</v>
      </c>
      <c r="CD143" s="39">
        <f>Tabla25[[#This Row],[PAS_DUR_COR_COD_ESC_TG_POS]]-Tabla25[[#This Row],[ESC_DUR_COR_COD_ESC_TG_POS]]</f>
        <v>821.4375</v>
      </c>
      <c r="CE143" s="39">
        <f>Tabla25[[#This Row],[PAS_NUM_COR_COD_ESC_TG_TOT]]-Tabla25[[#This Row],[ESC_NUM_COR_COD_ESC_TG_TOT]]</f>
        <v>2.5804597701149423</v>
      </c>
      <c r="CF143" s="39">
        <f>Tabla25[[#This Row],[PAS_DUR_COR_COD_ESC_TG_TOT]]-Tabla25[[#This Row],[ESC_DUR_COR_COD_ESC_TG_TOT]]</f>
        <v>620.39166666666665</v>
      </c>
      <c r="CG143" s="42">
        <f>Tabla25[[#This Row],[PAS_NUM_COR_COD_ROS_TG_NEG]]-Tabla25[[#This Row],[PAS_NUM_COR_COD_ESC_TG_NEG]]</f>
        <v>-1.1499999999999999</v>
      </c>
      <c r="CH143" s="42">
        <f>Tabla25[[#This Row],[PAS_NUM_COR_COD_ROS_TG_NEU]]-Tabla25[[#This Row],[PAS_NUM_COR_COD_ESC_TG_NEU]]</f>
        <v>-0.19999999999999973</v>
      </c>
      <c r="CI143" s="42">
        <f>Tabla25[[#This Row],[PAS_NUM_COR_COD_ROS_TG_POS]]-Tabla25[[#This Row],[PAS_NUM_COR_COD_ESC_TG_POS]]</f>
        <v>-0.29999999999999982</v>
      </c>
      <c r="CJ143" s="42">
        <f>Tabla25[[#This Row],[PAS_NUM_COR_COD_ROS_TG_TOT]]-Tabla25[[#This Row],[PAS_NUM_COR_COD_ESC_TG_TOT]]</f>
        <v>-0.54999999999999982</v>
      </c>
      <c r="CK143" s="42">
        <f>Tabla25[[#This Row],[PAS_DUR_COR_COD_ROS_TG_NEG]]-Tabla25[[#This Row],[PAS_DUR_COR_COD_ESC_TG_NEG]]</f>
        <v>-446.19999999999993</v>
      </c>
      <c r="CL143" s="42">
        <f>Tabla25[[#This Row],[PAS_DUR_COR_COD_ROS_TG_NEU]]-Tabla25[[#This Row],[PAS_DUR_COR_COD_ESC_TG_NEU]]</f>
        <v>-105.14285714285734</v>
      </c>
      <c r="CM143" s="42">
        <f>Tabla25[[#This Row],[PAS_DUR_COR_COD_ROS_TG_POS]]-Tabla25[[#This Row],[PAS_DUR_COR_COD_ESC_TG_POS]]</f>
        <v>-134.87083333333328</v>
      </c>
      <c r="CN143" s="42">
        <f>Tabla25[[#This Row],[PAS_DUR_COR_COD_ROS_TG_TOT]]-Tabla25[[#This Row],[PAS_DUR_COR_COD_ESC_TG_TOT]]</f>
        <v>-228.26666666666665</v>
      </c>
      <c r="CO143" s="44">
        <f>Tabla25[[#This Row],[ESC_NUM_COR_COD_ROS_TG_NEG]]-Tabla25[[#This Row],[ESC_NUM_COR_COD_ESC_TG_NEG]]</f>
        <v>1.5555555555555558</v>
      </c>
      <c r="CP143" s="44">
        <f>Tabla25[[#This Row],[ESC_NUM_COR_COD_ROS_TG_NEU]]-Tabla25[[#This Row],[ESC_NUM_COR_COD_ESC_TG_NEU]]</f>
        <v>1.7000000000000002</v>
      </c>
      <c r="CQ143" s="44">
        <f>Tabla25[[#This Row],[ESC_NUM_COR_COD_ROS_TG_POS]]-Tabla25[[#This Row],[ESC_NUM_COR_COD_ESC_TG_POS]]</f>
        <v>1.2000000000000002</v>
      </c>
      <c r="CR143" s="44">
        <f>Tabla25[[#This Row],[ESC_NUM_COR_COD_ROS_TG_TOT]]-Tabla25[[#This Row],[ESC_NUM_COR_COD_ESC_TG_TOT]]</f>
        <v>1.4827586206896552</v>
      </c>
      <c r="CS143" s="44">
        <f>Tabla25[[#This Row],[ESC_DUR_COR_COD_ROS_TG_NEG]]-Tabla25[[#This Row],[ESC_DUR_COR_COD_ESC_TG_NEG]]</f>
        <v>179.70000000000005</v>
      </c>
      <c r="CT143" s="44">
        <f>Tabla25[[#This Row],[ESC_DUR_COR_COD_ROS_TG_NEU]]-Tabla25[[#This Row],[ESC_DUR_COR_COD_ESC_TG_NEU]]</f>
        <v>530.20000000000005</v>
      </c>
      <c r="CU143" s="44">
        <f>Tabla25[[#This Row],[ESC_DUR_COR_COD_ROS_TG_POS]]-Tabla25[[#This Row],[ESC_DUR_COR_COD_ESC_TG_POS]]</f>
        <v>1065.5</v>
      </c>
      <c r="CV143" s="44">
        <f>Tabla25[[#This Row],[ESC_DUR_COR_COD_ROS_TG_TOT]]-Tabla25[[#This Row],[ESC_DUR_COR_COD_ESC_TG_TOT]]</f>
        <v>705.98214285714289</v>
      </c>
      <c r="CW143" s="47">
        <f>Tabla25[[#This Row],[ROS_NUM_COR_COD_ROS_TG_NEG]]-Tabla25[[#This Row],[ROS_NUM_COR_COD_ESC_TG_NEG]]</f>
        <v>2</v>
      </c>
      <c r="CX143" s="47">
        <f>Tabla25[[#This Row],[ROS_NUM_COR_COD_ROS_TG_NEU]]-Tabla25[[#This Row],[ROS_NUM_COR_COD_ESC_TG_NEU]]</f>
        <v>2.2999999999999998</v>
      </c>
      <c r="CY143" s="47">
        <f>Tabla25[[#This Row],[ROS_NUM_COR_COD_ROS_TG_POS]]-Tabla25[[#This Row],[ROS_NUM_COR_COD_ESC_TG_POS]]</f>
        <v>1.6</v>
      </c>
      <c r="CZ143" s="47">
        <f>Tabla25[[#This Row],[ROS_NUM_COR_COD_ROS_TG_TOT]]-Tabla25[[#This Row],[ROS_NUM_COR_COD_ESC_TG_TOT]]</f>
        <v>1.9642857142857142</v>
      </c>
      <c r="DA143" s="47">
        <f>Tabla25[[#This Row],[ROS_DUR_COR_COD_ROS_TG_NEG]]-Tabla25[[#This Row],[ROS_DUR_COR_COD_ESC_TG_NEG]]</f>
        <v>261.71428571428567</v>
      </c>
      <c r="DB143" s="47">
        <f>Tabla25[[#This Row],[ROS_DUR_COR_COD_ROS_TG_NEU]]-Tabla25[[#This Row],[ROS_DUR_COR_COD_ESC_TG_NEU]]</f>
        <v>153.08333333333337</v>
      </c>
      <c r="DC143" s="47">
        <f>Tabla25[[#This Row],[ROS_DUR_COR_COD_ROS_TG_POS]]-Tabla25[[#This Row],[ROS_DUR_COR_COD_ESC_TG_POS]]</f>
        <v>-29.083333333333371</v>
      </c>
      <c r="DD143" s="47">
        <f>Tabla25[[#This Row],[ROS_DUR_COR_COD_ROS_TG_TOT]]-Tabla25[[#This Row],[ROS_DUR_COR_COD_ESC_TG_TOT]]</f>
        <v>143.15909090909088</v>
      </c>
    </row>
    <row r="144" spans="1:108" x14ac:dyDescent="0.3">
      <c r="A144" s="2" t="s">
        <v>142</v>
      </c>
      <c r="B144" s="2">
        <v>40</v>
      </c>
      <c r="C144" s="2">
        <v>2</v>
      </c>
      <c r="D144" s="2">
        <v>47</v>
      </c>
      <c r="E144" s="19">
        <v>1.6</v>
      </c>
      <c r="F144" s="19">
        <v>826.7</v>
      </c>
      <c r="G144" s="19">
        <v>1.4</v>
      </c>
      <c r="H144" s="19">
        <v>516.41666666666663</v>
      </c>
      <c r="I144" s="19">
        <v>1.5789473684210527</v>
      </c>
      <c r="J144" s="19">
        <v>565.18181818181813</v>
      </c>
      <c r="K144" s="19">
        <v>1.5254237288135593</v>
      </c>
      <c r="L144" s="19">
        <v>626.69696969696975</v>
      </c>
      <c r="M144" s="21">
        <v>0.65</v>
      </c>
      <c r="N144" s="21">
        <v>364.71428571428572</v>
      </c>
      <c r="O144" s="21">
        <v>1.75</v>
      </c>
      <c r="P144" s="21">
        <v>743.72727272727275</v>
      </c>
      <c r="Q144" s="21">
        <v>0.73684210526315785</v>
      </c>
      <c r="R144" s="21">
        <v>271.25</v>
      </c>
      <c r="S144" s="21">
        <v>1.0508474576271187</v>
      </c>
      <c r="T144" s="21">
        <v>496.30769230769232</v>
      </c>
      <c r="U144" s="22">
        <v>3.1</v>
      </c>
      <c r="V144" s="22">
        <v>875.25</v>
      </c>
      <c r="W144" s="22">
        <v>3.75</v>
      </c>
      <c r="X144" s="22">
        <v>1280.6666666666667</v>
      </c>
      <c r="Y144" s="22">
        <v>3.5555555555555554</v>
      </c>
      <c r="Z144" s="22">
        <v>1236.5714285714287</v>
      </c>
      <c r="AA144" s="22">
        <v>3.4444444444444446</v>
      </c>
      <c r="AB144" s="22">
        <v>1111.5238095238096</v>
      </c>
      <c r="AC144" s="24">
        <v>3.4</v>
      </c>
      <c r="AD144" s="24">
        <v>1237</v>
      </c>
      <c r="AE144" s="24">
        <v>3.5</v>
      </c>
      <c r="AF144" s="24">
        <v>1720.8</v>
      </c>
      <c r="AG144" s="24">
        <v>2.5555555555555554</v>
      </c>
      <c r="AH144" s="24">
        <v>1209.2</v>
      </c>
      <c r="AI144" s="24">
        <v>3.1481481481481484</v>
      </c>
      <c r="AJ144" s="24">
        <v>1371.1176470588234</v>
      </c>
      <c r="AK144" s="26">
        <v>1.375</v>
      </c>
      <c r="AL144" s="26">
        <v>435.5</v>
      </c>
      <c r="AM144" s="26">
        <v>0.77777777777777779</v>
      </c>
      <c r="AN144" s="26">
        <v>509.75</v>
      </c>
      <c r="AO144" s="26">
        <v>1.8</v>
      </c>
      <c r="AP144" s="26">
        <v>755</v>
      </c>
      <c r="AQ144" s="26">
        <v>1.3333333333333333</v>
      </c>
      <c r="AR144" s="26">
        <v>581.23076923076928</v>
      </c>
      <c r="AS144" s="28">
        <v>2.125</v>
      </c>
      <c r="AT144" s="28">
        <v>890.4</v>
      </c>
      <c r="AU144" s="28">
        <v>3.1111111111111112</v>
      </c>
      <c r="AV144" s="28">
        <v>1058.8571428571429</v>
      </c>
      <c r="AW144" s="28">
        <v>2.5</v>
      </c>
      <c r="AX144" s="28">
        <v>837.28571428571433</v>
      </c>
      <c r="AY144" s="28">
        <v>2.5925925925925926</v>
      </c>
      <c r="AZ144" s="28">
        <v>932.89473684210532</v>
      </c>
      <c r="BA144" s="33">
        <f>Tabla25[[#This Row],[ROS_NUM_COR_COD_ROS_TG_NEG]]-Tabla25[[#This Row],[PAS_NUM_COR_COD_ROS_TG_NEG]]</f>
        <v>1.4750000000000001</v>
      </c>
      <c r="BB144" s="33">
        <f>Tabla25[[#This Row],[ROS_DUR_COR_COD_ROS_TG_NEG]]-Tabla25[[#This Row],[PAS_DUR_COR_COD_ROS_TG_NEG]]</f>
        <v>525.68571428571431</v>
      </c>
      <c r="BC144" s="33">
        <f>Tabla25[[#This Row],[ROS_NUM_COR_COD_ROS_TG_NEU]]-Tabla25[[#This Row],[PAS_NUM_COR_COD_ROS_TG_NEU]]</f>
        <v>1.3611111111111112</v>
      </c>
      <c r="BD144" s="33">
        <f>Tabla25[[#This Row],[ROS_DUR_COR_COD_ROS_TG_NEU]]-Tabla25[[#This Row],[PAS_DUR_COR_COD_ROS_TG_NEU]]</f>
        <v>315.12987012987014</v>
      </c>
      <c r="BE144" s="33">
        <f>Tabla25[[#This Row],[ROS_NUM_COR_COD_ROS_TG_POS]]-Tabla25[[#This Row],[PAS_NUM_COR_COD_ROS_TG_POS]]</f>
        <v>1.763157894736842</v>
      </c>
      <c r="BF144" s="33">
        <f>Tabla25[[#This Row],[ROS_DUR_COR_COD_ROS_TG_POS]]-Tabla25[[#This Row],[PAS_DUR_COR_COD_ROS_TG_POS]]</f>
        <v>566.03571428571433</v>
      </c>
      <c r="BG144" s="33">
        <f>Tabla25[[#This Row],[ROS_NUM_COR_COD_ROS_TG_TOT]]-Tabla25[[#This Row],[PAS_NUM_COR_COD_ROS_TG_TOT]]</f>
        <v>1.5417451349654738</v>
      </c>
      <c r="BH144" s="33">
        <f>Tabla25[[#This Row],[ROS_DUR_COR_COD_ROS_TG_TOT]]-Tabla25[[#This Row],[PAS_DUR_COR_COD_ROS_TG_TOT]]</f>
        <v>436.587044534413</v>
      </c>
      <c r="BI144" s="30">
        <f>Tabla25[[#This Row],[ROS_NUM_COR_COD_ESC_TG_NEG]]-Tabla25[[#This Row],[PAS_NUM_COR_COD_ESC_TG_NEG]]</f>
        <v>-0.22500000000000009</v>
      </c>
      <c r="BJ144" s="30">
        <f>Tabla25[[#This Row],[ROS_DUR_COR_COD_ESC_TG_NEG]]-Tabla25[[#This Row],[PAS_DUR_COR_COD_ESC_TG_NEG]]</f>
        <v>-391.20000000000005</v>
      </c>
      <c r="BK144" s="30">
        <f>Tabla25[[#This Row],[ROS_NUM_COR_COD_ESC_TG_NEU]]-Tabla25[[#This Row],[PAS_NUM_COR_COD_ESC_TG_NEU]]</f>
        <v>-0.62222222222222212</v>
      </c>
      <c r="BL144" s="30">
        <f>Tabla25[[#This Row],[ROS_DUR_COR_COD_ESC_TG_NEU]]-Tabla25[[#This Row],[PAS_DUR_COR_COD_ESC_TG_NEU]]</f>
        <v>-6.6666666666666288</v>
      </c>
      <c r="BM144" s="30">
        <f>Tabla25[[#This Row],[ROS_NUM_COR_COD_ESC_TG_POS]]-Tabla25[[#This Row],[PAS_NUM_COR_COD_ESC_TG_POS]]</f>
        <v>0.22105263157894739</v>
      </c>
      <c r="BN144" s="30">
        <f>Tabla25[[#This Row],[ROS_DUR_COR_COD_ESC_TG_POS]]-Tabla25[[#This Row],[PAS_DUR_COR_COD_ESC_TG_POS]]</f>
        <v>189.81818181818187</v>
      </c>
      <c r="BO144" s="30">
        <f>Tabla25[[#This Row],[ROS_NUM_COR_COD_ESC_TG_TOT]]-Tabla25[[#This Row],[PAS_NUM_COR_COD_ESC_TG_TOT]]</f>
        <v>-0.19209039548022599</v>
      </c>
      <c r="BP144" s="30">
        <f>Tabla25[[#This Row],[ROS_DUR_COR_COD_ESC_TG_TOT]]-Tabla25[[#This Row],[PAS_DUR_COR_COD_ESC_TG_TOT]]</f>
        <v>-45.466200466200462</v>
      </c>
      <c r="BQ144" s="36">
        <f>Tabla25[[#This Row],[PAS_NUM_COR_COD_ROS_TG_NEG]]-Tabla25[[#This Row],[ESC_NUM_COR_COD_ROS_TG_NEG]]</f>
        <v>-2.75</v>
      </c>
      <c r="BR144" s="36">
        <f>Tabla25[[#This Row],[PAS_DUR_COR_COD_ROS_TG_NEG]]-Tabla25[[#This Row],[ESC_DUR_COR_COD_ROS_TG_NEG]]</f>
        <v>-872.28571428571422</v>
      </c>
      <c r="BS144" s="36">
        <f>Tabla25[[#This Row],[PAS_NUM_COR_COD_ROS_TG_NEU]]-Tabla25[[#This Row],[ESC_NUM_COR_COD_ROS_TG_NEU]]</f>
        <v>-1.75</v>
      </c>
      <c r="BT144" s="36">
        <f>Tabla25[[#This Row],[PAS_DUR_COR_COD_ROS_TG_NEU]]-Tabla25[[#This Row],[ESC_DUR_COR_COD_ROS_TG_NEU]]</f>
        <v>-977.07272727272721</v>
      </c>
      <c r="BU144" s="36">
        <f>Tabla25[[#This Row],[PAS_NUM_COR_COD_ROS_TG_POS]]-Tabla25[[#This Row],[ESC_NUM_COR_COD_ROS_TG_POS]]</f>
        <v>-1.8187134502923974</v>
      </c>
      <c r="BV144" s="36">
        <f>Tabla25[[#This Row],[PAS_DUR_COR_COD_ROS_TG_POS]]-Tabla25[[#This Row],[ESC_DUR_COR_COD_ROS_TG_POS]]</f>
        <v>-937.95</v>
      </c>
      <c r="BW144" s="36">
        <f>Tabla25[[#This Row],[PAS_NUM_COR_COD_ROS_TG_TOT]]-Tabla25[[#This Row],[ESC_NUM_COR_COD_ROS_TG_TOT]]</f>
        <v>-2.0973006905210294</v>
      </c>
      <c r="BX144" s="36">
        <f>Tabla25[[#This Row],[PAS_DUR_COR_COD_ROS_TG_TOT]]-Tabla25[[#This Row],[ESC_DUR_COR_COD_ROS_TG_TOT]]</f>
        <v>-874.80995475113104</v>
      </c>
      <c r="BY144" s="39">
        <f>Tabla25[[#This Row],[PAS_NUM_COR_COD_ESC_TG_NEG]]-Tabla25[[#This Row],[ESC_NUM_COR_COD_ESC_TG_NEG]]</f>
        <v>-1.5</v>
      </c>
      <c r="BZ144" s="39">
        <f>Tabla25[[#This Row],[PAS_DUR_COR_COD_ESC_TG_NEG]]-Tabla25[[#This Row],[ESC_DUR_COR_COD_ESC_TG_NEG]]</f>
        <v>-48.549999999999955</v>
      </c>
      <c r="CA144" s="39">
        <f>Tabla25[[#This Row],[PAS_NUM_COR_COD_ESC_TG_NEU]]-Tabla25[[#This Row],[ESC_NUM_COR_COD_ESC_TG_NEU]]</f>
        <v>-2.35</v>
      </c>
      <c r="CB144" s="39">
        <f>Tabla25[[#This Row],[PAS_DUR_COR_COD_ESC_TG_NEU]]-Tabla25[[#This Row],[ESC_DUR_COR_COD_ESC_TG_NEU]]</f>
        <v>-764.25000000000011</v>
      </c>
      <c r="CC144" s="39">
        <f>Tabla25[[#This Row],[PAS_NUM_COR_COD_ESC_TG_POS]]-Tabla25[[#This Row],[ESC_NUM_COR_COD_ESC_TG_POS]]</f>
        <v>-1.9766081871345027</v>
      </c>
      <c r="CD144" s="39">
        <f>Tabla25[[#This Row],[PAS_DUR_COR_COD_ESC_TG_POS]]-Tabla25[[#This Row],[ESC_DUR_COR_COD_ESC_TG_POS]]</f>
        <v>-671.38961038961054</v>
      </c>
      <c r="CE144" s="39">
        <f>Tabla25[[#This Row],[PAS_NUM_COR_COD_ESC_TG_TOT]]-Tabla25[[#This Row],[ESC_NUM_COR_COD_ESC_TG_TOT]]</f>
        <v>-1.9190207156308854</v>
      </c>
      <c r="CF144" s="39">
        <f>Tabla25[[#This Row],[PAS_DUR_COR_COD_ESC_TG_TOT]]-Tabla25[[#This Row],[ESC_DUR_COR_COD_ESC_TG_TOT]]</f>
        <v>-484.82683982683989</v>
      </c>
      <c r="CG144" s="42">
        <f>Tabla25[[#This Row],[PAS_NUM_COR_COD_ROS_TG_NEG]]-Tabla25[[#This Row],[PAS_NUM_COR_COD_ESC_TG_NEG]]</f>
        <v>-0.95000000000000007</v>
      </c>
      <c r="CH144" s="42">
        <f>Tabla25[[#This Row],[PAS_NUM_COR_COD_ROS_TG_NEU]]-Tabla25[[#This Row],[PAS_NUM_COR_COD_ESC_TG_NEU]]</f>
        <v>0.35000000000000009</v>
      </c>
      <c r="CI144" s="42">
        <f>Tabla25[[#This Row],[PAS_NUM_COR_COD_ROS_TG_POS]]-Tabla25[[#This Row],[PAS_NUM_COR_COD_ESC_TG_POS]]</f>
        <v>-0.8421052631578948</v>
      </c>
      <c r="CJ144" s="42">
        <f>Tabla25[[#This Row],[PAS_NUM_COR_COD_ROS_TG_TOT]]-Tabla25[[#This Row],[PAS_NUM_COR_COD_ESC_TG_TOT]]</f>
        <v>-0.47457627118644052</v>
      </c>
      <c r="CK144" s="42">
        <f>Tabla25[[#This Row],[PAS_DUR_COR_COD_ROS_TG_NEG]]-Tabla25[[#This Row],[PAS_DUR_COR_COD_ESC_TG_NEG]]</f>
        <v>-461.98571428571432</v>
      </c>
      <c r="CL144" s="42">
        <f>Tabla25[[#This Row],[PAS_DUR_COR_COD_ROS_TG_NEU]]-Tabla25[[#This Row],[PAS_DUR_COR_COD_ESC_TG_NEU]]</f>
        <v>227.31060606060612</v>
      </c>
      <c r="CM144" s="42">
        <f>Tabla25[[#This Row],[PAS_DUR_COR_COD_ROS_TG_POS]]-Tabla25[[#This Row],[PAS_DUR_COR_COD_ESC_TG_POS]]</f>
        <v>-293.93181818181813</v>
      </c>
      <c r="CN144" s="42">
        <f>Tabla25[[#This Row],[PAS_DUR_COR_COD_ROS_TG_TOT]]-Tabla25[[#This Row],[PAS_DUR_COR_COD_ESC_TG_TOT]]</f>
        <v>-130.38927738927742</v>
      </c>
      <c r="CO144" s="44">
        <f>Tabla25[[#This Row],[ESC_NUM_COR_COD_ROS_TG_NEG]]-Tabla25[[#This Row],[ESC_NUM_COR_COD_ESC_TG_NEG]]</f>
        <v>0.29999999999999982</v>
      </c>
      <c r="CP144" s="44">
        <f>Tabla25[[#This Row],[ESC_NUM_COR_COD_ROS_TG_NEU]]-Tabla25[[#This Row],[ESC_NUM_COR_COD_ESC_TG_NEU]]</f>
        <v>-0.25</v>
      </c>
      <c r="CQ144" s="44">
        <f>Tabla25[[#This Row],[ESC_NUM_COR_COD_ROS_TG_POS]]-Tabla25[[#This Row],[ESC_NUM_COR_COD_ESC_TG_POS]]</f>
        <v>-1</v>
      </c>
      <c r="CR144" s="44">
        <f>Tabla25[[#This Row],[ESC_NUM_COR_COD_ROS_TG_TOT]]-Tabla25[[#This Row],[ESC_NUM_COR_COD_ESC_TG_TOT]]</f>
        <v>-0.29629629629629628</v>
      </c>
      <c r="CS144" s="44">
        <f>Tabla25[[#This Row],[ESC_DUR_COR_COD_ROS_TG_NEG]]-Tabla25[[#This Row],[ESC_DUR_COR_COD_ESC_TG_NEG]]</f>
        <v>361.75</v>
      </c>
      <c r="CT144" s="44">
        <f>Tabla25[[#This Row],[ESC_DUR_COR_COD_ROS_TG_NEU]]-Tabla25[[#This Row],[ESC_DUR_COR_COD_ESC_TG_NEU]]</f>
        <v>440.13333333333321</v>
      </c>
      <c r="CU144" s="44">
        <f>Tabla25[[#This Row],[ESC_DUR_COR_COD_ROS_TG_POS]]-Tabla25[[#This Row],[ESC_DUR_COR_COD_ESC_TG_POS]]</f>
        <v>-27.371428571428623</v>
      </c>
      <c r="CV144" s="44">
        <f>Tabla25[[#This Row],[ESC_DUR_COR_COD_ROS_TG_TOT]]-Tabla25[[#This Row],[ESC_DUR_COR_COD_ESC_TG_TOT]]</f>
        <v>259.59383753501379</v>
      </c>
      <c r="CW144" s="47">
        <f>Tabla25[[#This Row],[ROS_NUM_COR_COD_ROS_TG_NEG]]-Tabla25[[#This Row],[ROS_NUM_COR_COD_ESC_TG_NEG]]</f>
        <v>0.75</v>
      </c>
      <c r="CX144" s="47">
        <f>Tabla25[[#This Row],[ROS_NUM_COR_COD_ROS_TG_NEU]]-Tabla25[[#This Row],[ROS_NUM_COR_COD_ESC_TG_NEU]]</f>
        <v>2.3333333333333335</v>
      </c>
      <c r="CY144" s="47">
        <f>Tabla25[[#This Row],[ROS_NUM_COR_COD_ROS_TG_POS]]-Tabla25[[#This Row],[ROS_NUM_COR_COD_ESC_TG_POS]]</f>
        <v>0.7</v>
      </c>
      <c r="CZ144" s="47">
        <f>Tabla25[[#This Row],[ROS_NUM_COR_COD_ROS_TG_TOT]]-Tabla25[[#This Row],[ROS_NUM_COR_COD_ESC_TG_TOT]]</f>
        <v>1.2592592592592593</v>
      </c>
      <c r="DA144" s="47">
        <f>Tabla25[[#This Row],[ROS_DUR_COR_COD_ROS_TG_NEG]]-Tabla25[[#This Row],[ROS_DUR_COR_COD_ESC_TG_NEG]]</f>
        <v>454.9</v>
      </c>
      <c r="DB144" s="47">
        <f>Tabla25[[#This Row],[ROS_DUR_COR_COD_ROS_TG_NEU]]-Tabla25[[#This Row],[ROS_DUR_COR_COD_ESC_TG_NEU]]</f>
        <v>549.10714285714289</v>
      </c>
      <c r="DC144" s="47">
        <f>Tabla25[[#This Row],[ROS_DUR_COR_COD_ROS_TG_POS]]-Tabla25[[#This Row],[ROS_DUR_COR_COD_ESC_TG_POS]]</f>
        <v>82.285714285714334</v>
      </c>
      <c r="DD144" s="47">
        <f>Tabla25[[#This Row],[ROS_DUR_COR_COD_ROS_TG_TOT]]-Tabla25[[#This Row],[ROS_DUR_COR_COD_ESC_TG_TOT]]</f>
        <v>351.66396761133603</v>
      </c>
    </row>
    <row r="145" spans="1:108" x14ac:dyDescent="0.3">
      <c r="A145" s="2" t="s">
        <v>143</v>
      </c>
      <c r="B145" s="2">
        <v>40</v>
      </c>
      <c r="C145" s="2">
        <v>2</v>
      </c>
      <c r="D145" s="2">
        <v>46</v>
      </c>
      <c r="E145" s="19">
        <v>2.6</v>
      </c>
      <c r="F145" s="19">
        <v>1332.0769230769231</v>
      </c>
      <c r="G145" s="19">
        <v>3.05</v>
      </c>
      <c r="H145" s="19">
        <v>1679.8333333333333</v>
      </c>
      <c r="I145" s="19">
        <v>3.35</v>
      </c>
      <c r="J145" s="19">
        <v>1927.6666666666667</v>
      </c>
      <c r="K145" s="19">
        <v>3</v>
      </c>
      <c r="L145" s="19">
        <v>1638.0270270270271</v>
      </c>
      <c r="M145" s="21">
        <v>3.3</v>
      </c>
      <c r="N145" s="21">
        <v>1623.3076923076924</v>
      </c>
      <c r="O145" s="21">
        <v>3.5</v>
      </c>
      <c r="P145" s="21">
        <v>1976.090909090909</v>
      </c>
      <c r="Q145" s="21">
        <v>2.95</v>
      </c>
      <c r="R145" s="21">
        <v>1796.8181818181818</v>
      </c>
      <c r="S145" s="21">
        <v>3.25</v>
      </c>
      <c r="T145" s="21">
        <v>1788.7142857142858</v>
      </c>
      <c r="U145" s="22">
        <v>2.4</v>
      </c>
      <c r="V145" s="22">
        <v>1475.4</v>
      </c>
      <c r="W145" s="22">
        <v>2.6</v>
      </c>
      <c r="X145" s="22">
        <v>1150.4285714285713</v>
      </c>
      <c r="Y145" s="22">
        <v>3.1</v>
      </c>
      <c r="Z145" s="22">
        <v>1424.7142857142858</v>
      </c>
      <c r="AA145" s="22">
        <v>2.7</v>
      </c>
      <c r="AB145" s="22">
        <v>1337</v>
      </c>
      <c r="AC145" s="24">
        <v>3.5</v>
      </c>
      <c r="AD145" s="24">
        <v>2264.8000000000002</v>
      </c>
      <c r="AE145" s="24">
        <v>3.1</v>
      </c>
      <c r="AF145" s="24">
        <v>1844.8</v>
      </c>
      <c r="AG145" s="24">
        <v>3.2</v>
      </c>
      <c r="AH145" s="24">
        <v>2294.1999999999998</v>
      </c>
      <c r="AI145" s="24">
        <v>3.2666666666666666</v>
      </c>
      <c r="AJ145" s="24">
        <v>2134.6</v>
      </c>
      <c r="AK145" s="26">
        <v>1.4444444444444444</v>
      </c>
      <c r="AL145" s="26">
        <v>869</v>
      </c>
      <c r="AM145" s="26">
        <v>1.6</v>
      </c>
      <c r="AN145" s="26">
        <v>970.8</v>
      </c>
      <c r="AO145" s="26">
        <v>1.2</v>
      </c>
      <c r="AP145" s="26">
        <v>673.6</v>
      </c>
      <c r="AQ145" s="26">
        <v>1.4137931034482758</v>
      </c>
      <c r="AR145" s="26">
        <v>835.57142857142856</v>
      </c>
      <c r="AS145" s="28">
        <v>4.666666666666667</v>
      </c>
      <c r="AT145" s="28">
        <v>2040.5714285714287</v>
      </c>
      <c r="AU145" s="28">
        <v>5.0999999999999996</v>
      </c>
      <c r="AV145" s="28">
        <v>1742.3</v>
      </c>
      <c r="AW145" s="28">
        <v>4.9000000000000004</v>
      </c>
      <c r="AX145" s="28">
        <v>1592.7</v>
      </c>
      <c r="AY145" s="28">
        <v>4.8965517241379306</v>
      </c>
      <c r="AZ145" s="28">
        <v>1764.2222222222222</v>
      </c>
      <c r="BA145" s="33">
        <f>Tabla25[[#This Row],[ROS_NUM_COR_COD_ROS_TG_NEG]]-Tabla25[[#This Row],[PAS_NUM_COR_COD_ROS_TG_NEG]]</f>
        <v>1.3666666666666671</v>
      </c>
      <c r="BB145" s="33">
        <f>Tabla25[[#This Row],[ROS_DUR_COR_COD_ROS_TG_NEG]]-Tabla25[[#This Row],[PAS_DUR_COR_COD_ROS_TG_NEG]]</f>
        <v>417.26373626373629</v>
      </c>
      <c r="BC145" s="33">
        <f>Tabla25[[#This Row],[ROS_NUM_COR_COD_ROS_TG_NEU]]-Tabla25[[#This Row],[PAS_NUM_COR_COD_ROS_TG_NEU]]</f>
        <v>1.5999999999999996</v>
      </c>
      <c r="BD145" s="33">
        <f>Tabla25[[#This Row],[ROS_DUR_COR_COD_ROS_TG_NEU]]-Tabla25[[#This Row],[PAS_DUR_COR_COD_ROS_TG_NEU]]</f>
        <v>-233.79090909090905</v>
      </c>
      <c r="BE145" s="33">
        <f>Tabla25[[#This Row],[ROS_NUM_COR_COD_ROS_TG_POS]]-Tabla25[[#This Row],[PAS_NUM_COR_COD_ROS_TG_POS]]</f>
        <v>1.9500000000000002</v>
      </c>
      <c r="BF145" s="33">
        <f>Tabla25[[#This Row],[ROS_DUR_COR_COD_ROS_TG_POS]]-Tabla25[[#This Row],[PAS_DUR_COR_COD_ROS_TG_POS]]</f>
        <v>-204.11818181818171</v>
      </c>
      <c r="BG145" s="33">
        <f>Tabla25[[#This Row],[ROS_NUM_COR_COD_ROS_TG_TOT]]-Tabla25[[#This Row],[PAS_NUM_COR_COD_ROS_TG_TOT]]</f>
        <v>1.6465517241379306</v>
      </c>
      <c r="BH145" s="33">
        <f>Tabla25[[#This Row],[ROS_DUR_COR_COD_ROS_TG_TOT]]-Tabla25[[#This Row],[PAS_DUR_COR_COD_ROS_TG_TOT]]</f>
        <v>-24.492063492063608</v>
      </c>
      <c r="BI145" s="30">
        <f>Tabla25[[#This Row],[ROS_NUM_COR_COD_ESC_TG_NEG]]-Tabla25[[#This Row],[PAS_NUM_COR_COD_ESC_TG_NEG]]</f>
        <v>-1.1555555555555557</v>
      </c>
      <c r="BJ145" s="30">
        <f>Tabla25[[#This Row],[ROS_DUR_COR_COD_ESC_TG_NEG]]-Tabla25[[#This Row],[PAS_DUR_COR_COD_ESC_TG_NEG]]</f>
        <v>-463.07692307692309</v>
      </c>
      <c r="BK145" s="30">
        <f>Tabla25[[#This Row],[ROS_NUM_COR_COD_ESC_TG_NEU]]-Tabla25[[#This Row],[PAS_NUM_COR_COD_ESC_TG_NEU]]</f>
        <v>-1.4499999999999997</v>
      </c>
      <c r="BL145" s="30">
        <f>Tabla25[[#This Row],[ROS_DUR_COR_COD_ESC_TG_NEU]]-Tabla25[[#This Row],[PAS_DUR_COR_COD_ESC_TG_NEU]]</f>
        <v>-709.0333333333333</v>
      </c>
      <c r="BM145" s="30">
        <f>Tabla25[[#This Row],[ROS_NUM_COR_COD_ESC_TG_POS]]-Tabla25[[#This Row],[PAS_NUM_COR_COD_ESC_TG_POS]]</f>
        <v>-2.1500000000000004</v>
      </c>
      <c r="BN145" s="30">
        <f>Tabla25[[#This Row],[ROS_DUR_COR_COD_ESC_TG_POS]]-Tabla25[[#This Row],[PAS_DUR_COR_COD_ESC_TG_POS]]</f>
        <v>-1254.0666666666666</v>
      </c>
      <c r="BO145" s="30">
        <f>Tabla25[[#This Row],[ROS_NUM_COR_COD_ESC_TG_TOT]]-Tabla25[[#This Row],[PAS_NUM_COR_COD_ESC_TG_TOT]]</f>
        <v>-1.5862068965517242</v>
      </c>
      <c r="BP145" s="30">
        <f>Tabla25[[#This Row],[ROS_DUR_COR_COD_ESC_TG_TOT]]-Tabla25[[#This Row],[PAS_DUR_COR_COD_ESC_TG_TOT]]</f>
        <v>-802.45559845559853</v>
      </c>
      <c r="BQ145" s="36">
        <f>Tabla25[[#This Row],[PAS_NUM_COR_COD_ROS_TG_NEG]]-Tabla25[[#This Row],[ESC_NUM_COR_COD_ROS_TG_NEG]]</f>
        <v>-0.20000000000000018</v>
      </c>
      <c r="BR145" s="36">
        <f>Tabla25[[#This Row],[PAS_DUR_COR_COD_ROS_TG_NEG]]-Tabla25[[#This Row],[ESC_DUR_COR_COD_ROS_TG_NEG]]</f>
        <v>-641.4923076923078</v>
      </c>
      <c r="BS145" s="36">
        <f>Tabla25[[#This Row],[PAS_NUM_COR_COD_ROS_TG_NEU]]-Tabla25[[#This Row],[ESC_NUM_COR_COD_ROS_TG_NEU]]</f>
        <v>0.39999999999999991</v>
      </c>
      <c r="BT145" s="36">
        <f>Tabla25[[#This Row],[PAS_DUR_COR_COD_ROS_TG_NEU]]-Tabla25[[#This Row],[ESC_DUR_COR_COD_ROS_TG_NEU]]</f>
        <v>131.29090909090905</v>
      </c>
      <c r="BU145" s="36">
        <f>Tabla25[[#This Row],[PAS_NUM_COR_COD_ROS_TG_POS]]-Tabla25[[#This Row],[ESC_NUM_COR_COD_ROS_TG_POS]]</f>
        <v>-0.25</v>
      </c>
      <c r="BV145" s="36">
        <f>Tabla25[[#This Row],[PAS_DUR_COR_COD_ROS_TG_POS]]-Tabla25[[#This Row],[ESC_DUR_COR_COD_ROS_TG_POS]]</f>
        <v>-497.38181818181806</v>
      </c>
      <c r="BW145" s="36">
        <f>Tabla25[[#This Row],[PAS_NUM_COR_COD_ROS_TG_TOT]]-Tabla25[[#This Row],[ESC_NUM_COR_COD_ROS_TG_TOT]]</f>
        <v>-1.6666666666666607E-2</v>
      </c>
      <c r="BX145" s="36">
        <f>Tabla25[[#This Row],[PAS_DUR_COR_COD_ROS_TG_TOT]]-Tabla25[[#This Row],[ESC_DUR_COR_COD_ROS_TG_TOT]]</f>
        <v>-345.88571428571413</v>
      </c>
      <c r="BY145" s="39">
        <f>Tabla25[[#This Row],[PAS_NUM_COR_COD_ESC_TG_NEG]]-Tabla25[[#This Row],[ESC_NUM_COR_COD_ESC_TG_NEG]]</f>
        <v>0.20000000000000018</v>
      </c>
      <c r="BZ145" s="39">
        <f>Tabla25[[#This Row],[PAS_DUR_COR_COD_ESC_TG_NEG]]-Tabla25[[#This Row],[ESC_DUR_COR_COD_ESC_TG_NEG]]</f>
        <v>-143.323076923077</v>
      </c>
      <c r="CA145" s="39">
        <f>Tabla25[[#This Row],[PAS_NUM_COR_COD_ESC_TG_NEU]]-Tabla25[[#This Row],[ESC_NUM_COR_COD_ESC_TG_NEU]]</f>
        <v>0.44999999999999973</v>
      </c>
      <c r="CB145" s="39">
        <f>Tabla25[[#This Row],[PAS_DUR_COR_COD_ESC_TG_NEU]]-Tabla25[[#This Row],[ESC_DUR_COR_COD_ESC_TG_NEU]]</f>
        <v>529.40476190476193</v>
      </c>
      <c r="CC145" s="39">
        <f>Tabla25[[#This Row],[PAS_NUM_COR_COD_ESC_TG_POS]]-Tabla25[[#This Row],[ESC_NUM_COR_COD_ESC_TG_POS]]</f>
        <v>0.25</v>
      </c>
      <c r="CD145" s="39">
        <f>Tabla25[[#This Row],[PAS_DUR_COR_COD_ESC_TG_POS]]-Tabla25[[#This Row],[ESC_DUR_COR_COD_ESC_TG_POS]]</f>
        <v>502.95238095238096</v>
      </c>
      <c r="CE145" s="39">
        <f>Tabla25[[#This Row],[PAS_NUM_COR_COD_ESC_TG_TOT]]-Tabla25[[#This Row],[ESC_NUM_COR_COD_ESC_TG_TOT]]</f>
        <v>0.29999999999999982</v>
      </c>
      <c r="CF145" s="39">
        <f>Tabla25[[#This Row],[PAS_DUR_COR_COD_ESC_TG_TOT]]-Tabla25[[#This Row],[ESC_DUR_COR_COD_ESC_TG_TOT]]</f>
        <v>301.02702702702709</v>
      </c>
      <c r="CG145" s="42">
        <f>Tabla25[[#This Row],[PAS_NUM_COR_COD_ROS_TG_NEG]]-Tabla25[[#This Row],[PAS_NUM_COR_COD_ESC_TG_NEG]]</f>
        <v>0.69999999999999973</v>
      </c>
      <c r="CH145" s="42">
        <f>Tabla25[[#This Row],[PAS_NUM_COR_COD_ROS_TG_NEU]]-Tabla25[[#This Row],[PAS_NUM_COR_COD_ESC_TG_NEU]]</f>
        <v>0.45000000000000018</v>
      </c>
      <c r="CI145" s="42">
        <f>Tabla25[[#This Row],[PAS_NUM_COR_COD_ROS_TG_POS]]-Tabla25[[#This Row],[PAS_NUM_COR_COD_ESC_TG_POS]]</f>
        <v>-0.39999999999999991</v>
      </c>
      <c r="CJ145" s="42">
        <f>Tabla25[[#This Row],[PAS_NUM_COR_COD_ROS_TG_TOT]]-Tabla25[[#This Row],[PAS_NUM_COR_COD_ESC_TG_TOT]]</f>
        <v>0.25</v>
      </c>
      <c r="CK145" s="42">
        <f>Tabla25[[#This Row],[PAS_DUR_COR_COD_ROS_TG_NEG]]-Tabla25[[#This Row],[PAS_DUR_COR_COD_ESC_TG_NEG]]</f>
        <v>291.23076923076928</v>
      </c>
      <c r="CL145" s="42">
        <f>Tabla25[[#This Row],[PAS_DUR_COR_COD_ROS_TG_NEU]]-Tabla25[[#This Row],[PAS_DUR_COR_COD_ESC_TG_NEU]]</f>
        <v>296.25757575757575</v>
      </c>
      <c r="CM145" s="42">
        <f>Tabla25[[#This Row],[PAS_DUR_COR_COD_ROS_TG_POS]]-Tabla25[[#This Row],[PAS_DUR_COR_COD_ESC_TG_POS]]</f>
        <v>-130.84848484848499</v>
      </c>
      <c r="CN145" s="42">
        <f>Tabla25[[#This Row],[PAS_DUR_COR_COD_ROS_TG_TOT]]-Tabla25[[#This Row],[PAS_DUR_COR_COD_ESC_TG_TOT]]</f>
        <v>150.68725868725869</v>
      </c>
      <c r="CO145" s="44">
        <f>Tabla25[[#This Row],[ESC_NUM_COR_COD_ROS_TG_NEG]]-Tabla25[[#This Row],[ESC_NUM_COR_COD_ESC_TG_NEG]]</f>
        <v>1.1000000000000001</v>
      </c>
      <c r="CP145" s="44">
        <f>Tabla25[[#This Row],[ESC_NUM_COR_COD_ROS_TG_NEU]]-Tabla25[[#This Row],[ESC_NUM_COR_COD_ESC_TG_NEU]]</f>
        <v>0.5</v>
      </c>
      <c r="CQ145" s="44">
        <f>Tabla25[[#This Row],[ESC_NUM_COR_COD_ROS_TG_POS]]-Tabla25[[#This Row],[ESC_NUM_COR_COD_ESC_TG_POS]]</f>
        <v>0.10000000000000009</v>
      </c>
      <c r="CR145" s="44">
        <f>Tabla25[[#This Row],[ESC_NUM_COR_COD_ROS_TG_TOT]]-Tabla25[[#This Row],[ESC_NUM_COR_COD_ESC_TG_TOT]]</f>
        <v>0.56666666666666643</v>
      </c>
      <c r="CS145" s="44">
        <f>Tabla25[[#This Row],[ESC_DUR_COR_COD_ROS_TG_NEG]]-Tabla25[[#This Row],[ESC_DUR_COR_COD_ESC_TG_NEG]]</f>
        <v>789.40000000000009</v>
      </c>
      <c r="CT145" s="44">
        <f>Tabla25[[#This Row],[ESC_DUR_COR_COD_ROS_TG_NEU]]-Tabla25[[#This Row],[ESC_DUR_COR_COD_ESC_TG_NEU]]</f>
        <v>694.37142857142862</v>
      </c>
      <c r="CU145" s="44">
        <f>Tabla25[[#This Row],[ESC_DUR_COR_COD_ROS_TG_POS]]-Tabla25[[#This Row],[ESC_DUR_COR_COD_ESC_TG_POS]]</f>
        <v>869.48571428571404</v>
      </c>
      <c r="CV145" s="44">
        <f>Tabla25[[#This Row],[ESC_DUR_COR_COD_ROS_TG_TOT]]-Tabla25[[#This Row],[ESC_DUR_COR_COD_ESC_TG_TOT]]</f>
        <v>797.59999999999991</v>
      </c>
      <c r="CW145" s="47">
        <f>Tabla25[[#This Row],[ROS_NUM_COR_COD_ROS_TG_NEG]]-Tabla25[[#This Row],[ROS_NUM_COR_COD_ESC_TG_NEG]]</f>
        <v>3.2222222222222223</v>
      </c>
      <c r="CX145" s="47">
        <f>Tabla25[[#This Row],[ROS_NUM_COR_COD_ROS_TG_NEU]]-Tabla25[[#This Row],[ROS_NUM_COR_COD_ESC_TG_NEU]]</f>
        <v>3.4999999999999996</v>
      </c>
      <c r="CY145" s="47">
        <f>Tabla25[[#This Row],[ROS_NUM_COR_COD_ROS_TG_POS]]-Tabla25[[#This Row],[ROS_NUM_COR_COD_ESC_TG_POS]]</f>
        <v>3.7</v>
      </c>
      <c r="CZ145" s="47">
        <f>Tabla25[[#This Row],[ROS_NUM_COR_COD_ROS_TG_TOT]]-Tabla25[[#This Row],[ROS_NUM_COR_COD_ESC_TG_TOT]]</f>
        <v>3.4827586206896548</v>
      </c>
      <c r="DA145" s="47">
        <f>Tabla25[[#This Row],[ROS_DUR_COR_COD_ROS_TG_NEG]]-Tabla25[[#This Row],[ROS_DUR_COR_COD_ESC_TG_NEG]]</f>
        <v>1171.5714285714287</v>
      </c>
      <c r="DB145" s="47">
        <f>Tabla25[[#This Row],[ROS_DUR_COR_COD_ROS_TG_NEU]]-Tabla25[[#This Row],[ROS_DUR_COR_COD_ESC_TG_NEU]]</f>
        <v>771.5</v>
      </c>
      <c r="DC145" s="47">
        <f>Tabla25[[#This Row],[ROS_DUR_COR_COD_ROS_TG_POS]]-Tabla25[[#This Row],[ROS_DUR_COR_COD_ESC_TG_POS]]</f>
        <v>919.1</v>
      </c>
      <c r="DD145" s="47">
        <f>Tabla25[[#This Row],[ROS_DUR_COR_COD_ROS_TG_TOT]]-Tabla25[[#This Row],[ROS_DUR_COR_COD_ESC_TG_TOT]]</f>
        <v>928.65079365079362</v>
      </c>
    </row>
    <row r="146" spans="1:108" x14ac:dyDescent="0.3">
      <c r="A146" s="2" t="s">
        <v>144</v>
      </c>
      <c r="B146" s="2">
        <v>40</v>
      </c>
      <c r="C146" s="2">
        <v>2</v>
      </c>
      <c r="D146" s="2">
        <v>48</v>
      </c>
      <c r="E146" s="19">
        <v>2.0555555555555554</v>
      </c>
      <c r="F146" s="19">
        <v>488.23529411764707</v>
      </c>
      <c r="G146" s="19">
        <v>1.6842105263157894</v>
      </c>
      <c r="H146" s="19">
        <v>412.2</v>
      </c>
      <c r="I146" s="19">
        <v>2.5263157894736841</v>
      </c>
      <c r="J146" s="19">
        <v>573.35294117647061</v>
      </c>
      <c r="K146" s="19">
        <v>2.0892857142857144</v>
      </c>
      <c r="L146" s="19">
        <v>494.48979591836735</v>
      </c>
      <c r="M146" s="21">
        <v>2.2777777777777777</v>
      </c>
      <c r="N146" s="21">
        <v>546</v>
      </c>
      <c r="O146" s="21">
        <v>2.3157894736842106</v>
      </c>
      <c r="P146" s="21">
        <v>511.75</v>
      </c>
      <c r="Q146" s="21">
        <v>2.1052631578947367</v>
      </c>
      <c r="R146" s="21">
        <v>598.75</v>
      </c>
      <c r="S146" s="21">
        <v>2.2321428571428572</v>
      </c>
      <c r="T146" s="21">
        <v>552.0408163265306</v>
      </c>
      <c r="U146" s="22">
        <v>3.2222222222222223</v>
      </c>
      <c r="V146" s="22">
        <v>1018.625</v>
      </c>
      <c r="W146" s="22">
        <v>4.0999999999999996</v>
      </c>
      <c r="X146" s="22">
        <v>1185</v>
      </c>
      <c r="Y146" s="22">
        <v>3.9</v>
      </c>
      <c r="Z146" s="22">
        <v>1129.2</v>
      </c>
      <c r="AA146" s="22">
        <v>3.7586206896551726</v>
      </c>
      <c r="AB146" s="22">
        <v>1117.5357142857142</v>
      </c>
      <c r="AC146" s="24">
        <v>2.4444444444444446</v>
      </c>
      <c r="AD146" s="24">
        <v>773.5</v>
      </c>
      <c r="AE146" s="24">
        <v>1.9</v>
      </c>
      <c r="AF146" s="24">
        <v>625.71428571428567</v>
      </c>
      <c r="AG146" s="24">
        <v>1.7</v>
      </c>
      <c r="AH146" s="24">
        <v>585.5</v>
      </c>
      <c r="AI146" s="24">
        <v>2</v>
      </c>
      <c r="AJ146" s="24">
        <v>663.13043478260875</v>
      </c>
      <c r="AK146" s="26">
        <v>2.4444444444444446</v>
      </c>
      <c r="AL146" s="26">
        <v>519.625</v>
      </c>
      <c r="AM146" s="26">
        <v>1.2</v>
      </c>
      <c r="AN146" s="26">
        <v>400.66666666666669</v>
      </c>
      <c r="AO146" s="26">
        <v>1.8</v>
      </c>
      <c r="AP146" s="26">
        <v>488.57142857142856</v>
      </c>
      <c r="AQ146" s="26">
        <v>1.7931034482758621</v>
      </c>
      <c r="AR146" s="26">
        <v>475.28571428571428</v>
      </c>
      <c r="AS146" s="28">
        <v>2.3333333333333335</v>
      </c>
      <c r="AT146" s="28">
        <v>485.55555555555554</v>
      </c>
      <c r="AU146" s="28">
        <v>1.8</v>
      </c>
      <c r="AV146" s="28">
        <v>496.88888888888891</v>
      </c>
      <c r="AW146" s="28">
        <v>2.2000000000000002</v>
      </c>
      <c r="AX146" s="28">
        <v>448.77777777777777</v>
      </c>
      <c r="AY146" s="28">
        <v>2.103448275862069</v>
      </c>
      <c r="AZ146" s="28">
        <v>477.07407407407408</v>
      </c>
      <c r="BA146" s="33">
        <f>Tabla25[[#This Row],[ROS_NUM_COR_COD_ROS_TG_NEG]]-Tabla25[[#This Row],[PAS_NUM_COR_COD_ROS_TG_NEG]]</f>
        <v>5.5555555555555802E-2</v>
      </c>
      <c r="BB146" s="33">
        <f>Tabla25[[#This Row],[ROS_DUR_COR_COD_ROS_TG_NEG]]-Tabla25[[#This Row],[PAS_DUR_COR_COD_ROS_TG_NEG]]</f>
        <v>-60.444444444444457</v>
      </c>
      <c r="BC146" s="33">
        <f>Tabla25[[#This Row],[ROS_NUM_COR_COD_ROS_TG_NEU]]-Tabla25[[#This Row],[PAS_NUM_COR_COD_ROS_TG_NEU]]</f>
        <v>-0.51578947368421058</v>
      </c>
      <c r="BD146" s="33">
        <f>Tabla25[[#This Row],[ROS_DUR_COR_COD_ROS_TG_NEU]]-Tabla25[[#This Row],[PAS_DUR_COR_COD_ROS_TG_NEU]]</f>
        <v>-14.861111111111086</v>
      </c>
      <c r="BE146" s="33">
        <f>Tabla25[[#This Row],[ROS_NUM_COR_COD_ROS_TG_POS]]-Tabla25[[#This Row],[PAS_NUM_COR_COD_ROS_TG_POS]]</f>
        <v>9.4736842105263452E-2</v>
      </c>
      <c r="BF146" s="33">
        <f>Tabla25[[#This Row],[ROS_DUR_COR_COD_ROS_TG_POS]]-Tabla25[[#This Row],[PAS_DUR_COR_COD_ROS_TG_POS]]</f>
        <v>-149.97222222222223</v>
      </c>
      <c r="BG146" s="33">
        <f>Tabla25[[#This Row],[ROS_NUM_COR_COD_ROS_TG_TOT]]-Tabla25[[#This Row],[PAS_NUM_COR_COD_ROS_TG_TOT]]</f>
        <v>-0.12869458128078826</v>
      </c>
      <c r="BH146" s="33">
        <f>Tabla25[[#This Row],[ROS_DUR_COR_COD_ROS_TG_TOT]]-Tabla25[[#This Row],[PAS_DUR_COR_COD_ROS_TG_TOT]]</f>
        <v>-74.966742252456527</v>
      </c>
      <c r="BI146" s="30">
        <f>Tabla25[[#This Row],[ROS_NUM_COR_COD_ESC_TG_NEG]]-Tabla25[[#This Row],[PAS_NUM_COR_COD_ESC_TG_NEG]]</f>
        <v>0.38888888888888928</v>
      </c>
      <c r="BJ146" s="30">
        <f>Tabla25[[#This Row],[ROS_DUR_COR_COD_ESC_TG_NEG]]-Tabla25[[#This Row],[PAS_DUR_COR_COD_ESC_TG_NEG]]</f>
        <v>31.389705882352928</v>
      </c>
      <c r="BK146" s="30">
        <f>Tabla25[[#This Row],[ROS_NUM_COR_COD_ESC_TG_NEU]]-Tabla25[[#This Row],[PAS_NUM_COR_COD_ESC_TG_NEU]]</f>
        <v>-0.48421052631578942</v>
      </c>
      <c r="BL146" s="30">
        <f>Tabla25[[#This Row],[ROS_DUR_COR_COD_ESC_TG_NEU]]-Tabla25[[#This Row],[PAS_DUR_COR_COD_ESC_TG_NEU]]</f>
        <v>-11.533333333333303</v>
      </c>
      <c r="BM146" s="30">
        <f>Tabla25[[#This Row],[ROS_NUM_COR_COD_ESC_TG_POS]]-Tabla25[[#This Row],[PAS_NUM_COR_COD_ESC_TG_POS]]</f>
        <v>-0.72631578947368403</v>
      </c>
      <c r="BN146" s="30">
        <f>Tabla25[[#This Row],[ROS_DUR_COR_COD_ESC_TG_POS]]-Tabla25[[#This Row],[PAS_DUR_COR_COD_ESC_TG_POS]]</f>
        <v>-84.781512605042053</v>
      </c>
      <c r="BO146" s="30">
        <f>Tabla25[[#This Row],[ROS_NUM_COR_COD_ESC_TG_TOT]]-Tabla25[[#This Row],[PAS_NUM_COR_COD_ESC_TG_TOT]]</f>
        <v>-0.29618226600985231</v>
      </c>
      <c r="BP146" s="30">
        <f>Tabla25[[#This Row],[ROS_DUR_COR_COD_ESC_TG_TOT]]-Tabla25[[#This Row],[PAS_DUR_COR_COD_ESC_TG_TOT]]</f>
        <v>-19.204081632653072</v>
      </c>
      <c r="BQ146" s="36">
        <f>Tabla25[[#This Row],[PAS_NUM_COR_COD_ROS_TG_NEG]]-Tabla25[[#This Row],[ESC_NUM_COR_COD_ROS_TG_NEG]]</f>
        <v>-0.16666666666666696</v>
      </c>
      <c r="BR146" s="36">
        <f>Tabla25[[#This Row],[PAS_DUR_COR_COD_ROS_TG_NEG]]-Tabla25[[#This Row],[ESC_DUR_COR_COD_ROS_TG_NEG]]</f>
        <v>-227.5</v>
      </c>
      <c r="BS146" s="36">
        <f>Tabla25[[#This Row],[PAS_NUM_COR_COD_ROS_TG_NEU]]-Tabla25[[#This Row],[ESC_NUM_COR_COD_ROS_TG_NEU]]</f>
        <v>0.41578947368421071</v>
      </c>
      <c r="BT146" s="36">
        <f>Tabla25[[#This Row],[PAS_DUR_COR_COD_ROS_TG_NEU]]-Tabla25[[#This Row],[ESC_DUR_COR_COD_ROS_TG_NEU]]</f>
        <v>-113.96428571428567</v>
      </c>
      <c r="BU146" s="36">
        <f>Tabla25[[#This Row],[PAS_NUM_COR_COD_ROS_TG_POS]]-Tabla25[[#This Row],[ESC_NUM_COR_COD_ROS_TG_POS]]</f>
        <v>0.40526315789473677</v>
      </c>
      <c r="BV146" s="36">
        <f>Tabla25[[#This Row],[PAS_DUR_COR_COD_ROS_TG_POS]]-Tabla25[[#This Row],[ESC_DUR_COR_COD_ROS_TG_POS]]</f>
        <v>13.25</v>
      </c>
      <c r="BW146" s="36">
        <f>Tabla25[[#This Row],[PAS_NUM_COR_COD_ROS_TG_TOT]]-Tabla25[[#This Row],[ESC_NUM_COR_COD_ROS_TG_TOT]]</f>
        <v>0.23214285714285721</v>
      </c>
      <c r="BX146" s="36">
        <f>Tabla25[[#This Row],[PAS_DUR_COR_COD_ROS_TG_TOT]]-Tabla25[[#This Row],[ESC_DUR_COR_COD_ROS_TG_TOT]]</f>
        <v>-111.08961845607814</v>
      </c>
      <c r="BY146" s="39">
        <f>Tabla25[[#This Row],[PAS_NUM_COR_COD_ESC_TG_NEG]]-Tabla25[[#This Row],[ESC_NUM_COR_COD_ESC_TG_NEG]]</f>
        <v>-1.166666666666667</v>
      </c>
      <c r="BZ146" s="39">
        <f>Tabla25[[#This Row],[PAS_DUR_COR_COD_ESC_TG_NEG]]-Tabla25[[#This Row],[ESC_DUR_COR_COD_ESC_TG_NEG]]</f>
        <v>-530.38970588235293</v>
      </c>
      <c r="CA146" s="39">
        <f>Tabla25[[#This Row],[PAS_NUM_COR_COD_ESC_TG_NEU]]-Tabla25[[#This Row],[ESC_NUM_COR_COD_ESC_TG_NEU]]</f>
        <v>-2.4157894736842103</v>
      </c>
      <c r="CB146" s="39">
        <f>Tabla25[[#This Row],[PAS_DUR_COR_COD_ESC_TG_NEU]]-Tabla25[[#This Row],[ESC_DUR_COR_COD_ESC_TG_NEU]]</f>
        <v>-772.8</v>
      </c>
      <c r="CC146" s="39">
        <f>Tabla25[[#This Row],[PAS_NUM_COR_COD_ESC_TG_POS]]-Tabla25[[#This Row],[ESC_NUM_COR_COD_ESC_TG_POS]]</f>
        <v>-1.3736842105263158</v>
      </c>
      <c r="CD146" s="39">
        <f>Tabla25[[#This Row],[PAS_DUR_COR_COD_ESC_TG_POS]]-Tabla25[[#This Row],[ESC_DUR_COR_COD_ESC_TG_POS]]</f>
        <v>-555.84705882352944</v>
      </c>
      <c r="CE146" s="39">
        <f>Tabla25[[#This Row],[PAS_NUM_COR_COD_ESC_TG_TOT]]-Tabla25[[#This Row],[ESC_NUM_COR_COD_ESC_TG_TOT]]</f>
        <v>-1.6693349753694582</v>
      </c>
      <c r="CF146" s="39">
        <f>Tabla25[[#This Row],[PAS_DUR_COR_COD_ESC_TG_TOT]]-Tabla25[[#This Row],[ESC_DUR_COR_COD_ESC_TG_TOT]]</f>
        <v>-623.04591836734687</v>
      </c>
      <c r="CG146" s="42">
        <f>Tabla25[[#This Row],[PAS_NUM_COR_COD_ROS_TG_NEG]]-Tabla25[[#This Row],[PAS_NUM_COR_COD_ESC_TG_NEG]]</f>
        <v>0.22222222222222232</v>
      </c>
      <c r="CH146" s="42">
        <f>Tabla25[[#This Row],[PAS_NUM_COR_COD_ROS_TG_NEU]]-Tabla25[[#This Row],[PAS_NUM_COR_COD_ESC_TG_NEU]]</f>
        <v>0.63157894736842124</v>
      </c>
      <c r="CI146" s="42">
        <f>Tabla25[[#This Row],[PAS_NUM_COR_COD_ROS_TG_POS]]-Tabla25[[#This Row],[PAS_NUM_COR_COD_ESC_TG_POS]]</f>
        <v>-0.42105263157894735</v>
      </c>
      <c r="CJ146" s="42">
        <f>Tabla25[[#This Row],[PAS_NUM_COR_COD_ROS_TG_TOT]]-Tabla25[[#This Row],[PAS_NUM_COR_COD_ESC_TG_TOT]]</f>
        <v>0.14285714285714279</v>
      </c>
      <c r="CK146" s="42">
        <f>Tabla25[[#This Row],[PAS_DUR_COR_COD_ROS_TG_NEG]]-Tabla25[[#This Row],[PAS_DUR_COR_COD_ESC_TG_NEG]]</f>
        <v>57.764705882352928</v>
      </c>
      <c r="CL146" s="42">
        <f>Tabla25[[#This Row],[PAS_DUR_COR_COD_ROS_TG_NEU]]-Tabla25[[#This Row],[PAS_DUR_COR_COD_ESC_TG_NEU]]</f>
        <v>99.550000000000011</v>
      </c>
      <c r="CM146" s="42">
        <f>Tabla25[[#This Row],[PAS_DUR_COR_COD_ROS_TG_POS]]-Tabla25[[#This Row],[PAS_DUR_COR_COD_ESC_TG_POS]]</f>
        <v>25.397058823529392</v>
      </c>
      <c r="CN146" s="42">
        <f>Tabla25[[#This Row],[PAS_DUR_COR_COD_ROS_TG_TOT]]-Tabla25[[#This Row],[PAS_DUR_COR_COD_ESC_TG_TOT]]</f>
        <v>57.551020408163254</v>
      </c>
      <c r="CO146" s="44">
        <f>Tabla25[[#This Row],[ESC_NUM_COR_COD_ROS_TG_NEG]]-Tabla25[[#This Row],[ESC_NUM_COR_COD_ESC_TG_NEG]]</f>
        <v>-0.77777777777777768</v>
      </c>
      <c r="CP146" s="44">
        <f>Tabla25[[#This Row],[ESC_NUM_COR_COD_ROS_TG_NEU]]-Tabla25[[#This Row],[ESC_NUM_COR_COD_ESC_TG_NEU]]</f>
        <v>-2.1999999999999997</v>
      </c>
      <c r="CQ146" s="44">
        <f>Tabla25[[#This Row],[ESC_NUM_COR_COD_ROS_TG_POS]]-Tabla25[[#This Row],[ESC_NUM_COR_COD_ESC_TG_POS]]</f>
        <v>-2.2000000000000002</v>
      </c>
      <c r="CR146" s="44">
        <f>Tabla25[[#This Row],[ESC_NUM_COR_COD_ROS_TG_TOT]]-Tabla25[[#This Row],[ESC_NUM_COR_COD_ESC_TG_TOT]]</f>
        <v>-1.7586206896551726</v>
      </c>
      <c r="CS146" s="44">
        <f>Tabla25[[#This Row],[ESC_DUR_COR_COD_ROS_TG_NEG]]-Tabla25[[#This Row],[ESC_DUR_COR_COD_ESC_TG_NEG]]</f>
        <v>-245.125</v>
      </c>
      <c r="CT146" s="44">
        <f>Tabla25[[#This Row],[ESC_DUR_COR_COD_ROS_TG_NEU]]-Tabla25[[#This Row],[ESC_DUR_COR_COD_ESC_TG_NEU]]</f>
        <v>-559.28571428571433</v>
      </c>
      <c r="CU146" s="44">
        <f>Tabla25[[#This Row],[ESC_DUR_COR_COD_ROS_TG_POS]]-Tabla25[[#This Row],[ESC_DUR_COR_COD_ESC_TG_POS]]</f>
        <v>-543.70000000000005</v>
      </c>
      <c r="CV146" s="44">
        <f>Tabla25[[#This Row],[ESC_DUR_COR_COD_ROS_TG_TOT]]-Tabla25[[#This Row],[ESC_DUR_COR_COD_ESC_TG_TOT]]</f>
        <v>-454.40527950310548</v>
      </c>
      <c r="CW146" s="47">
        <f>Tabla25[[#This Row],[ROS_NUM_COR_COD_ROS_TG_NEG]]-Tabla25[[#This Row],[ROS_NUM_COR_COD_ESC_TG_NEG]]</f>
        <v>-0.11111111111111116</v>
      </c>
      <c r="CX146" s="47">
        <f>Tabla25[[#This Row],[ROS_NUM_COR_COD_ROS_TG_NEU]]-Tabla25[[#This Row],[ROS_NUM_COR_COD_ESC_TG_NEU]]</f>
        <v>0.60000000000000009</v>
      </c>
      <c r="CY146" s="47">
        <f>Tabla25[[#This Row],[ROS_NUM_COR_COD_ROS_TG_POS]]-Tabla25[[#This Row],[ROS_NUM_COR_COD_ESC_TG_POS]]</f>
        <v>0.40000000000000013</v>
      </c>
      <c r="CZ146" s="47">
        <f>Tabla25[[#This Row],[ROS_NUM_COR_COD_ROS_TG_TOT]]-Tabla25[[#This Row],[ROS_NUM_COR_COD_ESC_TG_TOT]]</f>
        <v>0.31034482758620685</v>
      </c>
      <c r="DA146" s="47">
        <f>Tabla25[[#This Row],[ROS_DUR_COR_COD_ROS_TG_NEG]]-Tabla25[[#This Row],[ROS_DUR_COR_COD_ESC_TG_NEG]]</f>
        <v>-34.069444444444457</v>
      </c>
      <c r="DB146" s="47">
        <f>Tabla25[[#This Row],[ROS_DUR_COR_COD_ROS_TG_NEU]]-Tabla25[[#This Row],[ROS_DUR_COR_COD_ESC_TG_NEU]]</f>
        <v>96.222222222222229</v>
      </c>
      <c r="DC146" s="47">
        <f>Tabla25[[#This Row],[ROS_DUR_COR_COD_ROS_TG_POS]]-Tabla25[[#This Row],[ROS_DUR_COR_COD_ESC_TG_POS]]</f>
        <v>-39.793650793650784</v>
      </c>
      <c r="DD146" s="47">
        <f>Tabla25[[#This Row],[ROS_DUR_COR_COD_ROS_TG_TOT]]-Tabla25[[#This Row],[ROS_DUR_COR_COD_ESC_TG_TOT]]</f>
        <v>1.7883597883597986</v>
      </c>
    </row>
    <row r="147" spans="1:108" x14ac:dyDescent="0.3">
      <c r="A147" s="2" t="s">
        <v>145</v>
      </c>
      <c r="B147" s="2">
        <v>50</v>
      </c>
      <c r="C147" s="2">
        <v>1</v>
      </c>
      <c r="D147" s="2">
        <v>50</v>
      </c>
      <c r="E147" s="19">
        <v>0.2</v>
      </c>
      <c r="F147" s="19">
        <v>337.5</v>
      </c>
      <c r="G147" s="19">
        <v>0.3</v>
      </c>
      <c r="H147" s="19">
        <v>586.5</v>
      </c>
      <c r="I147" s="19">
        <v>0.25</v>
      </c>
      <c r="J147" s="19">
        <v>987</v>
      </c>
      <c r="K147" s="19">
        <v>0.25</v>
      </c>
      <c r="L147" s="19">
        <v>567</v>
      </c>
      <c r="M147" s="21">
        <v>0.1</v>
      </c>
      <c r="N147" s="21">
        <v>99.5</v>
      </c>
      <c r="O147" s="21">
        <v>0.05</v>
      </c>
      <c r="P147" s="21">
        <v>232</v>
      </c>
      <c r="Q147" s="21">
        <v>0.55000000000000004</v>
      </c>
      <c r="R147" s="21">
        <v>692</v>
      </c>
      <c r="S147" s="21">
        <v>0.23333333333333334</v>
      </c>
      <c r="T147" s="21">
        <v>417.83333333333331</v>
      </c>
      <c r="U147" s="22">
        <v>2.8888888888888888</v>
      </c>
      <c r="V147" s="22">
        <v>1258.1666666666667</v>
      </c>
      <c r="W147" s="22">
        <v>2.5</v>
      </c>
      <c r="X147" s="22">
        <v>923.71428571428567</v>
      </c>
      <c r="Y147" s="22">
        <v>5.0999999999999996</v>
      </c>
      <c r="Z147" s="22">
        <v>1357.4</v>
      </c>
      <c r="AA147" s="22">
        <v>3.5925925925925926</v>
      </c>
      <c r="AB147" s="22">
        <v>1199.5217391304348</v>
      </c>
      <c r="AC147" s="24">
        <v>3.2222222222222223</v>
      </c>
      <c r="AD147" s="24">
        <v>1484</v>
      </c>
      <c r="AE147" s="24">
        <v>3.125</v>
      </c>
      <c r="AF147" s="24">
        <v>1291.8333333333333</v>
      </c>
      <c r="AG147" s="24">
        <v>1.3</v>
      </c>
      <c r="AH147" s="24">
        <v>490.6</v>
      </c>
      <c r="AI147" s="24">
        <v>2.4814814814814814</v>
      </c>
      <c r="AJ147" s="24">
        <v>1124</v>
      </c>
      <c r="AK147" s="26">
        <v>2.25</v>
      </c>
      <c r="AL147" s="26">
        <v>1272.5</v>
      </c>
      <c r="AM147" s="26">
        <v>2.4444444444444446</v>
      </c>
      <c r="AN147" s="26">
        <v>1011.1666666666666</v>
      </c>
      <c r="AO147" s="26">
        <v>2.6</v>
      </c>
      <c r="AP147" s="26">
        <v>1225.8333333333333</v>
      </c>
      <c r="AQ147" s="26">
        <v>2.4444444444444446</v>
      </c>
      <c r="AR147" s="26">
        <v>1157</v>
      </c>
      <c r="AS147" s="28">
        <v>4.375</v>
      </c>
      <c r="AT147" s="28">
        <v>1610.6666666666667</v>
      </c>
      <c r="AU147" s="28">
        <v>4.8888888888888893</v>
      </c>
      <c r="AV147" s="28">
        <v>1300.2222222222222</v>
      </c>
      <c r="AW147" s="28">
        <v>4.4000000000000004</v>
      </c>
      <c r="AX147" s="28">
        <v>1364.2222222222222</v>
      </c>
      <c r="AY147" s="28">
        <v>4.5555555555555554</v>
      </c>
      <c r="AZ147" s="28">
        <v>1401.8333333333333</v>
      </c>
      <c r="BA147" s="33">
        <f>Tabla25[[#This Row],[ROS_NUM_COR_COD_ROS_TG_NEG]]-Tabla25[[#This Row],[PAS_NUM_COR_COD_ROS_TG_NEG]]</f>
        <v>4.2750000000000004</v>
      </c>
      <c r="BB147" s="33">
        <f>Tabla25[[#This Row],[ROS_DUR_COR_COD_ROS_TG_NEG]]-Tabla25[[#This Row],[PAS_DUR_COR_COD_ROS_TG_NEG]]</f>
        <v>1511.1666666666667</v>
      </c>
      <c r="BC147" s="33">
        <f>Tabla25[[#This Row],[ROS_NUM_COR_COD_ROS_TG_NEU]]-Tabla25[[#This Row],[PAS_NUM_COR_COD_ROS_TG_NEU]]</f>
        <v>4.8388888888888895</v>
      </c>
      <c r="BD147" s="33">
        <f>Tabla25[[#This Row],[ROS_DUR_COR_COD_ROS_TG_NEU]]-Tabla25[[#This Row],[PAS_DUR_COR_COD_ROS_TG_NEU]]</f>
        <v>1068.2222222222222</v>
      </c>
      <c r="BE147" s="33">
        <f>Tabla25[[#This Row],[ROS_NUM_COR_COD_ROS_TG_POS]]-Tabla25[[#This Row],[PAS_NUM_COR_COD_ROS_TG_POS]]</f>
        <v>3.8500000000000005</v>
      </c>
      <c r="BF147" s="33">
        <f>Tabla25[[#This Row],[ROS_DUR_COR_COD_ROS_TG_POS]]-Tabla25[[#This Row],[PAS_DUR_COR_COD_ROS_TG_POS]]</f>
        <v>672.22222222222217</v>
      </c>
      <c r="BG147" s="33">
        <f>Tabla25[[#This Row],[ROS_NUM_COR_COD_ROS_TG_TOT]]-Tabla25[[#This Row],[PAS_NUM_COR_COD_ROS_TG_TOT]]</f>
        <v>4.322222222222222</v>
      </c>
      <c r="BH147" s="33">
        <f>Tabla25[[#This Row],[ROS_DUR_COR_COD_ROS_TG_TOT]]-Tabla25[[#This Row],[PAS_DUR_COR_COD_ROS_TG_TOT]]</f>
        <v>984</v>
      </c>
      <c r="BI147" s="30">
        <f>Tabla25[[#This Row],[ROS_NUM_COR_COD_ESC_TG_NEG]]-Tabla25[[#This Row],[PAS_NUM_COR_COD_ESC_TG_NEG]]</f>
        <v>2.0499999999999998</v>
      </c>
      <c r="BJ147" s="30">
        <f>Tabla25[[#This Row],[ROS_DUR_COR_COD_ESC_TG_NEG]]-Tabla25[[#This Row],[PAS_DUR_COR_COD_ESC_TG_NEG]]</f>
        <v>935</v>
      </c>
      <c r="BK147" s="30">
        <f>Tabla25[[#This Row],[ROS_NUM_COR_COD_ESC_TG_NEU]]-Tabla25[[#This Row],[PAS_NUM_COR_COD_ESC_TG_NEU]]</f>
        <v>2.1444444444444448</v>
      </c>
      <c r="BL147" s="30">
        <f>Tabla25[[#This Row],[ROS_DUR_COR_COD_ESC_TG_NEU]]-Tabla25[[#This Row],[PAS_DUR_COR_COD_ESC_TG_NEU]]</f>
        <v>424.66666666666663</v>
      </c>
      <c r="BM147" s="30">
        <f>Tabla25[[#This Row],[ROS_NUM_COR_COD_ESC_TG_POS]]-Tabla25[[#This Row],[PAS_NUM_COR_COD_ESC_TG_POS]]</f>
        <v>2.35</v>
      </c>
      <c r="BN147" s="30">
        <f>Tabla25[[#This Row],[ROS_DUR_COR_COD_ESC_TG_POS]]-Tabla25[[#This Row],[PAS_DUR_COR_COD_ESC_TG_POS]]</f>
        <v>238.83333333333326</v>
      </c>
      <c r="BO147" s="30">
        <f>Tabla25[[#This Row],[ROS_NUM_COR_COD_ESC_TG_TOT]]-Tabla25[[#This Row],[PAS_NUM_COR_COD_ESC_TG_TOT]]</f>
        <v>2.1944444444444446</v>
      </c>
      <c r="BP147" s="30">
        <f>Tabla25[[#This Row],[ROS_DUR_COR_COD_ESC_TG_TOT]]-Tabla25[[#This Row],[PAS_DUR_COR_COD_ESC_TG_TOT]]</f>
        <v>590</v>
      </c>
      <c r="BQ147" s="36">
        <f>Tabla25[[#This Row],[PAS_NUM_COR_COD_ROS_TG_NEG]]-Tabla25[[#This Row],[ESC_NUM_COR_COD_ROS_TG_NEG]]</f>
        <v>-3.1222222222222222</v>
      </c>
      <c r="BR147" s="36">
        <f>Tabla25[[#This Row],[PAS_DUR_COR_COD_ROS_TG_NEG]]-Tabla25[[#This Row],[ESC_DUR_COR_COD_ROS_TG_NEG]]</f>
        <v>-1384.5</v>
      </c>
      <c r="BS147" s="36">
        <f>Tabla25[[#This Row],[PAS_NUM_COR_COD_ROS_TG_NEU]]-Tabla25[[#This Row],[ESC_NUM_COR_COD_ROS_TG_NEU]]</f>
        <v>-3.0750000000000002</v>
      </c>
      <c r="BT147" s="36">
        <f>Tabla25[[#This Row],[PAS_DUR_COR_COD_ROS_TG_NEU]]-Tabla25[[#This Row],[ESC_DUR_COR_COD_ROS_TG_NEU]]</f>
        <v>-1059.8333333333333</v>
      </c>
      <c r="BU147" s="36">
        <f>Tabla25[[#This Row],[PAS_NUM_COR_COD_ROS_TG_POS]]-Tabla25[[#This Row],[ESC_NUM_COR_COD_ROS_TG_POS]]</f>
        <v>-0.75</v>
      </c>
      <c r="BV147" s="36">
        <f>Tabla25[[#This Row],[PAS_DUR_COR_COD_ROS_TG_POS]]-Tabla25[[#This Row],[ESC_DUR_COR_COD_ROS_TG_POS]]</f>
        <v>201.39999999999998</v>
      </c>
      <c r="BW147" s="36">
        <f>Tabla25[[#This Row],[PAS_NUM_COR_COD_ROS_TG_TOT]]-Tabla25[[#This Row],[ESC_NUM_COR_COD_ROS_TG_TOT]]</f>
        <v>-2.248148148148148</v>
      </c>
      <c r="BX147" s="36">
        <f>Tabla25[[#This Row],[PAS_DUR_COR_COD_ROS_TG_TOT]]-Tabla25[[#This Row],[ESC_DUR_COR_COD_ROS_TG_TOT]]</f>
        <v>-706.16666666666674</v>
      </c>
      <c r="BY147" s="39">
        <f>Tabla25[[#This Row],[PAS_NUM_COR_COD_ESC_TG_NEG]]-Tabla25[[#This Row],[ESC_NUM_COR_COD_ESC_TG_NEG]]</f>
        <v>-2.6888888888888887</v>
      </c>
      <c r="BZ147" s="39">
        <f>Tabla25[[#This Row],[PAS_DUR_COR_COD_ESC_TG_NEG]]-Tabla25[[#This Row],[ESC_DUR_COR_COD_ESC_TG_NEG]]</f>
        <v>-920.66666666666674</v>
      </c>
      <c r="CA147" s="39">
        <f>Tabla25[[#This Row],[PAS_NUM_COR_COD_ESC_TG_NEU]]-Tabla25[[#This Row],[ESC_NUM_COR_COD_ESC_TG_NEU]]</f>
        <v>-2.2000000000000002</v>
      </c>
      <c r="CB147" s="39">
        <f>Tabla25[[#This Row],[PAS_DUR_COR_COD_ESC_TG_NEU]]-Tabla25[[#This Row],[ESC_DUR_COR_COD_ESC_TG_NEU]]</f>
        <v>-337.21428571428567</v>
      </c>
      <c r="CC147" s="39">
        <f>Tabla25[[#This Row],[PAS_NUM_COR_COD_ESC_TG_POS]]-Tabla25[[#This Row],[ESC_NUM_COR_COD_ESC_TG_POS]]</f>
        <v>-4.8499999999999996</v>
      </c>
      <c r="CD147" s="39">
        <f>Tabla25[[#This Row],[PAS_DUR_COR_COD_ESC_TG_POS]]-Tabla25[[#This Row],[ESC_DUR_COR_COD_ESC_TG_POS]]</f>
        <v>-370.40000000000009</v>
      </c>
      <c r="CE147" s="39">
        <f>Tabla25[[#This Row],[PAS_NUM_COR_COD_ESC_TG_TOT]]-Tabla25[[#This Row],[ESC_NUM_COR_COD_ESC_TG_TOT]]</f>
        <v>-3.3425925925925926</v>
      </c>
      <c r="CF147" s="39">
        <f>Tabla25[[#This Row],[PAS_DUR_COR_COD_ESC_TG_TOT]]-Tabla25[[#This Row],[ESC_DUR_COR_COD_ESC_TG_TOT]]</f>
        <v>-632.52173913043475</v>
      </c>
      <c r="CG147" s="42">
        <f>Tabla25[[#This Row],[PAS_NUM_COR_COD_ROS_TG_NEG]]-Tabla25[[#This Row],[PAS_NUM_COR_COD_ESC_TG_NEG]]</f>
        <v>-0.1</v>
      </c>
      <c r="CH147" s="42">
        <f>Tabla25[[#This Row],[PAS_NUM_COR_COD_ROS_TG_NEU]]-Tabla25[[#This Row],[PAS_NUM_COR_COD_ESC_TG_NEU]]</f>
        <v>-0.25</v>
      </c>
      <c r="CI147" s="42">
        <f>Tabla25[[#This Row],[PAS_NUM_COR_COD_ROS_TG_POS]]-Tabla25[[#This Row],[PAS_NUM_COR_COD_ESC_TG_POS]]</f>
        <v>0.30000000000000004</v>
      </c>
      <c r="CJ147" s="42">
        <f>Tabla25[[#This Row],[PAS_NUM_COR_COD_ROS_TG_TOT]]-Tabla25[[#This Row],[PAS_NUM_COR_COD_ESC_TG_TOT]]</f>
        <v>-1.6666666666666663E-2</v>
      </c>
      <c r="CK147" s="42">
        <f>Tabla25[[#This Row],[PAS_DUR_COR_COD_ROS_TG_NEG]]-Tabla25[[#This Row],[PAS_DUR_COR_COD_ESC_TG_NEG]]</f>
        <v>-238</v>
      </c>
      <c r="CL147" s="42">
        <f>Tabla25[[#This Row],[PAS_DUR_COR_COD_ROS_TG_NEU]]-Tabla25[[#This Row],[PAS_DUR_COR_COD_ESC_TG_NEU]]</f>
        <v>-354.5</v>
      </c>
      <c r="CM147" s="42">
        <f>Tabla25[[#This Row],[PAS_DUR_COR_COD_ROS_TG_POS]]-Tabla25[[#This Row],[PAS_DUR_COR_COD_ESC_TG_POS]]</f>
        <v>-295</v>
      </c>
      <c r="CN147" s="42">
        <f>Tabla25[[#This Row],[PAS_DUR_COR_COD_ROS_TG_TOT]]-Tabla25[[#This Row],[PAS_DUR_COR_COD_ESC_TG_TOT]]</f>
        <v>-149.16666666666669</v>
      </c>
      <c r="CO147" s="44">
        <f>Tabla25[[#This Row],[ESC_NUM_COR_COD_ROS_TG_NEG]]-Tabla25[[#This Row],[ESC_NUM_COR_COD_ESC_TG_NEG]]</f>
        <v>0.33333333333333348</v>
      </c>
      <c r="CP147" s="44">
        <f>Tabla25[[#This Row],[ESC_NUM_COR_COD_ROS_TG_NEU]]-Tabla25[[#This Row],[ESC_NUM_COR_COD_ESC_TG_NEU]]</f>
        <v>0.625</v>
      </c>
      <c r="CQ147" s="44">
        <f>Tabla25[[#This Row],[ESC_NUM_COR_COD_ROS_TG_POS]]-Tabla25[[#This Row],[ESC_NUM_COR_COD_ESC_TG_POS]]</f>
        <v>-3.8</v>
      </c>
      <c r="CR147" s="44">
        <f>Tabla25[[#This Row],[ESC_NUM_COR_COD_ROS_TG_TOT]]-Tabla25[[#This Row],[ESC_NUM_COR_COD_ESC_TG_TOT]]</f>
        <v>-1.1111111111111112</v>
      </c>
      <c r="CS147" s="44">
        <f>Tabla25[[#This Row],[ESC_DUR_COR_COD_ROS_TG_NEG]]-Tabla25[[#This Row],[ESC_DUR_COR_COD_ESC_TG_NEG]]</f>
        <v>225.83333333333326</v>
      </c>
      <c r="CT147" s="44">
        <f>Tabla25[[#This Row],[ESC_DUR_COR_COD_ROS_TG_NEU]]-Tabla25[[#This Row],[ESC_DUR_COR_COD_ESC_TG_NEU]]</f>
        <v>368.11904761904759</v>
      </c>
      <c r="CU147" s="44">
        <f>Tabla25[[#This Row],[ESC_DUR_COR_COD_ROS_TG_POS]]-Tabla25[[#This Row],[ESC_DUR_COR_COD_ESC_TG_POS]]</f>
        <v>-866.80000000000007</v>
      </c>
      <c r="CV147" s="44">
        <f>Tabla25[[#This Row],[ESC_DUR_COR_COD_ROS_TG_TOT]]-Tabla25[[#This Row],[ESC_DUR_COR_COD_ESC_TG_TOT]]</f>
        <v>-75.521739130434753</v>
      </c>
      <c r="CW147" s="47">
        <f>Tabla25[[#This Row],[ROS_NUM_COR_COD_ROS_TG_NEG]]-Tabla25[[#This Row],[ROS_NUM_COR_COD_ESC_TG_NEG]]</f>
        <v>2.125</v>
      </c>
      <c r="CX147" s="47">
        <f>Tabla25[[#This Row],[ROS_NUM_COR_COD_ROS_TG_NEU]]-Tabla25[[#This Row],[ROS_NUM_COR_COD_ESC_TG_NEU]]</f>
        <v>2.4444444444444446</v>
      </c>
      <c r="CY147" s="47">
        <f>Tabla25[[#This Row],[ROS_NUM_COR_COD_ROS_TG_POS]]-Tabla25[[#This Row],[ROS_NUM_COR_COD_ESC_TG_POS]]</f>
        <v>1.8000000000000003</v>
      </c>
      <c r="CZ147" s="47">
        <f>Tabla25[[#This Row],[ROS_NUM_COR_COD_ROS_TG_TOT]]-Tabla25[[#This Row],[ROS_NUM_COR_COD_ESC_TG_TOT]]</f>
        <v>2.1111111111111107</v>
      </c>
      <c r="DA147" s="47">
        <f>Tabla25[[#This Row],[ROS_DUR_COR_COD_ROS_TG_NEG]]-Tabla25[[#This Row],[ROS_DUR_COR_COD_ESC_TG_NEG]]</f>
        <v>338.16666666666674</v>
      </c>
      <c r="DB147" s="47">
        <f>Tabla25[[#This Row],[ROS_DUR_COR_COD_ROS_TG_NEU]]-Tabla25[[#This Row],[ROS_DUR_COR_COD_ESC_TG_NEU]]</f>
        <v>289.05555555555554</v>
      </c>
      <c r="DC147" s="47">
        <f>Tabla25[[#This Row],[ROS_DUR_COR_COD_ROS_TG_POS]]-Tabla25[[#This Row],[ROS_DUR_COR_COD_ESC_TG_POS]]</f>
        <v>138.38888888888891</v>
      </c>
      <c r="DD147" s="47">
        <f>Tabla25[[#This Row],[ROS_DUR_COR_COD_ROS_TG_TOT]]-Tabla25[[#This Row],[ROS_DUR_COR_COD_ESC_TG_TOT]]</f>
        <v>244.83333333333326</v>
      </c>
    </row>
    <row r="148" spans="1:108" x14ac:dyDescent="0.3">
      <c r="A148" s="4" t="s">
        <v>146</v>
      </c>
      <c r="B148" s="2">
        <v>50</v>
      </c>
      <c r="C148" s="2">
        <v>1</v>
      </c>
      <c r="D148" s="2">
        <v>55</v>
      </c>
      <c r="BA148" s="33">
        <f>Tabla25[[#This Row],[ROS_NUM_COR_COD_ROS_TG_NEG]]-Tabla25[[#This Row],[PAS_NUM_COR_COD_ROS_TG_NEG]]</f>
        <v>0</v>
      </c>
      <c r="BB148" s="33">
        <f>Tabla25[[#This Row],[ROS_DUR_COR_COD_ROS_TG_NEG]]-Tabla25[[#This Row],[PAS_DUR_COR_COD_ROS_TG_NEG]]</f>
        <v>0</v>
      </c>
      <c r="BC148" s="33">
        <f>Tabla25[[#This Row],[ROS_NUM_COR_COD_ROS_TG_NEU]]-Tabla25[[#This Row],[PAS_NUM_COR_COD_ROS_TG_NEU]]</f>
        <v>0</v>
      </c>
      <c r="BD148" s="33">
        <f>Tabla25[[#This Row],[ROS_DUR_COR_COD_ROS_TG_NEU]]-Tabla25[[#This Row],[PAS_DUR_COR_COD_ROS_TG_NEU]]</f>
        <v>0</v>
      </c>
      <c r="BE148" s="33">
        <f>Tabla25[[#This Row],[ROS_NUM_COR_COD_ROS_TG_POS]]-Tabla25[[#This Row],[PAS_NUM_COR_COD_ROS_TG_POS]]</f>
        <v>0</v>
      </c>
      <c r="BF148" s="33">
        <f>Tabla25[[#This Row],[ROS_DUR_COR_COD_ROS_TG_POS]]-Tabla25[[#This Row],[PAS_DUR_COR_COD_ROS_TG_POS]]</f>
        <v>0</v>
      </c>
      <c r="BG148" s="33">
        <f>Tabla25[[#This Row],[ROS_NUM_COR_COD_ROS_TG_TOT]]-Tabla25[[#This Row],[PAS_NUM_COR_COD_ROS_TG_TOT]]</f>
        <v>0</v>
      </c>
      <c r="BH148" s="33">
        <f>Tabla25[[#This Row],[ROS_DUR_COR_COD_ROS_TG_TOT]]-Tabla25[[#This Row],[PAS_DUR_COR_COD_ROS_TG_TOT]]</f>
        <v>0</v>
      </c>
      <c r="BI148" s="30">
        <f>Tabla25[[#This Row],[ROS_NUM_COR_COD_ESC_TG_NEG]]-Tabla25[[#This Row],[PAS_NUM_COR_COD_ESC_TG_NEG]]</f>
        <v>0</v>
      </c>
      <c r="BJ148" s="30">
        <f>Tabla25[[#This Row],[ROS_DUR_COR_COD_ESC_TG_NEG]]-Tabla25[[#This Row],[PAS_DUR_COR_COD_ESC_TG_NEG]]</f>
        <v>0</v>
      </c>
      <c r="BK148" s="30">
        <f>Tabla25[[#This Row],[ROS_NUM_COR_COD_ESC_TG_NEU]]-Tabla25[[#This Row],[PAS_NUM_COR_COD_ESC_TG_NEU]]</f>
        <v>0</v>
      </c>
      <c r="BL148" s="30">
        <f>Tabla25[[#This Row],[ROS_DUR_COR_COD_ESC_TG_NEU]]-Tabla25[[#This Row],[PAS_DUR_COR_COD_ESC_TG_NEU]]</f>
        <v>0</v>
      </c>
      <c r="BM148" s="30">
        <f>Tabla25[[#This Row],[ROS_NUM_COR_COD_ESC_TG_POS]]-Tabla25[[#This Row],[PAS_NUM_COR_COD_ESC_TG_POS]]</f>
        <v>0</v>
      </c>
      <c r="BN148" s="30">
        <f>Tabla25[[#This Row],[ROS_DUR_COR_COD_ESC_TG_POS]]-Tabla25[[#This Row],[PAS_DUR_COR_COD_ESC_TG_POS]]</f>
        <v>0</v>
      </c>
      <c r="BO148" s="30">
        <f>Tabla25[[#This Row],[ROS_NUM_COR_COD_ESC_TG_TOT]]-Tabla25[[#This Row],[PAS_NUM_COR_COD_ESC_TG_TOT]]</f>
        <v>0</v>
      </c>
      <c r="BP148" s="30">
        <f>Tabla25[[#This Row],[ROS_DUR_COR_COD_ESC_TG_TOT]]-Tabla25[[#This Row],[PAS_DUR_COR_COD_ESC_TG_TOT]]</f>
        <v>0</v>
      </c>
      <c r="BQ148" s="36">
        <f>Tabla25[[#This Row],[PAS_NUM_COR_COD_ROS_TG_NEG]]-Tabla25[[#This Row],[ESC_NUM_COR_COD_ROS_TG_NEG]]</f>
        <v>0</v>
      </c>
      <c r="BR148" s="36">
        <f>Tabla25[[#This Row],[PAS_DUR_COR_COD_ROS_TG_NEG]]-Tabla25[[#This Row],[ESC_DUR_COR_COD_ROS_TG_NEG]]</f>
        <v>0</v>
      </c>
      <c r="BS148" s="36">
        <f>Tabla25[[#This Row],[PAS_NUM_COR_COD_ROS_TG_NEU]]-Tabla25[[#This Row],[ESC_NUM_COR_COD_ROS_TG_NEU]]</f>
        <v>0</v>
      </c>
      <c r="BT148" s="36">
        <f>Tabla25[[#This Row],[PAS_DUR_COR_COD_ROS_TG_NEU]]-Tabla25[[#This Row],[ESC_DUR_COR_COD_ROS_TG_NEU]]</f>
        <v>0</v>
      </c>
      <c r="BU148" s="36">
        <f>Tabla25[[#This Row],[PAS_NUM_COR_COD_ROS_TG_POS]]-Tabla25[[#This Row],[ESC_NUM_COR_COD_ROS_TG_POS]]</f>
        <v>0</v>
      </c>
      <c r="BV148" s="36">
        <f>Tabla25[[#This Row],[PAS_DUR_COR_COD_ROS_TG_POS]]-Tabla25[[#This Row],[ESC_DUR_COR_COD_ROS_TG_POS]]</f>
        <v>0</v>
      </c>
      <c r="BW148" s="36">
        <f>Tabla25[[#This Row],[PAS_NUM_COR_COD_ROS_TG_TOT]]-Tabla25[[#This Row],[ESC_NUM_COR_COD_ROS_TG_TOT]]</f>
        <v>0</v>
      </c>
      <c r="BX148" s="36">
        <f>Tabla25[[#This Row],[PAS_DUR_COR_COD_ROS_TG_TOT]]-Tabla25[[#This Row],[ESC_DUR_COR_COD_ROS_TG_TOT]]</f>
        <v>0</v>
      </c>
      <c r="BY148" s="39">
        <f>Tabla25[[#This Row],[PAS_NUM_COR_COD_ESC_TG_NEG]]-Tabla25[[#This Row],[ESC_NUM_COR_COD_ESC_TG_NEG]]</f>
        <v>0</v>
      </c>
      <c r="BZ148" s="39">
        <f>Tabla25[[#This Row],[PAS_DUR_COR_COD_ESC_TG_NEG]]-Tabla25[[#This Row],[ESC_DUR_COR_COD_ESC_TG_NEG]]</f>
        <v>0</v>
      </c>
      <c r="CA148" s="39">
        <f>Tabla25[[#This Row],[PAS_NUM_COR_COD_ESC_TG_NEU]]-Tabla25[[#This Row],[ESC_NUM_COR_COD_ESC_TG_NEU]]</f>
        <v>0</v>
      </c>
      <c r="CB148" s="39">
        <f>Tabla25[[#This Row],[PAS_DUR_COR_COD_ESC_TG_NEU]]-Tabla25[[#This Row],[ESC_DUR_COR_COD_ESC_TG_NEU]]</f>
        <v>0</v>
      </c>
      <c r="CC148" s="39">
        <f>Tabla25[[#This Row],[PAS_NUM_COR_COD_ESC_TG_POS]]-Tabla25[[#This Row],[ESC_NUM_COR_COD_ESC_TG_POS]]</f>
        <v>0</v>
      </c>
      <c r="CD148" s="39">
        <f>Tabla25[[#This Row],[PAS_DUR_COR_COD_ESC_TG_POS]]-Tabla25[[#This Row],[ESC_DUR_COR_COD_ESC_TG_POS]]</f>
        <v>0</v>
      </c>
      <c r="CE148" s="39">
        <f>Tabla25[[#This Row],[PAS_NUM_COR_COD_ESC_TG_TOT]]-Tabla25[[#This Row],[ESC_NUM_COR_COD_ESC_TG_TOT]]</f>
        <v>0</v>
      </c>
      <c r="CF148" s="39">
        <f>Tabla25[[#This Row],[PAS_DUR_COR_COD_ESC_TG_TOT]]-Tabla25[[#This Row],[ESC_DUR_COR_COD_ESC_TG_TOT]]</f>
        <v>0</v>
      </c>
      <c r="CG148" s="42">
        <f>Tabla25[[#This Row],[PAS_NUM_COR_COD_ROS_TG_NEG]]-Tabla25[[#This Row],[PAS_NUM_COR_COD_ESC_TG_NEG]]</f>
        <v>0</v>
      </c>
      <c r="CH148" s="42">
        <f>Tabla25[[#This Row],[PAS_NUM_COR_COD_ROS_TG_NEU]]-Tabla25[[#This Row],[PAS_NUM_COR_COD_ESC_TG_NEU]]</f>
        <v>0</v>
      </c>
      <c r="CI148" s="42">
        <f>Tabla25[[#This Row],[PAS_NUM_COR_COD_ROS_TG_POS]]-Tabla25[[#This Row],[PAS_NUM_COR_COD_ESC_TG_POS]]</f>
        <v>0</v>
      </c>
      <c r="CJ148" s="42">
        <f>Tabla25[[#This Row],[PAS_NUM_COR_COD_ROS_TG_TOT]]-Tabla25[[#This Row],[PAS_NUM_COR_COD_ESC_TG_TOT]]</f>
        <v>0</v>
      </c>
      <c r="CK148" s="42">
        <f>Tabla25[[#This Row],[PAS_DUR_COR_COD_ROS_TG_NEG]]-Tabla25[[#This Row],[PAS_DUR_COR_COD_ESC_TG_NEG]]</f>
        <v>0</v>
      </c>
      <c r="CL148" s="42">
        <f>Tabla25[[#This Row],[PAS_DUR_COR_COD_ROS_TG_NEU]]-Tabla25[[#This Row],[PAS_DUR_COR_COD_ESC_TG_NEU]]</f>
        <v>0</v>
      </c>
      <c r="CM148" s="42">
        <f>Tabla25[[#This Row],[PAS_DUR_COR_COD_ROS_TG_POS]]-Tabla25[[#This Row],[PAS_DUR_COR_COD_ESC_TG_POS]]</f>
        <v>0</v>
      </c>
      <c r="CN148" s="42">
        <f>Tabla25[[#This Row],[PAS_DUR_COR_COD_ROS_TG_TOT]]-Tabla25[[#This Row],[PAS_DUR_COR_COD_ESC_TG_TOT]]</f>
        <v>0</v>
      </c>
      <c r="CO148" s="44">
        <f>Tabla25[[#This Row],[ESC_NUM_COR_COD_ROS_TG_NEG]]-Tabla25[[#This Row],[ESC_NUM_COR_COD_ESC_TG_NEG]]</f>
        <v>0</v>
      </c>
      <c r="CP148" s="44">
        <f>Tabla25[[#This Row],[ESC_NUM_COR_COD_ROS_TG_NEU]]-Tabla25[[#This Row],[ESC_NUM_COR_COD_ESC_TG_NEU]]</f>
        <v>0</v>
      </c>
      <c r="CQ148" s="44">
        <f>Tabla25[[#This Row],[ESC_NUM_COR_COD_ROS_TG_POS]]-Tabla25[[#This Row],[ESC_NUM_COR_COD_ESC_TG_POS]]</f>
        <v>0</v>
      </c>
      <c r="CR148" s="44">
        <f>Tabla25[[#This Row],[ESC_NUM_COR_COD_ROS_TG_TOT]]-Tabla25[[#This Row],[ESC_NUM_COR_COD_ESC_TG_TOT]]</f>
        <v>0</v>
      </c>
      <c r="CS148" s="44">
        <f>Tabla25[[#This Row],[ESC_DUR_COR_COD_ROS_TG_NEG]]-Tabla25[[#This Row],[ESC_DUR_COR_COD_ESC_TG_NEG]]</f>
        <v>0</v>
      </c>
      <c r="CT148" s="44">
        <f>Tabla25[[#This Row],[ESC_DUR_COR_COD_ROS_TG_NEU]]-Tabla25[[#This Row],[ESC_DUR_COR_COD_ESC_TG_NEU]]</f>
        <v>0</v>
      </c>
      <c r="CU148" s="44">
        <f>Tabla25[[#This Row],[ESC_DUR_COR_COD_ROS_TG_POS]]-Tabla25[[#This Row],[ESC_DUR_COR_COD_ESC_TG_POS]]</f>
        <v>0</v>
      </c>
      <c r="CV148" s="44">
        <f>Tabla25[[#This Row],[ESC_DUR_COR_COD_ROS_TG_TOT]]-Tabla25[[#This Row],[ESC_DUR_COR_COD_ESC_TG_TOT]]</f>
        <v>0</v>
      </c>
      <c r="CW148" s="47">
        <f>Tabla25[[#This Row],[ROS_NUM_COR_COD_ROS_TG_NEG]]-Tabla25[[#This Row],[ROS_NUM_COR_COD_ESC_TG_NEG]]</f>
        <v>0</v>
      </c>
      <c r="CX148" s="47">
        <f>Tabla25[[#This Row],[ROS_NUM_COR_COD_ROS_TG_NEU]]-Tabla25[[#This Row],[ROS_NUM_COR_COD_ESC_TG_NEU]]</f>
        <v>0</v>
      </c>
      <c r="CY148" s="47">
        <f>Tabla25[[#This Row],[ROS_NUM_COR_COD_ROS_TG_POS]]-Tabla25[[#This Row],[ROS_NUM_COR_COD_ESC_TG_POS]]</f>
        <v>0</v>
      </c>
      <c r="CZ148" s="47">
        <f>Tabla25[[#This Row],[ROS_NUM_COR_COD_ROS_TG_TOT]]-Tabla25[[#This Row],[ROS_NUM_COR_COD_ESC_TG_TOT]]</f>
        <v>0</v>
      </c>
      <c r="DA148" s="47">
        <f>Tabla25[[#This Row],[ROS_DUR_COR_COD_ROS_TG_NEG]]-Tabla25[[#This Row],[ROS_DUR_COR_COD_ESC_TG_NEG]]</f>
        <v>0</v>
      </c>
      <c r="DB148" s="47">
        <f>Tabla25[[#This Row],[ROS_DUR_COR_COD_ROS_TG_NEU]]-Tabla25[[#This Row],[ROS_DUR_COR_COD_ESC_TG_NEU]]</f>
        <v>0</v>
      </c>
      <c r="DC148" s="47">
        <f>Tabla25[[#This Row],[ROS_DUR_COR_COD_ROS_TG_POS]]-Tabla25[[#This Row],[ROS_DUR_COR_COD_ESC_TG_POS]]</f>
        <v>0</v>
      </c>
      <c r="DD148" s="47">
        <f>Tabla25[[#This Row],[ROS_DUR_COR_COD_ROS_TG_TOT]]-Tabla25[[#This Row],[ROS_DUR_COR_COD_ESC_TG_TOT]]</f>
        <v>0</v>
      </c>
    </row>
    <row r="149" spans="1:108" x14ac:dyDescent="0.3">
      <c r="A149" s="2" t="s">
        <v>147</v>
      </c>
      <c r="B149" s="2">
        <v>50</v>
      </c>
      <c r="C149" s="2">
        <v>1</v>
      </c>
      <c r="D149" s="2">
        <v>57</v>
      </c>
      <c r="E149" s="19">
        <v>3.6842105263157894</v>
      </c>
      <c r="F149" s="19">
        <v>1029.9411764705883</v>
      </c>
      <c r="G149" s="19">
        <v>2.9</v>
      </c>
      <c r="H149" s="19">
        <v>809.89473684210532</v>
      </c>
      <c r="I149" s="19">
        <v>3.45</v>
      </c>
      <c r="J149" s="19">
        <v>954.11111111111109</v>
      </c>
      <c r="K149" s="19">
        <v>3.3389830508474576</v>
      </c>
      <c r="L149" s="19">
        <v>927.24074074074076</v>
      </c>
      <c r="M149" s="21">
        <v>3.5263157894736841</v>
      </c>
      <c r="N149" s="21">
        <v>921.38888888888891</v>
      </c>
      <c r="O149" s="21">
        <v>4.1500000000000004</v>
      </c>
      <c r="P149" s="21">
        <v>1138.6111111111111</v>
      </c>
      <c r="Q149" s="21">
        <v>3.75</v>
      </c>
      <c r="R149" s="21">
        <v>976.21052631578948</v>
      </c>
      <c r="S149" s="21">
        <v>3.8135593220338984</v>
      </c>
      <c r="T149" s="21">
        <v>1011.4181818181818</v>
      </c>
      <c r="U149" s="22">
        <v>4.2</v>
      </c>
      <c r="V149" s="22">
        <v>1083.9000000000001</v>
      </c>
      <c r="W149" s="22">
        <v>5.625</v>
      </c>
      <c r="X149" s="22">
        <v>1687.625</v>
      </c>
      <c r="Y149" s="22">
        <v>4.9000000000000004</v>
      </c>
      <c r="Z149" s="22">
        <v>1217.7</v>
      </c>
      <c r="AA149" s="22">
        <v>4.8571428571428568</v>
      </c>
      <c r="AB149" s="22">
        <v>1304.1785714285713</v>
      </c>
      <c r="AC149" s="24">
        <v>3.2</v>
      </c>
      <c r="AD149" s="24">
        <v>869.7</v>
      </c>
      <c r="AE149" s="24">
        <v>1.875</v>
      </c>
      <c r="AF149" s="24">
        <v>468</v>
      </c>
      <c r="AG149" s="24">
        <v>2.6</v>
      </c>
      <c r="AH149" s="24">
        <v>885.75</v>
      </c>
      <c r="AI149" s="24">
        <v>2.6071428571428572</v>
      </c>
      <c r="AJ149" s="24">
        <v>762.36</v>
      </c>
      <c r="AK149" s="26">
        <v>2.3333333333333335</v>
      </c>
      <c r="AL149" s="26">
        <v>567.20000000000005</v>
      </c>
      <c r="AM149" s="26">
        <v>3.25</v>
      </c>
      <c r="AN149" s="26">
        <v>1143</v>
      </c>
      <c r="AO149" s="26">
        <v>3</v>
      </c>
      <c r="AP149" s="26">
        <v>903.28571428571433</v>
      </c>
      <c r="AQ149" s="26">
        <v>2.9130434782608696</v>
      </c>
      <c r="AR149" s="26">
        <v>889.83333333333337</v>
      </c>
      <c r="AS149" s="28">
        <v>3.5</v>
      </c>
      <c r="AT149" s="28">
        <v>886</v>
      </c>
      <c r="AU149" s="28">
        <v>1.75</v>
      </c>
      <c r="AV149" s="28">
        <v>830.25</v>
      </c>
      <c r="AW149" s="28">
        <v>2.8888888888888888</v>
      </c>
      <c r="AX149" s="28">
        <v>975.85714285714289</v>
      </c>
      <c r="AY149" s="28">
        <v>2.652173913043478</v>
      </c>
      <c r="AZ149" s="28">
        <v>911.375</v>
      </c>
      <c r="BA149" s="33">
        <f>Tabla25[[#This Row],[ROS_NUM_COR_COD_ROS_TG_NEG]]-Tabla25[[#This Row],[PAS_NUM_COR_COD_ROS_TG_NEG]]</f>
        <v>-2.631578947368407E-2</v>
      </c>
      <c r="BB149" s="33">
        <f>Tabla25[[#This Row],[ROS_DUR_COR_COD_ROS_TG_NEG]]-Tabla25[[#This Row],[PAS_DUR_COR_COD_ROS_TG_NEG]]</f>
        <v>-35.388888888888914</v>
      </c>
      <c r="BC149" s="33">
        <f>Tabla25[[#This Row],[ROS_NUM_COR_COD_ROS_TG_NEU]]-Tabla25[[#This Row],[PAS_NUM_COR_COD_ROS_TG_NEU]]</f>
        <v>-2.4000000000000004</v>
      </c>
      <c r="BD149" s="33">
        <f>Tabla25[[#This Row],[ROS_DUR_COR_COD_ROS_TG_NEU]]-Tabla25[[#This Row],[PAS_DUR_COR_COD_ROS_TG_NEU]]</f>
        <v>-308.36111111111109</v>
      </c>
      <c r="BE149" s="33">
        <f>Tabla25[[#This Row],[ROS_NUM_COR_COD_ROS_TG_POS]]-Tabla25[[#This Row],[PAS_NUM_COR_COD_ROS_TG_POS]]</f>
        <v>-0.86111111111111116</v>
      </c>
      <c r="BF149" s="33">
        <f>Tabla25[[#This Row],[ROS_DUR_COR_COD_ROS_TG_POS]]-Tabla25[[#This Row],[PAS_DUR_COR_COD_ROS_TG_POS]]</f>
        <v>-0.35338345864659004</v>
      </c>
      <c r="BG149" s="33">
        <f>Tabla25[[#This Row],[ROS_NUM_COR_COD_ROS_TG_TOT]]-Tabla25[[#This Row],[PAS_NUM_COR_COD_ROS_TG_TOT]]</f>
        <v>-1.1613854089904203</v>
      </c>
      <c r="BH149" s="33">
        <f>Tabla25[[#This Row],[ROS_DUR_COR_COD_ROS_TG_TOT]]-Tabla25[[#This Row],[PAS_DUR_COR_COD_ROS_TG_TOT]]</f>
        <v>-100.04318181818178</v>
      </c>
      <c r="BI149" s="30">
        <f>Tabla25[[#This Row],[ROS_NUM_COR_COD_ESC_TG_NEG]]-Tabla25[[#This Row],[PAS_NUM_COR_COD_ESC_TG_NEG]]</f>
        <v>-1.3508771929824559</v>
      </c>
      <c r="BJ149" s="30">
        <f>Tabla25[[#This Row],[ROS_DUR_COR_COD_ESC_TG_NEG]]-Tabla25[[#This Row],[PAS_DUR_COR_COD_ESC_TG_NEG]]</f>
        <v>-462.74117647058824</v>
      </c>
      <c r="BK149" s="30">
        <f>Tabla25[[#This Row],[ROS_NUM_COR_COD_ESC_TG_NEU]]-Tabla25[[#This Row],[PAS_NUM_COR_COD_ESC_TG_NEU]]</f>
        <v>0.35000000000000009</v>
      </c>
      <c r="BL149" s="30">
        <f>Tabla25[[#This Row],[ROS_DUR_COR_COD_ESC_TG_NEU]]-Tabla25[[#This Row],[PAS_DUR_COR_COD_ESC_TG_NEU]]</f>
        <v>333.10526315789468</v>
      </c>
      <c r="BM149" s="30">
        <f>Tabla25[[#This Row],[ROS_NUM_COR_COD_ESC_TG_POS]]-Tabla25[[#This Row],[PAS_NUM_COR_COD_ESC_TG_POS]]</f>
        <v>-0.45000000000000018</v>
      </c>
      <c r="BN149" s="30">
        <f>Tabla25[[#This Row],[ROS_DUR_COR_COD_ESC_TG_POS]]-Tabla25[[#This Row],[PAS_DUR_COR_COD_ESC_TG_POS]]</f>
        <v>-50.825396825396751</v>
      </c>
      <c r="BO149" s="30">
        <f>Tabla25[[#This Row],[ROS_NUM_COR_COD_ESC_TG_TOT]]-Tabla25[[#This Row],[PAS_NUM_COR_COD_ESC_TG_TOT]]</f>
        <v>-0.42593957258658799</v>
      </c>
      <c r="BP149" s="30">
        <f>Tabla25[[#This Row],[ROS_DUR_COR_COD_ESC_TG_TOT]]-Tabla25[[#This Row],[PAS_DUR_COR_COD_ESC_TG_TOT]]</f>
        <v>-37.407407407407391</v>
      </c>
      <c r="BQ149" s="36">
        <f>Tabla25[[#This Row],[PAS_NUM_COR_COD_ROS_TG_NEG]]-Tabla25[[#This Row],[ESC_NUM_COR_COD_ROS_TG_NEG]]</f>
        <v>0.32631578947368389</v>
      </c>
      <c r="BR149" s="36">
        <f>Tabla25[[#This Row],[PAS_DUR_COR_COD_ROS_TG_NEG]]-Tabla25[[#This Row],[ESC_DUR_COR_COD_ROS_TG_NEG]]</f>
        <v>51.688888888888869</v>
      </c>
      <c r="BS149" s="36">
        <f>Tabla25[[#This Row],[PAS_NUM_COR_COD_ROS_TG_NEU]]-Tabla25[[#This Row],[ESC_NUM_COR_COD_ROS_TG_NEU]]</f>
        <v>2.2750000000000004</v>
      </c>
      <c r="BT149" s="36">
        <f>Tabla25[[#This Row],[PAS_DUR_COR_COD_ROS_TG_NEU]]-Tabla25[[#This Row],[ESC_DUR_COR_COD_ROS_TG_NEU]]</f>
        <v>670.61111111111109</v>
      </c>
      <c r="BU149" s="36">
        <f>Tabla25[[#This Row],[PAS_NUM_COR_COD_ROS_TG_POS]]-Tabla25[[#This Row],[ESC_NUM_COR_COD_ROS_TG_POS]]</f>
        <v>1.1499999999999999</v>
      </c>
      <c r="BV149" s="36">
        <f>Tabla25[[#This Row],[PAS_DUR_COR_COD_ROS_TG_POS]]-Tabla25[[#This Row],[ESC_DUR_COR_COD_ROS_TG_POS]]</f>
        <v>90.46052631578948</v>
      </c>
      <c r="BW149" s="36">
        <f>Tabla25[[#This Row],[PAS_NUM_COR_COD_ROS_TG_TOT]]-Tabla25[[#This Row],[ESC_NUM_COR_COD_ROS_TG_TOT]]</f>
        <v>1.2064164648910412</v>
      </c>
      <c r="BX149" s="36">
        <f>Tabla25[[#This Row],[PAS_DUR_COR_COD_ROS_TG_TOT]]-Tabla25[[#This Row],[ESC_DUR_COR_COD_ROS_TG_TOT]]</f>
        <v>249.05818181818177</v>
      </c>
      <c r="BY149" s="39">
        <f>Tabla25[[#This Row],[PAS_NUM_COR_COD_ESC_TG_NEG]]-Tabla25[[#This Row],[ESC_NUM_COR_COD_ESC_TG_NEG]]</f>
        <v>-0.5157894736842108</v>
      </c>
      <c r="BZ149" s="39">
        <f>Tabla25[[#This Row],[PAS_DUR_COR_COD_ESC_TG_NEG]]-Tabla25[[#This Row],[ESC_DUR_COR_COD_ESC_TG_NEG]]</f>
        <v>-53.958823529411802</v>
      </c>
      <c r="CA149" s="39">
        <f>Tabla25[[#This Row],[PAS_NUM_COR_COD_ESC_TG_NEU]]-Tabla25[[#This Row],[ESC_NUM_COR_COD_ESC_TG_NEU]]</f>
        <v>-2.7250000000000001</v>
      </c>
      <c r="CB149" s="39">
        <f>Tabla25[[#This Row],[PAS_DUR_COR_COD_ESC_TG_NEU]]-Tabla25[[#This Row],[ESC_DUR_COR_COD_ESC_TG_NEU]]</f>
        <v>-877.73026315789468</v>
      </c>
      <c r="CC149" s="39">
        <f>Tabla25[[#This Row],[PAS_NUM_COR_COD_ESC_TG_POS]]-Tabla25[[#This Row],[ESC_NUM_COR_COD_ESC_TG_POS]]</f>
        <v>-1.4500000000000002</v>
      </c>
      <c r="CD149" s="39">
        <f>Tabla25[[#This Row],[PAS_DUR_COR_COD_ESC_TG_POS]]-Tabla25[[#This Row],[ESC_DUR_COR_COD_ESC_TG_POS]]</f>
        <v>-263.58888888888896</v>
      </c>
      <c r="CE149" s="39">
        <f>Tabla25[[#This Row],[PAS_NUM_COR_COD_ESC_TG_TOT]]-Tabla25[[#This Row],[ESC_NUM_COR_COD_ESC_TG_TOT]]</f>
        <v>-1.5181598062953992</v>
      </c>
      <c r="CF149" s="39">
        <f>Tabla25[[#This Row],[PAS_DUR_COR_COD_ESC_TG_TOT]]-Tabla25[[#This Row],[ESC_DUR_COR_COD_ESC_TG_TOT]]</f>
        <v>-376.93783068783057</v>
      </c>
      <c r="CG149" s="42">
        <f>Tabla25[[#This Row],[PAS_NUM_COR_COD_ROS_TG_NEG]]-Tabla25[[#This Row],[PAS_NUM_COR_COD_ESC_TG_NEG]]</f>
        <v>-0.15789473684210531</v>
      </c>
      <c r="CH149" s="42">
        <f>Tabla25[[#This Row],[PAS_NUM_COR_COD_ROS_TG_NEU]]-Tabla25[[#This Row],[PAS_NUM_COR_COD_ESC_TG_NEU]]</f>
        <v>1.2500000000000004</v>
      </c>
      <c r="CI149" s="42">
        <f>Tabla25[[#This Row],[PAS_NUM_COR_COD_ROS_TG_POS]]-Tabla25[[#This Row],[PAS_NUM_COR_COD_ESC_TG_POS]]</f>
        <v>0.29999999999999982</v>
      </c>
      <c r="CJ149" s="42">
        <f>Tabla25[[#This Row],[PAS_NUM_COR_COD_ROS_TG_TOT]]-Tabla25[[#This Row],[PAS_NUM_COR_COD_ESC_TG_TOT]]</f>
        <v>0.47457627118644075</v>
      </c>
      <c r="CK149" s="42">
        <f>Tabla25[[#This Row],[PAS_DUR_COR_COD_ROS_TG_NEG]]-Tabla25[[#This Row],[PAS_DUR_COR_COD_ESC_TG_NEG]]</f>
        <v>-108.55228758169937</v>
      </c>
      <c r="CL149" s="42">
        <f>Tabla25[[#This Row],[PAS_DUR_COR_COD_ROS_TG_NEU]]-Tabla25[[#This Row],[PAS_DUR_COR_COD_ESC_TG_NEU]]</f>
        <v>328.71637426900577</v>
      </c>
      <c r="CM149" s="42">
        <f>Tabla25[[#This Row],[PAS_DUR_COR_COD_ROS_TG_POS]]-Tabla25[[#This Row],[PAS_DUR_COR_COD_ESC_TG_POS]]</f>
        <v>22.099415204678394</v>
      </c>
      <c r="CN149" s="42">
        <f>Tabla25[[#This Row],[PAS_DUR_COR_COD_ROS_TG_TOT]]-Tabla25[[#This Row],[PAS_DUR_COR_COD_ESC_TG_TOT]]</f>
        <v>84.177441077441017</v>
      </c>
      <c r="CO149" s="44">
        <f>Tabla25[[#This Row],[ESC_NUM_COR_COD_ROS_TG_NEG]]-Tabla25[[#This Row],[ESC_NUM_COR_COD_ESC_TG_NEG]]</f>
        <v>-1</v>
      </c>
      <c r="CP149" s="44">
        <f>Tabla25[[#This Row],[ESC_NUM_COR_COD_ROS_TG_NEU]]-Tabla25[[#This Row],[ESC_NUM_COR_COD_ESC_TG_NEU]]</f>
        <v>-3.75</v>
      </c>
      <c r="CQ149" s="44">
        <f>Tabla25[[#This Row],[ESC_NUM_COR_COD_ROS_TG_POS]]-Tabla25[[#This Row],[ESC_NUM_COR_COD_ESC_TG_POS]]</f>
        <v>-2.3000000000000003</v>
      </c>
      <c r="CR149" s="44">
        <f>Tabla25[[#This Row],[ESC_NUM_COR_COD_ROS_TG_TOT]]-Tabla25[[#This Row],[ESC_NUM_COR_COD_ESC_TG_TOT]]</f>
        <v>-2.2499999999999996</v>
      </c>
      <c r="CS149" s="44">
        <f>Tabla25[[#This Row],[ESC_DUR_COR_COD_ROS_TG_NEG]]-Tabla25[[#This Row],[ESC_DUR_COR_COD_ESC_TG_NEG]]</f>
        <v>-214.20000000000005</v>
      </c>
      <c r="CT149" s="44">
        <f>Tabla25[[#This Row],[ESC_DUR_COR_COD_ROS_TG_NEU]]-Tabla25[[#This Row],[ESC_DUR_COR_COD_ESC_TG_NEU]]</f>
        <v>-1219.625</v>
      </c>
      <c r="CU149" s="44">
        <f>Tabla25[[#This Row],[ESC_DUR_COR_COD_ROS_TG_POS]]-Tabla25[[#This Row],[ESC_DUR_COR_COD_ESC_TG_POS]]</f>
        <v>-331.95000000000005</v>
      </c>
      <c r="CV149" s="44">
        <f>Tabla25[[#This Row],[ESC_DUR_COR_COD_ROS_TG_TOT]]-Tabla25[[#This Row],[ESC_DUR_COR_COD_ESC_TG_TOT]]</f>
        <v>-541.81857142857132</v>
      </c>
      <c r="CW149" s="47">
        <f>Tabla25[[#This Row],[ROS_NUM_COR_COD_ROS_TG_NEG]]-Tabla25[[#This Row],[ROS_NUM_COR_COD_ESC_TG_NEG]]</f>
        <v>1.1666666666666665</v>
      </c>
      <c r="CX149" s="47">
        <f>Tabla25[[#This Row],[ROS_NUM_COR_COD_ROS_TG_NEU]]-Tabla25[[#This Row],[ROS_NUM_COR_COD_ESC_TG_NEU]]</f>
        <v>-1.5</v>
      </c>
      <c r="CY149" s="47">
        <f>Tabla25[[#This Row],[ROS_NUM_COR_COD_ROS_TG_POS]]-Tabla25[[#This Row],[ROS_NUM_COR_COD_ESC_TG_POS]]</f>
        <v>-0.11111111111111116</v>
      </c>
      <c r="CZ149" s="47">
        <f>Tabla25[[#This Row],[ROS_NUM_COR_COD_ROS_TG_TOT]]-Tabla25[[#This Row],[ROS_NUM_COR_COD_ESC_TG_TOT]]</f>
        <v>-0.26086956521739157</v>
      </c>
      <c r="DA149" s="47">
        <f>Tabla25[[#This Row],[ROS_DUR_COR_COD_ROS_TG_NEG]]-Tabla25[[#This Row],[ROS_DUR_COR_COD_ESC_TG_NEG]]</f>
        <v>318.79999999999995</v>
      </c>
      <c r="DB149" s="47">
        <f>Tabla25[[#This Row],[ROS_DUR_COR_COD_ROS_TG_NEU]]-Tabla25[[#This Row],[ROS_DUR_COR_COD_ESC_TG_NEU]]</f>
        <v>-312.75</v>
      </c>
      <c r="DC149" s="47">
        <f>Tabla25[[#This Row],[ROS_DUR_COR_COD_ROS_TG_POS]]-Tabla25[[#This Row],[ROS_DUR_COR_COD_ESC_TG_POS]]</f>
        <v>72.571428571428555</v>
      </c>
      <c r="DD149" s="47">
        <f>Tabla25[[#This Row],[ROS_DUR_COR_COD_ROS_TG_TOT]]-Tabla25[[#This Row],[ROS_DUR_COR_COD_ESC_TG_TOT]]</f>
        <v>21.541666666666629</v>
      </c>
    </row>
    <row r="150" spans="1:108" x14ac:dyDescent="0.3">
      <c r="A150" s="4" t="s">
        <v>148</v>
      </c>
      <c r="B150" s="2">
        <v>50</v>
      </c>
      <c r="C150" s="2">
        <v>1</v>
      </c>
      <c r="D150" s="2">
        <v>53</v>
      </c>
      <c r="E150" s="19">
        <v>2.4736842105263159</v>
      </c>
      <c r="F150" s="19">
        <v>771.61538461538464</v>
      </c>
      <c r="G150" s="19">
        <v>2.3157894736842106</v>
      </c>
      <c r="H150" s="19">
        <v>721.14285714285711</v>
      </c>
      <c r="I150" s="19">
        <v>2.4</v>
      </c>
      <c r="J150" s="19">
        <v>611.75</v>
      </c>
      <c r="K150" s="19">
        <v>2.396551724137931</v>
      </c>
      <c r="L150" s="19">
        <v>695.69767441860461</v>
      </c>
      <c r="M150" s="21">
        <v>2.2105263157894739</v>
      </c>
      <c r="N150" s="21">
        <v>661.2</v>
      </c>
      <c r="O150" s="21">
        <v>1.8947368421052631</v>
      </c>
      <c r="P150" s="21">
        <v>555.6</v>
      </c>
      <c r="Q150" s="21">
        <v>1.5</v>
      </c>
      <c r="R150" s="21">
        <v>523.91666666666663</v>
      </c>
      <c r="S150" s="21">
        <v>1.8620689655172413</v>
      </c>
      <c r="T150" s="21">
        <v>584.26190476190482</v>
      </c>
      <c r="U150" s="22">
        <v>2</v>
      </c>
      <c r="V150" s="22">
        <v>905.33333333333337</v>
      </c>
      <c r="W150" s="22">
        <v>5.5</v>
      </c>
      <c r="X150" s="22">
        <v>1747</v>
      </c>
      <c r="Y150" s="22">
        <v>5.5</v>
      </c>
      <c r="Z150" s="22">
        <v>1969</v>
      </c>
      <c r="AA150" s="22">
        <v>3.75</v>
      </c>
      <c r="AB150" s="22">
        <v>1449.7142857142858</v>
      </c>
      <c r="AC150" s="24">
        <v>3.75</v>
      </c>
      <c r="AD150" s="24">
        <v>1350</v>
      </c>
      <c r="AE150" s="24">
        <v>2</v>
      </c>
      <c r="AF150" s="24">
        <v>467.5</v>
      </c>
      <c r="AG150" s="24">
        <v>0</v>
      </c>
      <c r="AI150" s="24">
        <v>2.375</v>
      </c>
      <c r="AJ150" s="24">
        <v>997</v>
      </c>
      <c r="AK150" s="26">
        <v>2.3333333333333335</v>
      </c>
      <c r="AL150" s="26">
        <v>1003.8333333333334</v>
      </c>
      <c r="AM150" s="26">
        <v>2.875</v>
      </c>
      <c r="AN150" s="26">
        <v>960.8</v>
      </c>
      <c r="AO150" s="26">
        <v>1.625</v>
      </c>
      <c r="AP150" s="26">
        <v>543.79999999999995</v>
      </c>
      <c r="AQ150" s="26">
        <v>2.2799999999999998</v>
      </c>
      <c r="AR150" s="26">
        <v>846.625</v>
      </c>
      <c r="AS150" s="28">
        <v>3</v>
      </c>
      <c r="AT150" s="28">
        <v>958.66666666666663</v>
      </c>
      <c r="AU150" s="28">
        <v>1.375</v>
      </c>
      <c r="AV150" s="28">
        <v>755</v>
      </c>
      <c r="AW150" s="28">
        <v>3.125</v>
      </c>
      <c r="AX150" s="28">
        <v>1307.8333333333333</v>
      </c>
      <c r="AY150" s="28">
        <v>2.52</v>
      </c>
      <c r="AZ150" s="28">
        <v>1026.0526315789473</v>
      </c>
      <c r="BA150" s="33">
        <f>Tabla25[[#This Row],[ROS_NUM_COR_COD_ROS_TG_NEG]]-Tabla25[[#This Row],[PAS_NUM_COR_COD_ROS_TG_NEG]]</f>
        <v>0.78947368421052611</v>
      </c>
      <c r="BB150" s="33">
        <f>Tabla25[[#This Row],[ROS_DUR_COR_COD_ROS_TG_NEG]]-Tabla25[[#This Row],[PAS_DUR_COR_COD_ROS_TG_NEG]]</f>
        <v>297.46666666666658</v>
      </c>
      <c r="BC150" s="33">
        <f>Tabla25[[#This Row],[ROS_NUM_COR_COD_ROS_TG_NEU]]-Tabla25[[#This Row],[PAS_NUM_COR_COD_ROS_TG_NEU]]</f>
        <v>-0.51973684210526305</v>
      </c>
      <c r="BD150" s="33">
        <f>Tabla25[[#This Row],[ROS_DUR_COR_COD_ROS_TG_NEU]]-Tabla25[[#This Row],[PAS_DUR_COR_COD_ROS_TG_NEU]]</f>
        <v>199.39999999999998</v>
      </c>
      <c r="BE150" s="33">
        <f>Tabla25[[#This Row],[ROS_NUM_COR_COD_ROS_TG_POS]]-Tabla25[[#This Row],[PAS_NUM_COR_COD_ROS_TG_POS]]</f>
        <v>1.625</v>
      </c>
      <c r="BF150" s="33">
        <f>Tabla25[[#This Row],[ROS_DUR_COR_COD_ROS_TG_POS]]-Tabla25[[#This Row],[PAS_DUR_COR_COD_ROS_TG_POS]]</f>
        <v>783.91666666666663</v>
      </c>
      <c r="BG150" s="33">
        <f>Tabla25[[#This Row],[ROS_NUM_COR_COD_ROS_TG_TOT]]-Tabla25[[#This Row],[PAS_NUM_COR_COD_ROS_TG_TOT]]</f>
        <v>0.65793103448275869</v>
      </c>
      <c r="BH150" s="33">
        <f>Tabla25[[#This Row],[ROS_DUR_COR_COD_ROS_TG_TOT]]-Tabla25[[#This Row],[PAS_DUR_COR_COD_ROS_TG_TOT]]</f>
        <v>441.79072681704247</v>
      </c>
      <c r="BI150" s="30">
        <f>Tabla25[[#This Row],[ROS_NUM_COR_COD_ESC_TG_NEG]]-Tabla25[[#This Row],[PAS_NUM_COR_COD_ESC_TG_NEG]]</f>
        <v>-0.14035087719298245</v>
      </c>
      <c r="BJ150" s="30">
        <f>Tabla25[[#This Row],[ROS_DUR_COR_COD_ESC_TG_NEG]]-Tabla25[[#This Row],[PAS_DUR_COR_COD_ESC_TG_NEG]]</f>
        <v>232.21794871794873</v>
      </c>
      <c r="BK150" s="30">
        <f>Tabla25[[#This Row],[ROS_NUM_COR_COD_ESC_TG_NEU]]-Tabla25[[#This Row],[PAS_NUM_COR_COD_ESC_TG_NEU]]</f>
        <v>0.55921052631578938</v>
      </c>
      <c r="BL150" s="30">
        <f>Tabla25[[#This Row],[ROS_DUR_COR_COD_ESC_TG_NEU]]-Tabla25[[#This Row],[PAS_DUR_COR_COD_ESC_TG_NEU]]</f>
        <v>239.65714285714284</v>
      </c>
      <c r="BM150" s="30">
        <f>Tabla25[[#This Row],[ROS_NUM_COR_COD_ESC_TG_POS]]-Tabla25[[#This Row],[PAS_NUM_COR_COD_ESC_TG_POS]]</f>
        <v>-0.77499999999999991</v>
      </c>
      <c r="BN150" s="30">
        <f>Tabla25[[#This Row],[ROS_DUR_COR_COD_ESC_TG_POS]]-Tabla25[[#This Row],[PAS_DUR_COR_COD_ESC_TG_POS]]</f>
        <v>-67.950000000000045</v>
      </c>
      <c r="BO150" s="30">
        <f>Tabla25[[#This Row],[ROS_NUM_COR_COD_ESC_TG_TOT]]-Tabla25[[#This Row],[PAS_NUM_COR_COD_ESC_TG_TOT]]</f>
        <v>-0.11655172413793125</v>
      </c>
      <c r="BP150" s="30">
        <f>Tabla25[[#This Row],[ROS_DUR_COR_COD_ESC_TG_TOT]]-Tabla25[[#This Row],[PAS_DUR_COR_COD_ESC_TG_TOT]]</f>
        <v>150.92732558139539</v>
      </c>
      <c r="BQ150" s="36">
        <f>Tabla25[[#This Row],[PAS_NUM_COR_COD_ROS_TG_NEG]]-Tabla25[[#This Row],[ESC_NUM_COR_COD_ROS_TG_NEG]]</f>
        <v>-1.5394736842105261</v>
      </c>
      <c r="BR150" s="36">
        <f>Tabla25[[#This Row],[PAS_DUR_COR_COD_ROS_TG_NEG]]-Tabla25[[#This Row],[ESC_DUR_COR_COD_ROS_TG_NEG]]</f>
        <v>-688.8</v>
      </c>
      <c r="BS150" s="36">
        <f>Tabla25[[#This Row],[PAS_NUM_COR_COD_ROS_TG_NEU]]-Tabla25[[#This Row],[ESC_NUM_COR_COD_ROS_TG_NEU]]</f>
        <v>-0.10526315789473695</v>
      </c>
      <c r="BT150" s="36">
        <f>Tabla25[[#This Row],[PAS_DUR_COR_COD_ROS_TG_NEU]]-Tabla25[[#This Row],[ESC_DUR_COR_COD_ROS_TG_NEU]]</f>
        <v>88.100000000000023</v>
      </c>
      <c r="BU150" s="36">
        <f>Tabla25[[#This Row],[PAS_NUM_COR_COD_ROS_TG_POS]]-Tabla25[[#This Row],[ESC_NUM_COR_COD_ROS_TG_POS]]</f>
        <v>1.5</v>
      </c>
      <c r="BV150" s="36">
        <f>Tabla25[[#This Row],[PAS_DUR_COR_COD_ROS_TG_POS]]-Tabla25[[#This Row],[ESC_DUR_COR_COD_ROS_TG_POS]]</f>
        <v>523.91666666666663</v>
      </c>
      <c r="BW150" s="36">
        <f>Tabla25[[#This Row],[PAS_NUM_COR_COD_ROS_TG_TOT]]-Tabla25[[#This Row],[ESC_NUM_COR_COD_ROS_TG_TOT]]</f>
        <v>-0.51293103448275867</v>
      </c>
      <c r="BX150" s="36">
        <f>Tabla25[[#This Row],[PAS_DUR_COR_COD_ROS_TG_TOT]]-Tabla25[[#This Row],[ESC_DUR_COR_COD_ROS_TG_TOT]]</f>
        <v>-412.73809523809518</v>
      </c>
      <c r="BY150" s="39">
        <f>Tabla25[[#This Row],[PAS_NUM_COR_COD_ESC_TG_NEG]]-Tabla25[[#This Row],[ESC_NUM_COR_COD_ESC_TG_NEG]]</f>
        <v>0.47368421052631593</v>
      </c>
      <c r="BZ150" s="39">
        <f>Tabla25[[#This Row],[PAS_DUR_COR_COD_ESC_TG_NEG]]-Tabla25[[#This Row],[ESC_DUR_COR_COD_ESC_TG_NEG]]</f>
        <v>-133.71794871794873</v>
      </c>
      <c r="CA150" s="39">
        <f>Tabla25[[#This Row],[PAS_NUM_COR_COD_ESC_TG_NEU]]-Tabla25[[#This Row],[ESC_NUM_COR_COD_ESC_TG_NEU]]</f>
        <v>-3.1842105263157894</v>
      </c>
      <c r="CB150" s="39">
        <f>Tabla25[[#This Row],[PAS_DUR_COR_COD_ESC_TG_NEU]]-Tabla25[[#This Row],[ESC_DUR_COR_COD_ESC_TG_NEU]]</f>
        <v>-1025.8571428571429</v>
      </c>
      <c r="CC150" s="39">
        <f>Tabla25[[#This Row],[PAS_NUM_COR_COD_ESC_TG_POS]]-Tabla25[[#This Row],[ESC_NUM_COR_COD_ESC_TG_POS]]</f>
        <v>-3.1</v>
      </c>
      <c r="CD150" s="39">
        <f>Tabla25[[#This Row],[PAS_DUR_COR_COD_ESC_TG_POS]]-Tabla25[[#This Row],[ESC_DUR_COR_COD_ESC_TG_POS]]</f>
        <v>-1357.25</v>
      </c>
      <c r="CE150" s="39">
        <f>Tabla25[[#This Row],[PAS_NUM_COR_COD_ESC_TG_TOT]]-Tabla25[[#This Row],[ESC_NUM_COR_COD_ESC_TG_TOT]]</f>
        <v>-1.353448275862069</v>
      </c>
      <c r="CF150" s="39">
        <f>Tabla25[[#This Row],[PAS_DUR_COR_COD_ESC_TG_TOT]]-Tabla25[[#This Row],[ESC_DUR_COR_COD_ESC_TG_TOT]]</f>
        <v>-754.01661129568117</v>
      </c>
      <c r="CG150" s="42">
        <f>Tabla25[[#This Row],[PAS_NUM_COR_COD_ROS_TG_NEG]]-Tabla25[[#This Row],[PAS_NUM_COR_COD_ESC_TG_NEG]]</f>
        <v>-0.26315789473684204</v>
      </c>
      <c r="CH150" s="42">
        <f>Tabla25[[#This Row],[PAS_NUM_COR_COD_ROS_TG_NEU]]-Tabla25[[#This Row],[PAS_NUM_COR_COD_ESC_TG_NEU]]</f>
        <v>-0.42105263157894757</v>
      </c>
      <c r="CI150" s="42">
        <f>Tabla25[[#This Row],[PAS_NUM_COR_COD_ROS_TG_POS]]-Tabla25[[#This Row],[PAS_NUM_COR_COD_ESC_TG_POS]]</f>
        <v>-0.89999999999999991</v>
      </c>
      <c r="CJ150" s="42">
        <f>Tabla25[[#This Row],[PAS_NUM_COR_COD_ROS_TG_TOT]]-Tabla25[[#This Row],[PAS_NUM_COR_COD_ESC_TG_TOT]]</f>
        <v>-0.53448275862068972</v>
      </c>
      <c r="CK150" s="42">
        <f>Tabla25[[#This Row],[PAS_DUR_COR_COD_ROS_TG_NEG]]-Tabla25[[#This Row],[PAS_DUR_COR_COD_ESC_TG_NEG]]</f>
        <v>-110.4153846153846</v>
      </c>
      <c r="CL150" s="42">
        <f>Tabla25[[#This Row],[PAS_DUR_COR_COD_ROS_TG_NEU]]-Tabla25[[#This Row],[PAS_DUR_COR_COD_ESC_TG_NEU]]</f>
        <v>-165.54285714285709</v>
      </c>
      <c r="CM150" s="42">
        <f>Tabla25[[#This Row],[PAS_DUR_COR_COD_ROS_TG_POS]]-Tabla25[[#This Row],[PAS_DUR_COR_COD_ESC_TG_POS]]</f>
        <v>-87.833333333333371</v>
      </c>
      <c r="CN150" s="42">
        <f>Tabla25[[#This Row],[PAS_DUR_COR_COD_ROS_TG_TOT]]-Tabla25[[#This Row],[PAS_DUR_COR_COD_ESC_TG_TOT]]</f>
        <v>-111.43576965669979</v>
      </c>
      <c r="CO150" s="44">
        <f>Tabla25[[#This Row],[ESC_NUM_COR_COD_ROS_TG_NEG]]-Tabla25[[#This Row],[ESC_NUM_COR_COD_ESC_TG_NEG]]</f>
        <v>1.75</v>
      </c>
      <c r="CP150" s="44">
        <f>Tabla25[[#This Row],[ESC_NUM_COR_COD_ROS_TG_NEU]]-Tabla25[[#This Row],[ESC_NUM_COR_COD_ESC_TG_NEU]]</f>
        <v>-3.5</v>
      </c>
      <c r="CQ150" s="44">
        <f>Tabla25[[#This Row],[ESC_NUM_COR_COD_ROS_TG_POS]]-Tabla25[[#This Row],[ESC_NUM_COR_COD_ESC_TG_POS]]</f>
        <v>-5.5</v>
      </c>
      <c r="CR150" s="44">
        <f>Tabla25[[#This Row],[ESC_NUM_COR_COD_ROS_TG_TOT]]-Tabla25[[#This Row],[ESC_NUM_COR_COD_ESC_TG_TOT]]</f>
        <v>-1.375</v>
      </c>
      <c r="CS150" s="44">
        <f>Tabla25[[#This Row],[ESC_DUR_COR_COD_ROS_TG_NEG]]-Tabla25[[#This Row],[ESC_DUR_COR_COD_ESC_TG_NEG]]</f>
        <v>444.66666666666663</v>
      </c>
      <c r="CT150" s="44">
        <f>Tabla25[[#This Row],[ESC_DUR_COR_COD_ROS_TG_NEU]]-Tabla25[[#This Row],[ESC_DUR_COR_COD_ESC_TG_NEU]]</f>
        <v>-1279.5</v>
      </c>
      <c r="CU150" s="44">
        <f>Tabla25[[#This Row],[ESC_DUR_COR_COD_ROS_TG_POS]]-Tabla25[[#This Row],[ESC_DUR_COR_COD_ESC_TG_POS]]</f>
        <v>-1969</v>
      </c>
      <c r="CV150" s="44">
        <f>Tabla25[[#This Row],[ESC_DUR_COR_COD_ROS_TG_TOT]]-Tabla25[[#This Row],[ESC_DUR_COR_COD_ESC_TG_TOT]]</f>
        <v>-452.71428571428578</v>
      </c>
      <c r="CW150" s="47">
        <f>Tabla25[[#This Row],[ROS_NUM_COR_COD_ROS_TG_NEG]]-Tabla25[[#This Row],[ROS_NUM_COR_COD_ESC_TG_NEG]]</f>
        <v>0.66666666666666652</v>
      </c>
      <c r="CX150" s="47">
        <f>Tabla25[[#This Row],[ROS_NUM_COR_COD_ROS_TG_NEU]]-Tabla25[[#This Row],[ROS_NUM_COR_COD_ESC_TG_NEU]]</f>
        <v>-1.5</v>
      </c>
      <c r="CY150" s="47">
        <f>Tabla25[[#This Row],[ROS_NUM_COR_COD_ROS_TG_POS]]-Tabla25[[#This Row],[ROS_NUM_COR_COD_ESC_TG_POS]]</f>
        <v>1.5</v>
      </c>
      <c r="CZ150" s="47">
        <f>Tabla25[[#This Row],[ROS_NUM_COR_COD_ROS_TG_TOT]]-Tabla25[[#This Row],[ROS_NUM_COR_COD_ESC_TG_TOT]]</f>
        <v>0.24000000000000021</v>
      </c>
      <c r="DA150" s="47">
        <f>Tabla25[[#This Row],[ROS_DUR_COR_COD_ROS_TG_NEG]]-Tabla25[[#This Row],[ROS_DUR_COR_COD_ESC_TG_NEG]]</f>
        <v>-45.166666666666742</v>
      </c>
      <c r="DB150" s="47">
        <f>Tabla25[[#This Row],[ROS_DUR_COR_COD_ROS_TG_NEU]]-Tabla25[[#This Row],[ROS_DUR_COR_COD_ESC_TG_NEU]]</f>
        <v>-205.79999999999995</v>
      </c>
      <c r="DC150" s="47">
        <f>Tabla25[[#This Row],[ROS_DUR_COR_COD_ROS_TG_POS]]-Tabla25[[#This Row],[ROS_DUR_COR_COD_ESC_TG_POS]]</f>
        <v>764.0333333333333</v>
      </c>
      <c r="DD150" s="47">
        <f>Tabla25[[#This Row],[ROS_DUR_COR_COD_ROS_TG_TOT]]-Tabla25[[#This Row],[ROS_DUR_COR_COD_ESC_TG_TOT]]</f>
        <v>179.42763157894728</v>
      </c>
    </row>
    <row r="151" spans="1:108" x14ac:dyDescent="0.3">
      <c r="A151" s="4" t="s">
        <v>149</v>
      </c>
      <c r="B151" s="2">
        <v>50</v>
      </c>
      <c r="C151" s="2">
        <v>1</v>
      </c>
      <c r="D151" s="2">
        <v>56</v>
      </c>
      <c r="E151" s="19">
        <v>0.95</v>
      </c>
      <c r="F151" s="19">
        <v>465.875</v>
      </c>
      <c r="G151" s="19">
        <v>1.0526315789473684</v>
      </c>
      <c r="H151" s="19">
        <v>453.875</v>
      </c>
      <c r="I151" s="19">
        <v>0.5</v>
      </c>
      <c r="J151" s="19">
        <v>434</v>
      </c>
      <c r="K151" s="19">
        <v>0.84210526315789469</v>
      </c>
      <c r="L151" s="19">
        <v>454.7</v>
      </c>
      <c r="M151" s="21">
        <v>1.3</v>
      </c>
      <c r="N151" s="21">
        <v>529.66666666666663</v>
      </c>
      <c r="O151" s="21">
        <v>1.368421052631579</v>
      </c>
      <c r="P151" s="21">
        <v>483</v>
      </c>
      <c r="Q151" s="21">
        <v>1</v>
      </c>
      <c r="R151" s="21">
        <v>367.55555555555554</v>
      </c>
      <c r="S151" s="21">
        <v>1.2280701754385965</v>
      </c>
      <c r="T151" s="21">
        <v>460.89285714285717</v>
      </c>
      <c r="AK151" s="26">
        <v>2</v>
      </c>
      <c r="AL151" s="26">
        <v>376.33333333333331</v>
      </c>
      <c r="AM151" s="26">
        <v>3</v>
      </c>
      <c r="AN151" s="26">
        <v>572.5</v>
      </c>
      <c r="AO151" s="26">
        <v>2.8</v>
      </c>
      <c r="AP151" s="26">
        <v>398.8</v>
      </c>
      <c r="AQ151" s="26">
        <v>2.5882352941176472</v>
      </c>
      <c r="AR151" s="26">
        <v>452.1764705882353</v>
      </c>
      <c r="AS151" s="28">
        <v>4</v>
      </c>
      <c r="AT151" s="28">
        <v>707.33333333333337</v>
      </c>
      <c r="AU151" s="28">
        <v>2.5</v>
      </c>
      <c r="AV151" s="28">
        <v>603.20000000000005</v>
      </c>
      <c r="AW151" s="28">
        <v>3.8</v>
      </c>
      <c r="AX151" s="28">
        <v>605.4</v>
      </c>
      <c r="AY151" s="28">
        <v>3.4117647058823528</v>
      </c>
      <c r="AZ151" s="28">
        <v>642.9375</v>
      </c>
      <c r="BA151" s="33">
        <f>Tabla25[[#This Row],[ROS_NUM_COR_COD_ROS_TG_NEG]]-Tabla25[[#This Row],[PAS_NUM_COR_COD_ROS_TG_NEG]]</f>
        <v>2.7</v>
      </c>
      <c r="BB151" s="33">
        <f>Tabla25[[#This Row],[ROS_DUR_COR_COD_ROS_TG_NEG]]-Tabla25[[#This Row],[PAS_DUR_COR_COD_ROS_TG_NEG]]</f>
        <v>177.66666666666674</v>
      </c>
      <c r="BC151" s="33">
        <f>Tabla25[[#This Row],[ROS_NUM_COR_COD_ROS_TG_NEU]]-Tabla25[[#This Row],[PAS_NUM_COR_COD_ROS_TG_NEU]]</f>
        <v>1.131578947368421</v>
      </c>
      <c r="BD151" s="33">
        <f>Tabla25[[#This Row],[ROS_DUR_COR_COD_ROS_TG_NEU]]-Tabla25[[#This Row],[PAS_DUR_COR_COD_ROS_TG_NEU]]</f>
        <v>120.20000000000005</v>
      </c>
      <c r="BE151" s="33">
        <f>Tabla25[[#This Row],[ROS_NUM_COR_COD_ROS_TG_POS]]-Tabla25[[#This Row],[PAS_NUM_COR_COD_ROS_TG_POS]]</f>
        <v>2.8</v>
      </c>
      <c r="BF151" s="33">
        <f>Tabla25[[#This Row],[ROS_DUR_COR_COD_ROS_TG_POS]]-Tabla25[[#This Row],[PAS_DUR_COR_COD_ROS_TG_POS]]</f>
        <v>237.84444444444443</v>
      </c>
      <c r="BG151" s="33">
        <f>Tabla25[[#This Row],[ROS_NUM_COR_COD_ROS_TG_TOT]]-Tabla25[[#This Row],[PAS_NUM_COR_COD_ROS_TG_TOT]]</f>
        <v>2.1836945304437565</v>
      </c>
      <c r="BH151" s="33">
        <f>Tabla25[[#This Row],[ROS_DUR_COR_COD_ROS_TG_TOT]]-Tabla25[[#This Row],[PAS_DUR_COR_COD_ROS_TG_TOT]]</f>
        <v>182.04464285714283</v>
      </c>
      <c r="BI151" s="30">
        <f>Tabla25[[#This Row],[ROS_NUM_COR_COD_ESC_TG_NEG]]-Tabla25[[#This Row],[PAS_NUM_COR_COD_ESC_TG_NEG]]</f>
        <v>1.05</v>
      </c>
      <c r="BJ151" s="30">
        <f>Tabla25[[#This Row],[ROS_DUR_COR_COD_ESC_TG_NEG]]-Tabla25[[#This Row],[PAS_DUR_COR_COD_ESC_TG_NEG]]</f>
        <v>-89.541666666666686</v>
      </c>
      <c r="BK151" s="30">
        <f>Tabla25[[#This Row],[ROS_NUM_COR_COD_ESC_TG_NEU]]-Tabla25[[#This Row],[PAS_NUM_COR_COD_ESC_TG_NEU]]</f>
        <v>1.9473684210526316</v>
      </c>
      <c r="BL151" s="30">
        <f>Tabla25[[#This Row],[ROS_DUR_COR_COD_ESC_TG_NEU]]-Tabla25[[#This Row],[PAS_DUR_COR_COD_ESC_TG_NEU]]</f>
        <v>118.625</v>
      </c>
      <c r="BM151" s="30">
        <f>Tabla25[[#This Row],[ROS_NUM_COR_COD_ESC_TG_POS]]-Tabla25[[#This Row],[PAS_NUM_COR_COD_ESC_TG_POS]]</f>
        <v>2.2999999999999998</v>
      </c>
      <c r="BN151" s="30">
        <f>Tabla25[[#This Row],[ROS_DUR_COR_COD_ESC_TG_POS]]-Tabla25[[#This Row],[PAS_DUR_COR_COD_ESC_TG_POS]]</f>
        <v>-35.199999999999989</v>
      </c>
      <c r="BO151" s="30">
        <f>Tabla25[[#This Row],[ROS_NUM_COR_COD_ESC_TG_TOT]]-Tabla25[[#This Row],[PAS_NUM_COR_COD_ESC_TG_TOT]]</f>
        <v>1.7461300309597525</v>
      </c>
      <c r="BP151" s="30">
        <f>Tabla25[[#This Row],[ROS_DUR_COR_COD_ESC_TG_TOT]]-Tabla25[[#This Row],[PAS_DUR_COR_COD_ESC_TG_TOT]]</f>
        <v>-2.5235294117646845</v>
      </c>
      <c r="BQ151" s="36">
        <f>Tabla25[[#This Row],[PAS_NUM_COR_COD_ROS_TG_NEG]]-Tabla25[[#This Row],[ESC_NUM_COR_COD_ROS_TG_NEG]]</f>
        <v>1.3</v>
      </c>
      <c r="BR151" s="36">
        <f>Tabla25[[#This Row],[PAS_DUR_COR_COD_ROS_TG_NEG]]-Tabla25[[#This Row],[ESC_DUR_COR_COD_ROS_TG_NEG]]</f>
        <v>529.66666666666663</v>
      </c>
      <c r="BS151" s="36">
        <f>Tabla25[[#This Row],[PAS_NUM_COR_COD_ROS_TG_NEU]]-Tabla25[[#This Row],[ESC_NUM_COR_COD_ROS_TG_NEU]]</f>
        <v>1.368421052631579</v>
      </c>
      <c r="BT151" s="36">
        <f>Tabla25[[#This Row],[PAS_DUR_COR_COD_ROS_TG_NEU]]-Tabla25[[#This Row],[ESC_DUR_COR_COD_ROS_TG_NEU]]</f>
        <v>483</v>
      </c>
      <c r="BU151" s="36">
        <f>Tabla25[[#This Row],[PAS_NUM_COR_COD_ROS_TG_POS]]-Tabla25[[#This Row],[ESC_NUM_COR_COD_ROS_TG_POS]]</f>
        <v>1</v>
      </c>
      <c r="BV151" s="36">
        <f>Tabla25[[#This Row],[PAS_DUR_COR_COD_ROS_TG_POS]]-Tabla25[[#This Row],[ESC_DUR_COR_COD_ROS_TG_POS]]</f>
        <v>367.55555555555554</v>
      </c>
      <c r="BW151" s="36">
        <f>Tabla25[[#This Row],[PAS_NUM_COR_COD_ROS_TG_TOT]]-Tabla25[[#This Row],[ESC_NUM_COR_COD_ROS_TG_TOT]]</f>
        <v>1.2280701754385965</v>
      </c>
      <c r="BX151" s="36">
        <f>Tabla25[[#This Row],[PAS_DUR_COR_COD_ROS_TG_TOT]]-Tabla25[[#This Row],[ESC_DUR_COR_COD_ROS_TG_TOT]]</f>
        <v>460.89285714285717</v>
      </c>
      <c r="BY151" s="39">
        <f>Tabla25[[#This Row],[PAS_NUM_COR_COD_ESC_TG_NEG]]-Tabla25[[#This Row],[ESC_NUM_COR_COD_ESC_TG_NEG]]</f>
        <v>0.95</v>
      </c>
      <c r="BZ151" s="39">
        <f>Tabla25[[#This Row],[PAS_DUR_COR_COD_ESC_TG_NEG]]-Tabla25[[#This Row],[ESC_DUR_COR_COD_ESC_TG_NEG]]</f>
        <v>465.875</v>
      </c>
      <c r="CA151" s="39">
        <f>Tabla25[[#This Row],[PAS_NUM_COR_COD_ESC_TG_NEU]]-Tabla25[[#This Row],[ESC_NUM_COR_COD_ESC_TG_NEU]]</f>
        <v>1.0526315789473684</v>
      </c>
      <c r="CB151" s="39">
        <f>Tabla25[[#This Row],[PAS_DUR_COR_COD_ESC_TG_NEU]]-Tabla25[[#This Row],[ESC_DUR_COR_COD_ESC_TG_NEU]]</f>
        <v>453.875</v>
      </c>
      <c r="CC151" s="39">
        <f>Tabla25[[#This Row],[PAS_NUM_COR_COD_ESC_TG_POS]]-Tabla25[[#This Row],[ESC_NUM_COR_COD_ESC_TG_POS]]</f>
        <v>0.5</v>
      </c>
      <c r="CD151" s="39">
        <f>Tabla25[[#This Row],[PAS_DUR_COR_COD_ESC_TG_POS]]-Tabla25[[#This Row],[ESC_DUR_COR_COD_ESC_TG_POS]]</f>
        <v>434</v>
      </c>
      <c r="CE151" s="39">
        <f>Tabla25[[#This Row],[PAS_NUM_COR_COD_ESC_TG_TOT]]-Tabla25[[#This Row],[ESC_NUM_COR_COD_ESC_TG_TOT]]</f>
        <v>0.84210526315789469</v>
      </c>
      <c r="CF151" s="39">
        <f>Tabla25[[#This Row],[PAS_DUR_COR_COD_ESC_TG_TOT]]-Tabla25[[#This Row],[ESC_DUR_COR_COD_ESC_TG_TOT]]</f>
        <v>454.7</v>
      </c>
      <c r="CG151" s="42">
        <f>Tabla25[[#This Row],[PAS_NUM_COR_COD_ROS_TG_NEG]]-Tabla25[[#This Row],[PAS_NUM_COR_COD_ESC_TG_NEG]]</f>
        <v>0.35000000000000009</v>
      </c>
      <c r="CH151" s="42">
        <f>Tabla25[[#This Row],[PAS_NUM_COR_COD_ROS_TG_NEU]]-Tabla25[[#This Row],[PAS_NUM_COR_COD_ESC_TG_NEU]]</f>
        <v>0.31578947368421062</v>
      </c>
      <c r="CI151" s="42">
        <f>Tabla25[[#This Row],[PAS_NUM_COR_COD_ROS_TG_POS]]-Tabla25[[#This Row],[PAS_NUM_COR_COD_ESC_TG_POS]]</f>
        <v>0.5</v>
      </c>
      <c r="CJ151" s="42">
        <f>Tabla25[[#This Row],[PAS_NUM_COR_COD_ROS_TG_TOT]]-Tabla25[[#This Row],[PAS_NUM_COR_COD_ESC_TG_TOT]]</f>
        <v>0.38596491228070184</v>
      </c>
      <c r="CK151" s="42">
        <f>Tabla25[[#This Row],[PAS_DUR_COR_COD_ROS_TG_NEG]]-Tabla25[[#This Row],[PAS_DUR_COR_COD_ESC_TG_NEG]]</f>
        <v>63.791666666666629</v>
      </c>
      <c r="CL151" s="42">
        <f>Tabla25[[#This Row],[PAS_DUR_COR_COD_ROS_TG_NEU]]-Tabla25[[#This Row],[PAS_DUR_COR_COD_ESC_TG_NEU]]</f>
        <v>29.125</v>
      </c>
      <c r="CM151" s="42">
        <f>Tabla25[[#This Row],[PAS_DUR_COR_COD_ROS_TG_POS]]-Tabla25[[#This Row],[PAS_DUR_COR_COD_ESC_TG_POS]]</f>
        <v>-66.444444444444457</v>
      </c>
      <c r="CN151" s="42">
        <f>Tabla25[[#This Row],[PAS_DUR_COR_COD_ROS_TG_TOT]]-Tabla25[[#This Row],[PAS_DUR_COR_COD_ESC_TG_TOT]]</f>
        <v>6.1928571428571786</v>
      </c>
      <c r="CO151" s="44">
        <f>Tabla25[[#This Row],[ESC_NUM_COR_COD_ROS_TG_NEG]]-Tabla25[[#This Row],[ESC_NUM_COR_COD_ESC_TG_NEG]]</f>
        <v>0</v>
      </c>
      <c r="CP151" s="44">
        <f>Tabla25[[#This Row],[ESC_NUM_COR_COD_ROS_TG_NEU]]-Tabla25[[#This Row],[ESC_NUM_COR_COD_ESC_TG_NEU]]</f>
        <v>0</v>
      </c>
      <c r="CQ151" s="44">
        <f>Tabla25[[#This Row],[ESC_NUM_COR_COD_ROS_TG_POS]]-Tabla25[[#This Row],[ESC_NUM_COR_COD_ESC_TG_POS]]</f>
        <v>0</v>
      </c>
      <c r="CR151" s="44">
        <f>Tabla25[[#This Row],[ESC_NUM_COR_COD_ROS_TG_TOT]]-Tabla25[[#This Row],[ESC_NUM_COR_COD_ESC_TG_TOT]]</f>
        <v>0</v>
      </c>
      <c r="CS151" s="44">
        <f>Tabla25[[#This Row],[ESC_DUR_COR_COD_ROS_TG_NEG]]-Tabla25[[#This Row],[ESC_DUR_COR_COD_ESC_TG_NEG]]</f>
        <v>0</v>
      </c>
      <c r="CT151" s="44">
        <f>Tabla25[[#This Row],[ESC_DUR_COR_COD_ROS_TG_NEU]]-Tabla25[[#This Row],[ESC_DUR_COR_COD_ESC_TG_NEU]]</f>
        <v>0</v>
      </c>
      <c r="CU151" s="44">
        <f>Tabla25[[#This Row],[ESC_DUR_COR_COD_ROS_TG_POS]]-Tabla25[[#This Row],[ESC_DUR_COR_COD_ESC_TG_POS]]</f>
        <v>0</v>
      </c>
      <c r="CV151" s="44">
        <f>Tabla25[[#This Row],[ESC_DUR_COR_COD_ROS_TG_TOT]]-Tabla25[[#This Row],[ESC_DUR_COR_COD_ESC_TG_TOT]]</f>
        <v>0</v>
      </c>
      <c r="CW151" s="47">
        <f>Tabla25[[#This Row],[ROS_NUM_COR_COD_ROS_TG_NEG]]-Tabla25[[#This Row],[ROS_NUM_COR_COD_ESC_TG_NEG]]</f>
        <v>2</v>
      </c>
      <c r="CX151" s="47">
        <f>Tabla25[[#This Row],[ROS_NUM_COR_COD_ROS_TG_NEU]]-Tabla25[[#This Row],[ROS_NUM_COR_COD_ESC_TG_NEU]]</f>
        <v>-0.5</v>
      </c>
      <c r="CY151" s="47">
        <f>Tabla25[[#This Row],[ROS_NUM_COR_COD_ROS_TG_POS]]-Tabla25[[#This Row],[ROS_NUM_COR_COD_ESC_TG_POS]]</f>
        <v>1</v>
      </c>
      <c r="CZ151" s="47">
        <f>Tabla25[[#This Row],[ROS_NUM_COR_COD_ROS_TG_TOT]]-Tabla25[[#This Row],[ROS_NUM_COR_COD_ESC_TG_TOT]]</f>
        <v>0.82352941176470562</v>
      </c>
      <c r="DA151" s="47">
        <f>Tabla25[[#This Row],[ROS_DUR_COR_COD_ROS_TG_NEG]]-Tabla25[[#This Row],[ROS_DUR_COR_COD_ESC_TG_NEG]]</f>
        <v>331.00000000000006</v>
      </c>
      <c r="DB151" s="47">
        <f>Tabla25[[#This Row],[ROS_DUR_COR_COD_ROS_TG_NEU]]-Tabla25[[#This Row],[ROS_DUR_COR_COD_ESC_TG_NEU]]</f>
        <v>30.700000000000045</v>
      </c>
      <c r="DC151" s="47">
        <f>Tabla25[[#This Row],[ROS_DUR_COR_COD_ROS_TG_POS]]-Tabla25[[#This Row],[ROS_DUR_COR_COD_ESC_TG_POS]]</f>
        <v>206.59999999999997</v>
      </c>
      <c r="DD151" s="47">
        <f>Tabla25[[#This Row],[ROS_DUR_COR_COD_ROS_TG_TOT]]-Tabla25[[#This Row],[ROS_DUR_COR_COD_ESC_TG_TOT]]</f>
        <v>190.7610294117647</v>
      </c>
    </row>
    <row r="152" spans="1:108" x14ac:dyDescent="0.3">
      <c r="A152" s="2" t="s">
        <v>150</v>
      </c>
      <c r="B152" s="2">
        <v>50</v>
      </c>
      <c r="C152" s="2">
        <v>1</v>
      </c>
      <c r="D152" s="2">
        <v>51</v>
      </c>
      <c r="E152" s="19">
        <v>1.8</v>
      </c>
      <c r="F152" s="19">
        <v>922.53846153846155</v>
      </c>
      <c r="G152" s="19">
        <v>2.4500000000000002</v>
      </c>
      <c r="H152" s="19">
        <v>824.88235294117646</v>
      </c>
      <c r="I152" s="19">
        <v>2.95</v>
      </c>
      <c r="J152" s="19">
        <v>749.36842105263156</v>
      </c>
      <c r="K152" s="19">
        <v>2.4</v>
      </c>
      <c r="L152" s="19">
        <v>821.51020408163265</v>
      </c>
      <c r="M152" s="21">
        <v>3.85</v>
      </c>
      <c r="N152" s="21">
        <v>1341.8333333333333</v>
      </c>
      <c r="O152" s="21">
        <v>4</v>
      </c>
      <c r="P152" s="21">
        <v>1322.2631578947369</v>
      </c>
      <c r="Q152" s="21">
        <v>3.5</v>
      </c>
      <c r="R152" s="21">
        <v>1121.0555555555557</v>
      </c>
      <c r="S152" s="21">
        <v>3.7833333333333332</v>
      </c>
      <c r="T152" s="21">
        <v>1262.8181818181818</v>
      </c>
      <c r="U152" s="22">
        <v>5.1111111111111107</v>
      </c>
      <c r="V152" s="22">
        <v>1443.3333333333333</v>
      </c>
      <c r="W152" s="22">
        <v>4.7</v>
      </c>
      <c r="X152" s="22">
        <v>1657.3333333333333</v>
      </c>
      <c r="Y152" s="22">
        <v>5.5555555555555554</v>
      </c>
      <c r="Z152" s="22">
        <v>1748.8888888888889</v>
      </c>
      <c r="AA152" s="22">
        <v>5.1071428571428568</v>
      </c>
      <c r="AB152" s="22">
        <v>1616.5185185185185</v>
      </c>
      <c r="AC152" s="24">
        <v>2.2222222222222223</v>
      </c>
      <c r="AD152" s="24">
        <v>950.5</v>
      </c>
      <c r="AE152" s="24">
        <v>2</v>
      </c>
      <c r="AF152" s="24">
        <v>678.5</v>
      </c>
      <c r="AG152" s="24">
        <v>1.2222222222222223</v>
      </c>
      <c r="AH152" s="24">
        <v>458.33333333333331</v>
      </c>
      <c r="AI152" s="24">
        <v>1.8214285714285714</v>
      </c>
      <c r="AJ152" s="24">
        <v>694.05</v>
      </c>
      <c r="AK152" s="26">
        <v>1.5555555555555556</v>
      </c>
      <c r="AL152" s="26">
        <v>914.6</v>
      </c>
      <c r="AM152" s="26">
        <v>1.4</v>
      </c>
      <c r="AN152" s="26">
        <v>723.57142857142856</v>
      </c>
      <c r="AO152" s="26">
        <v>1.4</v>
      </c>
      <c r="AP152" s="26">
        <v>938.6</v>
      </c>
      <c r="AQ152" s="26">
        <v>1.4482758620689655</v>
      </c>
      <c r="AR152" s="26">
        <v>843</v>
      </c>
      <c r="AS152" s="28">
        <v>4.5555555555555554</v>
      </c>
      <c r="AT152" s="28">
        <v>1549.4444444444443</v>
      </c>
      <c r="AU152" s="28">
        <v>5</v>
      </c>
      <c r="AV152" s="28">
        <v>1950</v>
      </c>
      <c r="AW152" s="28">
        <v>4.7</v>
      </c>
      <c r="AX152" s="28">
        <v>1739.1111111111111</v>
      </c>
      <c r="AY152" s="28">
        <v>4.7586206896551726</v>
      </c>
      <c r="AZ152" s="28">
        <v>1746.1851851851852</v>
      </c>
      <c r="BA152" s="33">
        <f>Tabla25[[#This Row],[ROS_NUM_COR_COD_ROS_TG_NEG]]-Tabla25[[#This Row],[PAS_NUM_COR_COD_ROS_TG_NEG]]</f>
        <v>0.70555555555555527</v>
      </c>
      <c r="BB152" s="33">
        <f>Tabla25[[#This Row],[ROS_DUR_COR_COD_ROS_TG_NEG]]-Tabla25[[#This Row],[PAS_DUR_COR_COD_ROS_TG_NEG]]</f>
        <v>207.61111111111109</v>
      </c>
      <c r="BC152" s="33">
        <f>Tabla25[[#This Row],[ROS_NUM_COR_COD_ROS_TG_NEU]]-Tabla25[[#This Row],[PAS_NUM_COR_COD_ROS_TG_NEU]]</f>
        <v>1</v>
      </c>
      <c r="BD152" s="33">
        <f>Tabla25[[#This Row],[ROS_DUR_COR_COD_ROS_TG_NEU]]-Tabla25[[#This Row],[PAS_DUR_COR_COD_ROS_TG_NEU]]</f>
        <v>627.73684210526312</v>
      </c>
      <c r="BE152" s="33">
        <f>Tabla25[[#This Row],[ROS_NUM_COR_COD_ROS_TG_POS]]-Tabla25[[#This Row],[PAS_NUM_COR_COD_ROS_TG_POS]]</f>
        <v>1.2000000000000002</v>
      </c>
      <c r="BF152" s="33">
        <f>Tabla25[[#This Row],[ROS_DUR_COR_COD_ROS_TG_POS]]-Tabla25[[#This Row],[PAS_DUR_COR_COD_ROS_TG_POS]]</f>
        <v>618.05555555555543</v>
      </c>
      <c r="BG152" s="33">
        <f>Tabla25[[#This Row],[ROS_NUM_COR_COD_ROS_TG_TOT]]-Tabla25[[#This Row],[PAS_NUM_COR_COD_ROS_TG_TOT]]</f>
        <v>0.97528735632183938</v>
      </c>
      <c r="BH152" s="33">
        <f>Tabla25[[#This Row],[ROS_DUR_COR_COD_ROS_TG_TOT]]-Tabla25[[#This Row],[PAS_DUR_COR_COD_ROS_TG_TOT]]</f>
        <v>483.36700336700346</v>
      </c>
      <c r="BI152" s="30">
        <f>Tabla25[[#This Row],[ROS_NUM_COR_COD_ESC_TG_NEG]]-Tabla25[[#This Row],[PAS_NUM_COR_COD_ESC_TG_NEG]]</f>
        <v>-0.24444444444444446</v>
      </c>
      <c r="BJ152" s="30">
        <f>Tabla25[[#This Row],[ROS_DUR_COR_COD_ESC_TG_NEG]]-Tabla25[[#This Row],[PAS_DUR_COR_COD_ESC_TG_NEG]]</f>
        <v>-7.9384615384615245</v>
      </c>
      <c r="BK152" s="30">
        <f>Tabla25[[#This Row],[ROS_NUM_COR_COD_ESC_TG_NEU]]-Tabla25[[#This Row],[PAS_NUM_COR_COD_ESC_TG_NEU]]</f>
        <v>-1.0500000000000003</v>
      </c>
      <c r="BL152" s="30">
        <f>Tabla25[[#This Row],[ROS_DUR_COR_COD_ESC_TG_NEU]]-Tabla25[[#This Row],[PAS_DUR_COR_COD_ESC_TG_NEU]]</f>
        <v>-101.31092436974791</v>
      </c>
      <c r="BM152" s="30">
        <f>Tabla25[[#This Row],[ROS_NUM_COR_COD_ESC_TG_POS]]-Tabla25[[#This Row],[PAS_NUM_COR_COD_ESC_TG_POS]]</f>
        <v>-1.5500000000000003</v>
      </c>
      <c r="BN152" s="30">
        <f>Tabla25[[#This Row],[ROS_DUR_COR_COD_ESC_TG_POS]]-Tabla25[[#This Row],[PAS_DUR_COR_COD_ESC_TG_POS]]</f>
        <v>189.23157894736846</v>
      </c>
      <c r="BO152" s="30">
        <f>Tabla25[[#This Row],[ROS_NUM_COR_COD_ESC_TG_TOT]]-Tabla25[[#This Row],[PAS_NUM_COR_COD_ESC_TG_TOT]]</f>
        <v>-0.95172413793103439</v>
      </c>
      <c r="BP152" s="30">
        <f>Tabla25[[#This Row],[ROS_DUR_COR_COD_ESC_TG_TOT]]-Tabla25[[#This Row],[PAS_DUR_COR_COD_ESC_TG_TOT]]</f>
        <v>21.489795918367349</v>
      </c>
      <c r="BQ152" s="36">
        <f>Tabla25[[#This Row],[PAS_NUM_COR_COD_ROS_TG_NEG]]-Tabla25[[#This Row],[ESC_NUM_COR_COD_ROS_TG_NEG]]</f>
        <v>1.6277777777777778</v>
      </c>
      <c r="BR152" s="36">
        <f>Tabla25[[#This Row],[PAS_DUR_COR_COD_ROS_TG_NEG]]-Tabla25[[#This Row],[ESC_DUR_COR_COD_ROS_TG_NEG]]</f>
        <v>391.33333333333326</v>
      </c>
      <c r="BS152" s="36">
        <f>Tabla25[[#This Row],[PAS_NUM_COR_COD_ROS_TG_NEU]]-Tabla25[[#This Row],[ESC_NUM_COR_COD_ROS_TG_NEU]]</f>
        <v>2</v>
      </c>
      <c r="BT152" s="36">
        <f>Tabla25[[#This Row],[PAS_DUR_COR_COD_ROS_TG_NEU]]-Tabla25[[#This Row],[ESC_DUR_COR_COD_ROS_TG_NEU]]</f>
        <v>643.76315789473688</v>
      </c>
      <c r="BU152" s="36">
        <f>Tabla25[[#This Row],[PAS_NUM_COR_COD_ROS_TG_POS]]-Tabla25[[#This Row],[ESC_NUM_COR_COD_ROS_TG_POS]]</f>
        <v>2.2777777777777777</v>
      </c>
      <c r="BV152" s="36">
        <f>Tabla25[[#This Row],[PAS_DUR_COR_COD_ROS_TG_POS]]-Tabla25[[#This Row],[ESC_DUR_COR_COD_ROS_TG_POS]]</f>
        <v>662.7222222222224</v>
      </c>
      <c r="BW152" s="36">
        <f>Tabla25[[#This Row],[PAS_NUM_COR_COD_ROS_TG_TOT]]-Tabla25[[#This Row],[ESC_NUM_COR_COD_ROS_TG_TOT]]</f>
        <v>1.9619047619047618</v>
      </c>
      <c r="BX152" s="36">
        <f>Tabla25[[#This Row],[PAS_DUR_COR_COD_ROS_TG_TOT]]-Tabla25[[#This Row],[ESC_DUR_COR_COD_ROS_TG_TOT]]</f>
        <v>568.7681818181818</v>
      </c>
      <c r="BY152" s="39">
        <f>Tabla25[[#This Row],[PAS_NUM_COR_COD_ESC_TG_NEG]]-Tabla25[[#This Row],[ESC_NUM_COR_COD_ESC_TG_NEG]]</f>
        <v>-3.3111111111111109</v>
      </c>
      <c r="BZ152" s="39">
        <f>Tabla25[[#This Row],[PAS_DUR_COR_COD_ESC_TG_NEG]]-Tabla25[[#This Row],[ESC_DUR_COR_COD_ESC_TG_NEG]]</f>
        <v>-520.79487179487171</v>
      </c>
      <c r="CA152" s="39">
        <f>Tabla25[[#This Row],[PAS_NUM_COR_COD_ESC_TG_NEU]]-Tabla25[[#This Row],[ESC_NUM_COR_COD_ESC_TG_NEU]]</f>
        <v>-2.25</v>
      </c>
      <c r="CB152" s="39">
        <f>Tabla25[[#This Row],[PAS_DUR_COR_COD_ESC_TG_NEU]]-Tabla25[[#This Row],[ESC_DUR_COR_COD_ESC_TG_NEU]]</f>
        <v>-832.45098039215679</v>
      </c>
      <c r="CC152" s="39">
        <f>Tabla25[[#This Row],[PAS_NUM_COR_COD_ESC_TG_POS]]-Tabla25[[#This Row],[ESC_NUM_COR_COD_ESC_TG_POS]]</f>
        <v>-2.6055555555555552</v>
      </c>
      <c r="CD152" s="39">
        <f>Tabla25[[#This Row],[PAS_DUR_COR_COD_ESC_TG_POS]]-Tabla25[[#This Row],[ESC_DUR_COR_COD_ESC_TG_POS]]</f>
        <v>-999.52046783625735</v>
      </c>
      <c r="CE152" s="39">
        <f>Tabla25[[#This Row],[PAS_NUM_COR_COD_ESC_TG_TOT]]-Tabla25[[#This Row],[ESC_NUM_COR_COD_ESC_TG_TOT]]</f>
        <v>-2.7071428571428569</v>
      </c>
      <c r="CF152" s="39">
        <f>Tabla25[[#This Row],[PAS_DUR_COR_COD_ESC_TG_TOT]]-Tabla25[[#This Row],[ESC_DUR_COR_COD_ESC_TG_TOT]]</f>
        <v>-795.00831443688583</v>
      </c>
      <c r="CG152" s="42">
        <f>Tabla25[[#This Row],[PAS_NUM_COR_COD_ROS_TG_NEG]]-Tabla25[[#This Row],[PAS_NUM_COR_COD_ESC_TG_NEG]]</f>
        <v>2.0499999999999998</v>
      </c>
      <c r="CH152" s="42">
        <f>Tabla25[[#This Row],[PAS_NUM_COR_COD_ROS_TG_NEU]]-Tabla25[[#This Row],[PAS_NUM_COR_COD_ESC_TG_NEU]]</f>
        <v>1.5499999999999998</v>
      </c>
      <c r="CI152" s="42">
        <f>Tabla25[[#This Row],[PAS_NUM_COR_COD_ROS_TG_POS]]-Tabla25[[#This Row],[PAS_NUM_COR_COD_ESC_TG_POS]]</f>
        <v>0.54999999999999982</v>
      </c>
      <c r="CJ152" s="42">
        <f>Tabla25[[#This Row],[PAS_NUM_COR_COD_ROS_TG_TOT]]-Tabla25[[#This Row],[PAS_NUM_COR_COD_ESC_TG_TOT]]</f>
        <v>1.3833333333333333</v>
      </c>
      <c r="CK152" s="42">
        <f>Tabla25[[#This Row],[PAS_DUR_COR_COD_ROS_TG_NEG]]-Tabla25[[#This Row],[PAS_DUR_COR_COD_ESC_TG_NEG]]</f>
        <v>419.29487179487171</v>
      </c>
      <c r="CL152" s="42">
        <f>Tabla25[[#This Row],[PAS_DUR_COR_COD_ROS_TG_NEU]]-Tabla25[[#This Row],[PAS_DUR_COR_COD_ESC_TG_NEU]]</f>
        <v>497.38080495356041</v>
      </c>
      <c r="CM152" s="42">
        <f>Tabla25[[#This Row],[PAS_DUR_COR_COD_ROS_TG_POS]]-Tabla25[[#This Row],[PAS_DUR_COR_COD_ESC_TG_POS]]</f>
        <v>371.6871345029241</v>
      </c>
      <c r="CN152" s="42">
        <f>Tabla25[[#This Row],[PAS_DUR_COR_COD_ROS_TG_TOT]]-Tabla25[[#This Row],[PAS_DUR_COR_COD_ESC_TG_TOT]]</f>
        <v>441.30797773654911</v>
      </c>
      <c r="CO152" s="44">
        <f>Tabla25[[#This Row],[ESC_NUM_COR_COD_ROS_TG_NEG]]-Tabla25[[#This Row],[ESC_NUM_COR_COD_ESC_TG_NEG]]</f>
        <v>-2.8888888888888884</v>
      </c>
      <c r="CP152" s="44">
        <f>Tabla25[[#This Row],[ESC_NUM_COR_COD_ROS_TG_NEU]]-Tabla25[[#This Row],[ESC_NUM_COR_COD_ESC_TG_NEU]]</f>
        <v>-2.7</v>
      </c>
      <c r="CQ152" s="44">
        <f>Tabla25[[#This Row],[ESC_NUM_COR_COD_ROS_TG_POS]]-Tabla25[[#This Row],[ESC_NUM_COR_COD_ESC_TG_POS]]</f>
        <v>-4.333333333333333</v>
      </c>
      <c r="CR152" s="44">
        <f>Tabla25[[#This Row],[ESC_NUM_COR_COD_ROS_TG_TOT]]-Tabla25[[#This Row],[ESC_NUM_COR_COD_ESC_TG_TOT]]</f>
        <v>-3.2857142857142856</v>
      </c>
      <c r="CS152" s="44">
        <f>Tabla25[[#This Row],[ESC_DUR_COR_COD_ROS_TG_NEG]]-Tabla25[[#This Row],[ESC_DUR_COR_COD_ESC_TG_NEG]]</f>
        <v>-492.83333333333326</v>
      </c>
      <c r="CT152" s="44">
        <f>Tabla25[[#This Row],[ESC_DUR_COR_COD_ROS_TG_NEU]]-Tabla25[[#This Row],[ESC_DUR_COR_COD_ESC_TG_NEU]]</f>
        <v>-978.83333333333326</v>
      </c>
      <c r="CU152" s="44">
        <f>Tabla25[[#This Row],[ESC_DUR_COR_COD_ROS_TG_POS]]-Tabla25[[#This Row],[ESC_DUR_COR_COD_ESC_TG_POS]]</f>
        <v>-1290.5555555555557</v>
      </c>
      <c r="CV152" s="44">
        <f>Tabla25[[#This Row],[ESC_DUR_COR_COD_ROS_TG_TOT]]-Tabla25[[#This Row],[ESC_DUR_COR_COD_ESC_TG_TOT]]</f>
        <v>-922.46851851851852</v>
      </c>
      <c r="CW152" s="47">
        <f>Tabla25[[#This Row],[ROS_NUM_COR_COD_ROS_TG_NEG]]-Tabla25[[#This Row],[ROS_NUM_COR_COD_ESC_TG_NEG]]</f>
        <v>3</v>
      </c>
      <c r="CX152" s="47">
        <f>Tabla25[[#This Row],[ROS_NUM_COR_COD_ROS_TG_NEU]]-Tabla25[[#This Row],[ROS_NUM_COR_COD_ESC_TG_NEU]]</f>
        <v>3.6</v>
      </c>
      <c r="CY152" s="47">
        <f>Tabla25[[#This Row],[ROS_NUM_COR_COD_ROS_TG_POS]]-Tabla25[[#This Row],[ROS_NUM_COR_COD_ESC_TG_POS]]</f>
        <v>3.3000000000000003</v>
      </c>
      <c r="CZ152" s="47">
        <f>Tabla25[[#This Row],[ROS_NUM_COR_COD_ROS_TG_TOT]]-Tabla25[[#This Row],[ROS_NUM_COR_COD_ESC_TG_TOT]]</f>
        <v>3.3103448275862073</v>
      </c>
      <c r="DA152" s="47">
        <f>Tabla25[[#This Row],[ROS_DUR_COR_COD_ROS_TG_NEG]]-Tabla25[[#This Row],[ROS_DUR_COR_COD_ESC_TG_NEG]]</f>
        <v>634.84444444444432</v>
      </c>
      <c r="DB152" s="47">
        <f>Tabla25[[#This Row],[ROS_DUR_COR_COD_ROS_TG_NEU]]-Tabla25[[#This Row],[ROS_DUR_COR_COD_ESC_TG_NEU]]</f>
        <v>1226.4285714285716</v>
      </c>
      <c r="DC152" s="47">
        <f>Tabla25[[#This Row],[ROS_DUR_COR_COD_ROS_TG_POS]]-Tabla25[[#This Row],[ROS_DUR_COR_COD_ESC_TG_POS]]</f>
        <v>800.51111111111106</v>
      </c>
      <c r="DD152" s="47">
        <f>Tabla25[[#This Row],[ROS_DUR_COR_COD_ROS_TG_TOT]]-Tabla25[[#This Row],[ROS_DUR_COR_COD_ESC_TG_TOT]]</f>
        <v>903.18518518518522</v>
      </c>
    </row>
    <row r="153" spans="1:108" x14ac:dyDescent="0.3">
      <c r="A153" s="2" t="s">
        <v>151</v>
      </c>
      <c r="B153" s="2">
        <v>50</v>
      </c>
      <c r="C153" s="2">
        <v>1</v>
      </c>
      <c r="D153" s="2">
        <v>57</v>
      </c>
      <c r="E153" s="19">
        <v>2.3684210526315788</v>
      </c>
      <c r="F153" s="19">
        <v>939.30769230769226</v>
      </c>
      <c r="G153" s="19">
        <v>2.8421052631578947</v>
      </c>
      <c r="H153" s="19">
        <v>1276.8461538461538</v>
      </c>
      <c r="I153" s="19">
        <v>2.35</v>
      </c>
      <c r="J153" s="19">
        <v>1360.3636363636363</v>
      </c>
      <c r="K153" s="19">
        <v>2.5172413793103448</v>
      </c>
      <c r="L153" s="19">
        <v>1183.081081081081</v>
      </c>
      <c r="M153" s="21">
        <v>3.1052631578947367</v>
      </c>
      <c r="N153" s="21">
        <v>1118.7058823529412</v>
      </c>
      <c r="O153" s="21">
        <v>2.736842105263158</v>
      </c>
      <c r="P153" s="21">
        <v>1175.3571428571429</v>
      </c>
      <c r="Q153" s="21">
        <v>2.75</v>
      </c>
      <c r="R153" s="21">
        <v>1110.3571428571429</v>
      </c>
      <c r="S153" s="21">
        <v>2.8620689655172415</v>
      </c>
      <c r="T153" s="21">
        <v>1133.7333333333333</v>
      </c>
      <c r="U153" s="22">
        <v>2.5555555555555554</v>
      </c>
      <c r="V153" s="22">
        <v>895.71428571428567</v>
      </c>
      <c r="W153" s="22">
        <v>2.4444444444444446</v>
      </c>
      <c r="X153" s="22">
        <v>1091.5</v>
      </c>
      <c r="Y153" s="22">
        <v>3.5</v>
      </c>
      <c r="Z153" s="22">
        <v>1095.7</v>
      </c>
      <c r="AA153" s="22">
        <v>2.8571428571428572</v>
      </c>
      <c r="AB153" s="22">
        <v>1033.7391304347825</v>
      </c>
      <c r="AC153" s="24">
        <v>2.6666666666666665</v>
      </c>
      <c r="AD153" s="24">
        <v>1039.4285714285713</v>
      </c>
      <c r="AE153" s="24">
        <v>2.3333333333333335</v>
      </c>
      <c r="AF153" s="24">
        <v>944.66666666666663</v>
      </c>
      <c r="AG153" s="24">
        <v>1.2</v>
      </c>
      <c r="AH153" s="24">
        <v>453.33333333333331</v>
      </c>
      <c r="AI153" s="24">
        <v>2.0357142857142856</v>
      </c>
      <c r="AJ153" s="24">
        <v>824.42105263157896</v>
      </c>
      <c r="AK153" s="26">
        <v>1.5555555555555556</v>
      </c>
      <c r="AL153" s="26">
        <v>755.6</v>
      </c>
      <c r="AM153" s="26">
        <v>0.8</v>
      </c>
      <c r="AN153" s="26">
        <v>416.8</v>
      </c>
      <c r="AO153" s="26">
        <v>0.88888888888888884</v>
      </c>
      <c r="AP153" s="26">
        <v>539</v>
      </c>
      <c r="AQ153" s="26">
        <v>1.0714285714285714</v>
      </c>
      <c r="AR153" s="26">
        <v>572.71428571428567</v>
      </c>
      <c r="AS153" s="28">
        <v>3.8888888888888888</v>
      </c>
      <c r="AT153" s="28">
        <v>1573.1428571428571</v>
      </c>
      <c r="AU153" s="28">
        <v>3.9</v>
      </c>
      <c r="AV153" s="28">
        <v>1111.3</v>
      </c>
      <c r="AW153" s="28">
        <v>4.333333333333333</v>
      </c>
      <c r="AX153" s="28">
        <v>1253.3333333333333</v>
      </c>
      <c r="AY153" s="28">
        <v>4.0357142857142856</v>
      </c>
      <c r="AZ153" s="28">
        <v>1284.8076923076924</v>
      </c>
      <c r="BA153" s="33">
        <f>Tabla25[[#This Row],[ROS_NUM_COR_COD_ROS_TG_NEG]]-Tabla25[[#This Row],[PAS_NUM_COR_COD_ROS_TG_NEG]]</f>
        <v>0.78362573099415211</v>
      </c>
      <c r="BB153" s="33">
        <f>Tabla25[[#This Row],[ROS_DUR_COR_COD_ROS_TG_NEG]]-Tabla25[[#This Row],[PAS_DUR_COR_COD_ROS_TG_NEG]]</f>
        <v>454.43697478991589</v>
      </c>
      <c r="BC153" s="33">
        <f>Tabla25[[#This Row],[ROS_NUM_COR_COD_ROS_TG_NEU]]-Tabla25[[#This Row],[PAS_NUM_COR_COD_ROS_TG_NEU]]</f>
        <v>1.1631578947368419</v>
      </c>
      <c r="BD153" s="33">
        <f>Tabla25[[#This Row],[ROS_DUR_COR_COD_ROS_TG_NEU]]-Tabla25[[#This Row],[PAS_DUR_COR_COD_ROS_TG_NEU]]</f>
        <v>-64.057142857142935</v>
      </c>
      <c r="BE153" s="33">
        <f>Tabla25[[#This Row],[ROS_NUM_COR_COD_ROS_TG_POS]]-Tabla25[[#This Row],[PAS_NUM_COR_COD_ROS_TG_POS]]</f>
        <v>1.583333333333333</v>
      </c>
      <c r="BF153" s="33">
        <f>Tabla25[[#This Row],[ROS_DUR_COR_COD_ROS_TG_POS]]-Tabla25[[#This Row],[PAS_DUR_COR_COD_ROS_TG_POS]]</f>
        <v>142.97619047619037</v>
      </c>
      <c r="BG153" s="33">
        <f>Tabla25[[#This Row],[ROS_NUM_COR_COD_ROS_TG_TOT]]-Tabla25[[#This Row],[PAS_NUM_COR_COD_ROS_TG_TOT]]</f>
        <v>1.173645320197044</v>
      </c>
      <c r="BH153" s="33">
        <f>Tabla25[[#This Row],[ROS_DUR_COR_COD_ROS_TG_TOT]]-Tabla25[[#This Row],[PAS_DUR_COR_COD_ROS_TG_TOT]]</f>
        <v>151.07435897435903</v>
      </c>
      <c r="BI153" s="30">
        <f>Tabla25[[#This Row],[ROS_NUM_COR_COD_ESC_TG_NEG]]-Tabla25[[#This Row],[PAS_NUM_COR_COD_ESC_TG_NEG]]</f>
        <v>-0.81286549707602318</v>
      </c>
      <c r="BJ153" s="30">
        <f>Tabla25[[#This Row],[ROS_DUR_COR_COD_ESC_TG_NEG]]-Tabla25[[#This Row],[PAS_DUR_COR_COD_ESC_TG_NEG]]</f>
        <v>-183.70769230769224</v>
      </c>
      <c r="BK153" s="30">
        <f>Tabla25[[#This Row],[ROS_NUM_COR_COD_ESC_TG_NEU]]-Tabla25[[#This Row],[PAS_NUM_COR_COD_ESC_TG_NEU]]</f>
        <v>-2.0421052631578949</v>
      </c>
      <c r="BL153" s="30">
        <f>Tabla25[[#This Row],[ROS_DUR_COR_COD_ESC_TG_NEU]]-Tabla25[[#This Row],[PAS_DUR_COR_COD_ESC_TG_NEU]]</f>
        <v>-860.04615384615386</v>
      </c>
      <c r="BM153" s="30">
        <f>Tabla25[[#This Row],[ROS_NUM_COR_COD_ESC_TG_POS]]-Tabla25[[#This Row],[PAS_NUM_COR_COD_ESC_TG_POS]]</f>
        <v>-1.4611111111111112</v>
      </c>
      <c r="BN153" s="30">
        <f>Tabla25[[#This Row],[ROS_DUR_COR_COD_ESC_TG_POS]]-Tabla25[[#This Row],[PAS_DUR_COR_COD_ESC_TG_POS]]</f>
        <v>-821.36363636363626</v>
      </c>
      <c r="BO153" s="30">
        <f>Tabla25[[#This Row],[ROS_NUM_COR_COD_ESC_TG_TOT]]-Tabla25[[#This Row],[PAS_NUM_COR_COD_ESC_TG_TOT]]</f>
        <v>-1.4458128078817734</v>
      </c>
      <c r="BP153" s="30">
        <f>Tabla25[[#This Row],[ROS_DUR_COR_COD_ESC_TG_TOT]]-Tabla25[[#This Row],[PAS_DUR_COR_COD_ESC_TG_TOT]]</f>
        <v>-610.36679536679537</v>
      </c>
      <c r="BQ153" s="36">
        <f>Tabla25[[#This Row],[PAS_NUM_COR_COD_ROS_TG_NEG]]-Tabla25[[#This Row],[ESC_NUM_COR_COD_ROS_TG_NEG]]</f>
        <v>0.43859649122807021</v>
      </c>
      <c r="BR153" s="36">
        <f>Tabla25[[#This Row],[PAS_DUR_COR_COD_ROS_TG_NEG]]-Tabla25[[#This Row],[ESC_DUR_COR_COD_ROS_TG_NEG]]</f>
        <v>79.277310924369885</v>
      </c>
      <c r="BS153" s="36">
        <f>Tabla25[[#This Row],[PAS_NUM_COR_COD_ROS_TG_NEU]]-Tabla25[[#This Row],[ESC_NUM_COR_COD_ROS_TG_NEU]]</f>
        <v>0.40350877192982448</v>
      </c>
      <c r="BT153" s="36">
        <f>Tabla25[[#This Row],[PAS_DUR_COR_COD_ROS_TG_NEU]]-Tabla25[[#This Row],[ESC_DUR_COR_COD_ROS_TG_NEU]]</f>
        <v>230.69047619047626</v>
      </c>
      <c r="BU153" s="36">
        <f>Tabla25[[#This Row],[PAS_NUM_COR_COD_ROS_TG_POS]]-Tabla25[[#This Row],[ESC_NUM_COR_COD_ROS_TG_POS]]</f>
        <v>1.55</v>
      </c>
      <c r="BV153" s="36">
        <f>Tabla25[[#This Row],[PAS_DUR_COR_COD_ROS_TG_POS]]-Tabla25[[#This Row],[ESC_DUR_COR_COD_ROS_TG_POS]]</f>
        <v>657.02380952380963</v>
      </c>
      <c r="BW153" s="36">
        <f>Tabla25[[#This Row],[PAS_NUM_COR_COD_ROS_TG_TOT]]-Tabla25[[#This Row],[ESC_NUM_COR_COD_ROS_TG_TOT]]</f>
        <v>0.82635467980295596</v>
      </c>
      <c r="BX153" s="36">
        <f>Tabla25[[#This Row],[PAS_DUR_COR_COD_ROS_TG_TOT]]-Tabla25[[#This Row],[ESC_DUR_COR_COD_ROS_TG_TOT]]</f>
        <v>309.31228070175439</v>
      </c>
      <c r="BY153" s="39">
        <f>Tabla25[[#This Row],[PAS_NUM_COR_COD_ESC_TG_NEG]]-Tabla25[[#This Row],[ESC_NUM_COR_COD_ESC_TG_NEG]]</f>
        <v>-0.1871345029239766</v>
      </c>
      <c r="BZ153" s="39">
        <f>Tabla25[[#This Row],[PAS_DUR_COR_COD_ESC_TG_NEG]]-Tabla25[[#This Row],[ESC_DUR_COR_COD_ESC_TG_NEG]]</f>
        <v>43.593406593406598</v>
      </c>
      <c r="CA153" s="39">
        <f>Tabla25[[#This Row],[PAS_NUM_COR_COD_ESC_TG_NEU]]-Tabla25[[#This Row],[ESC_NUM_COR_COD_ESC_TG_NEU]]</f>
        <v>0.39766081871345005</v>
      </c>
      <c r="CB153" s="39">
        <f>Tabla25[[#This Row],[PAS_DUR_COR_COD_ESC_TG_NEU]]-Tabla25[[#This Row],[ESC_DUR_COR_COD_ESC_TG_NEU]]</f>
        <v>185.34615384615381</v>
      </c>
      <c r="CC153" s="39">
        <f>Tabla25[[#This Row],[PAS_NUM_COR_COD_ESC_TG_POS]]-Tabla25[[#This Row],[ESC_NUM_COR_COD_ESC_TG_POS]]</f>
        <v>-1.1499999999999999</v>
      </c>
      <c r="CD153" s="39">
        <f>Tabla25[[#This Row],[PAS_DUR_COR_COD_ESC_TG_POS]]-Tabla25[[#This Row],[ESC_DUR_COR_COD_ESC_TG_POS]]</f>
        <v>264.66363636363621</v>
      </c>
      <c r="CE153" s="39">
        <f>Tabla25[[#This Row],[PAS_NUM_COR_COD_ESC_TG_TOT]]-Tabla25[[#This Row],[ESC_NUM_COR_COD_ESC_TG_TOT]]</f>
        <v>-0.33990147783251246</v>
      </c>
      <c r="CF153" s="39">
        <f>Tabla25[[#This Row],[PAS_DUR_COR_COD_ESC_TG_TOT]]-Tabla25[[#This Row],[ESC_DUR_COR_COD_ESC_TG_TOT]]</f>
        <v>149.34195064629853</v>
      </c>
      <c r="CG153" s="42">
        <f>Tabla25[[#This Row],[PAS_NUM_COR_COD_ROS_TG_NEG]]-Tabla25[[#This Row],[PAS_NUM_COR_COD_ESC_TG_NEG]]</f>
        <v>0.73684210526315796</v>
      </c>
      <c r="CH153" s="42">
        <f>Tabla25[[#This Row],[PAS_NUM_COR_COD_ROS_TG_NEU]]-Tabla25[[#This Row],[PAS_NUM_COR_COD_ESC_TG_NEU]]</f>
        <v>-0.10526315789473673</v>
      </c>
      <c r="CI153" s="42">
        <f>Tabla25[[#This Row],[PAS_NUM_COR_COD_ROS_TG_POS]]-Tabla25[[#This Row],[PAS_NUM_COR_COD_ESC_TG_POS]]</f>
        <v>0.39999999999999991</v>
      </c>
      <c r="CJ153" s="42">
        <f>Tabla25[[#This Row],[PAS_NUM_COR_COD_ROS_TG_TOT]]-Tabla25[[#This Row],[PAS_NUM_COR_COD_ESC_TG_TOT]]</f>
        <v>0.3448275862068968</v>
      </c>
      <c r="CK153" s="42">
        <f>Tabla25[[#This Row],[PAS_DUR_COR_COD_ROS_TG_NEG]]-Tabla25[[#This Row],[PAS_DUR_COR_COD_ESC_TG_NEG]]</f>
        <v>179.39819004524895</v>
      </c>
      <c r="CL153" s="42">
        <f>Tabla25[[#This Row],[PAS_DUR_COR_COD_ROS_TG_NEU]]-Tabla25[[#This Row],[PAS_DUR_COR_COD_ESC_TG_NEU]]</f>
        <v>-101.48901098901092</v>
      </c>
      <c r="CM153" s="42">
        <f>Tabla25[[#This Row],[PAS_DUR_COR_COD_ROS_TG_POS]]-Tabla25[[#This Row],[PAS_DUR_COR_COD_ESC_TG_POS]]</f>
        <v>-250.00649350649337</v>
      </c>
      <c r="CN153" s="42">
        <f>Tabla25[[#This Row],[PAS_DUR_COR_COD_ROS_TG_TOT]]-Tabla25[[#This Row],[PAS_DUR_COR_COD_ESC_TG_TOT]]</f>
        <v>-49.34774774774769</v>
      </c>
      <c r="CO153" s="44">
        <f>Tabla25[[#This Row],[ESC_NUM_COR_COD_ROS_TG_NEG]]-Tabla25[[#This Row],[ESC_NUM_COR_COD_ESC_TG_NEG]]</f>
        <v>0.11111111111111116</v>
      </c>
      <c r="CP153" s="44">
        <f>Tabla25[[#This Row],[ESC_NUM_COR_COD_ROS_TG_NEU]]-Tabla25[[#This Row],[ESC_NUM_COR_COD_ESC_TG_NEU]]</f>
        <v>-0.11111111111111116</v>
      </c>
      <c r="CQ153" s="44">
        <f>Tabla25[[#This Row],[ESC_NUM_COR_COD_ROS_TG_POS]]-Tabla25[[#This Row],[ESC_NUM_COR_COD_ESC_TG_POS]]</f>
        <v>-2.2999999999999998</v>
      </c>
      <c r="CR153" s="44">
        <f>Tabla25[[#This Row],[ESC_NUM_COR_COD_ROS_TG_TOT]]-Tabla25[[#This Row],[ESC_NUM_COR_COD_ESC_TG_TOT]]</f>
        <v>-0.82142857142857162</v>
      </c>
      <c r="CS153" s="44">
        <f>Tabla25[[#This Row],[ESC_DUR_COR_COD_ROS_TG_NEG]]-Tabla25[[#This Row],[ESC_DUR_COR_COD_ESC_TG_NEG]]</f>
        <v>143.71428571428567</v>
      </c>
      <c r="CT153" s="44">
        <f>Tabla25[[#This Row],[ESC_DUR_COR_COD_ROS_TG_NEU]]-Tabla25[[#This Row],[ESC_DUR_COR_COD_ESC_TG_NEU]]</f>
        <v>-146.83333333333337</v>
      </c>
      <c r="CU153" s="44">
        <f>Tabla25[[#This Row],[ESC_DUR_COR_COD_ROS_TG_POS]]-Tabla25[[#This Row],[ESC_DUR_COR_COD_ESC_TG_POS]]</f>
        <v>-642.36666666666679</v>
      </c>
      <c r="CV153" s="44">
        <f>Tabla25[[#This Row],[ESC_DUR_COR_COD_ROS_TG_TOT]]-Tabla25[[#This Row],[ESC_DUR_COR_COD_ESC_TG_TOT]]</f>
        <v>-209.31807780320355</v>
      </c>
      <c r="CW153" s="47">
        <f>Tabla25[[#This Row],[ROS_NUM_COR_COD_ROS_TG_NEG]]-Tabla25[[#This Row],[ROS_NUM_COR_COD_ESC_TG_NEG]]</f>
        <v>2.333333333333333</v>
      </c>
      <c r="CX153" s="47">
        <f>Tabla25[[#This Row],[ROS_NUM_COR_COD_ROS_TG_NEU]]-Tabla25[[#This Row],[ROS_NUM_COR_COD_ESC_TG_NEU]]</f>
        <v>3.0999999999999996</v>
      </c>
      <c r="CY153" s="47">
        <f>Tabla25[[#This Row],[ROS_NUM_COR_COD_ROS_TG_POS]]-Tabla25[[#This Row],[ROS_NUM_COR_COD_ESC_TG_POS]]</f>
        <v>3.4444444444444442</v>
      </c>
      <c r="CZ153" s="47">
        <f>Tabla25[[#This Row],[ROS_NUM_COR_COD_ROS_TG_TOT]]-Tabla25[[#This Row],[ROS_NUM_COR_COD_ESC_TG_TOT]]</f>
        <v>2.9642857142857144</v>
      </c>
      <c r="DA153" s="47">
        <f>Tabla25[[#This Row],[ROS_DUR_COR_COD_ROS_TG_NEG]]-Tabla25[[#This Row],[ROS_DUR_COR_COD_ESC_TG_NEG]]</f>
        <v>817.54285714285709</v>
      </c>
      <c r="DB153" s="47">
        <f>Tabla25[[#This Row],[ROS_DUR_COR_COD_ROS_TG_NEU]]-Tabla25[[#This Row],[ROS_DUR_COR_COD_ESC_TG_NEU]]</f>
        <v>694.5</v>
      </c>
      <c r="DC153" s="47">
        <f>Tabla25[[#This Row],[ROS_DUR_COR_COD_ROS_TG_POS]]-Tabla25[[#This Row],[ROS_DUR_COR_COD_ESC_TG_POS]]</f>
        <v>714.33333333333326</v>
      </c>
      <c r="DD153" s="47">
        <f>Tabla25[[#This Row],[ROS_DUR_COR_COD_ROS_TG_TOT]]-Tabla25[[#This Row],[ROS_DUR_COR_COD_ESC_TG_TOT]]</f>
        <v>712.09340659340671</v>
      </c>
    </row>
    <row r="154" spans="1:108" x14ac:dyDescent="0.3">
      <c r="A154" s="2" t="s">
        <v>152</v>
      </c>
      <c r="B154" s="2">
        <v>50</v>
      </c>
      <c r="C154" s="2">
        <v>1</v>
      </c>
      <c r="D154" s="2">
        <v>56</v>
      </c>
      <c r="E154" s="19">
        <v>1.1000000000000001</v>
      </c>
      <c r="F154" s="19">
        <v>756.25</v>
      </c>
      <c r="G154" s="19">
        <v>2.6</v>
      </c>
      <c r="H154" s="19">
        <v>757.5625</v>
      </c>
      <c r="I154" s="19">
        <v>1.9</v>
      </c>
      <c r="J154" s="19">
        <v>639.5</v>
      </c>
      <c r="K154" s="19">
        <v>1.8666666666666667</v>
      </c>
      <c r="L154" s="19">
        <v>713.78947368421052</v>
      </c>
      <c r="M154" s="21">
        <v>1.95</v>
      </c>
      <c r="N154" s="21">
        <v>736.71428571428567</v>
      </c>
      <c r="O154" s="21">
        <v>1.95</v>
      </c>
      <c r="P154" s="21">
        <v>657.76923076923072</v>
      </c>
      <c r="Q154" s="21">
        <v>2.5499999999999998</v>
      </c>
      <c r="R154" s="21">
        <v>794.86666666666667</v>
      </c>
      <c r="S154" s="21">
        <v>2.15</v>
      </c>
      <c r="T154" s="21">
        <v>733.04761904761904</v>
      </c>
      <c r="U154" s="22">
        <v>2</v>
      </c>
      <c r="V154" s="22">
        <v>548</v>
      </c>
      <c r="W154" s="22">
        <v>1.7</v>
      </c>
      <c r="X154" s="22">
        <v>565.28571428571433</v>
      </c>
      <c r="Y154" s="22">
        <v>2</v>
      </c>
      <c r="Z154" s="22">
        <v>932.66666666666663</v>
      </c>
      <c r="AA154" s="22">
        <v>1.9</v>
      </c>
      <c r="AB154" s="22">
        <v>663.66666666666663</v>
      </c>
      <c r="AC154" s="24">
        <v>1.4</v>
      </c>
      <c r="AD154" s="24">
        <v>416.85714285714283</v>
      </c>
      <c r="AE154" s="24">
        <v>1.7</v>
      </c>
      <c r="AF154" s="24">
        <v>715.5</v>
      </c>
      <c r="AG154" s="24">
        <v>0.9</v>
      </c>
      <c r="AH154" s="24">
        <v>361.5</v>
      </c>
      <c r="AI154" s="24">
        <v>1.3333333333333333</v>
      </c>
      <c r="AJ154" s="24">
        <v>493.68421052631578</v>
      </c>
      <c r="AK154" s="26">
        <v>1.2222222222222223</v>
      </c>
      <c r="AL154" s="26">
        <v>593</v>
      </c>
      <c r="AM154" s="26">
        <v>1.7</v>
      </c>
      <c r="AN154" s="26">
        <v>417.57142857142856</v>
      </c>
      <c r="AO154" s="26">
        <v>1.3</v>
      </c>
      <c r="AP154" s="26">
        <v>540.20000000000005</v>
      </c>
      <c r="AQ154" s="26">
        <v>1.4137931034482758</v>
      </c>
      <c r="AR154" s="26">
        <v>499.75</v>
      </c>
      <c r="AS154" s="28">
        <v>2.4444444444444446</v>
      </c>
      <c r="AT154" s="28">
        <v>593.5</v>
      </c>
      <c r="AU154" s="28">
        <v>3.1</v>
      </c>
      <c r="AV154" s="28">
        <v>737.44444444444446</v>
      </c>
      <c r="AW154" s="28">
        <v>1</v>
      </c>
      <c r="AX154" s="28">
        <v>495</v>
      </c>
      <c r="AY154" s="28">
        <v>2.1724137931034484</v>
      </c>
      <c r="AZ154" s="28">
        <v>630</v>
      </c>
      <c r="BA154" s="33">
        <f>Tabla25[[#This Row],[ROS_NUM_COR_COD_ROS_TG_NEG]]-Tabla25[[#This Row],[PAS_NUM_COR_COD_ROS_TG_NEG]]</f>
        <v>0.49444444444444469</v>
      </c>
      <c r="BB154" s="33">
        <f>Tabla25[[#This Row],[ROS_DUR_COR_COD_ROS_TG_NEG]]-Tabla25[[#This Row],[PAS_DUR_COR_COD_ROS_TG_NEG]]</f>
        <v>-143.21428571428567</v>
      </c>
      <c r="BC154" s="33">
        <f>Tabla25[[#This Row],[ROS_NUM_COR_COD_ROS_TG_NEU]]-Tabla25[[#This Row],[PAS_NUM_COR_COD_ROS_TG_NEU]]</f>
        <v>1.1500000000000001</v>
      </c>
      <c r="BD154" s="33">
        <f>Tabla25[[#This Row],[ROS_DUR_COR_COD_ROS_TG_NEU]]-Tabla25[[#This Row],[PAS_DUR_COR_COD_ROS_TG_NEU]]</f>
        <v>79.67521367521374</v>
      </c>
      <c r="BE154" s="33">
        <f>Tabla25[[#This Row],[ROS_NUM_COR_COD_ROS_TG_POS]]-Tabla25[[#This Row],[PAS_NUM_COR_COD_ROS_TG_POS]]</f>
        <v>-1.5499999999999998</v>
      </c>
      <c r="BF154" s="33">
        <f>Tabla25[[#This Row],[ROS_DUR_COR_COD_ROS_TG_POS]]-Tabla25[[#This Row],[PAS_DUR_COR_COD_ROS_TG_POS]]</f>
        <v>-299.86666666666667</v>
      </c>
      <c r="BG154" s="33">
        <f>Tabla25[[#This Row],[ROS_NUM_COR_COD_ROS_TG_TOT]]-Tabla25[[#This Row],[PAS_NUM_COR_COD_ROS_TG_TOT]]</f>
        <v>2.2413793103448487E-2</v>
      </c>
      <c r="BH154" s="33">
        <f>Tabla25[[#This Row],[ROS_DUR_COR_COD_ROS_TG_TOT]]-Tabla25[[#This Row],[PAS_DUR_COR_COD_ROS_TG_TOT]]</f>
        <v>-103.04761904761904</v>
      </c>
      <c r="BI154" s="30">
        <f>Tabla25[[#This Row],[ROS_NUM_COR_COD_ESC_TG_NEG]]-Tabla25[[#This Row],[PAS_NUM_COR_COD_ESC_TG_NEG]]</f>
        <v>0.12222222222222223</v>
      </c>
      <c r="BJ154" s="30">
        <f>Tabla25[[#This Row],[ROS_DUR_COR_COD_ESC_TG_NEG]]-Tabla25[[#This Row],[PAS_DUR_COR_COD_ESC_TG_NEG]]</f>
        <v>-163.25</v>
      </c>
      <c r="BK154" s="30">
        <f>Tabla25[[#This Row],[ROS_NUM_COR_COD_ESC_TG_NEU]]-Tabla25[[#This Row],[PAS_NUM_COR_COD_ESC_TG_NEU]]</f>
        <v>-0.90000000000000013</v>
      </c>
      <c r="BL154" s="30">
        <f>Tabla25[[#This Row],[ROS_DUR_COR_COD_ESC_TG_NEU]]-Tabla25[[#This Row],[PAS_DUR_COR_COD_ESC_TG_NEU]]</f>
        <v>-339.99107142857144</v>
      </c>
      <c r="BM154" s="30">
        <f>Tabla25[[#This Row],[ROS_NUM_COR_COD_ESC_TG_POS]]-Tabla25[[#This Row],[PAS_NUM_COR_COD_ESC_TG_POS]]</f>
        <v>-0.59999999999999987</v>
      </c>
      <c r="BN154" s="30">
        <f>Tabla25[[#This Row],[ROS_DUR_COR_COD_ESC_TG_POS]]-Tabla25[[#This Row],[PAS_DUR_COR_COD_ESC_TG_POS]]</f>
        <v>-99.299999999999955</v>
      </c>
      <c r="BO154" s="30">
        <f>Tabla25[[#This Row],[ROS_NUM_COR_COD_ESC_TG_TOT]]-Tabla25[[#This Row],[PAS_NUM_COR_COD_ESC_TG_TOT]]</f>
        <v>-0.4528735632183909</v>
      </c>
      <c r="BP154" s="30">
        <f>Tabla25[[#This Row],[ROS_DUR_COR_COD_ESC_TG_TOT]]-Tabla25[[#This Row],[PAS_DUR_COR_COD_ESC_TG_TOT]]</f>
        <v>-214.03947368421052</v>
      </c>
      <c r="BQ154" s="36">
        <f>Tabla25[[#This Row],[PAS_NUM_COR_COD_ROS_TG_NEG]]-Tabla25[[#This Row],[ESC_NUM_COR_COD_ROS_TG_NEG]]</f>
        <v>0.55000000000000004</v>
      </c>
      <c r="BR154" s="36">
        <f>Tabla25[[#This Row],[PAS_DUR_COR_COD_ROS_TG_NEG]]-Tabla25[[#This Row],[ESC_DUR_COR_COD_ROS_TG_NEG]]</f>
        <v>319.85714285714283</v>
      </c>
      <c r="BS154" s="36">
        <f>Tabla25[[#This Row],[PAS_NUM_COR_COD_ROS_TG_NEU]]-Tabla25[[#This Row],[ESC_NUM_COR_COD_ROS_TG_NEU]]</f>
        <v>0.25</v>
      </c>
      <c r="BT154" s="36">
        <f>Tabla25[[#This Row],[PAS_DUR_COR_COD_ROS_TG_NEU]]-Tabla25[[#This Row],[ESC_DUR_COR_COD_ROS_TG_NEU]]</f>
        <v>-57.730769230769283</v>
      </c>
      <c r="BU154" s="36">
        <f>Tabla25[[#This Row],[PAS_NUM_COR_COD_ROS_TG_POS]]-Tabla25[[#This Row],[ESC_NUM_COR_COD_ROS_TG_POS]]</f>
        <v>1.65</v>
      </c>
      <c r="BV154" s="36">
        <f>Tabla25[[#This Row],[PAS_DUR_COR_COD_ROS_TG_POS]]-Tabla25[[#This Row],[ESC_DUR_COR_COD_ROS_TG_POS]]</f>
        <v>433.36666666666667</v>
      </c>
      <c r="BW154" s="36">
        <f>Tabla25[[#This Row],[PAS_NUM_COR_COD_ROS_TG_TOT]]-Tabla25[[#This Row],[ESC_NUM_COR_COD_ROS_TG_TOT]]</f>
        <v>0.81666666666666665</v>
      </c>
      <c r="BX154" s="36">
        <f>Tabla25[[#This Row],[PAS_DUR_COR_COD_ROS_TG_TOT]]-Tabla25[[#This Row],[ESC_DUR_COR_COD_ROS_TG_TOT]]</f>
        <v>239.36340852130326</v>
      </c>
      <c r="BY154" s="39">
        <f>Tabla25[[#This Row],[PAS_NUM_COR_COD_ESC_TG_NEG]]-Tabla25[[#This Row],[ESC_NUM_COR_COD_ESC_TG_NEG]]</f>
        <v>-0.89999999999999991</v>
      </c>
      <c r="BZ154" s="39">
        <f>Tabla25[[#This Row],[PAS_DUR_COR_COD_ESC_TG_NEG]]-Tabla25[[#This Row],[ESC_DUR_COR_COD_ESC_TG_NEG]]</f>
        <v>208.25</v>
      </c>
      <c r="CA154" s="39">
        <f>Tabla25[[#This Row],[PAS_NUM_COR_COD_ESC_TG_NEU]]-Tabla25[[#This Row],[ESC_NUM_COR_COD_ESC_TG_NEU]]</f>
        <v>0.90000000000000013</v>
      </c>
      <c r="CB154" s="39">
        <f>Tabla25[[#This Row],[PAS_DUR_COR_COD_ESC_TG_NEU]]-Tabla25[[#This Row],[ESC_DUR_COR_COD_ESC_TG_NEU]]</f>
        <v>192.27678571428567</v>
      </c>
      <c r="CC154" s="39">
        <f>Tabla25[[#This Row],[PAS_NUM_COR_COD_ESC_TG_POS]]-Tabla25[[#This Row],[ESC_NUM_COR_COD_ESC_TG_POS]]</f>
        <v>-0.10000000000000009</v>
      </c>
      <c r="CD154" s="39">
        <f>Tabla25[[#This Row],[PAS_DUR_COR_COD_ESC_TG_POS]]-Tabla25[[#This Row],[ESC_DUR_COR_COD_ESC_TG_POS]]</f>
        <v>-293.16666666666663</v>
      </c>
      <c r="CE154" s="39">
        <f>Tabla25[[#This Row],[PAS_NUM_COR_COD_ESC_TG_TOT]]-Tabla25[[#This Row],[ESC_NUM_COR_COD_ESC_TG_TOT]]</f>
        <v>-3.3333333333333215E-2</v>
      </c>
      <c r="CF154" s="39">
        <f>Tabla25[[#This Row],[PAS_DUR_COR_COD_ESC_TG_TOT]]-Tabla25[[#This Row],[ESC_DUR_COR_COD_ESC_TG_TOT]]</f>
        <v>50.122807017543892</v>
      </c>
      <c r="CG154" s="42">
        <f>Tabla25[[#This Row],[PAS_NUM_COR_COD_ROS_TG_NEG]]-Tabla25[[#This Row],[PAS_NUM_COR_COD_ESC_TG_NEG]]</f>
        <v>0.84999999999999987</v>
      </c>
      <c r="CH154" s="42">
        <f>Tabla25[[#This Row],[PAS_NUM_COR_COD_ROS_TG_NEU]]-Tabla25[[#This Row],[PAS_NUM_COR_COD_ESC_TG_NEU]]</f>
        <v>-0.65000000000000013</v>
      </c>
      <c r="CI154" s="42">
        <f>Tabla25[[#This Row],[PAS_NUM_COR_COD_ROS_TG_POS]]-Tabla25[[#This Row],[PAS_NUM_COR_COD_ESC_TG_POS]]</f>
        <v>0.64999999999999991</v>
      </c>
      <c r="CJ154" s="42">
        <f>Tabla25[[#This Row],[PAS_NUM_COR_COD_ROS_TG_TOT]]-Tabla25[[#This Row],[PAS_NUM_COR_COD_ESC_TG_TOT]]</f>
        <v>0.28333333333333321</v>
      </c>
      <c r="CK154" s="42">
        <f>Tabla25[[#This Row],[PAS_DUR_COR_COD_ROS_TG_NEG]]-Tabla25[[#This Row],[PAS_DUR_COR_COD_ESC_TG_NEG]]</f>
        <v>-19.535714285714334</v>
      </c>
      <c r="CL154" s="42">
        <f>Tabla25[[#This Row],[PAS_DUR_COR_COD_ROS_TG_NEU]]-Tabla25[[#This Row],[PAS_DUR_COR_COD_ESC_TG_NEU]]</f>
        <v>-99.793269230769283</v>
      </c>
      <c r="CM154" s="42">
        <f>Tabla25[[#This Row],[PAS_DUR_COR_COD_ROS_TG_POS]]-Tabla25[[#This Row],[PAS_DUR_COR_COD_ESC_TG_POS]]</f>
        <v>155.36666666666667</v>
      </c>
      <c r="CN154" s="42">
        <f>Tabla25[[#This Row],[PAS_DUR_COR_COD_ROS_TG_TOT]]-Tabla25[[#This Row],[PAS_DUR_COR_COD_ESC_TG_TOT]]</f>
        <v>19.258145363408516</v>
      </c>
      <c r="CO154" s="44">
        <f>Tabla25[[#This Row],[ESC_NUM_COR_COD_ROS_TG_NEG]]-Tabla25[[#This Row],[ESC_NUM_COR_COD_ESC_TG_NEG]]</f>
        <v>-0.60000000000000009</v>
      </c>
      <c r="CP154" s="44">
        <f>Tabla25[[#This Row],[ESC_NUM_COR_COD_ROS_TG_NEU]]-Tabla25[[#This Row],[ESC_NUM_COR_COD_ESC_TG_NEU]]</f>
        <v>0</v>
      </c>
      <c r="CQ154" s="44">
        <f>Tabla25[[#This Row],[ESC_NUM_COR_COD_ROS_TG_POS]]-Tabla25[[#This Row],[ESC_NUM_COR_COD_ESC_TG_POS]]</f>
        <v>-1.1000000000000001</v>
      </c>
      <c r="CR154" s="44">
        <f>Tabla25[[#This Row],[ESC_NUM_COR_COD_ROS_TG_TOT]]-Tabla25[[#This Row],[ESC_NUM_COR_COD_ESC_TG_TOT]]</f>
        <v>-0.56666666666666665</v>
      </c>
      <c r="CS154" s="44">
        <f>Tabla25[[#This Row],[ESC_DUR_COR_COD_ROS_TG_NEG]]-Tabla25[[#This Row],[ESC_DUR_COR_COD_ESC_TG_NEG]]</f>
        <v>-131.14285714285717</v>
      </c>
      <c r="CT154" s="44">
        <f>Tabla25[[#This Row],[ESC_DUR_COR_COD_ROS_TG_NEU]]-Tabla25[[#This Row],[ESC_DUR_COR_COD_ESC_TG_NEU]]</f>
        <v>150.21428571428567</v>
      </c>
      <c r="CU154" s="44">
        <f>Tabla25[[#This Row],[ESC_DUR_COR_COD_ROS_TG_POS]]-Tabla25[[#This Row],[ESC_DUR_COR_COD_ESC_TG_POS]]</f>
        <v>-571.16666666666663</v>
      </c>
      <c r="CV154" s="44">
        <f>Tabla25[[#This Row],[ESC_DUR_COR_COD_ROS_TG_TOT]]-Tabla25[[#This Row],[ESC_DUR_COR_COD_ESC_TG_TOT]]</f>
        <v>-169.98245614035085</v>
      </c>
      <c r="CW154" s="47">
        <f>Tabla25[[#This Row],[ROS_NUM_COR_COD_ROS_TG_NEG]]-Tabla25[[#This Row],[ROS_NUM_COR_COD_ESC_TG_NEG]]</f>
        <v>1.2222222222222223</v>
      </c>
      <c r="CX154" s="47">
        <f>Tabla25[[#This Row],[ROS_NUM_COR_COD_ROS_TG_NEU]]-Tabla25[[#This Row],[ROS_NUM_COR_COD_ESC_TG_NEU]]</f>
        <v>1.4000000000000001</v>
      </c>
      <c r="CY154" s="47">
        <f>Tabla25[[#This Row],[ROS_NUM_COR_COD_ROS_TG_POS]]-Tabla25[[#This Row],[ROS_NUM_COR_COD_ESC_TG_POS]]</f>
        <v>-0.30000000000000004</v>
      </c>
      <c r="CZ154" s="47">
        <f>Tabla25[[#This Row],[ROS_NUM_COR_COD_ROS_TG_TOT]]-Tabla25[[#This Row],[ROS_NUM_COR_COD_ESC_TG_TOT]]</f>
        <v>0.7586206896551726</v>
      </c>
      <c r="DA154" s="47">
        <f>Tabla25[[#This Row],[ROS_DUR_COR_COD_ROS_TG_NEG]]-Tabla25[[#This Row],[ROS_DUR_COR_COD_ESC_TG_NEG]]</f>
        <v>0.5</v>
      </c>
      <c r="DB154" s="47">
        <f>Tabla25[[#This Row],[ROS_DUR_COR_COD_ROS_TG_NEU]]-Tabla25[[#This Row],[ROS_DUR_COR_COD_ESC_TG_NEU]]</f>
        <v>319.8730158730159</v>
      </c>
      <c r="DC154" s="47">
        <f>Tabla25[[#This Row],[ROS_DUR_COR_COD_ROS_TG_POS]]-Tabla25[[#This Row],[ROS_DUR_COR_COD_ESC_TG_POS]]</f>
        <v>-45.200000000000045</v>
      </c>
      <c r="DD154" s="47">
        <f>Tabla25[[#This Row],[ROS_DUR_COR_COD_ROS_TG_TOT]]-Tabla25[[#This Row],[ROS_DUR_COR_COD_ESC_TG_TOT]]</f>
        <v>130.25</v>
      </c>
    </row>
    <row r="155" spans="1:108" x14ac:dyDescent="0.3">
      <c r="A155" s="2" t="s">
        <v>153</v>
      </c>
      <c r="B155" s="2">
        <v>50</v>
      </c>
      <c r="C155" s="2">
        <v>1</v>
      </c>
      <c r="D155" s="2">
        <v>51</v>
      </c>
      <c r="E155" s="19">
        <v>0</v>
      </c>
      <c r="G155" s="19">
        <v>0</v>
      </c>
      <c r="I155" s="19">
        <v>0</v>
      </c>
      <c r="K155" s="19">
        <v>0</v>
      </c>
      <c r="M155" s="21">
        <v>0</v>
      </c>
      <c r="O155" s="21">
        <v>0</v>
      </c>
      <c r="Q155" s="21">
        <v>0</v>
      </c>
      <c r="S155" s="21">
        <v>0</v>
      </c>
      <c r="U155" s="22">
        <v>4.4000000000000004</v>
      </c>
      <c r="V155" s="22">
        <v>1260.7777777777778</v>
      </c>
      <c r="W155" s="22">
        <v>3</v>
      </c>
      <c r="X155" s="22">
        <v>871.875</v>
      </c>
      <c r="Y155" s="22">
        <v>4.2</v>
      </c>
      <c r="Z155" s="22">
        <v>1184.7777777777778</v>
      </c>
      <c r="AA155" s="22">
        <v>3.8666666666666667</v>
      </c>
      <c r="AB155" s="22">
        <v>1114.8076923076924</v>
      </c>
      <c r="AC155" s="24">
        <v>2.7</v>
      </c>
      <c r="AD155" s="24">
        <v>758.28571428571433</v>
      </c>
      <c r="AE155" s="24">
        <v>4.3</v>
      </c>
      <c r="AF155" s="24">
        <v>1352.5</v>
      </c>
      <c r="AG155" s="24">
        <v>3.4</v>
      </c>
      <c r="AH155" s="24">
        <v>1065.125</v>
      </c>
      <c r="AI155" s="24">
        <v>3.4666666666666668</v>
      </c>
      <c r="AJ155" s="24">
        <v>1071.695652173913</v>
      </c>
      <c r="AK155" s="26">
        <v>0</v>
      </c>
      <c r="AM155" s="26">
        <v>0</v>
      </c>
      <c r="AO155" s="26">
        <v>0</v>
      </c>
      <c r="AQ155" s="26">
        <v>0</v>
      </c>
      <c r="AS155" s="28">
        <v>0</v>
      </c>
      <c r="AU155" s="28">
        <v>0</v>
      </c>
      <c r="AW155" s="28">
        <v>0</v>
      </c>
      <c r="AY155" s="28">
        <v>0</v>
      </c>
      <c r="BA155" s="33">
        <f>Tabla25[[#This Row],[ROS_NUM_COR_COD_ROS_TG_NEG]]-Tabla25[[#This Row],[PAS_NUM_COR_COD_ROS_TG_NEG]]</f>
        <v>0</v>
      </c>
      <c r="BB155" s="33">
        <f>Tabla25[[#This Row],[ROS_DUR_COR_COD_ROS_TG_NEG]]-Tabla25[[#This Row],[PAS_DUR_COR_COD_ROS_TG_NEG]]</f>
        <v>0</v>
      </c>
      <c r="BC155" s="33">
        <f>Tabla25[[#This Row],[ROS_NUM_COR_COD_ROS_TG_NEU]]-Tabla25[[#This Row],[PAS_NUM_COR_COD_ROS_TG_NEU]]</f>
        <v>0</v>
      </c>
      <c r="BD155" s="33">
        <f>Tabla25[[#This Row],[ROS_DUR_COR_COD_ROS_TG_NEU]]-Tabla25[[#This Row],[PAS_DUR_COR_COD_ROS_TG_NEU]]</f>
        <v>0</v>
      </c>
      <c r="BE155" s="33">
        <f>Tabla25[[#This Row],[ROS_NUM_COR_COD_ROS_TG_POS]]-Tabla25[[#This Row],[PAS_NUM_COR_COD_ROS_TG_POS]]</f>
        <v>0</v>
      </c>
      <c r="BF155" s="33">
        <f>Tabla25[[#This Row],[ROS_DUR_COR_COD_ROS_TG_POS]]-Tabla25[[#This Row],[PAS_DUR_COR_COD_ROS_TG_POS]]</f>
        <v>0</v>
      </c>
      <c r="BG155" s="33">
        <f>Tabla25[[#This Row],[ROS_NUM_COR_COD_ROS_TG_TOT]]-Tabla25[[#This Row],[PAS_NUM_COR_COD_ROS_TG_TOT]]</f>
        <v>0</v>
      </c>
      <c r="BH155" s="33">
        <f>Tabla25[[#This Row],[ROS_DUR_COR_COD_ROS_TG_TOT]]-Tabla25[[#This Row],[PAS_DUR_COR_COD_ROS_TG_TOT]]</f>
        <v>0</v>
      </c>
      <c r="BI155" s="30">
        <f>Tabla25[[#This Row],[ROS_NUM_COR_COD_ESC_TG_NEG]]-Tabla25[[#This Row],[PAS_NUM_COR_COD_ESC_TG_NEG]]</f>
        <v>0</v>
      </c>
      <c r="BJ155" s="30">
        <f>Tabla25[[#This Row],[ROS_DUR_COR_COD_ESC_TG_NEG]]-Tabla25[[#This Row],[PAS_DUR_COR_COD_ESC_TG_NEG]]</f>
        <v>0</v>
      </c>
      <c r="BK155" s="30">
        <f>Tabla25[[#This Row],[ROS_NUM_COR_COD_ESC_TG_NEU]]-Tabla25[[#This Row],[PAS_NUM_COR_COD_ESC_TG_NEU]]</f>
        <v>0</v>
      </c>
      <c r="BL155" s="30">
        <f>Tabla25[[#This Row],[ROS_DUR_COR_COD_ESC_TG_NEU]]-Tabla25[[#This Row],[PAS_DUR_COR_COD_ESC_TG_NEU]]</f>
        <v>0</v>
      </c>
      <c r="BM155" s="30">
        <f>Tabla25[[#This Row],[ROS_NUM_COR_COD_ESC_TG_POS]]-Tabla25[[#This Row],[PAS_NUM_COR_COD_ESC_TG_POS]]</f>
        <v>0</v>
      </c>
      <c r="BN155" s="30">
        <f>Tabla25[[#This Row],[ROS_DUR_COR_COD_ESC_TG_POS]]-Tabla25[[#This Row],[PAS_DUR_COR_COD_ESC_TG_POS]]</f>
        <v>0</v>
      </c>
      <c r="BO155" s="30">
        <f>Tabla25[[#This Row],[ROS_NUM_COR_COD_ESC_TG_TOT]]-Tabla25[[#This Row],[PAS_NUM_COR_COD_ESC_TG_TOT]]</f>
        <v>0</v>
      </c>
      <c r="BP155" s="30">
        <f>Tabla25[[#This Row],[ROS_DUR_COR_COD_ESC_TG_TOT]]-Tabla25[[#This Row],[PAS_DUR_COR_COD_ESC_TG_TOT]]</f>
        <v>0</v>
      </c>
      <c r="BQ155" s="36">
        <f>Tabla25[[#This Row],[PAS_NUM_COR_COD_ROS_TG_NEG]]-Tabla25[[#This Row],[ESC_NUM_COR_COD_ROS_TG_NEG]]</f>
        <v>-2.7</v>
      </c>
      <c r="BR155" s="36">
        <f>Tabla25[[#This Row],[PAS_DUR_COR_COD_ROS_TG_NEG]]-Tabla25[[#This Row],[ESC_DUR_COR_COD_ROS_TG_NEG]]</f>
        <v>-758.28571428571433</v>
      </c>
      <c r="BS155" s="36">
        <f>Tabla25[[#This Row],[PAS_NUM_COR_COD_ROS_TG_NEU]]-Tabla25[[#This Row],[ESC_NUM_COR_COD_ROS_TG_NEU]]</f>
        <v>-4.3</v>
      </c>
      <c r="BT155" s="36">
        <f>Tabla25[[#This Row],[PAS_DUR_COR_COD_ROS_TG_NEU]]-Tabla25[[#This Row],[ESC_DUR_COR_COD_ROS_TG_NEU]]</f>
        <v>-1352.5</v>
      </c>
      <c r="BU155" s="36">
        <f>Tabla25[[#This Row],[PAS_NUM_COR_COD_ROS_TG_POS]]-Tabla25[[#This Row],[ESC_NUM_COR_COD_ROS_TG_POS]]</f>
        <v>-3.4</v>
      </c>
      <c r="BV155" s="36">
        <f>Tabla25[[#This Row],[PAS_DUR_COR_COD_ROS_TG_POS]]-Tabla25[[#This Row],[ESC_DUR_COR_COD_ROS_TG_POS]]</f>
        <v>-1065.125</v>
      </c>
      <c r="BW155" s="36">
        <f>Tabla25[[#This Row],[PAS_NUM_COR_COD_ROS_TG_TOT]]-Tabla25[[#This Row],[ESC_NUM_COR_COD_ROS_TG_TOT]]</f>
        <v>-3.4666666666666668</v>
      </c>
      <c r="BX155" s="36">
        <f>Tabla25[[#This Row],[PAS_DUR_COR_COD_ROS_TG_TOT]]-Tabla25[[#This Row],[ESC_DUR_COR_COD_ROS_TG_TOT]]</f>
        <v>-1071.695652173913</v>
      </c>
      <c r="BY155" s="39">
        <f>Tabla25[[#This Row],[PAS_NUM_COR_COD_ESC_TG_NEG]]-Tabla25[[#This Row],[ESC_NUM_COR_COD_ESC_TG_NEG]]</f>
        <v>-4.4000000000000004</v>
      </c>
      <c r="BZ155" s="39">
        <f>Tabla25[[#This Row],[PAS_DUR_COR_COD_ESC_TG_NEG]]-Tabla25[[#This Row],[ESC_DUR_COR_COD_ESC_TG_NEG]]</f>
        <v>-1260.7777777777778</v>
      </c>
      <c r="CA155" s="39">
        <f>Tabla25[[#This Row],[PAS_NUM_COR_COD_ESC_TG_NEU]]-Tabla25[[#This Row],[ESC_NUM_COR_COD_ESC_TG_NEU]]</f>
        <v>-3</v>
      </c>
      <c r="CB155" s="39">
        <f>Tabla25[[#This Row],[PAS_DUR_COR_COD_ESC_TG_NEU]]-Tabla25[[#This Row],[ESC_DUR_COR_COD_ESC_TG_NEU]]</f>
        <v>-871.875</v>
      </c>
      <c r="CC155" s="39">
        <f>Tabla25[[#This Row],[PAS_NUM_COR_COD_ESC_TG_POS]]-Tabla25[[#This Row],[ESC_NUM_COR_COD_ESC_TG_POS]]</f>
        <v>-4.2</v>
      </c>
      <c r="CD155" s="39">
        <f>Tabla25[[#This Row],[PAS_DUR_COR_COD_ESC_TG_POS]]-Tabla25[[#This Row],[ESC_DUR_COR_COD_ESC_TG_POS]]</f>
        <v>-1184.7777777777778</v>
      </c>
      <c r="CE155" s="39">
        <f>Tabla25[[#This Row],[PAS_NUM_COR_COD_ESC_TG_TOT]]-Tabla25[[#This Row],[ESC_NUM_COR_COD_ESC_TG_TOT]]</f>
        <v>-3.8666666666666667</v>
      </c>
      <c r="CF155" s="39">
        <f>Tabla25[[#This Row],[PAS_DUR_COR_COD_ESC_TG_TOT]]-Tabla25[[#This Row],[ESC_DUR_COR_COD_ESC_TG_TOT]]</f>
        <v>-1114.8076923076924</v>
      </c>
      <c r="CG155" s="42">
        <f>Tabla25[[#This Row],[PAS_NUM_COR_COD_ROS_TG_NEG]]-Tabla25[[#This Row],[PAS_NUM_COR_COD_ESC_TG_NEG]]</f>
        <v>0</v>
      </c>
      <c r="CH155" s="42">
        <f>Tabla25[[#This Row],[PAS_NUM_COR_COD_ROS_TG_NEU]]-Tabla25[[#This Row],[PAS_NUM_COR_COD_ESC_TG_NEU]]</f>
        <v>0</v>
      </c>
      <c r="CI155" s="42">
        <f>Tabla25[[#This Row],[PAS_NUM_COR_COD_ROS_TG_POS]]-Tabla25[[#This Row],[PAS_NUM_COR_COD_ESC_TG_POS]]</f>
        <v>0</v>
      </c>
      <c r="CJ155" s="42">
        <f>Tabla25[[#This Row],[PAS_NUM_COR_COD_ROS_TG_TOT]]-Tabla25[[#This Row],[PAS_NUM_COR_COD_ESC_TG_TOT]]</f>
        <v>0</v>
      </c>
      <c r="CK155" s="42">
        <f>Tabla25[[#This Row],[PAS_DUR_COR_COD_ROS_TG_NEG]]-Tabla25[[#This Row],[PAS_DUR_COR_COD_ESC_TG_NEG]]</f>
        <v>0</v>
      </c>
      <c r="CL155" s="42">
        <f>Tabla25[[#This Row],[PAS_DUR_COR_COD_ROS_TG_NEU]]-Tabla25[[#This Row],[PAS_DUR_COR_COD_ESC_TG_NEU]]</f>
        <v>0</v>
      </c>
      <c r="CM155" s="42">
        <f>Tabla25[[#This Row],[PAS_DUR_COR_COD_ROS_TG_POS]]-Tabla25[[#This Row],[PAS_DUR_COR_COD_ESC_TG_POS]]</f>
        <v>0</v>
      </c>
      <c r="CN155" s="42">
        <f>Tabla25[[#This Row],[PAS_DUR_COR_COD_ROS_TG_TOT]]-Tabla25[[#This Row],[PAS_DUR_COR_COD_ESC_TG_TOT]]</f>
        <v>0</v>
      </c>
      <c r="CO155" s="44">
        <f>Tabla25[[#This Row],[ESC_NUM_COR_COD_ROS_TG_NEG]]-Tabla25[[#This Row],[ESC_NUM_COR_COD_ESC_TG_NEG]]</f>
        <v>-1.7000000000000002</v>
      </c>
      <c r="CP155" s="44">
        <f>Tabla25[[#This Row],[ESC_NUM_COR_COD_ROS_TG_NEU]]-Tabla25[[#This Row],[ESC_NUM_COR_COD_ESC_TG_NEU]]</f>
        <v>1.2999999999999998</v>
      </c>
      <c r="CQ155" s="44">
        <f>Tabla25[[#This Row],[ESC_NUM_COR_COD_ROS_TG_POS]]-Tabla25[[#This Row],[ESC_NUM_COR_COD_ESC_TG_POS]]</f>
        <v>-0.80000000000000027</v>
      </c>
      <c r="CR155" s="44">
        <f>Tabla25[[#This Row],[ESC_NUM_COR_COD_ROS_TG_TOT]]-Tabla25[[#This Row],[ESC_NUM_COR_COD_ESC_TG_TOT]]</f>
        <v>-0.39999999999999991</v>
      </c>
      <c r="CS155" s="44">
        <f>Tabla25[[#This Row],[ESC_DUR_COR_COD_ROS_TG_NEG]]-Tabla25[[#This Row],[ESC_DUR_COR_COD_ESC_TG_NEG]]</f>
        <v>-502.49206349206349</v>
      </c>
      <c r="CT155" s="44">
        <f>Tabla25[[#This Row],[ESC_DUR_COR_COD_ROS_TG_NEU]]-Tabla25[[#This Row],[ESC_DUR_COR_COD_ESC_TG_NEU]]</f>
        <v>480.625</v>
      </c>
      <c r="CU155" s="44">
        <f>Tabla25[[#This Row],[ESC_DUR_COR_COD_ROS_TG_POS]]-Tabla25[[#This Row],[ESC_DUR_COR_COD_ESC_TG_POS]]</f>
        <v>-119.65277777777783</v>
      </c>
      <c r="CV155" s="44">
        <f>Tabla25[[#This Row],[ESC_DUR_COR_COD_ROS_TG_TOT]]-Tabla25[[#This Row],[ESC_DUR_COR_COD_ESC_TG_TOT]]</f>
        <v>-43.112040133779374</v>
      </c>
      <c r="CW155" s="47">
        <f>Tabla25[[#This Row],[ROS_NUM_COR_COD_ROS_TG_NEG]]-Tabla25[[#This Row],[ROS_NUM_COR_COD_ESC_TG_NEG]]</f>
        <v>0</v>
      </c>
      <c r="CX155" s="47">
        <f>Tabla25[[#This Row],[ROS_NUM_COR_COD_ROS_TG_NEU]]-Tabla25[[#This Row],[ROS_NUM_COR_COD_ESC_TG_NEU]]</f>
        <v>0</v>
      </c>
      <c r="CY155" s="47">
        <f>Tabla25[[#This Row],[ROS_NUM_COR_COD_ROS_TG_POS]]-Tabla25[[#This Row],[ROS_NUM_COR_COD_ESC_TG_POS]]</f>
        <v>0</v>
      </c>
      <c r="CZ155" s="47">
        <f>Tabla25[[#This Row],[ROS_NUM_COR_COD_ROS_TG_TOT]]-Tabla25[[#This Row],[ROS_NUM_COR_COD_ESC_TG_TOT]]</f>
        <v>0</v>
      </c>
      <c r="DA155" s="47">
        <f>Tabla25[[#This Row],[ROS_DUR_COR_COD_ROS_TG_NEG]]-Tabla25[[#This Row],[ROS_DUR_COR_COD_ESC_TG_NEG]]</f>
        <v>0</v>
      </c>
      <c r="DB155" s="47">
        <f>Tabla25[[#This Row],[ROS_DUR_COR_COD_ROS_TG_NEU]]-Tabla25[[#This Row],[ROS_DUR_COR_COD_ESC_TG_NEU]]</f>
        <v>0</v>
      </c>
      <c r="DC155" s="47">
        <f>Tabla25[[#This Row],[ROS_DUR_COR_COD_ROS_TG_POS]]-Tabla25[[#This Row],[ROS_DUR_COR_COD_ESC_TG_POS]]</f>
        <v>0</v>
      </c>
      <c r="DD155" s="47">
        <f>Tabla25[[#This Row],[ROS_DUR_COR_COD_ROS_TG_TOT]]-Tabla25[[#This Row],[ROS_DUR_COR_COD_ESC_TG_TOT]]</f>
        <v>0</v>
      </c>
    </row>
    <row r="156" spans="1:108" x14ac:dyDescent="0.3">
      <c r="A156" s="2" t="s">
        <v>154</v>
      </c>
      <c r="B156" s="2">
        <v>50</v>
      </c>
      <c r="C156" s="2">
        <v>1</v>
      </c>
      <c r="D156" s="2">
        <v>54</v>
      </c>
      <c r="E156" s="19">
        <v>2.2999999999999998</v>
      </c>
      <c r="F156" s="19">
        <v>604.78947368421052</v>
      </c>
      <c r="G156" s="19">
        <v>2.6</v>
      </c>
      <c r="H156" s="19">
        <v>834.94285714285718</v>
      </c>
      <c r="I156" s="19">
        <v>2.1749999999999998</v>
      </c>
      <c r="J156" s="19">
        <v>649.969696969697</v>
      </c>
      <c r="K156" s="19">
        <v>2.3583333333333334</v>
      </c>
      <c r="L156" s="19">
        <v>694.84905660377353</v>
      </c>
      <c r="M156" s="21">
        <v>3.625</v>
      </c>
      <c r="N156" s="21">
        <v>958.72500000000002</v>
      </c>
      <c r="O156" s="21">
        <v>3.15</v>
      </c>
      <c r="P156" s="21">
        <v>825.64102564102564</v>
      </c>
      <c r="Q156" s="21">
        <v>3.4750000000000001</v>
      </c>
      <c r="R156" s="21">
        <v>954.02564102564099</v>
      </c>
      <c r="S156" s="21">
        <v>3.4166666666666665</v>
      </c>
      <c r="T156" s="21">
        <v>913.18644067796606</v>
      </c>
      <c r="U156" s="22">
        <v>5.9</v>
      </c>
      <c r="V156" s="22">
        <v>1598.5</v>
      </c>
      <c r="W156" s="22">
        <v>4.5999999999999996</v>
      </c>
      <c r="X156" s="22">
        <v>1618.875</v>
      </c>
      <c r="Y156" s="22">
        <v>3.1</v>
      </c>
      <c r="Z156" s="22">
        <v>1322.2857142857142</v>
      </c>
      <c r="AA156" s="22">
        <v>4.5333333333333332</v>
      </c>
      <c r="AB156" s="22">
        <v>1527.68</v>
      </c>
      <c r="AC156" s="24">
        <v>1.7</v>
      </c>
      <c r="AD156" s="24">
        <v>550.57142857142856</v>
      </c>
      <c r="AE156" s="24">
        <v>1.6</v>
      </c>
      <c r="AF156" s="24">
        <v>1017.25</v>
      </c>
      <c r="AG156" s="24">
        <v>3.1</v>
      </c>
      <c r="AH156" s="24">
        <v>863.33333333333337</v>
      </c>
      <c r="AI156" s="24">
        <v>2.1333333333333333</v>
      </c>
      <c r="AJ156" s="24">
        <v>784.65</v>
      </c>
      <c r="AK156" s="26">
        <v>1.5555555555555556</v>
      </c>
      <c r="AL156" s="26">
        <v>758.2</v>
      </c>
      <c r="AM156" s="26">
        <v>1.2</v>
      </c>
      <c r="AN156" s="26">
        <v>678.8</v>
      </c>
      <c r="AO156" s="26">
        <v>2.9</v>
      </c>
      <c r="AP156" s="26">
        <v>1107.75</v>
      </c>
      <c r="AQ156" s="26">
        <v>1.896551724137931</v>
      </c>
      <c r="AR156" s="26">
        <v>891.5</v>
      </c>
      <c r="AS156" s="28">
        <v>5.2222222222222223</v>
      </c>
      <c r="AT156" s="28">
        <v>1647.2222222222222</v>
      </c>
      <c r="AU156" s="28">
        <v>5.4</v>
      </c>
      <c r="AV156" s="28">
        <v>1690.6</v>
      </c>
      <c r="AW156" s="28">
        <v>3.5</v>
      </c>
      <c r="AX156" s="28">
        <v>1644.8571428571429</v>
      </c>
      <c r="AY156" s="28">
        <v>4.6896551724137927</v>
      </c>
      <c r="AZ156" s="28">
        <v>1663.2692307692307</v>
      </c>
      <c r="BA156" s="33">
        <f>Tabla25[[#This Row],[ROS_NUM_COR_COD_ROS_TG_NEG]]-Tabla25[[#This Row],[PAS_NUM_COR_COD_ROS_TG_NEG]]</f>
        <v>1.5972222222222223</v>
      </c>
      <c r="BB156" s="33">
        <f>Tabla25[[#This Row],[ROS_DUR_COR_COD_ROS_TG_NEG]]-Tabla25[[#This Row],[PAS_DUR_COR_COD_ROS_TG_NEG]]</f>
        <v>688.49722222222215</v>
      </c>
      <c r="BC156" s="33">
        <f>Tabla25[[#This Row],[ROS_NUM_COR_COD_ROS_TG_NEU]]-Tabla25[[#This Row],[PAS_NUM_COR_COD_ROS_TG_NEU]]</f>
        <v>2.2500000000000004</v>
      </c>
      <c r="BD156" s="33">
        <f>Tabla25[[#This Row],[ROS_DUR_COR_COD_ROS_TG_NEU]]-Tabla25[[#This Row],[PAS_DUR_COR_COD_ROS_TG_NEU]]</f>
        <v>864.95897435897427</v>
      </c>
      <c r="BE156" s="33">
        <f>Tabla25[[#This Row],[ROS_NUM_COR_COD_ROS_TG_POS]]-Tabla25[[#This Row],[PAS_NUM_COR_COD_ROS_TG_POS]]</f>
        <v>2.4999999999999911E-2</v>
      </c>
      <c r="BF156" s="33">
        <f>Tabla25[[#This Row],[ROS_DUR_COR_COD_ROS_TG_POS]]-Tabla25[[#This Row],[PAS_DUR_COR_COD_ROS_TG_POS]]</f>
        <v>690.8315018315019</v>
      </c>
      <c r="BG156" s="33">
        <f>Tabla25[[#This Row],[ROS_NUM_COR_COD_ROS_TG_TOT]]-Tabla25[[#This Row],[PAS_NUM_COR_COD_ROS_TG_TOT]]</f>
        <v>1.2729885057471262</v>
      </c>
      <c r="BH156" s="33">
        <f>Tabla25[[#This Row],[ROS_DUR_COR_COD_ROS_TG_TOT]]-Tabla25[[#This Row],[PAS_DUR_COR_COD_ROS_TG_TOT]]</f>
        <v>750.08279009126466</v>
      </c>
      <c r="BI156" s="30">
        <f>Tabla25[[#This Row],[ROS_NUM_COR_COD_ESC_TG_NEG]]-Tabla25[[#This Row],[PAS_NUM_COR_COD_ESC_TG_NEG]]</f>
        <v>-0.74444444444444424</v>
      </c>
      <c r="BJ156" s="30">
        <f>Tabla25[[#This Row],[ROS_DUR_COR_COD_ESC_TG_NEG]]-Tabla25[[#This Row],[PAS_DUR_COR_COD_ESC_TG_NEG]]</f>
        <v>153.41052631578953</v>
      </c>
      <c r="BK156" s="30">
        <f>Tabla25[[#This Row],[ROS_NUM_COR_COD_ESC_TG_NEU]]-Tabla25[[#This Row],[PAS_NUM_COR_COD_ESC_TG_NEU]]</f>
        <v>-1.4000000000000001</v>
      </c>
      <c r="BL156" s="30">
        <f>Tabla25[[#This Row],[ROS_DUR_COR_COD_ESC_TG_NEU]]-Tabla25[[#This Row],[PAS_DUR_COR_COD_ESC_TG_NEU]]</f>
        <v>-156.14285714285722</v>
      </c>
      <c r="BM156" s="30">
        <f>Tabla25[[#This Row],[ROS_NUM_COR_COD_ESC_TG_POS]]-Tabla25[[#This Row],[PAS_NUM_COR_COD_ESC_TG_POS]]</f>
        <v>0.72500000000000009</v>
      </c>
      <c r="BN156" s="30">
        <f>Tabla25[[#This Row],[ROS_DUR_COR_COD_ESC_TG_POS]]-Tabla25[[#This Row],[PAS_DUR_COR_COD_ESC_TG_POS]]</f>
        <v>457.780303030303</v>
      </c>
      <c r="BO156" s="30">
        <f>Tabla25[[#This Row],[ROS_NUM_COR_COD_ESC_TG_TOT]]-Tabla25[[#This Row],[PAS_NUM_COR_COD_ESC_TG_TOT]]</f>
        <v>-0.46178160919540234</v>
      </c>
      <c r="BP156" s="30">
        <f>Tabla25[[#This Row],[ROS_DUR_COR_COD_ESC_TG_TOT]]-Tabla25[[#This Row],[PAS_DUR_COR_COD_ESC_TG_TOT]]</f>
        <v>196.65094339622647</v>
      </c>
      <c r="BQ156" s="36">
        <f>Tabla25[[#This Row],[PAS_NUM_COR_COD_ROS_TG_NEG]]-Tabla25[[#This Row],[ESC_NUM_COR_COD_ROS_TG_NEG]]</f>
        <v>1.925</v>
      </c>
      <c r="BR156" s="36">
        <f>Tabla25[[#This Row],[PAS_DUR_COR_COD_ROS_TG_NEG]]-Tabla25[[#This Row],[ESC_DUR_COR_COD_ROS_TG_NEG]]</f>
        <v>408.15357142857147</v>
      </c>
      <c r="BS156" s="36">
        <f>Tabla25[[#This Row],[PAS_NUM_COR_COD_ROS_TG_NEU]]-Tabla25[[#This Row],[ESC_NUM_COR_COD_ROS_TG_NEU]]</f>
        <v>1.5499999999999998</v>
      </c>
      <c r="BT156" s="36">
        <f>Tabla25[[#This Row],[PAS_DUR_COR_COD_ROS_TG_NEU]]-Tabla25[[#This Row],[ESC_DUR_COR_COD_ROS_TG_NEU]]</f>
        <v>-191.60897435897436</v>
      </c>
      <c r="BU156" s="36">
        <f>Tabla25[[#This Row],[PAS_NUM_COR_COD_ROS_TG_POS]]-Tabla25[[#This Row],[ESC_NUM_COR_COD_ROS_TG_POS]]</f>
        <v>0.375</v>
      </c>
      <c r="BV156" s="36">
        <f>Tabla25[[#This Row],[PAS_DUR_COR_COD_ROS_TG_POS]]-Tabla25[[#This Row],[ESC_DUR_COR_COD_ROS_TG_POS]]</f>
        <v>90.692307692307622</v>
      </c>
      <c r="BW156" s="36">
        <f>Tabla25[[#This Row],[PAS_NUM_COR_COD_ROS_TG_TOT]]-Tabla25[[#This Row],[ESC_NUM_COR_COD_ROS_TG_TOT]]</f>
        <v>1.2833333333333332</v>
      </c>
      <c r="BX156" s="36">
        <f>Tabla25[[#This Row],[PAS_DUR_COR_COD_ROS_TG_TOT]]-Tabla25[[#This Row],[ESC_DUR_COR_COD_ROS_TG_TOT]]</f>
        <v>128.53644067796608</v>
      </c>
      <c r="BY156" s="39">
        <f>Tabla25[[#This Row],[PAS_NUM_COR_COD_ESC_TG_NEG]]-Tabla25[[#This Row],[ESC_NUM_COR_COD_ESC_TG_NEG]]</f>
        <v>-3.6000000000000005</v>
      </c>
      <c r="BZ156" s="39">
        <f>Tabla25[[#This Row],[PAS_DUR_COR_COD_ESC_TG_NEG]]-Tabla25[[#This Row],[ESC_DUR_COR_COD_ESC_TG_NEG]]</f>
        <v>-993.71052631578948</v>
      </c>
      <c r="CA156" s="39">
        <f>Tabla25[[#This Row],[PAS_NUM_COR_COD_ESC_TG_NEU]]-Tabla25[[#This Row],[ESC_NUM_COR_COD_ESC_TG_NEU]]</f>
        <v>-1.9999999999999996</v>
      </c>
      <c r="CB156" s="39">
        <f>Tabla25[[#This Row],[PAS_DUR_COR_COD_ESC_TG_NEU]]-Tabla25[[#This Row],[ESC_DUR_COR_COD_ESC_TG_NEU]]</f>
        <v>-783.93214285714282</v>
      </c>
      <c r="CC156" s="39">
        <f>Tabla25[[#This Row],[PAS_NUM_COR_COD_ESC_TG_POS]]-Tabla25[[#This Row],[ESC_NUM_COR_COD_ESC_TG_POS]]</f>
        <v>-0.92500000000000027</v>
      </c>
      <c r="CD156" s="39">
        <f>Tabla25[[#This Row],[PAS_DUR_COR_COD_ESC_TG_POS]]-Tabla25[[#This Row],[ESC_DUR_COR_COD_ESC_TG_POS]]</f>
        <v>-672.31601731601722</v>
      </c>
      <c r="CE156" s="39">
        <f>Tabla25[[#This Row],[PAS_NUM_COR_COD_ESC_TG_TOT]]-Tabla25[[#This Row],[ESC_NUM_COR_COD_ESC_TG_TOT]]</f>
        <v>-2.1749999999999998</v>
      </c>
      <c r="CF156" s="39">
        <f>Tabla25[[#This Row],[PAS_DUR_COR_COD_ESC_TG_TOT]]-Tabla25[[#This Row],[ESC_DUR_COR_COD_ESC_TG_TOT]]</f>
        <v>-832.83094339622653</v>
      </c>
      <c r="CG156" s="42">
        <f>Tabla25[[#This Row],[PAS_NUM_COR_COD_ROS_TG_NEG]]-Tabla25[[#This Row],[PAS_NUM_COR_COD_ESC_TG_NEG]]</f>
        <v>1.3250000000000002</v>
      </c>
      <c r="CH156" s="42">
        <f>Tabla25[[#This Row],[PAS_NUM_COR_COD_ROS_TG_NEU]]-Tabla25[[#This Row],[PAS_NUM_COR_COD_ESC_TG_NEU]]</f>
        <v>0.54999999999999982</v>
      </c>
      <c r="CI156" s="42">
        <f>Tabla25[[#This Row],[PAS_NUM_COR_COD_ROS_TG_POS]]-Tabla25[[#This Row],[PAS_NUM_COR_COD_ESC_TG_POS]]</f>
        <v>1.3000000000000003</v>
      </c>
      <c r="CJ156" s="42">
        <f>Tabla25[[#This Row],[PAS_NUM_COR_COD_ROS_TG_TOT]]-Tabla25[[#This Row],[PAS_NUM_COR_COD_ESC_TG_TOT]]</f>
        <v>1.0583333333333331</v>
      </c>
      <c r="CK156" s="42">
        <f>Tabla25[[#This Row],[PAS_DUR_COR_COD_ROS_TG_NEG]]-Tabla25[[#This Row],[PAS_DUR_COR_COD_ESC_TG_NEG]]</f>
        <v>353.9355263157895</v>
      </c>
      <c r="CL156" s="42">
        <f>Tabla25[[#This Row],[PAS_DUR_COR_COD_ROS_TG_NEU]]-Tabla25[[#This Row],[PAS_DUR_COR_COD_ESC_TG_NEU]]</f>
        <v>-9.3018315018315434</v>
      </c>
      <c r="CM156" s="42">
        <f>Tabla25[[#This Row],[PAS_DUR_COR_COD_ROS_TG_POS]]-Tabla25[[#This Row],[PAS_DUR_COR_COD_ESC_TG_POS]]</f>
        <v>304.055944055944</v>
      </c>
      <c r="CN156" s="42">
        <f>Tabla25[[#This Row],[PAS_DUR_COR_COD_ROS_TG_TOT]]-Tabla25[[#This Row],[PAS_DUR_COR_COD_ESC_TG_TOT]]</f>
        <v>218.33738407419253</v>
      </c>
      <c r="CO156" s="44">
        <f>Tabla25[[#This Row],[ESC_NUM_COR_COD_ROS_TG_NEG]]-Tabla25[[#This Row],[ESC_NUM_COR_COD_ESC_TG_NEG]]</f>
        <v>-4.2</v>
      </c>
      <c r="CP156" s="44">
        <f>Tabla25[[#This Row],[ESC_NUM_COR_COD_ROS_TG_NEU]]-Tabla25[[#This Row],[ESC_NUM_COR_COD_ESC_TG_NEU]]</f>
        <v>-2.9999999999999996</v>
      </c>
      <c r="CQ156" s="44">
        <f>Tabla25[[#This Row],[ESC_NUM_COR_COD_ROS_TG_POS]]-Tabla25[[#This Row],[ESC_NUM_COR_COD_ESC_TG_POS]]</f>
        <v>0</v>
      </c>
      <c r="CR156" s="44">
        <f>Tabla25[[#This Row],[ESC_NUM_COR_COD_ROS_TG_TOT]]-Tabla25[[#This Row],[ESC_NUM_COR_COD_ESC_TG_TOT]]</f>
        <v>-2.4</v>
      </c>
      <c r="CS156" s="44">
        <f>Tabla25[[#This Row],[ESC_DUR_COR_COD_ROS_TG_NEG]]-Tabla25[[#This Row],[ESC_DUR_COR_COD_ESC_TG_NEG]]</f>
        <v>-1047.9285714285716</v>
      </c>
      <c r="CT156" s="44">
        <f>Tabla25[[#This Row],[ESC_DUR_COR_COD_ROS_TG_NEU]]-Tabla25[[#This Row],[ESC_DUR_COR_COD_ESC_TG_NEU]]</f>
        <v>-601.625</v>
      </c>
      <c r="CU156" s="44">
        <f>Tabla25[[#This Row],[ESC_DUR_COR_COD_ROS_TG_POS]]-Tabla25[[#This Row],[ESC_DUR_COR_COD_ESC_TG_POS]]</f>
        <v>-458.95238095238085</v>
      </c>
      <c r="CV156" s="44">
        <f>Tabla25[[#This Row],[ESC_DUR_COR_COD_ROS_TG_TOT]]-Tabla25[[#This Row],[ESC_DUR_COR_COD_ESC_TG_TOT]]</f>
        <v>-743.03000000000009</v>
      </c>
      <c r="CW156" s="47">
        <f>Tabla25[[#This Row],[ROS_NUM_COR_COD_ROS_TG_NEG]]-Tabla25[[#This Row],[ROS_NUM_COR_COD_ESC_TG_NEG]]</f>
        <v>3.666666666666667</v>
      </c>
      <c r="CX156" s="47">
        <f>Tabla25[[#This Row],[ROS_NUM_COR_COD_ROS_TG_NEU]]-Tabla25[[#This Row],[ROS_NUM_COR_COD_ESC_TG_NEU]]</f>
        <v>4.2</v>
      </c>
      <c r="CY156" s="47">
        <f>Tabla25[[#This Row],[ROS_NUM_COR_COD_ROS_TG_POS]]-Tabla25[[#This Row],[ROS_NUM_COR_COD_ESC_TG_POS]]</f>
        <v>0.60000000000000009</v>
      </c>
      <c r="CZ156" s="47">
        <f>Tabla25[[#This Row],[ROS_NUM_COR_COD_ROS_TG_TOT]]-Tabla25[[#This Row],[ROS_NUM_COR_COD_ESC_TG_TOT]]</f>
        <v>2.7931034482758617</v>
      </c>
      <c r="DA156" s="47">
        <f>Tabla25[[#This Row],[ROS_DUR_COR_COD_ROS_TG_NEG]]-Tabla25[[#This Row],[ROS_DUR_COR_COD_ESC_TG_NEG]]</f>
        <v>889.02222222222213</v>
      </c>
      <c r="DB156" s="47">
        <f>Tabla25[[#This Row],[ROS_DUR_COR_COD_ROS_TG_NEU]]-Tabla25[[#This Row],[ROS_DUR_COR_COD_ESC_TG_NEU]]</f>
        <v>1011.8</v>
      </c>
      <c r="DC156" s="47">
        <f>Tabla25[[#This Row],[ROS_DUR_COR_COD_ROS_TG_POS]]-Tabla25[[#This Row],[ROS_DUR_COR_COD_ESC_TG_POS]]</f>
        <v>537.10714285714289</v>
      </c>
      <c r="DD156" s="47">
        <f>Tabla25[[#This Row],[ROS_DUR_COR_COD_ROS_TG_TOT]]-Tabla25[[#This Row],[ROS_DUR_COR_COD_ESC_TG_TOT]]</f>
        <v>771.76923076923072</v>
      </c>
    </row>
    <row r="157" spans="1:108" x14ac:dyDescent="0.3">
      <c r="A157" s="2" t="s">
        <v>155</v>
      </c>
      <c r="B157" s="2">
        <v>50</v>
      </c>
      <c r="C157" s="2">
        <v>1</v>
      </c>
      <c r="D157" s="2">
        <v>59</v>
      </c>
      <c r="E157" s="19">
        <v>1.45</v>
      </c>
      <c r="F157" s="19">
        <v>1079.375</v>
      </c>
      <c r="G157" s="19">
        <v>1.6666666666666667</v>
      </c>
      <c r="H157" s="19">
        <v>931.77777777777783</v>
      </c>
      <c r="I157" s="19">
        <v>2.0526315789473686</v>
      </c>
      <c r="J157" s="19">
        <v>948.9</v>
      </c>
      <c r="K157" s="19">
        <v>1.7192982456140351</v>
      </c>
      <c r="L157" s="19">
        <v>981.85185185185185</v>
      </c>
      <c r="M157" s="21">
        <v>2.0499999999999998</v>
      </c>
      <c r="N157" s="21">
        <v>1351.75</v>
      </c>
      <c r="O157" s="21">
        <v>1.9444444444444444</v>
      </c>
      <c r="P157" s="21">
        <v>1242.125</v>
      </c>
      <c r="Q157" s="21">
        <v>2.1052631578947367</v>
      </c>
      <c r="R157" s="21">
        <v>1112.7777777777778</v>
      </c>
      <c r="S157" s="21">
        <v>2.0350877192982457</v>
      </c>
      <c r="T157" s="21">
        <v>1230.6400000000001</v>
      </c>
      <c r="U157" s="22">
        <v>1.125</v>
      </c>
      <c r="V157" s="22">
        <v>1288.5</v>
      </c>
      <c r="W157" s="22">
        <v>0.4</v>
      </c>
      <c r="X157" s="22">
        <v>264.66666666666669</v>
      </c>
      <c r="Y157" s="22">
        <v>1</v>
      </c>
      <c r="Z157" s="22">
        <v>826.33333333333337</v>
      </c>
      <c r="AA157" s="22">
        <v>0.80769230769230771</v>
      </c>
      <c r="AB157" s="22">
        <v>731.25</v>
      </c>
      <c r="AC157" s="24">
        <v>1.5</v>
      </c>
      <c r="AD157" s="24">
        <v>768.5</v>
      </c>
      <c r="AE157" s="24">
        <v>1.5</v>
      </c>
      <c r="AF157" s="24">
        <v>1166</v>
      </c>
      <c r="AG157" s="24">
        <v>0.5</v>
      </c>
      <c r="AH157" s="24">
        <v>242</v>
      </c>
      <c r="AI157" s="24">
        <v>1.1923076923076923</v>
      </c>
      <c r="AJ157" s="24">
        <v>729.8</v>
      </c>
      <c r="AK157" s="26">
        <v>5.2857142857142856</v>
      </c>
      <c r="AL157" s="26">
        <v>1482.2</v>
      </c>
      <c r="AM157" s="26">
        <v>1.6</v>
      </c>
      <c r="AN157" s="26">
        <v>1408.6666666666667</v>
      </c>
      <c r="AO157" s="26">
        <v>3.8</v>
      </c>
      <c r="AP157" s="26">
        <v>1108.5714285714287</v>
      </c>
      <c r="AQ157" s="26">
        <v>3.3703703703703702</v>
      </c>
      <c r="AR157" s="26">
        <v>1293.1333333333334</v>
      </c>
      <c r="AS157" s="28">
        <v>4</v>
      </c>
      <c r="AT157" s="28">
        <v>885.83333333333337</v>
      </c>
      <c r="AU157" s="28">
        <v>6</v>
      </c>
      <c r="AV157" s="28">
        <v>1518.4444444444443</v>
      </c>
      <c r="AW157" s="28">
        <v>4</v>
      </c>
      <c r="AX157" s="28">
        <v>1037.5555555555557</v>
      </c>
      <c r="AY157" s="28">
        <v>4.7407407407407405</v>
      </c>
      <c r="AZ157" s="28">
        <v>1179.9583333333333</v>
      </c>
      <c r="BA157" s="33">
        <f>Tabla25[[#This Row],[ROS_NUM_COR_COD_ROS_TG_NEG]]-Tabla25[[#This Row],[PAS_NUM_COR_COD_ROS_TG_NEG]]</f>
        <v>1.9500000000000002</v>
      </c>
      <c r="BB157" s="33">
        <f>Tabla25[[#This Row],[ROS_DUR_COR_COD_ROS_TG_NEG]]-Tabla25[[#This Row],[PAS_DUR_COR_COD_ROS_TG_NEG]]</f>
        <v>-465.91666666666663</v>
      </c>
      <c r="BC157" s="33">
        <f>Tabla25[[#This Row],[ROS_NUM_COR_COD_ROS_TG_NEU]]-Tabla25[[#This Row],[PAS_NUM_COR_COD_ROS_TG_NEU]]</f>
        <v>4.0555555555555554</v>
      </c>
      <c r="BD157" s="33">
        <f>Tabla25[[#This Row],[ROS_DUR_COR_COD_ROS_TG_NEU]]-Tabla25[[#This Row],[PAS_DUR_COR_COD_ROS_TG_NEU]]</f>
        <v>276.31944444444434</v>
      </c>
      <c r="BE157" s="33">
        <f>Tabla25[[#This Row],[ROS_NUM_COR_COD_ROS_TG_POS]]-Tabla25[[#This Row],[PAS_NUM_COR_COD_ROS_TG_POS]]</f>
        <v>1.8947368421052633</v>
      </c>
      <c r="BF157" s="33">
        <f>Tabla25[[#This Row],[ROS_DUR_COR_COD_ROS_TG_POS]]-Tabla25[[#This Row],[PAS_DUR_COR_COD_ROS_TG_POS]]</f>
        <v>-75.222222222222172</v>
      </c>
      <c r="BG157" s="33">
        <f>Tabla25[[#This Row],[ROS_NUM_COR_COD_ROS_TG_TOT]]-Tabla25[[#This Row],[PAS_NUM_COR_COD_ROS_TG_TOT]]</f>
        <v>2.7056530214424948</v>
      </c>
      <c r="BH157" s="33">
        <f>Tabla25[[#This Row],[ROS_DUR_COR_COD_ROS_TG_TOT]]-Tabla25[[#This Row],[PAS_DUR_COR_COD_ROS_TG_TOT]]</f>
        <v>-50.681666666666843</v>
      </c>
      <c r="BI157" s="30">
        <f>Tabla25[[#This Row],[ROS_NUM_COR_COD_ESC_TG_NEG]]-Tabla25[[#This Row],[PAS_NUM_COR_COD_ESC_TG_NEG]]</f>
        <v>3.8357142857142854</v>
      </c>
      <c r="BJ157" s="30">
        <f>Tabla25[[#This Row],[ROS_DUR_COR_COD_ESC_TG_NEG]]-Tabla25[[#This Row],[PAS_DUR_COR_COD_ESC_TG_NEG]]</f>
        <v>402.82500000000005</v>
      </c>
      <c r="BK157" s="30">
        <f>Tabla25[[#This Row],[ROS_NUM_COR_COD_ESC_TG_NEU]]-Tabla25[[#This Row],[PAS_NUM_COR_COD_ESC_TG_NEU]]</f>
        <v>-6.6666666666666652E-2</v>
      </c>
      <c r="BL157" s="30">
        <f>Tabla25[[#This Row],[ROS_DUR_COR_COD_ESC_TG_NEU]]-Tabla25[[#This Row],[PAS_DUR_COR_COD_ESC_TG_NEU]]</f>
        <v>476.88888888888891</v>
      </c>
      <c r="BM157" s="30">
        <f>Tabla25[[#This Row],[ROS_NUM_COR_COD_ESC_TG_POS]]-Tabla25[[#This Row],[PAS_NUM_COR_COD_ESC_TG_POS]]</f>
        <v>1.7473684210526312</v>
      </c>
      <c r="BN157" s="30">
        <f>Tabla25[[#This Row],[ROS_DUR_COR_COD_ESC_TG_POS]]-Tabla25[[#This Row],[PAS_DUR_COR_COD_ESC_TG_POS]]</f>
        <v>159.67142857142869</v>
      </c>
      <c r="BO157" s="30">
        <f>Tabla25[[#This Row],[ROS_NUM_COR_COD_ESC_TG_TOT]]-Tabla25[[#This Row],[PAS_NUM_COR_COD_ESC_TG_TOT]]</f>
        <v>1.6510721247563351</v>
      </c>
      <c r="BP157" s="30">
        <f>Tabla25[[#This Row],[ROS_DUR_COR_COD_ESC_TG_TOT]]-Tabla25[[#This Row],[PAS_DUR_COR_COD_ESC_TG_TOT]]</f>
        <v>311.28148148148159</v>
      </c>
      <c r="BQ157" s="36">
        <f>Tabla25[[#This Row],[PAS_NUM_COR_COD_ROS_TG_NEG]]-Tabla25[[#This Row],[ESC_NUM_COR_COD_ROS_TG_NEG]]</f>
        <v>0.54999999999999982</v>
      </c>
      <c r="BR157" s="36">
        <f>Tabla25[[#This Row],[PAS_DUR_COR_COD_ROS_TG_NEG]]-Tabla25[[#This Row],[ESC_DUR_COR_COD_ROS_TG_NEG]]</f>
        <v>583.25</v>
      </c>
      <c r="BS157" s="36">
        <f>Tabla25[[#This Row],[PAS_NUM_COR_COD_ROS_TG_NEU]]-Tabla25[[#This Row],[ESC_NUM_COR_COD_ROS_TG_NEU]]</f>
        <v>0.44444444444444442</v>
      </c>
      <c r="BT157" s="36">
        <f>Tabla25[[#This Row],[PAS_DUR_COR_COD_ROS_TG_NEU]]-Tabla25[[#This Row],[ESC_DUR_COR_COD_ROS_TG_NEU]]</f>
        <v>76.125</v>
      </c>
      <c r="BU157" s="36">
        <f>Tabla25[[#This Row],[PAS_NUM_COR_COD_ROS_TG_POS]]-Tabla25[[#This Row],[ESC_NUM_COR_COD_ROS_TG_POS]]</f>
        <v>1.6052631578947367</v>
      </c>
      <c r="BV157" s="36">
        <f>Tabla25[[#This Row],[PAS_DUR_COR_COD_ROS_TG_POS]]-Tabla25[[#This Row],[ESC_DUR_COR_COD_ROS_TG_POS]]</f>
        <v>870.77777777777783</v>
      </c>
      <c r="BW157" s="36">
        <f>Tabla25[[#This Row],[PAS_NUM_COR_COD_ROS_TG_TOT]]-Tabla25[[#This Row],[ESC_NUM_COR_COD_ROS_TG_TOT]]</f>
        <v>0.84278002699055343</v>
      </c>
      <c r="BX157" s="36">
        <f>Tabla25[[#This Row],[PAS_DUR_COR_COD_ROS_TG_TOT]]-Tabla25[[#This Row],[ESC_DUR_COR_COD_ROS_TG_TOT]]</f>
        <v>500.84000000000015</v>
      </c>
      <c r="BY157" s="39">
        <f>Tabla25[[#This Row],[PAS_NUM_COR_COD_ESC_TG_NEG]]-Tabla25[[#This Row],[ESC_NUM_COR_COD_ESC_TG_NEG]]</f>
        <v>0.32499999999999996</v>
      </c>
      <c r="BZ157" s="39">
        <f>Tabla25[[#This Row],[PAS_DUR_COR_COD_ESC_TG_NEG]]-Tabla25[[#This Row],[ESC_DUR_COR_COD_ESC_TG_NEG]]</f>
        <v>-209.125</v>
      </c>
      <c r="CA157" s="39">
        <f>Tabla25[[#This Row],[PAS_NUM_COR_COD_ESC_TG_NEU]]-Tabla25[[#This Row],[ESC_NUM_COR_COD_ESC_TG_NEU]]</f>
        <v>1.2666666666666666</v>
      </c>
      <c r="CB157" s="39">
        <f>Tabla25[[#This Row],[PAS_DUR_COR_COD_ESC_TG_NEU]]-Tabla25[[#This Row],[ESC_DUR_COR_COD_ESC_TG_NEU]]</f>
        <v>667.11111111111109</v>
      </c>
      <c r="CC157" s="39">
        <f>Tabla25[[#This Row],[PAS_NUM_COR_COD_ESC_TG_POS]]-Tabla25[[#This Row],[ESC_NUM_COR_COD_ESC_TG_POS]]</f>
        <v>1.0526315789473686</v>
      </c>
      <c r="CD157" s="39">
        <f>Tabla25[[#This Row],[PAS_DUR_COR_COD_ESC_TG_POS]]-Tabla25[[#This Row],[ESC_DUR_COR_COD_ESC_TG_POS]]</f>
        <v>122.56666666666661</v>
      </c>
      <c r="CE157" s="39">
        <f>Tabla25[[#This Row],[PAS_NUM_COR_COD_ESC_TG_TOT]]-Tabla25[[#This Row],[ESC_NUM_COR_COD_ESC_TG_TOT]]</f>
        <v>0.91160593792172739</v>
      </c>
      <c r="CF157" s="39">
        <f>Tabla25[[#This Row],[PAS_DUR_COR_COD_ESC_TG_TOT]]-Tabla25[[#This Row],[ESC_DUR_COR_COD_ESC_TG_TOT]]</f>
        <v>250.60185185185185</v>
      </c>
      <c r="CG157" s="42">
        <f>Tabla25[[#This Row],[PAS_NUM_COR_COD_ROS_TG_NEG]]-Tabla25[[#This Row],[PAS_NUM_COR_COD_ESC_TG_NEG]]</f>
        <v>0.59999999999999987</v>
      </c>
      <c r="CH157" s="42">
        <f>Tabla25[[#This Row],[PAS_NUM_COR_COD_ROS_TG_NEU]]-Tabla25[[#This Row],[PAS_NUM_COR_COD_ESC_TG_NEU]]</f>
        <v>0.27777777777777768</v>
      </c>
      <c r="CI157" s="42">
        <f>Tabla25[[#This Row],[PAS_NUM_COR_COD_ROS_TG_POS]]-Tabla25[[#This Row],[PAS_NUM_COR_COD_ESC_TG_POS]]</f>
        <v>5.2631578947368141E-2</v>
      </c>
      <c r="CJ157" s="42">
        <f>Tabla25[[#This Row],[PAS_NUM_COR_COD_ROS_TG_TOT]]-Tabla25[[#This Row],[PAS_NUM_COR_COD_ESC_TG_TOT]]</f>
        <v>0.31578947368421062</v>
      </c>
      <c r="CK157" s="42">
        <f>Tabla25[[#This Row],[PAS_DUR_COR_COD_ROS_TG_NEG]]-Tabla25[[#This Row],[PAS_DUR_COR_COD_ESC_TG_NEG]]</f>
        <v>272.375</v>
      </c>
      <c r="CL157" s="42">
        <f>Tabla25[[#This Row],[PAS_DUR_COR_COD_ROS_TG_NEU]]-Tabla25[[#This Row],[PAS_DUR_COR_COD_ESC_TG_NEU]]</f>
        <v>310.34722222222217</v>
      </c>
      <c r="CM157" s="42">
        <f>Tabla25[[#This Row],[PAS_DUR_COR_COD_ROS_TG_POS]]-Tabla25[[#This Row],[PAS_DUR_COR_COD_ESC_TG_POS]]</f>
        <v>163.87777777777785</v>
      </c>
      <c r="CN157" s="42">
        <f>Tabla25[[#This Row],[PAS_DUR_COR_COD_ROS_TG_TOT]]-Tabla25[[#This Row],[PAS_DUR_COR_COD_ESC_TG_TOT]]</f>
        <v>248.78814814814825</v>
      </c>
      <c r="CO157" s="44">
        <f>Tabla25[[#This Row],[ESC_NUM_COR_COD_ROS_TG_NEG]]-Tabla25[[#This Row],[ESC_NUM_COR_COD_ESC_TG_NEG]]</f>
        <v>0.375</v>
      </c>
      <c r="CP157" s="44">
        <f>Tabla25[[#This Row],[ESC_NUM_COR_COD_ROS_TG_NEU]]-Tabla25[[#This Row],[ESC_NUM_COR_COD_ESC_TG_NEU]]</f>
        <v>1.1000000000000001</v>
      </c>
      <c r="CQ157" s="44">
        <f>Tabla25[[#This Row],[ESC_NUM_COR_COD_ROS_TG_POS]]-Tabla25[[#This Row],[ESC_NUM_COR_COD_ESC_TG_POS]]</f>
        <v>-0.5</v>
      </c>
      <c r="CR157" s="44">
        <f>Tabla25[[#This Row],[ESC_NUM_COR_COD_ROS_TG_TOT]]-Tabla25[[#This Row],[ESC_NUM_COR_COD_ESC_TG_TOT]]</f>
        <v>0.38461538461538458</v>
      </c>
      <c r="CS157" s="44">
        <f>Tabla25[[#This Row],[ESC_DUR_COR_COD_ROS_TG_NEG]]-Tabla25[[#This Row],[ESC_DUR_COR_COD_ESC_TG_NEG]]</f>
        <v>-520</v>
      </c>
      <c r="CT157" s="44">
        <f>Tabla25[[#This Row],[ESC_DUR_COR_COD_ROS_TG_NEU]]-Tabla25[[#This Row],[ESC_DUR_COR_COD_ESC_TG_NEU]]</f>
        <v>901.33333333333326</v>
      </c>
      <c r="CU157" s="44">
        <f>Tabla25[[#This Row],[ESC_DUR_COR_COD_ROS_TG_POS]]-Tabla25[[#This Row],[ESC_DUR_COR_COD_ESC_TG_POS]]</f>
        <v>-584.33333333333337</v>
      </c>
      <c r="CV157" s="44">
        <f>Tabla25[[#This Row],[ESC_DUR_COR_COD_ROS_TG_TOT]]-Tabla25[[#This Row],[ESC_DUR_COR_COD_ESC_TG_TOT]]</f>
        <v>-1.4500000000000455</v>
      </c>
      <c r="CW157" s="47">
        <f>Tabla25[[#This Row],[ROS_NUM_COR_COD_ROS_TG_NEG]]-Tabla25[[#This Row],[ROS_NUM_COR_COD_ESC_TG_NEG]]</f>
        <v>-1.2857142857142856</v>
      </c>
      <c r="CX157" s="47">
        <f>Tabla25[[#This Row],[ROS_NUM_COR_COD_ROS_TG_NEU]]-Tabla25[[#This Row],[ROS_NUM_COR_COD_ESC_TG_NEU]]</f>
        <v>4.4000000000000004</v>
      </c>
      <c r="CY157" s="47">
        <f>Tabla25[[#This Row],[ROS_NUM_COR_COD_ROS_TG_POS]]-Tabla25[[#This Row],[ROS_NUM_COR_COD_ESC_TG_POS]]</f>
        <v>0.20000000000000018</v>
      </c>
      <c r="CZ157" s="47">
        <f>Tabla25[[#This Row],[ROS_NUM_COR_COD_ROS_TG_TOT]]-Tabla25[[#This Row],[ROS_NUM_COR_COD_ESC_TG_TOT]]</f>
        <v>1.3703703703703702</v>
      </c>
      <c r="DA157" s="47">
        <f>Tabla25[[#This Row],[ROS_DUR_COR_COD_ROS_TG_NEG]]-Tabla25[[#This Row],[ROS_DUR_COR_COD_ESC_TG_NEG]]</f>
        <v>-596.36666666666667</v>
      </c>
      <c r="DB157" s="47">
        <f>Tabla25[[#This Row],[ROS_DUR_COR_COD_ROS_TG_NEU]]-Tabla25[[#This Row],[ROS_DUR_COR_COD_ESC_TG_NEU]]</f>
        <v>109.7777777777776</v>
      </c>
      <c r="DC157" s="47">
        <f>Tabla25[[#This Row],[ROS_DUR_COR_COD_ROS_TG_POS]]-Tabla25[[#This Row],[ROS_DUR_COR_COD_ESC_TG_POS]]</f>
        <v>-71.015873015873012</v>
      </c>
      <c r="DD157" s="47">
        <f>Tabla25[[#This Row],[ROS_DUR_COR_COD_ROS_TG_TOT]]-Tabla25[[#This Row],[ROS_DUR_COR_COD_ESC_TG_TOT]]</f>
        <v>-113.17500000000018</v>
      </c>
    </row>
    <row r="158" spans="1:108" x14ac:dyDescent="0.3">
      <c r="A158" s="2" t="s">
        <v>156</v>
      </c>
      <c r="B158" s="2">
        <v>50</v>
      </c>
      <c r="C158" s="2">
        <v>1</v>
      </c>
      <c r="D158" s="2">
        <v>51</v>
      </c>
      <c r="E158" s="19">
        <v>3.5555555555555554</v>
      </c>
      <c r="F158" s="19">
        <v>598.875</v>
      </c>
      <c r="G158" s="19">
        <v>2.7</v>
      </c>
      <c r="H158" s="19">
        <v>426.05882352941177</v>
      </c>
      <c r="I158" s="19">
        <v>2.5</v>
      </c>
      <c r="J158" s="19">
        <v>518.78571428571433</v>
      </c>
      <c r="K158" s="19">
        <v>2.9107142857142856</v>
      </c>
      <c r="L158" s="19">
        <v>512.51063829787233</v>
      </c>
      <c r="M158" s="21">
        <v>2.9444444444444446</v>
      </c>
      <c r="N158" s="21">
        <v>522.875</v>
      </c>
      <c r="O158" s="21">
        <v>2.5499999999999998</v>
      </c>
      <c r="P158" s="21">
        <v>415.15789473684208</v>
      </c>
      <c r="Q158" s="21">
        <v>3.9444444444444446</v>
      </c>
      <c r="R158" s="21">
        <v>633.11111111111109</v>
      </c>
      <c r="S158" s="21">
        <v>3.125</v>
      </c>
      <c r="T158" s="21">
        <v>521.69811320754718</v>
      </c>
      <c r="U158" s="22">
        <v>3.5555555555555554</v>
      </c>
      <c r="V158" s="22">
        <v>867.5</v>
      </c>
      <c r="W158" s="22">
        <v>3.2222222222222223</v>
      </c>
      <c r="X158" s="22">
        <v>671</v>
      </c>
      <c r="Y158" s="22">
        <v>5.4</v>
      </c>
      <c r="Z158" s="22">
        <v>932.5</v>
      </c>
      <c r="AA158" s="22">
        <v>4.1071428571428568</v>
      </c>
      <c r="AB158" s="22">
        <v>829.08333333333337</v>
      </c>
      <c r="AC158" s="24">
        <v>3.3333333333333335</v>
      </c>
      <c r="AD158" s="24">
        <v>733.25</v>
      </c>
      <c r="AE158" s="24">
        <v>1.8888888888888888</v>
      </c>
      <c r="AF158" s="24">
        <v>328</v>
      </c>
      <c r="AG158" s="24">
        <v>1.5</v>
      </c>
      <c r="AH158" s="24">
        <v>492.6</v>
      </c>
      <c r="AI158" s="24">
        <v>2.2142857142857144</v>
      </c>
      <c r="AJ158" s="24">
        <v>521.57142857142856</v>
      </c>
      <c r="AK158" s="26">
        <v>2.75</v>
      </c>
      <c r="AL158" s="26">
        <v>734.4</v>
      </c>
      <c r="AM158" s="26">
        <v>1.9</v>
      </c>
      <c r="AN158" s="26">
        <v>715.6</v>
      </c>
      <c r="AO158" s="26">
        <v>4.0999999999999996</v>
      </c>
      <c r="AP158" s="26">
        <v>848.85714285714289</v>
      </c>
      <c r="AQ158" s="26">
        <v>2.9285714285714284</v>
      </c>
      <c r="AR158" s="26">
        <v>776</v>
      </c>
      <c r="AS158" s="28">
        <v>1.75</v>
      </c>
      <c r="AT158" s="28">
        <v>680.25</v>
      </c>
      <c r="AU158" s="28">
        <v>2.2999999999999998</v>
      </c>
      <c r="AV158" s="28">
        <v>572.85714285714289</v>
      </c>
      <c r="AW158" s="28">
        <v>3</v>
      </c>
      <c r="AX158" s="28">
        <v>593.125</v>
      </c>
      <c r="AY158" s="28">
        <v>2.3928571428571428</v>
      </c>
      <c r="AZ158" s="28">
        <v>604</v>
      </c>
      <c r="BA158" s="33">
        <f>Tabla25[[#This Row],[ROS_NUM_COR_COD_ROS_TG_NEG]]-Tabla25[[#This Row],[PAS_NUM_COR_COD_ROS_TG_NEG]]</f>
        <v>-1.1944444444444446</v>
      </c>
      <c r="BB158" s="33">
        <f>Tabla25[[#This Row],[ROS_DUR_COR_COD_ROS_TG_NEG]]-Tabla25[[#This Row],[PAS_DUR_COR_COD_ROS_TG_NEG]]</f>
        <v>157.375</v>
      </c>
      <c r="BC158" s="33">
        <f>Tabla25[[#This Row],[ROS_NUM_COR_COD_ROS_TG_NEU]]-Tabla25[[#This Row],[PAS_NUM_COR_COD_ROS_TG_NEU]]</f>
        <v>-0.25</v>
      </c>
      <c r="BD158" s="33">
        <f>Tabla25[[#This Row],[ROS_DUR_COR_COD_ROS_TG_NEU]]-Tabla25[[#This Row],[PAS_DUR_COR_COD_ROS_TG_NEU]]</f>
        <v>157.69924812030081</v>
      </c>
      <c r="BE158" s="33">
        <f>Tabla25[[#This Row],[ROS_NUM_COR_COD_ROS_TG_POS]]-Tabla25[[#This Row],[PAS_NUM_COR_COD_ROS_TG_POS]]</f>
        <v>-0.94444444444444464</v>
      </c>
      <c r="BF158" s="33">
        <f>Tabla25[[#This Row],[ROS_DUR_COR_COD_ROS_TG_POS]]-Tabla25[[#This Row],[PAS_DUR_COR_COD_ROS_TG_POS]]</f>
        <v>-39.986111111111086</v>
      </c>
      <c r="BG158" s="33">
        <f>Tabla25[[#This Row],[ROS_NUM_COR_COD_ROS_TG_TOT]]-Tabla25[[#This Row],[PAS_NUM_COR_COD_ROS_TG_TOT]]</f>
        <v>-0.73214285714285721</v>
      </c>
      <c r="BH158" s="33">
        <f>Tabla25[[#This Row],[ROS_DUR_COR_COD_ROS_TG_TOT]]-Tabla25[[#This Row],[PAS_DUR_COR_COD_ROS_TG_TOT]]</f>
        <v>82.301886792452819</v>
      </c>
      <c r="BI158" s="30">
        <f>Tabla25[[#This Row],[ROS_NUM_COR_COD_ESC_TG_NEG]]-Tabla25[[#This Row],[PAS_NUM_COR_COD_ESC_TG_NEG]]</f>
        <v>-0.80555555555555536</v>
      </c>
      <c r="BJ158" s="30">
        <f>Tabla25[[#This Row],[ROS_DUR_COR_COD_ESC_TG_NEG]]-Tabla25[[#This Row],[PAS_DUR_COR_COD_ESC_TG_NEG]]</f>
        <v>135.52499999999998</v>
      </c>
      <c r="BK158" s="30">
        <f>Tabla25[[#This Row],[ROS_NUM_COR_COD_ESC_TG_NEU]]-Tabla25[[#This Row],[PAS_NUM_COR_COD_ESC_TG_NEU]]</f>
        <v>-0.80000000000000027</v>
      </c>
      <c r="BL158" s="30">
        <f>Tabla25[[#This Row],[ROS_DUR_COR_COD_ESC_TG_NEU]]-Tabla25[[#This Row],[PAS_DUR_COR_COD_ESC_TG_NEU]]</f>
        <v>289.54117647058825</v>
      </c>
      <c r="BM158" s="30">
        <f>Tabla25[[#This Row],[ROS_NUM_COR_COD_ESC_TG_POS]]-Tabla25[[#This Row],[PAS_NUM_COR_COD_ESC_TG_POS]]</f>
        <v>1.5999999999999996</v>
      </c>
      <c r="BN158" s="30">
        <f>Tabla25[[#This Row],[ROS_DUR_COR_COD_ESC_TG_POS]]-Tabla25[[#This Row],[PAS_DUR_COR_COD_ESC_TG_POS]]</f>
        <v>330.07142857142856</v>
      </c>
      <c r="BO158" s="30">
        <f>Tabla25[[#This Row],[ROS_NUM_COR_COD_ESC_TG_TOT]]-Tabla25[[#This Row],[PAS_NUM_COR_COD_ESC_TG_TOT]]</f>
        <v>1.7857142857142794E-2</v>
      </c>
      <c r="BP158" s="30">
        <f>Tabla25[[#This Row],[ROS_DUR_COR_COD_ESC_TG_TOT]]-Tabla25[[#This Row],[PAS_DUR_COR_COD_ESC_TG_TOT]]</f>
        <v>263.48936170212767</v>
      </c>
      <c r="BQ158" s="36">
        <f>Tabla25[[#This Row],[PAS_NUM_COR_COD_ROS_TG_NEG]]-Tabla25[[#This Row],[ESC_NUM_COR_COD_ROS_TG_NEG]]</f>
        <v>-0.38888888888888884</v>
      </c>
      <c r="BR158" s="36">
        <f>Tabla25[[#This Row],[PAS_DUR_COR_COD_ROS_TG_NEG]]-Tabla25[[#This Row],[ESC_DUR_COR_COD_ROS_TG_NEG]]</f>
        <v>-210.375</v>
      </c>
      <c r="BS158" s="36">
        <f>Tabla25[[#This Row],[PAS_NUM_COR_COD_ROS_TG_NEU]]-Tabla25[[#This Row],[ESC_NUM_COR_COD_ROS_TG_NEU]]</f>
        <v>0.66111111111111098</v>
      </c>
      <c r="BT158" s="36">
        <f>Tabla25[[#This Row],[PAS_DUR_COR_COD_ROS_TG_NEU]]-Tabla25[[#This Row],[ESC_DUR_COR_COD_ROS_TG_NEU]]</f>
        <v>87.157894736842081</v>
      </c>
      <c r="BU158" s="36">
        <f>Tabla25[[#This Row],[PAS_NUM_COR_COD_ROS_TG_POS]]-Tabla25[[#This Row],[ESC_NUM_COR_COD_ROS_TG_POS]]</f>
        <v>2.4444444444444446</v>
      </c>
      <c r="BV158" s="36">
        <f>Tabla25[[#This Row],[PAS_DUR_COR_COD_ROS_TG_POS]]-Tabla25[[#This Row],[ESC_DUR_COR_COD_ROS_TG_POS]]</f>
        <v>140.51111111111106</v>
      </c>
      <c r="BW158" s="36">
        <f>Tabla25[[#This Row],[PAS_NUM_COR_COD_ROS_TG_TOT]]-Tabla25[[#This Row],[ESC_NUM_COR_COD_ROS_TG_TOT]]</f>
        <v>0.91071428571428559</v>
      </c>
      <c r="BX158" s="36">
        <f>Tabla25[[#This Row],[PAS_DUR_COR_COD_ROS_TG_TOT]]-Tabla25[[#This Row],[ESC_DUR_COR_COD_ROS_TG_TOT]]</f>
        <v>0.12668463611862535</v>
      </c>
      <c r="BY158" s="39">
        <f>Tabla25[[#This Row],[PAS_NUM_COR_COD_ESC_TG_NEG]]-Tabla25[[#This Row],[ESC_NUM_COR_COD_ESC_TG_NEG]]</f>
        <v>0</v>
      </c>
      <c r="BZ158" s="39">
        <f>Tabla25[[#This Row],[PAS_DUR_COR_COD_ESC_TG_NEG]]-Tabla25[[#This Row],[ESC_DUR_COR_COD_ESC_TG_NEG]]</f>
        <v>-268.625</v>
      </c>
      <c r="CA158" s="39">
        <f>Tabla25[[#This Row],[PAS_NUM_COR_COD_ESC_TG_NEU]]-Tabla25[[#This Row],[ESC_NUM_COR_COD_ESC_TG_NEU]]</f>
        <v>-0.52222222222222214</v>
      </c>
      <c r="CB158" s="39">
        <f>Tabla25[[#This Row],[PAS_DUR_COR_COD_ESC_TG_NEU]]-Tabla25[[#This Row],[ESC_DUR_COR_COD_ESC_TG_NEU]]</f>
        <v>-244.94117647058823</v>
      </c>
      <c r="CC158" s="39">
        <f>Tabla25[[#This Row],[PAS_NUM_COR_COD_ESC_TG_POS]]-Tabla25[[#This Row],[ESC_NUM_COR_COD_ESC_TG_POS]]</f>
        <v>-2.9000000000000004</v>
      </c>
      <c r="CD158" s="39">
        <f>Tabla25[[#This Row],[PAS_DUR_COR_COD_ESC_TG_POS]]-Tabla25[[#This Row],[ESC_DUR_COR_COD_ESC_TG_POS]]</f>
        <v>-413.71428571428567</v>
      </c>
      <c r="CE158" s="39">
        <f>Tabla25[[#This Row],[PAS_NUM_COR_COD_ESC_TG_TOT]]-Tabla25[[#This Row],[ESC_NUM_COR_COD_ESC_TG_TOT]]</f>
        <v>-1.1964285714285712</v>
      </c>
      <c r="CF158" s="39">
        <f>Tabla25[[#This Row],[PAS_DUR_COR_COD_ESC_TG_TOT]]-Tabla25[[#This Row],[ESC_DUR_COR_COD_ESC_TG_TOT]]</f>
        <v>-316.57269503546104</v>
      </c>
      <c r="CG158" s="42">
        <f>Tabla25[[#This Row],[PAS_NUM_COR_COD_ROS_TG_NEG]]-Tabla25[[#This Row],[PAS_NUM_COR_COD_ESC_TG_NEG]]</f>
        <v>-0.61111111111111072</v>
      </c>
      <c r="CH158" s="42">
        <f>Tabla25[[#This Row],[PAS_NUM_COR_COD_ROS_TG_NEU]]-Tabla25[[#This Row],[PAS_NUM_COR_COD_ESC_TG_NEU]]</f>
        <v>-0.15000000000000036</v>
      </c>
      <c r="CI158" s="42">
        <f>Tabla25[[#This Row],[PAS_NUM_COR_COD_ROS_TG_POS]]-Tabla25[[#This Row],[PAS_NUM_COR_COD_ESC_TG_POS]]</f>
        <v>1.4444444444444446</v>
      </c>
      <c r="CJ158" s="42">
        <f>Tabla25[[#This Row],[PAS_NUM_COR_COD_ROS_TG_TOT]]-Tabla25[[#This Row],[PAS_NUM_COR_COD_ESC_TG_TOT]]</f>
        <v>0.21428571428571441</v>
      </c>
      <c r="CK158" s="42">
        <f>Tabla25[[#This Row],[PAS_DUR_COR_COD_ROS_TG_NEG]]-Tabla25[[#This Row],[PAS_DUR_COR_COD_ESC_TG_NEG]]</f>
        <v>-76</v>
      </c>
      <c r="CL158" s="42">
        <f>Tabla25[[#This Row],[PAS_DUR_COR_COD_ROS_TG_NEU]]-Tabla25[[#This Row],[PAS_DUR_COR_COD_ESC_TG_NEU]]</f>
        <v>-10.900928792569687</v>
      </c>
      <c r="CM158" s="42">
        <f>Tabla25[[#This Row],[PAS_DUR_COR_COD_ROS_TG_POS]]-Tabla25[[#This Row],[PAS_DUR_COR_COD_ESC_TG_POS]]</f>
        <v>114.32539682539675</v>
      </c>
      <c r="CN158" s="42">
        <f>Tabla25[[#This Row],[PAS_DUR_COR_COD_ROS_TG_TOT]]-Tabla25[[#This Row],[PAS_DUR_COR_COD_ESC_TG_TOT]]</f>
        <v>9.1874749096748474</v>
      </c>
      <c r="CO158" s="44">
        <f>Tabla25[[#This Row],[ESC_NUM_COR_COD_ROS_TG_NEG]]-Tabla25[[#This Row],[ESC_NUM_COR_COD_ESC_TG_NEG]]</f>
        <v>-0.22222222222222188</v>
      </c>
      <c r="CP158" s="44">
        <f>Tabla25[[#This Row],[ESC_NUM_COR_COD_ROS_TG_NEU]]-Tabla25[[#This Row],[ESC_NUM_COR_COD_ESC_TG_NEU]]</f>
        <v>-1.3333333333333335</v>
      </c>
      <c r="CQ158" s="44">
        <f>Tabla25[[#This Row],[ESC_NUM_COR_COD_ROS_TG_POS]]-Tabla25[[#This Row],[ESC_NUM_COR_COD_ESC_TG_POS]]</f>
        <v>-3.9000000000000004</v>
      </c>
      <c r="CR158" s="44">
        <f>Tabla25[[#This Row],[ESC_NUM_COR_COD_ROS_TG_TOT]]-Tabla25[[#This Row],[ESC_NUM_COR_COD_ESC_TG_TOT]]</f>
        <v>-1.8928571428571423</v>
      </c>
      <c r="CS158" s="44">
        <f>Tabla25[[#This Row],[ESC_DUR_COR_COD_ROS_TG_NEG]]-Tabla25[[#This Row],[ESC_DUR_COR_COD_ESC_TG_NEG]]</f>
        <v>-134.25</v>
      </c>
      <c r="CT158" s="44">
        <f>Tabla25[[#This Row],[ESC_DUR_COR_COD_ROS_TG_NEU]]-Tabla25[[#This Row],[ESC_DUR_COR_COD_ESC_TG_NEU]]</f>
        <v>-343</v>
      </c>
      <c r="CU158" s="44">
        <f>Tabla25[[#This Row],[ESC_DUR_COR_COD_ROS_TG_POS]]-Tabla25[[#This Row],[ESC_DUR_COR_COD_ESC_TG_POS]]</f>
        <v>-439.9</v>
      </c>
      <c r="CV158" s="44">
        <f>Tabla25[[#This Row],[ESC_DUR_COR_COD_ROS_TG_TOT]]-Tabla25[[#This Row],[ESC_DUR_COR_COD_ESC_TG_TOT]]</f>
        <v>-307.51190476190482</v>
      </c>
      <c r="CW158" s="47">
        <f>Tabla25[[#This Row],[ROS_NUM_COR_COD_ROS_TG_NEG]]-Tabla25[[#This Row],[ROS_NUM_COR_COD_ESC_TG_NEG]]</f>
        <v>-1</v>
      </c>
      <c r="CX158" s="47">
        <f>Tabla25[[#This Row],[ROS_NUM_COR_COD_ROS_TG_NEU]]-Tabla25[[#This Row],[ROS_NUM_COR_COD_ESC_TG_NEU]]</f>
        <v>0.39999999999999991</v>
      </c>
      <c r="CY158" s="47">
        <f>Tabla25[[#This Row],[ROS_NUM_COR_COD_ROS_TG_POS]]-Tabla25[[#This Row],[ROS_NUM_COR_COD_ESC_TG_POS]]</f>
        <v>-1.0999999999999996</v>
      </c>
      <c r="CZ158" s="47">
        <f>Tabla25[[#This Row],[ROS_NUM_COR_COD_ROS_TG_TOT]]-Tabla25[[#This Row],[ROS_NUM_COR_COD_ESC_TG_TOT]]</f>
        <v>-0.53571428571428559</v>
      </c>
      <c r="DA158" s="47">
        <f>Tabla25[[#This Row],[ROS_DUR_COR_COD_ROS_TG_NEG]]-Tabla25[[#This Row],[ROS_DUR_COR_COD_ESC_TG_NEG]]</f>
        <v>-54.149999999999977</v>
      </c>
      <c r="DB158" s="47">
        <f>Tabla25[[#This Row],[ROS_DUR_COR_COD_ROS_TG_NEU]]-Tabla25[[#This Row],[ROS_DUR_COR_COD_ESC_TG_NEU]]</f>
        <v>-142.74285714285713</v>
      </c>
      <c r="DC158" s="47">
        <f>Tabla25[[#This Row],[ROS_DUR_COR_COD_ROS_TG_POS]]-Tabla25[[#This Row],[ROS_DUR_COR_COD_ESC_TG_POS]]</f>
        <v>-255.73214285714289</v>
      </c>
      <c r="DD158" s="47">
        <f>Tabla25[[#This Row],[ROS_DUR_COR_COD_ROS_TG_TOT]]-Tabla25[[#This Row],[ROS_DUR_COR_COD_ESC_TG_TOT]]</f>
        <v>-172</v>
      </c>
    </row>
    <row r="159" spans="1:108" x14ac:dyDescent="0.3">
      <c r="A159" s="2" t="s">
        <v>157</v>
      </c>
      <c r="B159" s="2">
        <v>50</v>
      </c>
      <c r="C159" s="2">
        <v>1</v>
      </c>
      <c r="D159" s="2">
        <v>52</v>
      </c>
      <c r="E159" s="19">
        <v>1.8</v>
      </c>
      <c r="F159" s="19">
        <v>530.5</v>
      </c>
      <c r="G159" s="19">
        <v>2.0499999999999998</v>
      </c>
      <c r="H159" s="19">
        <v>625.64285714285711</v>
      </c>
      <c r="I159" s="19">
        <v>1.8947368421052631</v>
      </c>
      <c r="J159" s="19">
        <v>513.57142857142856</v>
      </c>
      <c r="K159" s="19">
        <v>1.9152542372881356</v>
      </c>
      <c r="L159" s="19">
        <v>556.57142857142856</v>
      </c>
      <c r="M159" s="21">
        <v>2.15</v>
      </c>
      <c r="N159" s="21">
        <v>820.66666666666663</v>
      </c>
      <c r="O159" s="21">
        <v>1.55</v>
      </c>
      <c r="P159" s="21">
        <v>494.07692307692309</v>
      </c>
      <c r="Q159" s="21">
        <v>2.263157894736842</v>
      </c>
      <c r="R159" s="21">
        <v>616</v>
      </c>
      <c r="S159" s="21">
        <v>1.9830508474576272</v>
      </c>
      <c r="T159" s="21">
        <v>637.77499999999998</v>
      </c>
      <c r="U159" s="22">
        <v>0</v>
      </c>
      <c r="W159" s="22">
        <v>0</v>
      </c>
      <c r="Y159" s="22">
        <v>0</v>
      </c>
      <c r="AA159" s="22">
        <v>0</v>
      </c>
      <c r="AC159" s="24">
        <v>0</v>
      </c>
      <c r="AE159" s="24">
        <v>0</v>
      </c>
      <c r="AG159" s="24">
        <v>0</v>
      </c>
      <c r="AI159" s="24">
        <v>0</v>
      </c>
      <c r="AK159" s="26">
        <v>0</v>
      </c>
      <c r="AM159" s="26">
        <v>0</v>
      </c>
      <c r="AO159" s="26">
        <v>0</v>
      </c>
      <c r="AQ159" s="26">
        <v>0</v>
      </c>
      <c r="AS159" s="28">
        <v>0</v>
      </c>
      <c r="AU159" s="28">
        <v>0</v>
      </c>
      <c r="AW159" s="28">
        <v>0</v>
      </c>
      <c r="AY159" s="28">
        <v>0</v>
      </c>
      <c r="BA159" s="33">
        <f>Tabla25[[#This Row],[ROS_NUM_COR_COD_ROS_TG_NEG]]-Tabla25[[#This Row],[PAS_NUM_COR_COD_ROS_TG_NEG]]</f>
        <v>-2.15</v>
      </c>
      <c r="BB159" s="33">
        <f>Tabla25[[#This Row],[ROS_DUR_COR_COD_ROS_TG_NEG]]-Tabla25[[#This Row],[PAS_DUR_COR_COD_ROS_TG_NEG]]</f>
        <v>-820.66666666666663</v>
      </c>
      <c r="BC159" s="33">
        <f>Tabla25[[#This Row],[ROS_NUM_COR_COD_ROS_TG_NEU]]-Tabla25[[#This Row],[PAS_NUM_COR_COD_ROS_TG_NEU]]</f>
        <v>-1.55</v>
      </c>
      <c r="BD159" s="33">
        <f>Tabla25[[#This Row],[ROS_DUR_COR_COD_ROS_TG_NEU]]-Tabla25[[#This Row],[PAS_DUR_COR_COD_ROS_TG_NEU]]</f>
        <v>-494.07692307692309</v>
      </c>
      <c r="BE159" s="33">
        <f>Tabla25[[#This Row],[ROS_NUM_COR_COD_ROS_TG_POS]]-Tabla25[[#This Row],[PAS_NUM_COR_COD_ROS_TG_POS]]</f>
        <v>-2.263157894736842</v>
      </c>
      <c r="BF159" s="33">
        <f>Tabla25[[#This Row],[ROS_DUR_COR_COD_ROS_TG_POS]]-Tabla25[[#This Row],[PAS_DUR_COR_COD_ROS_TG_POS]]</f>
        <v>-616</v>
      </c>
      <c r="BG159" s="33">
        <f>Tabla25[[#This Row],[ROS_NUM_COR_COD_ROS_TG_TOT]]-Tabla25[[#This Row],[PAS_NUM_COR_COD_ROS_TG_TOT]]</f>
        <v>-1.9830508474576272</v>
      </c>
      <c r="BH159" s="33">
        <f>Tabla25[[#This Row],[ROS_DUR_COR_COD_ROS_TG_TOT]]-Tabla25[[#This Row],[PAS_DUR_COR_COD_ROS_TG_TOT]]</f>
        <v>-637.77499999999998</v>
      </c>
      <c r="BI159" s="30">
        <f>Tabla25[[#This Row],[ROS_NUM_COR_COD_ESC_TG_NEG]]-Tabla25[[#This Row],[PAS_NUM_COR_COD_ESC_TG_NEG]]</f>
        <v>-1.8</v>
      </c>
      <c r="BJ159" s="30">
        <f>Tabla25[[#This Row],[ROS_DUR_COR_COD_ESC_TG_NEG]]-Tabla25[[#This Row],[PAS_DUR_COR_COD_ESC_TG_NEG]]</f>
        <v>-530.5</v>
      </c>
      <c r="BK159" s="30">
        <f>Tabla25[[#This Row],[ROS_NUM_COR_COD_ESC_TG_NEU]]-Tabla25[[#This Row],[PAS_NUM_COR_COD_ESC_TG_NEU]]</f>
        <v>-2.0499999999999998</v>
      </c>
      <c r="BL159" s="30">
        <f>Tabla25[[#This Row],[ROS_DUR_COR_COD_ESC_TG_NEU]]-Tabla25[[#This Row],[PAS_DUR_COR_COD_ESC_TG_NEU]]</f>
        <v>-625.64285714285711</v>
      </c>
      <c r="BM159" s="30">
        <f>Tabla25[[#This Row],[ROS_NUM_COR_COD_ESC_TG_POS]]-Tabla25[[#This Row],[PAS_NUM_COR_COD_ESC_TG_POS]]</f>
        <v>-1.8947368421052631</v>
      </c>
      <c r="BN159" s="30">
        <f>Tabla25[[#This Row],[ROS_DUR_COR_COD_ESC_TG_POS]]-Tabla25[[#This Row],[PAS_DUR_COR_COD_ESC_TG_POS]]</f>
        <v>-513.57142857142856</v>
      </c>
      <c r="BO159" s="30">
        <f>Tabla25[[#This Row],[ROS_NUM_COR_COD_ESC_TG_TOT]]-Tabla25[[#This Row],[PAS_NUM_COR_COD_ESC_TG_TOT]]</f>
        <v>-1.9152542372881356</v>
      </c>
      <c r="BP159" s="30">
        <f>Tabla25[[#This Row],[ROS_DUR_COR_COD_ESC_TG_TOT]]-Tabla25[[#This Row],[PAS_DUR_COR_COD_ESC_TG_TOT]]</f>
        <v>-556.57142857142856</v>
      </c>
      <c r="BQ159" s="36">
        <f>Tabla25[[#This Row],[PAS_NUM_COR_COD_ROS_TG_NEG]]-Tabla25[[#This Row],[ESC_NUM_COR_COD_ROS_TG_NEG]]</f>
        <v>2.15</v>
      </c>
      <c r="BR159" s="36">
        <f>Tabla25[[#This Row],[PAS_DUR_COR_COD_ROS_TG_NEG]]-Tabla25[[#This Row],[ESC_DUR_COR_COD_ROS_TG_NEG]]</f>
        <v>820.66666666666663</v>
      </c>
      <c r="BS159" s="36">
        <f>Tabla25[[#This Row],[PAS_NUM_COR_COD_ROS_TG_NEU]]-Tabla25[[#This Row],[ESC_NUM_COR_COD_ROS_TG_NEU]]</f>
        <v>1.55</v>
      </c>
      <c r="BT159" s="36">
        <f>Tabla25[[#This Row],[PAS_DUR_COR_COD_ROS_TG_NEU]]-Tabla25[[#This Row],[ESC_DUR_COR_COD_ROS_TG_NEU]]</f>
        <v>494.07692307692309</v>
      </c>
      <c r="BU159" s="36">
        <f>Tabla25[[#This Row],[PAS_NUM_COR_COD_ROS_TG_POS]]-Tabla25[[#This Row],[ESC_NUM_COR_COD_ROS_TG_POS]]</f>
        <v>2.263157894736842</v>
      </c>
      <c r="BV159" s="36">
        <f>Tabla25[[#This Row],[PAS_DUR_COR_COD_ROS_TG_POS]]-Tabla25[[#This Row],[ESC_DUR_COR_COD_ROS_TG_POS]]</f>
        <v>616</v>
      </c>
      <c r="BW159" s="36">
        <f>Tabla25[[#This Row],[PAS_NUM_COR_COD_ROS_TG_TOT]]-Tabla25[[#This Row],[ESC_NUM_COR_COD_ROS_TG_TOT]]</f>
        <v>1.9830508474576272</v>
      </c>
      <c r="BX159" s="36">
        <f>Tabla25[[#This Row],[PAS_DUR_COR_COD_ROS_TG_TOT]]-Tabla25[[#This Row],[ESC_DUR_COR_COD_ROS_TG_TOT]]</f>
        <v>637.77499999999998</v>
      </c>
      <c r="BY159" s="39">
        <f>Tabla25[[#This Row],[PAS_NUM_COR_COD_ESC_TG_NEG]]-Tabla25[[#This Row],[ESC_NUM_COR_COD_ESC_TG_NEG]]</f>
        <v>1.8</v>
      </c>
      <c r="BZ159" s="39">
        <f>Tabla25[[#This Row],[PAS_DUR_COR_COD_ESC_TG_NEG]]-Tabla25[[#This Row],[ESC_DUR_COR_COD_ESC_TG_NEG]]</f>
        <v>530.5</v>
      </c>
      <c r="CA159" s="39">
        <f>Tabla25[[#This Row],[PAS_NUM_COR_COD_ESC_TG_NEU]]-Tabla25[[#This Row],[ESC_NUM_COR_COD_ESC_TG_NEU]]</f>
        <v>2.0499999999999998</v>
      </c>
      <c r="CB159" s="39">
        <f>Tabla25[[#This Row],[PAS_DUR_COR_COD_ESC_TG_NEU]]-Tabla25[[#This Row],[ESC_DUR_COR_COD_ESC_TG_NEU]]</f>
        <v>625.64285714285711</v>
      </c>
      <c r="CC159" s="39">
        <f>Tabla25[[#This Row],[PAS_NUM_COR_COD_ESC_TG_POS]]-Tabla25[[#This Row],[ESC_NUM_COR_COD_ESC_TG_POS]]</f>
        <v>1.8947368421052631</v>
      </c>
      <c r="CD159" s="39">
        <f>Tabla25[[#This Row],[PAS_DUR_COR_COD_ESC_TG_POS]]-Tabla25[[#This Row],[ESC_DUR_COR_COD_ESC_TG_POS]]</f>
        <v>513.57142857142856</v>
      </c>
      <c r="CE159" s="39">
        <f>Tabla25[[#This Row],[PAS_NUM_COR_COD_ESC_TG_TOT]]-Tabla25[[#This Row],[ESC_NUM_COR_COD_ESC_TG_TOT]]</f>
        <v>1.9152542372881356</v>
      </c>
      <c r="CF159" s="39">
        <f>Tabla25[[#This Row],[PAS_DUR_COR_COD_ESC_TG_TOT]]-Tabla25[[#This Row],[ESC_DUR_COR_COD_ESC_TG_TOT]]</f>
        <v>556.57142857142856</v>
      </c>
      <c r="CG159" s="42">
        <f>Tabla25[[#This Row],[PAS_NUM_COR_COD_ROS_TG_NEG]]-Tabla25[[#This Row],[PAS_NUM_COR_COD_ESC_TG_NEG]]</f>
        <v>0.34999999999999987</v>
      </c>
      <c r="CH159" s="42">
        <f>Tabla25[[#This Row],[PAS_NUM_COR_COD_ROS_TG_NEU]]-Tabla25[[#This Row],[PAS_NUM_COR_COD_ESC_TG_NEU]]</f>
        <v>-0.49999999999999978</v>
      </c>
      <c r="CI159" s="42">
        <f>Tabla25[[#This Row],[PAS_NUM_COR_COD_ROS_TG_POS]]-Tabla25[[#This Row],[PAS_NUM_COR_COD_ESC_TG_POS]]</f>
        <v>0.36842105263157898</v>
      </c>
      <c r="CJ159" s="42">
        <f>Tabla25[[#This Row],[PAS_NUM_COR_COD_ROS_TG_TOT]]-Tabla25[[#This Row],[PAS_NUM_COR_COD_ESC_TG_TOT]]</f>
        <v>6.7796610169491567E-2</v>
      </c>
      <c r="CK159" s="42">
        <f>Tabla25[[#This Row],[PAS_DUR_COR_COD_ROS_TG_NEG]]-Tabla25[[#This Row],[PAS_DUR_COR_COD_ESC_TG_NEG]]</f>
        <v>290.16666666666663</v>
      </c>
      <c r="CL159" s="42">
        <f>Tabla25[[#This Row],[PAS_DUR_COR_COD_ROS_TG_NEU]]-Tabla25[[#This Row],[PAS_DUR_COR_COD_ESC_TG_NEU]]</f>
        <v>-131.56593406593402</v>
      </c>
      <c r="CM159" s="42">
        <f>Tabla25[[#This Row],[PAS_DUR_COR_COD_ROS_TG_POS]]-Tabla25[[#This Row],[PAS_DUR_COR_COD_ESC_TG_POS]]</f>
        <v>102.42857142857144</v>
      </c>
      <c r="CN159" s="42">
        <f>Tabla25[[#This Row],[PAS_DUR_COR_COD_ROS_TG_TOT]]-Tabla25[[#This Row],[PAS_DUR_COR_COD_ESC_TG_TOT]]</f>
        <v>81.203571428571422</v>
      </c>
      <c r="CO159" s="44">
        <f>Tabla25[[#This Row],[ESC_NUM_COR_COD_ROS_TG_NEG]]-Tabla25[[#This Row],[ESC_NUM_COR_COD_ESC_TG_NEG]]</f>
        <v>0</v>
      </c>
      <c r="CP159" s="44">
        <f>Tabla25[[#This Row],[ESC_NUM_COR_COD_ROS_TG_NEU]]-Tabla25[[#This Row],[ESC_NUM_COR_COD_ESC_TG_NEU]]</f>
        <v>0</v>
      </c>
      <c r="CQ159" s="44">
        <f>Tabla25[[#This Row],[ESC_NUM_COR_COD_ROS_TG_POS]]-Tabla25[[#This Row],[ESC_NUM_COR_COD_ESC_TG_POS]]</f>
        <v>0</v>
      </c>
      <c r="CR159" s="44">
        <f>Tabla25[[#This Row],[ESC_NUM_COR_COD_ROS_TG_TOT]]-Tabla25[[#This Row],[ESC_NUM_COR_COD_ESC_TG_TOT]]</f>
        <v>0</v>
      </c>
      <c r="CS159" s="44">
        <f>Tabla25[[#This Row],[ESC_DUR_COR_COD_ROS_TG_NEG]]-Tabla25[[#This Row],[ESC_DUR_COR_COD_ESC_TG_NEG]]</f>
        <v>0</v>
      </c>
      <c r="CT159" s="44">
        <f>Tabla25[[#This Row],[ESC_DUR_COR_COD_ROS_TG_NEU]]-Tabla25[[#This Row],[ESC_DUR_COR_COD_ESC_TG_NEU]]</f>
        <v>0</v>
      </c>
      <c r="CU159" s="44">
        <f>Tabla25[[#This Row],[ESC_DUR_COR_COD_ROS_TG_POS]]-Tabla25[[#This Row],[ESC_DUR_COR_COD_ESC_TG_POS]]</f>
        <v>0</v>
      </c>
      <c r="CV159" s="44">
        <f>Tabla25[[#This Row],[ESC_DUR_COR_COD_ROS_TG_TOT]]-Tabla25[[#This Row],[ESC_DUR_COR_COD_ESC_TG_TOT]]</f>
        <v>0</v>
      </c>
      <c r="CW159" s="47">
        <f>Tabla25[[#This Row],[ROS_NUM_COR_COD_ROS_TG_NEG]]-Tabla25[[#This Row],[ROS_NUM_COR_COD_ESC_TG_NEG]]</f>
        <v>0</v>
      </c>
      <c r="CX159" s="47">
        <f>Tabla25[[#This Row],[ROS_NUM_COR_COD_ROS_TG_NEU]]-Tabla25[[#This Row],[ROS_NUM_COR_COD_ESC_TG_NEU]]</f>
        <v>0</v>
      </c>
      <c r="CY159" s="47">
        <f>Tabla25[[#This Row],[ROS_NUM_COR_COD_ROS_TG_POS]]-Tabla25[[#This Row],[ROS_NUM_COR_COD_ESC_TG_POS]]</f>
        <v>0</v>
      </c>
      <c r="CZ159" s="47">
        <f>Tabla25[[#This Row],[ROS_NUM_COR_COD_ROS_TG_TOT]]-Tabla25[[#This Row],[ROS_NUM_COR_COD_ESC_TG_TOT]]</f>
        <v>0</v>
      </c>
      <c r="DA159" s="47">
        <f>Tabla25[[#This Row],[ROS_DUR_COR_COD_ROS_TG_NEG]]-Tabla25[[#This Row],[ROS_DUR_COR_COD_ESC_TG_NEG]]</f>
        <v>0</v>
      </c>
      <c r="DB159" s="47">
        <f>Tabla25[[#This Row],[ROS_DUR_COR_COD_ROS_TG_NEU]]-Tabla25[[#This Row],[ROS_DUR_COR_COD_ESC_TG_NEU]]</f>
        <v>0</v>
      </c>
      <c r="DC159" s="47">
        <f>Tabla25[[#This Row],[ROS_DUR_COR_COD_ROS_TG_POS]]-Tabla25[[#This Row],[ROS_DUR_COR_COD_ESC_TG_POS]]</f>
        <v>0</v>
      </c>
      <c r="DD159" s="47">
        <f>Tabla25[[#This Row],[ROS_DUR_COR_COD_ROS_TG_TOT]]-Tabla25[[#This Row],[ROS_DUR_COR_COD_ESC_TG_TOT]]</f>
        <v>0</v>
      </c>
    </row>
    <row r="160" spans="1:108" x14ac:dyDescent="0.3">
      <c r="A160" s="2" t="s">
        <v>158</v>
      </c>
      <c r="B160" s="2">
        <v>50</v>
      </c>
      <c r="C160" s="2">
        <v>1</v>
      </c>
      <c r="D160" s="2">
        <v>52</v>
      </c>
      <c r="E160" s="19">
        <v>3.6842105263157894</v>
      </c>
      <c r="F160" s="19">
        <v>1073</v>
      </c>
      <c r="G160" s="19">
        <v>3.9</v>
      </c>
      <c r="H160" s="19">
        <v>1119.6428571428571</v>
      </c>
      <c r="I160" s="19">
        <v>4</v>
      </c>
      <c r="J160" s="19">
        <v>1355.75</v>
      </c>
      <c r="K160" s="19">
        <v>3.8644067796610169</v>
      </c>
      <c r="L160" s="19">
        <v>1176.7435897435898</v>
      </c>
      <c r="M160" s="21">
        <v>4.1052631578947372</v>
      </c>
      <c r="N160" s="21">
        <v>1056.7333333333333</v>
      </c>
      <c r="O160" s="21">
        <v>4.2</v>
      </c>
      <c r="P160" s="21">
        <v>1074.4375</v>
      </c>
      <c r="Q160" s="21">
        <v>4.6500000000000004</v>
      </c>
      <c r="R160" s="21">
        <v>1186.2142857142858</v>
      </c>
      <c r="S160" s="21">
        <v>4.3220338983050848</v>
      </c>
      <c r="T160" s="21">
        <v>1103.3111111111111</v>
      </c>
      <c r="U160" s="22">
        <v>5.5714285714285712</v>
      </c>
      <c r="V160" s="22">
        <v>1494.8571428571429</v>
      </c>
      <c r="W160" s="22">
        <v>5.5555555555555554</v>
      </c>
      <c r="X160" s="22">
        <v>1341.5555555555557</v>
      </c>
      <c r="Y160" s="22">
        <v>6.3</v>
      </c>
      <c r="Z160" s="22">
        <v>1629.4</v>
      </c>
      <c r="AA160" s="22">
        <v>5.8461538461538458</v>
      </c>
      <c r="AB160" s="22">
        <v>1493.5384615384614</v>
      </c>
      <c r="AC160" s="24">
        <v>2.4285714285714284</v>
      </c>
      <c r="AD160" s="24">
        <v>571</v>
      </c>
      <c r="AE160" s="24">
        <v>1.6666666666666667</v>
      </c>
      <c r="AF160" s="24">
        <v>587.6</v>
      </c>
      <c r="AG160" s="24">
        <v>0.9</v>
      </c>
      <c r="AH160" s="24">
        <v>417.16666666666669</v>
      </c>
      <c r="AI160" s="24">
        <v>1.5769230769230769</v>
      </c>
      <c r="AJ160" s="24">
        <v>524.33333333333337</v>
      </c>
      <c r="AK160" s="26">
        <v>1.8571428571428572</v>
      </c>
      <c r="AL160" s="26">
        <v>612.5</v>
      </c>
      <c r="AM160" s="26">
        <v>2.1428571428571428</v>
      </c>
      <c r="AN160" s="26">
        <v>721.4</v>
      </c>
      <c r="AO160" s="26">
        <v>2.8888888888888888</v>
      </c>
      <c r="AP160" s="26">
        <v>721.25</v>
      </c>
      <c r="AQ160" s="26">
        <v>2.347826086956522</v>
      </c>
      <c r="AR160" s="26">
        <v>695.70588235294122</v>
      </c>
      <c r="AS160" s="28">
        <v>6.1428571428571432</v>
      </c>
      <c r="AT160" s="28">
        <v>1685.2857142857142</v>
      </c>
      <c r="AU160" s="28">
        <v>5.2857142857142856</v>
      </c>
      <c r="AV160" s="28">
        <v>1470.5714285714287</v>
      </c>
      <c r="AW160" s="28">
        <v>5.7777777777777777</v>
      </c>
      <c r="AX160" s="28">
        <v>1366.6666666666667</v>
      </c>
      <c r="AY160" s="28">
        <v>5.7391304347826084</v>
      </c>
      <c r="AZ160" s="28">
        <v>1495.2608695652175</v>
      </c>
      <c r="BA160" s="33">
        <f>Tabla25[[#This Row],[ROS_NUM_COR_COD_ROS_TG_NEG]]-Tabla25[[#This Row],[PAS_NUM_COR_COD_ROS_TG_NEG]]</f>
        <v>2.0375939849624061</v>
      </c>
      <c r="BB160" s="33">
        <f>Tabla25[[#This Row],[ROS_DUR_COR_COD_ROS_TG_NEG]]-Tabla25[[#This Row],[PAS_DUR_COR_COD_ROS_TG_NEG]]</f>
        <v>628.55238095238087</v>
      </c>
      <c r="BC160" s="33">
        <f>Tabla25[[#This Row],[ROS_NUM_COR_COD_ROS_TG_NEU]]-Tabla25[[#This Row],[PAS_NUM_COR_COD_ROS_TG_NEU]]</f>
        <v>1.0857142857142854</v>
      </c>
      <c r="BD160" s="33">
        <f>Tabla25[[#This Row],[ROS_DUR_COR_COD_ROS_TG_NEU]]-Tabla25[[#This Row],[PAS_DUR_COR_COD_ROS_TG_NEU]]</f>
        <v>396.13392857142867</v>
      </c>
      <c r="BE160" s="33">
        <f>Tabla25[[#This Row],[ROS_NUM_COR_COD_ROS_TG_POS]]-Tabla25[[#This Row],[PAS_NUM_COR_COD_ROS_TG_POS]]</f>
        <v>1.1277777777777773</v>
      </c>
      <c r="BF160" s="33">
        <f>Tabla25[[#This Row],[ROS_DUR_COR_COD_ROS_TG_POS]]-Tabla25[[#This Row],[PAS_DUR_COR_COD_ROS_TG_POS]]</f>
        <v>180.45238095238096</v>
      </c>
      <c r="BG160" s="33">
        <f>Tabla25[[#This Row],[ROS_NUM_COR_COD_ROS_TG_TOT]]-Tabla25[[#This Row],[PAS_NUM_COR_COD_ROS_TG_TOT]]</f>
        <v>1.4170965364775236</v>
      </c>
      <c r="BH160" s="33">
        <f>Tabla25[[#This Row],[ROS_DUR_COR_COD_ROS_TG_TOT]]-Tabla25[[#This Row],[PAS_DUR_COR_COD_ROS_TG_TOT]]</f>
        <v>391.94975845410636</v>
      </c>
      <c r="BI160" s="30">
        <f>Tabla25[[#This Row],[ROS_NUM_COR_COD_ESC_TG_NEG]]-Tabla25[[#This Row],[PAS_NUM_COR_COD_ESC_TG_NEG]]</f>
        <v>-1.8270676691729322</v>
      </c>
      <c r="BJ160" s="30">
        <f>Tabla25[[#This Row],[ROS_DUR_COR_COD_ESC_TG_NEG]]-Tabla25[[#This Row],[PAS_DUR_COR_COD_ESC_TG_NEG]]</f>
        <v>-460.5</v>
      </c>
      <c r="BK160" s="30">
        <f>Tabla25[[#This Row],[ROS_NUM_COR_COD_ESC_TG_NEU]]-Tabla25[[#This Row],[PAS_NUM_COR_COD_ESC_TG_NEU]]</f>
        <v>-1.7571428571428571</v>
      </c>
      <c r="BL160" s="30">
        <f>Tabla25[[#This Row],[ROS_DUR_COR_COD_ESC_TG_NEU]]-Tabla25[[#This Row],[PAS_DUR_COR_COD_ESC_TG_NEU]]</f>
        <v>-398.24285714285713</v>
      </c>
      <c r="BM160" s="30">
        <f>Tabla25[[#This Row],[ROS_NUM_COR_COD_ESC_TG_POS]]-Tabla25[[#This Row],[PAS_NUM_COR_COD_ESC_TG_POS]]</f>
        <v>-1.1111111111111112</v>
      </c>
      <c r="BN160" s="30">
        <f>Tabla25[[#This Row],[ROS_DUR_COR_COD_ESC_TG_POS]]-Tabla25[[#This Row],[PAS_DUR_COR_COD_ESC_TG_POS]]</f>
        <v>-634.5</v>
      </c>
      <c r="BO160" s="30">
        <f>Tabla25[[#This Row],[ROS_NUM_COR_COD_ESC_TG_TOT]]-Tabla25[[#This Row],[PAS_NUM_COR_COD_ESC_TG_TOT]]</f>
        <v>-1.5165806927044949</v>
      </c>
      <c r="BP160" s="30">
        <f>Tabla25[[#This Row],[ROS_DUR_COR_COD_ESC_TG_TOT]]-Tabla25[[#This Row],[PAS_DUR_COR_COD_ESC_TG_TOT]]</f>
        <v>-481.03770739064862</v>
      </c>
      <c r="BQ160" s="36">
        <f>Tabla25[[#This Row],[PAS_NUM_COR_COD_ROS_TG_NEG]]-Tabla25[[#This Row],[ESC_NUM_COR_COD_ROS_TG_NEG]]</f>
        <v>1.6766917293233088</v>
      </c>
      <c r="BR160" s="36">
        <f>Tabla25[[#This Row],[PAS_DUR_COR_COD_ROS_TG_NEG]]-Tabla25[[#This Row],[ESC_DUR_COR_COD_ROS_TG_NEG]]</f>
        <v>485.73333333333335</v>
      </c>
      <c r="BS160" s="36">
        <f>Tabla25[[#This Row],[PAS_NUM_COR_COD_ROS_TG_NEU]]-Tabla25[[#This Row],[ESC_NUM_COR_COD_ROS_TG_NEU]]</f>
        <v>2.5333333333333332</v>
      </c>
      <c r="BT160" s="36">
        <f>Tabla25[[#This Row],[PAS_DUR_COR_COD_ROS_TG_NEU]]-Tabla25[[#This Row],[ESC_DUR_COR_COD_ROS_TG_NEU]]</f>
        <v>486.83749999999998</v>
      </c>
      <c r="BU160" s="36">
        <f>Tabla25[[#This Row],[PAS_NUM_COR_COD_ROS_TG_POS]]-Tabla25[[#This Row],[ESC_NUM_COR_COD_ROS_TG_POS]]</f>
        <v>3.7500000000000004</v>
      </c>
      <c r="BV160" s="36">
        <f>Tabla25[[#This Row],[PAS_DUR_COR_COD_ROS_TG_POS]]-Tabla25[[#This Row],[ESC_DUR_COR_COD_ROS_TG_POS]]</f>
        <v>769.04761904761904</v>
      </c>
      <c r="BW160" s="36">
        <f>Tabla25[[#This Row],[PAS_NUM_COR_COD_ROS_TG_TOT]]-Tabla25[[#This Row],[ESC_NUM_COR_COD_ROS_TG_TOT]]</f>
        <v>2.7451108213820081</v>
      </c>
      <c r="BX160" s="36">
        <f>Tabla25[[#This Row],[PAS_DUR_COR_COD_ROS_TG_TOT]]-Tabla25[[#This Row],[ESC_DUR_COR_COD_ROS_TG_TOT]]</f>
        <v>578.97777777777776</v>
      </c>
      <c r="BY160" s="39">
        <f>Tabla25[[#This Row],[PAS_NUM_COR_COD_ESC_TG_NEG]]-Tabla25[[#This Row],[ESC_NUM_COR_COD_ESC_TG_NEG]]</f>
        <v>-1.8872180451127818</v>
      </c>
      <c r="BZ160" s="39">
        <f>Tabla25[[#This Row],[PAS_DUR_COR_COD_ESC_TG_NEG]]-Tabla25[[#This Row],[ESC_DUR_COR_COD_ESC_TG_NEG]]</f>
        <v>-421.85714285714289</v>
      </c>
      <c r="CA160" s="39">
        <f>Tabla25[[#This Row],[PAS_NUM_COR_COD_ESC_TG_NEU]]-Tabla25[[#This Row],[ESC_NUM_COR_COD_ESC_TG_NEU]]</f>
        <v>-1.6555555555555554</v>
      </c>
      <c r="CB160" s="39">
        <f>Tabla25[[#This Row],[PAS_DUR_COR_COD_ESC_TG_NEU]]-Tabla25[[#This Row],[ESC_DUR_COR_COD_ESC_TG_NEU]]</f>
        <v>-221.91269841269855</v>
      </c>
      <c r="CC160" s="39">
        <f>Tabla25[[#This Row],[PAS_NUM_COR_COD_ESC_TG_POS]]-Tabla25[[#This Row],[ESC_NUM_COR_COD_ESC_TG_POS]]</f>
        <v>-2.2999999999999998</v>
      </c>
      <c r="CD160" s="39">
        <f>Tabla25[[#This Row],[PAS_DUR_COR_COD_ESC_TG_POS]]-Tabla25[[#This Row],[ESC_DUR_COR_COD_ESC_TG_POS]]</f>
        <v>-273.65000000000009</v>
      </c>
      <c r="CE160" s="39">
        <f>Tabla25[[#This Row],[PAS_NUM_COR_COD_ESC_TG_TOT]]-Tabla25[[#This Row],[ESC_NUM_COR_COD_ESC_TG_TOT]]</f>
        <v>-1.9817470664928289</v>
      </c>
      <c r="CF160" s="39">
        <f>Tabla25[[#This Row],[PAS_DUR_COR_COD_ESC_TG_TOT]]-Tabla25[[#This Row],[ESC_DUR_COR_COD_ESC_TG_TOT]]</f>
        <v>-316.7948717948716</v>
      </c>
      <c r="CG160" s="42">
        <f>Tabla25[[#This Row],[PAS_NUM_COR_COD_ROS_TG_NEG]]-Tabla25[[#This Row],[PAS_NUM_COR_COD_ESC_TG_NEG]]</f>
        <v>0.42105263157894779</v>
      </c>
      <c r="CH160" s="42">
        <f>Tabla25[[#This Row],[PAS_NUM_COR_COD_ROS_TG_NEU]]-Tabla25[[#This Row],[PAS_NUM_COR_COD_ESC_TG_NEU]]</f>
        <v>0.30000000000000027</v>
      </c>
      <c r="CI160" s="42">
        <f>Tabla25[[#This Row],[PAS_NUM_COR_COD_ROS_TG_POS]]-Tabla25[[#This Row],[PAS_NUM_COR_COD_ESC_TG_POS]]</f>
        <v>0.65000000000000036</v>
      </c>
      <c r="CJ160" s="42">
        <f>Tabla25[[#This Row],[PAS_NUM_COR_COD_ROS_TG_TOT]]-Tabla25[[#This Row],[PAS_NUM_COR_COD_ESC_TG_TOT]]</f>
        <v>0.45762711864406791</v>
      </c>
      <c r="CK160" s="42">
        <f>Tabla25[[#This Row],[PAS_DUR_COR_COD_ROS_TG_NEG]]-Tabla25[[#This Row],[PAS_DUR_COR_COD_ESC_TG_NEG]]</f>
        <v>-16.266666666666652</v>
      </c>
      <c r="CL160" s="42">
        <f>Tabla25[[#This Row],[PAS_DUR_COR_COD_ROS_TG_NEU]]-Tabla25[[#This Row],[PAS_DUR_COR_COD_ESC_TG_NEU]]</f>
        <v>-45.20535714285711</v>
      </c>
      <c r="CM160" s="42">
        <f>Tabla25[[#This Row],[PAS_DUR_COR_COD_ROS_TG_POS]]-Tabla25[[#This Row],[PAS_DUR_COR_COD_ESC_TG_POS]]</f>
        <v>-169.53571428571422</v>
      </c>
      <c r="CN160" s="42">
        <f>Tabla25[[#This Row],[PAS_DUR_COR_COD_ROS_TG_TOT]]-Tabla25[[#This Row],[PAS_DUR_COR_COD_ESC_TG_TOT]]</f>
        <v>-73.432478632478706</v>
      </c>
      <c r="CO160" s="44">
        <f>Tabla25[[#This Row],[ESC_NUM_COR_COD_ROS_TG_NEG]]-Tabla25[[#This Row],[ESC_NUM_COR_COD_ESC_TG_NEG]]</f>
        <v>-3.1428571428571428</v>
      </c>
      <c r="CP160" s="44">
        <f>Tabla25[[#This Row],[ESC_NUM_COR_COD_ROS_TG_NEU]]-Tabla25[[#This Row],[ESC_NUM_COR_COD_ESC_TG_NEU]]</f>
        <v>-3.8888888888888884</v>
      </c>
      <c r="CQ160" s="44">
        <f>Tabla25[[#This Row],[ESC_NUM_COR_COD_ROS_TG_POS]]-Tabla25[[#This Row],[ESC_NUM_COR_COD_ESC_TG_POS]]</f>
        <v>-5.3999999999999995</v>
      </c>
      <c r="CR160" s="44">
        <f>Tabla25[[#This Row],[ESC_NUM_COR_COD_ROS_TG_TOT]]-Tabla25[[#This Row],[ESC_NUM_COR_COD_ESC_TG_TOT]]</f>
        <v>-4.2692307692307692</v>
      </c>
      <c r="CS160" s="44">
        <f>Tabla25[[#This Row],[ESC_DUR_COR_COD_ROS_TG_NEG]]-Tabla25[[#This Row],[ESC_DUR_COR_COD_ESC_TG_NEG]]</f>
        <v>-923.85714285714289</v>
      </c>
      <c r="CT160" s="44">
        <f>Tabla25[[#This Row],[ESC_DUR_COR_COD_ROS_TG_NEU]]-Tabla25[[#This Row],[ESC_DUR_COR_COD_ESC_TG_NEU]]</f>
        <v>-753.95555555555563</v>
      </c>
      <c r="CU160" s="44">
        <f>Tabla25[[#This Row],[ESC_DUR_COR_COD_ROS_TG_POS]]-Tabla25[[#This Row],[ESC_DUR_COR_COD_ESC_TG_POS]]</f>
        <v>-1212.2333333333333</v>
      </c>
      <c r="CV160" s="44">
        <f>Tabla25[[#This Row],[ESC_DUR_COR_COD_ROS_TG_TOT]]-Tabla25[[#This Row],[ESC_DUR_COR_COD_ESC_TG_TOT]]</f>
        <v>-969.20512820512806</v>
      </c>
      <c r="CW160" s="47">
        <f>Tabla25[[#This Row],[ROS_NUM_COR_COD_ROS_TG_NEG]]-Tabla25[[#This Row],[ROS_NUM_COR_COD_ESC_TG_NEG]]</f>
        <v>4.2857142857142865</v>
      </c>
      <c r="CX160" s="47">
        <f>Tabla25[[#This Row],[ROS_NUM_COR_COD_ROS_TG_NEU]]-Tabla25[[#This Row],[ROS_NUM_COR_COD_ESC_TG_NEU]]</f>
        <v>3.1428571428571428</v>
      </c>
      <c r="CY160" s="47">
        <f>Tabla25[[#This Row],[ROS_NUM_COR_COD_ROS_TG_POS]]-Tabla25[[#This Row],[ROS_NUM_COR_COD_ESC_TG_POS]]</f>
        <v>2.8888888888888888</v>
      </c>
      <c r="CZ160" s="47">
        <f>Tabla25[[#This Row],[ROS_NUM_COR_COD_ROS_TG_TOT]]-Tabla25[[#This Row],[ROS_NUM_COR_COD_ESC_TG_TOT]]</f>
        <v>3.3913043478260865</v>
      </c>
      <c r="DA160" s="47">
        <f>Tabla25[[#This Row],[ROS_DUR_COR_COD_ROS_TG_NEG]]-Tabla25[[#This Row],[ROS_DUR_COR_COD_ESC_TG_NEG]]</f>
        <v>1072.7857142857142</v>
      </c>
      <c r="DB160" s="47">
        <f>Tabla25[[#This Row],[ROS_DUR_COR_COD_ROS_TG_NEU]]-Tabla25[[#This Row],[ROS_DUR_COR_COD_ESC_TG_NEU]]</f>
        <v>749.17142857142869</v>
      </c>
      <c r="DC160" s="47">
        <f>Tabla25[[#This Row],[ROS_DUR_COR_COD_ROS_TG_POS]]-Tabla25[[#This Row],[ROS_DUR_COR_COD_ESC_TG_POS]]</f>
        <v>645.41666666666674</v>
      </c>
      <c r="DD160" s="47">
        <f>Tabla25[[#This Row],[ROS_DUR_COR_COD_ROS_TG_TOT]]-Tabla25[[#This Row],[ROS_DUR_COR_COD_ESC_TG_TOT]]</f>
        <v>799.55498721227627</v>
      </c>
    </row>
    <row r="161" spans="1:108" x14ac:dyDescent="0.3">
      <c r="A161" s="2" t="s">
        <v>159</v>
      </c>
      <c r="B161" s="2">
        <v>50</v>
      </c>
      <c r="C161" s="2">
        <v>1</v>
      </c>
      <c r="D161" s="2">
        <v>50</v>
      </c>
      <c r="E161" s="19">
        <v>2.7</v>
      </c>
      <c r="F161" s="19">
        <v>1318.909090909091</v>
      </c>
      <c r="G161" s="19">
        <v>2.75</v>
      </c>
      <c r="H161" s="19">
        <v>970.06666666666672</v>
      </c>
      <c r="I161" s="19">
        <v>2.5789473684210527</v>
      </c>
      <c r="J161" s="19">
        <v>1184.0833333333333</v>
      </c>
      <c r="K161" s="19">
        <v>2.6779661016949152</v>
      </c>
      <c r="L161" s="19">
        <v>1138.6315789473683</v>
      </c>
      <c r="M161" s="21">
        <v>2.5499999999999998</v>
      </c>
      <c r="N161" s="21">
        <v>958.78571428571433</v>
      </c>
      <c r="O161" s="21">
        <v>3.15</v>
      </c>
      <c r="P161" s="21">
        <v>1141.0625</v>
      </c>
      <c r="Q161" s="21">
        <v>3.6315789473684212</v>
      </c>
      <c r="R161" s="21">
        <v>1309.3333333333333</v>
      </c>
      <c r="S161" s="21">
        <v>3.1016949152542375</v>
      </c>
      <c r="T161" s="21">
        <v>1140.4444444444443</v>
      </c>
      <c r="U161" s="22">
        <v>2</v>
      </c>
      <c r="V161" s="22">
        <v>758.8</v>
      </c>
      <c r="W161" s="22">
        <v>3.4444444444444446</v>
      </c>
      <c r="X161" s="22">
        <v>1430.1666666666667</v>
      </c>
      <c r="Y161" s="22">
        <v>1.1111111111111112</v>
      </c>
      <c r="Z161" s="22">
        <v>331.16666666666669</v>
      </c>
      <c r="AA161" s="22">
        <v>2.1923076923076925</v>
      </c>
      <c r="AB161" s="22">
        <v>844.82352941176475</v>
      </c>
      <c r="AC161" s="24">
        <v>3.25</v>
      </c>
      <c r="AD161" s="24">
        <v>1392.5</v>
      </c>
      <c r="AE161" s="24">
        <v>3</v>
      </c>
      <c r="AF161" s="24">
        <v>1343.2</v>
      </c>
      <c r="AG161" s="24">
        <v>3.3333333333333335</v>
      </c>
      <c r="AH161" s="24">
        <v>1359.1666666666667</v>
      </c>
      <c r="AI161" s="24">
        <v>3.1923076923076925</v>
      </c>
      <c r="AJ161" s="24">
        <v>1362.7333333333333</v>
      </c>
      <c r="AK161" s="26">
        <v>3.3333333333333335</v>
      </c>
      <c r="AL161" s="26">
        <v>1536</v>
      </c>
      <c r="AM161" s="26">
        <v>2.5</v>
      </c>
      <c r="AN161" s="26">
        <v>1639.75</v>
      </c>
      <c r="AO161" s="26">
        <v>3.3</v>
      </c>
      <c r="AP161" s="26">
        <v>1578.3333333333333</v>
      </c>
      <c r="AQ161" s="26">
        <v>3.074074074074074</v>
      </c>
      <c r="AR161" s="26">
        <v>1577.8125</v>
      </c>
      <c r="AS161" s="28">
        <v>2</v>
      </c>
      <c r="AT161" s="28">
        <v>1300.25</v>
      </c>
      <c r="AU161" s="28">
        <v>2.75</v>
      </c>
      <c r="AV161" s="28">
        <v>1130.3333333333333</v>
      </c>
      <c r="AW161" s="28">
        <v>1.3</v>
      </c>
      <c r="AX161" s="28">
        <v>779.4</v>
      </c>
      <c r="AY161" s="28">
        <v>1.962962962962963</v>
      </c>
      <c r="AZ161" s="28">
        <v>1058.6666666666667</v>
      </c>
      <c r="BA161" s="33">
        <f>Tabla25[[#This Row],[ROS_NUM_COR_COD_ROS_TG_NEG]]-Tabla25[[#This Row],[PAS_NUM_COR_COD_ROS_TG_NEG]]</f>
        <v>-0.54999999999999982</v>
      </c>
      <c r="BB161" s="33">
        <f>Tabla25[[#This Row],[ROS_DUR_COR_COD_ROS_TG_NEG]]-Tabla25[[#This Row],[PAS_DUR_COR_COD_ROS_TG_NEG]]</f>
        <v>341.46428571428567</v>
      </c>
      <c r="BC161" s="33">
        <f>Tabla25[[#This Row],[ROS_NUM_COR_COD_ROS_TG_NEU]]-Tabla25[[#This Row],[PAS_NUM_COR_COD_ROS_TG_NEU]]</f>
        <v>-0.39999999999999991</v>
      </c>
      <c r="BD161" s="33">
        <f>Tabla25[[#This Row],[ROS_DUR_COR_COD_ROS_TG_NEU]]-Tabla25[[#This Row],[PAS_DUR_COR_COD_ROS_TG_NEU]]</f>
        <v>-10.729166666666742</v>
      </c>
      <c r="BE161" s="33">
        <f>Tabla25[[#This Row],[ROS_NUM_COR_COD_ROS_TG_POS]]-Tabla25[[#This Row],[PAS_NUM_COR_COD_ROS_TG_POS]]</f>
        <v>-2.3315789473684214</v>
      </c>
      <c r="BF161" s="33">
        <f>Tabla25[[#This Row],[ROS_DUR_COR_COD_ROS_TG_POS]]-Tabla25[[#This Row],[PAS_DUR_COR_COD_ROS_TG_POS]]</f>
        <v>-529.93333333333328</v>
      </c>
      <c r="BG161" s="33">
        <f>Tabla25[[#This Row],[ROS_NUM_COR_COD_ROS_TG_TOT]]-Tabla25[[#This Row],[PAS_NUM_COR_COD_ROS_TG_TOT]]</f>
        <v>-1.1387319522912744</v>
      </c>
      <c r="BH161" s="33">
        <f>Tabla25[[#This Row],[ROS_DUR_COR_COD_ROS_TG_TOT]]-Tabla25[[#This Row],[PAS_DUR_COR_COD_ROS_TG_TOT]]</f>
        <v>-81.777777777777601</v>
      </c>
      <c r="BI161" s="30">
        <f>Tabla25[[#This Row],[ROS_NUM_COR_COD_ESC_TG_NEG]]-Tabla25[[#This Row],[PAS_NUM_COR_COD_ESC_TG_NEG]]</f>
        <v>0.6333333333333333</v>
      </c>
      <c r="BJ161" s="30">
        <f>Tabla25[[#This Row],[ROS_DUR_COR_COD_ESC_TG_NEG]]-Tabla25[[#This Row],[PAS_DUR_COR_COD_ESC_TG_NEG]]</f>
        <v>217.09090909090901</v>
      </c>
      <c r="BK161" s="30">
        <f>Tabla25[[#This Row],[ROS_NUM_COR_COD_ESC_TG_NEU]]-Tabla25[[#This Row],[PAS_NUM_COR_COD_ESC_TG_NEU]]</f>
        <v>-0.25</v>
      </c>
      <c r="BL161" s="30">
        <f>Tabla25[[#This Row],[ROS_DUR_COR_COD_ESC_TG_NEU]]-Tabla25[[#This Row],[PAS_DUR_COR_COD_ESC_TG_NEU]]</f>
        <v>669.68333333333328</v>
      </c>
      <c r="BM161" s="30">
        <f>Tabla25[[#This Row],[ROS_NUM_COR_COD_ESC_TG_POS]]-Tabla25[[#This Row],[PAS_NUM_COR_COD_ESC_TG_POS]]</f>
        <v>0.72105263157894717</v>
      </c>
      <c r="BN161" s="30">
        <f>Tabla25[[#This Row],[ROS_DUR_COR_COD_ESC_TG_POS]]-Tabla25[[#This Row],[PAS_DUR_COR_COD_ESC_TG_POS]]</f>
        <v>394.25</v>
      </c>
      <c r="BO161" s="30">
        <f>Tabla25[[#This Row],[ROS_NUM_COR_COD_ESC_TG_TOT]]-Tabla25[[#This Row],[PAS_NUM_COR_COD_ESC_TG_TOT]]</f>
        <v>0.39610797237915873</v>
      </c>
      <c r="BP161" s="30">
        <f>Tabla25[[#This Row],[ROS_DUR_COR_COD_ESC_TG_TOT]]-Tabla25[[#This Row],[PAS_DUR_COR_COD_ESC_TG_TOT]]</f>
        <v>439.18092105263167</v>
      </c>
      <c r="BQ161" s="36">
        <f>Tabla25[[#This Row],[PAS_NUM_COR_COD_ROS_TG_NEG]]-Tabla25[[#This Row],[ESC_NUM_COR_COD_ROS_TG_NEG]]</f>
        <v>-0.70000000000000018</v>
      </c>
      <c r="BR161" s="36">
        <f>Tabla25[[#This Row],[PAS_DUR_COR_COD_ROS_TG_NEG]]-Tabla25[[#This Row],[ESC_DUR_COR_COD_ROS_TG_NEG]]</f>
        <v>-433.71428571428567</v>
      </c>
      <c r="BS161" s="36">
        <f>Tabla25[[#This Row],[PAS_NUM_COR_COD_ROS_TG_NEU]]-Tabla25[[#This Row],[ESC_NUM_COR_COD_ROS_TG_NEU]]</f>
        <v>0.14999999999999991</v>
      </c>
      <c r="BT161" s="36">
        <f>Tabla25[[#This Row],[PAS_DUR_COR_COD_ROS_TG_NEU]]-Tabla25[[#This Row],[ESC_DUR_COR_COD_ROS_TG_NEU]]</f>
        <v>-202.13750000000005</v>
      </c>
      <c r="BU161" s="36">
        <f>Tabla25[[#This Row],[PAS_NUM_COR_COD_ROS_TG_POS]]-Tabla25[[#This Row],[ESC_NUM_COR_COD_ROS_TG_POS]]</f>
        <v>0.29824561403508776</v>
      </c>
      <c r="BV161" s="36">
        <f>Tabla25[[#This Row],[PAS_DUR_COR_COD_ROS_TG_POS]]-Tabla25[[#This Row],[ESC_DUR_COR_COD_ROS_TG_POS]]</f>
        <v>-49.833333333333485</v>
      </c>
      <c r="BW161" s="36">
        <f>Tabla25[[#This Row],[PAS_NUM_COR_COD_ROS_TG_TOT]]-Tabla25[[#This Row],[ESC_NUM_COR_COD_ROS_TG_TOT]]</f>
        <v>-9.0612777053455051E-2</v>
      </c>
      <c r="BX161" s="36">
        <f>Tabla25[[#This Row],[PAS_DUR_COR_COD_ROS_TG_TOT]]-Tabla25[[#This Row],[ESC_DUR_COR_COD_ROS_TG_TOT]]</f>
        <v>-222.28888888888901</v>
      </c>
      <c r="BY161" s="39">
        <f>Tabla25[[#This Row],[PAS_NUM_COR_COD_ESC_TG_NEG]]-Tabla25[[#This Row],[ESC_NUM_COR_COD_ESC_TG_NEG]]</f>
        <v>0.70000000000000018</v>
      </c>
      <c r="BZ161" s="39">
        <f>Tabla25[[#This Row],[PAS_DUR_COR_COD_ESC_TG_NEG]]-Tabla25[[#This Row],[ESC_DUR_COR_COD_ESC_TG_NEG]]</f>
        <v>560.10909090909104</v>
      </c>
      <c r="CA161" s="39">
        <f>Tabla25[[#This Row],[PAS_NUM_COR_COD_ESC_TG_NEU]]-Tabla25[[#This Row],[ESC_NUM_COR_COD_ESC_TG_NEU]]</f>
        <v>-0.69444444444444464</v>
      </c>
      <c r="CB161" s="39">
        <f>Tabla25[[#This Row],[PAS_DUR_COR_COD_ESC_TG_NEU]]-Tabla25[[#This Row],[ESC_DUR_COR_COD_ESC_TG_NEU]]</f>
        <v>-460.1</v>
      </c>
      <c r="CC161" s="39">
        <f>Tabla25[[#This Row],[PAS_NUM_COR_COD_ESC_TG_POS]]-Tabla25[[#This Row],[ESC_NUM_COR_COD_ESC_TG_POS]]</f>
        <v>1.4678362573099415</v>
      </c>
      <c r="CD161" s="39">
        <f>Tabla25[[#This Row],[PAS_DUR_COR_COD_ESC_TG_POS]]-Tabla25[[#This Row],[ESC_DUR_COR_COD_ESC_TG_POS]]</f>
        <v>852.91666666666652</v>
      </c>
      <c r="CE161" s="39">
        <f>Tabla25[[#This Row],[PAS_NUM_COR_COD_ESC_TG_TOT]]-Tabla25[[#This Row],[ESC_NUM_COR_COD_ESC_TG_TOT]]</f>
        <v>0.48565840938722271</v>
      </c>
      <c r="CF161" s="39">
        <f>Tabla25[[#This Row],[PAS_DUR_COR_COD_ESC_TG_TOT]]-Tabla25[[#This Row],[ESC_DUR_COR_COD_ESC_TG_TOT]]</f>
        <v>293.80804953560357</v>
      </c>
      <c r="CG161" s="42">
        <f>Tabla25[[#This Row],[PAS_NUM_COR_COD_ROS_TG_NEG]]-Tabla25[[#This Row],[PAS_NUM_COR_COD_ESC_TG_NEG]]</f>
        <v>-0.15000000000000036</v>
      </c>
      <c r="CH161" s="42">
        <f>Tabla25[[#This Row],[PAS_NUM_COR_COD_ROS_TG_NEU]]-Tabla25[[#This Row],[PAS_NUM_COR_COD_ESC_TG_NEU]]</f>
        <v>0.39999999999999991</v>
      </c>
      <c r="CI161" s="42">
        <f>Tabla25[[#This Row],[PAS_NUM_COR_COD_ROS_TG_POS]]-Tabla25[[#This Row],[PAS_NUM_COR_COD_ESC_TG_POS]]</f>
        <v>1.0526315789473686</v>
      </c>
      <c r="CJ161" s="42">
        <f>Tabla25[[#This Row],[PAS_NUM_COR_COD_ROS_TG_TOT]]-Tabla25[[#This Row],[PAS_NUM_COR_COD_ESC_TG_TOT]]</f>
        <v>0.42372881355932224</v>
      </c>
      <c r="CK161" s="42">
        <f>Tabla25[[#This Row],[PAS_DUR_COR_COD_ROS_TG_NEG]]-Tabla25[[#This Row],[PAS_DUR_COR_COD_ESC_TG_NEG]]</f>
        <v>-360.12337662337666</v>
      </c>
      <c r="CL161" s="42">
        <f>Tabla25[[#This Row],[PAS_DUR_COR_COD_ROS_TG_NEU]]-Tabla25[[#This Row],[PAS_DUR_COR_COD_ESC_TG_NEU]]</f>
        <v>170.99583333333328</v>
      </c>
      <c r="CM161" s="42">
        <f>Tabla25[[#This Row],[PAS_DUR_COR_COD_ROS_TG_POS]]-Tabla25[[#This Row],[PAS_DUR_COR_COD_ESC_TG_POS]]</f>
        <v>125.25</v>
      </c>
      <c r="CN161" s="42">
        <f>Tabla25[[#This Row],[PAS_DUR_COR_COD_ROS_TG_TOT]]-Tabla25[[#This Row],[PAS_DUR_COR_COD_ESC_TG_TOT]]</f>
        <v>1.8128654970760181</v>
      </c>
      <c r="CO161" s="44">
        <f>Tabla25[[#This Row],[ESC_NUM_COR_COD_ROS_TG_NEG]]-Tabla25[[#This Row],[ESC_NUM_COR_COD_ESC_TG_NEG]]</f>
        <v>1.25</v>
      </c>
      <c r="CP161" s="44">
        <f>Tabla25[[#This Row],[ESC_NUM_COR_COD_ROS_TG_NEU]]-Tabla25[[#This Row],[ESC_NUM_COR_COD_ESC_TG_NEU]]</f>
        <v>-0.44444444444444464</v>
      </c>
      <c r="CQ161" s="44">
        <f>Tabla25[[#This Row],[ESC_NUM_COR_COD_ROS_TG_POS]]-Tabla25[[#This Row],[ESC_NUM_COR_COD_ESC_TG_POS]]</f>
        <v>2.2222222222222223</v>
      </c>
      <c r="CR161" s="44">
        <f>Tabla25[[#This Row],[ESC_NUM_COR_COD_ROS_TG_TOT]]-Tabla25[[#This Row],[ESC_NUM_COR_COD_ESC_TG_TOT]]</f>
        <v>1</v>
      </c>
      <c r="CS161" s="44">
        <f>Tabla25[[#This Row],[ESC_DUR_COR_COD_ROS_TG_NEG]]-Tabla25[[#This Row],[ESC_DUR_COR_COD_ESC_TG_NEG]]</f>
        <v>633.70000000000005</v>
      </c>
      <c r="CT161" s="44">
        <f>Tabla25[[#This Row],[ESC_DUR_COR_COD_ROS_TG_NEU]]-Tabla25[[#This Row],[ESC_DUR_COR_COD_ESC_TG_NEU]]</f>
        <v>-86.966666666666697</v>
      </c>
      <c r="CU161" s="44">
        <f>Tabla25[[#This Row],[ESC_DUR_COR_COD_ROS_TG_POS]]-Tabla25[[#This Row],[ESC_DUR_COR_COD_ESC_TG_POS]]</f>
        <v>1028</v>
      </c>
      <c r="CV161" s="44">
        <f>Tabla25[[#This Row],[ESC_DUR_COR_COD_ROS_TG_TOT]]-Tabla25[[#This Row],[ESC_DUR_COR_COD_ESC_TG_TOT]]</f>
        <v>517.9098039215686</v>
      </c>
      <c r="CW161" s="47">
        <f>Tabla25[[#This Row],[ROS_NUM_COR_COD_ROS_TG_NEG]]-Tabla25[[#This Row],[ROS_NUM_COR_COD_ESC_TG_NEG]]</f>
        <v>-1.3333333333333335</v>
      </c>
      <c r="CX161" s="47">
        <f>Tabla25[[#This Row],[ROS_NUM_COR_COD_ROS_TG_NEU]]-Tabla25[[#This Row],[ROS_NUM_COR_COD_ESC_TG_NEU]]</f>
        <v>0.25</v>
      </c>
      <c r="CY161" s="47">
        <f>Tabla25[[#This Row],[ROS_NUM_COR_COD_ROS_TG_POS]]-Tabla25[[#This Row],[ROS_NUM_COR_COD_ESC_TG_POS]]</f>
        <v>-1.9999999999999998</v>
      </c>
      <c r="CZ161" s="47">
        <f>Tabla25[[#This Row],[ROS_NUM_COR_COD_ROS_TG_TOT]]-Tabla25[[#This Row],[ROS_NUM_COR_COD_ESC_TG_TOT]]</f>
        <v>-1.1111111111111109</v>
      </c>
      <c r="DA161" s="47">
        <f>Tabla25[[#This Row],[ROS_DUR_COR_COD_ROS_TG_NEG]]-Tabla25[[#This Row],[ROS_DUR_COR_COD_ESC_TG_NEG]]</f>
        <v>-235.75</v>
      </c>
      <c r="DB161" s="47">
        <f>Tabla25[[#This Row],[ROS_DUR_COR_COD_ROS_TG_NEU]]-Tabla25[[#This Row],[ROS_DUR_COR_COD_ESC_TG_NEU]]</f>
        <v>-509.41666666666674</v>
      </c>
      <c r="DC161" s="47">
        <f>Tabla25[[#This Row],[ROS_DUR_COR_COD_ROS_TG_POS]]-Tabla25[[#This Row],[ROS_DUR_COR_COD_ESC_TG_POS]]</f>
        <v>-798.93333333333328</v>
      </c>
      <c r="DD161" s="47">
        <f>Tabla25[[#This Row],[ROS_DUR_COR_COD_ROS_TG_TOT]]-Tabla25[[#This Row],[ROS_DUR_COR_COD_ESC_TG_TOT]]</f>
        <v>-519.14583333333326</v>
      </c>
    </row>
    <row r="162" spans="1:108" x14ac:dyDescent="0.3">
      <c r="A162" s="2" t="s">
        <v>160</v>
      </c>
      <c r="B162" s="2">
        <v>50</v>
      </c>
      <c r="C162" s="2">
        <v>1</v>
      </c>
      <c r="D162" s="2">
        <v>56</v>
      </c>
      <c r="E162" s="19">
        <v>2.95</v>
      </c>
      <c r="F162" s="19">
        <v>619.05555555555554</v>
      </c>
      <c r="G162" s="19">
        <v>3.7</v>
      </c>
      <c r="H162" s="19">
        <v>733.47368421052636</v>
      </c>
      <c r="I162" s="19">
        <v>3.15</v>
      </c>
      <c r="J162" s="19">
        <v>696.70588235294122</v>
      </c>
      <c r="K162" s="19">
        <v>3.2666666666666666</v>
      </c>
      <c r="L162" s="19">
        <v>683.75925925925924</v>
      </c>
      <c r="M162" s="21">
        <v>2.85</v>
      </c>
      <c r="N162" s="21">
        <v>538</v>
      </c>
      <c r="O162" s="21">
        <v>2.9</v>
      </c>
      <c r="P162" s="21">
        <v>596.10526315789468</v>
      </c>
      <c r="Q162" s="21">
        <v>2.5499999999999998</v>
      </c>
      <c r="R162" s="21">
        <v>618.9375</v>
      </c>
      <c r="S162" s="21">
        <v>2.7666666666666666</v>
      </c>
      <c r="T162" s="21">
        <v>581.61818181818182</v>
      </c>
      <c r="U162" s="22">
        <v>1.9</v>
      </c>
      <c r="V162" s="22">
        <v>644</v>
      </c>
      <c r="W162" s="22">
        <v>1.1000000000000001</v>
      </c>
      <c r="X162" s="22">
        <v>444.4</v>
      </c>
      <c r="Y162" s="22">
        <v>1.625</v>
      </c>
      <c r="Z162" s="22">
        <v>748</v>
      </c>
      <c r="AA162" s="22">
        <v>1.5357142857142858</v>
      </c>
      <c r="AB162" s="22">
        <v>602.42857142857144</v>
      </c>
      <c r="AC162" s="24">
        <v>2</v>
      </c>
      <c r="AD162" s="24">
        <v>660.83333333333337</v>
      </c>
      <c r="AE162" s="24">
        <v>1.6</v>
      </c>
      <c r="AF162" s="24">
        <v>618.20000000000005</v>
      </c>
      <c r="AG162" s="24">
        <v>0.875</v>
      </c>
      <c r="AH162" s="24">
        <v>449.33333333333331</v>
      </c>
      <c r="AI162" s="24">
        <v>1.5357142857142858</v>
      </c>
      <c r="AJ162" s="24">
        <v>600.28571428571433</v>
      </c>
      <c r="AK162" s="26">
        <v>4</v>
      </c>
      <c r="AL162" s="26">
        <v>1022.3333333333334</v>
      </c>
      <c r="AM162" s="26">
        <v>4.5999999999999996</v>
      </c>
      <c r="AN162" s="26">
        <v>1124</v>
      </c>
      <c r="AO162" s="26">
        <v>4.0999999999999996</v>
      </c>
      <c r="AP162" s="26">
        <v>909.7</v>
      </c>
      <c r="AQ162" s="26">
        <v>4.2592592592592595</v>
      </c>
      <c r="AR162" s="26">
        <v>1009.2916666666666</v>
      </c>
      <c r="AS162" s="28">
        <v>4.4285714285714288</v>
      </c>
      <c r="AT162" s="28">
        <v>1401.4</v>
      </c>
      <c r="AU162" s="28">
        <v>4.3</v>
      </c>
      <c r="AV162" s="28">
        <v>1010.2222222222222</v>
      </c>
      <c r="AW162" s="28">
        <v>4.4000000000000004</v>
      </c>
      <c r="AX162" s="28">
        <v>988.44444444444446</v>
      </c>
      <c r="AY162" s="28">
        <v>4.3703703703703702</v>
      </c>
      <c r="AZ162" s="28">
        <v>1086.7391304347825</v>
      </c>
      <c r="BA162" s="33">
        <f>Tabla25[[#This Row],[ROS_NUM_COR_COD_ROS_TG_NEG]]-Tabla25[[#This Row],[PAS_NUM_COR_COD_ROS_TG_NEG]]</f>
        <v>1.5785714285714287</v>
      </c>
      <c r="BB162" s="33">
        <f>Tabla25[[#This Row],[ROS_DUR_COR_COD_ROS_TG_NEG]]-Tabla25[[#This Row],[PAS_DUR_COR_COD_ROS_TG_NEG]]</f>
        <v>863.40000000000009</v>
      </c>
      <c r="BC162" s="33">
        <f>Tabla25[[#This Row],[ROS_NUM_COR_COD_ROS_TG_NEU]]-Tabla25[[#This Row],[PAS_NUM_COR_COD_ROS_TG_NEU]]</f>
        <v>1.4</v>
      </c>
      <c r="BD162" s="33">
        <f>Tabla25[[#This Row],[ROS_DUR_COR_COD_ROS_TG_NEU]]-Tabla25[[#This Row],[PAS_DUR_COR_COD_ROS_TG_NEU]]</f>
        <v>414.11695906432749</v>
      </c>
      <c r="BE162" s="33">
        <f>Tabla25[[#This Row],[ROS_NUM_COR_COD_ROS_TG_POS]]-Tabla25[[#This Row],[PAS_NUM_COR_COD_ROS_TG_POS]]</f>
        <v>1.8500000000000005</v>
      </c>
      <c r="BF162" s="33">
        <f>Tabla25[[#This Row],[ROS_DUR_COR_COD_ROS_TG_POS]]-Tabla25[[#This Row],[PAS_DUR_COR_COD_ROS_TG_POS]]</f>
        <v>369.50694444444446</v>
      </c>
      <c r="BG162" s="33">
        <f>Tabla25[[#This Row],[ROS_NUM_COR_COD_ROS_TG_TOT]]-Tabla25[[#This Row],[PAS_NUM_COR_COD_ROS_TG_TOT]]</f>
        <v>1.6037037037037036</v>
      </c>
      <c r="BH162" s="33">
        <f>Tabla25[[#This Row],[ROS_DUR_COR_COD_ROS_TG_TOT]]-Tabla25[[#This Row],[PAS_DUR_COR_COD_ROS_TG_TOT]]</f>
        <v>505.12094861660069</v>
      </c>
      <c r="BI162" s="30">
        <f>Tabla25[[#This Row],[ROS_NUM_COR_COD_ESC_TG_NEG]]-Tabla25[[#This Row],[PAS_NUM_COR_COD_ESC_TG_NEG]]</f>
        <v>1.0499999999999998</v>
      </c>
      <c r="BJ162" s="30">
        <f>Tabla25[[#This Row],[ROS_DUR_COR_COD_ESC_TG_NEG]]-Tabla25[[#This Row],[PAS_DUR_COR_COD_ESC_TG_NEG]]</f>
        <v>403.27777777777783</v>
      </c>
      <c r="BK162" s="30">
        <f>Tabla25[[#This Row],[ROS_NUM_COR_COD_ESC_TG_NEU]]-Tabla25[[#This Row],[PAS_NUM_COR_COD_ESC_TG_NEU]]</f>
        <v>0.89999999999999947</v>
      </c>
      <c r="BL162" s="30">
        <f>Tabla25[[#This Row],[ROS_DUR_COR_COD_ESC_TG_NEU]]-Tabla25[[#This Row],[PAS_DUR_COR_COD_ESC_TG_NEU]]</f>
        <v>390.52631578947364</v>
      </c>
      <c r="BM162" s="30">
        <f>Tabla25[[#This Row],[ROS_NUM_COR_COD_ESC_TG_POS]]-Tabla25[[#This Row],[PAS_NUM_COR_COD_ESC_TG_POS]]</f>
        <v>0.94999999999999973</v>
      </c>
      <c r="BN162" s="30">
        <f>Tabla25[[#This Row],[ROS_DUR_COR_COD_ESC_TG_POS]]-Tabla25[[#This Row],[PAS_DUR_COR_COD_ESC_TG_POS]]</f>
        <v>212.99411764705883</v>
      </c>
      <c r="BO162" s="30">
        <f>Tabla25[[#This Row],[ROS_NUM_COR_COD_ESC_TG_TOT]]-Tabla25[[#This Row],[PAS_NUM_COR_COD_ESC_TG_TOT]]</f>
        <v>0.99259259259259291</v>
      </c>
      <c r="BP162" s="30">
        <f>Tabla25[[#This Row],[ROS_DUR_COR_COD_ESC_TG_TOT]]-Tabla25[[#This Row],[PAS_DUR_COR_COD_ESC_TG_TOT]]</f>
        <v>325.53240740740739</v>
      </c>
      <c r="BQ162" s="36">
        <f>Tabla25[[#This Row],[PAS_NUM_COR_COD_ROS_TG_NEG]]-Tabla25[[#This Row],[ESC_NUM_COR_COD_ROS_TG_NEG]]</f>
        <v>0.85000000000000009</v>
      </c>
      <c r="BR162" s="36">
        <f>Tabla25[[#This Row],[PAS_DUR_COR_COD_ROS_TG_NEG]]-Tabla25[[#This Row],[ESC_DUR_COR_COD_ROS_TG_NEG]]</f>
        <v>-122.83333333333337</v>
      </c>
      <c r="BS162" s="36">
        <f>Tabla25[[#This Row],[PAS_NUM_COR_COD_ROS_TG_NEU]]-Tabla25[[#This Row],[ESC_NUM_COR_COD_ROS_TG_NEU]]</f>
        <v>1.2999999999999998</v>
      </c>
      <c r="BT162" s="36">
        <f>Tabla25[[#This Row],[PAS_DUR_COR_COD_ROS_TG_NEU]]-Tabla25[[#This Row],[ESC_DUR_COR_COD_ROS_TG_NEU]]</f>
        <v>-22.094736842105362</v>
      </c>
      <c r="BU162" s="36">
        <f>Tabla25[[#This Row],[PAS_NUM_COR_COD_ROS_TG_POS]]-Tabla25[[#This Row],[ESC_NUM_COR_COD_ROS_TG_POS]]</f>
        <v>1.6749999999999998</v>
      </c>
      <c r="BV162" s="36">
        <f>Tabla25[[#This Row],[PAS_DUR_COR_COD_ROS_TG_POS]]-Tabla25[[#This Row],[ESC_DUR_COR_COD_ROS_TG_POS]]</f>
        <v>169.60416666666669</v>
      </c>
      <c r="BW162" s="36">
        <f>Tabla25[[#This Row],[PAS_NUM_COR_COD_ROS_TG_TOT]]-Tabla25[[#This Row],[ESC_NUM_COR_COD_ROS_TG_TOT]]</f>
        <v>1.2309523809523808</v>
      </c>
      <c r="BX162" s="36">
        <f>Tabla25[[#This Row],[PAS_DUR_COR_COD_ROS_TG_TOT]]-Tabla25[[#This Row],[ESC_DUR_COR_COD_ROS_TG_TOT]]</f>
        <v>-18.66753246753251</v>
      </c>
      <c r="BY162" s="39">
        <f>Tabla25[[#This Row],[PAS_NUM_COR_COD_ESC_TG_NEG]]-Tabla25[[#This Row],[ESC_NUM_COR_COD_ESC_TG_NEG]]</f>
        <v>1.0500000000000003</v>
      </c>
      <c r="BZ162" s="39">
        <f>Tabla25[[#This Row],[PAS_DUR_COR_COD_ESC_TG_NEG]]-Tabla25[[#This Row],[ESC_DUR_COR_COD_ESC_TG_NEG]]</f>
        <v>-24.944444444444457</v>
      </c>
      <c r="CA162" s="39">
        <f>Tabla25[[#This Row],[PAS_NUM_COR_COD_ESC_TG_NEU]]-Tabla25[[#This Row],[ESC_NUM_COR_COD_ESC_TG_NEU]]</f>
        <v>2.6</v>
      </c>
      <c r="CB162" s="39">
        <f>Tabla25[[#This Row],[PAS_DUR_COR_COD_ESC_TG_NEU]]-Tabla25[[#This Row],[ESC_DUR_COR_COD_ESC_TG_NEU]]</f>
        <v>289.07368421052638</v>
      </c>
      <c r="CC162" s="39">
        <f>Tabla25[[#This Row],[PAS_NUM_COR_COD_ESC_TG_POS]]-Tabla25[[#This Row],[ESC_NUM_COR_COD_ESC_TG_POS]]</f>
        <v>1.5249999999999999</v>
      </c>
      <c r="CD162" s="39">
        <f>Tabla25[[#This Row],[PAS_DUR_COR_COD_ESC_TG_POS]]-Tabla25[[#This Row],[ESC_DUR_COR_COD_ESC_TG_POS]]</f>
        <v>-51.294117647058783</v>
      </c>
      <c r="CE162" s="39">
        <f>Tabla25[[#This Row],[PAS_NUM_COR_COD_ESC_TG_TOT]]-Tabla25[[#This Row],[ESC_NUM_COR_COD_ESC_TG_TOT]]</f>
        <v>1.7309523809523808</v>
      </c>
      <c r="CF162" s="39">
        <f>Tabla25[[#This Row],[PAS_DUR_COR_COD_ESC_TG_TOT]]-Tabla25[[#This Row],[ESC_DUR_COR_COD_ESC_TG_TOT]]</f>
        <v>81.330687830687793</v>
      </c>
      <c r="CG162" s="42">
        <f>Tabla25[[#This Row],[PAS_NUM_COR_COD_ROS_TG_NEG]]-Tabla25[[#This Row],[PAS_NUM_COR_COD_ESC_TG_NEG]]</f>
        <v>-0.10000000000000009</v>
      </c>
      <c r="CH162" s="42">
        <f>Tabla25[[#This Row],[PAS_NUM_COR_COD_ROS_TG_NEU]]-Tabla25[[#This Row],[PAS_NUM_COR_COD_ESC_TG_NEU]]</f>
        <v>-0.80000000000000027</v>
      </c>
      <c r="CI162" s="42">
        <f>Tabla25[[#This Row],[PAS_NUM_COR_COD_ROS_TG_POS]]-Tabla25[[#This Row],[PAS_NUM_COR_COD_ESC_TG_POS]]</f>
        <v>-0.60000000000000009</v>
      </c>
      <c r="CJ162" s="42">
        <f>Tabla25[[#This Row],[PAS_NUM_COR_COD_ROS_TG_TOT]]-Tabla25[[#This Row],[PAS_NUM_COR_COD_ESC_TG_TOT]]</f>
        <v>-0.5</v>
      </c>
      <c r="CK162" s="42">
        <f>Tabla25[[#This Row],[PAS_DUR_COR_COD_ROS_TG_NEG]]-Tabla25[[#This Row],[PAS_DUR_COR_COD_ESC_TG_NEG]]</f>
        <v>-81.055555555555543</v>
      </c>
      <c r="CL162" s="42">
        <f>Tabla25[[#This Row],[PAS_DUR_COR_COD_ROS_TG_NEU]]-Tabla25[[#This Row],[PAS_DUR_COR_COD_ESC_TG_NEU]]</f>
        <v>-137.36842105263167</v>
      </c>
      <c r="CM162" s="42">
        <f>Tabla25[[#This Row],[PAS_DUR_COR_COD_ROS_TG_POS]]-Tabla25[[#This Row],[PAS_DUR_COR_COD_ESC_TG_POS]]</f>
        <v>-77.768382352941217</v>
      </c>
      <c r="CN162" s="42">
        <f>Tabla25[[#This Row],[PAS_DUR_COR_COD_ROS_TG_TOT]]-Tabla25[[#This Row],[PAS_DUR_COR_COD_ESC_TG_TOT]]</f>
        <v>-102.14107744107741</v>
      </c>
      <c r="CO162" s="44">
        <f>Tabla25[[#This Row],[ESC_NUM_COR_COD_ROS_TG_NEG]]-Tabla25[[#This Row],[ESC_NUM_COR_COD_ESC_TG_NEG]]</f>
        <v>0.10000000000000009</v>
      </c>
      <c r="CP162" s="44">
        <f>Tabla25[[#This Row],[ESC_NUM_COR_COD_ROS_TG_NEU]]-Tabla25[[#This Row],[ESC_NUM_COR_COD_ESC_TG_NEU]]</f>
        <v>0.5</v>
      </c>
      <c r="CQ162" s="44">
        <f>Tabla25[[#This Row],[ESC_NUM_COR_COD_ROS_TG_POS]]-Tabla25[[#This Row],[ESC_NUM_COR_COD_ESC_TG_POS]]</f>
        <v>-0.75</v>
      </c>
      <c r="CR162" s="44">
        <f>Tabla25[[#This Row],[ESC_NUM_COR_COD_ROS_TG_TOT]]-Tabla25[[#This Row],[ESC_NUM_COR_COD_ESC_TG_TOT]]</f>
        <v>0</v>
      </c>
      <c r="CS162" s="44">
        <f>Tabla25[[#This Row],[ESC_DUR_COR_COD_ROS_TG_NEG]]-Tabla25[[#This Row],[ESC_DUR_COR_COD_ESC_TG_NEG]]</f>
        <v>16.833333333333371</v>
      </c>
      <c r="CT162" s="44">
        <f>Tabla25[[#This Row],[ESC_DUR_COR_COD_ROS_TG_NEU]]-Tabla25[[#This Row],[ESC_DUR_COR_COD_ESC_TG_NEU]]</f>
        <v>173.80000000000007</v>
      </c>
      <c r="CU162" s="44">
        <f>Tabla25[[#This Row],[ESC_DUR_COR_COD_ROS_TG_POS]]-Tabla25[[#This Row],[ESC_DUR_COR_COD_ESC_TG_POS]]</f>
        <v>-298.66666666666669</v>
      </c>
      <c r="CV162" s="44">
        <f>Tabla25[[#This Row],[ESC_DUR_COR_COD_ROS_TG_TOT]]-Tabla25[[#This Row],[ESC_DUR_COR_COD_ESC_TG_TOT]]</f>
        <v>-2.1428571428571104</v>
      </c>
      <c r="CW162" s="47">
        <f>Tabla25[[#This Row],[ROS_NUM_COR_COD_ROS_TG_NEG]]-Tabla25[[#This Row],[ROS_NUM_COR_COD_ESC_TG_NEG]]</f>
        <v>0.42857142857142883</v>
      </c>
      <c r="CX162" s="47">
        <f>Tabla25[[#This Row],[ROS_NUM_COR_COD_ROS_TG_NEU]]-Tabla25[[#This Row],[ROS_NUM_COR_COD_ESC_TG_NEU]]</f>
        <v>-0.29999999999999982</v>
      </c>
      <c r="CY162" s="47">
        <f>Tabla25[[#This Row],[ROS_NUM_COR_COD_ROS_TG_POS]]-Tabla25[[#This Row],[ROS_NUM_COR_COD_ESC_TG_POS]]</f>
        <v>0.30000000000000071</v>
      </c>
      <c r="CZ162" s="47">
        <f>Tabla25[[#This Row],[ROS_NUM_COR_COD_ROS_TG_TOT]]-Tabla25[[#This Row],[ROS_NUM_COR_COD_ESC_TG_TOT]]</f>
        <v>0.11111111111111072</v>
      </c>
      <c r="DA162" s="47">
        <f>Tabla25[[#This Row],[ROS_DUR_COR_COD_ROS_TG_NEG]]-Tabla25[[#This Row],[ROS_DUR_COR_COD_ESC_TG_NEG]]</f>
        <v>379.06666666666672</v>
      </c>
      <c r="DB162" s="47">
        <f>Tabla25[[#This Row],[ROS_DUR_COR_COD_ROS_TG_NEU]]-Tabla25[[#This Row],[ROS_DUR_COR_COD_ESC_TG_NEU]]</f>
        <v>-113.77777777777783</v>
      </c>
      <c r="DC162" s="47">
        <f>Tabla25[[#This Row],[ROS_DUR_COR_COD_ROS_TG_POS]]-Tabla25[[#This Row],[ROS_DUR_COR_COD_ESC_TG_POS]]</f>
        <v>78.744444444444412</v>
      </c>
      <c r="DD162" s="47">
        <f>Tabla25[[#This Row],[ROS_DUR_COR_COD_ROS_TG_TOT]]-Tabla25[[#This Row],[ROS_DUR_COR_COD_ESC_TG_TOT]]</f>
        <v>77.447463768115881</v>
      </c>
    </row>
    <row r="163" spans="1:108" x14ac:dyDescent="0.3">
      <c r="A163" s="2" t="s">
        <v>161</v>
      </c>
      <c r="B163" s="2">
        <v>50</v>
      </c>
      <c r="C163" s="2">
        <v>1</v>
      </c>
      <c r="D163" s="2">
        <v>56</v>
      </c>
      <c r="E163" s="19">
        <v>3.55</v>
      </c>
      <c r="F163" s="19">
        <v>1592.6153846153845</v>
      </c>
      <c r="G163" s="19">
        <v>2.95</v>
      </c>
      <c r="H163" s="19">
        <v>1729.6363636363637</v>
      </c>
      <c r="I163" s="19">
        <v>3.4</v>
      </c>
      <c r="J163" s="19">
        <v>1620.3846153846155</v>
      </c>
      <c r="K163" s="19">
        <v>3.3</v>
      </c>
      <c r="L163" s="19">
        <v>1643.1081081081081</v>
      </c>
      <c r="M163" s="21">
        <v>3.25</v>
      </c>
      <c r="N163" s="21">
        <v>1807.8333333333333</v>
      </c>
      <c r="O163" s="21">
        <v>3.45</v>
      </c>
      <c r="P163" s="21">
        <v>1684.6153846153845</v>
      </c>
      <c r="Q163" s="21">
        <v>3.15</v>
      </c>
      <c r="R163" s="21">
        <v>1592.8333333333333</v>
      </c>
      <c r="S163" s="21">
        <v>3.2833333333333332</v>
      </c>
      <c r="T163" s="21">
        <v>1694.8108108108108</v>
      </c>
      <c r="U163" s="22">
        <v>3.8</v>
      </c>
      <c r="V163" s="22">
        <v>1202.8</v>
      </c>
      <c r="W163" s="22">
        <v>3.625</v>
      </c>
      <c r="X163" s="22">
        <v>1168.4285714285713</v>
      </c>
      <c r="Y163" s="22">
        <v>2.8888888888888888</v>
      </c>
      <c r="Z163" s="22">
        <v>836.77777777777783</v>
      </c>
      <c r="AA163" s="22">
        <v>3.4444444444444446</v>
      </c>
      <c r="AB163" s="22">
        <v>1066.8461538461538</v>
      </c>
      <c r="AC163" s="24">
        <v>3</v>
      </c>
      <c r="AD163" s="24">
        <v>1252</v>
      </c>
      <c r="AE163" s="24">
        <v>3.125</v>
      </c>
      <c r="AF163" s="24">
        <v>1051.5714285714287</v>
      </c>
      <c r="AG163" s="24">
        <v>3.5555555555555554</v>
      </c>
      <c r="AH163" s="24">
        <v>1147</v>
      </c>
      <c r="AI163" s="24">
        <v>3.2222222222222223</v>
      </c>
      <c r="AJ163" s="24">
        <v>1150.0454545454545</v>
      </c>
      <c r="AK163" s="26">
        <v>3</v>
      </c>
      <c r="AL163" s="26">
        <v>1672.2</v>
      </c>
      <c r="AM163" s="26">
        <v>3.3</v>
      </c>
      <c r="AN163" s="26">
        <v>1446.2857142857142</v>
      </c>
      <c r="AO163" s="26">
        <v>3</v>
      </c>
      <c r="AP163" s="26">
        <v>1359.5714285714287</v>
      </c>
      <c r="AQ163" s="26">
        <v>3.103448275862069</v>
      </c>
      <c r="AR163" s="26">
        <v>1473.7894736842106</v>
      </c>
      <c r="AS163" s="28">
        <v>2.6666666666666665</v>
      </c>
      <c r="AT163" s="28">
        <v>1243.6666666666667</v>
      </c>
      <c r="AU163" s="28">
        <v>3.5</v>
      </c>
      <c r="AV163" s="28">
        <v>1464.4285714285713</v>
      </c>
      <c r="AW163" s="28">
        <v>4.0999999999999996</v>
      </c>
      <c r="AX163" s="28">
        <v>1652.8571428571429</v>
      </c>
      <c r="AY163" s="28">
        <v>3.4482758620689653</v>
      </c>
      <c r="AZ163" s="28">
        <v>1464.15</v>
      </c>
      <c r="BA163" s="33">
        <f>Tabla25[[#This Row],[ROS_NUM_COR_COD_ROS_TG_NEG]]-Tabla25[[#This Row],[PAS_NUM_COR_COD_ROS_TG_NEG]]</f>
        <v>-0.58333333333333348</v>
      </c>
      <c r="BB163" s="33">
        <f>Tabla25[[#This Row],[ROS_DUR_COR_COD_ROS_TG_NEG]]-Tabla25[[#This Row],[PAS_DUR_COR_COD_ROS_TG_NEG]]</f>
        <v>-564.16666666666652</v>
      </c>
      <c r="BC163" s="33">
        <f>Tabla25[[#This Row],[ROS_NUM_COR_COD_ROS_TG_NEU]]-Tabla25[[#This Row],[PAS_NUM_COR_COD_ROS_TG_NEU]]</f>
        <v>4.9999999999999822E-2</v>
      </c>
      <c r="BD163" s="33">
        <f>Tabla25[[#This Row],[ROS_DUR_COR_COD_ROS_TG_NEU]]-Tabla25[[#This Row],[PAS_DUR_COR_COD_ROS_TG_NEU]]</f>
        <v>-220.1868131868132</v>
      </c>
      <c r="BE163" s="33">
        <f>Tabla25[[#This Row],[ROS_NUM_COR_COD_ROS_TG_POS]]-Tabla25[[#This Row],[PAS_NUM_COR_COD_ROS_TG_POS]]</f>
        <v>0.94999999999999973</v>
      </c>
      <c r="BF163" s="33">
        <f>Tabla25[[#This Row],[ROS_DUR_COR_COD_ROS_TG_POS]]-Tabla25[[#This Row],[PAS_DUR_COR_COD_ROS_TG_POS]]</f>
        <v>60.023809523809632</v>
      </c>
      <c r="BG163" s="33">
        <f>Tabla25[[#This Row],[ROS_NUM_COR_COD_ROS_TG_TOT]]-Tabla25[[#This Row],[PAS_NUM_COR_COD_ROS_TG_TOT]]</f>
        <v>0.16494252873563209</v>
      </c>
      <c r="BH163" s="33">
        <f>Tabla25[[#This Row],[ROS_DUR_COR_COD_ROS_TG_TOT]]-Tabla25[[#This Row],[PAS_DUR_COR_COD_ROS_TG_TOT]]</f>
        <v>-230.66081081081074</v>
      </c>
      <c r="BI163" s="30">
        <f>Tabla25[[#This Row],[ROS_NUM_COR_COD_ESC_TG_NEG]]-Tabla25[[#This Row],[PAS_NUM_COR_COD_ESC_TG_NEG]]</f>
        <v>-0.54999999999999982</v>
      </c>
      <c r="BJ163" s="30">
        <f>Tabla25[[#This Row],[ROS_DUR_COR_COD_ESC_TG_NEG]]-Tabla25[[#This Row],[PAS_DUR_COR_COD_ESC_TG_NEG]]</f>
        <v>79.584615384615518</v>
      </c>
      <c r="BK163" s="30">
        <f>Tabla25[[#This Row],[ROS_NUM_COR_COD_ESC_TG_NEU]]-Tabla25[[#This Row],[PAS_NUM_COR_COD_ESC_TG_NEU]]</f>
        <v>0.34999999999999964</v>
      </c>
      <c r="BL163" s="30">
        <f>Tabla25[[#This Row],[ROS_DUR_COR_COD_ESC_TG_NEU]]-Tabla25[[#This Row],[PAS_DUR_COR_COD_ESC_TG_NEU]]</f>
        <v>-283.35064935064952</v>
      </c>
      <c r="BM163" s="30">
        <f>Tabla25[[#This Row],[ROS_NUM_COR_COD_ESC_TG_POS]]-Tabla25[[#This Row],[PAS_NUM_COR_COD_ESC_TG_POS]]</f>
        <v>-0.39999999999999991</v>
      </c>
      <c r="BN163" s="30">
        <f>Tabla25[[#This Row],[ROS_DUR_COR_COD_ESC_TG_POS]]-Tabla25[[#This Row],[PAS_DUR_COR_COD_ESC_TG_POS]]</f>
        <v>-260.8131868131868</v>
      </c>
      <c r="BO163" s="30">
        <f>Tabla25[[#This Row],[ROS_NUM_COR_COD_ESC_TG_TOT]]-Tabla25[[#This Row],[PAS_NUM_COR_COD_ESC_TG_TOT]]</f>
        <v>-0.19655172413793087</v>
      </c>
      <c r="BP163" s="30">
        <f>Tabla25[[#This Row],[ROS_DUR_COR_COD_ESC_TG_TOT]]-Tabla25[[#This Row],[PAS_DUR_COR_COD_ESC_TG_TOT]]</f>
        <v>-169.31863442389749</v>
      </c>
      <c r="BQ163" s="36">
        <f>Tabla25[[#This Row],[PAS_NUM_COR_COD_ROS_TG_NEG]]-Tabla25[[#This Row],[ESC_NUM_COR_COD_ROS_TG_NEG]]</f>
        <v>0.25</v>
      </c>
      <c r="BR163" s="36">
        <f>Tabla25[[#This Row],[PAS_DUR_COR_COD_ROS_TG_NEG]]-Tabla25[[#This Row],[ESC_DUR_COR_COD_ROS_TG_NEG]]</f>
        <v>555.83333333333326</v>
      </c>
      <c r="BS163" s="36">
        <f>Tabla25[[#This Row],[PAS_NUM_COR_COD_ROS_TG_NEU]]-Tabla25[[#This Row],[ESC_NUM_COR_COD_ROS_TG_NEU]]</f>
        <v>0.32500000000000018</v>
      </c>
      <c r="BT163" s="36">
        <f>Tabla25[[#This Row],[PAS_DUR_COR_COD_ROS_TG_NEU]]-Tabla25[[#This Row],[ESC_DUR_COR_COD_ROS_TG_NEU]]</f>
        <v>633.04395604395586</v>
      </c>
      <c r="BU163" s="36">
        <f>Tabla25[[#This Row],[PAS_NUM_COR_COD_ROS_TG_POS]]-Tabla25[[#This Row],[ESC_NUM_COR_COD_ROS_TG_POS]]</f>
        <v>-0.40555555555555545</v>
      </c>
      <c r="BV163" s="36">
        <f>Tabla25[[#This Row],[PAS_DUR_COR_COD_ROS_TG_POS]]-Tabla25[[#This Row],[ESC_DUR_COR_COD_ROS_TG_POS]]</f>
        <v>445.83333333333326</v>
      </c>
      <c r="BW163" s="36">
        <f>Tabla25[[#This Row],[PAS_NUM_COR_COD_ROS_TG_TOT]]-Tabla25[[#This Row],[ESC_NUM_COR_COD_ROS_TG_TOT]]</f>
        <v>6.1111111111110894E-2</v>
      </c>
      <c r="BX163" s="36">
        <f>Tabla25[[#This Row],[PAS_DUR_COR_COD_ROS_TG_TOT]]-Tabla25[[#This Row],[ESC_DUR_COR_COD_ROS_TG_TOT]]</f>
        <v>544.76535626535633</v>
      </c>
      <c r="BY163" s="39">
        <f>Tabla25[[#This Row],[PAS_NUM_COR_COD_ESC_TG_NEG]]-Tabla25[[#This Row],[ESC_NUM_COR_COD_ESC_TG_NEG]]</f>
        <v>-0.25</v>
      </c>
      <c r="BZ163" s="39">
        <f>Tabla25[[#This Row],[PAS_DUR_COR_COD_ESC_TG_NEG]]-Tabla25[[#This Row],[ESC_DUR_COR_COD_ESC_TG_NEG]]</f>
        <v>389.81538461538457</v>
      </c>
      <c r="CA163" s="39">
        <f>Tabla25[[#This Row],[PAS_NUM_COR_COD_ESC_TG_NEU]]-Tabla25[[#This Row],[ESC_NUM_COR_COD_ESC_TG_NEU]]</f>
        <v>-0.67499999999999982</v>
      </c>
      <c r="CB163" s="39">
        <f>Tabla25[[#This Row],[PAS_DUR_COR_COD_ESC_TG_NEU]]-Tabla25[[#This Row],[ESC_DUR_COR_COD_ESC_TG_NEU]]</f>
        <v>561.20779220779241</v>
      </c>
      <c r="CC163" s="39">
        <f>Tabla25[[#This Row],[PAS_NUM_COR_COD_ESC_TG_POS]]-Tabla25[[#This Row],[ESC_NUM_COR_COD_ESC_TG_POS]]</f>
        <v>0.51111111111111107</v>
      </c>
      <c r="CD163" s="39">
        <f>Tabla25[[#This Row],[PAS_DUR_COR_COD_ESC_TG_POS]]-Tabla25[[#This Row],[ESC_DUR_COR_COD_ESC_TG_POS]]</f>
        <v>783.60683760683764</v>
      </c>
      <c r="CE163" s="39">
        <f>Tabla25[[#This Row],[PAS_NUM_COR_COD_ESC_TG_TOT]]-Tabla25[[#This Row],[ESC_NUM_COR_COD_ESC_TG_TOT]]</f>
        <v>-0.14444444444444482</v>
      </c>
      <c r="CF163" s="39">
        <f>Tabla25[[#This Row],[PAS_DUR_COR_COD_ESC_TG_TOT]]-Tabla25[[#This Row],[ESC_DUR_COR_COD_ESC_TG_TOT]]</f>
        <v>576.26195426195432</v>
      </c>
      <c r="CG163" s="42">
        <f>Tabla25[[#This Row],[PAS_NUM_COR_COD_ROS_TG_NEG]]-Tabla25[[#This Row],[PAS_NUM_COR_COD_ESC_TG_NEG]]</f>
        <v>-0.29999999999999982</v>
      </c>
      <c r="CH163" s="42">
        <f>Tabla25[[#This Row],[PAS_NUM_COR_COD_ROS_TG_NEU]]-Tabla25[[#This Row],[PAS_NUM_COR_COD_ESC_TG_NEU]]</f>
        <v>0.5</v>
      </c>
      <c r="CI163" s="42">
        <f>Tabla25[[#This Row],[PAS_NUM_COR_COD_ROS_TG_POS]]-Tabla25[[#This Row],[PAS_NUM_COR_COD_ESC_TG_POS]]</f>
        <v>-0.25</v>
      </c>
      <c r="CJ163" s="42">
        <f>Tabla25[[#This Row],[PAS_NUM_COR_COD_ROS_TG_TOT]]-Tabla25[[#This Row],[PAS_NUM_COR_COD_ESC_TG_TOT]]</f>
        <v>-1.6666666666666607E-2</v>
      </c>
      <c r="CK163" s="42">
        <f>Tabla25[[#This Row],[PAS_DUR_COR_COD_ROS_TG_NEG]]-Tabla25[[#This Row],[PAS_DUR_COR_COD_ESC_TG_NEG]]</f>
        <v>215.21794871794873</v>
      </c>
      <c r="CL163" s="42">
        <f>Tabla25[[#This Row],[PAS_DUR_COR_COD_ROS_TG_NEU]]-Tabla25[[#This Row],[PAS_DUR_COR_COD_ESC_TG_NEU]]</f>
        <v>-45.020979020979212</v>
      </c>
      <c r="CM163" s="42">
        <f>Tabla25[[#This Row],[PAS_DUR_COR_COD_ROS_TG_POS]]-Tabla25[[#This Row],[PAS_DUR_COR_COD_ESC_TG_POS]]</f>
        <v>-27.551282051282215</v>
      </c>
      <c r="CN163" s="42">
        <f>Tabla25[[#This Row],[PAS_DUR_COR_COD_ROS_TG_TOT]]-Tabla25[[#This Row],[PAS_DUR_COR_COD_ESC_TG_TOT]]</f>
        <v>51.702702702702709</v>
      </c>
      <c r="CO163" s="44">
        <f>Tabla25[[#This Row],[ESC_NUM_COR_COD_ROS_TG_NEG]]-Tabla25[[#This Row],[ESC_NUM_COR_COD_ESC_TG_NEG]]</f>
        <v>-0.79999999999999982</v>
      </c>
      <c r="CP163" s="44">
        <f>Tabla25[[#This Row],[ESC_NUM_COR_COD_ROS_TG_NEU]]-Tabla25[[#This Row],[ESC_NUM_COR_COD_ESC_TG_NEU]]</f>
        <v>-0.5</v>
      </c>
      <c r="CQ163" s="44">
        <f>Tabla25[[#This Row],[ESC_NUM_COR_COD_ROS_TG_POS]]-Tabla25[[#This Row],[ESC_NUM_COR_COD_ESC_TG_POS]]</f>
        <v>0.66666666666666652</v>
      </c>
      <c r="CR163" s="44">
        <f>Tabla25[[#This Row],[ESC_NUM_COR_COD_ROS_TG_TOT]]-Tabla25[[#This Row],[ESC_NUM_COR_COD_ESC_TG_TOT]]</f>
        <v>-0.22222222222222232</v>
      </c>
      <c r="CS163" s="44">
        <f>Tabla25[[#This Row],[ESC_DUR_COR_COD_ROS_TG_NEG]]-Tabla25[[#This Row],[ESC_DUR_COR_COD_ESC_TG_NEG]]</f>
        <v>49.200000000000045</v>
      </c>
      <c r="CT163" s="44">
        <f>Tabla25[[#This Row],[ESC_DUR_COR_COD_ROS_TG_NEU]]-Tabla25[[#This Row],[ESC_DUR_COR_COD_ESC_TG_NEU]]</f>
        <v>-116.85714285714266</v>
      </c>
      <c r="CU163" s="44">
        <f>Tabla25[[#This Row],[ESC_DUR_COR_COD_ROS_TG_POS]]-Tabla25[[#This Row],[ESC_DUR_COR_COD_ESC_TG_POS]]</f>
        <v>310.22222222222217</v>
      </c>
      <c r="CV163" s="44">
        <f>Tabla25[[#This Row],[ESC_DUR_COR_COD_ROS_TG_TOT]]-Tabla25[[#This Row],[ESC_DUR_COR_COD_ESC_TG_TOT]]</f>
        <v>83.199300699300693</v>
      </c>
      <c r="CW163" s="47">
        <f>Tabla25[[#This Row],[ROS_NUM_COR_COD_ROS_TG_NEG]]-Tabla25[[#This Row],[ROS_NUM_COR_COD_ESC_TG_NEG]]</f>
        <v>-0.33333333333333348</v>
      </c>
      <c r="CX163" s="47">
        <f>Tabla25[[#This Row],[ROS_NUM_COR_COD_ROS_TG_NEU]]-Tabla25[[#This Row],[ROS_NUM_COR_COD_ESC_TG_NEU]]</f>
        <v>0.20000000000000018</v>
      </c>
      <c r="CY163" s="47">
        <f>Tabla25[[#This Row],[ROS_NUM_COR_COD_ROS_TG_POS]]-Tabla25[[#This Row],[ROS_NUM_COR_COD_ESC_TG_POS]]</f>
        <v>1.0999999999999996</v>
      </c>
      <c r="CZ163" s="47">
        <f>Tabla25[[#This Row],[ROS_NUM_COR_COD_ROS_TG_TOT]]-Tabla25[[#This Row],[ROS_NUM_COR_COD_ESC_TG_TOT]]</f>
        <v>0.34482758620689635</v>
      </c>
      <c r="DA163" s="47">
        <f>Tabla25[[#This Row],[ROS_DUR_COR_COD_ROS_TG_NEG]]-Tabla25[[#This Row],[ROS_DUR_COR_COD_ESC_TG_NEG]]</f>
        <v>-428.5333333333333</v>
      </c>
      <c r="DB163" s="47">
        <f>Tabla25[[#This Row],[ROS_DUR_COR_COD_ROS_TG_NEU]]-Tabla25[[#This Row],[ROS_DUR_COR_COD_ESC_TG_NEU]]</f>
        <v>18.14285714285711</v>
      </c>
      <c r="DC163" s="47">
        <f>Tabla25[[#This Row],[ROS_DUR_COR_COD_ROS_TG_POS]]-Tabla25[[#This Row],[ROS_DUR_COR_COD_ESC_TG_POS]]</f>
        <v>293.28571428571422</v>
      </c>
      <c r="DD163" s="47">
        <f>Tabla25[[#This Row],[ROS_DUR_COR_COD_ROS_TG_TOT]]-Tabla25[[#This Row],[ROS_DUR_COR_COD_ESC_TG_TOT]]</f>
        <v>-9.6394736842105431</v>
      </c>
    </row>
    <row r="164" spans="1:108" x14ac:dyDescent="0.3">
      <c r="A164" s="2" t="s">
        <v>162</v>
      </c>
      <c r="B164" s="2">
        <v>50</v>
      </c>
      <c r="C164" s="2">
        <v>1</v>
      </c>
      <c r="D164" s="2">
        <v>55</v>
      </c>
      <c r="E164" s="19">
        <v>3.65</v>
      </c>
      <c r="F164" s="19">
        <v>704.5</v>
      </c>
      <c r="G164" s="19">
        <v>3.35</v>
      </c>
      <c r="H164" s="19">
        <v>730.76470588235293</v>
      </c>
      <c r="I164" s="19">
        <v>3.75</v>
      </c>
      <c r="J164" s="19">
        <v>821.3125</v>
      </c>
      <c r="K164" s="19">
        <v>3.5833333333333335</v>
      </c>
      <c r="L164" s="19">
        <v>749.9019607843137</v>
      </c>
      <c r="M164" s="21">
        <v>2.95</v>
      </c>
      <c r="N164" s="21">
        <v>713.88888888888891</v>
      </c>
      <c r="O164" s="21">
        <v>3.8</v>
      </c>
      <c r="P164" s="21">
        <v>749.94444444444446</v>
      </c>
      <c r="Q164" s="21">
        <v>3.8</v>
      </c>
      <c r="R164" s="21">
        <v>774.57894736842104</v>
      </c>
      <c r="S164" s="21">
        <v>3.5166666666666666</v>
      </c>
      <c r="T164" s="21">
        <v>746.65454545454543</v>
      </c>
      <c r="U164" s="22">
        <v>3.8888888888888888</v>
      </c>
      <c r="V164" s="22">
        <v>553.88888888888891</v>
      </c>
      <c r="W164" s="22">
        <v>4</v>
      </c>
      <c r="X164" s="22">
        <v>512.25</v>
      </c>
      <c r="Y164" s="22">
        <v>3.2</v>
      </c>
      <c r="Z164" s="22">
        <v>543.125</v>
      </c>
      <c r="AA164" s="22">
        <v>3.6666666666666665</v>
      </c>
      <c r="AB164" s="22">
        <v>537.12</v>
      </c>
      <c r="AC164" s="24">
        <v>2</v>
      </c>
      <c r="AD164" s="24">
        <v>391.375</v>
      </c>
      <c r="AE164" s="24">
        <v>2.375</v>
      </c>
      <c r="AF164" s="24">
        <v>388</v>
      </c>
      <c r="AG164" s="24">
        <v>3.1</v>
      </c>
      <c r="AH164" s="24">
        <v>629.875</v>
      </c>
      <c r="AI164" s="24">
        <v>2.5185185185185186</v>
      </c>
      <c r="AJ164" s="24">
        <v>473.30434782608694</v>
      </c>
      <c r="AK164" s="26">
        <v>2.7777777777777777</v>
      </c>
      <c r="AL164" s="26">
        <v>540.75</v>
      </c>
      <c r="AM164" s="26">
        <v>3.7</v>
      </c>
      <c r="AN164" s="26">
        <v>689.88888888888891</v>
      </c>
      <c r="AO164" s="26">
        <v>4.3</v>
      </c>
      <c r="AP164" s="26">
        <v>711.6</v>
      </c>
      <c r="AQ164" s="26">
        <v>3.6206896551724137</v>
      </c>
      <c r="AR164" s="26">
        <v>653.74074074074076</v>
      </c>
      <c r="AS164" s="28">
        <v>4.2222222222222223</v>
      </c>
      <c r="AT164" s="28">
        <v>691.66666666666663</v>
      </c>
      <c r="AU164" s="28">
        <v>4</v>
      </c>
      <c r="AV164" s="28">
        <v>668.2</v>
      </c>
      <c r="AW164" s="28">
        <v>3.7</v>
      </c>
      <c r="AX164" s="28">
        <v>645.22222222222217</v>
      </c>
      <c r="AY164" s="28">
        <v>3.9655172413793105</v>
      </c>
      <c r="AZ164" s="28">
        <v>668.35714285714289</v>
      </c>
      <c r="BA164" s="33">
        <f>Tabla25[[#This Row],[ROS_NUM_COR_COD_ROS_TG_NEG]]-Tabla25[[#This Row],[PAS_NUM_COR_COD_ROS_TG_NEG]]</f>
        <v>1.2722222222222221</v>
      </c>
      <c r="BB164" s="33">
        <f>Tabla25[[#This Row],[ROS_DUR_COR_COD_ROS_TG_NEG]]-Tabla25[[#This Row],[PAS_DUR_COR_COD_ROS_TG_NEG]]</f>
        <v>-22.222222222222285</v>
      </c>
      <c r="BC164" s="33">
        <f>Tabla25[[#This Row],[ROS_NUM_COR_COD_ROS_TG_NEU]]-Tabla25[[#This Row],[PAS_NUM_COR_COD_ROS_TG_NEU]]</f>
        <v>0.20000000000000018</v>
      </c>
      <c r="BD164" s="33">
        <f>Tabla25[[#This Row],[ROS_DUR_COR_COD_ROS_TG_NEU]]-Tabla25[[#This Row],[PAS_DUR_COR_COD_ROS_TG_NEU]]</f>
        <v>-81.744444444444412</v>
      </c>
      <c r="BE164" s="33">
        <f>Tabla25[[#This Row],[ROS_NUM_COR_COD_ROS_TG_POS]]-Tabla25[[#This Row],[PAS_NUM_COR_COD_ROS_TG_POS]]</f>
        <v>-9.9999999999999645E-2</v>
      </c>
      <c r="BF164" s="33">
        <f>Tabla25[[#This Row],[ROS_DUR_COR_COD_ROS_TG_POS]]-Tabla25[[#This Row],[PAS_DUR_COR_COD_ROS_TG_POS]]</f>
        <v>-129.35672514619887</v>
      </c>
      <c r="BG164" s="33">
        <f>Tabla25[[#This Row],[ROS_NUM_COR_COD_ROS_TG_TOT]]-Tabla25[[#This Row],[PAS_NUM_COR_COD_ROS_TG_TOT]]</f>
        <v>0.44885057471264389</v>
      </c>
      <c r="BH164" s="33">
        <f>Tabla25[[#This Row],[ROS_DUR_COR_COD_ROS_TG_TOT]]-Tabla25[[#This Row],[PAS_DUR_COR_COD_ROS_TG_TOT]]</f>
        <v>-78.297402597402538</v>
      </c>
      <c r="BI164" s="30">
        <f>Tabla25[[#This Row],[ROS_NUM_COR_COD_ESC_TG_NEG]]-Tabla25[[#This Row],[PAS_NUM_COR_COD_ESC_TG_NEG]]</f>
        <v>-0.87222222222222223</v>
      </c>
      <c r="BJ164" s="30">
        <f>Tabla25[[#This Row],[ROS_DUR_COR_COD_ESC_TG_NEG]]-Tabla25[[#This Row],[PAS_DUR_COR_COD_ESC_TG_NEG]]</f>
        <v>-163.75</v>
      </c>
      <c r="BK164" s="30">
        <f>Tabla25[[#This Row],[ROS_NUM_COR_COD_ESC_TG_NEU]]-Tabla25[[#This Row],[PAS_NUM_COR_COD_ESC_TG_NEU]]</f>
        <v>0.35000000000000009</v>
      </c>
      <c r="BL164" s="30">
        <f>Tabla25[[#This Row],[ROS_DUR_COR_COD_ESC_TG_NEU]]-Tabla25[[#This Row],[PAS_DUR_COR_COD_ESC_TG_NEU]]</f>
        <v>-40.875816993464014</v>
      </c>
      <c r="BM164" s="30">
        <f>Tabla25[[#This Row],[ROS_NUM_COR_COD_ESC_TG_POS]]-Tabla25[[#This Row],[PAS_NUM_COR_COD_ESC_TG_POS]]</f>
        <v>0.54999999999999982</v>
      </c>
      <c r="BN164" s="30">
        <f>Tabla25[[#This Row],[ROS_DUR_COR_COD_ESC_TG_POS]]-Tabla25[[#This Row],[PAS_DUR_COR_COD_ESC_TG_POS]]</f>
        <v>-109.71249999999998</v>
      </c>
      <c r="BO164" s="30">
        <f>Tabla25[[#This Row],[ROS_NUM_COR_COD_ESC_TG_TOT]]-Tabla25[[#This Row],[PAS_NUM_COR_COD_ESC_TG_TOT]]</f>
        <v>3.735632183908022E-2</v>
      </c>
      <c r="BP164" s="30">
        <f>Tabla25[[#This Row],[ROS_DUR_COR_COD_ESC_TG_TOT]]-Tabla25[[#This Row],[PAS_DUR_COR_COD_ESC_TG_TOT]]</f>
        <v>-96.161220043572939</v>
      </c>
      <c r="BQ164" s="36">
        <f>Tabla25[[#This Row],[PAS_NUM_COR_COD_ROS_TG_NEG]]-Tabla25[[#This Row],[ESC_NUM_COR_COD_ROS_TG_NEG]]</f>
        <v>0.95000000000000018</v>
      </c>
      <c r="BR164" s="36">
        <f>Tabla25[[#This Row],[PAS_DUR_COR_COD_ROS_TG_NEG]]-Tabla25[[#This Row],[ESC_DUR_COR_COD_ROS_TG_NEG]]</f>
        <v>322.51388888888891</v>
      </c>
      <c r="BS164" s="36">
        <f>Tabla25[[#This Row],[PAS_NUM_COR_COD_ROS_TG_NEU]]-Tabla25[[#This Row],[ESC_NUM_COR_COD_ROS_TG_NEU]]</f>
        <v>1.4249999999999998</v>
      </c>
      <c r="BT164" s="36">
        <f>Tabla25[[#This Row],[PAS_DUR_COR_COD_ROS_TG_NEU]]-Tabla25[[#This Row],[ESC_DUR_COR_COD_ROS_TG_NEU]]</f>
        <v>361.94444444444446</v>
      </c>
      <c r="BU164" s="36">
        <f>Tabla25[[#This Row],[PAS_NUM_COR_COD_ROS_TG_POS]]-Tabla25[[#This Row],[ESC_NUM_COR_COD_ROS_TG_POS]]</f>
        <v>0.69999999999999973</v>
      </c>
      <c r="BV164" s="36">
        <f>Tabla25[[#This Row],[PAS_DUR_COR_COD_ROS_TG_POS]]-Tabla25[[#This Row],[ESC_DUR_COR_COD_ROS_TG_POS]]</f>
        <v>144.70394736842104</v>
      </c>
      <c r="BW164" s="36">
        <f>Tabla25[[#This Row],[PAS_NUM_COR_COD_ROS_TG_TOT]]-Tabla25[[#This Row],[ESC_NUM_COR_COD_ROS_TG_TOT]]</f>
        <v>0.99814814814814801</v>
      </c>
      <c r="BX164" s="36">
        <f>Tabla25[[#This Row],[PAS_DUR_COR_COD_ROS_TG_TOT]]-Tabla25[[#This Row],[ESC_DUR_COR_COD_ROS_TG_TOT]]</f>
        <v>273.35019762845849</v>
      </c>
      <c r="BY164" s="39">
        <f>Tabla25[[#This Row],[PAS_NUM_COR_COD_ESC_TG_NEG]]-Tabla25[[#This Row],[ESC_NUM_COR_COD_ESC_TG_NEG]]</f>
        <v>-0.23888888888888893</v>
      </c>
      <c r="BZ164" s="39">
        <f>Tabla25[[#This Row],[PAS_DUR_COR_COD_ESC_TG_NEG]]-Tabla25[[#This Row],[ESC_DUR_COR_COD_ESC_TG_NEG]]</f>
        <v>150.61111111111109</v>
      </c>
      <c r="CA164" s="39">
        <f>Tabla25[[#This Row],[PAS_NUM_COR_COD_ESC_TG_NEU]]-Tabla25[[#This Row],[ESC_NUM_COR_COD_ESC_TG_NEU]]</f>
        <v>-0.64999999999999991</v>
      </c>
      <c r="CB164" s="39">
        <f>Tabla25[[#This Row],[PAS_DUR_COR_COD_ESC_TG_NEU]]-Tabla25[[#This Row],[ESC_DUR_COR_COD_ESC_TG_NEU]]</f>
        <v>218.51470588235293</v>
      </c>
      <c r="CC164" s="39">
        <f>Tabla25[[#This Row],[PAS_NUM_COR_COD_ESC_TG_POS]]-Tabla25[[#This Row],[ESC_NUM_COR_COD_ESC_TG_POS]]</f>
        <v>0.54999999999999982</v>
      </c>
      <c r="CD164" s="39">
        <f>Tabla25[[#This Row],[PAS_DUR_COR_COD_ESC_TG_POS]]-Tabla25[[#This Row],[ESC_DUR_COR_COD_ESC_TG_POS]]</f>
        <v>278.1875</v>
      </c>
      <c r="CE164" s="39">
        <f>Tabla25[[#This Row],[PAS_NUM_COR_COD_ESC_TG_TOT]]-Tabla25[[#This Row],[ESC_NUM_COR_COD_ESC_TG_TOT]]</f>
        <v>-8.3333333333333037E-2</v>
      </c>
      <c r="CF164" s="39">
        <f>Tabla25[[#This Row],[PAS_DUR_COR_COD_ESC_TG_TOT]]-Tabla25[[#This Row],[ESC_DUR_COR_COD_ESC_TG_TOT]]</f>
        <v>212.7819607843137</v>
      </c>
      <c r="CG164" s="42">
        <f>Tabla25[[#This Row],[PAS_NUM_COR_COD_ROS_TG_NEG]]-Tabla25[[#This Row],[PAS_NUM_COR_COD_ESC_TG_NEG]]</f>
        <v>-0.69999999999999973</v>
      </c>
      <c r="CH164" s="42">
        <f>Tabla25[[#This Row],[PAS_NUM_COR_COD_ROS_TG_NEU]]-Tabla25[[#This Row],[PAS_NUM_COR_COD_ESC_TG_NEU]]</f>
        <v>0.44999999999999973</v>
      </c>
      <c r="CI164" s="42">
        <f>Tabla25[[#This Row],[PAS_NUM_COR_COD_ROS_TG_POS]]-Tabla25[[#This Row],[PAS_NUM_COR_COD_ESC_TG_POS]]</f>
        <v>4.9999999999999822E-2</v>
      </c>
      <c r="CJ164" s="42">
        <f>Tabla25[[#This Row],[PAS_NUM_COR_COD_ROS_TG_TOT]]-Tabla25[[#This Row],[PAS_NUM_COR_COD_ESC_TG_TOT]]</f>
        <v>-6.6666666666666874E-2</v>
      </c>
      <c r="CK164" s="42">
        <f>Tabla25[[#This Row],[PAS_DUR_COR_COD_ROS_TG_NEG]]-Tabla25[[#This Row],[PAS_DUR_COR_COD_ESC_TG_NEG]]</f>
        <v>9.3888888888889142</v>
      </c>
      <c r="CL164" s="42">
        <f>Tabla25[[#This Row],[PAS_DUR_COR_COD_ROS_TG_NEU]]-Tabla25[[#This Row],[PAS_DUR_COR_COD_ESC_TG_NEU]]</f>
        <v>19.179738562091529</v>
      </c>
      <c r="CM164" s="42">
        <f>Tabla25[[#This Row],[PAS_DUR_COR_COD_ROS_TG_POS]]-Tabla25[[#This Row],[PAS_DUR_COR_COD_ESC_TG_POS]]</f>
        <v>-46.733552631578959</v>
      </c>
      <c r="CN164" s="42">
        <f>Tabla25[[#This Row],[PAS_DUR_COR_COD_ROS_TG_TOT]]-Tabla25[[#This Row],[PAS_DUR_COR_COD_ESC_TG_TOT]]</f>
        <v>-3.2474153297682733</v>
      </c>
      <c r="CO164" s="44">
        <f>Tabla25[[#This Row],[ESC_NUM_COR_COD_ROS_TG_NEG]]-Tabla25[[#This Row],[ESC_NUM_COR_COD_ESC_TG_NEG]]</f>
        <v>-1.8888888888888888</v>
      </c>
      <c r="CP164" s="44">
        <f>Tabla25[[#This Row],[ESC_NUM_COR_COD_ROS_TG_NEU]]-Tabla25[[#This Row],[ESC_NUM_COR_COD_ESC_TG_NEU]]</f>
        <v>-1.625</v>
      </c>
      <c r="CQ164" s="44">
        <f>Tabla25[[#This Row],[ESC_NUM_COR_COD_ROS_TG_POS]]-Tabla25[[#This Row],[ESC_NUM_COR_COD_ESC_TG_POS]]</f>
        <v>-0.10000000000000009</v>
      </c>
      <c r="CR164" s="44">
        <f>Tabla25[[#This Row],[ESC_NUM_COR_COD_ROS_TG_TOT]]-Tabla25[[#This Row],[ESC_NUM_COR_COD_ESC_TG_TOT]]</f>
        <v>-1.1481481481481479</v>
      </c>
      <c r="CS164" s="44">
        <f>Tabla25[[#This Row],[ESC_DUR_COR_COD_ROS_TG_NEG]]-Tabla25[[#This Row],[ESC_DUR_COR_COD_ESC_TG_NEG]]</f>
        <v>-162.51388888888891</v>
      </c>
      <c r="CT164" s="44">
        <f>Tabla25[[#This Row],[ESC_DUR_COR_COD_ROS_TG_NEU]]-Tabla25[[#This Row],[ESC_DUR_COR_COD_ESC_TG_NEU]]</f>
        <v>-124.25</v>
      </c>
      <c r="CU164" s="44">
        <f>Tabla25[[#This Row],[ESC_DUR_COR_COD_ROS_TG_POS]]-Tabla25[[#This Row],[ESC_DUR_COR_COD_ESC_TG_POS]]</f>
        <v>86.75</v>
      </c>
      <c r="CV164" s="44">
        <f>Tabla25[[#This Row],[ESC_DUR_COR_COD_ROS_TG_TOT]]-Tabla25[[#This Row],[ESC_DUR_COR_COD_ESC_TG_TOT]]</f>
        <v>-63.815652173913065</v>
      </c>
      <c r="CW164" s="47">
        <f>Tabla25[[#This Row],[ROS_NUM_COR_COD_ROS_TG_NEG]]-Tabla25[[#This Row],[ROS_NUM_COR_COD_ESC_TG_NEG]]</f>
        <v>1.4444444444444446</v>
      </c>
      <c r="CX164" s="47">
        <f>Tabla25[[#This Row],[ROS_NUM_COR_COD_ROS_TG_NEU]]-Tabla25[[#This Row],[ROS_NUM_COR_COD_ESC_TG_NEU]]</f>
        <v>0.29999999999999982</v>
      </c>
      <c r="CY164" s="47">
        <f>Tabla25[[#This Row],[ROS_NUM_COR_COD_ROS_TG_POS]]-Tabla25[[#This Row],[ROS_NUM_COR_COD_ESC_TG_POS]]</f>
        <v>-0.59999999999999964</v>
      </c>
      <c r="CZ164" s="47">
        <f>Tabla25[[#This Row],[ROS_NUM_COR_COD_ROS_TG_TOT]]-Tabla25[[#This Row],[ROS_NUM_COR_COD_ESC_TG_TOT]]</f>
        <v>0.3448275862068968</v>
      </c>
      <c r="DA164" s="47">
        <f>Tabla25[[#This Row],[ROS_DUR_COR_COD_ROS_TG_NEG]]-Tabla25[[#This Row],[ROS_DUR_COR_COD_ESC_TG_NEG]]</f>
        <v>150.91666666666663</v>
      </c>
      <c r="DB164" s="47">
        <f>Tabla25[[#This Row],[ROS_DUR_COR_COD_ROS_TG_NEU]]-Tabla25[[#This Row],[ROS_DUR_COR_COD_ESC_TG_NEU]]</f>
        <v>-21.688888888888869</v>
      </c>
      <c r="DC164" s="47">
        <f>Tabla25[[#This Row],[ROS_DUR_COR_COD_ROS_TG_POS]]-Tabla25[[#This Row],[ROS_DUR_COR_COD_ESC_TG_POS]]</f>
        <v>-66.377777777777851</v>
      </c>
      <c r="DD164" s="47">
        <f>Tabla25[[#This Row],[ROS_DUR_COR_COD_ROS_TG_TOT]]-Tabla25[[#This Row],[ROS_DUR_COR_COD_ESC_TG_TOT]]</f>
        <v>14.616402116402128</v>
      </c>
    </row>
    <row r="165" spans="1:108" x14ac:dyDescent="0.3">
      <c r="A165" s="2" t="s">
        <v>163</v>
      </c>
      <c r="B165" s="2">
        <v>50</v>
      </c>
      <c r="C165" s="2">
        <v>1</v>
      </c>
      <c r="D165" s="2">
        <v>53</v>
      </c>
      <c r="E165" s="19">
        <v>0</v>
      </c>
      <c r="G165" s="19">
        <v>0</v>
      </c>
      <c r="I165" s="19">
        <v>0</v>
      </c>
      <c r="K165" s="19">
        <v>0</v>
      </c>
      <c r="M165" s="21">
        <v>0</v>
      </c>
      <c r="O165" s="21">
        <v>0</v>
      </c>
      <c r="Q165" s="21">
        <v>0</v>
      </c>
      <c r="S165" s="21">
        <v>0</v>
      </c>
      <c r="U165" s="22">
        <v>3.2222222222222223</v>
      </c>
      <c r="V165" s="22">
        <v>1477</v>
      </c>
      <c r="W165" s="22">
        <v>2.5</v>
      </c>
      <c r="X165" s="22">
        <v>1066.5</v>
      </c>
      <c r="Y165" s="22">
        <v>3.2</v>
      </c>
      <c r="Z165" s="22">
        <v>1801.4</v>
      </c>
      <c r="AA165" s="22">
        <v>2.9655172413793105</v>
      </c>
      <c r="AB165" s="22">
        <v>1424.4375</v>
      </c>
      <c r="AC165" s="24">
        <v>4.2222222222222223</v>
      </c>
      <c r="AD165" s="24">
        <v>1282.5</v>
      </c>
      <c r="AE165" s="24">
        <v>3.3</v>
      </c>
      <c r="AF165" s="24">
        <v>1129.7142857142858</v>
      </c>
      <c r="AG165" s="24">
        <v>2.2999999999999998</v>
      </c>
      <c r="AH165" s="24">
        <v>1393.4</v>
      </c>
      <c r="AI165" s="24">
        <v>3.2413793103448274</v>
      </c>
      <c r="AJ165" s="24">
        <v>1256.75</v>
      </c>
      <c r="AK165" s="26">
        <v>0</v>
      </c>
      <c r="AM165" s="26">
        <v>0</v>
      </c>
      <c r="AO165" s="26">
        <v>0</v>
      </c>
      <c r="AQ165" s="26">
        <v>0</v>
      </c>
      <c r="AS165" s="28">
        <v>0</v>
      </c>
      <c r="AU165" s="28">
        <v>0</v>
      </c>
      <c r="AW165" s="28">
        <v>0</v>
      </c>
      <c r="AY165" s="28">
        <v>0</v>
      </c>
      <c r="BA165" s="33">
        <f>Tabla25[[#This Row],[ROS_NUM_COR_COD_ROS_TG_NEG]]-Tabla25[[#This Row],[PAS_NUM_COR_COD_ROS_TG_NEG]]</f>
        <v>0</v>
      </c>
      <c r="BB165" s="33">
        <f>Tabla25[[#This Row],[ROS_DUR_COR_COD_ROS_TG_NEG]]-Tabla25[[#This Row],[PAS_DUR_COR_COD_ROS_TG_NEG]]</f>
        <v>0</v>
      </c>
      <c r="BC165" s="33">
        <f>Tabla25[[#This Row],[ROS_NUM_COR_COD_ROS_TG_NEU]]-Tabla25[[#This Row],[PAS_NUM_COR_COD_ROS_TG_NEU]]</f>
        <v>0</v>
      </c>
      <c r="BD165" s="33">
        <f>Tabla25[[#This Row],[ROS_DUR_COR_COD_ROS_TG_NEU]]-Tabla25[[#This Row],[PAS_DUR_COR_COD_ROS_TG_NEU]]</f>
        <v>0</v>
      </c>
      <c r="BE165" s="33">
        <f>Tabla25[[#This Row],[ROS_NUM_COR_COD_ROS_TG_POS]]-Tabla25[[#This Row],[PAS_NUM_COR_COD_ROS_TG_POS]]</f>
        <v>0</v>
      </c>
      <c r="BF165" s="33">
        <f>Tabla25[[#This Row],[ROS_DUR_COR_COD_ROS_TG_POS]]-Tabla25[[#This Row],[PAS_DUR_COR_COD_ROS_TG_POS]]</f>
        <v>0</v>
      </c>
      <c r="BG165" s="33">
        <f>Tabla25[[#This Row],[ROS_NUM_COR_COD_ROS_TG_TOT]]-Tabla25[[#This Row],[PAS_NUM_COR_COD_ROS_TG_TOT]]</f>
        <v>0</v>
      </c>
      <c r="BH165" s="33">
        <f>Tabla25[[#This Row],[ROS_DUR_COR_COD_ROS_TG_TOT]]-Tabla25[[#This Row],[PAS_DUR_COR_COD_ROS_TG_TOT]]</f>
        <v>0</v>
      </c>
      <c r="BI165" s="30">
        <f>Tabla25[[#This Row],[ROS_NUM_COR_COD_ESC_TG_NEG]]-Tabla25[[#This Row],[PAS_NUM_COR_COD_ESC_TG_NEG]]</f>
        <v>0</v>
      </c>
      <c r="BJ165" s="30">
        <f>Tabla25[[#This Row],[ROS_DUR_COR_COD_ESC_TG_NEG]]-Tabla25[[#This Row],[PAS_DUR_COR_COD_ESC_TG_NEG]]</f>
        <v>0</v>
      </c>
      <c r="BK165" s="30">
        <f>Tabla25[[#This Row],[ROS_NUM_COR_COD_ESC_TG_NEU]]-Tabla25[[#This Row],[PAS_NUM_COR_COD_ESC_TG_NEU]]</f>
        <v>0</v>
      </c>
      <c r="BL165" s="30">
        <f>Tabla25[[#This Row],[ROS_DUR_COR_COD_ESC_TG_NEU]]-Tabla25[[#This Row],[PAS_DUR_COR_COD_ESC_TG_NEU]]</f>
        <v>0</v>
      </c>
      <c r="BM165" s="30">
        <f>Tabla25[[#This Row],[ROS_NUM_COR_COD_ESC_TG_POS]]-Tabla25[[#This Row],[PAS_NUM_COR_COD_ESC_TG_POS]]</f>
        <v>0</v>
      </c>
      <c r="BN165" s="30">
        <f>Tabla25[[#This Row],[ROS_DUR_COR_COD_ESC_TG_POS]]-Tabla25[[#This Row],[PAS_DUR_COR_COD_ESC_TG_POS]]</f>
        <v>0</v>
      </c>
      <c r="BO165" s="30">
        <f>Tabla25[[#This Row],[ROS_NUM_COR_COD_ESC_TG_TOT]]-Tabla25[[#This Row],[PAS_NUM_COR_COD_ESC_TG_TOT]]</f>
        <v>0</v>
      </c>
      <c r="BP165" s="30">
        <f>Tabla25[[#This Row],[ROS_DUR_COR_COD_ESC_TG_TOT]]-Tabla25[[#This Row],[PAS_DUR_COR_COD_ESC_TG_TOT]]</f>
        <v>0</v>
      </c>
      <c r="BQ165" s="36">
        <f>Tabla25[[#This Row],[PAS_NUM_COR_COD_ROS_TG_NEG]]-Tabla25[[#This Row],[ESC_NUM_COR_COD_ROS_TG_NEG]]</f>
        <v>-4.2222222222222223</v>
      </c>
      <c r="BR165" s="36">
        <f>Tabla25[[#This Row],[PAS_DUR_COR_COD_ROS_TG_NEG]]-Tabla25[[#This Row],[ESC_DUR_COR_COD_ROS_TG_NEG]]</f>
        <v>-1282.5</v>
      </c>
      <c r="BS165" s="36">
        <f>Tabla25[[#This Row],[PAS_NUM_COR_COD_ROS_TG_NEU]]-Tabla25[[#This Row],[ESC_NUM_COR_COD_ROS_TG_NEU]]</f>
        <v>-3.3</v>
      </c>
      <c r="BT165" s="36">
        <f>Tabla25[[#This Row],[PAS_DUR_COR_COD_ROS_TG_NEU]]-Tabla25[[#This Row],[ESC_DUR_COR_COD_ROS_TG_NEU]]</f>
        <v>-1129.7142857142858</v>
      </c>
      <c r="BU165" s="36">
        <f>Tabla25[[#This Row],[PAS_NUM_COR_COD_ROS_TG_POS]]-Tabla25[[#This Row],[ESC_NUM_COR_COD_ROS_TG_POS]]</f>
        <v>-2.2999999999999998</v>
      </c>
      <c r="BV165" s="36">
        <f>Tabla25[[#This Row],[PAS_DUR_COR_COD_ROS_TG_POS]]-Tabla25[[#This Row],[ESC_DUR_COR_COD_ROS_TG_POS]]</f>
        <v>-1393.4</v>
      </c>
      <c r="BW165" s="36">
        <f>Tabla25[[#This Row],[PAS_NUM_COR_COD_ROS_TG_TOT]]-Tabla25[[#This Row],[ESC_NUM_COR_COD_ROS_TG_TOT]]</f>
        <v>-3.2413793103448274</v>
      </c>
      <c r="BX165" s="36">
        <f>Tabla25[[#This Row],[PAS_DUR_COR_COD_ROS_TG_TOT]]-Tabla25[[#This Row],[ESC_DUR_COR_COD_ROS_TG_TOT]]</f>
        <v>-1256.75</v>
      </c>
      <c r="BY165" s="39">
        <f>Tabla25[[#This Row],[PAS_NUM_COR_COD_ESC_TG_NEG]]-Tabla25[[#This Row],[ESC_NUM_COR_COD_ESC_TG_NEG]]</f>
        <v>-3.2222222222222223</v>
      </c>
      <c r="BZ165" s="39">
        <f>Tabla25[[#This Row],[PAS_DUR_COR_COD_ESC_TG_NEG]]-Tabla25[[#This Row],[ESC_DUR_COR_COD_ESC_TG_NEG]]</f>
        <v>-1477</v>
      </c>
      <c r="CA165" s="39">
        <f>Tabla25[[#This Row],[PAS_NUM_COR_COD_ESC_TG_NEU]]-Tabla25[[#This Row],[ESC_NUM_COR_COD_ESC_TG_NEU]]</f>
        <v>-2.5</v>
      </c>
      <c r="CB165" s="39">
        <f>Tabla25[[#This Row],[PAS_DUR_COR_COD_ESC_TG_NEU]]-Tabla25[[#This Row],[ESC_DUR_COR_COD_ESC_TG_NEU]]</f>
        <v>-1066.5</v>
      </c>
      <c r="CC165" s="39">
        <f>Tabla25[[#This Row],[PAS_NUM_COR_COD_ESC_TG_POS]]-Tabla25[[#This Row],[ESC_NUM_COR_COD_ESC_TG_POS]]</f>
        <v>-3.2</v>
      </c>
      <c r="CD165" s="39">
        <f>Tabla25[[#This Row],[PAS_DUR_COR_COD_ESC_TG_POS]]-Tabla25[[#This Row],[ESC_DUR_COR_COD_ESC_TG_POS]]</f>
        <v>-1801.4</v>
      </c>
      <c r="CE165" s="39">
        <f>Tabla25[[#This Row],[PAS_NUM_COR_COD_ESC_TG_TOT]]-Tabla25[[#This Row],[ESC_NUM_COR_COD_ESC_TG_TOT]]</f>
        <v>-2.9655172413793105</v>
      </c>
      <c r="CF165" s="39">
        <f>Tabla25[[#This Row],[PAS_DUR_COR_COD_ESC_TG_TOT]]-Tabla25[[#This Row],[ESC_DUR_COR_COD_ESC_TG_TOT]]</f>
        <v>-1424.4375</v>
      </c>
      <c r="CG165" s="42">
        <f>Tabla25[[#This Row],[PAS_NUM_COR_COD_ROS_TG_NEG]]-Tabla25[[#This Row],[PAS_NUM_COR_COD_ESC_TG_NEG]]</f>
        <v>0</v>
      </c>
      <c r="CH165" s="42">
        <f>Tabla25[[#This Row],[PAS_NUM_COR_COD_ROS_TG_NEU]]-Tabla25[[#This Row],[PAS_NUM_COR_COD_ESC_TG_NEU]]</f>
        <v>0</v>
      </c>
      <c r="CI165" s="42">
        <f>Tabla25[[#This Row],[PAS_NUM_COR_COD_ROS_TG_POS]]-Tabla25[[#This Row],[PAS_NUM_COR_COD_ESC_TG_POS]]</f>
        <v>0</v>
      </c>
      <c r="CJ165" s="42">
        <f>Tabla25[[#This Row],[PAS_NUM_COR_COD_ROS_TG_TOT]]-Tabla25[[#This Row],[PAS_NUM_COR_COD_ESC_TG_TOT]]</f>
        <v>0</v>
      </c>
      <c r="CK165" s="42">
        <f>Tabla25[[#This Row],[PAS_DUR_COR_COD_ROS_TG_NEG]]-Tabla25[[#This Row],[PAS_DUR_COR_COD_ESC_TG_NEG]]</f>
        <v>0</v>
      </c>
      <c r="CL165" s="42">
        <f>Tabla25[[#This Row],[PAS_DUR_COR_COD_ROS_TG_NEU]]-Tabla25[[#This Row],[PAS_DUR_COR_COD_ESC_TG_NEU]]</f>
        <v>0</v>
      </c>
      <c r="CM165" s="42">
        <f>Tabla25[[#This Row],[PAS_DUR_COR_COD_ROS_TG_POS]]-Tabla25[[#This Row],[PAS_DUR_COR_COD_ESC_TG_POS]]</f>
        <v>0</v>
      </c>
      <c r="CN165" s="42">
        <f>Tabla25[[#This Row],[PAS_DUR_COR_COD_ROS_TG_TOT]]-Tabla25[[#This Row],[PAS_DUR_COR_COD_ESC_TG_TOT]]</f>
        <v>0</v>
      </c>
      <c r="CO165" s="44">
        <f>Tabla25[[#This Row],[ESC_NUM_COR_COD_ROS_TG_NEG]]-Tabla25[[#This Row],[ESC_NUM_COR_COD_ESC_TG_NEG]]</f>
        <v>1</v>
      </c>
      <c r="CP165" s="44">
        <f>Tabla25[[#This Row],[ESC_NUM_COR_COD_ROS_TG_NEU]]-Tabla25[[#This Row],[ESC_NUM_COR_COD_ESC_TG_NEU]]</f>
        <v>0.79999999999999982</v>
      </c>
      <c r="CQ165" s="44">
        <f>Tabla25[[#This Row],[ESC_NUM_COR_COD_ROS_TG_POS]]-Tabla25[[#This Row],[ESC_NUM_COR_COD_ESC_TG_POS]]</f>
        <v>-0.90000000000000036</v>
      </c>
      <c r="CR165" s="44">
        <f>Tabla25[[#This Row],[ESC_NUM_COR_COD_ROS_TG_TOT]]-Tabla25[[#This Row],[ESC_NUM_COR_COD_ESC_TG_TOT]]</f>
        <v>0.2758620689655169</v>
      </c>
      <c r="CS165" s="44">
        <f>Tabla25[[#This Row],[ESC_DUR_COR_COD_ROS_TG_NEG]]-Tabla25[[#This Row],[ESC_DUR_COR_COD_ESC_TG_NEG]]</f>
        <v>-194.5</v>
      </c>
      <c r="CT165" s="44">
        <f>Tabla25[[#This Row],[ESC_DUR_COR_COD_ROS_TG_NEU]]-Tabla25[[#This Row],[ESC_DUR_COR_COD_ESC_TG_NEU]]</f>
        <v>63.214285714285779</v>
      </c>
      <c r="CU165" s="44">
        <f>Tabla25[[#This Row],[ESC_DUR_COR_COD_ROS_TG_POS]]-Tabla25[[#This Row],[ESC_DUR_COR_COD_ESC_TG_POS]]</f>
        <v>-408</v>
      </c>
      <c r="CV165" s="44">
        <f>Tabla25[[#This Row],[ESC_DUR_COR_COD_ROS_TG_TOT]]-Tabla25[[#This Row],[ESC_DUR_COR_COD_ESC_TG_TOT]]</f>
        <v>-167.6875</v>
      </c>
      <c r="CW165" s="47">
        <f>Tabla25[[#This Row],[ROS_NUM_COR_COD_ROS_TG_NEG]]-Tabla25[[#This Row],[ROS_NUM_COR_COD_ESC_TG_NEG]]</f>
        <v>0</v>
      </c>
      <c r="CX165" s="47">
        <f>Tabla25[[#This Row],[ROS_NUM_COR_COD_ROS_TG_NEU]]-Tabla25[[#This Row],[ROS_NUM_COR_COD_ESC_TG_NEU]]</f>
        <v>0</v>
      </c>
      <c r="CY165" s="47">
        <f>Tabla25[[#This Row],[ROS_NUM_COR_COD_ROS_TG_POS]]-Tabla25[[#This Row],[ROS_NUM_COR_COD_ESC_TG_POS]]</f>
        <v>0</v>
      </c>
      <c r="CZ165" s="47">
        <f>Tabla25[[#This Row],[ROS_NUM_COR_COD_ROS_TG_TOT]]-Tabla25[[#This Row],[ROS_NUM_COR_COD_ESC_TG_TOT]]</f>
        <v>0</v>
      </c>
      <c r="DA165" s="47">
        <f>Tabla25[[#This Row],[ROS_DUR_COR_COD_ROS_TG_NEG]]-Tabla25[[#This Row],[ROS_DUR_COR_COD_ESC_TG_NEG]]</f>
        <v>0</v>
      </c>
      <c r="DB165" s="47">
        <f>Tabla25[[#This Row],[ROS_DUR_COR_COD_ROS_TG_NEU]]-Tabla25[[#This Row],[ROS_DUR_COR_COD_ESC_TG_NEU]]</f>
        <v>0</v>
      </c>
      <c r="DC165" s="47">
        <f>Tabla25[[#This Row],[ROS_DUR_COR_COD_ROS_TG_POS]]-Tabla25[[#This Row],[ROS_DUR_COR_COD_ESC_TG_POS]]</f>
        <v>0</v>
      </c>
      <c r="DD165" s="47">
        <f>Tabla25[[#This Row],[ROS_DUR_COR_COD_ROS_TG_TOT]]-Tabla25[[#This Row],[ROS_DUR_COR_COD_ESC_TG_TOT]]</f>
        <v>0</v>
      </c>
    </row>
    <row r="166" spans="1:108" x14ac:dyDescent="0.3">
      <c r="A166" s="2" t="s">
        <v>164</v>
      </c>
      <c r="B166" s="2">
        <v>50</v>
      </c>
      <c r="C166" s="2">
        <v>1</v>
      </c>
      <c r="D166" s="2">
        <v>55</v>
      </c>
      <c r="E166" s="19">
        <v>0</v>
      </c>
      <c r="G166" s="19">
        <v>0.05</v>
      </c>
      <c r="H166" s="19">
        <v>93</v>
      </c>
      <c r="I166" s="19">
        <v>0</v>
      </c>
      <c r="K166" s="19">
        <v>1.6666666666666666E-2</v>
      </c>
      <c r="L166" s="19">
        <v>93</v>
      </c>
      <c r="M166" s="21">
        <v>0</v>
      </c>
      <c r="O166" s="21">
        <v>0.2</v>
      </c>
      <c r="P166" s="21">
        <v>131.66666666666666</v>
      </c>
      <c r="Q166" s="21">
        <v>0.05</v>
      </c>
      <c r="R166" s="21">
        <v>113</v>
      </c>
      <c r="S166" s="21">
        <v>8.3333333333333329E-2</v>
      </c>
      <c r="T166" s="21">
        <v>127</v>
      </c>
      <c r="U166" s="22">
        <v>0</v>
      </c>
      <c r="W166" s="22">
        <v>0</v>
      </c>
      <c r="Y166" s="22">
        <v>0</v>
      </c>
      <c r="AA166" s="22">
        <v>0</v>
      </c>
      <c r="AC166" s="24">
        <v>0</v>
      </c>
      <c r="AE166" s="24">
        <v>0</v>
      </c>
      <c r="AG166" s="24">
        <v>0</v>
      </c>
      <c r="AI166" s="24">
        <v>0</v>
      </c>
      <c r="AK166" s="26">
        <v>0</v>
      </c>
      <c r="AM166" s="26">
        <v>0</v>
      </c>
      <c r="AO166" s="26">
        <v>0</v>
      </c>
      <c r="AQ166" s="26">
        <v>0</v>
      </c>
      <c r="AS166" s="28">
        <v>0</v>
      </c>
      <c r="AU166" s="28">
        <v>0</v>
      </c>
      <c r="AW166" s="28">
        <v>0</v>
      </c>
      <c r="AY166" s="28">
        <v>0</v>
      </c>
      <c r="BA166" s="33">
        <f>Tabla25[[#This Row],[ROS_NUM_COR_COD_ROS_TG_NEG]]-Tabla25[[#This Row],[PAS_NUM_COR_COD_ROS_TG_NEG]]</f>
        <v>0</v>
      </c>
      <c r="BB166" s="33">
        <f>Tabla25[[#This Row],[ROS_DUR_COR_COD_ROS_TG_NEG]]-Tabla25[[#This Row],[PAS_DUR_COR_COD_ROS_TG_NEG]]</f>
        <v>0</v>
      </c>
      <c r="BC166" s="33">
        <f>Tabla25[[#This Row],[ROS_NUM_COR_COD_ROS_TG_NEU]]-Tabla25[[#This Row],[PAS_NUM_COR_COD_ROS_TG_NEU]]</f>
        <v>-0.2</v>
      </c>
      <c r="BD166" s="33">
        <f>Tabla25[[#This Row],[ROS_DUR_COR_COD_ROS_TG_NEU]]-Tabla25[[#This Row],[PAS_DUR_COR_COD_ROS_TG_NEU]]</f>
        <v>-131.66666666666666</v>
      </c>
      <c r="BE166" s="33">
        <f>Tabla25[[#This Row],[ROS_NUM_COR_COD_ROS_TG_POS]]-Tabla25[[#This Row],[PAS_NUM_COR_COD_ROS_TG_POS]]</f>
        <v>-0.05</v>
      </c>
      <c r="BF166" s="33">
        <f>Tabla25[[#This Row],[ROS_DUR_COR_COD_ROS_TG_POS]]-Tabla25[[#This Row],[PAS_DUR_COR_COD_ROS_TG_POS]]</f>
        <v>-113</v>
      </c>
      <c r="BG166" s="33">
        <f>Tabla25[[#This Row],[ROS_NUM_COR_COD_ROS_TG_TOT]]-Tabla25[[#This Row],[PAS_NUM_COR_COD_ROS_TG_TOT]]</f>
        <v>-8.3333333333333329E-2</v>
      </c>
      <c r="BH166" s="33">
        <f>Tabla25[[#This Row],[ROS_DUR_COR_COD_ROS_TG_TOT]]-Tabla25[[#This Row],[PAS_DUR_COR_COD_ROS_TG_TOT]]</f>
        <v>-127</v>
      </c>
      <c r="BI166" s="30">
        <f>Tabla25[[#This Row],[ROS_NUM_COR_COD_ESC_TG_NEG]]-Tabla25[[#This Row],[PAS_NUM_COR_COD_ESC_TG_NEG]]</f>
        <v>0</v>
      </c>
      <c r="BJ166" s="30">
        <f>Tabla25[[#This Row],[ROS_DUR_COR_COD_ESC_TG_NEG]]-Tabla25[[#This Row],[PAS_DUR_COR_COD_ESC_TG_NEG]]</f>
        <v>0</v>
      </c>
      <c r="BK166" s="30">
        <f>Tabla25[[#This Row],[ROS_NUM_COR_COD_ESC_TG_NEU]]-Tabla25[[#This Row],[PAS_NUM_COR_COD_ESC_TG_NEU]]</f>
        <v>-0.05</v>
      </c>
      <c r="BL166" s="30">
        <f>Tabla25[[#This Row],[ROS_DUR_COR_COD_ESC_TG_NEU]]-Tabla25[[#This Row],[PAS_DUR_COR_COD_ESC_TG_NEU]]</f>
        <v>-93</v>
      </c>
      <c r="BM166" s="30">
        <f>Tabla25[[#This Row],[ROS_NUM_COR_COD_ESC_TG_POS]]-Tabla25[[#This Row],[PAS_NUM_COR_COD_ESC_TG_POS]]</f>
        <v>0</v>
      </c>
      <c r="BN166" s="30">
        <f>Tabla25[[#This Row],[ROS_DUR_COR_COD_ESC_TG_POS]]-Tabla25[[#This Row],[PAS_DUR_COR_COD_ESC_TG_POS]]</f>
        <v>0</v>
      </c>
      <c r="BO166" s="30">
        <f>Tabla25[[#This Row],[ROS_NUM_COR_COD_ESC_TG_TOT]]-Tabla25[[#This Row],[PAS_NUM_COR_COD_ESC_TG_TOT]]</f>
        <v>-1.6666666666666666E-2</v>
      </c>
      <c r="BP166" s="30">
        <f>Tabla25[[#This Row],[ROS_DUR_COR_COD_ESC_TG_TOT]]-Tabla25[[#This Row],[PAS_DUR_COR_COD_ESC_TG_TOT]]</f>
        <v>-93</v>
      </c>
      <c r="BQ166" s="36">
        <f>Tabla25[[#This Row],[PAS_NUM_COR_COD_ROS_TG_NEG]]-Tabla25[[#This Row],[ESC_NUM_COR_COD_ROS_TG_NEG]]</f>
        <v>0</v>
      </c>
      <c r="BR166" s="36">
        <f>Tabla25[[#This Row],[PAS_DUR_COR_COD_ROS_TG_NEG]]-Tabla25[[#This Row],[ESC_DUR_COR_COD_ROS_TG_NEG]]</f>
        <v>0</v>
      </c>
      <c r="BS166" s="36">
        <f>Tabla25[[#This Row],[PAS_NUM_COR_COD_ROS_TG_NEU]]-Tabla25[[#This Row],[ESC_NUM_COR_COD_ROS_TG_NEU]]</f>
        <v>0.2</v>
      </c>
      <c r="BT166" s="36">
        <f>Tabla25[[#This Row],[PAS_DUR_COR_COD_ROS_TG_NEU]]-Tabla25[[#This Row],[ESC_DUR_COR_COD_ROS_TG_NEU]]</f>
        <v>131.66666666666666</v>
      </c>
      <c r="BU166" s="36">
        <f>Tabla25[[#This Row],[PAS_NUM_COR_COD_ROS_TG_POS]]-Tabla25[[#This Row],[ESC_NUM_COR_COD_ROS_TG_POS]]</f>
        <v>0.05</v>
      </c>
      <c r="BV166" s="36">
        <f>Tabla25[[#This Row],[PAS_DUR_COR_COD_ROS_TG_POS]]-Tabla25[[#This Row],[ESC_DUR_COR_COD_ROS_TG_POS]]</f>
        <v>113</v>
      </c>
      <c r="BW166" s="36">
        <f>Tabla25[[#This Row],[PAS_NUM_COR_COD_ROS_TG_TOT]]-Tabla25[[#This Row],[ESC_NUM_COR_COD_ROS_TG_TOT]]</f>
        <v>8.3333333333333329E-2</v>
      </c>
      <c r="BX166" s="36">
        <f>Tabla25[[#This Row],[PAS_DUR_COR_COD_ROS_TG_TOT]]-Tabla25[[#This Row],[ESC_DUR_COR_COD_ROS_TG_TOT]]</f>
        <v>127</v>
      </c>
      <c r="BY166" s="39">
        <f>Tabla25[[#This Row],[PAS_NUM_COR_COD_ESC_TG_NEG]]-Tabla25[[#This Row],[ESC_NUM_COR_COD_ESC_TG_NEG]]</f>
        <v>0</v>
      </c>
      <c r="BZ166" s="39">
        <f>Tabla25[[#This Row],[PAS_DUR_COR_COD_ESC_TG_NEG]]-Tabla25[[#This Row],[ESC_DUR_COR_COD_ESC_TG_NEG]]</f>
        <v>0</v>
      </c>
      <c r="CA166" s="39">
        <f>Tabla25[[#This Row],[PAS_NUM_COR_COD_ESC_TG_NEU]]-Tabla25[[#This Row],[ESC_NUM_COR_COD_ESC_TG_NEU]]</f>
        <v>0.05</v>
      </c>
      <c r="CB166" s="39">
        <f>Tabla25[[#This Row],[PAS_DUR_COR_COD_ESC_TG_NEU]]-Tabla25[[#This Row],[ESC_DUR_COR_COD_ESC_TG_NEU]]</f>
        <v>93</v>
      </c>
      <c r="CC166" s="39">
        <f>Tabla25[[#This Row],[PAS_NUM_COR_COD_ESC_TG_POS]]-Tabla25[[#This Row],[ESC_NUM_COR_COD_ESC_TG_POS]]</f>
        <v>0</v>
      </c>
      <c r="CD166" s="39">
        <f>Tabla25[[#This Row],[PAS_DUR_COR_COD_ESC_TG_POS]]-Tabla25[[#This Row],[ESC_DUR_COR_COD_ESC_TG_POS]]</f>
        <v>0</v>
      </c>
      <c r="CE166" s="39">
        <f>Tabla25[[#This Row],[PAS_NUM_COR_COD_ESC_TG_TOT]]-Tabla25[[#This Row],[ESC_NUM_COR_COD_ESC_TG_TOT]]</f>
        <v>1.6666666666666666E-2</v>
      </c>
      <c r="CF166" s="39">
        <f>Tabla25[[#This Row],[PAS_DUR_COR_COD_ESC_TG_TOT]]-Tabla25[[#This Row],[ESC_DUR_COR_COD_ESC_TG_TOT]]</f>
        <v>93</v>
      </c>
      <c r="CG166" s="42">
        <f>Tabla25[[#This Row],[PAS_NUM_COR_COD_ROS_TG_NEG]]-Tabla25[[#This Row],[PAS_NUM_COR_COD_ESC_TG_NEG]]</f>
        <v>0</v>
      </c>
      <c r="CH166" s="42">
        <f>Tabla25[[#This Row],[PAS_NUM_COR_COD_ROS_TG_NEU]]-Tabla25[[#This Row],[PAS_NUM_COR_COD_ESC_TG_NEU]]</f>
        <v>0.15000000000000002</v>
      </c>
      <c r="CI166" s="42">
        <f>Tabla25[[#This Row],[PAS_NUM_COR_COD_ROS_TG_POS]]-Tabla25[[#This Row],[PAS_NUM_COR_COD_ESC_TG_POS]]</f>
        <v>0.05</v>
      </c>
      <c r="CJ166" s="42">
        <f>Tabla25[[#This Row],[PAS_NUM_COR_COD_ROS_TG_TOT]]-Tabla25[[#This Row],[PAS_NUM_COR_COD_ESC_TG_TOT]]</f>
        <v>6.6666666666666666E-2</v>
      </c>
      <c r="CK166" s="42">
        <f>Tabla25[[#This Row],[PAS_DUR_COR_COD_ROS_TG_NEG]]-Tabla25[[#This Row],[PAS_DUR_COR_COD_ESC_TG_NEG]]</f>
        <v>0</v>
      </c>
      <c r="CL166" s="42">
        <f>Tabla25[[#This Row],[PAS_DUR_COR_COD_ROS_TG_NEU]]-Tabla25[[#This Row],[PAS_DUR_COR_COD_ESC_TG_NEU]]</f>
        <v>38.666666666666657</v>
      </c>
      <c r="CM166" s="42">
        <f>Tabla25[[#This Row],[PAS_DUR_COR_COD_ROS_TG_POS]]-Tabla25[[#This Row],[PAS_DUR_COR_COD_ESC_TG_POS]]</f>
        <v>113</v>
      </c>
      <c r="CN166" s="42">
        <f>Tabla25[[#This Row],[PAS_DUR_COR_COD_ROS_TG_TOT]]-Tabla25[[#This Row],[PAS_DUR_COR_COD_ESC_TG_TOT]]</f>
        <v>34</v>
      </c>
      <c r="CO166" s="44">
        <f>Tabla25[[#This Row],[ESC_NUM_COR_COD_ROS_TG_NEG]]-Tabla25[[#This Row],[ESC_NUM_COR_COD_ESC_TG_NEG]]</f>
        <v>0</v>
      </c>
      <c r="CP166" s="44">
        <f>Tabla25[[#This Row],[ESC_NUM_COR_COD_ROS_TG_NEU]]-Tabla25[[#This Row],[ESC_NUM_COR_COD_ESC_TG_NEU]]</f>
        <v>0</v>
      </c>
      <c r="CQ166" s="44">
        <f>Tabla25[[#This Row],[ESC_NUM_COR_COD_ROS_TG_POS]]-Tabla25[[#This Row],[ESC_NUM_COR_COD_ESC_TG_POS]]</f>
        <v>0</v>
      </c>
      <c r="CR166" s="44">
        <f>Tabla25[[#This Row],[ESC_NUM_COR_COD_ROS_TG_TOT]]-Tabla25[[#This Row],[ESC_NUM_COR_COD_ESC_TG_TOT]]</f>
        <v>0</v>
      </c>
      <c r="CS166" s="44">
        <f>Tabla25[[#This Row],[ESC_DUR_COR_COD_ROS_TG_NEG]]-Tabla25[[#This Row],[ESC_DUR_COR_COD_ESC_TG_NEG]]</f>
        <v>0</v>
      </c>
      <c r="CT166" s="44">
        <f>Tabla25[[#This Row],[ESC_DUR_COR_COD_ROS_TG_NEU]]-Tabla25[[#This Row],[ESC_DUR_COR_COD_ESC_TG_NEU]]</f>
        <v>0</v>
      </c>
      <c r="CU166" s="44">
        <f>Tabla25[[#This Row],[ESC_DUR_COR_COD_ROS_TG_POS]]-Tabla25[[#This Row],[ESC_DUR_COR_COD_ESC_TG_POS]]</f>
        <v>0</v>
      </c>
      <c r="CV166" s="44">
        <f>Tabla25[[#This Row],[ESC_DUR_COR_COD_ROS_TG_TOT]]-Tabla25[[#This Row],[ESC_DUR_COR_COD_ESC_TG_TOT]]</f>
        <v>0</v>
      </c>
      <c r="CW166" s="47">
        <f>Tabla25[[#This Row],[ROS_NUM_COR_COD_ROS_TG_NEG]]-Tabla25[[#This Row],[ROS_NUM_COR_COD_ESC_TG_NEG]]</f>
        <v>0</v>
      </c>
      <c r="CX166" s="47">
        <f>Tabla25[[#This Row],[ROS_NUM_COR_COD_ROS_TG_NEU]]-Tabla25[[#This Row],[ROS_NUM_COR_COD_ESC_TG_NEU]]</f>
        <v>0</v>
      </c>
      <c r="CY166" s="47">
        <f>Tabla25[[#This Row],[ROS_NUM_COR_COD_ROS_TG_POS]]-Tabla25[[#This Row],[ROS_NUM_COR_COD_ESC_TG_POS]]</f>
        <v>0</v>
      </c>
      <c r="CZ166" s="47">
        <f>Tabla25[[#This Row],[ROS_NUM_COR_COD_ROS_TG_TOT]]-Tabla25[[#This Row],[ROS_NUM_COR_COD_ESC_TG_TOT]]</f>
        <v>0</v>
      </c>
      <c r="DA166" s="47">
        <f>Tabla25[[#This Row],[ROS_DUR_COR_COD_ROS_TG_NEG]]-Tabla25[[#This Row],[ROS_DUR_COR_COD_ESC_TG_NEG]]</f>
        <v>0</v>
      </c>
      <c r="DB166" s="47">
        <f>Tabla25[[#This Row],[ROS_DUR_COR_COD_ROS_TG_NEU]]-Tabla25[[#This Row],[ROS_DUR_COR_COD_ESC_TG_NEU]]</f>
        <v>0</v>
      </c>
      <c r="DC166" s="47">
        <f>Tabla25[[#This Row],[ROS_DUR_COR_COD_ROS_TG_POS]]-Tabla25[[#This Row],[ROS_DUR_COR_COD_ESC_TG_POS]]</f>
        <v>0</v>
      </c>
      <c r="DD166" s="47">
        <f>Tabla25[[#This Row],[ROS_DUR_COR_COD_ROS_TG_TOT]]-Tabla25[[#This Row],[ROS_DUR_COR_COD_ESC_TG_TOT]]</f>
        <v>0</v>
      </c>
    </row>
    <row r="167" spans="1:108" x14ac:dyDescent="0.3">
      <c r="A167" s="2" t="s">
        <v>165</v>
      </c>
      <c r="B167" s="2">
        <v>50</v>
      </c>
      <c r="C167" s="2">
        <v>1</v>
      </c>
      <c r="D167" s="2">
        <v>55</v>
      </c>
      <c r="E167" s="19">
        <v>2.2999999999999998</v>
      </c>
      <c r="F167" s="19">
        <v>1244.4000000000001</v>
      </c>
      <c r="G167" s="19">
        <v>1.5</v>
      </c>
      <c r="H167" s="19">
        <v>776.1</v>
      </c>
      <c r="I167" s="19">
        <v>1.85</v>
      </c>
      <c r="J167" s="19">
        <v>796.75</v>
      </c>
      <c r="K167" s="19">
        <v>1.8833333333333333</v>
      </c>
      <c r="L167" s="19">
        <v>930.1875</v>
      </c>
      <c r="M167" s="21">
        <v>1.3</v>
      </c>
      <c r="N167" s="21">
        <v>634.36363636363637</v>
      </c>
      <c r="O167" s="21">
        <v>2.0499999999999998</v>
      </c>
      <c r="P167" s="21">
        <v>655.05882352941171</v>
      </c>
      <c r="Q167" s="21">
        <v>1.65</v>
      </c>
      <c r="R167" s="21">
        <v>681.69230769230774</v>
      </c>
      <c r="S167" s="21">
        <v>1.6666666666666667</v>
      </c>
      <c r="T167" s="21">
        <v>657.95121951219517</v>
      </c>
      <c r="U167" s="22">
        <v>1.7777777777777777</v>
      </c>
      <c r="V167" s="22">
        <v>926</v>
      </c>
      <c r="W167" s="22">
        <v>2.8</v>
      </c>
      <c r="X167" s="22">
        <v>1184.2857142857142</v>
      </c>
      <c r="Y167" s="22">
        <v>2.2222222222222223</v>
      </c>
      <c r="Z167" s="22">
        <v>1141.4000000000001</v>
      </c>
      <c r="AA167" s="22">
        <v>2.2857142857142856</v>
      </c>
      <c r="AB167" s="22">
        <v>1095.7058823529412</v>
      </c>
      <c r="AC167" s="24">
        <v>1.4444444444444444</v>
      </c>
      <c r="AD167" s="24">
        <v>575.83333333333337</v>
      </c>
      <c r="AE167" s="24">
        <v>2.5</v>
      </c>
      <c r="AF167" s="24">
        <v>1392.6</v>
      </c>
      <c r="AG167" s="24">
        <v>2.5555555555555554</v>
      </c>
      <c r="AH167" s="24">
        <v>1170.8</v>
      </c>
      <c r="AI167" s="24">
        <v>2.1785714285714284</v>
      </c>
      <c r="AJ167" s="24">
        <v>1017</v>
      </c>
      <c r="AK167" s="26">
        <v>1.6666666666666667</v>
      </c>
      <c r="AL167" s="26">
        <v>1070</v>
      </c>
      <c r="AM167" s="26">
        <v>2.8</v>
      </c>
      <c r="AN167" s="26">
        <v>1302.6666666666667</v>
      </c>
      <c r="AO167" s="26">
        <v>1.6</v>
      </c>
      <c r="AP167" s="26">
        <v>1056</v>
      </c>
      <c r="AQ167" s="26">
        <v>2.0344827586206895</v>
      </c>
      <c r="AR167" s="26">
        <v>1165.7142857142858</v>
      </c>
      <c r="AS167" s="28">
        <v>1.6666666666666667</v>
      </c>
      <c r="AT167" s="28">
        <v>596.42857142857144</v>
      </c>
      <c r="AU167" s="28">
        <v>1.1000000000000001</v>
      </c>
      <c r="AV167" s="28">
        <v>614.75</v>
      </c>
      <c r="AW167" s="28">
        <v>1.3</v>
      </c>
      <c r="AX167" s="28">
        <v>540.33333333333337</v>
      </c>
      <c r="AY167" s="28">
        <v>1.3448275862068966</v>
      </c>
      <c r="AZ167" s="28">
        <v>580.94117647058829</v>
      </c>
      <c r="BA167" s="33">
        <f>Tabla25[[#This Row],[ROS_NUM_COR_COD_ROS_TG_NEG]]-Tabla25[[#This Row],[PAS_NUM_COR_COD_ROS_TG_NEG]]</f>
        <v>0.3666666666666667</v>
      </c>
      <c r="BB167" s="33">
        <f>Tabla25[[#This Row],[ROS_DUR_COR_COD_ROS_TG_NEG]]-Tabla25[[#This Row],[PAS_DUR_COR_COD_ROS_TG_NEG]]</f>
        <v>-37.935064935064929</v>
      </c>
      <c r="BC167" s="33">
        <f>Tabla25[[#This Row],[ROS_NUM_COR_COD_ROS_TG_NEU]]-Tabla25[[#This Row],[PAS_NUM_COR_COD_ROS_TG_NEU]]</f>
        <v>-0.94999999999999973</v>
      </c>
      <c r="BD167" s="33">
        <f>Tabla25[[#This Row],[ROS_DUR_COR_COD_ROS_TG_NEU]]-Tabla25[[#This Row],[PAS_DUR_COR_COD_ROS_TG_NEU]]</f>
        <v>-40.308823529411711</v>
      </c>
      <c r="BE167" s="33">
        <f>Tabla25[[#This Row],[ROS_NUM_COR_COD_ROS_TG_POS]]-Tabla25[[#This Row],[PAS_NUM_COR_COD_ROS_TG_POS]]</f>
        <v>-0.34999999999999987</v>
      </c>
      <c r="BF167" s="33">
        <f>Tabla25[[#This Row],[ROS_DUR_COR_COD_ROS_TG_POS]]-Tabla25[[#This Row],[PAS_DUR_COR_COD_ROS_TG_POS]]</f>
        <v>-141.35897435897436</v>
      </c>
      <c r="BG167" s="33">
        <f>Tabla25[[#This Row],[ROS_NUM_COR_COD_ROS_TG_TOT]]-Tabla25[[#This Row],[PAS_NUM_COR_COD_ROS_TG_TOT]]</f>
        <v>-0.32183908045977017</v>
      </c>
      <c r="BH167" s="33">
        <f>Tabla25[[#This Row],[ROS_DUR_COR_COD_ROS_TG_TOT]]-Tabla25[[#This Row],[PAS_DUR_COR_COD_ROS_TG_TOT]]</f>
        <v>-77.010043041606878</v>
      </c>
      <c r="BI167" s="30">
        <f>Tabla25[[#This Row],[ROS_NUM_COR_COD_ESC_TG_NEG]]-Tabla25[[#This Row],[PAS_NUM_COR_COD_ESC_TG_NEG]]</f>
        <v>-0.63333333333333308</v>
      </c>
      <c r="BJ167" s="30">
        <f>Tabla25[[#This Row],[ROS_DUR_COR_COD_ESC_TG_NEG]]-Tabla25[[#This Row],[PAS_DUR_COR_COD_ESC_TG_NEG]]</f>
        <v>-174.40000000000009</v>
      </c>
      <c r="BK167" s="30">
        <f>Tabla25[[#This Row],[ROS_NUM_COR_COD_ESC_TG_NEU]]-Tabla25[[#This Row],[PAS_NUM_COR_COD_ESC_TG_NEU]]</f>
        <v>1.2999999999999998</v>
      </c>
      <c r="BL167" s="30">
        <f>Tabla25[[#This Row],[ROS_DUR_COR_COD_ESC_TG_NEU]]-Tabla25[[#This Row],[PAS_DUR_COR_COD_ESC_TG_NEU]]</f>
        <v>526.56666666666672</v>
      </c>
      <c r="BM167" s="30">
        <f>Tabla25[[#This Row],[ROS_NUM_COR_COD_ESC_TG_POS]]-Tabla25[[#This Row],[PAS_NUM_COR_COD_ESC_TG_POS]]</f>
        <v>-0.25</v>
      </c>
      <c r="BN167" s="30">
        <f>Tabla25[[#This Row],[ROS_DUR_COR_COD_ESC_TG_POS]]-Tabla25[[#This Row],[PAS_DUR_COR_COD_ESC_TG_POS]]</f>
        <v>259.25</v>
      </c>
      <c r="BO167" s="30">
        <f>Tabla25[[#This Row],[ROS_NUM_COR_COD_ESC_TG_TOT]]-Tabla25[[#This Row],[PAS_NUM_COR_COD_ESC_TG_TOT]]</f>
        <v>0.1511494252873562</v>
      </c>
      <c r="BP167" s="30">
        <f>Tabla25[[#This Row],[ROS_DUR_COR_COD_ESC_TG_TOT]]-Tabla25[[#This Row],[PAS_DUR_COR_COD_ESC_TG_TOT]]</f>
        <v>235.52678571428578</v>
      </c>
      <c r="BQ167" s="36">
        <f>Tabla25[[#This Row],[PAS_NUM_COR_COD_ROS_TG_NEG]]-Tabla25[[#This Row],[ESC_NUM_COR_COD_ROS_TG_NEG]]</f>
        <v>-0.14444444444444438</v>
      </c>
      <c r="BR167" s="36">
        <f>Tabla25[[#This Row],[PAS_DUR_COR_COD_ROS_TG_NEG]]-Tabla25[[#This Row],[ESC_DUR_COR_COD_ROS_TG_NEG]]</f>
        <v>58.530303030303003</v>
      </c>
      <c r="BS167" s="36">
        <f>Tabla25[[#This Row],[PAS_NUM_COR_COD_ROS_TG_NEU]]-Tabla25[[#This Row],[ESC_NUM_COR_COD_ROS_TG_NEU]]</f>
        <v>-0.45000000000000018</v>
      </c>
      <c r="BT167" s="36">
        <f>Tabla25[[#This Row],[PAS_DUR_COR_COD_ROS_TG_NEU]]-Tabla25[[#This Row],[ESC_DUR_COR_COD_ROS_TG_NEU]]</f>
        <v>-737.5411764705882</v>
      </c>
      <c r="BU167" s="36">
        <f>Tabla25[[#This Row],[PAS_NUM_COR_COD_ROS_TG_POS]]-Tabla25[[#This Row],[ESC_NUM_COR_COD_ROS_TG_POS]]</f>
        <v>-0.90555555555555545</v>
      </c>
      <c r="BV167" s="36">
        <f>Tabla25[[#This Row],[PAS_DUR_COR_COD_ROS_TG_POS]]-Tabla25[[#This Row],[ESC_DUR_COR_COD_ROS_TG_POS]]</f>
        <v>-489.10769230769222</v>
      </c>
      <c r="BW167" s="36">
        <f>Tabla25[[#This Row],[PAS_NUM_COR_COD_ROS_TG_TOT]]-Tabla25[[#This Row],[ESC_NUM_COR_COD_ROS_TG_TOT]]</f>
        <v>-0.51190476190476164</v>
      </c>
      <c r="BX167" s="36">
        <f>Tabla25[[#This Row],[PAS_DUR_COR_COD_ROS_TG_TOT]]-Tabla25[[#This Row],[ESC_DUR_COR_COD_ROS_TG_TOT]]</f>
        <v>-359.04878048780483</v>
      </c>
      <c r="BY167" s="39">
        <f>Tabla25[[#This Row],[PAS_NUM_COR_COD_ESC_TG_NEG]]-Tabla25[[#This Row],[ESC_NUM_COR_COD_ESC_TG_NEG]]</f>
        <v>0.52222222222222214</v>
      </c>
      <c r="BZ167" s="39">
        <f>Tabla25[[#This Row],[PAS_DUR_COR_COD_ESC_TG_NEG]]-Tabla25[[#This Row],[ESC_DUR_COR_COD_ESC_TG_NEG]]</f>
        <v>318.40000000000009</v>
      </c>
      <c r="CA167" s="39">
        <f>Tabla25[[#This Row],[PAS_NUM_COR_COD_ESC_TG_NEU]]-Tabla25[[#This Row],[ESC_NUM_COR_COD_ESC_TG_NEU]]</f>
        <v>-1.2999999999999998</v>
      </c>
      <c r="CB167" s="39">
        <f>Tabla25[[#This Row],[PAS_DUR_COR_COD_ESC_TG_NEU]]-Tabla25[[#This Row],[ESC_DUR_COR_COD_ESC_TG_NEU]]</f>
        <v>-408.1857142857142</v>
      </c>
      <c r="CC167" s="39">
        <f>Tabla25[[#This Row],[PAS_NUM_COR_COD_ESC_TG_POS]]-Tabla25[[#This Row],[ESC_NUM_COR_COD_ESC_TG_POS]]</f>
        <v>-0.37222222222222223</v>
      </c>
      <c r="CD167" s="39">
        <f>Tabla25[[#This Row],[PAS_DUR_COR_COD_ESC_TG_POS]]-Tabla25[[#This Row],[ESC_DUR_COR_COD_ESC_TG_POS]]</f>
        <v>-344.65000000000009</v>
      </c>
      <c r="CE167" s="39">
        <f>Tabla25[[#This Row],[PAS_NUM_COR_COD_ESC_TG_TOT]]-Tabla25[[#This Row],[ESC_NUM_COR_COD_ESC_TG_TOT]]</f>
        <v>-0.40238095238095228</v>
      </c>
      <c r="CF167" s="39">
        <f>Tabla25[[#This Row],[PAS_DUR_COR_COD_ESC_TG_TOT]]-Tabla25[[#This Row],[ESC_DUR_COR_COD_ESC_TG_TOT]]</f>
        <v>-165.51838235294122</v>
      </c>
      <c r="CG167" s="42">
        <f>Tabla25[[#This Row],[PAS_NUM_COR_COD_ROS_TG_NEG]]-Tabla25[[#This Row],[PAS_NUM_COR_COD_ESC_TG_NEG]]</f>
        <v>-0.99999999999999978</v>
      </c>
      <c r="CH167" s="42">
        <f>Tabla25[[#This Row],[PAS_NUM_COR_COD_ROS_TG_NEU]]-Tabla25[[#This Row],[PAS_NUM_COR_COD_ESC_TG_NEU]]</f>
        <v>0.54999999999999982</v>
      </c>
      <c r="CI167" s="42">
        <f>Tabla25[[#This Row],[PAS_NUM_COR_COD_ROS_TG_POS]]-Tabla25[[#This Row],[PAS_NUM_COR_COD_ESC_TG_POS]]</f>
        <v>-0.20000000000000018</v>
      </c>
      <c r="CJ167" s="42">
        <f>Tabla25[[#This Row],[PAS_NUM_COR_COD_ROS_TG_TOT]]-Tabla25[[#This Row],[PAS_NUM_COR_COD_ESC_TG_TOT]]</f>
        <v>-0.21666666666666656</v>
      </c>
      <c r="CK167" s="42">
        <f>Tabla25[[#This Row],[PAS_DUR_COR_COD_ROS_TG_NEG]]-Tabla25[[#This Row],[PAS_DUR_COR_COD_ESC_TG_NEG]]</f>
        <v>-610.03636363636372</v>
      </c>
      <c r="CL167" s="42">
        <f>Tabla25[[#This Row],[PAS_DUR_COR_COD_ROS_TG_NEU]]-Tabla25[[#This Row],[PAS_DUR_COR_COD_ESC_TG_NEU]]</f>
        <v>-121.04117647058831</v>
      </c>
      <c r="CM167" s="42">
        <f>Tabla25[[#This Row],[PAS_DUR_COR_COD_ROS_TG_POS]]-Tabla25[[#This Row],[PAS_DUR_COR_COD_ESC_TG_POS]]</f>
        <v>-115.05769230769226</v>
      </c>
      <c r="CN167" s="42">
        <f>Tabla25[[#This Row],[PAS_DUR_COR_COD_ROS_TG_TOT]]-Tabla25[[#This Row],[PAS_DUR_COR_COD_ESC_TG_TOT]]</f>
        <v>-272.23628048780483</v>
      </c>
      <c r="CO167" s="44">
        <f>Tabla25[[#This Row],[ESC_NUM_COR_COD_ROS_TG_NEG]]-Tabla25[[#This Row],[ESC_NUM_COR_COD_ESC_TG_NEG]]</f>
        <v>-0.33333333333333326</v>
      </c>
      <c r="CP167" s="44">
        <f>Tabla25[[#This Row],[ESC_NUM_COR_COD_ROS_TG_NEU]]-Tabla25[[#This Row],[ESC_NUM_COR_COD_ESC_TG_NEU]]</f>
        <v>-0.29999999999999982</v>
      </c>
      <c r="CQ167" s="44">
        <f>Tabla25[[#This Row],[ESC_NUM_COR_COD_ROS_TG_POS]]-Tabla25[[#This Row],[ESC_NUM_COR_COD_ESC_TG_POS]]</f>
        <v>0.33333333333333304</v>
      </c>
      <c r="CR167" s="44">
        <f>Tabla25[[#This Row],[ESC_NUM_COR_COD_ROS_TG_TOT]]-Tabla25[[#This Row],[ESC_NUM_COR_COD_ESC_TG_TOT]]</f>
        <v>-0.10714285714285721</v>
      </c>
      <c r="CS167" s="44">
        <f>Tabla25[[#This Row],[ESC_DUR_COR_COD_ROS_TG_NEG]]-Tabla25[[#This Row],[ESC_DUR_COR_COD_ESC_TG_NEG]]</f>
        <v>-350.16666666666663</v>
      </c>
      <c r="CT167" s="44">
        <f>Tabla25[[#This Row],[ESC_DUR_COR_COD_ROS_TG_NEU]]-Tabla25[[#This Row],[ESC_DUR_COR_COD_ESC_TG_NEU]]</f>
        <v>208.31428571428569</v>
      </c>
      <c r="CU167" s="44">
        <f>Tabla25[[#This Row],[ESC_DUR_COR_COD_ROS_TG_POS]]-Tabla25[[#This Row],[ESC_DUR_COR_COD_ESC_TG_POS]]</f>
        <v>29.399999999999864</v>
      </c>
      <c r="CV167" s="44">
        <f>Tabla25[[#This Row],[ESC_DUR_COR_COD_ROS_TG_TOT]]-Tabla25[[#This Row],[ESC_DUR_COR_COD_ESC_TG_TOT]]</f>
        <v>-78.705882352941217</v>
      </c>
      <c r="CW167" s="47">
        <f>Tabla25[[#This Row],[ROS_NUM_COR_COD_ROS_TG_NEG]]-Tabla25[[#This Row],[ROS_NUM_COR_COD_ESC_TG_NEG]]</f>
        <v>0</v>
      </c>
      <c r="CX167" s="47">
        <f>Tabla25[[#This Row],[ROS_NUM_COR_COD_ROS_TG_NEU]]-Tabla25[[#This Row],[ROS_NUM_COR_COD_ESC_TG_NEU]]</f>
        <v>-1.6999999999999997</v>
      </c>
      <c r="CY167" s="47">
        <f>Tabla25[[#This Row],[ROS_NUM_COR_COD_ROS_TG_POS]]-Tabla25[[#This Row],[ROS_NUM_COR_COD_ESC_TG_POS]]</f>
        <v>-0.30000000000000004</v>
      </c>
      <c r="CZ167" s="47">
        <f>Tabla25[[#This Row],[ROS_NUM_COR_COD_ROS_TG_TOT]]-Tabla25[[#This Row],[ROS_NUM_COR_COD_ESC_TG_TOT]]</f>
        <v>-0.68965517241379293</v>
      </c>
      <c r="DA167" s="47">
        <f>Tabla25[[#This Row],[ROS_DUR_COR_COD_ROS_TG_NEG]]-Tabla25[[#This Row],[ROS_DUR_COR_COD_ESC_TG_NEG]]</f>
        <v>-473.57142857142856</v>
      </c>
      <c r="DB167" s="47">
        <f>Tabla25[[#This Row],[ROS_DUR_COR_COD_ROS_TG_NEU]]-Tabla25[[#This Row],[ROS_DUR_COR_COD_ESC_TG_NEU]]</f>
        <v>-687.91666666666674</v>
      </c>
      <c r="DC167" s="47">
        <f>Tabla25[[#This Row],[ROS_DUR_COR_COD_ROS_TG_POS]]-Tabla25[[#This Row],[ROS_DUR_COR_COD_ESC_TG_POS]]</f>
        <v>-515.66666666666663</v>
      </c>
      <c r="DD167" s="47">
        <f>Tabla25[[#This Row],[ROS_DUR_COR_COD_ROS_TG_TOT]]-Tabla25[[#This Row],[ROS_DUR_COR_COD_ESC_TG_TOT]]</f>
        <v>-584.77310924369749</v>
      </c>
    </row>
    <row r="168" spans="1:108" x14ac:dyDescent="0.3">
      <c r="A168" s="2" t="s">
        <v>166</v>
      </c>
      <c r="B168" s="2">
        <v>50</v>
      </c>
      <c r="C168" s="2">
        <v>1</v>
      </c>
      <c r="D168" s="2">
        <v>54</v>
      </c>
      <c r="E168" s="19">
        <v>1.85</v>
      </c>
      <c r="F168" s="19">
        <v>555.18181818181813</v>
      </c>
      <c r="G168" s="19">
        <v>1.75</v>
      </c>
      <c r="H168" s="19">
        <v>449.92857142857144</v>
      </c>
      <c r="I168" s="19">
        <v>1.5</v>
      </c>
      <c r="J168" s="19">
        <v>506.54545454545456</v>
      </c>
      <c r="K168" s="19">
        <v>1.7</v>
      </c>
      <c r="L168" s="19">
        <v>499.38888888888891</v>
      </c>
      <c r="M168" s="21">
        <v>2</v>
      </c>
      <c r="N168" s="21">
        <v>597.07692307692309</v>
      </c>
      <c r="O168" s="21">
        <v>2.15</v>
      </c>
      <c r="P168" s="21">
        <v>591.21428571428567</v>
      </c>
      <c r="Q168" s="21">
        <v>2.4500000000000002</v>
      </c>
      <c r="R168" s="21">
        <v>578.26666666666665</v>
      </c>
      <c r="S168" s="21">
        <v>2.2000000000000002</v>
      </c>
      <c r="T168" s="21">
        <v>588.40476190476193</v>
      </c>
      <c r="U168" s="22">
        <v>1.4444444444444444</v>
      </c>
      <c r="V168" s="22">
        <v>911.25</v>
      </c>
      <c r="W168" s="22">
        <v>1.6666666666666667</v>
      </c>
      <c r="X168" s="22">
        <v>784</v>
      </c>
      <c r="Y168" s="22">
        <v>2.25</v>
      </c>
      <c r="Z168" s="22">
        <v>1103.5</v>
      </c>
      <c r="AA168" s="22">
        <v>1.7692307692307692</v>
      </c>
      <c r="AB168" s="22">
        <v>921.46153846153845</v>
      </c>
      <c r="AC168" s="24">
        <v>3</v>
      </c>
      <c r="AD168" s="24">
        <v>1229.5999999999999</v>
      </c>
      <c r="AE168" s="24">
        <v>2.6666666666666665</v>
      </c>
      <c r="AF168" s="24">
        <v>1171.5999999999999</v>
      </c>
      <c r="AG168" s="24">
        <v>1.75</v>
      </c>
      <c r="AH168" s="24">
        <v>827.75</v>
      </c>
      <c r="AI168" s="24">
        <v>2.5</v>
      </c>
      <c r="AJ168" s="24">
        <v>1094.0714285714287</v>
      </c>
      <c r="AK168" s="26">
        <v>3.6666666666666665</v>
      </c>
      <c r="AL168" s="26">
        <v>814.88888888888891</v>
      </c>
      <c r="AM168" s="26">
        <v>3.3</v>
      </c>
      <c r="AN168" s="26">
        <v>712.7</v>
      </c>
      <c r="AO168" s="26">
        <v>2.5</v>
      </c>
      <c r="AP168" s="26">
        <v>827.57142857142856</v>
      </c>
      <c r="AQ168" s="26">
        <v>3.1379310344827585</v>
      </c>
      <c r="AR168" s="26">
        <v>779</v>
      </c>
      <c r="AS168" s="28">
        <v>2.5555555555555554</v>
      </c>
      <c r="AT168" s="28">
        <v>769</v>
      </c>
      <c r="AU168" s="28">
        <v>3.4</v>
      </c>
      <c r="AV168" s="28">
        <v>1060.375</v>
      </c>
      <c r="AW168" s="28">
        <v>3.1</v>
      </c>
      <c r="AX168" s="28">
        <v>806</v>
      </c>
      <c r="AY168" s="28">
        <v>3.0344827586206895</v>
      </c>
      <c r="AZ168" s="28">
        <v>883.21739130434787</v>
      </c>
      <c r="BA168" s="33">
        <f>Tabla25[[#This Row],[ROS_NUM_COR_COD_ROS_TG_NEG]]-Tabla25[[#This Row],[PAS_NUM_COR_COD_ROS_TG_NEG]]</f>
        <v>0.55555555555555536</v>
      </c>
      <c r="BB168" s="33">
        <f>Tabla25[[#This Row],[ROS_DUR_COR_COD_ROS_TG_NEG]]-Tabla25[[#This Row],[PAS_DUR_COR_COD_ROS_TG_NEG]]</f>
        <v>171.92307692307691</v>
      </c>
      <c r="BC168" s="33">
        <f>Tabla25[[#This Row],[ROS_NUM_COR_COD_ROS_TG_NEU]]-Tabla25[[#This Row],[PAS_NUM_COR_COD_ROS_TG_NEU]]</f>
        <v>1.25</v>
      </c>
      <c r="BD168" s="33">
        <f>Tabla25[[#This Row],[ROS_DUR_COR_COD_ROS_TG_NEU]]-Tabla25[[#This Row],[PAS_DUR_COR_COD_ROS_TG_NEU]]</f>
        <v>469.16071428571433</v>
      </c>
      <c r="BE168" s="33">
        <f>Tabla25[[#This Row],[ROS_NUM_COR_COD_ROS_TG_POS]]-Tabla25[[#This Row],[PAS_NUM_COR_COD_ROS_TG_POS]]</f>
        <v>0.64999999999999991</v>
      </c>
      <c r="BF168" s="33">
        <f>Tabla25[[#This Row],[ROS_DUR_COR_COD_ROS_TG_POS]]-Tabla25[[#This Row],[PAS_DUR_COR_COD_ROS_TG_POS]]</f>
        <v>227.73333333333335</v>
      </c>
      <c r="BG168" s="33">
        <f>Tabla25[[#This Row],[ROS_NUM_COR_COD_ROS_TG_TOT]]-Tabla25[[#This Row],[PAS_NUM_COR_COD_ROS_TG_TOT]]</f>
        <v>0.83448275862068932</v>
      </c>
      <c r="BH168" s="33">
        <f>Tabla25[[#This Row],[ROS_DUR_COR_COD_ROS_TG_TOT]]-Tabla25[[#This Row],[PAS_DUR_COR_COD_ROS_TG_TOT]]</f>
        <v>294.81262939958594</v>
      </c>
      <c r="BI168" s="30">
        <f>Tabla25[[#This Row],[ROS_NUM_COR_COD_ESC_TG_NEG]]-Tabla25[[#This Row],[PAS_NUM_COR_COD_ESC_TG_NEG]]</f>
        <v>1.8166666666666664</v>
      </c>
      <c r="BJ168" s="30">
        <f>Tabla25[[#This Row],[ROS_DUR_COR_COD_ESC_TG_NEG]]-Tabla25[[#This Row],[PAS_DUR_COR_COD_ESC_TG_NEG]]</f>
        <v>259.70707070707078</v>
      </c>
      <c r="BK168" s="30">
        <f>Tabla25[[#This Row],[ROS_NUM_COR_COD_ESC_TG_NEU]]-Tabla25[[#This Row],[PAS_NUM_COR_COD_ESC_TG_NEU]]</f>
        <v>1.5499999999999998</v>
      </c>
      <c r="BL168" s="30">
        <f>Tabla25[[#This Row],[ROS_DUR_COR_COD_ESC_TG_NEU]]-Tabla25[[#This Row],[PAS_DUR_COR_COD_ESC_TG_NEU]]</f>
        <v>262.7714285714286</v>
      </c>
      <c r="BM168" s="30">
        <f>Tabla25[[#This Row],[ROS_NUM_COR_COD_ESC_TG_POS]]-Tabla25[[#This Row],[PAS_NUM_COR_COD_ESC_TG_POS]]</f>
        <v>1</v>
      </c>
      <c r="BN168" s="30">
        <f>Tabla25[[#This Row],[ROS_DUR_COR_COD_ESC_TG_POS]]-Tabla25[[#This Row],[PAS_DUR_COR_COD_ESC_TG_POS]]</f>
        <v>321.02597402597399</v>
      </c>
      <c r="BO168" s="30">
        <f>Tabla25[[#This Row],[ROS_NUM_COR_COD_ESC_TG_TOT]]-Tabla25[[#This Row],[PAS_NUM_COR_COD_ESC_TG_TOT]]</f>
        <v>1.4379310344827585</v>
      </c>
      <c r="BP168" s="30">
        <f>Tabla25[[#This Row],[ROS_DUR_COR_COD_ESC_TG_TOT]]-Tabla25[[#This Row],[PAS_DUR_COR_COD_ESC_TG_TOT]]</f>
        <v>279.61111111111109</v>
      </c>
      <c r="BQ168" s="36">
        <f>Tabla25[[#This Row],[PAS_NUM_COR_COD_ROS_TG_NEG]]-Tabla25[[#This Row],[ESC_NUM_COR_COD_ROS_TG_NEG]]</f>
        <v>-1</v>
      </c>
      <c r="BR168" s="36">
        <f>Tabla25[[#This Row],[PAS_DUR_COR_COD_ROS_TG_NEG]]-Tabla25[[#This Row],[ESC_DUR_COR_COD_ROS_TG_NEG]]</f>
        <v>-632.52307692307681</v>
      </c>
      <c r="BS168" s="36">
        <f>Tabla25[[#This Row],[PAS_NUM_COR_COD_ROS_TG_NEU]]-Tabla25[[#This Row],[ESC_NUM_COR_COD_ROS_TG_NEU]]</f>
        <v>-0.51666666666666661</v>
      </c>
      <c r="BT168" s="36">
        <f>Tabla25[[#This Row],[PAS_DUR_COR_COD_ROS_TG_NEU]]-Tabla25[[#This Row],[ESC_DUR_COR_COD_ROS_TG_NEU]]</f>
        <v>-580.38571428571424</v>
      </c>
      <c r="BU168" s="36">
        <f>Tabla25[[#This Row],[PAS_NUM_COR_COD_ROS_TG_POS]]-Tabla25[[#This Row],[ESC_NUM_COR_COD_ROS_TG_POS]]</f>
        <v>0.70000000000000018</v>
      </c>
      <c r="BV168" s="36">
        <f>Tabla25[[#This Row],[PAS_DUR_COR_COD_ROS_TG_POS]]-Tabla25[[#This Row],[ESC_DUR_COR_COD_ROS_TG_POS]]</f>
        <v>-249.48333333333335</v>
      </c>
      <c r="BW168" s="36">
        <f>Tabla25[[#This Row],[PAS_NUM_COR_COD_ROS_TG_TOT]]-Tabla25[[#This Row],[ESC_NUM_COR_COD_ROS_TG_TOT]]</f>
        <v>-0.29999999999999982</v>
      </c>
      <c r="BX168" s="36">
        <f>Tabla25[[#This Row],[PAS_DUR_COR_COD_ROS_TG_TOT]]-Tabla25[[#This Row],[ESC_DUR_COR_COD_ROS_TG_TOT]]</f>
        <v>-505.66666666666674</v>
      </c>
      <c r="BY168" s="39">
        <f>Tabla25[[#This Row],[PAS_NUM_COR_COD_ESC_TG_NEG]]-Tabla25[[#This Row],[ESC_NUM_COR_COD_ESC_TG_NEG]]</f>
        <v>0.40555555555555567</v>
      </c>
      <c r="BZ168" s="39">
        <f>Tabla25[[#This Row],[PAS_DUR_COR_COD_ESC_TG_NEG]]-Tabla25[[#This Row],[ESC_DUR_COR_COD_ESC_TG_NEG]]</f>
        <v>-356.06818181818187</v>
      </c>
      <c r="CA168" s="39">
        <f>Tabla25[[#This Row],[PAS_NUM_COR_COD_ESC_TG_NEU]]-Tabla25[[#This Row],[ESC_NUM_COR_COD_ESC_TG_NEU]]</f>
        <v>8.3333333333333259E-2</v>
      </c>
      <c r="CB168" s="39">
        <f>Tabla25[[#This Row],[PAS_DUR_COR_COD_ESC_TG_NEU]]-Tabla25[[#This Row],[ESC_DUR_COR_COD_ESC_TG_NEU]]</f>
        <v>-334.07142857142856</v>
      </c>
      <c r="CC168" s="39">
        <f>Tabla25[[#This Row],[PAS_NUM_COR_COD_ESC_TG_POS]]-Tabla25[[#This Row],[ESC_NUM_COR_COD_ESC_TG_POS]]</f>
        <v>-0.75</v>
      </c>
      <c r="CD168" s="39">
        <f>Tabla25[[#This Row],[PAS_DUR_COR_COD_ESC_TG_POS]]-Tabla25[[#This Row],[ESC_DUR_COR_COD_ESC_TG_POS]]</f>
        <v>-596.9545454545455</v>
      </c>
      <c r="CE168" s="39">
        <f>Tabla25[[#This Row],[PAS_NUM_COR_COD_ESC_TG_TOT]]-Tabla25[[#This Row],[ESC_NUM_COR_COD_ESC_TG_TOT]]</f>
        <v>-6.9230769230769207E-2</v>
      </c>
      <c r="CF168" s="39">
        <f>Tabla25[[#This Row],[PAS_DUR_COR_COD_ESC_TG_TOT]]-Tabla25[[#This Row],[ESC_DUR_COR_COD_ESC_TG_TOT]]</f>
        <v>-422.07264957264954</v>
      </c>
      <c r="CG168" s="42">
        <f>Tabla25[[#This Row],[PAS_NUM_COR_COD_ROS_TG_NEG]]-Tabla25[[#This Row],[PAS_NUM_COR_COD_ESC_TG_NEG]]</f>
        <v>0.14999999999999991</v>
      </c>
      <c r="CH168" s="42">
        <f>Tabla25[[#This Row],[PAS_NUM_COR_COD_ROS_TG_NEU]]-Tabla25[[#This Row],[PAS_NUM_COR_COD_ESC_TG_NEU]]</f>
        <v>0.39999999999999991</v>
      </c>
      <c r="CI168" s="42">
        <f>Tabla25[[#This Row],[PAS_NUM_COR_COD_ROS_TG_POS]]-Tabla25[[#This Row],[PAS_NUM_COR_COD_ESC_TG_POS]]</f>
        <v>0.95000000000000018</v>
      </c>
      <c r="CJ168" s="42">
        <f>Tabla25[[#This Row],[PAS_NUM_COR_COD_ROS_TG_TOT]]-Tabla25[[#This Row],[PAS_NUM_COR_COD_ESC_TG_TOT]]</f>
        <v>0.50000000000000022</v>
      </c>
      <c r="CK168" s="42">
        <f>Tabla25[[#This Row],[PAS_DUR_COR_COD_ROS_TG_NEG]]-Tabla25[[#This Row],[PAS_DUR_COR_COD_ESC_TG_NEG]]</f>
        <v>41.895104895104964</v>
      </c>
      <c r="CL168" s="42">
        <f>Tabla25[[#This Row],[PAS_DUR_COR_COD_ROS_TG_NEU]]-Tabla25[[#This Row],[PAS_DUR_COR_COD_ESC_TG_NEU]]</f>
        <v>141.28571428571422</v>
      </c>
      <c r="CM168" s="42">
        <f>Tabla25[[#This Row],[PAS_DUR_COR_COD_ROS_TG_POS]]-Tabla25[[#This Row],[PAS_DUR_COR_COD_ESC_TG_POS]]</f>
        <v>71.721212121212091</v>
      </c>
      <c r="CN168" s="42">
        <f>Tabla25[[#This Row],[PAS_DUR_COR_COD_ROS_TG_TOT]]-Tabla25[[#This Row],[PAS_DUR_COR_COD_ESC_TG_TOT]]</f>
        <v>89.015873015873012</v>
      </c>
      <c r="CO168" s="44">
        <f>Tabla25[[#This Row],[ESC_NUM_COR_COD_ROS_TG_NEG]]-Tabla25[[#This Row],[ESC_NUM_COR_COD_ESC_TG_NEG]]</f>
        <v>1.5555555555555556</v>
      </c>
      <c r="CP168" s="44">
        <f>Tabla25[[#This Row],[ESC_NUM_COR_COD_ROS_TG_NEU]]-Tabla25[[#This Row],[ESC_NUM_COR_COD_ESC_TG_NEU]]</f>
        <v>0.99999999999999978</v>
      </c>
      <c r="CQ168" s="44">
        <f>Tabla25[[#This Row],[ESC_NUM_COR_COD_ROS_TG_POS]]-Tabla25[[#This Row],[ESC_NUM_COR_COD_ESC_TG_POS]]</f>
        <v>-0.5</v>
      </c>
      <c r="CR168" s="44">
        <f>Tabla25[[#This Row],[ESC_NUM_COR_COD_ROS_TG_TOT]]-Tabla25[[#This Row],[ESC_NUM_COR_COD_ESC_TG_TOT]]</f>
        <v>0.73076923076923084</v>
      </c>
      <c r="CS168" s="44">
        <f>Tabla25[[#This Row],[ESC_DUR_COR_COD_ROS_TG_NEG]]-Tabla25[[#This Row],[ESC_DUR_COR_COD_ESC_TG_NEG]]</f>
        <v>318.34999999999991</v>
      </c>
      <c r="CT168" s="44">
        <f>Tabla25[[#This Row],[ESC_DUR_COR_COD_ROS_TG_NEU]]-Tabla25[[#This Row],[ESC_DUR_COR_COD_ESC_TG_NEU]]</f>
        <v>387.59999999999991</v>
      </c>
      <c r="CU168" s="44">
        <f>Tabla25[[#This Row],[ESC_DUR_COR_COD_ROS_TG_POS]]-Tabla25[[#This Row],[ESC_DUR_COR_COD_ESC_TG_POS]]</f>
        <v>-275.75</v>
      </c>
      <c r="CV168" s="44">
        <f>Tabla25[[#This Row],[ESC_DUR_COR_COD_ROS_TG_TOT]]-Tabla25[[#This Row],[ESC_DUR_COR_COD_ESC_TG_TOT]]</f>
        <v>172.60989010989022</v>
      </c>
      <c r="CW168" s="47">
        <f>Tabla25[[#This Row],[ROS_NUM_COR_COD_ROS_TG_NEG]]-Tabla25[[#This Row],[ROS_NUM_COR_COD_ESC_TG_NEG]]</f>
        <v>-1.1111111111111112</v>
      </c>
      <c r="CX168" s="47">
        <f>Tabla25[[#This Row],[ROS_NUM_COR_COD_ROS_TG_NEU]]-Tabla25[[#This Row],[ROS_NUM_COR_COD_ESC_TG_NEU]]</f>
        <v>0.10000000000000009</v>
      </c>
      <c r="CY168" s="47">
        <f>Tabla25[[#This Row],[ROS_NUM_COR_COD_ROS_TG_POS]]-Tabla25[[#This Row],[ROS_NUM_COR_COD_ESC_TG_POS]]</f>
        <v>0.60000000000000009</v>
      </c>
      <c r="CZ168" s="47">
        <f>Tabla25[[#This Row],[ROS_NUM_COR_COD_ROS_TG_TOT]]-Tabla25[[#This Row],[ROS_NUM_COR_COD_ESC_TG_TOT]]</f>
        <v>-0.10344827586206895</v>
      </c>
      <c r="DA168" s="47">
        <f>Tabla25[[#This Row],[ROS_DUR_COR_COD_ROS_TG_NEG]]-Tabla25[[#This Row],[ROS_DUR_COR_COD_ESC_TG_NEG]]</f>
        <v>-45.888888888888914</v>
      </c>
      <c r="DB168" s="47">
        <f>Tabla25[[#This Row],[ROS_DUR_COR_COD_ROS_TG_NEU]]-Tabla25[[#This Row],[ROS_DUR_COR_COD_ESC_TG_NEU]]</f>
        <v>347.67499999999995</v>
      </c>
      <c r="DC168" s="47">
        <f>Tabla25[[#This Row],[ROS_DUR_COR_COD_ROS_TG_POS]]-Tabla25[[#This Row],[ROS_DUR_COR_COD_ESC_TG_POS]]</f>
        <v>-21.571428571428555</v>
      </c>
      <c r="DD168" s="47">
        <f>Tabla25[[#This Row],[ROS_DUR_COR_COD_ROS_TG_TOT]]-Tabla25[[#This Row],[ROS_DUR_COR_COD_ESC_TG_TOT]]</f>
        <v>104.21739130434787</v>
      </c>
    </row>
    <row r="169" spans="1:108" x14ac:dyDescent="0.3">
      <c r="A169" s="2" t="s">
        <v>167</v>
      </c>
      <c r="B169" s="2">
        <v>50</v>
      </c>
      <c r="C169" s="2">
        <v>2</v>
      </c>
      <c r="D169" s="2">
        <v>55</v>
      </c>
      <c r="E169" s="19">
        <v>4.5</v>
      </c>
      <c r="F169" s="19">
        <v>1303.0588235294117</v>
      </c>
      <c r="G169" s="19">
        <v>4.05</v>
      </c>
      <c r="H169" s="19">
        <v>1461.4375</v>
      </c>
      <c r="I169" s="19">
        <v>4.6500000000000004</v>
      </c>
      <c r="J169" s="19">
        <v>1335.578947368421</v>
      </c>
      <c r="K169" s="19">
        <v>4.4000000000000004</v>
      </c>
      <c r="L169" s="19">
        <v>1363.6730769230769</v>
      </c>
      <c r="M169" s="21">
        <v>3.85</v>
      </c>
      <c r="N169" s="21">
        <v>1294.4666666666667</v>
      </c>
      <c r="O169" s="21">
        <v>3.55</v>
      </c>
      <c r="P169" s="21">
        <v>1360.0714285714287</v>
      </c>
      <c r="Q169" s="21">
        <v>3.35</v>
      </c>
      <c r="R169" s="21">
        <v>1140.5294117647059</v>
      </c>
      <c r="S169" s="21">
        <v>3.5833333333333335</v>
      </c>
      <c r="T169" s="21">
        <v>1257.5434782608695</v>
      </c>
      <c r="U169" s="22">
        <v>3.9</v>
      </c>
      <c r="V169" s="22">
        <v>1328.25</v>
      </c>
      <c r="W169" s="22">
        <v>4.3</v>
      </c>
      <c r="X169" s="22">
        <v>1523.2222222222222</v>
      </c>
      <c r="Y169" s="22">
        <v>3</v>
      </c>
      <c r="Z169" s="22">
        <v>1134.75</v>
      </c>
      <c r="AA169" s="22">
        <v>3.7333333333333334</v>
      </c>
      <c r="AB169" s="22">
        <v>1336.52</v>
      </c>
      <c r="AC169" s="24">
        <v>1.6</v>
      </c>
      <c r="AD169" s="24">
        <v>714.5</v>
      </c>
      <c r="AE169" s="24">
        <v>0.7</v>
      </c>
      <c r="AF169" s="24">
        <v>1003.5</v>
      </c>
      <c r="AG169" s="24">
        <v>2.6</v>
      </c>
      <c r="AH169" s="24">
        <v>1139.1428571428571</v>
      </c>
      <c r="AI169" s="24">
        <v>1.6333333333333333</v>
      </c>
      <c r="AJ169" s="24">
        <v>951.2</v>
      </c>
      <c r="AK169" s="26">
        <v>2.25</v>
      </c>
      <c r="AL169" s="26">
        <v>1023</v>
      </c>
      <c r="AM169" s="26">
        <v>1.2</v>
      </c>
      <c r="AN169" s="26">
        <v>543</v>
      </c>
      <c r="AO169" s="26">
        <v>2.5</v>
      </c>
      <c r="AP169" s="26">
        <v>965.66666666666663</v>
      </c>
      <c r="AQ169" s="26">
        <v>1.9230769230769231</v>
      </c>
      <c r="AR169" s="26">
        <v>833.35294117647061</v>
      </c>
      <c r="AS169" s="28">
        <v>2.625</v>
      </c>
      <c r="AT169" s="28">
        <v>1055.5</v>
      </c>
      <c r="AU169" s="28">
        <v>4.0999999999999996</v>
      </c>
      <c r="AV169" s="28">
        <v>1367.2222222222222</v>
      </c>
      <c r="AW169" s="28">
        <v>2.75</v>
      </c>
      <c r="AX169" s="28">
        <v>813</v>
      </c>
      <c r="AY169" s="28">
        <v>3.2307692307692308</v>
      </c>
      <c r="AZ169" s="28">
        <v>1105.8636363636363</v>
      </c>
      <c r="BA169" s="33">
        <f>Tabla25[[#This Row],[ROS_NUM_COR_COD_ROS_TG_NEG]]-Tabla25[[#This Row],[PAS_NUM_COR_COD_ROS_TG_NEG]]</f>
        <v>-1.2250000000000001</v>
      </c>
      <c r="BB169" s="33">
        <f>Tabla25[[#This Row],[ROS_DUR_COR_COD_ROS_TG_NEG]]-Tabla25[[#This Row],[PAS_DUR_COR_COD_ROS_TG_NEG]]</f>
        <v>-238.9666666666667</v>
      </c>
      <c r="BC169" s="33">
        <f>Tabla25[[#This Row],[ROS_NUM_COR_COD_ROS_TG_NEU]]-Tabla25[[#This Row],[PAS_NUM_COR_COD_ROS_TG_NEU]]</f>
        <v>0.54999999999999982</v>
      </c>
      <c r="BD169" s="33">
        <f>Tabla25[[#This Row],[ROS_DUR_COR_COD_ROS_TG_NEU]]-Tabla25[[#This Row],[PAS_DUR_COR_COD_ROS_TG_NEU]]</f>
        <v>7.1507936507935028</v>
      </c>
      <c r="BE169" s="33">
        <f>Tabla25[[#This Row],[ROS_NUM_COR_COD_ROS_TG_POS]]-Tabla25[[#This Row],[PAS_NUM_COR_COD_ROS_TG_POS]]</f>
        <v>-0.60000000000000009</v>
      </c>
      <c r="BF169" s="33">
        <f>Tabla25[[#This Row],[ROS_DUR_COR_COD_ROS_TG_POS]]-Tabla25[[#This Row],[PAS_DUR_COR_COD_ROS_TG_POS]]</f>
        <v>-327.52941176470586</v>
      </c>
      <c r="BG169" s="33">
        <f>Tabla25[[#This Row],[ROS_NUM_COR_COD_ROS_TG_TOT]]-Tabla25[[#This Row],[PAS_NUM_COR_COD_ROS_TG_TOT]]</f>
        <v>-0.35256410256410264</v>
      </c>
      <c r="BH169" s="33">
        <f>Tabla25[[#This Row],[ROS_DUR_COR_COD_ROS_TG_TOT]]-Tabla25[[#This Row],[PAS_DUR_COR_COD_ROS_TG_TOT]]</f>
        <v>-151.67984189723325</v>
      </c>
      <c r="BI169" s="30">
        <f>Tabla25[[#This Row],[ROS_NUM_COR_COD_ESC_TG_NEG]]-Tabla25[[#This Row],[PAS_NUM_COR_COD_ESC_TG_NEG]]</f>
        <v>-2.25</v>
      </c>
      <c r="BJ169" s="30">
        <f>Tabla25[[#This Row],[ROS_DUR_COR_COD_ESC_TG_NEG]]-Tabla25[[#This Row],[PAS_DUR_COR_COD_ESC_TG_NEG]]</f>
        <v>-280.05882352941171</v>
      </c>
      <c r="BK169" s="30">
        <f>Tabla25[[#This Row],[ROS_NUM_COR_COD_ESC_TG_NEU]]-Tabla25[[#This Row],[PAS_NUM_COR_COD_ESC_TG_NEU]]</f>
        <v>-2.8499999999999996</v>
      </c>
      <c r="BL169" s="30">
        <f>Tabla25[[#This Row],[ROS_DUR_COR_COD_ESC_TG_NEU]]-Tabla25[[#This Row],[PAS_DUR_COR_COD_ESC_TG_NEU]]</f>
        <v>-918.4375</v>
      </c>
      <c r="BM169" s="30">
        <f>Tabla25[[#This Row],[ROS_NUM_COR_COD_ESC_TG_POS]]-Tabla25[[#This Row],[PAS_NUM_COR_COD_ESC_TG_POS]]</f>
        <v>-2.1500000000000004</v>
      </c>
      <c r="BN169" s="30">
        <f>Tabla25[[#This Row],[ROS_DUR_COR_COD_ESC_TG_POS]]-Tabla25[[#This Row],[PAS_DUR_COR_COD_ESC_TG_POS]]</f>
        <v>-369.91228070175441</v>
      </c>
      <c r="BO169" s="30">
        <f>Tabla25[[#This Row],[ROS_NUM_COR_COD_ESC_TG_TOT]]-Tabla25[[#This Row],[PAS_NUM_COR_COD_ESC_TG_TOT]]</f>
        <v>-2.476923076923077</v>
      </c>
      <c r="BP169" s="30">
        <f>Tabla25[[#This Row],[ROS_DUR_COR_COD_ESC_TG_TOT]]-Tabla25[[#This Row],[PAS_DUR_COR_COD_ESC_TG_TOT]]</f>
        <v>-530.3201357466063</v>
      </c>
      <c r="BQ169" s="36">
        <f>Tabla25[[#This Row],[PAS_NUM_COR_COD_ROS_TG_NEG]]-Tabla25[[#This Row],[ESC_NUM_COR_COD_ROS_TG_NEG]]</f>
        <v>2.25</v>
      </c>
      <c r="BR169" s="36">
        <f>Tabla25[[#This Row],[PAS_DUR_COR_COD_ROS_TG_NEG]]-Tabla25[[#This Row],[ESC_DUR_COR_COD_ROS_TG_NEG]]</f>
        <v>579.9666666666667</v>
      </c>
      <c r="BS169" s="36">
        <f>Tabla25[[#This Row],[PAS_NUM_COR_COD_ROS_TG_NEU]]-Tabla25[[#This Row],[ESC_NUM_COR_COD_ROS_TG_NEU]]</f>
        <v>2.8499999999999996</v>
      </c>
      <c r="BT169" s="36">
        <f>Tabla25[[#This Row],[PAS_DUR_COR_COD_ROS_TG_NEU]]-Tabla25[[#This Row],[ESC_DUR_COR_COD_ROS_TG_NEU]]</f>
        <v>356.57142857142867</v>
      </c>
      <c r="BU169" s="36">
        <f>Tabla25[[#This Row],[PAS_NUM_COR_COD_ROS_TG_POS]]-Tabla25[[#This Row],[ESC_NUM_COR_COD_ROS_TG_POS]]</f>
        <v>0.75</v>
      </c>
      <c r="BV169" s="36">
        <f>Tabla25[[#This Row],[PAS_DUR_COR_COD_ROS_TG_POS]]-Tabla25[[#This Row],[ESC_DUR_COR_COD_ROS_TG_POS]]</f>
        <v>1.3865546218487452</v>
      </c>
      <c r="BW169" s="36">
        <f>Tabla25[[#This Row],[PAS_NUM_COR_COD_ROS_TG_TOT]]-Tabla25[[#This Row],[ESC_NUM_COR_COD_ROS_TG_TOT]]</f>
        <v>1.9500000000000002</v>
      </c>
      <c r="BX169" s="36">
        <f>Tabla25[[#This Row],[PAS_DUR_COR_COD_ROS_TG_TOT]]-Tabla25[[#This Row],[ESC_DUR_COR_COD_ROS_TG_TOT]]</f>
        <v>306.34347826086946</v>
      </c>
      <c r="BY169" s="39">
        <f>Tabla25[[#This Row],[PAS_NUM_COR_COD_ESC_TG_NEG]]-Tabla25[[#This Row],[ESC_NUM_COR_COD_ESC_TG_NEG]]</f>
        <v>0.60000000000000009</v>
      </c>
      <c r="BZ169" s="39">
        <f>Tabla25[[#This Row],[PAS_DUR_COR_COD_ESC_TG_NEG]]-Tabla25[[#This Row],[ESC_DUR_COR_COD_ESC_TG_NEG]]</f>
        <v>-25.191176470588289</v>
      </c>
      <c r="CA169" s="39">
        <f>Tabla25[[#This Row],[PAS_NUM_COR_COD_ESC_TG_NEU]]-Tabla25[[#This Row],[ESC_NUM_COR_COD_ESC_TG_NEU]]</f>
        <v>-0.25</v>
      </c>
      <c r="CB169" s="39">
        <f>Tabla25[[#This Row],[PAS_DUR_COR_COD_ESC_TG_NEU]]-Tabla25[[#This Row],[ESC_DUR_COR_COD_ESC_TG_NEU]]</f>
        <v>-61.784722222222172</v>
      </c>
      <c r="CC169" s="39">
        <f>Tabla25[[#This Row],[PAS_NUM_COR_COD_ESC_TG_POS]]-Tabla25[[#This Row],[ESC_NUM_COR_COD_ESC_TG_POS]]</f>
        <v>1.6500000000000004</v>
      </c>
      <c r="CD169" s="39">
        <f>Tabla25[[#This Row],[PAS_DUR_COR_COD_ESC_TG_POS]]-Tabla25[[#This Row],[ESC_DUR_COR_COD_ESC_TG_POS]]</f>
        <v>200.82894736842104</v>
      </c>
      <c r="CE169" s="39">
        <f>Tabla25[[#This Row],[PAS_NUM_COR_COD_ESC_TG_TOT]]-Tabla25[[#This Row],[ESC_NUM_COR_COD_ESC_TG_TOT]]</f>
        <v>0.66666666666666696</v>
      </c>
      <c r="CF169" s="39">
        <f>Tabla25[[#This Row],[PAS_DUR_COR_COD_ESC_TG_TOT]]-Tabla25[[#This Row],[ESC_DUR_COR_COD_ESC_TG_TOT]]</f>
        <v>27.153076923076924</v>
      </c>
      <c r="CG169" s="42">
        <f>Tabla25[[#This Row],[PAS_NUM_COR_COD_ROS_TG_NEG]]-Tabla25[[#This Row],[PAS_NUM_COR_COD_ESC_TG_NEG]]</f>
        <v>-0.64999999999999991</v>
      </c>
      <c r="CH169" s="42">
        <f>Tabla25[[#This Row],[PAS_NUM_COR_COD_ROS_TG_NEU]]-Tabla25[[#This Row],[PAS_NUM_COR_COD_ESC_TG_NEU]]</f>
        <v>-0.5</v>
      </c>
      <c r="CI169" s="42">
        <f>Tabla25[[#This Row],[PAS_NUM_COR_COD_ROS_TG_POS]]-Tabla25[[#This Row],[PAS_NUM_COR_COD_ESC_TG_POS]]</f>
        <v>-1.3000000000000003</v>
      </c>
      <c r="CJ169" s="42">
        <f>Tabla25[[#This Row],[PAS_NUM_COR_COD_ROS_TG_TOT]]-Tabla25[[#This Row],[PAS_NUM_COR_COD_ESC_TG_TOT]]</f>
        <v>-0.81666666666666687</v>
      </c>
      <c r="CK169" s="42">
        <f>Tabla25[[#This Row],[PAS_DUR_COR_COD_ROS_TG_NEG]]-Tabla25[[#This Row],[PAS_DUR_COR_COD_ESC_TG_NEG]]</f>
        <v>-8.5921568627450142</v>
      </c>
      <c r="CL169" s="42">
        <f>Tabla25[[#This Row],[PAS_DUR_COR_COD_ROS_TG_NEU]]-Tabla25[[#This Row],[PAS_DUR_COR_COD_ESC_TG_NEU]]</f>
        <v>-101.36607142857133</v>
      </c>
      <c r="CM169" s="42">
        <f>Tabla25[[#This Row],[PAS_DUR_COR_COD_ROS_TG_POS]]-Tabla25[[#This Row],[PAS_DUR_COR_COD_ESC_TG_POS]]</f>
        <v>-195.04953560371519</v>
      </c>
      <c r="CN169" s="42">
        <f>Tabla25[[#This Row],[PAS_DUR_COR_COD_ROS_TG_TOT]]-Tabla25[[#This Row],[PAS_DUR_COR_COD_ESC_TG_TOT]]</f>
        <v>-106.1295986622074</v>
      </c>
      <c r="CO169" s="44">
        <f>Tabla25[[#This Row],[ESC_NUM_COR_COD_ROS_TG_NEG]]-Tabla25[[#This Row],[ESC_NUM_COR_COD_ESC_TG_NEG]]</f>
        <v>-2.2999999999999998</v>
      </c>
      <c r="CP169" s="44">
        <f>Tabla25[[#This Row],[ESC_NUM_COR_COD_ROS_TG_NEU]]-Tabla25[[#This Row],[ESC_NUM_COR_COD_ESC_TG_NEU]]</f>
        <v>-3.5999999999999996</v>
      </c>
      <c r="CQ169" s="44">
        <f>Tabla25[[#This Row],[ESC_NUM_COR_COD_ROS_TG_POS]]-Tabla25[[#This Row],[ESC_NUM_COR_COD_ESC_TG_POS]]</f>
        <v>-0.39999999999999991</v>
      </c>
      <c r="CR169" s="44">
        <f>Tabla25[[#This Row],[ESC_NUM_COR_COD_ROS_TG_TOT]]-Tabla25[[#This Row],[ESC_NUM_COR_COD_ESC_TG_TOT]]</f>
        <v>-2.1</v>
      </c>
      <c r="CS169" s="44">
        <f>Tabla25[[#This Row],[ESC_DUR_COR_COD_ROS_TG_NEG]]-Tabla25[[#This Row],[ESC_DUR_COR_COD_ESC_TG_NEG]]</f>
        <v>-613.75</v>
      </c>
      <c r="CT169" s="44">
        <f>Tabla25[[#This Row],[ESC_DUR_COR_COD_ROS_TG_NEU]]-Tabla25[[#This Row],[ESC_DUR_COR_COD_ESC_TG_NEU]]</f>
        <v>-519.72222222222217</v>
      </c>
      <c r="CU169" s="44">
        <f>Tabla25[[#This Row],[ESC_DUR_COR_COD_ROS_TG_POS]]-Tabla25[[#This Row],[ESC_DUR_COR_COD_ESC_TG_POS]]</f>
        <v>4.3928571428571104</v>
      </c>
      <c r="CV169" s="44">
        <f>Tabla25[[#This Row],[ESC_DUR_COR_COD_ROS_TG_TOT]]-Tabla25[[#This Row],[ESC_DUR_COR_COD_ESC_TG_TOT]]</f>
        <v>-385.31999999999994</v>
      </c>
      <c r="CW169" s="47">
        <f>Tabla25[[#This Row],[ROS_NUM_COR_COD_ROS_TG_NEG]]-Tabla25[[#This Row],[ROS_NUM_COR_COD_ESC_TG_NEG]]</f>
        <v>0.375</v>
      </c>
      <c r="CX169" s="47">
        <f>Tabla25[[#This Row],[ROS_NUM_COR_COD_ROS_TG_NEU]]-Tabla25[[#This Row],[ROS_NUM_COR_COD_ESC_TG_NEU]]</f>
        <v>2.8999999999999995</v>
      </c>
      <c r="CY169" s="47">
        <f>Tabla25[[#This Row],[ROS_NUM_COR_COD_ROS_TG_POS]]-Tabla25[[#This Row],[ROS_NUM_COR_COD_ESC_TG_POS]]</f>
        <v>0.25</v>
      </c>
      <c r="CZ169" s="47">
        <f>Tabla25[[#This Row],[ROS_NUM_COR_COD_ROS_TG_TOT]]-Tabla25[[#This Row],[ROS_NUM_COR_COD_ESC_TG_TOT]]</f>
        <v>1.3076923076923077</v>
      </c>
      <c r="DA169" s="47">
        <f>Tabla25[[#This Row],[ROS_DUR_COR_COD_ROS_TG_NEG]]-Tabla25[[#This Row],[ROS_DUR_COR_COD_ESC_TG_NEG]]</f>
        <v>32.5</v>
      </c>
      <c r="DB169" s="47">
        <f>Tabla25[[#This Row],[ROS_DUR_COR_COD_ROS_TG_NEU]]-Tabla25[[#This Row],[ROS_DUR_COR_COD_ESC_TG_NEU]]</f>
        <v>824.22222222222217</v>
      </c>
      <c r="DC169" s="47">
        <f>Tabla25[[#This Row],[ROS_DUR_COR_COD_ROS_TG_POS]]-Tabla25[[#This Row],[ROS_DUR_COR_COD_ESC_TG_POS]]</f>
        <v>-152.66666666666663</v>
      </c>
      <c r="DD169" s="47">
        <f>Tabla25[[#This Row],[ROS_DUR_COR_COD_ROS_TG_TOT]]-Tabla25[[#This Row],[ROS_DUR_COR_COD_ESC_TG_TOT]]</f>
        <v>272.51069518716565</v>
      </c>
    </row>
    <row r="170" spans="1:108" x14ac:dyDescent="0.3">
      <c r="A170" s="2" t="s">
        <v>168</v>
      </c>
      <c r="B170" s="2">
        <v>50</v>
      </c>
      <c r="C170" s="2">
        <v>2</v>
      </c>
      <c r="D170" s="2">
        <v>54</v>
      </c>
      <c r="BA170" s="33">
        <f>Tabla25[[#This Row],[ROS_NUM_COR_COD_ROS_TG_NEG]]-Tabla25[[#This Row],[PAS_NUM_COR_COD_ROS_TG_NEG]]</f>
        <v>0</v>
      </c>
      <c r="BB170" s="33">
        <f>Tabla25[[#This Row],[ROS_DUR_COR_COD_ROS_TG_NEG]]-Tabla25[[#This Row],[PAS_DUR_COR_COD_ROS_TG_NEG]]</f>
        <v>0</v>
      </c>
      <c r="BC170" s="33">
        <f>Tabla25[[#This Row],[ROS_NUM_COR_COD_ROS_TG_NEU]]-Tabla25[[#This Row],[PAS_NUM_COR_COD_ROS_TG_NEU]]</f>
        <v>0</v>
      </c>
      <c r="BD170" s="33">
        <f>Tabla25[[#This Row],[ROS_DUR_COR_COD_ROS_TG_NEU]]-Tabla25[[#This Row],[PAS_DUR_COR_COD_ROS_TG_NEU]]</f>
        <v>0</v>
      </c>
      <c r="BE170" s="33">
        <f>Tabla25[[#This Row],[ROS_NUM_COR_COD_ROS_TG_POS]]-Tabla25[[#This Row],[PAS_NUM_COR_COD_ROS_TG_POS]]</f>
        <v>0</v>
      </c>
      <c r="BF170" s="33">
        <f>Tabla25[[#This Row],[ROS_DUR_COR_COD_ROS_TG_POS]]-Tabla25[[#This Row],[PAS_DUR_COR_COD_ROS_TG_POS]]</f>
        <v>0</v>
      </c>
      <c r="BG170" s="33">
        <f>Tabla25[[#This Row],[ROS_NUM_COR_COD_ROS_TG_TOT]]-Tabla25[[#This Row],[PAS_NUM_COR_COD_ROS_TG_TOT]]</f>
        <v>0</v>
      </c>
      <c r="BH170" s="33">
        <f>Tabla25[[#This Row],[ROS_DUR_COR_COD_ROS_TG_TOT]]-Tabla25[[#This Row],[PAS_DUR_COR_COD_ROS_TG_TOT]]</f>
        <v>0</v>
      </c>
      <c r="BI170" s="30">
        <f>Tabla25[[#This Row],[ROS_NUM_COR_COD_ESC_TG_NEG]]-Tabla25[[#This Row],[PAS_NUM_COR_COD_ESC_TG_NEG]]</f>
        <v>0</v>
      </c>
      <c r="BJ170" s="30">
        <f>Tabla25[[#This Row],[ROS_DUR_COR_COD_ESC_TG_NEG]]-Tabla25[[#This Row],[PAS_DUR_COR_COD_ESC_TG_NEG]]</f>
        <v>0</v>
      </c>
      <c r="BK170" s="30">
        <f>Tabla25[[#This Row],[ROS_NUM_COR_COD_ESC_TG_NEU]]-Tabla25[[#This Row],[PAS_NUM_COR_COD_ESC_TG_NEU]]</f>
        <v>0</v>
      </c>
      <c r="BL170" s="30">
        <f>Tabla25[[#This Row],[ROS_DUR_COR_COD_ESC_TG_NEU]]-Tabla25[[#This Row],[PAS_DUR_COR_COD_ESC_TG_NEU]]</f>
        <v>0</v>
      </c>
      <c r="BM170" s="30">
        <f>Tabla25[[#This Row],[ROS_NUM_COR_COD_ESC_TG_POS]]-Tabla25[[#This Row],[PAS_NUM_COR_COD_ESC_TG_POS]]</f>
        <v>0</v>
      </c>
      <c r="BN170" s="30">
        <f>Tabla25[[#This Row],[ROS_DUR_COR_COD_ESC_TG_POS]]-Tabla25[[#This Row],[PAS_DUR_COR_COD_ESC_TG_POS]]</f>
        <v>0</v>
      </c>
      <c r="BO170" s="30">
        <f>Tabla25[[#This Row],[ROS_NUM_COR_COD_ESC_TG_TOT]]-Tabla25[[#This Row],[PAS_NUM_COR_COD_ESC_TG_TOT]]</f>
        <v>0</v>
      </c>
      <c r="BP170" s="30">
        <f>Tabla25[[#This Row],[ROS_DUR_COR_COD_ESC_TG_TOT]]-Tabla25[[#This Row],[PAS_DUR_COR_COD_ESC_TG_TOT]]</f>
        <v>0</v>
      </c>
      <c r="BQ170" s="36">
        <f>Tabla25[[#This Row],[PAS_NUM_COR_COD_ROS_TG_NEG]]-Tabla25[[#This Row],[ESC_NUM_COR_COD_ROS_TG_NEG]]</f>
        <v>0</v>
      </c>
      <c r="BR170" s="36">
        <f>Tabla25[[#This Row],[PAS_DUR_COR_COD_ROS_TG_NEG]]-Tabla25[[#This Row],[ESC_DUR_COR_COD_ROS_TG_NEG]]</f>
        <v>0</v>
      </c>
      <c r="BS170" s="36">
        <f>Tabla25[[#This Row],[PAS_NUM_COR_COD_ROS_TG_NEU]]-Tabla25[[#This Row],[ESC_NUM_COR_COD_ROS_TG_NEU]]</f>
        <v>0</v>
      </c>
      <c r="BT170" s="36">
        <f>Tabla25[[#This Row],[PAS_DUR_COR_COD_ROS_TG_NEU]]-Tabla25[[#This Row],[ESC_DUR_COR_COD_ROS_TG_NEU]]</f>
        <v>0</v>
      </c>
      <c r="BU170" s="36">
        <f>Tabla25[[#This Row],[PAS_NUM_COR_COD_ROS_TG_POS]]-Tabla25[[#This Row],[ESC_NUM_COR_COD_ROS_TG_POS]]</f>
        <v>0</v>
      </c>
      <c r="BV170" s="36">
        <f>Tabla25[[#This Row],[PAS_DUR_COR_COD_ROS_TG_POS]]-Tabla25[[#This Row],[ESC_DUR_COR_COD_ROS_TG_POS]]</f>
        <v>0</v>
      </c>
      <c r="BW170" s="36">
        <f>Tabla25[[#This Row],[PAS_NUM_COR_COD_ROS_TG_TOT]]-Tabla25[[#This Row],[ESC_NUM_COR_COD_ROS_TG_TOT]]</f>
        <v>0</v>
      </c>
      <c r="BX170" s="36">
        <f>Tabla25[[#This Row],[PAS_DUR_COR_COD_ROS_TG_TOT]]-Tabla25[[#This Row],[ESC_DUR_COR_COD_ROS_TG_TOT]]</f>
        <v>0</v>
      </c>
      <c r="BY170" s="39">
        <f>Tabla25[[#This Row],[PAS_NUM_COR_COD_ESC_TG_NEG]]-Tabla25[[#This Row],[ESC_NUM_COR_COD_ESC_TG_NEG]]</f>
        <v>0</v>
      </c>
      <c r="BZ170" s="39">
        <f>Tabla25[[#This Row],[PAS_DUR_COR_COD_ESC_TG_NEG]]-Tabla25[[#This Row],[ESC_DUR_COR_COD_ESC_TG_NEG]]</f>
        <v>0</v>
      </c>
      <c r="CA170" s="39">
        <f>Tabla25[[#This Row],[PAS_NUM_COR_COD_ESC_TG_NEU]]-Tabla25[[#This Row],[ESC_NUM_COR_COD_ESC_TG_NEU]]</f>
        <v>0</v>
      </c>
      <c r="CB170" s="39">
        <f>Tabla25[[#This Row],[PAS_DUR_COR_COD_ESC_TG_NEU]]-Tabla25[[#This Row],[ESC_DUR_COR_COD_ESC_TG_NEU]]</f>
        <v>0</v>
      </c>
      <c r="CC170" s="39">
        <f>Tabla25[[#This Row],[PAS_NUM_COR_COD_ESC_TG_POS]]-Tabla25[[#This Row],[ESC_NUM_COR_COD_ESC_TG_POS]]</f>
        <v>0</v>
      </c>
      <c r="CD170" s="39">
        <f>Tabla25[[#This Row],[PAS_DUR_COR_COD_ESC_TG_POS]]-Tabla25[[#This Row],[ESC_DUR_COR_COD_ESC_TG_POS]]</f>
        <v>0</v>
      </c>
      <c r="CE170" s="39">
        <f>Tabla25[[#This Row],[PAS_NUM_COR_COD_ESC_TG_TOT]]-Tabla25[[#This Row],[ESC_NUM_COR_COD_ESC_TG_TOT]]</f>
        <v>0</v>
      </c>
      <c r="CF170" s="39">
        <f>Tabla25[[#This Row],[PAS_DUR_COR_COD_ESC_TG_TOT]]-Tabla25[[#This Row],[ESC_DUR_COR_COD_ESC_TG_TOT]]</f>
        <v>0</v>
      </c>
      <c r="CG170" s="42">
        <f>Tabla25[[#This Row],[PAS_NUM_COR_COD_ROS_TG_NEG]]-Tabla25[[#This Row],[PAS_NUM_COR_COD_ESC_TG_NEG]]</f>
        <v>0</v>
      </c>
      <c r="CH170" s="42">
        <f>Tabla25[[#This Row],[PAS_NUM_COR_COD_ROS_TG_NEU]]-Tabla25[[#This Row],[PAS_NUM_COR_COD_ESC_TG_NEU]]</f>
        <v>0</v>
      </c>
      <c r="CI170" s="42">
        <f>Tabla25[[#This Row],[PAS_NUM_COR_COD_ROS_TG_POS]]-Tabla25[[#This Row],[PAS_NUM_COR_COD_ESC_TG_POS]]</f>
        <v>0</v>
      </c>
      <c r="CJ170" s="42">
        <f>Tabla25[[#This Row],[PAS_NUM_COR_COD_ROS_TG_TOT]]-Tabla25[[#This Row],[PAS_NUM_COR_COD_ESC_TG_TOT]]</f>
        <v>0</v>
      </c>
      <c r="CK170" s="42">
        <f>Tabla25[[#This Row],[PAS_DUR_COR_COD_ROS_TG_NEG]]-Tabla25[[#This Row],[PAS_DUR_COR_COD_ESC_TG_NEG]]</f>
        <v>0</v>
      </c>
      <c r="CL170" s="42">
        <f>Tabla25[[#This Row],[PAS_DUR_COR_COD_ROS_TG_NEU]]-Tabla25[[#This Row],[PAS_DUR_COR_COD_ESC_TG_NEU]]</f>
        <v>0</v>
      </c>
      <c r="CM170" s="42">
        <f>Tabla25[[#This Row],[PAS_DUR_COR_COD_ROS_TG_POS]]-Tabla25[[#This Row],[PAS_DUR_COR_COD_ESC_TG_POS]]</f>
        <v>0</v>
      </c>
      <c r="CN170" s="42">
        <f>Tabla25[[#This Row],[PAS_DUR_COR_COD_ROS_TG_TOT]]-Tabla25[[#This Row],[PAS_DUR_COR_COD_ESC_TG_TOT]]</f>
        <v>0</v>
      </c>
      <c r="CO170" s="44">
        <f>Tabla25[[#This Row],[ESC_NUM_COR_COD_ROS_TG_NEG]]-Tabla25[[#This Row],[ESC_NUM_COR_COD_ESC_TG_NEG]]</f>
        <v>0</v>
      </c>
      <c r="CP170" s="44">
        <f>Tabla25[[#This Row],[ESC_NUM_COR_COD_ROS_TG_NEU]]-Tabla25[[#This Row],[ESC_NUM_COR_COD_ESC_TG_NEU]]</f>
        <v>0</v>
      </c>
      <c r="CQ170" s="44">
        <f>Tabla25[[#This Row],[ESC_NUM_COR_COD_ROS_TG_POS]]-Tabla25[[#This Row],[ESC_NUM_COR_COD_ESC_TG_POS]]</f>
        <v>0</v>
      </c>
      <c r="CR170" s="44">
        <f>Tabla25[[#This Row],[ESC_NUM_COR_COD_ROS_TG_TOT]]-Tabla25[[#This Row],[ESC_NUM_COR_COD_ESC_TG_TOT]]</f>
        <v>0</v>
      </c>
      <c r="CS170" s="44">
        <f>Tabla25[[#This Row],[ESC_DUR_COR_COD_ROS_TG_NEG]]-Tabla25[[#This Row],[ESC_DUR_COR_COD_ESC_TG_NEG]]</f>
        <v>0</v>
      </c>
      <c r="CT170" s="44">
        <f>Tabla25[[#This Row],[ESC_DUR_COR_COD_ROS_TG_NEU]]-Tabla25[[#This Row],[ESC_DUR_COR_COD_ESC_TG_NEU]]</f>
        <v>0</v>
      </c>
      <c r="CU170" s="44">
        <f>Tabla25[[#This Row],[ESC_DUR_COR_COD_ROS_TG_POS]]-Tabla25[[#This Row],[ESC_DUR_COR_COD_ESC_TG_POS]]</f>
        <v>0</v>
      </c>
      <c r="CV170" s="44">
        <f>Tabla25[[#This Row],[ESC_DUR_COR_COD_ROS_TG_TOT]]-Tabla25[[#This Row],[ESC_DUR_COR_COD_ESC_TG_TOT]]</f>
        <v>0</v>
      </c>
      <c r="CW170" s="47">
        <f>Tabla25[[#This Row],[ROS_NUM_COR_COD_ROS_TG_NEG]]-Tabla25[[#This Row],[ROS_NUM_COR_COD_ESC_TG_NEG]]</f>
        <v>0</v>
      </c>
      <c r="CX170" s="47">
        <f>Tabla25[[#This Row],[ROS_NUM_COR_COD_ROS_TG_NEU]]-Tabla25[[#This Row],[ROS_NUM_COR_COD_ESC_TG_NEU]]</f>
        <v>0</v>
      </c>
      <c r="CY170" s="47">
        <f>Tabla25[[#This Row],[ROS_NUM_COR_COD_ROS_TG_POS]]-Tabla25[[#This Row],[ROS_NUM_COR_COD_ESC_TG_POS]]</f>
        <v>0</v>
      </c>
      <c r="CZ170" s="47">
        <f>Tabla25[[#This Row],[ROS_NUM_COR_COD_ROS_TG_TOT]]-Tabla25[[#This Row],[ROS_NUM_COR_COD_ESC_TG_TOT]]</f>
        <v>0</v>
      </c>
      <c r="DA170" s="47">
        <f>Tabla25[[#This Row],[ROS_DUR_COR_COD_ROS_TG_NEG]]-Tabla25[[#This Row],[ROS_DUR_COR_COD_ESC_TG_NEG]]</f>
        <v>0</v>
      </c>
      <c r="DB170" s="47">
        <f>Tabla25[[#This Row],[ROS_DUR_COR_COD_ROS_TG_NEU]]-Tabla25[[#This Row],[ROS_DUR_COR_COD_ESC_TG_NEU]]</f>
        <v>0</v>
      </c>
      <c r="DC170" s="47">
        <f>Tabla25[[#This Row],[ROS_DUR_COR_COD_ROS_TG_POS]]-Tabla25[[#This Row],[ROS_DUR_COR_COD_ESC_TG_POS]]</f>
        <v>0</v>
      </c>
      <c r="DD170" s="47">
        <f>Tabla25[[#This Row],[ROS_DUR_COR_COD_ROS_TG_TOT]]-Tabla25[[#This Row],[ROS_DUR_COR_COD_ESC_TG_TOT]]</f>
        <v>0</v>
      </c>
    </row>
    <row r="171" spans="1:108" x14ac:dyDescent="0.3">
      <c r="A171" s="2" t="s">
        <v>169</v>
      </c>
      <c r="B171" s="2">
        <v>50</v>
      </c>
      <c r="C171" s="2">
        <v>2</v>
      </c>
      <c r="D171" s="2">
        <v>51</v>
      </c>
      <c r="E171" s="19">
        <v>2.95</v>
      </c>
      <c r="F171" s="19">
        <v>1082.6428571428571</v>
      </c>
      <c r="G171" s="19">
        <v>2.95</v>
      </c>
      <c r="H171" s="19">
        <v>962.375</v>
      </c>
      <c r="I171" s="19">
        <v>2.8947368421052633</v>
      </c>
      <c r="J171" s="19">
        <v>1037.7142857142858</v>
      </c>
      <c r="K171" s="19">
        <v>2.9322033898305087</v>
      </c>
      <c r="L171" s="19">
        <v>1024.6136363636363</v>
      </c>
      <c r="M171" s="21">
        <v>3.25</v>
      </c>
      <c r="N171" s="21">
        <v>1039.5999999999999</v>
      </c>
      <c r="O171" s="21">
        <v>3.55</v>
      </c>
      <c r="P171" s="21">
        <v>1202.5625</v>
      </c>
      <c r="Q171" s="21">
        <v>3.3684210526315788</v>
      </c>
      <c r="R171" s="21">
        <v>923.875</v>
      </c>
      <c r="S171" s="21">
        <v>3.3898305084745761</v>
      </c>
      <c r="T171" s="21">
        <v>1055.6808510638298</v>
      </c>
      <c r="U171" s="22">
        <v>2.625</v>
      </c>
      <c r="V171" s="22">
        <v>695.875</v>
      </c>
      <c r="W171" s="22">
        <v>2.625</v>
      </c>
      <c r="X171" s="22">
        <v>714.375</v>
      </c>
      <c r="Y171" s="22">
        <v>3.2222222222222223</v>
      </c>
      <c r="Z171" s="22">
        <v>853.22222222222217</v>
      </c>
      <c r="AA171" s="22">
        <v>2.84</v>
      </c>
      <c r="AB171" s="22">
        <v>758.44</v>
      </c>
      <c r="AC171" s="24">
        <v>3.375</v>
      </c>
      <c r="AD171" s="24">
        <v>1074.4285714285713</v>
      </c>
      <c r="AE171" s="24">
        <v>2</v>
      </c>
      <c r="AF171" s="24">
        <v>615.71428571428567</v>
      </c>
      <c r="AG171" s="24">
        <v>1.7777777777777777</v>
      </c>
      <c r="AH171" s="24">
        <v>545.375</v>
      </c>
      <c r="AI171" s="24">
        <v>2.36</v>
      </c>
      <c r="AJ171" s="24">
        <v>736.09090909090912</v>
      </c>
      <c r="AK171" s="26">
        <v>2.7777777777777777</v>
      </c>
      <c r="AL171" s="26">
        <v>1144</v>
      </c>
      <c r="AM171" s="26">
        <v>3.2857142857142856</v>
      </c>
      <c r="AN171" s="26">
        <v>1312.2</v>
      </c>
      <c r="AO171" s="26">
        <v>2.6666666666666665</v>
      </c>
      <c r="AP171" s="26">
        <v>1143.5714285714287</v>
      </c>
      <c r="AQ171" s="26">
        <v>2.88</v>
      </c>
      <c r="AR171" s="26">
        <v>1190.5555555555557</v>
      </c>
      <c r="AS171" s="28">
        <v>4.5555555555555554</v>
      </c>
      <c r="AT171" s="28">
        <v>1450.75</v>
      </c>
      <c r="AU171" s="28">
        <v>3.1428571428571428</v>
      </c>
      <c r="AV171" s="28">
        <v>1463.8</v>
      </c>
      <c r="AW171" s="28">
        <v>3.6666666666666665</v>
      </c>
      <c r="AX171" s="28">
        <v>1523.5714285714287</v>
      </c>
      <c r="AY171" s="28">
        <v>3.84</v>
      </c>
      <c r="AZ171" s="28">
        <v>1479.5</v>
      </c>
      <c r="BA171" s="33">
        <f>Tabla25[[#This Row],[ROS_NUM_COR_COD_ROS_TG_NEG]]-Tabla25[[#This Row],[PAS_NUM_COR_COD_ROS_TG_NEG]]</f>
        <v>1.3055555555555554</v>
      </c>
      <c r="BB171" s="33">
        <f>Tabla25[[#This Row],[ROS_DUR_COR_COD_ROS_TG_NEG]]-Tabla25[[#This Row],[PAS_DUR_COR_COD_ROS_TG_NEG]]</f>
        <v>411.15000000000009</v>
      </c>
      <c r="BC171" s="33">
        <f>Tabla25[[#This Row],[ROS_NUM_COR_COD_ROS_TG_NEU]]-Tabla25[[#This Row],[PAS_NUM_COR_COD_ROS_TG_NEU]]</f>
        <v>-0.40714285714285703</v>
      </c>
      <c r="BD171" s="33">
        <f>Tabla25[[#This Row],[ROS_DUR_COR_COD_ROS_TG_NEU]]-Tabla25[[#This Row],[PAS_DUR_COR_COD_ROS_TG_NEU]]</f>
        <v>261.23749999999995</v>
      </c>
      <c r="BE171" s="33">
        <f>Tabla25[[#This Row],[ROS_NUM_COR_COD_ROS_TG_POS]]-Tabla25[[#This Row],[PAS_NUM_COR_COD_ROS_TG_POS]]</f>
        <v>0.29824561403508776</v>
      </c>
      <c r="BF171" s="33">
        <f>Tabla25[[#This Row],[ROS_DUR_COR_COD_ROS_TG_POS]]-Tabla25[[#This Row],[PAS_DUR_COR_COD_ROS_TG_POS]]</f>
        <v>599.69642857142867</v>
      </c>
      <c r="BG171" s="33">
        <f>Tabla25[[#This Row],[ROS_NUM_COR_COD_ROS_TG_TOT]]-Tabla25[[#This Row],[PAS_NUM_COR_COD_ROS_TG_TOT]]</f>
        <v>0.45016949152542374</v>
      </c>
      <c r="BH171" s="33">
        <f>Tabla25[[#This Row],[ROS_DUR_COR_COD_ROS_TG_TOT]]-Tabla25[[#This Row],[PAS_DUR_COR_COD_ROS_TG_TOT]]</f>
        <v>423.81914893617022</v>
      </c>
      <c r="BI171" s="30">
        <f>Tabla25[[#This Row],[ROS_NUM_COR_COD_ESC_TG_NEG]]-Tabla25[[#This Row],[PAS_NUM_COR_COD_ESC_TG_NEG]]</f>
        <v>-0.1722222222222225</v>
      </c>
      <c r="BJ171" s="30">
        <f>Tabla25[[#This Row],[ROS_DUR_COR_COD_ESC_TG_NEG]]-Tabla25[[#This Row],[PAS_DUR_COR_COD_ESC_TG_NEG]]</f>
        <v>61.35714285714289</v>
      </c>
      <c r="BK171" s="30">
        <f>Tabla25[[#This Row],[ROS_NUM_COR_COD_ESC_TG_NEU]]-Tabla25[[#This Row],[PAS_NUM_COR_COD_ESC_TG_NEU]]</f>
        <v>0.33571428571428541</v>
      </c>
      <c r="BL171" s="30">
        <f>Tabla25[[#This Row],[ROS_DUR_COR_COD_ESC_TG_NEU]]-Tabla25[[#This Row],[PAS_DUR_COR_COD_ESC_TG_NEU]]</f>
        <v>349.82500000000005</v>
      </c>
      <c r="BM171" s="30">
        <f>Tabla25[[#This Row],[ROS_NUM_COR_COD_ESC_TG_POS]]-Tabla25[[#This Row],[PAS_NUM_COR_COD_ESC_TG_POS]]</f>
        <v>-0.22807017543859676</v>
      </c>
      <c r="BN171" s="30">
        <f>Tabla25[[#This Row],[ROS_DUR_COR_COD_ESC_TG_POS]]-Tabla25[[#This Row],[PAS_DUR_COR_COD_ESC_TG_POS]]</f>
        <v>105.85714285714289</v>
      </c>
      <c r="BO171" s="30">
        <f>Tabla25[[#This Row],[ROS_NUM_COR_COD_ESC_TG_TOT]]-Tabla25[[#This Row],[PAS_NUM_COR_COD_ESC_TG_TOT]]</f>
        <v>-5.2203389830508762E-2</v>
      </c>
      <c r="BP171" s="30">
        <f>Tabla25[[#This Row],[ROS_DUR_COR_COD_ESC_TG_TOT]]-Tabla25[[#This Row],[PAS_DUR_COR_COD_ESC_TG_TOT]]</f>
        <v>165.9419191919194</v>
      </c>
      <c r="BQ171" s="36">
        <f>Tabla25[[#This Row],[PAS_NUM_COR_COD_ROS_TG_NEG]]-Tabla25[[#This Row],[ESC_NUM_COR_COD_ROS_TG_NEG]]</f>
        <v>-0.125</v>
      </c>
      <c r="BR171" s="36">
        <f>Tabla25[[#This Row],[PAS_DUR_COR_COD_ROS_TG_NEG]]-Tabla25[[#This Row],[ESC_DUR_COR_COD_ROS_TG_NEG]]</f>
        <v>-34.828571428571422</v>
      </c>
      <c r="BS171" s="36">
        <f>Tabla25[[#This Row],[PAS_NUM_COR_COD_ROS_TG_NEU]]-Tabla25[[#This Row],[ESC_NUM_COR_COD_ROS_TG_NEU]]</f>
        <v>1.5499999999999998</v>
      </c>
      <c r="BT171" s="36">
        <f>Tabla25[[#This Row],[PAS_DUR_COR_COD_ROS_TG_NEU]]-Tabla25[[#This Row],[ESC_DUR_COR_COD_ROS_TG_NEU]]</f>
        <v>586.84821428571433</v>
      </c>
      <c r="BU171" s="36">
        <f>Tabla25[[#This Row],[PAS_NUM_COR_COD_ROS_TG_POS]]-Tabla25[[#This Row],[ESC_NUM_COR_COD_ROS_TG_POS]]</f>
        <v>1.5906432748538011</v>
      </c>
      <c r="BV171" s="36">
        <f>Tabla25[[#This Row],[PAS_DUR_COR_COD_ROS_TG_POS]]-Tabla25[[#This Row],[ESC_DUR_COR_COD_ROS_TG_POS]]</f>
        <v>378.5</v>
      </c>
      <c r="BW171" s="36">
        <f>Tabla25[[#This Row],[PAS_NUM_COR_COD_ROS_TG_TOT]]-Tabla25[[#This Row],[ESC_NUM_COR_COD_ROS_TG_TOT]]</f>
        <v>1.0298305084745762</v>
      </c>
      <c r="BX171" s="36">
        <f>Tabla25[[#This Row],[PAS_DUR_COR_COD_ROS_TG_TOT]]-Tabla25[[#This Row],[ESC_DUR_COR_COD_ROS_TG_TOT]]</f>
        <v>319.58994197292066</v>
      </c>
      <c r="BY171" s="39">
        <f>Tabla25[[#This Row],[PAS_NUM_COR_COD_ESC_TG_NEG]]-Tabla25[[#This Row],[ESC_NUM_COR_COD_ESC_TG_NEG]]</f>
        <v>0.32500000000000018</v>
      </c>
      <c r="BZ171" s="39">
        <f>Tabla25[[#This Row],[PAS_DUR_COR_COD_ESC_TG_NEG]]-Tabla25[[#This Row],[ESC_DUR_COR_COD_ESC_TG_NEG]]</f>
        <v>386.76785714285711</v>
      </c>
      <c r="CA171" s="39">
        <f>Tabla25[[#This Row],[PAS_NUM_COR_COD_ESC_TG_NEU]]-Tabla25[[#This Row],[ESC_NUM_COR_COD_ESC_TG_NEU]]</f>
        <v>0.32500000000000018</v>
      </c>
      <c r="CB171" s="39">
        <f>Tabla25[[#This Row],[PAS_DUR_COR_COD_ESC_TG_NEU]]-Tabla25[[#This Row],[ESC_DUR_COR_COD_ESC_TG_NEU]]</f>
        <v>248</v>
      </c>
      <c r="CC171" s="39">
        <f>Tabla25[[#This Row],[PAS_NUM_COR_COD_ESC_TG_POS]]-Tabla25[[#This Row],[ESC_NUM_COR_COD_ESC_TG_POS]]</f>
        <v>-0.32748538011695905</v>
      </c>
      <c r="CD171" s="39">
        <f>Tabla25[[#This Row],[PAS_DUR_COR_COD_ESC_TG_POS]]-Tabla25[[#This Row],[ESC_DUR_COR_COD_ESC_TG_POS]]</f>
        <v>184.49206349206361</v>
      </c>
      <c r="CE171" s="39">
        <f>Tabla25[[#This Row],[PAS_NUM_COR_COD_ESC_TG_TOT]]-Tabla25[[#This Row],[ESC_NUM_COR_COD_ESC_TG_TOT]]</f>
        <v>9.2203389830508797E-2</v>
      </c>
      <c r="CF171" s="39">
        <f>Tabla25[[#This Row],[PAS_DUR_COR_COD_ESC_TG_TOT]]-Tabla25[[#This Row],[ESC_DUR_COR_COD_ESC_TG_TOT]]</f>
        <v>266.17363636363621</v>
      </c>
      <c r="CG171" s="42">
        <f>Tabla25[[#This Row],[PAS_NUM_COR_COD_ROS_TG_NEG]]-Tabla25[[#This Row],[PAS_NUM_COR_COD_ESC_TG_NEG]]</f>
        <v>0.29999999999999982</v>
      </c>
      <c r="CH171" s="42">
        <f>Tabla25[[#This Row],[PAS_NUM_COR_COD_ROS_TG_NEU]]-Tabla25[[#This Row],[PAS_NUM_COR_COD_ESC_TG_NEU]]</f>
        <v>0.59999999999999964</v>
      </c>
      <c r="CI171" s="42">
        <f>Tabla25[[#This Row],[PAS_NUM_COR_COD_ROS_TG_POS]]-Tabla25[[#This Row],[PAS_NUM_COR_COD_ESC_TG_POS]]</f>
        <v>0.47368421052631549</v>
      </c>
      <c r="CJ171" s="42">
        <f>Tabla25[[#This Row],[PAS_NUM_COR_COD_ROS_TG_TOT]]-Tabla25[[#This Row],[PAS_NUM_COR_COD_ESC_TG_TOT]]</f>
        <v>0.45762711864406747</v>
      </c>
      <c r="CK171" s="42">
        <f>Tabla25[[#This Row],[PAS_DUR_COR_COD_ROS_TG_NEG]]-Tabla25[[#This Row],[PAS_DUR_COR_COD_ESC_TG_NEG]]</f>
        <v>-43.042857142857201</v>
      </c>
      <c r="CL171" s="42">
        <f>Tabla25[[#This Row],[PAS_DUR_COR_COD_ROS_TG_NEU]]-Tabla25[[#This Row],[PAS_DUR_COR_COD_ESC_TG_NEU]]</f>
        <v>240.1875</v>
      </c>
      <c r="CM171" s="42">
        <f>Tabla25[[#This Row],[PAS_DUR_COR_COD_ROS_TG_POS]]-Tabla25[[#This Row],[PAS_DUR_COR_COD_ESC_TG_POS]]</f>
        <v>-113.83928571428578</v>
      </c>
      <c r="CN171" s="42">
        <f>Tabla25[[#This Row],[PAS_DUR_COR_COD_ROS_TG_TOT]]-Tabla25[[#This Row],[PAS_DUR_COR_COD_ESC_TG_TOT]]</f>
        <v>31.067214700193517</v>
      </c>
      <c r="CO171" s="44">
        <f>Tabla25[[#This Row],[ESC_NUM_COR_COD_ROS_TG_NEG]]-Tabla25[[#This Row],[ESC_NUM_COR_COD_ESC_TG_NEG]]</f>
        <v>0.75</v>
      </c>
      <c r="CP171" s="44">
        <f>Tabla25[[#This Row],[ESC_NUM_COR_COD_ROS_TG_NEU]]-Tabla25[[#This Row],[ESC_NUM_COR_COD_ESC_TG_NEU]]</f>
        <v>-0.625</v>
      </c>
      <c r="CQ171" s="44">
        <f>Tabla25[[#This Row],[ESC_NUM_COR_COD_ROS_TG_POS]]-Tabla25[[#This Row],[ESC_NUM_COR_COD_ESC_TG_POS]]</f>
        <v>-1.4444444444444446</v>
      </c>
      <c r="CR171" s="44">
        <f>Tabla25[[#This Row],[ESC_NUM_COR_COD_ROS_TG_TOT]]-Tabla25[[#This Row],[ESC_NUM_COR_COD_ESC_TG_TOT]]</f>
        <v>-0.48</v>
      </c>
      <c r="CS171" s="44">
        <f>Tabla25[[#This Row],[ESC_DUR_COR_COD_ROS_TG_NEG]]-Tabla25[[#This Row],[ESC_DUR_COR_COD_ESC_TG_NEG]]</f>
        <v>378.55357142857133</v>
      </c>
      <c r="CT171" s="44">
        <f>Tabla25[[#This Row],[ESC_DUR_COR_COD_ROS_TG_NEU]]-Tabla25[[#This Row],[ESC_DUR_COR_COD_ESC_TG_NEU]]</f>
        <v>-98.660714285714334</v>
      </c>
      <c r="CU171" s="44">
        <f>Tabla25[[#This Row],[ESC_DUR_COR_COD_ROS_TG_POS]]-Tabla25[[#This Row],[ESC_DUR_COR_COD_ESC_TG_POS]]</f>
        <v>-307.84722222222217</v>
      </c>
      <c r="CV171" s="44">
        <f>Tabla25[[#This Row],[ESC_DUR_COR_COD_ROS_TG_TOT]]-Tabla25[[#This Row],[ESC_DUR_COR_COD_ESC_TG_TOT]]</f>
        <v>-22.349090909090933</v>
      </c>
      <c r="CW171" s="47">
        <f>Tabla25[[#This Row],[ROS_NUM_COR_COD_ROS_TG_NEG]]-Tabla25[[#This Row],[ROS_NUM_COR_COD_ESC_TG_NEG]]</f>
        <v>1.7777777777777777</v>
      </c>
      <c r="CX171" s="47">
        <f>Tabla25[[#This Row],[ROS_NUM_COR_COD_ROS_TG_NEU]]-Tabla25[[#This Row],[ROS_NUM_COR_COD_ESC_TG_NEU]]</f>
        <v>-0.14285714285714279</v>
      </c>
      <c r="CY171" s="47">
        <f>Tabla25[[#This Row],[ROS_NUM_COR_COD_ROS_TG_POS]]-Tabla25[[#This Row],[ROS_NUM_COR_COD_ESC_TG_POS]]</f>
        <v>1</v>
      </c>
      <c r="CZ171" s="47">
        <f>Tabla25[[#This Row],[ROS_NUM_COR_COD_ROS_TG_TOT]]-Tabla25[[#This Row],[ROS_NUM_COR_COD_ESC_TG_TOT]]</f>
        <v>0.96</v>
      </c>
      <c r="DA171" s="47">
        <f>Tabla25[[#This Row],[ROS_DUR_COR_COD_ROS_TG_NEG]]-Tabla25[[#This Row],[ROS_DUR_COR_COD_ESC_TG_NEG]]</f>
        <v>306.75</v>
      </c>
      <c r="DB171" s="47">
        <f>Tabla25[[#This Row],[ROS_DUR_COR_COD_ROS_TG_NEU]]-Tabla25[[#This Row],[ROS_DUR_COR_COD_ESC_TG_NEU]]</f>
        <v>151.59999999999991</v>
      </c>
      <c r="DC171" s="47">
        <f>Tabla25[[#This Row],[ROS_DUR_COR_COD_ROS_TG_POS]]-Tabla25[[#This Row],[ROS_DUR_COR_COD_ESC_TG_POS]]</f>
        <v>380</v>
      </c>
      <c r="DD171" s="47">
        <f>Tabla25[[#This Row],[ROS_DUR_COR_COD_ROS_TG_TOT]]-Tabla25[[#This Row],[ROS_DUR_COR_COD_ESC_TG_TOT]]</f>
        <v>288.94444444444434</v>
      </c>
    </row>
    <row r="172" spans="1:108" x14ac:dyDescent="0.3">
      <c r="A172" s="4" t="s">
        <v>170</v>
      </c>
      <c r="B172" s="2">
        <v>50</v>
      </c>
      <c r="C172" s="2">
        <v>2</v>
      </c>
      <c r="D172" s="2">
        <v>51</v>
      </c>
      <c r="BA172" s="33">
        <f>Tabla25[[#This Row],[ROS_NUM_COR_COD_ROS_TG_NEG]]-Tabla25[[#This Row],[PAS_NUM_COR_COD_ROS_TG_NEG]]</f>
        <v>0</v>
      </c>
      <c r="BB172" s="33">
        <f>Tabla25[[#This Row],[ROS_DUR_COR_COD_ROS_TG_NEG]]-Tabla25[[#This Row],[PAS_DUR_COR_COD_ROS_TG_NEG]]</f>
        <v>0</v>
      </c>
      <c r="BC172" s="33">
        <f>Tabla25[[#This Row],[ROS_NUM_COR_COD_ROS_TG_NEU]]-Tabla25[[#This Row],[PAS_NUM_COR_COD_ROS_TG_NEU]]</f>
        <v>0</v>
      </c>
      <c r="BD172" s="33">
        <f>Tabla25[[#This Row],[ROS_DUR_COR_COD_ROS_TG_NEU]]-Tabla25[[#This Row],[PAS_DUR_COR_COD_ROS_TG_NEU]]</f>
        <v>0</v>
      </c>
      <c r="BE172" s="33">
        <f>Tabla25[[#This Row],[ROS_NUM_COR_COD_ROS_TG_POS]]-Tabla25[[#This Row],[PAS_NUM_COR_COD_ROS_TG_POS]]</f>
        <v>0</v>
      </c>
      <c r="BF172" s="33">
        <f>Tabla25[[#This Row],[ROS_DUR_COR_COD_ROS_TG_POS]]-Tabla25[[#This Row],[PAS_DUR_COR_COD_ROS_TG_POS]]</f>
        <v>0</v>
      </c>
      <c r="BG172" s="33">
        <f>Tabla25[[#This Row],[ROS_NUM_COR_COD_ROS_TG_TOT]]-Tabla25[[#This Row],[PAS_NUM_COR_COD_ROS_TG_TOT]]</f>
        <v>0</v>
      </c>
      <c r="BH172" s="33">
        <f>Tabla25[[#This Row],[ROS_DUR_COR_COD_ROS_TG_TOT]]-Tabla25[[#This Row],[PAS_DUR_COR_COD_ROS_TG_TOT]]</f>
        <v>0</v>
      </c>
      <c r="BI172" s="30">
        <f>Tabla25[[#This Row],[ROS_NUM_COR_COD_ESC_TG_NEG]]-Tabla25[[#This Row],[PAS_NUM_COR_COD_ESC_TG_NEG]]</f>
        <v>0</v>
      </c>
      <c r="BJ172" s="30">
        <f>Tabla25[[#This Row],[ROS_DUR_COR_COD_ESC_TG_NEG]]-Tabla25[[#This Row],[PAS_DUR_COR_COD_ESC_TG_NEG]]</f>
        <v>0</v>
      </c>
      <c r="BK172" s="30">
        <f>Tabla25[[#This Row],[ROS_NUM_COR_COD_ESC_TG_NEU]]-Tabla25[[#This Row],[PAS_NUM_COR_COD_ESC_TG_NEU]]</f>
        <v>0</v>
      </c>
      <c r="BL172" s="30">
        <f>Tabla25[[#This Row],[ROS_DUR_COR_COD_ESC_TG_NEU]]-Tabla25[[#This Row],[PAS_DUR_COR_COD_ESC_TG_NEU]]</f>
        <v>0</v>
      </c>
      <c r="BM172" s="30">
        <f>Tabla25[[#This Row],[ROS_NUM_COR_COD_ESC_TG_POS]]-Tabla25[[#This Row],[PAS_NUM_COR_COD_ESC_TG_POS]]</f>
        <v>0</v>
      </c>
      <c r="BN172" s="30">
        <f>Tabla25[[#This Row],[ROS_DUR_COR_COD_ESC_TG_POS]]-Tabla25[[#This Row],[PAS_DUR_COR_COD_ESC_TG_POS]]</f>
        <v>0</v>
      </c>
      <c r="BO172" s="30">
        <f>Tabla25[[#This Row],[ROS_NUM_COR_COD_ESC_TG_TOT]]-Tabla25[[#This Row],[PAS_NUM_COR_COD_ESC_TG_TOT]]</f>
        <v>0</v>
      </c>
      <c r="BP172" s="30">
        <f>Tabla25[[#This Row],[ROS_DUR_COR_COD_ESC_TG_TOT]]-Tabla25[[#This Row],[PAS_DUR_COR_COD_ESC_TG_TOT]]</f>
        <v>0</v>
      </c>
      <c r="BQ172" s="36">
        <f>Tabla25[[#This Row],[PAS_NUM_COR_COD_ROS_TG_NEG]]-Tabla25[[#This Row],[ESC_NUM_COR_COD_ROS_TG_NEG]]</f>
        <v>0</v>
      </c>
      <c r="BR172" s="36">
        <f>Tabla25[[#This Row],[PAS_DUR_COR_COD_ROS_TG_NEG]]-Tabla25[[#This Row],[ESC_DUR_COR_COD_ROS_TG_NEG]]</f>
        <v>0</v>
      </c>
      <c r="BS172" s="36">
        <f>Tabla25[[#This Row],[PAS_NUM_COR_COD_ROS_TG_NEU]]-Tabla25[[#This Row],[ESC_NUM_COR_COD_ROS_TG_NEU]]</f>
        <v>0</v>
      </c>
      <c r="BT172" s="36">
        <f>Tabla25[[#This Row],[PAS_DUR_COR_COD_ROS_TG_NEU]]-Tabla25[[#This Row],[ESC_DUR_COR_COD_ROS_TG_NEU]]</f>
        <v>0</v>
      </c>
      <c r="BU172" s="36">
        <f>Tabla25[[#This Row],[PAS_NUM_COR_COD_ROS_TG_POS]]-Tabla25[[#This Row],[ESC_NUM_COR_COD_ROS_TG_POS]]</f>
        <v>0</v>
      </c>
      <c r="BV172" s="36">
        <f>Tabla25[[#This Row],[PAS_DUR_COR_COD_ROS_TG_POS]]-Tabla25[[#This Row],[ESC_DUR_COR_COD_ROS_TG_POS]]</f>
        <v>0</v>
      </c>
      <c r="BW172" s="36">
        <f>Tabla25[[#This Row],[PAS_NUM_COR_COD_ROS_TG_TOT]]-Tabla25[[#This Row],[ESC_NUM_COR_COD_ROS_TG_TOT]]</f>
        <v>0</v>
      </c>
      <c r="BX172" s="36">
        <f>Tabla25[[#This Row],[PAS_DUR_COR_COD_ROS_TG_TOT]]-Tabla25[[#This Row],[ESC_DUR_COR_COD_ROS_TG_TOT]]</f>
        <v>0</v>
      </c>
      <c r="BY172" s="39">
        <f>Tabla25[[#This Row],[PAS_NUM_COR_COD_ESC_TG_NEG]]-Tabla25[[#This Row],[ESC_NUM_COR_COD_ESC_TG_NEG]]</f>
        <v>0</v>
      </c>
      <c r="BZ172" s="39">
        <f>Tabla25[[#This Row],[PAS_DUR_COR_COD_ESC_TG_NEG]]-Tabla25[[#This Row],[ESC_DUR_COR_COD_ESC_TG_NEG]]</f>
        <v>0</v>
      </c>
      <c r="CA172" s="39">
        <f>Tabla25[[#This Row],[PAS_NUM_COR_COD_ESC_TG_NEU]]-Tabla25[[#This Row],[ESC_NUM_COR_COD_ESC_TG_NEU]]</f>
        <v>0</v>
      </c>
      <c r="CB172" s="39">
        <f>Tabla25[[#This Row],[PAS_DUR_COR_COD_ESC_TG_NEU]]-Tabla25[[#This Row],[ESC_DUR_COR_COD_ESC_TG_NEU]]</f>
        <v>0</v>
      </c>
      <c r="CC172" s="39">
        <f>Tabla25[[#This Row],[PAS_NUM_COR_COD_ESC_TG_POS]]-Tabla25[[#This Row],[ESC_NUM_COR_COD_ESC_TG_POS]]</f>
        <v>0</v>
      </c>
      <c r="CD172" s="39">
        <f>Tabla25[[#This Row],[PAS_DUR_COR_COD_ESC_TG_POS]]-Tabla25[[#This Row],[ESC_DUR_COR_COD_ESC_TG_POS]]</f>
        <v>0</v>
      </c>
      <c r="CE172" s="39">
        <f>Tabla25[[#This Row],[PAS_NUM_COR_COD_ESC_TG_TOT]]-Tabla25[[#This Row],[ESC_NUM_COR_COD_ESC_TG_TOT]]</f>
        <v>0</v>
      </c>
      <c r="CF172" s="39">
        <f>Tabla25[[#This Row],[PAS_DUR_COR_COD_ESC_TG_TOT]]-Tabla25[[#This Row],[ESC_DUR_COR_COD_ESC_TG_TOT]]</f>
        <v>0</v>
      </c>
      <c r="CG172" s="42">
        <f>Tabla25[[#This Row],[PAS_NUM_COR_COD_ROS_TG_NEG]]-Tabla25[[#This Row],[PAS_NUM_COR_COD_ESC_TG_NEG]]</f>
        <v>0</v>
      </c>
      <c r="CH172" s="42">
        <f>Tabla25[[#This Row],[PAS_NUM_COR_COD_ROS_TG_NEU]]-Tabla25[[#This Row],[PAS_NUM_COR_COD_ESC_TG_NEU]]</f>
        <v>0</v>
      </c>
      <c r="CI172" s="42">
        <f>Tabla25[[#This Row],[PAS_NUM_COR_COD_ROS_TG_POS]]-Tabla25[[#This Row],[PAS_NUM_COR_COD_ESC_TG_POS]]</f>
        <v>0</v>
      </c>
      <c r="CJ172" s="42">
        <f>Tabla25[[#This Row],[PAS_NUM_COR_COD_ROS_TG_TOT]]-Tabla25[[#This Row],[PAS_NUM_COR_COD_ESC_TG_TOT]]</f>
        <v>0</v>
      </c>
      <c r="CK172" s="42">
        <f>Tabla25[[#This Row],[PAS_DUR_COR_COD_ROS_TG_NEG]]-Tabla25[[#This Row],[PAS_DUR_COR_COD_ESC_TG_NEG]]</f>
        <v>0</v>
      </c>
      <c r="CL172" s="42">
        <f>Tabla25[[#This Row],[PAS_DUR_COR_COD_ROS_TG_NEU]]-Tabla25[[#This Row],[PAS_DUR_COR_COD_ESC_TG_NEU]]</f>
        <v>0</v>
      </c>
      <c r="CM172" s="42">
        <f>Tabla25[[#This Row],[PAS_DUR_COR_COD_ROS_TG_POS]]-Tabla25[[#This Row],[PAS_DUR_COR_COD_ESC_TG_POS]]</f>
        <v>0</v>
      </c>
      <c r="CN172" s="42">
        <f>Tabla25[[#This Row],[PAS_DUR_COR_COD_ROS_TG_TOT]]-Tabla25[[#This Row],[PAS_DUR_COR_COD_ESC_TG_TOT]]</f>
        <v>0</v>
      </c>
      <c r="CO172" s="44">
        <f>Tabla25[[#This Row],[ESC_NUM_COR_COD_ROS_TG_NEG]]-Tabla25[[#This Row],[ESC_NUM_COR_COD_ESC_TG_NEG]]</f>
        <v>0</v>
      </c>
      <c r="CP172" s="44">
        <f>Tabla25[[#This Row],[ESC_NUM_COR_COD_ROS_TG_NEU]]-Tabla25[[#This Row],[ESC_NUM_COR_COD_ESC_TG_NEU]]</f>
        <v>0</v>
      </c>
      <c r="CQ172" s="44">
        <f>Tabla25[[#This Row],[ESC_NUM_COR_COD_ROS_TG_POS]]-Tabla25[[#This Row],[ESC_NUM_COR_COD_ESC_TG_POS]]</f>
        <v>0</v>
      </c>
      <c r="CR172" s="44">
        <f>Tabla25[[#This Row],[ESC_NUM_COR_COD_ROS_TG_TOT]]-Tabla25[[#This Row],[ESC_NUM_COR_COD_ESC_TG_TOT]]</f>
        <v>0</v>
      </c>
      <c r="CS172" s="44">
        <f>Tabla25[[#This Row],[ESC_DUR_COR_COD_ROS_TG_NEG]]-Tabla25[[#This Row],[ESC_DUR_COR_COD_ESC_TG_NEG]]</f>
        <v>0</v>
      </c>
      <c r="CT172" s="44">
        <f>Tabla25[[#This Row],[ESC_DUR_COR_COD_ROS_TG_NEU]]-Tabla25[[#This Row],[ESC_DUR_COR_COD_ESC_TG_NEU]]</f>
        <v>0</v>
      </c>
      <c r="CU172" s="44">
        <f>Tabla25[[#This Row],[ESC_DUR_COR_COD_ROS_TG_POS]]-Tabla25[[#This Row],[ESC_DUR_COR_COD_ESC_TG_POS]]</f>
        <v>0</v>
      </c>
      <c r="CV172" s="44">
        <f>Tabla25[[#This Row],[ESC_DUR_COR_COD_ROS_TG_TOT]]-Tabla25[[#This Row],[ESC_DUR_COR_COD_ESC_TG_TOT]]</f>
        <v>0</v>
      </c>
      <c r="CW172" s="47">
        <f>Tabla25[[#This Row],[ROS_NUM_COR_COD_ROS_TG_NEG]]-Tabla25[[#This Row],[ROS_NUM_COR_COD_ESC_TG_NEG]]</f>
        <v>0</v>
      </c>
      <c r="CX172" s="47">
        <f>Tabla25[[#This Row],[ROS_NUM_COR_COD_ROS_TG_NEU]]-Tabla25[[#This Row],[ROS_NUM_COR_COD_ESC_TG_NEU]]</f>
        <v>0</v>
      </c>
      <c r="CY172" s="47">
        <f>Tabla25[[#This Row],[ROS_NUM_COR_COD_ROS_TG_POS]]-Tabla25[[#This Row],[ROS_NUM_COR_COD_ESC_TG_POS]]</f>
        <v>0</v>
      </c>
      <c r="CZ172" s="47">
        <f>Tabla25[[#This Row],[ROS_NUM_COR_COD_ROS_TG_TOT]]-Tabla25[[#This Row],[ROS_NUM_COR_COD_ESC_TG_TOT]]</f>
        <v>0</v>
      </c>
      <c r="DA172" s="47">
        <f>Tabla25[[#This Row],[ROS_DUR_COR_COD_ROS_TG_NEG]]-Tabla25[[#This Row],[ROS_DUR_COR_COD_ESC_TG_NEG]]</f>
        <v>0</v>
      </c>
      <c r="DB172" s="47">
        <f>Tabla25[[#This Row],[ROS_DUR_COR_COD_ROS_TG_NEU]]-Tabla25[[#This Row],[ROS_DUR_COR_COD_ESC_TG_NEU]]</f>
        <v>0</v>
      </c>
      <c r="DC172" s="47">
        <f>Tabla25[[#This Row],[ROS_DUR_COR_COD_ROS_TG_POS]]-Tabla25[[#This Row],[ROS_DUR_COR_COD_ESC_TG_POS]]</f>
        <v>0</v>
      </c>
      <c r="DD172" s="47">
        <f>Tabla25[[#This Row],[ROS_DUR_COR_COD_ROS_TG_TOT]]-Tabla25[[#This Row],[ROS_DUR_COR_COD_ESC_TG_TOT]]</f>
        <v>0</v>
      </c>
    </row>
    <row r="173" spans="1:108" x14ac:dyDescent="0.3">
      <c r="A173" s="2" t="s">
        <v>171</v>
      </c>
      <c r="B173" s="2">
        <v>50</v>
      </c>
      <c r="C173" s="2">
        <v>2</v>
      </c>
      <c r="D173" s="2">
        <v>53</v>
      </c>
      <c r="E173" s="19">
        <v>3.85</v>
      </c>
      <c r="F173" s="19">
        <v>1061.5882352941176</v>
      </c>
      <c r="G173" s="19">
        <v>3</v>
      </c>
      <c r="H173" s="19">
        <v>1071.6428571428571</v>
      </c>
      <c r="I173" s="19">
        <v>3.45</v>
      </c>
      <c r="J173" s="19">
        <v>1159.8666666666666</v>
      </c>
      <c r="K173" s="19">
        <v>3.4333333333333331</v>
      </c>
      <c r="L173" s="19">
        <v>1096.695652173913</v>
      </c>
      <c r="M173" s="21">
        <v>3.1</v>
      </c>
      <c r="N173" s="21">
        <v>949.35294117647061</v>
      </c>
      <c r="O173" s="21">
        <v>3.9</v>
      </c>
      <c r="P173" s="21">
        <v>1150.1176470588234</v>
      </c>
      <c r="Q173" s="21">
        <v>2.7</v>
      </c>
      <c r="R173" s="21">
        <v>922</v>
      </c>
      <c r="S173" s="21">
        <v>3.2333333333333334</v>
      </c>
      <c r="T173" s="21">
        <v>1010.6326530612245</v>
      </c>
      <c r="U173" s="22">
        <v>3.7</v>
      </c>
      <c r="V173" s="22">
        <v>1469.25</v>
      </c>
      <c r="W173" s="22">
        <v>4.9000000000000004</v>
      </c>
      <c r="X173" s="22">
        <v>1557.25</v>
      </c>
      <c r="Y173" s="22">
        <v>4.8</v>
      </c>
      <c r="Z173" s="22">
        <v>1508.5555555555557</v>
      </c>
      <c r="AA173" s="22">
        <v>4.4666666666666668</v>
      </c>
      <c r="AB173" s="22">
        <v>1511.56</v>
      </c>
      <c r="AC173" s="24">
        <v>3.5</v>
      </c>
      <c r="AD173" s="24">
        <v>1265</v>
      </c>
      <c r="AE173" s="24">
        <v>2.8</v>
      </c>
      <c r="AF173" s="24">
        <v>944.625</v>
      </c>
      <c r="AG173" s="24">
        <v>2.8</v>
      </c>
      <c r="AH173" s="24">
        <v>1069.6666666666667</v>
      </c>
      <c r="AI173" s="24">
        <v>3.0333333333333332</v>
      </c>
      <c r="AJ173" s="24">
        <v>1087.1428571428571</v>
      </c>
      <c r="AK173" s="26">
        <v>2.8888888888888888</v>
      </c>
      <c r="AL173" s="26">
        <v>1315.4</v>
      </c>
      <c r="AM173" s="26">
        <v>2.2000000000000002</v>
      </c>
      <c r="AN173" s="26">
        <v>1262.5</v>
      </c>
      <c r="AO173" s="26">
        <v>3.1</v>
      </c>
      <c r="AP173" s="26">
        <v>1004.375</v>
      </c>
      <c r="AQ173" s="26">
        <v>2.7241379310344827</v>
      </c>
      <c r="AR173" s="26">
        <v>1156.5882352941176</v>
      </c>
      <c r="AS173" s="28">
        <v>3.2222222222222223</v>
      </c>
      <c r="AT173" s="28">
        <v>1003.3333333333334</v>
      </c>
      <c r="AU173" s="28">
        <v>3.8</v>
      </c>
      <c r="AV173" s="28">
        <v>1103.5</v>
      </c>
      <c r="AW173" s="28">
        <v>3.7</v>
      </c>
      <c r="AX173" s="28">
        <v>918</v>
      </c>
      <c r="AY173" s="28">
        <v>3.5862068965517242</v>
      </c>
      <c r="AZ173" s="28">
        <v>1004.7826086956521</v>
      </c>
      <c r="BA173" s="33">
        <f>Tabla25[[#This Row],[ROS_NUM_COR_COD_ROS_TG_NEG]]-Tabla25[[#This Row],[PAS_NUM_COR_COD_ROS_TG_NEG]]</f>
        <v>0.12222222222222223</v>
      </c>
      <c r="BB173" s="33">
        <f>Tabla25[[#This Row],[ROS_DUR_COR_COD_ROS_TG_NEG]]-Tabla25[[#This Row],[PAS_DUR_COR_COD_ROS_TG_NEG]]</f>
        <v>53.980392156862763</v>
      </c>
      <c r="BC173" s="33">
        <f>Tabla25[[#This Row],[ROS_NUM_COR_COD_ROS_TG_NEU]]-Tabla25[[#This Row],[PAS_NUM_COR_COD_ROS_TG_NEU]]</f>
        <v>-0.10000000000000009</v>
      </c>
      <c r="BD173" s="33">
        <f>Tabla25[[#This Row],[ROS_DUR_COR_COD_ROS_TG_NEU]]-Tabla25[[#This Row],[PAS_DUR_COR_COD_ROS_TG_NEU]]</f>
        <v>-46.617647058823422</v>
      </c>
      <c r="BE173" s="33">
        <f>Tabla25[[#This Row],[ROS_NUM_COR_COD_ROS_TG_POS]]-Tabla25[[#This Row],[PAS_NUM_COR_COD_ROS_TG_POS]]</f>
        <v>1</v>
      </c>
      <c r="BF173" s="33">
        <f>Tabla25[[#This Row],[ROS_DUR_COR_COD_ROS_TG_POS]]-Tabla25[[#This Row],[PAS_DUR_COR_COD_ROS_TG_POS]]</f>
        <v>-4</v>
      </c>
      <c r="BG173" s="33">
        <f>Tabla25[[#This Row],[ROS_NUM_COR_COD_ROS_TG_TOT]]-Tabla25[[#This Row],[PAS_NUM_COR_COD_ROS_TG_TOT]]</f>
        <v>0.35287356321839081</v>
      </c>
      <c r="BH173" s="33">
        <f>Tabla25[[#This Row],[ROS_DUR_COR_COD_ROS_TG_TOT]]-Tabla25[[#This Row],[PAS_DUR_COR_COD_ROS_TG_TOT]]</f>
        <v>-5.8500443655723302</v>
      </c>
      <c r="BI173" s="30">
        <f>Tabla25[[#This Row],[ROS_NUM_COR_COD_ESC_TG_NEG]]-Tabla25[[#This Row],[PAS_NUM_COR_COD_ESC_TG_NEG]]</f>
        <v>-0.96111111111111125</v>
      </c>
      <c r="BJ173" s="30">
        <f>Tabla25[[#This Row],[ROS_DUR_COR_COD_ESC_TG_NEG]]-Tabla25[[#This Row],[PAS_DUR_COR_COD_ESC_TG_NEG]]</f>
        <v>253.81176470588252</v>
      </c>
      <c r="BK173" s="30">
        <f>Tabla25[[#This Row],[ROS_NUM_COR_COD_ESC_TG_NEU]]-Tabla25[[#This Row],[PAS_NUM_COR_COD_ESC_TG_NEU]]</f>
        <v>-0.79999999999999982</v>
      </c>
      <c r="BL173" s="30">
        <f>Tabla25[[#This Row],[ROS_DUR_COR_COD_ESC_TG_NEU]]-Tabla25[[#This Row],[PAS_DUR_COR_COD_ESC_TG_NEU]]</f>
        <v>190.85714285714289</v>
      </c>
      <c r="BM173" s="30">
        <f>Tabla25[[#This Row],[ROS_NUM_COR_COD_ESC_TG_POS]]-Tabla25[[#This Row],[PAS_NUM_COR_COD_ESC_TG_POS]]</f>
        <v>-0.35000000000000009</v>
      </c>
      <c r="BN173" s="30">
        <f>Tabla25[[#This Row],[ROS_DUR_COR_COD_ESC_TG_POS]]-Tabla25[[#This Row],[PAS_DUR_COR_COD_ESC_TG_POS]]</f>
        <v>-155.49166666666656</v>
      </c>
      <c r="BO173" s="30">
        <f>Tabla25[[#This Row],[ROS_NUM_COR_COD_ESC_TG_TOT]]-Tabla25[[#This Row],[PAS_NUM_COR_COD_ESC_TG_TOT]]</f>
        <v>-0.70919540229885047</v>
      </c>
      <c r="BP173" s="30">
        <f>Tabla25[[#This Row],[ROS_DUR_COR_COD_ESC_TG_TOT]]-Tabla25[[#This Row],[PAS_DUR_COR_COD_ESC_TG_TOT]]</f>
        <v>59.892583120204563</v>
      </c>
      <c r="BQ173" s="36">
        <f>Tabla25[[#This Row],[PAS_NUM_COR_COD_ROS_TG_NEG]]-Tabla25[[#This Row],[ESC_NUM_COR_COD_ROS_TG_NEG]]</f>
        <v>-0.39999999999999991</v>
      </c>
      <c r="BR173" s="36">
        <f>Tabla25[[#This Row],[PAS_DUR_COR_COD_ROS_TG_NEG]]-Tabla25[[#This Row],[ESC_DUR_COR_COD_ROS_TG_NEG]]</f>
        <v>-315.64705882352939</v>
      </c>
      <c r="BS173" s="36">
        <f>Tabla25[[#This Row],[PAS_NUM_COR_COD_ROS_TG_NEU]]-Tabla25[[#This Row],[ESC_NUM_COR_COD_ROS_TG_NEU]]</f>
        <v>1.1000000000000001</v>
      </c>
      <c r="BT173" s="36">
        <f>Tabla25[[#This Row],[PAS_DUR_COR_COD_ROS_TG_NEU]]-Tabla25[[#This Row],[ESC_DUR_COR_COD_ROS_TG_NEU]]</f>
        <v>205.49264705882342</v>
      </c>
      <c r="BU173" s="36">
        <f>Tabla25[[#This Row],[PAS_NUM_COR_COD_ROS_TG_POS]]-Tabla25[[#This Row],[ESC_NUM_COR_COD_ROS_TG_POS]]</f>
        <v>-9.9999999999999645E-2</v>
      </c>
      <c r="BV173" s="36">
        <f>Tabla25[[#This Row],[PAS_DUR_COR_COD_ROS_TG_POS]]-Tabla25[[#This Row],[ESC_DUR_COR_COD_ROS_TG_POS]]</f>
        <v>-147.66666666666674</v>
      </c>
      <c r="BW173" s="36">
        <f>Tabla25[[#This Row],[PAS_NUM_COR_COD_ROS_TG_TOT]]-Tabla25[[#This Row],[ESC_NUM_COR_COD_ROS_TG_TOT]]</f>
        <v>0.20000000000000018</v>
      </c>
      <c r="BX173" s="36">
        <f>Tabla25[[#This Row],[PAS_DUR_COR_COD_ROS_TG_TOT]]-Tabla25[[#This Row],[ESC_DUR_COR_COD_ROS_TG_TOT]]</f>
        <v>-76.510204081632651</v>
      </c>
      <c r="BY173" s="39">
        <f>Tabla25[[#This Row],[PAS_NUM_COR_COD_ESC_TG_NEG]]-Tabla25[[#This Row],[ESC_NUM_COR_COD_ESC_TG_NEG]]</f>
        <v>0.14999999999999991</v>
      </c>
      <c r="BZ173" s="39">
        <f>Tabla25[[#This Row],[PAS_DUR_COR_COD_ESC_TG_NEG]]-Tabla25[[#This Row],[ESC_DUR_COR_COD_ESC_TG_NEG]]</f>
        <v>-407.66176470588243</v>
      </c>
      <c r="CA173" s="39">
        <f>Tabla25[[#This Row],[PAS_NUM_COR_COD_ESC_TG_NEU]]-Tabla25[[#This Row],[ESC_NUM_COR_COD_ESC_TG_NEU]]</f>
        <v>-1.9000000000000004</v>
      </c>
      <c r="CB173" s="39">
        <f>Tabla25[[#This Row],[PAS_DUR_COR_COD_ESC_TG_NEU]]-Tabla25[[#This Row],[ESC_DUR_COR_COD_ESC_TG_NEU]]</f>
        <v>-485.60714285714289</v>
      </c>
      <c r="CC173" s="39">
        <f>Tabla25[[#This Row],[PAS_NUM_COR_COD_ESC_TG_POS]]-Tabla25[[#This Row],[ESC_NUM_COR_COD_ESC_TG_POS]]</f>
        <v>-1.3499999999999996</v>
      </c>
      <c r="CD173" s="39">
        <f>Tabla25[[#This Row],[PAS_DUR_COR_COD_ESC_TG_POS]]-Tabla25[[#This Row],[ESC_DUR_COR_COD_ESC_TG_POS]]</f>
        <v>-348.6888888888891</v>
      </c>
      <c r="CE173" s="39">
        <f>Tabla25[[#This Row],[PAS_NUM_COR_COD_ESC_TG_TOT]]-Tabla25[[#This Row],[ESC_NUM_COR_COD_ESC_TG_TOT]]</f>
        <v>-1.0333333333333337</v>
      </c>
      <c r="CF173" s="39">
        <f>Tabla25[[#This Row],[PAS_DUR_COR_COD_ESC_TG_TOT]]-Tabla25[[#This Row],[ESC_DUR_COR_COD_ESC_TG_TOT]]</f>
        <v>-414.86434782608694</v>
      </c>
      <c r="CG173" s="42">
        <f>Tabla25[[#This Row],[PAS_NUM_COR_COD_ROS_TG_NEG]]-Tabla25[[#This Row],[PAS_NUM_COR_COD_ESC_TG_NEG]]</f>
        <v>-0.75</v>
      </c>
      <c r="CH173" s="42">
        <f>Tabla25[[#This Row],[PAS_NUM_COR_COD_ROS_TG_NEU]]-Tabla25[[#This Row],[PAS_NUM_COR_COD_ESC_TG_NEU]]</f>
        <v>0.89999999999999991</v>
      </c>
      <c r="CI173" s="42">
        <f>Tabla25[[#This Row],[PAS_NUM_COR_COD_ROS_TG_POS]]-Tabla25[[#This Row],[PAS_NUM_COR_COD_ESC_TG_POS]]</f>
        <v>-0.75</v>
      </c>
      <c r="CJ173" s="42">
        <f>Tabla25[[#This Row],[PAS_NUM_COR_COD_ROS_TG_TOT]]-Tabla25[[#This Row],[PAS_NUM_COR_COD_ESC_TG_TOT]]</f>
        <v>-0.19999999999999973</v>
      </c>
      <c r="CK173" s="42">
        <f>Tabla25[[#This Row],[PAS_DUR_COR_COD_ROS_TG_NEG]]-Tabla25[[#This Row],[PAS_DUR_COR_COD_ESC_TG_NEG]]</f>
        <v>-112.23529411764696</v>
      </c>
      <c r="CL173" s="42">
        <f>Tabla25[[#This Row],[PAS_DUR_COR_COD_ROS_TG_NEU]]-Tabla25[[#This Row],[PAS_DUR_COR_COD_ESC_TG_NEU]]</f>
        <v>78.474789915966312</v>
      </c>
      <c r="CM173" s="42">
        <f>Tabla25[[#This Row],[PAS_DUR_COR_COD_ROS_TG_POS]]-Tabla25[[#This Row],[PAS_DUR_COR_COD_ESC_TG_POS]]</f>
        <v>-237.86666666666656</v>
      </c>
      <c r="CN173" s="42">
        <f>Tabla25[[#This Row],[PAS_DUR_COR_COD_ROS_TG_TOT]]-Tabla25[[#This Row],[PAS_DUR_COR_COD_ESC_TG_TOT]]</f>
        <v>-86.062999112688544</v>
      </c>
      <c r="CO173" s="44">
        <f>Tabla25[[#This Row],[ESC_NUM_COR_COD_ROS_TG_NEG]]-Tabla25[[#This Row],[ESC_NUM_COR_COD_ESC_TG_NEG]]</f>
        <v>-0.20000000000000018</v>
      </c>
      <c r="CP173" s="44">
        <f>Tabla25[[#This Row],[ESC_NUM_COR_COD_ROS_TG_NEU]]-Tabla25[[#This Row],[ESC_NUM_COR_COD_ESC_TG_NEU]]</f>
        <v>-2.1000000000000005</v>
      </c>
      <c r="CQ173" s="44">
        <f>Tabla25[[#This Row],[ESC_NUM_COR_COD_ROS_TG_POS]]-Tabla25[[#This Row],[ESC_NUM_COR_COD_ESC_TG_POS]]</f>
        <v>-2</v>
      </c>
      <c r="CR173" s="44">
        <f>Tabla25[[#This Row],[ESC_NUM_COR_COD_ROS_TG_TOT]]-Tabla25[[#This Row],[ESC_NUM_COR_COD_ESC_TG_TOT]]</f>
        <v>-1.4333333333333336</v>
      </c>
      <c r="CS173" s="44">
        <f>Tabla25[[#This Row],[ESC_DUR_COR_COD_ROS_TG_NEG]]-Tabla25[[#This Row],[ESC_DUR_COR_COD_ESC_TG_NEG]]</f>
        <v>-204.25</v>
      </c>
      <c r="CT173" s="44">
        <f>Tabla25[[#This Row],[ESC_DUR_COR_COD_ROS_TG_NEU]]-Tabla25[[#This Row],[ESC_DUR_COR_COD_ESC_TG_NEU]]</f>
        <v>-612.625</v>
      </c>
      <c r="CU173" s="44">
        <f>Tabla25[[#This Row],[ESC_DUR_COR_COD_ROS_TG_POS]]-Tabla25[[#This Row],[ESC_DUR_COR_COD_ESC_TG_POS]]</f>
        <v>-438.88888888888891</v>
      </c>
      <c r="CV173" s="44">
        <f>Tabla25[[#This Row],[ESC_DUR_COR_COD_ROS_TG_TOT]]-Tabla25[[#This Row],[ESC_DUR_COR_COD_ESC_TG_TOT]]</f>
        <v>-424.41714285714284</v>
      </c>
      <c r="CW173" s="47">
        <f>Tabla25[[#This Row],[ROS_NUM_COR_COD_ROS_TG_NEG]]-Tabla25[[#This Row],[ROS_NUM_COR_COD_ESC_TG_NEG]]</f>
        <v>0.33333333333333348</v>
      </c>
      <c r="CX173" s="47">
        <f>Tabla25[[#This Row],[ROS_NUM_COR_COD_ROS_TG_NEU]]-Tabla25[[#This Row],[ROS_NUM_COR_COD_ESC_TG_NEU]]</f>
        <v>1.5999999999999996</v>
      </c>
      <c r="CY173" s="47">
        <f>Tabla25[[#This Row],[ROS_NUM_COR_COD_ROS_TG_POS]]-Tabla25[[#This Row],[ROS_NUM_COR_COD_ESC_TG_POS]]</f>
        <v>0.60000000000000009</v>
      </c>
      <c r="CZ173" s="47">
        <f>Tabla25[[#This Row],[ROS_NUM_COR_COD_ROS_TG_TOT]]-Tabla25[[#This Row],[ROS_NUM_COR_COD_ESC_TG_TOT]]</f>
        <v>0.86206896551724155</v>
      </c>
      <c r="DA173" s="47">
        <f>Tabla25[[#This Row],[ROS_DUR_COR_COD_ROS_TG_NEG]]-Tabla25[[#This Row],[ROS_DUR_COR_COD_ESC_TG_NEG]]</f>
        <v>-312.06666666666672</v>
      </c>
      <c r="DB173" s="47">
        <f>Tabla25[[#This Row],[ROS_DUR_COR_COD_ROS_TG_NEU]]-Tabla25[[#This Row],[ROS_DUR_COR_COD_ESC_TG_NEU]]</f>
        <v>-159</v>
      </c>
      <c r="DC173" s="47">
        <f>Tabla25[[#This Row],[ROS_DUR_COR_COD_ROS_TG_POS]]-Tabla25[[#This Row],[ROS_DUR_COR_COD_ESC_TG_POS]]</f>
        <v>-86.375</v>
      </c>
      <c r="DD173" s="47">
        <f>Tabla25[[#This Row],[ROS_DUR_COR_COD_ROS_TG_TOT]]-Tabla25[[#This Row],[ROS_DUR_COR_COD_ESC_TG_TOT]]</f>
        <v>-151.80562659846544</v>
      </c>
    </row>
    <row r="174" spans="1:108" x14ac:dyDescent="0.3">
      <c r="A174" s="2" t="s">
        <v>172</v>
      </c>
      <c r="B174" s="2">
        <v>50</v>
      </c>
      <c r="C174" s="2">
        <v>2</v>
      </c>
      <c r="D174" s="2">
        <v>58</v>
      </c>
      <c r="E174" s="19">
        <v>2.8</v>
      </c>
      <c r="F174" s="19">
        <v>1583.8181818181818</v>
      </c>
      <c r="G174" s="19">
        <v>3.15</v>
      </c>
      <c r="H174" s="19">
        <v>1739.4166666666667</v>
      </c>
      <c r="I174" s="19">
        <v>2.95</v>
      </c>
      <c r="J174" s="19">
        <v>1557.6666666666667</v>
      </c>
      <c r="K174" s="19">
        <v>2.9666666666666668</v>
      </c>
      <c r="L174" s="19">
        <v>1628.2</v>
      </c>
      <c r="M174" s="21">
        <v>3.35</v>
      </c>
      <c r="N174" s="21">
        <v>1798.3333333333333</v>
      </c>
      <c r="O174" s="21">
        <v>2.7</v>
      </c>
      <c r="P174" s="21">
        <v>1610.3636363636363</v>
      </c>
      <c r="Q174" s="21">
        <v>3.1</v>
      </c>
      <c r="R174" s="21">
        <v>1584.7692307692307</v>
      </c>
      <c r="S174" s="21">
        <v>3.05</v>
      </c>
      <c r="T174" s="21">
        <v>1663.7777777777778</v>
      </c>
      <c r="U174" s="22">
        <v>4.5555555555555554</v>
      </c>
      <c r="V174" s="22">
        <v>1573</v>
      </c>
      <c r="W174" s="22">
        <v>3.2857142857142856</v>
      </c>
      <c r="X174" s="22">
        <v>1344</v>
      </c>
      <c r="Y174" s="22">
        <v>3.875</v>
      </c>
      <c r="Z174" s="22">
        <v>1273.4000000000001</v>
      </c>
      <c r="AA174" s="22">
        <v>3.9583333333333335</v>
      </c>
      <c r="AB174" s="22">
        <v>1408.409090909091</v>
      </c>
      <c r="AC174" s="24">
        <v>2</v>
      </c>
      <c r="AD174" s="24">
        <v>643.06666666666672</v>
      </c>
      <c r="AE174" s="24">
        <v>2.7857142857142856</v>
      </c>
      <c r="AF174" s="24">
        <v>1115.8181818181818</v>
      </c>
      <c r="AG174" s="24">
        <v>2.0625</v>
      </c>
      <c r="AH174" s="24">
        <v>861.63636363636363</v>
      </c>
      <c r="AI174" s="24">
        <v>2.25</v>
      </c>
      <c r="AJ174" s="24">
        <v>848.59459459459458</v>
      </c>
      <c r="AK174" s="26">
        <v>1</v>
      </c>
      <c r="AL174" s="26">
        <v>481.5</v>
      </c>
      <c r="AM174" s="26">
        <v>1.4444444444444444</v>
      </c>
      <c r="AN174" s="26">
        <v>1092</v>
      </c>
      <c r="AO174" s="26">
        <v>2.5555555555555554</v>
      </c>
      <c r="AP174" s="26">
        <v>1015.5714285714286</v>
      </c>
      <c r="AQ174" s="26">
        <v>1.72</v>
      </c>
      <c r="AR174" s="26">
        <v>893.5333333333333</v>
      </c>
      <c r="AS174" s="28">
        <v>5.7142857142857144</v>
      </c>
      <c r="AT174" s="28">
        <v>1877</v>
      </c>
      <c r="AU174" s="28">
        <v>5.1111111111111107</v>
      </c>
      <c r="AV174" s="28">
        <v>1709.3333333333333</v>
      </c>
      <c r="AW174" s="28">
        <v>4.5555555555555554</v>
      </c>
      <c r="AX174" s="28">
        <v>1390.8888888888889</v>
      </c>
      <c r="AY174" s="28">
        <v>5.08</v>
      </c>
      <c r="AZ174" s="28">
        <v>1641.64</v>
      </c>
      <c r="BA174" s="33">
        <f>Tabla25[[#This Row],[ROS_NUM_COR_COD_ROS_TG_NEG]]-Tabla25[[#This Row],[PAS_NUM_COR_COD_ROS_TG_NEG]]</f>
        <v>2.3642857142857143</v>
      </c>
      <c r="BB174" s="33">
        <f>Tabla25[[#This Row],[ROS_DUR_COR_COD_ROS_TG_NEG]]-Tabla25[[#This Row],[PAS_DUR_COR_COD_ROS_TG_NEG]]</f>
        <v>78.666666666666742</v>
      </c>
      <c r="BC174" s="33">
        <f>Tabla25[[#This Row],[ROS_NUM_COR_COD_ROS_TG_NEU]]-Tabla25[[#This Row],[PAS_NUM_COR_COD_ROS_TG_NEU]]</f>
        <v>2.4111111111111105</v>
      </c>
      <c r="BD174" s="33">
        <f>Tabla25[[#This Row],[ROS_DUR_COR_COD_ROS_TG_NEU]]-Tabla25[[#This Row],[PAS_DUR_COR_COD_ROS_TG_NEU]]</f>
        <v>98.969696969696997</v>
      </c>
      <c r="BE174" s="33">
        <f>Tabla25[[#This Row],[ROS_NUM_COR_COD_ROS_TG_POS]]-Tabla25[[#This Row],[PAS_NUM_COR_COD_ROS_TG_POS]]</f>
        <v>1.4555555555555553</v>
      </c>
      <c r="BF174" s="33">
        <f>Tabla25[[#This Row],[ROS_DUR_COR_COD_ROS_TG_POS]]-Tabla25[[#This Row],[PAS_DUR_COR_COD_ROS_TG_POS]]</f>
        <v>-193.8803418803418</v>
      </c>
      <c r="BG174" s="33">
        <f>Tabla25[[#This Row],[ROS_NUM_COR_COD_ROS_TG_TOT]]-Tabla25[[#This Row],[PAS_NUM_COR_COD_ROS_TG_TOT]]</f>
        <v>2.0300000000000002</v>
      </c>
      <c r="BH174" s="33">
        <f>Tabla25[[#This Row],[ROS_DUR_COR_COD_ROS_TG_TOT]]-Tabla25[[#This Row],[PAS_DUR_COR_COD_ROS_TG_TOT]]</f>
        <v>-22.137777777777728</v>
      </c>
      <c r="BI174" s="30">
        <f>Tabla25[[#This Row],[ROS_NUM_COR_COD_ESC_TG_NEG]]-Tabla25[[#This Row],[PAS_NUM_COR_COD_ESC_TG_NEG]]</f>
        <v>-1.7999999999999998</v>
      </c>
      <c r="BJ174" s="30">
        <f>Tabla25[[#This Row],[ROS_DUR_COR_COD_ESC_TG_NEG]]-Tabla25[[#This Row],[PAS_DUR_COR_COD_ESC_TG_NEG]]</f>
        <v>-1102.3181818181818</v>
      </c>
      <c r="BK174" s="30">
        <f>Tabla25[[#This Row],[ROS_NUM_COR_COD_ESC_TG_NEU]]-Tabla25[[#This Row],[PAS_NUM_COR_COD_ESC_TG_NEU]]</f>
        <v>-1.7055555555555555</v>
      </c>
      <c r="BL174" s="30">
        <f>Tabla25[[#This Row],[ROS_DUR_COR_COD_ESC_TG_NEU]]-Tabla25[[#This Row],[PAS_DUR_COR_COD_ESC_TG_NEU]]</f>
        <v>-647.41666666666674</v>
      </c>
      <c r="BM174" s="30">
        <f>Tabla25[[#This Row],[ROS_NUM_COR_COD_ESC_TG_POS]]-Tabla25[[#This Row],[PAS_NUM_COR_COD_ESC_TG_POS]]</f>
        <v>-0.39444444444444482</v>
      </c>
      <c r="BN174" s="30">
        <f>Tabla25[[#This Row],[ROS_DUR_COR_COD_ESC_TG_POS]]-Tabla25[[#This Row],[PAS_DUR_COR_COD_ESC_TG_POS]]</f>
        <v>-542.09523809523819</v>
      </c>
      <c r="BO174" s="30">
        <f>Tabla25[[#This Row],[ROS_NUM_COR_COD_ESC_TG_TOT]]-Tabla25[[#This Row],[PAS_NUM_COR_COD_ESC_TG_TOT]]</f>
        <v>-1.2466666666666668</v>
      </c>
      <c r="BP174" s="30">
        <f>Tabla25[[#This Row],[ROS_DUR_COR_COD_ESC_TG_TOT]]-Tabla25[[#This Row],[PAS_DUR_COR_COD_ESC_TG_TOT]]</f>
        <v>-734.66666666666674</v>
      </c>
      <c r="BQ174" s="36">
        <f>Tabla25[[#This Row],[PAS_NUM_COR_COD_ROS_TG_NEG]]-Tabla25[[#This Row],[ESC_NUM_COR_COD_ROS_TG_NEG]]</f>
        <v>1.35</v>
      </c>
      <c r="BR174" s="36">
        <f>Tabla25[[#This Row],[PAS_DUR_COR_COD_ROS_TG_NEG]]-Tabla25[[#This Row],[ESC_DUR_COR_COD_ROS_TG_NEG]]</f>
        <v>1155.2666666666664</v>
      </c>
      <c r="BS174" s="36">
        <f>Tabla25[[#This Row],[PAS_NUM_COR_COD_ROS_TG_NEU]]-Tabla25[[#This Row],[ESC_NUM_COR_COD_ROS_TG_NEU]]</f>
        <v>-8.571428571428541E-2</v>
      </c>
      <c r="BT174" s="36">
        <f>Tabla25[[#This Row],[PAS_DUR_COR_COD_ROS_TG_NEU]]-Tabla25[[#This Row],[ESC_DUR_COR_COD_ROS_TG_NEU]]</f>
        <v>494.5454545454545</v>
      </c>
      <c r="BU174" s="36">
        <f>Tabla25[[#This Row],[PAS_NUM_COR_COD_ROS_TG_POS]]-Tabla25[[#This Row],[ESC_NUM_COR_COD_ROS_TG_POS]]</f>
        <v>1.0375000000000001</v>
      </c>
      <c r="BV174" s="36">
        <f>Tabla25[[#This Row],[PAS_DUR_COR_COD_ROS_TG_POS]]-Tabla25[[#This Row],[ESC_DUR_COR_COD_ROS_TG_POS]]</f>
        <v>723.13286713286709</v>
      </c>
      <c r="BW174" s="36">
        <f>Tabla25[[#This Row],[PAS_NUM_COR_COD_ROS_TG_TOT]]-Tabla25[[#This Row],[ESC_NUM_COR_COD_ROS_TG_TOT]]</f>
        <v>0.79999999999999982</v>
      </c>
      <c r="BX174" s="36">
        <f>Tabla25[[#This Row],[PAS_DUR_COR_COD_ROS_TG_TOT]]-Tabla25[[#This Row],[ESC_DUR_COR_COD_ROS_TG_TOT]]</f>
        <v>815.18318318318325</v>
      </c>
      <c r="BY174" s="39">
        <f>Tabla25[[#This Row],[PAS_NUM_COR_COD_ESC_TG_NEG]]-Tabla25[[#This Row],[ESC_NUM_COR_COD_ESC_TG_NEG]]</f>
        <v>-1.7555555555555555</v>
      </c>
      <c r="BZ174" s="39">
        <f>Tabla25[[#This Row],[PAS_DUR_COR_COD_ESC_TG_NEG]]-Tabla25[[#This Row],[ESC_DUR_COR_COD_ESC_TG_NEG]]</f>
        <v>10.818181818181756</v>
      </c>
      <c r="CA174" s="39">
        <f>Tabla25[[#This Row],[PAS_NUM_COR_COD_ESC_TG_NEU]]-Tabla25[[#This Row],[ESC_NUM_COR_COD_ESC_TG_NEU]]</f>
        <v>-0.13571428571428568</v>
      </c>
      <c r="CB174" s="39">
        <f>Tabla25[[#This Row],[PAS_DUR_COR_COD_ESC_TG_NEU]]-Tabla25[[#This Row],[ESC_DUR_COR_COD_ESC_TG_NEU]]</f>
        <v>395.41666666666674</v>
      </c>
      <c r="CC174" s="39">
        <f>Tabla25[[#This Row],[PAS_NUM_COR_COD_ESC_TG_POS]]-Tabla25[[#This Row],[ESC_NUM_COR_COD_ESC_TG_POS]]</f>
        <v>-0.92499999999999982</v>
      </c>
      <c r="CD174" s="39">
        <f>Tabla25[[#This Row],[PAS_DUR_COR_COD_ESC_TG_POS]]-Tabla25[[#This Row],[ESC_DUR_COR_COD_ESC_TG_POS]]</f>
        <v>284.26666666666665</v>
      </c>
      <c r="CE174" s="39">
        <f>Tabla25[[#This Row],[PAS_NUM_COR_COD_ESC_TG_TOT]]-Tabla25[[#This Row],[ESC_NUM_COR_COD_ESC_TG_TOT]]</f>
        <v>-0.9916666666666667</v>
      </c>
      <c r="CF174" s="39">
        <f>Tabla25[[#This Row],[PAS_DUR_COR_COD_ESC_TG_TOT]]-Tabla25[[#This Row],[ESC_DUR_COR_COD_ESC_TG_TOT]]</f>
        <v>219.79090909090905</v>
      </c>
      <c r="CG174" s="42">
        <f>Tabla25[[#This Row],[PAS_NUM_COR_COD_ROS_TG_NEG]]-Tabla25[[#This Row],[PAS_NUM_COR_COD_ESC_TG_NEG]]</f>
        <v>0.55000000000000027</v>
      </c>
      <c r="CH174" s="42">
        <f>Tabla25[[#This Row],[PAS_NUM_COR_COD_ROS_TG_NEU]]-Tabla25[[#This Row],[PAS_NUM_COR_COD_ESC_TG_NEU]]</f>
        <v>-0.44999999999999973</v>
      </c>
      <c r="CI174" s="42">
        <f>Tabla25[[#This Row],[PAS_NUM_COR_COD_ROS_TG_POS]]-Tabla25[[#This Row],[PAS_NUM_COR_COD_ESC_TG_POS]]</f>
        <v>0.14999999999999991</v>
      </c>
      <c r="CJ174" s="42">
        <f>Tabla25[[#This Row],[PAS_NUM_COR_COD_ROS_TG_TOT]]-Tabla25[[#This Row],[PAS_NUM_COR_COD_ESC_TG_TOT]]</f>
        <v>8.3333333333333037E-2</v>
      </c>
      <c r="CK174" s="42">
        <f>Tabla25[[#This Row],[PAS_DUR_COR_COD_ROS_TG_NEG]]-Tabla25[[#This Row],[PAS_DUR_COR_COD_ESC_TG_NEG]]</f>
        <v>214.5151515151515</v>
      </c>
      <c r="CL174" s="42">
        <f>Tabla25[[#This Row],[PAS_DUR_COR_COD_ROS_TG_NEU]]-Tabla25[[#This Row],[PAS_DUR_COR_COD_ESC_TG_NEU]]</f>
        <v>-129.05303030303048</v>
      </c>
      <c r="CM174" s="42">
        <f>Tabla25[[#This Row],[PAS_DUR_COR_COD_ROS_TG_POS]]-Tabla25[[#This Row],[PAS_DUR_COR_COD_ESC_TG_POS]]</f>
        <v>27.102564102563974</v>
      </c>
      <c r="CN174" s="42">
        <f>Tabla25[[#This Row],[PAS_DUR_COR_COD_ROS_TG_TOT]]-Tabla25[[#This Row],[PAS_DUR_COR_COD_ESC_TG_TOT]]</f>
        <v>35.577777777777783</v>
      </c>
      <c r="CO174" s="44">
        <f>Tabla25[[#This Row],[ESC_NUM_COR_COD_ROS_TG_NEG]]-Tabla25[[#This Row],[ESC_NUM_COR_COD_ESC_TG_NEG]]</f>
        <v>-2.5555555555555554</v>
      </c>
      <c r="CP174" s="44">
        <f>Tabla25[[#This Row],[ESC_NUM_COR_COD_ROS_TG_NEU]]-Tabla25[[#This Row],[ESC_NUM_COR_COD_ESC_TG_NEU]]</f>
        <v>-0.5</v>
      </c>
      <c r="CQ174" s="44">
        <f>Tabla25[[#This Row],[ESC_NUM_COR_COD_ROS_TG_POS]]-Tabla25[[#This Row],[ESC_NUM_COR_COD_ESC_TG_POS]]</f>
        <v>-1.8125</v>
      </c>
      <c r="CR174" s="44">
        <f>Tabla25[[#This Row],[ESC_NUM_COR_COD_ROS_TG_TOT]]-Tabla25[[#This Row],[ESC_NUM_COR_COD_ESC_TG_TOT]]</f>
        <v>-1.7083333333333335</v>
      </c>
      <c r="CS174" s="44">
        <f>Tabla25[[#This Row],[ESC_DUR_COR_COD_ROS_TG_NEG]]-Tabla25[[#This Row],[ESC_DUR_COR_COD_ESC_TG_NEG]]</f>
        <v>-929.93333333333328</v>
      </c>
      <c r="CT174" s="44">
        <f>Tabla25[[#This Row],[ESC_DUR_COR_COD_ROS_TG_NEU]]-Tabla25[[#This Row],[ESC_DUR_COR_COD_ESC_TG_NEU]]</f>
        <v>-228.18181818181824</v>
      </c>
      <c r="CU174" s="44">
        <f>Tabla25[[#This Row],[ESC_DUR_COR_COD_ROS_TG_POS]]-Tabla25[[#This Row],[ESC_DUR_COR_COD_ESC_TG_POS]]</f>
        <v>-411.76363636363646</v>
      </c>
      <c r="CV174" s="44">
        <f>Tabla25[[#This Row],[ESC_DUR_COR_COD_ROS_TG_TOT]]-Tabla25[[#This Row],[ESC_DUR_COR_COD_ESC_TG_TOT]]</f>
        <v>-559.81449631449641</v>
      </c>
      <c r="CW174" s="47">
        <f>Tabla25[[#This Row],[ROS_NUM_COR_COD_ROS_TG_NEG]]-Tabla25[[#This Row],[ROS_NUM_COR_COD_ESC_TG_NEG]]</f>
        <v>4.7142857142857144</v>
      </c>
      <c r="CX174" s="47">
        <f>Tabla25[[#This Row],[ROS_NUM_COR_COD_ROS_TG_NEU]]-Tabla25[[#This Row],[ROS_NUM_COR_COD_ESC_TG_NEU]]</f>
        <v>3.6666666666666661</v>
      </c>
      <c r="CY174" s="47">
        <f>Tabla25[[#This Row],[ROS_NUM_COR_COD_ROS_TG_POS]]-Tabla25[[#This Row],[ROS_NUM_COR_COD_ESC_TG_POS]]</f>
        <v>2</v>
      </c>
      <c r="CZ174" s="47">
        <f>Tabla25[[#This Row],[ROS_NUM_COR_COD_ROS_TG_TOT]]-Tabla25[[#This Row],[ROS_NUM_COR_COD_ESC_TG_TOT]]</f>
        <v>3.3600000000000003</v>
      </c>
      <c r="DA174" s="47">
        <f>Tabla25[[#This Row],[ROS_DUR_COR_COD_ROS_TG_NEG]]-Tabla25[[#This Row],[ROS_DUR_COR_COD_ESC_TG_NEG]]</f>
        <v>1395.5</v>
      </c>
      <c r="DB174" s="47">
        <f>Tabla25[[#This Row],[ROS_DUR_COR_COD_ROS_TG_NEU]]-Tabla25[[#This Row],[ROS_DUR_COR_COD_ESC_TG_NEU]]</f>
        <v>617.33333333333326</v>
      </c>
      <c r="DC174" s="47">
        <f>Tabla25[[#This Row],[ROS_DUR_COR_COD_ROS_TG_POS]]-Tabla25[[#This Row],[ROS_DUR_COR_COD_ESC_TG_POS]]</f>
        <v>375.31746031746036</v>
      </c>
      <c r="DD174" s="47">
        <f>Tabla25[[#This Row],[ROS_DUR_COR_COD_ROS_TG_TOT]]-Tabla25[[#This Row],[ROS_DUR_COR_COD_ESC_TG_TOT]]</f>
        <v>748.1066666666668</v>
      </c>
    </row>
    <row r="175" spans="1:108" x14ac:dyDescent="0.3">
      <c r="A175" s="2" t="s">
        <v>173</v>
      </c>
      <c r="B175" s="2">
        <v>50</v>
      </c>
      <c r="C175" s="2">
        <v>2</v>
      </c>
      <c r="D175" s="2">
        <v>54</v>
      </c>
      <c r="E175" s="19">
        <v>1.75</v>
      </c>
      <c r="F175" s="19">
        <v>934.58333333333337</v>
      </c>
      <c r="G175" s="19">
        <v>2.4</v>
      </c>
      <c r="H175" s="19">
        <v>955.29411764705878</v>
      </c>
      <c r="I175" s="19">
        <v>3.15</v>
      </c>
      <c r="J175" s="19">
        <v>1118.8333333333333</v>
      </c>
      <c r="K175" s="19">
        <v>2.4333333333333331</v>
      </c>
      <c r="L175" s="19">
        <v>1012.6382978723404</v>
      </c>
      <c r="M175" s="21">
        <v>4.55</v>
      </c>
      <c r="N175" s="21">
        <v>1682.1052631578948</v>
      </c>
      <c r="O175" s="21">
        <v>3.85</v>
      </c>
      <c r="P175" s="21">
        <v>1566</v>
      </c>
      <c r="Q175" s="21">
        <v>3.3</v>
      </c>
      <c r="R175" s="21">
        <v>1093.8</v>
      </c>
      <c r="S175" s="21">
        <v>3.9</v>
      </c>
      <c r="T175" s="21">
        <v>1436.75</v>
      </c>
      <c r="U175" s="22">
        <v>2.7777777777777777</v>
      </c>
      <c r="V175" s="22">
        <v>1206</v>
      </c>
      <c r="W175" s="22">
        <v>3.4</v>
      </c>
      <c r="X175" s="22">
        <v>1750.2857142857142</v>
      </c>
      <c r="Y175" s="22">
        <v>3.7777777777777777</v>
      </c>
      <c r="Z175" s="22">
        <v>1452.375</v>
      </c>
      <c r="AA175" s="22">
        <v>3.3214285714285716</v>
      </c>
      <c r="AB175" s="22">
        <v>1468.7727272727273</v>
      </c>
      <c r="AC175" s="24">
        <v>0.66666666666666663</v>
      </c>
      <c r="AD175" s="24">
        <v>448.5</v>
      </c>
      <c r="AE175" s="24">
        <v>0.7</v>
      </c>
      <c r="AF175" s="24">
        <v>887.33333333333337</v>
      </c>
      <c r="AG175" s="24">
        <v>1.5555555555555556</v>
      </c>
      <c r="AH175" s="24">
        <v>910.2</v>
      </c>
      <c r="AI175" s="24">
        <v>0.9642857142857143</v>
      </c>
      <c r="AJ175" s="24">
        <v>750.58333333333337</v>
      </c>
      <c r="AK175" s="26">
        <v>2.2222222222222223</v>
      </c>
      <c r="AL175" s="26">
        <v>1422.6</v>
      </c>
      <c r="AM175" s="26">
        <v>1.8</v>
      </c>
      <c r="AN175" s="26">
        <v>1030.3333333333333</v>
      </c>
      <c r="AO175" s="26">
        <v>3.1111111111111112</v>
      </c>
      <c r="AP175" s="26">
        <v>1467.3333333333333</v>
      </c>
      <c r="AQ175" s="26">
        <v>2.3571428571428572</v>
      </c>
      <c r="AR175" s="26">
        <v>1299.9411764705883</v>
      </c>
      <c r="AS175" s="28">
        <v>3.7777777777777777</v>
      </c>
      <c r="AT175" s="28">
        <v>1489.875</v>
      </c>
      <c r="AU175" s="28">
        <v>4.0999999999999996</v>
      </c>
      <c r="AV175" s="28">
        <v>1746.875</v>
      </c>
      <c r="AW175" s="28">
        <v>2.8888888888888888</v>
      </c>
      <c r="AX175" s="28">
        <v>1240.2857142857142</v>
      </c>
      <c r="AY175" s="28">
        <v>3.6071428571428572</v>
      </c>
      <c r="AZ175" s="28">
        <v>1503.304347826087</v>
      </c>
      <c r="BA175" s="33">
        <f>Tabla25[[#This Row],[ROS_NUM_COR_COD_ROS_TG_NEG]]-Tabla25[[#This Row],[PAS_NUM_COR_COD_ROS_TG_NEG]]</f>
        <v>-0.77222222222222214</v>
      </c>
      <c r="BB175" s="33">
        <f>Tabla25[[#This Row],[ROS_DUR_COR_COD_ROS_TG_NEG]]-Tabla25[[#This Row],[PAS_DUR_COR_COD_ROS_TG_NEG]]</f>
        <v>-192.2302631578948</v>
      </c>
      <c r="BC175" s="33">
        <f>Tabla25[[#This Row],[ROS_NUM_COR_COD_ROS_TG_NEU]]-Tabla25[[#This Row],[PAS_NUM_COR_COD_ROS_TG_NEU]]</f>
        <v>0.24999999999999956</v>
      </c>
      <c r="BD175" s="33">
        <f>Tabla25[[#This Row],[ROS_DUR_COR_COD_ROS_TG_NEU]]-Tabla25[[#This Row],[PAS_DUR_COR_COD_ROS_TG_NEU]]</f>
        <v>180.875</v>
      </c>
      <c r="BE175" s="33">
        <f>Tabla25[[#This Row],[ROS_NUM_COR_COD_ROS_TG_POS]]-Tabla25[[#This Row],[PAS_NUM_COR_COD_ROS_TG_POS]]</f>
        <v>-0.41111111111111098</v>
      </c>
      <c r="BF175" s="33">
        <f>Tabla25[[#This Row],[ROS_DUR_COR_COD_ROS_TG_POS]]-Tabla25[[#This Row],[PAS_DUR_COR_COD_ROS_TG_POS]]</f>
        <v>146.48571428571427</v>
      </c>
      <c r="BG175" s="33">
        <f>Tabla25[[#This Row],[ROS_NUM_COR_COD_ROS_TG_TOT]]-Tabla25[[#This Row],[PAS_NUM_COR_COD_ROS_TG_TOT]]</f>
        <v>-0.2928571428571427</v>
      </c>
      <c r="BH175" s="33">
        <f>Tabla25[[#This Row],[ROS_DUR_COR_COD_ROS_TG_TOT]]-Tabla25[[#This Row],[PAS_DUR_COR_COD_ROS_TG_TOT]]</f>
        <v>66.554347826086996</v>
      </c>
      <c r="BI175" s="30">
        <f>Tabla25[[#This Row],[ROS_NUM_COR_COD_ESC_TG_NEG]]-Tabla25[[#This Row],[PAS_NUM_COR_COD_ESC_TG_NEG]]</f>
        <v>0.47222222222222232</v>
      </c>
      <c r="BJ175" s="30">
        <f>Tabla25[[#This Row],[ROS_DUR_COR_COD_ESC_TG_NEG]]-Tabla25[[#This Row],[PAS_DUR_COR_COD_ESC_TG_NEG]]</f>
        <v>488.01666666666654</v>
      </c>
      <c r="BK175" s="30">
        <f>Tabla25[[#This Row],[ROS_NUM_COR_COD_ESC_TG_NEU]]-Tabla25[[#This Row],[PAS_NUM_COR_COD_ESC_TG_NEU]]</f>
        <v>-0.59999999999999987</v>
      </c>
      <c r="BL175" s="30">
        <f>Tabla25[[#This Row],[ROS_DUR_COR_COD_ESC_TG_NEU]]-Tabla25[[#This Row],[PAS_DUR_COR_COD_ESC_TG_NEU]]</f>
        <v>75.039215686274474</v>
      </c>
      <c r="BM175" s="30">
        <f>Tabla25[[#This Row],[ROS_NUM_COR_COD_ESC_TG_POS]]-Tabla25[[#This Row],[PAS_NUM_COR_COD_ESC_TG_POS]]</f>
        <v>-3.8888888888888751E-2</v>
      </c>
      <c r="BN175" s="30">
        <f>Tabla25[[#This Row],[ROS_DUR_COR_COD_ESC_TG_POS]]-Tabla25[[#This Row],[PAS_DUR_COR_COD_ESC_TG_POS]]</f>
        <v>348.5</v>
      </c>
      <c r="BO175" s="30">
        <f>Tabla25[[#This Row],[ROS_NUM_COR_COD_ESC_TG_TOT]]-Tabla25[[#This Row],[PAS_NUM_COR_COD_ESC_TG_TOT]]</f>
        <v>-7.619047619047592E-2</v>
      </c>
      <c r="BP175" s="30">
        <f>Tabla25[[#This Row],[ROS_DUR_COR_COD_ESC_TG_TOT]]-Tabla25[[#This Row],[PAS_DUR_COR_COD_ESC_TG_TOT]]</f>
        <v>287.30287859824784</v>
      </c>
      <c r="BQ175" s="36">
        <f>Tabla25[[#This Row],[PAS_NUM_COR_COD_ROS_TG_NEG]]-Tabla25[[#This Row],[ESC_NUM_COR_COD_ROS_TG_NEG]]</f>
        <v>3.8833333333333333</v>
      </c>
      <c r="BR175" s="36">
        <f>Tabla25[[#This Row],[PAS_DUR_COR_COD_ROS_TG_NEG]]-Tabla25[[#This Row],[ESC_DUR_COR_COD_ROS_TG_NEG]]</f>
        <v>1233.6052631578948</v>
      </c>
      <c r="BS175" s="36">
        <f>Tabla25[[#This Row],[PAS_NUM_COR_COD_ROS_TG_NEU]]-Tabla25[[#This Row],[ESC_NUM_COR_COD_ROS_TG_NEU]]</f>
        <v>3.1500000000000004</v>
      </c>
      <c r="BT175" s="36">
        <f>Tabla25[[#This Row],[PAS_DUR_COR_COD_ROS_TG_NEU]]-Tabla25[[#This Row],[ESC_DUR_COR_COD_ROS_TG_NEU]]</f>
        <v>678.66666666666663</v>
      </c>
      <c r="BU175" s="36">
        <f>Tabla25[[#This Row],[PAS_NUM_COR_COD_ROS_TG_POS]]-Tabla25[[#This Row],[ESC_NUM_COR_COD_ROS_TG_POS]]</f>
        <v>1.7444444444444442</v>
      </c>
      <c r="BV175" s="36">
        <f>Tabla25[[#This Row],[PAS_DUR_COR_COD_ROS_TG_POS]]-Tabla25[[#This Row],[ESC_DUR_COR_COD_ROS_TG_POS]]</f>
        <v>183.59999999999991</v>
      </c>
      <c r="BW175" s="36">
        <f>Tabla25[[#This Row],[PAS_NUM_COR_COD_ROS_TG_TOT]]-Tabla25[[#This Row],[ESC_NUM_COR_COD_ROS_TG_TOT]]</f>
        <v>2.9357142857142855</v>
      </c>
      <c r="BX175" s="36">
        <f>Tabla25[[#This Row],[PAS_DUR_COR_COD_ROS_TG_TOT]]-Tabla25[[#This Row],[ESC_DUR_COR_COD_ROS_TG_TOT]]</f>
        <v>686.16666666666663</v>
      </c>
      <c r="BY175" s="39">
        <f>Tabla25[[#This Row],[PAS_NUM_COR_COD_ESC_TG_NEG]]-Tabla25[[#This Row],[ESC_NUM_COR_COD_ESC_TG_NEG]]</f>
        <v>-1.0277777777777777</v>
      </c>
      <c r="BZ175" s="39">
        <f>Tabla25[[#This Row],[PAS_DUR_COR_COD_ESC_TG_NEG]]-Tabla25[[#This Row],[ESC_DUR_COR_COD_ESC_TG_NEG]]</f>
        <v>-271.41666666666663</v>
      </c>
      <c r="CA175" s="39">
        <f>Tabla25[[#This Row],[PAS_NUM_COR_COD_ESC_TG_NEU]]-Tabla25[[#This Row],[ESC_NUM_COR_COD_ESC_TG_NEU]]</f>
        <v>-1</v>
      </c>
      <c r="CB175" s="39">
        <f>Tabla25[[#This Row],[PAS_DUR_COR_COD_ESC_TG_NEU]]-Tabla25[[#This Row],[ESC_DUR_COR_COD_ESC_TG_NEU]]</f>
        <v>-794.99159663865544</v>
      </c>
      <c r="CC175" s="39">
        <f>Tabla25[[#This Row],[PAS_NUM_COR_COD_ESC_TG_POS]]-Tabla25[[#This Row],[ESC_NUM_COR_COD_ESC_TG_POS]]</f>
        <v>-0.62777777777777777</v>
      </c>
      <c r="CD175" s="39">
        <f>Tabla25[[#This Row],[PAS_DUR_COR_COD_ESC_TG_POS]]-Tabla25[[#This Row],[ESC_DUR_COR_COD_ESC_TG_POS]]</f>
        <v>-333.54166666666674</v>
      </c>
      <c r="CE175" s="39">
        <f>Tabla25[[#This Row],[PAS_NUM_COR_COD_ESC_TG_TOT]]-Tabla25[[#This Row],[ESC_NUM_COR_COD_ESC_TG_TOT]]</f>
        <v>-0.88809523809523849</v>
      </c>
      <c r="CF175" s="39">
        <f>Tabla25[[#This Row],[PAS_DUR_COR_COD_ESC_TG_TOT]]-Tabla25[[#This Row],[ESC_DUR_COR_COD_ESC_TG_TOT]]</f>
        <v>-456.13442940038681</v>
      </c>
      <c r="CG175" s="42">
        <f>Tabla25[[#This Row],[PAS_NUM_COR_COD_ROS_TG_NEG]]-Tabla25[[#This Row],[PAS_NUM_COR_COD_ESC_TG_NEG]]</f>
        <v>2.8</v>
      </c>
      <c r="CH175" s="42">
        <f>Tabla25[[#This Row],[PAS_NUM_COR_COD_ROS_TG_NEU]]-Tabla25[[#This Row],[PAS_NUM_COR_COD_ESC_TG_NEU]]</f>
        <v>1.4500000000000002</v>
      </c>
      <c r="CI175" s="42">
        <f>Tabla25[[#This Row],[PAS_NUM_COR_COD_ROS_TG_POS]]-Tabla25[[#This Row],[PAS_NUM_COR_COD_ESC_TG_POS]]</f>
        <v>0.14999999999999991</v>
      </c>
      <c r="CJ175" s="42">
        <f>Tabla25[[#This Row],[PAS_NUM_COR_COD_ROS_TG_TOT]]-Tabla25[[#This Row],[PAS_NUM_COR_COD_ESC_TG_TOT]]</f>
        <v>1.4666666666666668</v>
      </c>
      <c r="CK175" s="42">
        <f>Tabla25[[#This Row],[PAS_DUR_COR_COD_ROS_TG_NEG]]-Tabla25[[#This Row],[PAS_DUR_COR_COD_ESC_TG_NEG]]</f>
        <v>747.52192982456143</v>
      </c>
      <c r="CL175" s="42">
        <f>Tabla25[[#This Row],[PAS_DUR_COR_COD_ROS_TG_NEU]]-Tabla25[[#This Row],[PAS_DUR_COR_COD_ESC_TG_NEU]]</f>
        <v>610.70588235294122</v>
      </c>
      <c r="CM175" s="42">
        <f>Tabla25[[#This Row],[PAS_DUR_COR_COD_ROS_TG_POS]]-Tabla25[[#This Row],[PAS_DUR_COR_COD_ESC_TG_POS]]</f>
        <v>-25.033333333333303</v>
      </c>
      <c r="CN175" s="42">
        <f>Tabla25[[#This Row],[PAS_DUR_COR_COD_ROS_TG_TOT]]-Tabla25[[#This Row],[PAS_DUR_COR_COD_ESC_TG_TOT]]</f>
        <v>424.11170212765956</v>
      </c>
      <c r="CO175" s="44">
        <f>Tabla25[[#This Row],[ESC_NUM_COR_COD_ROS_TG_NEG]]-Tabla25[[#This Row],[ESC_NUM_COR_COD_ESC_TG_NEG]]</f>
        <v>-2.1111111111111112</v>
      </c>
      <c r="CP175" s="44">
        <f>Tabla25[[#This Row],[ESC_NUM_COR_COD_ROS_TG_NEU]]-Tabla25[[#This Row],[ESC_NUM_COR_COD_ESC_TG_NEU]]</f>
        <v>-2.7</v>
      </c>
      <c r="CQ175" s="44">
        <f>Tabla25[[#This Row],[ESC_NUM_COR_COD_ROS_TG_POS]]-Tabla25[[#This Row],[ESC_NUM_COR_COD_ESC_TG_POS]]</f>
        <v>-2.2222222222222223</v>
      </c>
      <c r="CR175" s="44">
        <f>Tabla25[[#This Row],[ESC_NUM_COR_COD_ROS_TG_TOT]]-Tabla25[[#This Row],[ESC_NUM_COR_COD_ESC_TG_TOT]]</f>
        <v>-2.3571428571428572</v>
      </c>
      <c r="CS175" s="44">
        <f>Tabla25[[#This Row],[ESC_DUR_COR_COD_ROS_TG_NEG]]-Tabla25[[#This Row],[ESC_DUR_COR_COD_ESC_TG_NEG]]</f>
        <v>-757.5</v>
      </c>
      <c r="CT175" s="44">
        <f>Tabla25[[#This Row],[ESC_DUR_COR_COD_ROS_TG_NEU]]-Tabla25[[#This Row],[ESC_DUR_COR_COD_ESC_TG_NEU]]</f>
        <v>-862.95238095238085</v>
      </c>
      <c r="CU175" s="44">
        <f>Tabla25[[#This Row],[ESC_DUR_COR_COD_ROS_TG_POS]]-Tabla25[[#This Row],[ESC_DUR_COR_COD_ESC_TG_POS]]</f>
        <v>-542.17499999999995</v>
      </c>
      <c r="CV175" s="44">
        <f>Tabla25[[#This Row],[ESC_DUR_COR_COD_ROS_TG_TOT]]-Tabla25[[#This Row],[ESC_DUR_COR_COD_ESC_TG_TOT]]</f>
        <v>-718.18939393939388</v>
      </c>
      <c r="CW175" s="47">
        <f>Tabla25[[#This Row],[ROS_NUM_COR_COD_ROS_TG_NEG]]-Tabla25[[#This Row],[ROS_NUM_COR_COD_ESC_TG_NEG]]</f>
        <v>1.5555555555555554</v>
      </c>
      <c r="CX175" s="47">
        <f>Tabla25[[#This Row],[ROS_NUM_COR_COD_ROS_TG_NEU]]-Tabla25[[#This Row],[ROS_NUM_COR_COD_ESC_TG_NEU]]</f>
        <v>2.2999999999999998</v>
      </c>
      <c r="CY175" s="47">
        <f>Tabla25[[#This Row],[ROS_NUM_COR_COD_ROS_TG_POS]]-Tabla25[[#This Row],[ROS_NUM_COR_COD_ESC_TG_POS]]</f>
        <v>-0.22222222222222232</v>
      </c>
      <c r="CZ175" s="47">
        <f>Tabla25[[#This Row],[ROS_NUM_COR_COD_ROS_TG_TOT]]-Tabla25[[#This Row],[ROS_NUM_COR_COD_ESC_TG_TOT]]</f>
        <v>1.25</v>
      </c>
      <c r="DA175" s="47">
        <f>Tabla25[[#This Row],[ROS_DUR_COR_COD_ROS_TG_NEG]]-Tabla25[[#This Row],[ROS_DUR_COR_COD_ESC_TG_NEG]]</f>
        <v>67.275000000000091</v>
      </c>
      <c r="DB175" s="47">
        <f>Tabla25[[#This Row],[ROS_DUR_COR_COD_ROS_TG_NEU]]-Tabla25[[#This Row],[ROS_DUR_COR_COD_ESC_TG_NEU]]</f>
        <v>716.54166666666674</v>
      </c>
      <c r="DC175" s="47">
        <f>Tabla25[[#This Row],[ROS_DUR_COR_COD_ROS_TG_POS]]-Tabla25[[#This Row],[ROS_DUR_COR_COD_ESC_TG_POS]]</f>
        <v>-227.04761904761904</v>
      </c>
      <c r="DD175" s="47">
        <f>Tabla25[[#This Row],[ROS_DUR_COR_COD_ROS_TG_TOT]]-Tabla25[[#This Row],[ROS_DUR_COR_COD_ESC_TG_TOT]]</f>
        <v>203.36317135549871</v>
      </c>
    </row>
    <row r="176" spans="1:108" x14ac:dyDescent="0.3">
      <c r="A176" s="2" t="s">
        <v>174</v>
      </c>
      <c r="B176" s="2">
        <v>50</v>
      </c>
      <c r="C176" s="2">
        <v>2</v>
      </c>
      <c r="D176" s="2">
        <v>54</v>
      </c>
      <c r="E176" s="19">
        <v>2.8333333333333335</v>
      </c>
      <c r="F176" s="19">
        <v>809</v>
      </c>
      <c r="G176" s="19">
        <v>2.85</v>
      </c>
      <c r="H176" s="19">
        <v>740</v>
      </c>
      <c r="I176" s="19">
        <v>2.8</v>
      </c>
      <c r="J176" s="19">
        <v>785.35714285714289</v>
      </c>
      <c r="K176" s="19">
        <v>2.8275862068965516</v>
      </c>
      <c r="L176" s="19">
        <v>774.85</v>
      </c>
      <c r="M176" s="21">
        <v>2.8333333333333335</v>
      </c>
      <c r="N176" s="21">
        <v>450.1764705882353</v>
      </c>
      <c r="O176" s="21">
        <v>2.5</v>
      </c>
      <c r="P176" s="21">
        <v>797.58333333333337</v>
      </c>
      <c r="Q176" s="21">
        <v>2.85</v>
      </c>
      <c r="R176" s="21">
        <v>783.30769230769226</v>
      </c>
      <c r="S176" s="21">
        <v>2.7241379310344827</v>
      </c>
      <c r="T176" s="21">
        <v>652.54761904761904</v>
      </c>
      <c r="U176" s="22">
        <v>3.6666666666666665</v>
      </c>
      <c r="V176" s="22">
        <v>919.5</v>
      </c>
      <c r="W176" s="22">
        <v>4.25</v>
      </c>
      <c r="X176" s="22">
        <v>1039</v>
      </c>
      <c r="Y176" s="22">
        <v>3.3333333333333335</v>
      </c>
      <c r="Z176" s="22">
        <v>879.25</v>
      </c>
      <c r="AA176" s="22">
        <v>3.7307692307692308</v>
      </c>
      <c r="AB176" s="22">
        <v>945.91666666666663</v>
      </c>
      <c r="AC176" s="24">
        <v>2.5555555555555554</v>
      </c>
      <c r="AD176" s="24">
        <v>1193.8</v>
      </c>
      <c r="AE176" s="24">
        <v>1.875</v>
      </c>
      <c r="AF176" s="24">
        <v>524.85714285714289</v>
      </c>
      <c r="AG176" s="24">
        <v>2.3333333333333335</v>
      </c>
      <c r="AH176" s="24">
        <v>774.14285714285711</v>
      </c>
      <c r="AI176" s="24">
        <v>2.2692307692307692</v>
      </c>
      <c r="AJ176" s="24">
        <v>792.73684210526312</v>
      </c>
      <c r="AK176" s="26">
        <v>1.3333333333333333</v>
      </c>
      <c r="AL176" s="26">
        <v>397.2</v>
      </c>
      <c r="AM176" s="26">
        <v>0.2</v>
      </c>
      <c r="AN176" s="26">
        <v>245</v>
      </c>
      <c r="AO176" s="26">
        <v>0.22222222222222221</v>
      </c>
      <c r="AP176" s="26">
        <v>392</v>
      </c>
      <c r="AQ176" s="26">
        <v>0.5714285714285714</v>
      </c>
      <c r="AR176" s="26">
        <v>358.5</v>
      </c>
      <c r="AS176" s="28">
        <v>0.22222222222222221</v>
      </c>
      <c r="AT176" s="28">
        <v>319</v>
      </c>
      <c r="AU176" s="28">
        <v>0</v>
      </c>
      <c r="AW176" s="28">
        <v>0.33333333333333331</v>
      </c>
      <c r="AX176" s="28">
        <v>385</v>
      </c>
      <c r="AY176" s="28">
        <v>0.17857142857142858</v>
      </c>
      <c r="AZ176" s="28">
        <v>352</v>
      </c>
      <c r="BA176" s="33">
        <f>Tabla25[[#This Row],[ROS_NUM_COR_COD_ROS_TG_NEG]]-Tabla25[[#This Row],[PAS_NUM_COR_COD_ROS_TG_NEG]]</f>
        <v>-2.6111111111111112</v>
      </c>
      <c r="BB176" s="33">
        <f>Tabla25[[#This Row],[ROS_DUR_COR_COD_ROS_TG_NEG]]-Tabla25[[#This Row],[PAS_DUR_COR_COD_ROS_TG_NEG]]</f>
        <v>-131.1764705882353</v>
      </c>
      <c r="BC176" s="33">
        <f>Tabla25[[#This Row],[ROS_NUM_COR_COD_ROS_TG_NEU]]-Tabla25[[#This Row],[PAS_NUM_COR_COD_ROS_TG_NEU]]</f>
        <v>-2.5</v>
      </c>
      <c r="BD176" s="33">
        <f>Tabla25[[#This Row],[ROS_DUR_COR_COD_ROS_TG_NEU]]-Tabla25[[#This Row],[PAS_DUR_COR_COD_ROS_TG_NEU]]</f>
        <v>-797.58333333333337</v>
      </c>
      <c r="BE176" s="33">
        <f>Tabla25[[#This Row],[ROS_NUM_COR_COD_ROS_TG_POS]]-Tabla25[[#This Row],[PAS_NUM_COR_COD_ROS_TG_POS]]</f>
        <v>-2.5166666666666666</v>
      </c>
      <c r="BF176" s="33">
        <f>Tabla25[[#This Row],[ROS_DUR_COR_COD_ROS_TG_POS]]-Tabla25[[#This Row],[PAS_DUR_COR_COD_ROS_TG_POS]]</f>
        <v>-398.30769230769226</v>
      </c>
      <c r="BG176" s="33">
        <f>Tabla25[[#This Row],[ROS_NUM_COR_COD_ROS_TG_TOT]]-Tabla25[[#This Row],[PAS_NUM_COR_COD_ROS_TG_TOT]]</f>
        <v>-2.5455665024630543</v>
      </c>
      <c r="BH176" s="33">
        <f>Tabla25[[#This Row],[ROS_DUR_COR_COD_ROS_TG_TOT]]-Tabla25[[#This Row],[PAS_DUR_COR_COD_ROS_TG_TOT]]</f>
        <v>-300.54761904761904</v>
      </c>
      <c r="BI176" s="30">
        <f>Tabla25[[#This Row],[ROS_NUM_COR_COD_ESC_TG_NEG]]-Tabla25[[#This Row],[PAS_NUM_COR_COD_ESC_TG_NEG]]</f>
        <v>-1.5000000000000002</v>
      </c>
      <c r="BJ176" s="30">
        <f>Tabla25[[#This Row],[ROS_DUR_COR_COD_ESC_TG_NEG]]-Tabla25[[#This Row],[PAS_DUR_COR_COD_ESC_TG_NEG]]</f>
        <v>-411.8</v>
      </c>
      <c r="BK176" s="30">
        <f>Tabla25[[#This Row],[ROS_NUM_COR_COD_ESC_TG_NEU]]-Tabla25[[#This Row],[PAS_NUM_COR_COD_ESC_TG_NEU]]</f>
        <v>-2.65</v>
      </c>
      <c r="BL176" s="30">
        <f>Tabla25[[#This Row],[ROS_DUR_COR_COD_ESC_TG_NEU]]-Tabla25[[#This Row],[PAS_DUR_COR_COD_ESC_TG_NEU]]</f>
        <v>-495</v>
      </c>
      <c r="BM176" s="30">
        <f>Tabla25[[#This Row],[ROS_NUM_COR_COD_ESC_TG_POS]]-Tabla25[[#This Row],[PAS_NUM_COR_COD_ESC_TG_POS]]</f>
        <v>-2.5777777777777775</v>
      </c>
      <c r="BN176" s="30">
        <f>Tabla25[[#This Row],[ROS_DUR_COR_COD_ESC_TG_POS]]-Tabla25[[#This Row],[PAS_DUR_COR_COD_ESC_TG_POS]]</f>
        <v>-393.35714285714289</v>
      </c>
      <c r="BO176" s="30">
        <f>Tabla25[[#This Row],[ROS_NUM_COR_COD_ESC_TG_TOT]]-Tabla25[[#This Row],[PAS_NUM_COR_COD_ESC_TG_TOT]]</f>
        <v>-2.2561576354679804</v>
      </c>
      <c r="BP176" s="30">
        <f>Tabla25[[#This Row],[ROS_DUR_COR_COD_ESC_TG_TOT]]-Tabla25[[#This Row],[PAS_DUR_COR_COD_ESC_TG_TOT]]</f>
        <v>-416.35</v>
      </c>
      <c r="BQ176" s="36">
        <f>Tabla25[[#This Row],[PAS_NUM_COR_COD_ROS_TG_NEG]]-Tabla25[[#This Row],[ESC_NUM_COR_COD_ROS_TG_NEG]]</f>
        <v>0.27777777777777812</v>
      </c>
      <c r="BR176" s="36">
        <f>Tabla25[[#This Row],[PAS_DUR_COR_COD_ROS_TG_NEG]]-Tabla25[[#This Row],[ESC_DUR_COR_COD_ROS_TG_NEG]]</f>
        <v>-743.62352941176459</v>
      </c>
      <c r="BS176" s="36">
        <f>Tabla25[[#This Row],[PAS_NUM_COR_COD_ROS_TG_NEU]]-Tabla25[[#This Row],[ESC_NUM_COR_COD_ROS_TG_NEU]]</f>
        <v>0.625</v>
      </c>
      <c r="BT176" s="36">
        <f>Tabla25[[#This Row],[PAS_DUR_COR_COD_ROS_TG_NEU]]-Tabla25[[#This Row],[ESC_DUR_COR_COD_ROS_TG_NEU]]</f>
        <v>272.72619047619048</v>
      </c>
      <c r="BU176" s="36">
        <f>Tabla25[[#This Row],[PAS_NUM_COR_COD_ROS_TG_POS]]-Tabla25[[#This Row],[ESC_NUM_COR_COD_ROS_TG_POS]]</f>
        <v>0.51666666666666661</v>
      </c>
      <c r="BV176" s="36">
        <f>Tabla25[[#This Row],[PAS_DUR_COR_COD_ROS_TG_POS]]-Tabla25[[#This Row],[ESC_DUR_COR_COD_ROS_TG_POS]]</f>
        <v>9.1648351648351536</v>
      </c>
      <c r="BW176" s="36">
        <f>Tabla25[[#This Row],[PAS_NUM_COR_COD_ROS_TG_TOT]]-Tabla25[[#This Row],[ESC_NUM_COR_COD_ROS_TG_TOT]]</f>
        <v>0.45490716180371349</v>
      </c>
      <c r="BX176" s="36">
        <f>Tabla25[[#This Row],[PAS_DUR_COR_COD_ROS_TG_TOT]]-Tabla25[[#This Row],[ESC_DUR_COR_COD_ROS_TG_TOT]]</f>
        <v>-140.18922305764409</v>
      </c>
      <c r="BY176" s="39">
        <f>Tabla25[[#This Row],[PAS_NUM_COR_COD_ESC_TG_NEG]]-Tabla25[[#This Row],[ESC_NUM_COR_COD_ESC_TG_NEG]]</f>
        <v>-0.83333333333333304</v>
      </c>
      <c r="BZ176" s="39">
        <f>Tabla25[[#This Row],[PAS_DUR_COR_COD_ESC_TG_NEG]]-Tabla25[[#This Row],[ESC_DUR_COR_COD_ESC_TG_NEG]]</f>
        <v>-110.5</v>
      </c>
      <c r="CA176" s="39">
        <f>Tabla25[[#This Row],[PAS_NUM_COR_COD_ESC_TG_NEU]]-Tabla25[[#This Row],[ESC_NUM_COR_COD_ESC_TG_NEU]]</f>
        <v>-1.4</v>
      </c>
      <c r="CB176" s="39">
        <f>Tabla25[[#This Row],[PAS_DUR_COR_COD_ESC_TG_NEU]]-Tabla25[[#This Row],[ESC_DUR_COR_COD_ESC_TG_NEU]]</f>
        <v>-299</v>
      </c>
      <c r="CC176" s="39">
        <f>Tabla25[[#This Row],[PAS_NUM_COR_COD_ESC_TG_POS]]-Tabla25[[#This Row],[ESC_NUM_COR_COD_ESC_TG_POS]]</f>
        <v>-0.53333333333333366</v>
      </c>
      <c r="CD176" s="39">
        <f>Tabla25[[#This Row],[PAS_DUR_COR_COD_ESC_TG_POS]]-Tabla25[[#This Row],[ESC_DUR_COR_COD_ESC_TG_POS]]</f>
        <v>-93.89285714285711</v>
      </c>
      <c r="CE176" s="39">
        <f>Tabla25[[#This Row],[PAS_NUM_COR_COD_ESC_TG_TOT]]-Tabla25[[#This Row],[ESC_NUM_COR_COD_ESC_TG_TOT]]</f>
        <v>-0.90318302387267924</v>
      </c>
      <c r="CF176" s="39">
        <f>Tabla25[[#This Row],[PAS_DUR_COR_COD_ESC_TG_TOT]]-Tabla25[[#This Row],[ESC_DUR_COR_COD_ESC_TG_TOT]]</f>
        <v>-171.06666666666661</v>
      </c>
      <c r="CG176" s="42">
        <f>Tabla25[[#This Row],[PAS_NUM_COR_COD_ROS_TG_NEG]]-Tabla25[[#This Row],[PAS_NUM_COR_COD_ESC_TG_NEG]]</f>
        <v>0</v>
      </c>
      <c r="CH176" s="42">
        <f>Tabla25[[#This Row],[PAS_NUM_COR_COD_ROS_TG_NEU]]-Tabla25[[#This Row],[PAS_NUM_COR_COD_ESC_TG_NEU]]</f>
        <v>-0.35000000000000009</v>
      </c>
      <c r="CI176" s="42">
        <f>Tabla25[[#This Row],[PAS_NUM_COR_COD_ROS_TG_POS]]-Tabla25[[#This Row],[PAS_NUM_COR_COD_ESC_TG_POS]]</f>
        <v>5.0000000000000266E-2</v>
      </c>
      <c r="CJ176" s="42">
        <f>Tabla25[[#This Row],[PAS_NUM_COR_COD_ROS_TG_TOT]]-Tabla25[[#This Row],[PAS_NUM_COR_COD_ESC_TG_TOT]]</f>
        <v>-0.10344827586206895</v>
      </c>
      <c r="CK176" s="42">
        <f>Tabla25[[#This Row],[PAS_DUR_COR_COD_ROS_TG_NEG]]-Tabla25[[#This Row],[PAS_DUR_COR_COD_ESC_TG_NEG]]</f>
        <v>-358.8235294117647</v>
      </c>
      <c r="CL176" s="42">
        <f>Tabla25[[#This Row],[PAS_DUR_COR_COD_ROS_TG_NEU]]-Tabla25[[#This Row],[PAS_DUR_COR_COD_ESC_TG_NEU]]</f>
        <v>57.583333333333371</v>
      </c>
      <c r="CM176" s="42">
        <f>Tabla25[[#This Row],[PAS_DUR_COR_COD_ROS_TG_POS]]-Tabla25[[#This Row],[PAS_DUR_COR_COD_ESC_TG_POS]]</f>
        <v>-2.0494505494506257</v>
      </c>
      <c r="CN176" s="42">
        <f>Tabla25[[#This Row],[PAS_DUR_COR_COD_ROS_TG_TOT]]-Tabla25[[#This Row],[PAS_DUR_COR_COD_ESC_TG_TOT]]</f>
        <v>-122.30238095238099</v>
      </c>
      <c r="CO176" s="44">
        <f>Tabla25[[#This Row],[ESC_NUM_COR_COD_ROS_TG_NEG]]-Tabla25[[#This Row],[ESC_NUM_COR_COD_ESC_TG_NEG]]</f>
        <v>-1.1111111111111112</v>
      </c>
      <c r="CP176" s="44">
        <f>Tabla25[[#This Row],[ESC_NUM_COR_COD_ROS_TG_NEU]]-Tabla25[[#This Row],[ESC_NUM_COR_COD_ESC_TG_NEU]]</f>
        <v>-2.375</v>
      </c>
      <c r="CQ176" s="44">
        <f>Tabla25[[#This Row],[ESC_NUM_COR_COD_ROS_TG_POS]]-Tabla25[[#This Row],[ESC_NUM_COR_COD_ESC_TG_POS]]</f>
        <v>-1</v>
      </c>
      <c r="CR176" s="44">
        <f>Tabla25[[#This Row],[ESC_NUM_COR_COD_ROS_TG_TOT]]-Tabla25[[#This Row],[ESC_NUM_COR_COD_ESC_TG_TOT]]</f>
        <v>-1.4615384615384617</v>
      </c>
      <c r="CS176" s="44">
        <f>Tabla25[[#This Row],[ESC_DUR_COR_COD_ROS_TG_NEG]]-Tabla25[[#This Row],[ESC_DUR_COR_COD_ESC_TG_NEG]]</f>
        <v>274.29999999999995</v>
      </c>
      <c r="CT176" s="44">
        <f>Tabla25[[#This Row],[ESC_DUR_COR_COD_ROS_TG_NEU]]-Tabla25[[#This Row],[ESC_DUR_COR_COD_ESC_TG_NEU]]</f>
        <v>-514.14285714285711</v>
      </c>
      <c r="CU176" s="44">
        <f>Tabla25[[#This Row],[ESC_DUR_COR_COD_ROS_TG_POS]]-Tabla25[[#This Row],[ESC_DUR_COR_COD_ESC_TG_POS]]</f>
        <v>-105.10714285714289</v>
      </c>
      <c r="CV176" s="44">
        <f>Tabla25[[#This Row],[ESC_DUR_COR_COD_ROS_TG_TOT]]-Tabla25[[#This Row],[ESC_DUR_COR_COD_ESC_TG_TOT]]</f>
        <v>-153.17982456140351</v>
      </c>
      <c r="CW176" s="47">
        <f>Tabla25[[#This Row],[ROS_NUM_COR_COD_ROS_TG_NEG]]-Tabla25[[#This Row],[ROS_NUM_COR_COD_ESC_TG_NEG]]</f>
        <v>-1.1111111111111112</v>
      </c>
      <c r="CX176" s="47">
        <f>Tabla25[[#This Row],[ROS_NUM_COR_COD_ROS_TG_NEU]]-Tabla25[[#This Row],[ROS_NUM_COR_COD_ESC_TG_NEU]]</f>
        <v>-0.2</v>
      </c>
      <c r="CY176" s="47">
        <f>Tabla25[[#This Row],[ROS_NUM_COR_COD_ROS_TG_POS]]-Tabla25[[#This Row],[ROS_NUM_COR_COD_ESC_TG_POS]]</f>
        <v>0.1111111111111111</v>
      </c>
      <c r="CZ176" s="47">
        <f>Tabla25[[#This Row],[ROS_NUM_COR_COD_ROS_TG_TOT]]-Tabla25[[#This Row],[ROS_NUM_COR_COD_ESC_TG_TOT]]</f>
        <v>-0.39285714285714279</v>
      </c>
      <c r="DA176" s="47">
        <f>Tabla25[[#This Row],[ROS_DUR_COR_COD_ROS_TG_NEG]]-Tabla25[[#This Row],[ROS_DUR_COR_COD_ESC_TG_NEG]]</f>
        <v>-78.199999999999989</v>
      </c>
      <c r="DB176" s="47">
        <f>Tabla25[[#This Row],[ROS_DUR_COR_COD_ROS_TG_NEU]]-Tabla25[[#This Row],[ROS_DUR_COR_COD_ESC_TG_NEU]]</f>
        <v>-245</v>
      </c>
      <c r="DC176" s="47">
        <f>Tabla25[[#This Row],[ROS_DUR_COR_COD_ROS_TG_POS]]-Tabla25[[#This Row],[ROS_DUR_COR_COD_ESC_TG_POS]]</f>
        <v>-7</v>
      </c>
      <c r="DD176" s="47">
        <f>Tabla25[[#This Row],[ROS_DUR_COR_COD_ROS_TG_TOT]]-Tabla25[[#This Row],[ROS_DUR_COR_COD_ESC_TG_TOT]]</f>
        <v>-6.5</v>
      </c>
    </row>
    <row r="177" spans="1:108" x14ac:dyDescent="0.3">
      <c r="A177" s="2" t="s">
        <v>175</v>
      </c>
      <c r="B177" s="2">
        <v>50</v>
      </c>
      <c r="C177" s="2">
        <v>2</v>
      </c>
      <c r="D177" s="2">
        <v>55</v>
      </c>
      <c r="E177" s="19">
        <v>3.4</v>
      </c>
      <c r="F177" s="19">
        <v>865.17647058823525</v>
      </c>
      <c r="G177" s="19">
        <v>3.5789473684210527</v>
      </c>
      <c r="H177" s="19">
        <v>1199.0769230769231</v>
      </c>
      <c r="I177" s="19">
        <v>4.3888888888888893</v>
      </c>
      <c r="J177" s="19">
        <v>1371.2307692307693</v>
      </c>
      <c r="K177" s="19">
        <v>3.7719298245614037</v>
      </c>
      <c r="L177" s="19">
        <v>1119.1162790697674</v>
      </c>
      <c r="M177" s="21">
        <v>4.0999999999999996</v>
      </c>
      <c r="N177" s="21">
        <v>1250.9333333333334</v>
      </c>
      <c r="O177" s="21">
        <v>3.7894736842105261</v>
      </c>
      <c r="P177" s="21">
        <v>1042.4375</v>
      </c>
      <c r="Q177" s="21">
        <v>2.7222222222222223</v>
      </c>
      <c r="R177" s="21">
        <v>928.5</v>
      </c>
      <c r="S177" s="21">
        <v>3.5614035087719298</v>
      </c>
      <c r="T177" s="21">
        <v>1076.4888888888888</v>
      </c>
      <c r="U177" s="22">
        <v>3.625</v>
      </c>
      <c r="V177" s="22">
        <v>1122.8</v>
      </c>
      <c r="W177" s="22">
        <v>4.333333333333333</v>
      </c>
      <c r="X177" s="22">
        <v>1317.7142857142858</v>
      </c>
      <c r="Y177" s="22">
        <v>5</v>
      </c>
      <c r="Z177" s="22">
        <v>1462.4</v>
      </c>
      <c r="AA177" s="22">
        <v>4.291666666666667</v>
      </c>
      <c r="AB177" s="22">
        <v>1302.9411764705883</v>
      </c>
      <c r="AC177" s="24">
        <v>3</v>
      </c>
      <c r="AD177" s="24">
        <v>1408.6</v>
      </c>
      <c r="AE177" s="24">
        <v>2.1111111111111112</v>
      </c>
      <c r="AF177" s="24">
        <v>760.66666666666663</v>
      </c>
      <c r="AG177" s="24">
        <v>3.1428571428571428</v>
      </c>
      <c r="AH177" s="24">
        <v>1317.25</v>
      </c>
      <c r="AI177" s="24">
        <v>2.7083333333333335</v>
      </c>
      <c r="AJ177" s="24">
        <v>1125.0666666666666</v>
      </c>
      <c r="AK177" s="26">
        <v>1.8571428571428572</v>
      </c>
      <c r="AL177" s="26">
        <v>537.79999999999995</v>
      </c>
      <c r="AM177" s="26">
        <v>2.8333333333333335</v>
      </c>
      <c r="AN177" s="26">
        <v>621.79999999999995</v>
      </c>
      <c r="AO177" s="26">
        <v>3.3333333333333335</v>
      </c>
      <c r="AP177" s="26">
        <v>835.6</v>
      </c>
      <c r="AQ177" s="26">
        <v>2.6315789473684212</v>
      </c>
      <c r="AR177" s="26">
        <v>665.06666666666672</v>
      </c>
      <c r="AS177" s="28">
        <v>5.7142857142857144</v>
      </c>
      <c r="AT177" s="28">
        <v>1121.1428571428571</v>
      </c>
      <c r="AU177" s="28">
        <v>4.833333333333333</v>
      </c>
      <c r="AV177" s="28">
        <v>913.83333333333337</v>
      </c>
      <c r="AW177" s="28">
        <v>4.833333333333333</v>
      </c>
      <c r="AX177" s="28">
        <v>948.5</v>
      </c>
      <c r="AY177" s="28">
        <v>5.1578947368421053</v>
      </c>
      <c r="AZ177" s="28">
        <v>1001.1578947368421</v>
      </c>
      <c r="BA177" s="33">
        <f>Tabla25[[#This Row],[ROS_NUM_COR_COD_ROS_TG_NEG]]-Tabla25[[#This Row],[PAS_NUM_COR_COD_ROS_TG_NEG]]</f>
        <v>1.6142857142857148</v>
      </c>
      <c r="BB177" s="33">
        <f>Tabla25[[#This Row],[ROS_DUR_COR_COD_ROS_TG_NEG]]-Tabla25[[#This Row],[PAS_DUR_COR_COD_ROS_TG_NEG]]</f>
        <v>-129.79047619047628</v>
      </c>
      <c r="BC177" s="33">
        <f>Tabla25[[#This Row],[ROS_NUM_COR_COD_ROS_TG_NEU]]-Tabla25[[#This Row],[PAS_NUM_COR_COD_ROS_TG_NEU]]</f>
        <v>1.0438596491228069</v>
      </c>
      <c r="BD177" s="33">
        <f>Tabla25[[#This Row],[ROS_DUR_COR_COD_ROS_TG_NEU]]-Tabla25[[#This Row],[PAS_DUR_COR_COD_ROS_TG_NEU]]</f>
        <v>-128.60416666666663</v>
      </c>
      <c r="BE177" s="33">
        <f>Tabla25[[#This Row],[ROS_NUM_COR_COD_ROS_TG_POS]]-Tabla25[[#This Row],[PAS_NUM_COR_COD_ROS_TG_POS]]</f>
        <v>2.1111111111111107</v>
      </c>
      <c r="BF177" s="33">
        <f>Tabla25[[#This Row],[ROS_DUR_COR_COD_ROS_TG_POS]]-Tabla25[[#This Row],[PAS_DUR_COR_COD_ROS_TG_POS]]</f>
        <v>20</v>
      </c>
      <c r="BG177" s="33">
        <f>Tabla25[[#This Row],[ROS_NUM_COR_COD_ROS_TG_TOT]]-Tabla25[[#This Row],[PAS_NUM_COR_COD_ROS_TG_TOT]]</f>
        <v>1.5964912280701755</v>
      </c>
      <c r="BH177" s="33">
        <f>Tabla25[[#This Row],[ROS_DUR_COR_COD_ROS_TG_TOT]]-Tabla25[[#This Row],[PAS_DUR_COR_COD_ROS_TG_TOT]]</f>
        <v>-75.330994152046742</v>
      </c>
      <c r="BI177" s="30">
        <f>Tabla25[[#This Row],[ROS_NUM_COR_COD_ESC_TG_NEG]]-Tabla25[[#This Row],[PAS_NUM_COR_COD_ESC_TG_NEG]]</f>
        <v>-1.5428571428571427</v>
      </c>
      <c r="BJ177" s="30">
        <f>Tabla25[[#This Row],[ROS_DUR_COR_COD_ESC_TG_NEG]]-Tabla25[[#This Row],[PAS_DUR_COR_COD_ESC_TG_NEG]]</f>
        <v>-327.37647058823529</v>
      </c>
      <c r="BK177" s="30">
        <f>Tabla25[[#This Row],[ROS_NUM_COR_COD_ESC_TG_NEU]]-Tabla25[[#This Row],[PAS_NUM_COR_COD_ESC_TG_NEU]]</f>
        <v>-0.74561403508771917</v>
      </c>
      <c r="BL177" s="30">
        <f>Tabla25[[#This Row],[ROS_DUR_COR_COD_ESC_TG_NEU]]-Tabla25[[#This Row],[PAS_DUR_COR_COD_ESC_TG_NEU]]</f>
        <v>-577.27692307692314</v>
      </c>
      <c r="BM177" s="30">
        <f>Tabla25[[#This Row],[ROS_NUM_COR_COD_ESC_TG_POS]]-Tabla25[[#This Row],[PAS_NUM_COR_COD_ESC_TG_POS]]</f>
        <v>-1.0555555555555558</v>
      </c>
      <c r="BN177" s="30">
        <f>Tabla25[[#This Row],[ROS_DUR_COR_COD_ESC_TG_POS]]-Tabla25[[#This Row],[PAS_DUR_COR_COD_ESC_TG_POS]]</f>
        <v>-535.63076923076926</v>
      </c>
      <c r="BO177" s="30">
        <f>Tabla25[[#This Row],[ROS_NUM_COR_COD_ESC_TG_TOT]]-Tabla25[[#This Row],[PAS_NUM_COR_COD_ESC_TG_TOT]]</f>
        <v>-1.1403508771929824</v>
      </c>
      <c r="BP177" s="30">
        <f>Tabla25[[#This Row],[ROS_DUR_COR_COD_ESC_TG_TOT]]-Tabla25[[#This Row],[PAS_DUR_COR_COD_ESC_TG_TOT]]</f>
        <v>-454.0496124031007</v>
      </c>
      <c r="BQ177" s="36">
        <f>Tabla25[[#This Row],[PAS_NUM_COR_COD_ROS_TG_NEG]]-Tabla25[[#This Row],[ESC_NUM_COR_COD_ROS_TG_NEG]]</f>
        <v>1.0999999999999996</v>
      </c>
      <c r="BR177" s="36">
        <f>Tabla25[[#This Row],[PAS_DUR_COR_COD_ROS_TG_NEG]]-Tabla25[[#This Row],[ESC_DUR_COR_COD_ROS_TG_NEG]]</f>
        <v>-157.66666666666652</v>
      </c>
      <c r="BS177" s="36">
        <f>Tabla25[[#This Row],[PAS_NUM_COR_COD_ROS_TG_NEU]]-Tabla25[[#This Row],[ESC_NUM_COR_COD_ROS_TG_NEU]]</f>
        <v>1.6783625730994149</v>
      </c>
      <c r="BT177" s="36">
        <f>Tabla25[[#This Row],[PAS_DUR_COR_COD_ROS_TG_NEU]]-Tabla25[[#This Row],[ESC_DUR_COR_COD_ROS_TG_NEU]]</f>
        <v>281.77083333333337</v>
      </c>
      <c r="BU177" s="36">
        <f>Tabla25[[#This Row],[PAS_NUM_COR_COD_ROS_TG_POS]]-Tabla25[[#This Row],[ESC_NUM_COR_COD_ROS_TG_POS]]</f>
        <v>-0.42063492063492047</v>
      </c>
      <c r="BV177" s="36">
        <f>Tabla25[[#This Row],[PAS_DUR_COR_COD_ROS_TG_POS]]-Tabla25[[#This Row],[ESC_DUR_COR_COD_ROS_TG_POS]]</f>
        <v>-388.75</v>
      </c>
      <c r="BW177" s="36">
        <f>Tabla25[[#This Row],[PAS_NUM_COR_COD_ROS_TG_TOT]]-Tabla25[[#This Row],[ESC_NUM_COR_COD_ROS_TG_TOT]]</f>
        <v>0.85307017543859631</v>
      </c>
      <c r="BX177" s="36">
        <f>Tabla25[[#This Row],[PAS_DUR_COR_COD_ROS_TG_TOT]]-Tabla25[[#This Row],[ESC_DUR_COR_COD_ROS_TG_TOT]]</f>
        <v>-48.577777777777783</v>
      </c>
      <c r="BY177" s="39">
        <f>Tabla25[[#This Row],[PAS_NUM_COR_COD_ESC_TG_NEG]]-Tabla25[[#This Row],[ESC_NUM_COR_COD_ESC_TG_NEG]]</f>
        <v>-0.22500000000000009</v>
      </c>
      <c r="BZ177" s="39">
        <f>Tabla25[[#This Row],[PAS_DUR_COR_COD_ESC_TG_NEG]]-Tabla25[[#This Row],[ESC_DUR_COR_COD_ESC_TG_NEG]]</f>
        <v>-257.62352941176471</v>
      </c>
      <c r="CA177" s="39">
        <f>Tabla25[[#This Row],[PAS_NUM_COR_COD_ESC_TG_NEU]]-Tabla25[[#This Row],[ESC_NUM_COR_COD_ESC_TG_NEU]]</f>
        <v>-0.75438596491228038</v>
      </c>
      <c r="CB177" s="39">
        <f>Tabla25[[#This Row],[PAS_DUR_COR_COD_ESC_TG_NEU]]-Tabla25[[#This Row],[ESC_DUR_COR_COD_ESC_TG_NEU]]</f>
        <v>-118.63736263736268</v>
      </c>
      <c r="CC177" s="39">
        <f>Tabla25[[#This Row],[PAS_NUM_COR_COD_ESC_TG_POS]]-Tabla25[[#This Row],[ESC_NUM_COR_COD_ESC_TG_POS]]</f>
        <v>-0.61111111111111072</v>
      </c>
      <c r="CD177" s="39">
        <f>Tabla25[[#This Row],[PAS_DUR_COR_COD_ESC_TG_POS]]-Tabla25[[#This Row],[ESC_DUR_COR_COD_ESC_TG_POS]]</f>
        <v>-91.169230769230808</v>
      </c>
      <c r="CE177" s="39">
        <f>Tabla25[[#This Row],[PAS_NUM_COR_COD_ESC_TG_TOT]]-Tabla25[[#This Row],[ESC_NUM_COR_COD_ESC_TG_TOT]]</f>
        <v>-0.51973684210526327</v>
      </c>
      <c r="CF177" s="39">
        <f>Tabla25[[#This Row],[PAS_DUR_COR_COD_ESC_TG_TOT]]-Tabla25[[#This Row],[ESC_DUR_COR_COD_ESC_TG_TOT]]</f>
        <v>-183.82489740082087</v>
      </c>
      <c r="CG177" s="42">
        <f>Tabla25[[#This Row],[PAS_NUM_COR_COD_ROS_TG_NEG]]-Tabla25[[#This Row],[PAS_NUM_COR_COD_ESC_TG_NEG]]</f>
        <v>0.69999999999999973</v>
      </c>
      <c r="CH177" s="42">
        <f>Tabla25[[#This Row],[PAS_NUM_COR_COD_ROS_TG_NEU]]-Tabla25[[#This Row],[PAS_NUM_COR_COD_ESC_TG_NEU]]</f>
        <v>0.21052631578947345</v>
      </c>
      <c r="CI177" s="42">
        <f>Tabla25[[#This Row],[PAS_NUM_COR_COD_ROS_TG_POS]]-Tabla25[[#This Row],[PAS_NUM_COR_COD_ESC_TG_POS]]</f>
        <v>-1.666666666666667</v>
      </c>
      <c r="CJ177" s="42">
        <f>Tabla25[[#This Row],[PAS_NUM_COR_COD_ROS_TG_TOT]]-Tabla25[[#This Row],[PAS_NUM_COR_COD_ESC_TG_TOT]]</f>
        <v>-0.21052631578947389</v>
      </c>
      <c r="CK177" s="42">
        <f>Tabla25[[#This Row],[PAS_DUR_COR_COD_ROS_TG_NEG]]-Tabla25[[#This Row],[PAS_DUR_COR_COD_ESC_TG_NEG]]</f>
        <v>385.75686274509815</v>
      </c>
      <c r="CL177" s="42">
        <f>Tabla25[[#This Row],[PAS_DUR_COR_COD_ROS_TG_NEU]]-Tabla25[[#This Row],[PAS_DUR_COR_COD_ESC_TG_NEU]]</f>
        <v>-156.63942307692309</v>
      </c>
      <c r="CM177" s="42">
        <f>Tabla25[[#This Row],[PAS_DUR_COR_COD_ROS_TG_POS]]-Tabla25[[#This Row],[PAS_DUR_COR_COD_ESC_TG_POS]]</f>
        <v>-442.73076923076928</v>
      </c>
      <c r="CN177" s="42">
        <f>Tabla25[[#This Row],[PAS_DUR_COR_COD_ROS_TG_TOT]]-Tabla25[[#This Row],[PAS_DUR_COR_COD_ESC_TG_TOT]]</f>
        <v>-42.627390180878592</v>
      </c>
      <c r="CO177" s="44">
        <f>Tabla25[[#This Row],[ESC_NUM_COR_COD_ROS_TG_NEG]]-Tabla25[[#This Row],[ESC_NUM_COR_COD_ESC_TG_NEG]]</f>
        <v>-0.625</v>
      </c>
      <c r="CP177" s="44">
        <f>Tabla25[[#This Row],[ESC_NUM_COR_COD_ROS_TG_NEU]]-Tabla25[[#This Row],[ESC_NUM_COR_COD_ESC_TG_NEU]]</f>
        <v>-2.2222222222222219</v>
      </c>
      <c r="CQ177" s="44">
        <f>Tabla25[[#This Row],[ESC_NUM_COR_COD_ROS_TG_POS]]-Tabla25[[#This Row],[ESC_NUM_COR_COD_ESC_TG_POS]]</f>
        <v>-1.8571428571428572</v>
      </c>
      <c r="CR177" s="44">
        <f>Tabla25[[#This Row],[ESC_NUM_COR_COD_ROS_TG_TOT]]-Tabla25[[#This Row],[ESC_NUM_COR_COD_ESC_TG_TOT]]</f>
        <v>-1.5833333333333335</v>
      </c>
      <c r="CS177" s="44">
        <f>Tabla25[[#This Row],[ESC_DUR_COR_COD_ROS_TG_NEG]]-Tabla25[[#This Row],[ESC_DUR_COR_COD_ESC_TG_NEG]]</f>
        <v>285.79999999999995</v>
      </c>
      <c r="CT177" s="44">
        <f>Tabla25[[#This Row],[ESC_DUR_COR_COD_ROS_TG_NEU]]-Tabla25[[#This Row],[ESC_DUR_COR_COD_ESC_TG_NEU]]</f>
        <v>-557.04761904761915</v>
      </c>
      <c r="CU177" s="44">
        <f>Tabla25[[#This Row],[ESC_DUR_COR_COD_ROS_TG_POS]]-Tabla25[[#This Row],[ESC_DUR_COR_COD_ESC_TG_POS]]</f>
        <v>-145.15000000000009</v>
      </c>
      <c r="CV177" s="44">
        <f>Tabla25[[#This Row],[ESC_DUR_COR_COD_ROS_TG_TOT]]-Tabla25[[#This Row],[ESC_DUR_COR_COD_ESC_TG_TOT]]</f>
        <v>-177.87450980392168</v>
      </c>
      <c r="CW177" s="47">
        <f>Tabla25[[#This Row],[ROS_NUM_COR_COD_ROS_TG_NEG]]-Tabla25[[#This Row],[ROS_NUM_COR_COD_ESC_TG_NEG]]</f>
        <v>3.8571428571428572</v>
      </c>
      <c r="CX177" s="47">
        <f>Tabla25[[#This Row],[ROS_NUM_COR_COD_ROS_TG_NEU]]-Tabla25[[#This Row],[ROS_NUM_COR_COD_ESC_TG_NEU]]</f>
        <v>1.9999999999999996</v>
      </c>
      <c r="CY177" s="47">
        <f>Tabla25[[#This Row],[ROS_NUM_COR_COD_ROS_TG_POS]]-Tabla25[[#This Row],[ROS_NUM_COR_COD_ESC_TG_POS]]</f>
        <v>1.4999999999999996</v>
      </c>
      <c r="CZ177" s="47">
        <f>Tabla25[[#This Row],[ROS_NUM_COR_COD_ROS_TG_TOT]]-Tabla25[[#This Row],[ROS_NUM_COR_COD_ESC_TG_TOT]]</f>
        <v>2.5263157894736841</v>
      </c>
      <c r="DA177" s="47">
        <f>Tabla25[[#This Row],[ROS_DUR_COR_COD_ROS_TG_NEG]]-Tabla25[[#This Row],[ROS_DUR_COR_COD_ESC_TG_NEG]]</f>
        <v>583.34285714285716</v>
      </c>
      <c r="DB177" s="47">
        <f>Tabla25[[#This Row],[ROS_DUR_COR_COD_ROS_TG_NEU]]-Tabla25[[#This Row],[ROS_DUR_COR_COD_ESC_TG_NEU]]</f>
        <v>292.03333333333342</v>
      </c>
      <c r="DC177" s="47">
        <f>Tabla25[[#This Row],[ROS_DUR_COR_COD_ROS_TG_POS]]-Tabla25[[#This Row],[ROS_DUR_COR_COD_ESC_TG_POS]]</f>
        <v>112.89999999999998</v>
      </c>
      <c r="DD177" s="47">
        <f>Tabla25[[#This Row],[ROS_DUR_COR_COD_ROS_TG_TOT]]-Tabla25[[#This Row],[ROS_DUR_COR_COD_ESC_TG_TOT]]</f>
        <v>336.09122807017536</v>
      </c>
    </row>
    <row r="178" spans="1:108" x14ac:dyDescent="0.3">
      <c r="A178" s="2" t="s">
        <v>176</v>
      </c>
      <c r="B178" s="2">
        <v>50</v>
      </c>
      <c r="C178" s="2">
        <v>2</v>
      </c>
      <c r="D178" s="2">
        <v>52</v>
      </c>
      <c r="E178" s="19">
        <v>1.65</v>
      </c>
      <c r="F178" s="19">
        <v>999.875</v>
      </c>
      <c r="G178" s="19">
        <v>1.65</v>
      </c>
      <c r="H178" s="19">
        <v>774.77777777777783</v>
      </c>
      <c r="I178" s="19">
        <v>1.95</v>
      </c>
      <c r="J178" s="19">
        <v>892.72727272727275</v>
      </c>
      <c r="K178" s="19">
        <v>1.75</v>
      </c>
      <c r="L178" s="19">
        <v>885.42857142857144</v>
      </c>
      <c r="M178" s="21">
        <v>1.2</v>
      </c>
      <c r="N178" s="21">
        <v>623.9</v>
      </c>
      <c r="O178" s="21">
        <v>1.75</v>
      </c>
      <c r="P178" s="21">
        <v>898.8</v>
      </c>
      <c r="Q178" s="21">
        <v>1.7</v>
      </c>
      <c r="R178" s="21">
        <v>761.5454545454545</v>
      </c>
      <c r="S178" s="21">
        <v>1.55</v>
      </c>
      <c r="T178" s="21">
        <v>761.41935483870964</v>
      </c>
      <c r="U178" s="22">
        <v>4.2222222222222223</v>
      </c>
      <c r="V178" s="22">
        <v>1009.7142857142857</v>
      </c>
      <c r="W178" s="22">
        <v>3.6</v>
      </c>
      <c r="X178" s="22">
        <v>1192.4285714285713</v>
      </c>
      <c r="Y178" s="22">
        <v>3.1111111111111112</v>
      </c>
      <c r="Z178" s="22">
        <v>854.14285714285711</v>
      </c>
      <c r="AA178" s="22">
        <v>3.6428571428571428</v>
      </c>
      <c r="AB178" s="22">
        <v>1018.7619047619048</v>
      </c>
      <c r="AC178" s="24">
        <v>3.5555555555555554</v>
      </c>
      <c r="AD178" s="24">
        <v>1376.2</v>
      </c>
      <c r="AE178" s="24">
        <v>3.4</v>
      </c>
      <c r="AF178" s="24">
        <v>972</v>
      </c>
      <c r="AG178" s="24">
        <v>4.1111111111111107</v>
      </c>
      <c r="AH178" s="24">
        <v>911.375</v>
      </c>
      <c r="AI178" s="24">
        <v>3.6785714285714284</v>
      </c>
      <c r="AJ178" s="24">
        <v>1048.8</v>
      </c>
      <c r="AK178" s="26">
        <v>3.4444444444444446</v>
      </c>
      <c r="AL178" s="26">
        <v>962.875</v>
      </c>
      <c r="AM178" s="26">
        <v>2.9</v>
      </c>
      <c r="AN178" s="26">
        <v>812.8</v>
      </c>
      <c r="AO178" s="26">
        <v>2.1</v>
      </c>
      <c r="AP178" s="26">
        <v>891.5</v>
      </c>
      <c r="AQ178" s="26">
        <v>2.7931034482758621</v>
      </c>
      <c r="AR178" s="26">
        <v>882.5</v>
      </c>
      <c r="AS178" s="28">
        <v>4.5555555555555554</v>
      </c>
      <c r="AT178" s="28">
        <v>1113.2222222222222</v>
      </c>
      <c r="AU178" s="28">
        <v>4.7</v>
      </c>
      <c r="AV178" s="28">
        <v>1298.5999999999999</v>
      </c>
      <c r="AW178" s="28">
        <v>5.8</v>
      </c>
      <c r="AX178" s="28">
        <v>1575.8</v>
      </c>
      <c r="AY178" s="28">
        <v>5.0344827586206895</v>
      </c>
      <c r="AZ178" s="28">
        <v>1336.655172413793</v>
      </c>
      <c r="BA178" s="33">
        <f>Tabla25[[#This Row],[ROS_NUM_COR_COD_ROS_TG_NEG]]-Tabla25[[#This Row],[PAS_NUM_COR_COD_ROS_TG_NEG]]</f>
        <v>3.3555555555555552</v>
      </c>
      <c r="BB178" s="33">
        <f>Tabla25[[#This Row],[ROS_DUR_COR_COD_ROS_TG_NEG]]-Tabla25[[#This Row],[PAS_DUR_COR_COD_ROS_TG_NEG]]</f>
        <v>489.32222222222219</v>
      </c>
      <c r="BC178" s="33">
        <f>Tabla25[[#This Row],[ROS_NUM_COR_COD_ROS_TG_NEU]]-Tabla25[[#This Row],[PAS_NUM_COR_COD_ROS_TG_NEU]]</f>
        <v>2.95</v>
      </c>
      <c r="BD178" s="33">
        <f>Tabla25[[#This Row],[ROS_DUR_COR_COD_ROS_TG_NEU]]-Tabla25[[#This Row],[PAS_DUR_COR_COD_ROS_TG_NEU]]</f>
        <v>399.79999999999995</v>
      </c>
      <c r="BE178" s="33">
        <f>Tabla25[[#This Row],[ROS_NUM_COR_COD_ROS_TG_POS]]-Tabla25[[#This Row],[PAS_NUM_COR_COD_ROS_TG_POS]]</f>
        <v>4.0999999999999996</v>
      </c>
      <c r="BF178" s="33">
        <f>Tabla25[[#This Row],[ROS_DUR_COR_COD_ROS_TG_POS]]-Tabla25[[#This Row],[PAS_DUR_COR_COD_ROS_TG_POS]]</f>
        <v>814.25454545454545</v>
      </c>
      <c r="BG178" s="33">
        <f>Tabla25[[#This Row],[ROS_NUM_COR_COD_ROS_TG_TOT]]-Tabla25[[#This Row],[PAS_NUM_COR_COD_ROS_TG_TOT]]</f>
        <v>3.4844827586206897</v>
      </c>
      <c r="BH178" s="33">
        <f>Tabla25[[#This Row],[ROS_DUR_COR_COD_ROS_TG_TOT]]-Tabla25[[#This Row],[PAS_DUR_COR_COD_ROS_TG_TOT]]</f>
        <v>575.23581757508339</v>
      </c>
      <c r="BI178" s="30">
        <f>Tabla25[[#This Row],[ROS_NUM_COR_COD_ESC_TG_NEG]]-Tabla25[[#This Row],[PAS_NUM_COR_COD_ESC_TG_NEG]]</f>
        <v>1.7944444444444447</v>
      </c>
      <c r="BJ178" s="30">
        <f>Tabla25[[#This Row],[ROS_DUR_COR_COD_ESC_TG_NEG]]-Tabla25[[#This Row],[PAS_DUR_COR_COD_ESC_TG_NEG]]</f>
        <v>-37</v>
      </c>
      <c r="BK178" s="30">
        <f>Tabla25[[#This Row],[ROS_NUM_COR_COD_ESC_TG_NEU]]-Tabla25[[#This Row],[PAS_NUM_COR_COD_ESC_TG_NEU]]</f>
        <v>1.25</v>
      </c>
      <c r="BL178" s="30">
        <f>Tabla25[[#This Row],[ROS_DUR_COR_COD_ESC_TG_NEU]]-Tabla25[[#This Row],[PAS_DUR_COR_COD_ESC_TG_NEU]]</f>
        <v>38.022222222222126</v>
      </c>
      <c r="BM178" s="30">
        <f>Tabla25[[#This Row],[ROS_NUM_COR_COD_ESC_TG_POS]]-Tabla25[[#This Row],[PAS_NUM_COR_COD_ESC_TG_POS]]</f>
        <v>0.15000000000000013</v>
      </c>
      <c r="BN178" s="30">
        <f>Tabla25[[#This Row],[ROS_DUR_COR_COD_ESC_TG_POS]]-Tabla25[[#This Row],[PAS_DUR_COR_COD_ESC_TG_POS]]</f>
        <v>-1.2272727272727479</v>
      </c>
      <c r="BO178" s="30">
        <f>Tabla25[[#This Row],[ROS_NUM_COR_COD_ESC_TG_TOT]]-Tabla25[[#This Row],[PAS_NUM_COR_COD_ESC_TG_TOT]]</f>
        <v>1.0431034482758621</v>
      </c>
      <c r="BP178" s="30">
        <f>Tabla25[[#This Row],[ROS_DUR_COR_COD_ESC_TG_TOT]]-Tabla25[[#This Row],[PAS_DUR_COR_COD_ESC_TG_TOT]]</f>
        <v>-2.9285714285714448</v>
      </c>
      <c r="BQ178" s="36">
        <f>Tabla25[[#This Row],[PAS_NUM_COR_COD_ROS_TG_NEG]]-Tabla25[[#This Row],[ESC_NUM_COR_COD_ROS_TG_NEG]]</f>
        <v>-2.3555555555555552</v>
      </c>
      <c r="BR178" s="36">
        <f>Tabla25[[#This Row],[PAS_DUR_COR_COD_ROS_TG_NEG]]-Tabla25[[#This Row],[ESC_DUR_COR_COD_ROS_TG_NEG]]</f>
        <v>-752.30000000000007</v>
      </c>
      <c r="BS178" s="36">
        <f>Tabla25[[#This Row],[PAS_NUM_COR_COD_ROS_TG_NEU]]-Tabla25[[#This Row],[ESC_NUM_COR_COD_ROS_TG_NEU]]</f>
        <v>-1.65</v>
      </c>
      <c r="BT178" s="36">
        <f>Tabla25[[#This Row],[PAS_DUR_COR_COD_ROS_TG_NEU]]-Tabla25[[#This Row],[ESC_DUR_COR_COD_ROS_TG_NEU]]</f>
        <v>-73.200000000000045</v>
      </c>
      <c r="BU178" s="36">
        <f>Tabla25[[#This Row],[PAS_NUM_COR_COD_ROS_TG_POS]]-Tabla25[[#This Row],[ESC_NUM_COR_COD_ROS_TG_POS]]</f>
        <v>-2.4111111111111105</v>
      </c>
      <c r="BV178" s="36">
        <f>Tabla25[[#This Row],[PAS_DUR_COR_COD_ROS_TG_POS]]-Tabla25[[#This Row],[ESC_DUR_COR_COD_ROS_TG_POS]]</f>
        <v>-149.8295454545455</v>
      </c>
      <c r="BW178" s="36">
        <f>Tabla25[[#This Row],[PAS_NUM_COR_COD_ROS_TG_TOT]]-Tabla25[[#This Row],[ESC_NUM_COR_COD_ROS_TG_TOT]]</f>
        <v>-2.1285714285714281</v>
      </c>
      <c r="BX178" s="36">
        <f>Tabla25[[#This Row],[PAS_DUR_COR_COD_ROS_TG_TOT]]-Tabla25[[#This Row],[ESC_DUR_COR_COD_ROS_TG_TOT]]</f>
        <v>-287.38064516129032</v>
      </c>
      <c r="BY178" s="39">
        <f>Tabla25[[#This Row],[PAS_NUM_COR_COD_ESC_TG_NEG]]-Tabla25[[#This Row],[ESC_NUM_COR_COD_ESC_TG_NEG]]</f>
        <v>-2.5722222222222224</v>
      </c>
      <c r="BZ178" s="39">
        <f>Tabla25[[#This Row],[PAS_DUR_COR_COD_ESC_TG_NEG]]-Tabla25[[#This Row],[ESC_DUR_COR_COD_ESC_TG_NEG]]</f>
        <v>-9.8392857142856656</v>
      </c>
      <c r="CA178" s="39">
        <f>Tabla25[[#This Row],[PAS_NUM_COR_COD_ESC_TG_NEU]]-Tabla25[[#This Row],[ESC_NUM_COR_COD_ESC_TG_NEU]]</f>
        <v>-1.9500000000000002</v>
      </c>
      <c r="CB178" s="39">
        <f>Tabla25[[#This Row],[PAS_DUR_COR_COD_ESC_TG_NEU]]-Tabla25[[#This Row],[ESC_DUR_COR_COD_ESC_TG_NEU]]</f>
        <v>-417.6507936507935</v>
      </c>
      <c r="CC178" s="39">
        <f>Tabla25[[#This Row],[PAS_NUM_COR_COD_ESC_TG_POS]]-Tabla25[[#This Row],[ESC_NUM_COR_COD_ESC_TG_POS]]</f>
        <v>-1.1611111111111112</v>
      </c>
      <c r="CD178" s="39">
        <f>Tabla25[[#This Row],[PAS_DUR_COR_COD_ESC_TG_POS]]-Tabla25[[#This Row],[ESC_DUR_COR_COD_ESC_TG_POS]]</f>
        <v>38.584415584415638</v>
      </c>
      <c r="CE178" s="39">
        <f>Tabla25[[#This Row],[PAS_NUM_COR_COD_ESC_TG_TOT]]-Tabla25[[#This Row],[ESC_NUM_COR_COD_ESC_TG_TOT]]</f>
        <v>-1.8928571428571428</v>
      </c>
      <c r="CF178" s="39">
        <f>Tabla25[[#This Row],[PAS_DUR_COR_COD_ESC_TG_TOT]]-Tabla25[[#This Row],[ESC_DUR_COR_COD_ESC_TG_TOT]]</f>
        <v>-133.33333333333337</v>
      </c>
      <c r="CG178" s="42">
        <f>Tabla25[[#This Row],[PAS_NUM_COR_COD_ROS_TG_NEG]]-Tabla25[[#This Row],[PAS_NUM_COR_COD_ESC_TG_NEG]]</f>
        <v>-0.44999999999999996</v>
      </c>
      <c r="CH178" s="42">
        <f>Tabla25[[#This Row],[PAS_NUM_COR_COD_ROS_TG_NEU]]-Tabla25[[#This Row],[PAS_NUM_COR_COD_ESC_TG_NEU]]</f>
        <v>0.10000000000000009</v>
      </c>
      <c r="CI178" s="42">
        <f>Tabla25[[#This Row],[PAS_NUM_COR_COD_ROS_TG_POS]]-Tabla25[[#This Row],[PAS_NUM_COR_COD_ESC_TG_POS]]</f>
        <v>-0.25</v>
      </c>
      <c r="CJ178" s="42">
        <f>Tabla25[[#This Row],[PAS_NUM_COR_COD_ROS_TG_TOT]]-Tabla25[[#This Row],[PAS_NUM_COR_COD_ESC_TG_TOT]]</f>
        <v>-0.19999999999999996</v>
      </c>
      <c r="CK178" s="42">
        <f>Tabla25[[#This Row],[PAS_DUR_COR_COD_ROS_TG_NEG]]-Tabla25[[#This Row],[PAS_DUR_COR_COD_ESC_TG_NEG]]</f>
        <v>-375.97500000000002</v>
      </c>
      <c r="CL178" s="42">
        <f>Tabla25[[#This Row],[PAS_DUR_COR_COD_ROS_TG_NEU]]-Tabla25[[#This Row],[PAS_DUR_COR_COD_ESC_TG_NEU]]</f>
        <v>124.02222222222213</v>
      </c>
      <c r="CM178" s="42">
        <f>Tabla25[[#This Row],[PAS_DUR_COR_COD_ROS_TG_POS]]-Tabla25[[#This Row],[PAS_DUR_COR_COD_ESC_TG_POS]]</f>
        <v>-131.18181818181824</v>
      </c>
      <c r="CN178" s="42">
        <f>Tabla25[[#This Row],[PAS_DUR_COR_COD_ROS_TG_TOT]]-Tabla25[[#This Row],[PAS_DUR_COR_COD_ESC_TG_TOT]]</f>
        <v>-124.00921658986181</v>
      </c>
      <c r="CO178" s="44">
        <f>Tabla25[[#This Row],[ESC_NUM_COR_COD_ROS_TG_NEG]]-Tabla25[[#This Row],[ESC_NUM_COR_COD_ESC_TG_NEG]]</f>
        <v>-0.66666666666666696</v>
      </c>
      <c r="CP178" s="44">
        <f>Tabla25[[#This Row],[ESC_NUM_COR_COD_ROS_TG_NEU]]-Tabla25[[#This Row],[ESC_NUM_COR_COD_ESC_TG_NEU]]</f>
        <v>-0.20000000000000018</v>
      </c>
      <c r="CQ178" s="44">
        <f>Tabla25[[#This Row],[ESC_NUM_COR_COD_ROS_TG_POS]]-Tabla25[[#This Row],[ESC_NUM_COR_COD_ESC_TG_POS]]</f>
        <v>0.99999999999999956</v>
      </c>
      <c r="CR178" s="44">
        <f>Tabla25[[#This Row],[ESC_NUM_COR_COD_ROS_TG_TOT]]-Tabla25[[#This Row],[ESC_NUM_COR_COD_ESC_TG_TOT]]</f>
        <v>3.5714285714285587E-2</v>
      </c>
      <c r="CS178" s="44">
        <f>Tabla25[[#This Row],[ESC_DUR_COR_COD_ROS_TG_NEG]]-Tabla25[[#This Row],[ESC_DUR_COR_COD_ESC_TG_NEG]]</f>
        <v>366.48571428571438</v>
      </c>
      <c r="CT178" s="44">
        <f>Tabla25[[#This Row],[ESC_DUR_COR_COD_ROS_TG_NEU]]-Tabla25[[#This Row],[ESC_DUR_COR_COD_ESC_TG_NEU]]</f>
        <v>-220.42857142857133</v>
      </c>
      <c r="CU178" s="44">
        <f>Tabla25[[#This Row],[ESC_DUR_COR_COD_ROS_TG_POS]]-Tabla25[[#This Row],[ESC_DUR_COR_COD_ESC_TG_POS]]</f>
        <v>57.23214285714289</v>
      </c>
      <c r="CV178" s="44">
        <f>Tabla25[[#This Row],[ESC_DUR_COR_COD_ROS_TG_TOT]]-Tabla25[[#This Row],[ESC_DUR_COR_COD_ESC_TG_TOT]]</f>
        <v>30.038095238095138</v>
      </c>
      <c r="CW178" s="47">
        <f>Tabla25[[#This Row],[ROS_NUM_COR_COD_ROS_TG_NEG]]-Tabla25[[#This Row],[ROS_NUM_COR_COD_ESC_TG_NEG]]</f>
        <v>1.1111111111111107</v>
      </c>
      <c r="CX178" s="47">
        <f>Tabla25[[#This Row],[ROS_NUM_COR_COD_ROS_TG_NEU]]-Tabla25[[#This Row],[ROS_NUM_COR_COD_ESC_TG_NEU]]</f>
        <v>1.8000000000000003</v>
      </c>
      <c r="CY178" s="47">
        <f>Tabla25[[#This Row],[ROS_NUM_COR_COD_ROS_TG_POS]]-Tabla25[[#This Row],[ROS_NUM_COR_COD_ESC_TG_POS]]</f>
        <v>3.6999999999999997</v>
      </c>
      <c r="CZ178" s="47">
        <f>Tabla25[[#This Row],[ROS_NUM_COR_COD_ROS_TG_TOT]]-Tabla25[[#This Row],[ROS_NUM_COR_COD_ESC_TG_TOT]]</f>
        <v>2.2413793103448274</v>
      </c>
      <c r="DA178" s="47">
        <f>Tabla25[[#This Row],[ROS_DUR_COR_COD_ROS_TG_NEG]]-Tabla25[[#This Row],[ROS_DUR_COR_COD_ESC_TG_NEG]]</f>
        <v>150.34722222222217</v>
      </c>
      <c r="DB178" s="47">
        <f>Tabla25[[#This Row],[ROS_DUR_COR_COD_ROS_TG_NEU]]-Tabla25[[#This Row],[ROS_DUR_COR_COD_ESC_TG_NEU]]</f>
        <v>485.79999999999995</v>
      </c>
      <c r="DC178" s="47">
        <f>Tabla25[[#This Row],[ROS_DUR_COR_COD_ROS_TG_POS]]-Tabla25[[#This Row],[ROS_DUR_COR_COD_ESC_TG_POS]]</f>
        <v>684.3</v>
      </c>
      <c r="DD178" s="47">
        <f>Tabla25[[#This Row],[ROS_DUR_COR_COD_ROS_TG_TOT]]-Tabla25[[#This Row],[ROS_DUR_COR_COD_ESC_TG_TOT]]</f>
        <v>454.15517241379303</v>
      </c>
    </row>
    <row r="179" spans="1:108" x14ac:dyDescent="0.3">
      <c r="A179" s="2" t="s">
        <v>177</v>
      </c>
      <c r="B179" s="2">
        <v>50</v>
      </c>
      <c r="C179" s="2">
        <v>2</v>
      </c>
      <c r="D179" s="2">
        <v>54</v>
      </c>
      <c r="E179" s="19">
        <v>1.85</v>
      </c>
      <c r="F179" s="19">
        <v>1285.5</v>
      </c>
      <c r="G179" s="19">
        <v>2.2999999999999998</v>
      </c>
      <c r="H179" s="19">
        <v>1464.875</v>
      </c>
      <c r="I179" s="19">
        <v>2.4500000000000002</v>
      </c>
      <c r="J179" s="19">
        <v>1144.4545454545455</v>
      </c>
      <c r="K179" s="19">
        <v>2.2000000000000002</v>
      </c>
      <c r="L179" s="19">
        <v>1281.1851851851852</v>
      </c>
      <c r="M179" s="21">
        <v>1.5</v>
      </c>
      <c r="N179" s="21">
        <v>1062.5714285714287</v>
      </c>
      <c r="O179" s="21">
        <v>1.95</v>
      </c>
      <c r="P179" s="21">
        <v>1149.2222222222222</v>
      </c>
      <c r="Q179" s="21">
        <v>1.25</v>
      </c>
      <c r="R179" s="21">
        <v>860.125</v>
      </c>
      <c r="S179" s="21">
        <v>1.5666666666666667</v>
      </c>
      <c r="T179" s="21">
        <v>1027.5833333333333</v>
      </c>
      <c r="U179" s="22">
        <v>2</v>
      </c>
      <c r="V179" s="22">
        <v>1174.75</v>
      </c>
      <c r="W179" s="22">
        <v>0.44444444444444442</v>
      </c>
      <c r="X179" s="22">
        <v>657</v>
      </c>
      <c r="Y179" s="22">
        <v>0.44444444444444442</v>
      </c>
      <c r="Z179" s="22">
        <v>325</v>
      </c>
      <c r="AA179" s="22">
        <v>0.92307692307692313</v>
      </c>
      <c r="AB179" s="22">
        <v>858</v>
      </c>
      <c r="AC179" s="24">
        <v>2.5</v>
      </c>
      <c r="AD179" s="24">
        <v>867</v>
      </c>
      <c r="AE179" s="24">
        <v>0.77777777777777779</v>
      </c>
      <c r="AF179" s="24">
        <v>980.5</v>
      </c>
      <c r="AG179" s="24">
        <v>1.2222222222222223</v>
      </c>
      <c r="AH179" s="24">
        <v>1508</v>
      </c>
      <c r="AI179" s="24">
        <v>1.4615384615384615</v>
      </c>
      <c r="AJ179" s="24">
        <v>1034.6666666666667</v>
      </c>
      <c r="AK179" s="26">
        <v>0.88888888888888884</v>
      </c>
      <c r="AL179" s="26">
        <v>751</v>
      </c>
      <c r="AM179" s="26">
        <v>1.4</v>
      </c>
      <c r="AN179" s="26">
        <v>925</v>
      </c>
      <c r="AO179" s="26">
        <v>2.2222222222222223</v>
      </c>
      <c r="AP179" s="26">
        <v>1359.25</v>
      </c>
      <c r="AQ179" s="26">
        <v>1.5</v>
      </c>
      <c r="AR179" s="26">
        <v>1063.9000000000001</v>
      </c>
      <c r="AS179" s="28">
        <v>0.77777777777777779</v>
      </c>
      <c r="AT179" s="28">
        <v>1118.5</v>
      </c>
      <c r="AU179" s="28">
        <v>1.3</v>
      </c>
      <c r="AV179" s="28">
        <v>914.5</v>
      </c>
      <c r="AW179" s="28">
        <v>0.88888888888888884</v>
      </c>
      <c r="AX179" s="28">
        <v>581.33333333333337</v>
      </c>
      <c r="AY179" s="28">
        <v>1</v>
      </c>
      <c r="AZ179" s="28">
        <v>848.77777777777783</v>
      </c>
      <c r="BA179" s="33">
        <f>Tabla25[[#This Row],[ROS_NUM_COR_COD_ROS_TG_NEG]]-Tabla25[[#This Row],[PAS_NUM_COR_COD_ROS_TG_NEG]]</f>
        <v>-0.72222222222222221</v>
      </c>
      <c r="BB179" s="33">
        <f>Tabla25[[#This Row],[ROS_DUR_COR_COD_ROS_TG_NEG]]-Tabla25[[#This Row],[PAS_DUR_COR_COD_ROS_TG_NEG]]</f>
        <v>55.928571428571331</v>
      </c>
      <c r="BC179" s="33">
        <f>Tabla25[[#This Row],[ROS_NUM_COR_COD_ROS_TG_NEU]]-Tabla25[[#This Row],[PAS_NUM_COR_COD_ROS_TG_NEU]]</f>
        <v>-0.64999999999999991</v>
      </c>
      <c r="BD179" s="33">
        <f>Tabla25[[#This Row],[ROS_DUR_COR_COD_ROS_TG_NEU]]-Tabla25[[#This Row],[PAS_DUR_COR_COD_ROS_TG_NEU]]</f>
        <v>-234.72222222222217</v>
      </c>
      <c r="BE179" s="33">
        <f>Tabla25[[#This Row],[ROS_NUM_COR_COD_ROS_TG_POS]]-Tabla25[[#This Row],[PAS_NUM_COR_COD_ROS_TG_POS]]</f>
        <v>-0.36111111111111116</v>
      </c>
      <c r="BF179" s="33">
        <f>Tabla25[[#This Row],[ROS_DUR_COR_COD_ROS_TG_POS]]-Tabla25[[#This Row],[PAS_DUR_COR_COD_ROS_TG_POS]]</f>
        <v>-278.79166666666663</v>
      </c>
      <c r="BG179" s="33">
        <f>Tabla25[[#This Row],[ROS_NUM_COR_COD_ROS_TG_TOT]]-Tabla25[[#This Row],[PAS_NUM_COR_COD_ROS_TG_TOT]]</f>
        <v>-0.56666666666666665</v>
      </c>
      <c r="BH179" s="33">
        <f>Tabla25[[#This Row],[ROS_DUR_COR_COD_ROS_TG_TOT]]-Tabla25[[#This Row],[PAS_DUR_COR_COD_ROS_TG_TOT]]</f>
        <v>-178.80555555555543</v>
      </c>
      <c r="BI179" s="30">
        <f>Tabla25[[#This Row],[ROS_NUM_COR_COD_ESC_TG_NEG]]-Tabla25[[#This Row],[PAS_NUM_COR_COD_ESC_TG_NEG]]</f>
        <v>-0.96111111111111125</v>
      </c>
      <c r="BJ179" s="30">
        <f>Tabla25[[#This Row],[ROS_DUR_COR_COD_ESC_TG_NEG]]-Tabla25[[#This Row],[PAS_DUR_COR_COD_ESC_TG_NEG]]</f>
        <v>-534.5</v>
      </c>
      <c r="BK179" s="30">
        <f>Tabla25[[#This Row],[ROS_NUM_COR_COD_ESC_TG_NEU]]-Tabla25[[#This Row],[PAS_NUM_COR_COD_ESC_TG_NEU]]</f>
        <v>-0.89999999999999991</v>
      </c>
      <c r="BL179" s="30">
        <f>Tabla25[[#This Row],[ROS_DUR_COR_COD_ESC_TG_NEU]]-Tabla25[[#This Row],[PAS_DUR_COR_COD_ESC_TG_NEU]]</f>
        <v>-539.875</v>
      </c>
      <c r="BM179" s="30">
        <f>Tabla25[[#This Row],[ROS_NUM_COR_COD_ESC_TG_POS]]-Tabla25[[#This Row],[PAS_NUM_COR_COD_ESC_TG_POS]]</f>
        <v>-0.22777777777777786</v>
      </c>
      <c r="BN179" s="30">
        <f>Tabla25[[#This Row],[ROS_DUR_COR_COD_ESC_TG_POS]]-Tabla25[[#This Row],[PAS_DUR_COR_COD_ESC_TG_POS]]</f>
        <v>214.7954545454545</v>
      </c>
      <c r="BO179" s="30">
        <f>Tabla25[[#This Row],[ROS_NUM_COR_COD_ESC_TG_TOT]]-Tabla25[[#This Row],[PAS_NUM_COR_COD_ESC_TG_TOT]]</f>
        <v>-0.70000000000000018</v>
      </c>
      <c r="BP179" s="30">
        <f>Tabla25[[#This Row],[ROS_DUR_COR_COD_ESC_TG_TOT]]-Tabla25[[#This Row],[PAS_DUR_COR_COD_ESC_TG_TOT]]</f>
        <v>-217.28518518518513</v>
      </c>
      <c r="BQ179" s="36">
        <f>Tabla25[[#This Row],[PAS_NUM_COR_COD_ROS_TG_NEG]]-Tabla25[[#This Row],[ESC_NUM_COR_COD_ROS_TG_NEG]]</f>
        <v>-1</v>
      </c>
      <c r="BR179" s="36">
        <f>Tabla25[[#This Row],[PAS_DUR_COR_COD_ROS_TG_NEG]]-Tabla25[[#This Row],[ESC_DUR_COR_COD_ROS_TG_NEG]]</f>
        <v>195.57142857142867</v>
      </c>
      <c r="BS179" s="36">
        <f>Tabla25[[#This Row],[PAS_NUM_COR_COD_ROS_TG_NEU]]-Tabla25[[#This Row],[ESC_NUM_COR_COD_ROS_TG_NEU]]</f>
        <v>1.1722222222222221</v>
      </c>
      <c r="BT179" s="36">
        <f>Tabla25[[#This Row],[PAS_DUR_COR_COD_ROS_TG_NEU]]-Tabla25[[#This Row],[ESC_DUR_COR_COD_ROS_TG_NEU]]</f>
        <v>168.72222222222217</v>
      </c>
      <c r="BU179" s="36">
        <f>Tabla25[[#This Row],[PAS_NUM_COR_COD_ROS_TG_POS]]-Tabla25[[#This Row],[ESC_NUM_COR_COD_ROS_TG_POS]]</f>
        <v>2.7777777777777679E-2</v>
      </c>
      <c r="BV179" s="36">
        <f>Tabla25[[#This Row],[PAS_DUR_COR_COD_ROS_TG_POS]]-Tabla25[[#This Row],[ESC_DUR_COR_COD_ROS_TG_POS]]</f>
        <v>-647.875</v>
      </c>
      <c r="BW179" s="36">
        <f>Tabla25[[#This Row],[PAS_NUM_COR_COD_ROS_TG_TOT]]-Tabla25[[#This Row],[ESC_NUM_COR_COD_ROS_TG_TOT]]</f>
        <v>0.1051282051282052</v>
      </c>
      <c r="BX179" s="36">
        <f>Tabla25[[#This Row],[PAS_DUR_COR_COD_ROS_TG_TOT]]-Tabla25[[#This Row],[ESC_DUR_COR_COD_ROS_TG_TOT]]</f>
        <v>-7.0833333333334849</v>
      </c>
      <c r="BY179" s="39">
        <f>Tabla25[[#This Row],[PAS_NUM_COR_COD_ESC_TG_NEG]]-Tabla25[[#This Row],[ESC_NUM_COR_COD_ESC_TG_NEG]]</f>
        <v>-0.14999999999999991</v>
      </c>
      <c r="BZ179" s="39">
        <f>Tabla25[[#This Row],[PAS_DUR_COR_COD_ESC_TG_NEG]]-Tabla25[[#This Row],[ESC_DUR_COR_COD_ESC_TG_NEG]]</f>
        <v>110.75</v>
      </c>
      <c r="CA179" s="39">
        <f>Tabla25[[#This Row],[PAS_NUM_COR_COD_ESC_TG_NEU]]-Tabla25[[#This Row],[ESC_NUM_COR_COD_ESC_TG_NEU]]</f>
        <v>1.8555555555555554</v>
      </c>
      <c r="CB179" s="39">
        <f>Tabla25[[#This Row],[PAS_DUR_COR_COD_ESC_TG_NEU]]-Tabla25[[#This Row],[ESC_DUR_COR_COD_ESC_TG_NEU]]</f>
        <v>807.875</v>
      </c>
      <c r="CC179" s="39">
        <f>Tabla25[[#This Row],[PAS_NUM_COR_COD_ESC_TG_POS]]-Tabla25[[#This Row],[ESC_NUM_COR_COD_ESC_TG_POS]]</f>
        <v>2.0055555555555555</v>
      </c>
      <c r="CD179" s="39">
        <f>Tabla25[[#This Row],[PAS_DUR_COR_COD_ESC_TG_POS]]-Tabla25[[#This Row],[ESC_DUR_COR_COD_ESC_TG_POS]]</f>
        <v>819.4545454545455</v>
      </c>
      <c r="CE179" s="39">
        <f>Tabla25[[#This Row],[PAS_NUM_COR_COD_ESC_TG_TOT]]-Tabla25[[#This Row],[ESC_NUM_COR_COD_ESC_TG_TOT]]</f>
        <v>1.276923076923077</v>
      </c>
      <c r="CF179" s="39">
        <f>Tabla25[[#This Row],[PAS_DUR_COR_COD_ESC_TG_TOT]]-Tabla25[[#This Row],[ESC_DUR_COR_COD_ESC_TG_TOT]]</f>
        <v>423.18518518518522</v>
      </c>
      <c r="CG179" s="42">
        <f>Tabla25[[#This Row],[PAS_NUM_COR_COD_ROS_TG_NEG]]-Tabla25[[#This Row],[PAS_NUM_COR_COD_ESC_TG_NEG]]</f>
        <v>-0.35000000000000009</v>
      </c>
      <c r="CH179" s="42">
        <f>Tabla25[[#This Row],[PAS_NUM_COR_COD_ROS_TG_NEU]]-Tabla25[[#This Row],[PAS_NUM_COR_COD_ESC_TG_NEU]]</f>
        <v>-0.34999999999999987</v>
      </c>
      <c r="CI179" s="42">
        <f>Tabla25[[#This Row],[PAS_NUM_COR_COD_ROS_TG_POS]]-Tabla25[[#This Row],[PAS_NUM_COR_COD_ESC_TG_POS]]</f>
        <v>-1.2000000000000002</v>
      </c>
      <c r="CJ179" s="42">
        <f>Tabla25[[#This Row],[PAS_NUM_COR_COD_ROS_TG_TOT]]-Tabla25[[#This Row],[PAS_NUM_COR_COD_ESC_TG_TOT]]</f>
        <v>-0.63333333333333353</v>
      </c>
      <c r="CK179" s="42">
        <f>Tabla25[[#This Row],[PAS_DUR_COR_COD_ROS_TG_NEG]]-Tabla25[[#This Row],[PAS_DUR_COR_COD_ESC_TG_NEG]]</f>
        <v>-222.92857142857133</v>
      </c>
      <c r="CL179" s="42">
        <f>Tabla25[[#This Row],[PAS_DUR_COR_COD_ROS_TG_NEU]]-Tabla25[[#This Row],[PAS_DUR_COR_COD_ESC_TG_NEU]]</f>
        <v>-315.65277777777783</v>
      </c>
      <c r="CM179" s="42">
        <f>Tabla25[[#This Row],[PAS_DUR_COR_COD_ROS_TG_POS]]-Tabla25[[#This Row],[PAS_DUR_COR_COD_ESC_TG_POS]]</f>
        <v>-284.3295454545455</v>
      </c>
      <c r="CN179" s="42">
        <f>Tabla25[[#This Row],[PAS_DUR_COR_COD_ROS_TG_TOT]]-Tabla25[[#This Row],[PAS_DUR_COR_COD_ESC_TG_TOT]]</f>
        <v>-253.60185185185196</v>
      </c>
      <c r="CO179" s="44">
        <f>Tabla25[[#This Row],[ESC_NUM_COR_COD_ROS_TG_NEG]]-Tabla25[[#This Row],[ESC_NUM_COR_COD_ESC_TG_NEG]]</f>
        <v>0.5</v>
      </c>
      <c r="CP179" s="44">
        <f>Tabla25[[#This Row],[ESC_NUM_COR_COD_ROS_TG_NEU]]-Tabla25[[#This Row],[ESC_NUM_COR_COD_ESC_TG_NEU]]</f>
        <v>0.33333333333333337</v>
      </c>
      <c r="CQ179" s="44">
        <f>Tabla25[[#This Row],[ESC_NUM_COR_COD_ROS_TG_POS]]-Tabla25[[#This Row],[ESC_NUM_COR_COD_ESC_TG_POS]]</f>
        <v>0.7777777777777779</v>
      </c>
      <c r="CR179" s="44">
        <f>Tabla25[[#This Row],[ESC_NUM_COR_COD_ROS_TG_TOT]]-Tabla25[[#This Row],[ESC_NUM_COR_COD_ESC_TG_TOT]]</f>
        <v>0.53846153846153832</v>
      </c>
      <c r="CS179" s="44">
        <f>Tabla25[[#This Row],[ESC_DUR_COR_COD_ROS_TG_NEG]]-Tabla25[[#This Row],[ESC_DUR_COR_COD_ESC_TG_NEG]]</f>
        <v>-307.75</v>
      </c>
      <c r="CT179" s="44">
        <f>Tabla25[[#This Row],[ESC_DUR_COR_COD_ROS_TG_NEU]]-Tabla25[[#This Row],[ESC_DUR_COR_COD_ESC_TG_NEU]]</f>
        <v>323.5</v>
      </c>
      <c r="CU179" s="44">
        <f>Tabla25[[#This Row],[ESC_DUR_COR_COD_ROS_TG_POS]]-Tabla25[[#This Row],[ESC_DUR_COR_COD_ESC_TG_POS]]</f>
        <v>1183</v>
      </c>
      <c r="CV179" s="44">
        <f>Tabla25[[#This Row],[ESC_DUR_COR_COD_ROS_TG_TOT]]-Tabla25[[#This Row],[ESC_DUR_COR_COD_ESC_TG_TOT]]</f>
        <v>176.66666666666674</v>
      </c>
      <c r="CW179" s="47">
        <f>Tabla25[[#This Row],[ROS_NUM_COR_COD_ROS_TG_NEG]]-Tabla25[[#This Row],[ROS_NUM_COR_COD_ESC_TG_NEG]]</f>
        <v>-0.11111111111111105</v>
      </c>
      <c r="CX179" s="47">
        <f>Tabla25[[#This Row],[ROS_NUM_COR_COD_ROS_TG_NEU]]-Tabla25[[#This Row],[ROS_NUM_COR_COD_ESC_TG_NEU]]</f>
        <v>-9.9999999999999867E-2</v>
      </c>
      <c r="CY179" s="47">
        <f>Tabla25[[#This Row],[ROS_NUM_COR_COD_ROS_TG_POS]]-Tabla25[[#This Row],[ROS_NUM_COR_COD_ESC_TG_POS]]</f>
        <v>-1.3333333333333335</v>
      </c>
      <c r="CZ179" s="47">
        <f>Tabla25[[#This Row],[ROS_NUM_COR_COD_ROS_TG_TOT]]-Tabla25[[#This Row],[ROS_NUM_COR_COD_ESC_TG_TOT]]</f>
        <v>-0.5</v>
      </c>
      <c r="DA179" s="47">
        <f>Tabla25[[#This Row],[ROS_DUR_COR_COD_ROS_TG_NEG]]-Tabla25[[#This Row],[ROS_DUR_COR_COD_ESC_TG_NEG]]</f>
        <v>367.5</v>
      </c>
      <c r="DB179" s="47">
        <f>Tabla25[[#This Row],[ROS_DUR_COR_COD_ROS_TG_NEU]]-Tabla25[[#This Row],[ROS_DUR_COR_COD_ESC_TG_NEU]]</f>
        <v>-10.5</v>
      </c>
      <c r="DC179" s="47">
        <f>Tabla25[[#This Row],[ROS_DUR_COR_COD_ROS_TG_POS]]-Tabla25[[#This Row],[ROS_DUR_COR_COD_ESC_TG_POS]]</f>
        <v>-777.91666666666663</v>
      </c>
      <c r="DD179" s="47">
        <f>Tabla25[[#This Row],[ROS_DUR_COR_COD_ROS_TG_TOT]]-Tabla25[[#This Row],[ROS_DUR_COR_COD_ESC_TG_TOT]]</f>
        <v>-215.12222222222226</v>
      </c>
    </row>
    <row r="180" spans="1:108" x14ac:dyDescent="0.3">
      <c r="A180" s="2" t="s">
        <v>178</v>
      </c>
      <c r="B180" s="2">
        <v>50</v>
      </c>
      <c r="C180" s="2">
        <v>2</v>
      </c>
      <c r="D180" s="2">
        <v>57</v>
      </c>
      <c r="E180" s="19">
        <v>1.4411764705882353</v>
      </c>
      <c r="F180" s="19">
        <v>870.3125</v>
      </c>
      <c r="G180" s="19">
        <v>1.5263157894736843</v>
      </c>
      <c r="H180" s="19">
        <v>650.54166666666663</v>
      </c>
      <c r="I180" s="19">
        <v>1.3947368421052631</v>
      </c>
      <c r="J180" s="19">
        <v>630.72727272727275</v>
      </c>
      <c r="K180" s="19">
        <v>1.4545454545454546</v>
      </c>
      <c r="L180" s="19">
        <v>700.22580645161293</v>
      </c>
      <c r="M180" s="21">
        <v>1.7058823529411764</v>
      </c>
      <c r="N180" s="21">
        <v>765.35</v>
      </c>
      <c r="O180" s="21">
        <v>1.9736842105263157</v>
      </c>
      <c r="P180" s="21">
        <v>815.24</v>
      </c>
      <c r="Q180" s="21">
        <v>1.7105263157894737</v>
      </c>
      <c r="R180" s="21">
        <v>901.05</v>
      </c>
      <c r="S180" s="21">
        <v>1.8</v>
      </c>
      <c r="T180" s="21">
        <v>826.29230769230765</v>
      </c>
      <c r="U180" s="22">
        <v>2.0499999999999998</v>
      </c>
      <c r="V180" s="22">
        <v>1113.3636363636363</v>
      </c>
      <c r="W180" s="22">
        <v>1.65</v>
      </c>
      <c r="X180" s="22">
        <v>933.5</v>
      </c>
      <c r="Y180" s="22">
        <v>2.25</v>
      </c>
      <c r="Z180" s="22">
        <v>1170.4545454545455</v>
      </c>
      <c r="AA180" s="22">
        <v>1.9833333333333334</v>
      </c>
      <c r="AB180" s="22">
        <v>1076.78125</v>
      </c>
      <c r="AC180" s="24">
        <v>1.8</v>
      </c>
      <c r="AD180" s="24">
        <v>903.5454545454545</v>
      </c>
      <c r="AE180" s="24">
        <v>1.4</v>
      </c>
      <c r="AF180" s="24">
        <v>931</v>
      </c>
      <c r="AG180" s="24">
        <v>1.1499999999999999</v>
      </c>
      <c r="AH180" s="24">
        <v>654.66666666666663</v>
      </c>
      <c r="AI180" s="24">
        <v>1.45</v>
      </c>
      <c r="AJ180" s="24">
        <v>831.39285714285711</v>
      </c>
      <c r="AK180" s="26">
        <v>2.1111111111111112</v>
      </c>
      <c r="AL180" s="26">
        <v>1094.5</v>
      </c>
      <c r="AM180" s="26">
        <v>1.4375</v>
      </c>
      <c r="AN180" s="26">
        <v>645.875</v>
      </c>
      <c r="AO180" s="26">
        <v>2.2999999999999998</v>
      </c>
      <c r="AP180" s="26">
        <v>781.4</v>
      </c>
      <c r="AQ180" s="26">
        <v>1.9814814814814814</v>
      </c>
      <c r="AR180" s="26">
        <v>843.42424242424238</v>
      </c>
      <c r="AS180" s="28">
        <v>1.3333333333333333</v>
      </c>
      <c r="AT180" s="28">
        <v>986.42857142857144</v>
      </c>
      <c r="AU180" s="28">
        <v>1.625</v>
      </c>
      <c r="AV180" s="28">
        <v>525.36363636363637</v>
      </c>
      <c r="AW180" s="28">
        <v>1.55</v>
      </c>
      <c r="AX180" s="28">
        <v>581.58333333333337</v>
      </c>
      <c r="AY180" s="28">
        <v>1.5</v>
      </c>
      <c r="AZ180" s="28">
        <v>655.43333333333328</v>
      </c>
      <c r="BA180" s="33">
        <f>Tabla25[[#This Row],[ROS_NUM_COR_COD_ROS_TG_NEG]]-Tabla25[[#This Row],[PAS_NUM_COR_COD_ROS_TG_NEG]]</f>
        <v>-0.37254901960784315</v>
      </c>
      <c r="BB180" s="33">
        <f>Tabla25[[#This Row],[ROS_DUR_COR_COD_ROS_TG_NEG]]-Tabla25[[#This Row],[PAS_DUR_COR_COD_ROS_TG_NEG]]</f>
        <v>221.07857142857142</v>
      </c>
      <c r="BC180" s="33">
        <f>Tabla25[[#This Row],[ROS_NUM_COR_COD_ROS_TG_NEU]]-Tabla25[[#This Row],[PAS_NUM_COR_COD_ROS_TG_NEU]]</f>
        <v>-0.34868421052631571</v>
      </c>
      <c r="BD180" s="33">
        <f>Tabla25[[#This Row],[ROS_DUR_COR_COD_ROS_TG_NEU]]-Tabla25[[#This Row],[PAS_DUR_COR_COD_ROS_TG_NEU]]</f>
        <v>-289.87636363636364</v>
      </c>
      <c r="BE180" s="33">
        <f>Tabla25[[#This Row],[ROS_NUM_COR_COD_ROS_TG_POS]]-Tabla25[[#This Row],[PAS_NUM_COR_COD_ROS_TG_POS]]</f>
        <v>-0.16052631578947363</v>
      </c>
      <c r="BF180" s="33">
        <f>Tabla25[[#This Row],[ROS_DUR_COR_COD_ROS_TG_POS]]-Tabla25[[#This Row],[PAS_DUR_COR_COD_ROS_TG_POS]]</f>
        <v>-319.46666666666658</v>
      </c>
      <c r="BG180" s="33">
        <f>Tabla25[[#This Row],[ROS_NUM_COR_COD_ROS_TG_TOT]]-Tabla25[[#This Row],[PAS_NUM_COR_COD_ROS_TG_TOT]]</f>
        <v>-0.30000000000000004</v>
      </c>
      <c r="BH180" s="33">
        <f>Tabla25[[#This Row],[ROS_DUR_COR_COD_ROS_TG_TOT]]-Tabla25[[#This Row],[PAS_DUR_COR_COD_ROS_TG_TOT]]</f>
        <v>-170.85897435897436</v>
      </c>
      <c r="BI180" s="30">
        <f>Tabla25[[#This Row],[ROS_NUM_COR_COD_ESC_TG_NEG]]-Tabla25[[#This Row],[PAS_NUM_COR_COD_ESC_TG_NEG]]</f>
        <v>0.66993464052287588</v>
      </c>
      <c r="BJ180" s="30">
        <f>Tabla25[[#This Row],[ROS_DUR_COR_COD_ESC_TG_NEG]]-Tabla25[[#This Row],[PAS_DUR_COR_COD_ESC_TG_NEG]]</f>
        <v>224.1875</v>
      </c>
      <c r="BK180" s="30">
        <f>Tabla25[[#This Row],[ROS_NUM_COR_COD_ESC_TG_NEU]]-Tabla25[[#This Row],[PAS_NUM_COR_COD_ESC_TG_NEU]]</f>
        <v>-8.8815789473684292E-2</v>
      </c>
      <c r="BL180" s="30">
        <f>Tabla25[[#This Row],[ROS_DUR_COR_COD_ESC_TG_NEU]]-Tabla25[[#This Row],[PAS_DUR_COR_COD_ESC_TG_NEU]]</f>
        <v>-4.6666666666666288</v>
      </c>
      <c r="BM180" s="30">
        <f>Tabla25[[#This Row],[ROS_NUM_COR_COD_ESC_TG_POS]]-Tabla25[[#This Row],[PAS_NUM_COR_COD_ESC_TG_POS]]</f>
        <v>0.90526315789473677</v>
      </c>
      <c r="BN180" s="30">
        <f>Tabla25[[#This Row],[ROS_DUR_COR_COD_ESC_TG_POS]]-Tabla25[[#This Row],[PAS_DUR_COR_COD_ESC_TG_POS]]</f>
        <v>150.67272727272723</v>
      </c>
      <c r="BO180" s="30">
        <f>Tabla25[[#This Row],[ROS_NUM_COR_COD_ESC_TG_TOT]]-Tabla25[[#This Row],[PAS_NUM_COR_COD_ESC_TG_TOT]]</f>
        <v>0.52693602693602681</v>
      </c>
      <c r="BP180" s="30">
        <f>Tabla25[[#This Row],[ROS_DUR_COR_COD_ESC_TG_TOT]]-Tabla25[[#This Row],[PAS_DUR_COR_COD_ESC_TG_TOT]]</f>
        <v>143.19843597262945</v>
      </c>
      <c r="BQ180" s="36">
        <f>Tabla25[[#This Row],[PAS_NUM_COR_COD_ROS_TG_NEG]]-Tabla25[[#This Row],[ESC_NUM_COR_COD_ROS_TG_NEG]]</f>
        <v>-9.4117647058823639E-2</v>
      </c>
      <c r="BR180" s="36">
        <f>Tabla25[[#This Row],[PAS_DUR_COR_COD_ROS_TG_NEG]]-Tabla25[[#This Row],[ESC_DUR_COR_COD_ROS_TG_NEG]]</f>
        <v>-138.19545454545448</v>
      </c>
      <c r="BS180" s="36">
        <f>Tabla25[[#This Row],[PAS_NUM_COR_COD_ROS_TG_NEU]]-Tabla25[[#This Row],[ESC_NUM_COR_COD_ROS_TG_NEU]]</f>
        <v>0.5736842105263158</v>
      </c>
      <c r="BT180" s="36">
        <f>Tabla25[[#This Row],[PAS_DUR_COR_COD_ROS_TG_NEU]]-Tabla25[[#This Row],[ESC_DUR_COR_COD_ROS_TG_NEU]]</f>
        <v>-115.75999999999999</v>
      </c>
      <c r="BU180" s="36">
        <f>Tabla25[[#This Row],[PAS_NUM_COR_COD_ROS_TG_POS]]-Tabla25[[#This Row],[ESC_NUM_COR_COD_ROS_TG_POS]]</f>
        <v>0.56052631578947376</v>
      </c>
      <c r="BV180" s="36">
        <f>Tabla25[[#This Row],[PAS_DUR_COR_COD_ROS_TG_POS]]-Tabla25[[#This Row],[ESC_DUR_COR_COD_ROS_TG_POS]]</f>
        <v>246.38333333333333</v>
      </c>
      <c r="BW180" s="36">
        <f>Tabla25[[#This Row],[PAS_NUM_COR_COD_ROS_TG_TOT]]-Tabla25[[#This Row],[ESC_NUM_COR_COD_ROS_TG_TOT]]</f>
        <v>0.35000000000000009</v>
      </c>
      <c r="BX180" s="36">
        <f>Tabla25[[#This Row],[PAS_DUR_COR_COD_ROS_TG_TOT]]-Tabla25[[#This Row],[ESC_DUR_COR_COD_ROS_TG_TOT]]</f>
        <v>-5.1005494505494653</v>
      </c>
      <c r="BY180" s="39">
        <f>Tabla25[[#This Row],[PAS_NUM_COR_COD_ESC_TG_NEG]]-Tabla25[[#This Row],[ESC_NUM_COR_COD_ESC_TG_NEG]]</f>
        <v>-0.60882352941176454</v>
      </c>
      <c r="BZ180" s="39">
        <f>Tabla25[[#This Row],[PAS_DUR_COR_COD_ESC_TG_NEG]]-Tabla25[[#This Row],[ESC_DUR_COR_COD_ESC_TG_NEG]]</f>
        <v>-243.05113636363626</v>
      </c>
      <c r="CA180" s="39">
        <f>Tabla25[[#This Row],[PAS_NUM_COR_COD_ESC_TG_NEU]]-Tabla25[[#This Row],[ESC_NUM_COR_COD_ESC_TG_NEU]]</f>
        <v>-0.12368421052631562</v>
      </c>
      <c r="CB180" s="39">
        <f>Tabla25[[#This Row],[PAS_DUR_COR_COD_ESC_TG_NEU]]-Tabla25[[#This Row],[ESC_DUR_COR_COD_ESC_TG_NEU]]</f>
        <v>-282.95833333333337</v>
      </c>
      <c r="CC180" s="39">
        <f>Tabla25[[#This Row],[PAS_NUM_COR_COD_ESC_TG_POS]]-Tabla25[[#This Row],[ESC_NUM_COR_COD_ESC_TG_POS]]</f>
        <v>-0.85526315789473695</v>
      </c>
      <c r="CD180" s="39">
        <f>Tabla25[[#This Row],[PAS_DUR_COR_COD_ESC_TG_POS]]-Tabla25[[#This Row],[ESC_DUR_COR_COD_ESC_TG_POS]]</f>
        <v>-539.72727272727275</v>
      </c>
      <c r="CE180" s="39">
        <f>Tabla25[[#This Row],[PAS_NUM_COR_COD_ESC_TG_TOT]]-Tabla25[[#This Row],[ESC_NUM_COR_COD_ESC_TG_TOT]]</f>
        <v>-0.52878787878787881</v>
      </c>
      <c r="CF180" s="39">
        <f>Tabla25[[#This Row],[PAS_DUR_COR_COD_ESC_TG_TOT]]-Tabla25[[#This Row],[ESC_DUR_COR_COD_ESC_TG_TOT]]</f>
        <v>-376.55544354838707</v>
      </c>
      <c r="CG180" s="42">
        <f>Tabla25[[#This Row],[PAS_NUM_COR_COD_ROS_TG_NEG]]-Tabla25[[#This Row],[PAS_NUM_COR_COD_ESC_TG_NEG]]</f>
        <v>0.26470588235294112</v>
      </c>
      <c r="CH180" s="42">
        <f>Tabla25[[#This Row],[PAS_NUM_COR_COD_ROS_TG_NEU]]-Tabla25[[#This Row],[PAS_NUM_COR_COD_ESC_TG_NEU]]</f>
        <v>0.44736842105263142</v>
      </c>
      <c r="CI180" s="42">
        <f>Tabla25[[#This Row],[PAS_NUM_COR_COD_ROS_TG_POS]]-Tabla25[[#This Row],[PAS_NUM_COR_COD_ESC_TG_POS]]</f>
        <v>0.31578947368421062</v>
      </c>
      <c r="CJ180" s="42">
        <f>Tabla25[[#This Row],[PAS_NUM_COR_COD_ROS_TG_TOT]]-Tabla25[[#This Row],[PAS_NUM_COR_COD_ESC_TG_TOT]]</f>
        <v>0.34545454545454546</v>
      </c>
      <c r="CK180" s="42">
        <f>Tabla25[[#This Row],[PAS_DUR_COR_COD_ROS_TG_NEG]]-Tabla25[[#This Row],[PAS_DUR_COR_COD_ESC_TG_NEG]]</f>
        <v>-104.96249999999998</v>
      </c>
      <c r="CL180" s="42">
        <f>Tabla25[[#This Row],[PAS_DUR_COR_COD_ROS_TG_NEU]]-Tabla25[[#This Row],[PAS_DUR_COR_COD_ESC_TG_NEU]]</f>
        <v>164.69833333333338</v>
      </c>
      <c r="CM180" s="42">
        <f>Tabla25[[#This Row],[PAS_DUR_COR_COD_ROS_TG_POS]]-Tabla25[[#This Row],[PAS_DUR_COR_COD_ESC_TG_POS]]</f>
        <v>270.32272727272721</v>
      </c>
      <c r="CN180" s="42">
        <f>Tabla25[[#This Row],[PAS_DUR_COR_COD_ROS_TG_TOT]]-Tabla25[[#This Row],[PAS_DUR_COR_COD_ESC_TG_TOT]]</f>
        <v>126.06650124069472</v>
      </c>
      <c r="CO180" s="44">
        <f>Tabla25[[#This Row],[ESC_NUM_COR_COD_ROS_TG_NEG]]-Tabla25[[#This Row],[ESC_NUM_COR_COD_ESC_TG_NEG]]</f>
        <v>-0.24999999999999978</v>
      </c>
      <c r="CP180" s="44">
        <f>Tabla25[[#This Row],[ESC_NUM_COR_COD_ROS_TG_NEU]]-Tabla25[[#This Row],[ESC_NUM_COR_COD_ESC_TG_NEU]]</f>
        <v>-0.25</v>
      </c>
      <c r="CQ180" s="44">
        <f>Tabla25[[#This Row],[ESC_NUM_COR_COD_ROS_TG_POS]]-Tabla25[[#This Row],[ESC_NUM_COR_COD_ESC_TG_POS]]</f>
        <v>-1.1000000000000001</v>
      </c>
      <c r="CR180" s="44">
        <f>Tabla25[[#This Row],[ESC_NUM_COR_COD_ROS_TG_TOT]]-Tabla25[[#This Row],[ESC_NUM_COR_COD_ESC_TG_TOT]]</f>
        <v>-0.53333333333333344</v>
      </c>
      <c r="CS180" s="44">
        <f>Tabla25[[#This Row],[ESC_DUR_COR_COD_ROS_TG_NEG]]-Tabla25[[#This Row],[ESC_DUR_COR_COD_ESC_TG_NEG]]</f>
        <v>-209.81818181818176</v>
      </c>
      <c r="CT180" s="44">
        <f>Tabla25[[#This Row],[ESC_DUR_COR_COD_ROS_TG_NEU]]-Tabla25[[#This Row],[ESC_DUR_COR_COD_ESC_TG_NEU]]</f>
        <v>-2.5</v>
      </c>
      <c r="CU180" s="44">
        <f>Tabla25[[#This Row],[ESC_DUR_COR_COD_ROS_TG_POS]]-Tabla25[[#This Row],[ESC_DUR_COR_COD_ESC_TG_POS]]</f>
        <v>-515.78787878787887</v>
      </c>
      <c r="CV180" s="44">
        <f>Tabla25[[#This Row],[ESC_DUR_COR_COD_ROS_TG_TOT]]-Tabla25[[#This Row],[ESC_DUR_COR_COD_ESC_TG_TOT]]</f>
        <v>-245.38839285714289</v>
      </c>
      <c r="CW180" s="47">
        <f>Tabla25[[#This Row],[ROS_NUM_COR_COD_ROS_TG_NEG]]-Tabla25[[#This Row],[ROS_NUM_COR_COD_ESC_TG_NEG]]</f>
        <v>-0.7777777777777779</v>
      </c>
      <c r="CX180" s="47">
        <f>Tabla25[[#This Row],[ROS_NUM_COR_COD_ROS_TG_NEU]]-Tabla25[[#This Row],[ROS_NUM_COR_COD_ESC_TG_NEU]]</f>
        <v>0.1875</v>
      </c>
      <c r="CY180" s="47">
        <f>Tabla25[[#This Row],[ROS_NUM_COR_COD_ROS_TG_POS]]-Tabla25[[#This Row],[ROS_NUM_COR_COD_ESC_TG_POS]]</f>
        <v>-0.74999999999999978</v>
      </c>
      <c r="CZ180" s="47">
        <f>Tabla25[[#This Row],[ROS_NUM_COR_COD_ROS_TG_TOT]]-Tabla25[[#This Row],[ROS_NUM_COR_COD_ESC_TG_TOT]]</f>
        <v>-0.4814814814814814</v>
      </c>
      <c r="DA180" s="47">
        <f>Tabla25[[#This Row],[ROS_DUR_COR_COD_ROS_TG_NEG]]-Tabla25[[#This Row],[ROS_DUR_COR_COD_ESC_TG_NEG]]</f>
        <v>-108.07142857142856</v>
      </c>
      <c r="DB180" s="47">
        <f>Tabla25[[#This Row],[ROS_DUR_COR_COD_ROS_TG_NEU]]-Tabla25[[#This Row],[ROS_DUR_COR_COD_ESC_TG_NEU]]</f>
        <v>-120.51136363636363</v>
      </c>
      <c r="DC180" s="47">
        <f>Tabla25[[#This Row],[ROS_DUR_COR_COD_ROS_TG_POS]]-Tabla25[[#This Row],[ROS_DUR_COR_COD_ESC_TG_POS]]</f>
        <v>-199.81666666666661</v>
      </c>
      <c r="DD180" s="47">
        <f>Tabla25[[#This Row],[ROS_DUR_COR_COD_ROS_TG_TOT]]-Tabla25[[#This Row],[ROS_DUR_COR_COD_ESC_TG_TOT]]</f>
        <v>-187.9909090909091</v>
      </c>
    </row>
    <row r="181" spans="1:108" x14ac:dyDescent="0.3">
      <c r="A181" s="2" t="s">
        <v>179</v>
      </c>
      <c r="B181" s="2">
        <v>50</v>
      </c>
      <c r="C181" s="2">
        <v>2</v>
      </c>
      <c r="D181" s="2">
        <v>58</v>
      </c>
      <c r="E181" s="19">
        <v>2.5263157894736841</v>
      </c>
      <c r="F181" s="19">
        <v>799.93333333333328</v>
      </c>
      <c r="G181" s="19">
        <v>2.6</v>
      </c>
      <c r="H181" s="19">
        <v>830.35294117647061</v>
      </c>
      <c r="I181" s="19">
        <v>2.65</v>
      </c>
      <c r="J181" s="19">
        <v>906.5</v>
      </c>
      <c r="K181" s="19">
        <v>2.593220338983051</v>
      </c>
      <c r="L181" s="19">
        <v>846.22916666666663</v>
      </c>
      <c r="M181" s="21">
        <v>2.736842105263158</v>
      </c>
      <c r="N181" s="21">
        <v>1002.5333333333333</v>
      </c>
      <c r="O181" s="21">
        <v>1.75</v>
      </c>
      <c r="P181" s="21">
        <v>873.63636363636363</v>
      </c>
      <c r="Q181" s="21">
        <v>2.1</v>
      </c>
      <c r="R181" s="21">
        <v>890.61538461538464</v>
      </c>
      <c r="S181" s="21">
        <v>2.1864406779661016</v>
      </c>
      <c r="T181" s="21">
        <v>928.87179487179492</v>
      </c>
      <c r="U181" s="22">
        <v>2.7777777777777777</v>
      </c>
      <c r="V181" s="22">
        <v>934</v>
      </c>
      <c r="W181" s="22">
        <v>1.3333333333333333</v>
      </c>
      <c r="X181" s="22">
        <v>740</v>
      </c>
      <c r="Y181" s="22">
        <v>2.4</v>
      </c>
      <c r="Z181" s="22">
        <v>567.70000000000005</v>
      </c>
      <c r="AA181" s="22">
        <v>2.1785714285714284</v>
      </c>
      <c r="AB181" s="22">
        <v>723.40909090909088</v>
      </c>
      <c r="AC181" s="24">
        <v>1.4444444444444444</v>
      </c>
      <c r="AD181" s="24">
        <v>509</v>
      </c>
      <c r="AE181" s="24">
        <v>2.6666666666666665</v>
      </c>
      <c r="AF181" s="24">
        <v>848.57142857142856</v>
      </c>
      <c r="AG181" s="24">
        <v>2.4</v>
      </c>
      <c r="AH181" s="24">
        <v>685.44444444444446</v>
      </c>
      <c r="AI181" s="24">
        <v>2.1785714285714284</v>
      </c>
      <c r="AJ181" s="24">
        <v>689.22727272727275</v>
      </c>
      <c r="AK181" s="26">
        <v>1.6666666666666667</v>
      </c>
      <c r="AL181" s="26">
        <v>807</v>
      </c>
      <c r="AM181" s="26">
        <v>1.3333333333333333</v>
      </c>
      <c r="AN181" s="26">
        <v>664.4</v>
      </c>
      <c r="AO181" s="26">
        <v>1.8888888888888888</v>
      </c>
      <c r="AP181" s="26">
        <v>794.66666666666663</v>
      </c>
      <c r="AQ181" s="26">
        <v>1.6296296296296295</v>
      </c>
      <c r="AR181" s="26">
        <v>757.8125</v>
      </c>
      <c r="AS181" s="28">
        <v>1.7777777777777777</v>
      </c>
      <c r="AT181" s="28">
        <v>712.85714285714289</v>
      </c>
      <c r="AU181" s="28">
        <v>2.8888888888888888</v>
      </c>
      <c r="AV181" s="28">
        <v>874.42857142857144</v>
      </c>
      <c r="AW181" s="28">
        <v>1.7777777777777777</v>
      </c>
      <c r="AX181" s="28">
        <v>709</v>
      </c>
      <c r="AY181" s="28">
        <v>2.1481481481481484</v>
      </c>
      <c r="AZ181" s="28">
        <v>768.25</v>
      </c>
      <c r="BA181" s="33">
        <f>Tabla25[[#This Row],[ROS_NUM_COR_COD_ROS_TG_NEG]]-Tabla25[[#This Row],[PAS_NUM_COR_COD_ROS_TG_NEG]]</f>
        <v>-0.95906432748538029</v>
      </c>
      <c r="BB181" s="33">
        <f>Tabla25[[#This Row],[ROS_DUR_COR_COD_ROS_TG_NEG]]-Tabla25[[#This Row],[PAS_DUR_COR_COD_ROS_TG_NEG]]</f>
        <v>-289.67619047619041</v>
      </c>
      <c r="BC181" s="33">
        <f>Tabla25[[#This Row],[ROS_NUM_COR_COD_ROS_TG_NEU]]-Tabla25[[#This Row],[PAS_NUM_COR_COD_ROS_TG_NEU]]</f>
        <v>1.1388888888888888</v>
      </c>
      <c r="BD181" s="33">
        <f>Tabla25[[#This Row],[ROS_DUR_COR_COD_ROS_TG_NEU]]-Tabla25[[#This Row],[PAS_DUR_COR_COD_ROS_TG_NEU]]</f>
        <v>0.79220779220781878</v>
      </c>
      <c r="BE181" s="33">
        <f>Tabla25[[#This Row],[ROS_NUM_COR_COD_ROS_TG_POS]]-Tabla25[[#This Row],[PAS_NUM_COR_COD_ROS_TG_POS]]</f>
        <v>-0.32222222222222241</v>
      </c>
      <c r="BF181" s="33">
        <f>Tabla25[[#This Row],[ROS_DUR_COR_COD_ROS_TG_POS]]-Tabla25[[#This Row],[PAS_DUR_COR_COD_ROS_TG_POS]]</f>
        <v>-181.61538461538464</v>
      </c>
      <c r="BG181" s="33">
        <f>Tabla25[[#This Row],[ROS_NUM_COR_COD_ROS_TG_TOT]]-Tabla25[[#This Row],[PAS_NUM_COR_COD_ROS_TG_TOT]]</f>
        <v>-3.829252981795328E-2</v>
      </c>
      <c r="BH181" s="33">
        <f>Tabla25[[#This Row],[ROS_DUR_COR_COD_ROS_TG_TOT]]-Tabla25[[#This Row],[PAS_DUR_COR_COD_ROS_TG_TOT]]</f>
        <v>-160.62179487179492</v>
      </c>
      <c r="BI181" s="30">
        <f>Tabla25[[#This Row],[ROS_NUM_COR_COD_ESC_TG_NEG]]-Tabla25[[#This Row],[PAS_NUM_COR_COD_ESC_TG_NEG]]</f>
        <v>-0.85964912280701733</v>
      </c>
      <c r="BJ181" s="30">
        <f>Tabla25[[#This Row],[ROS_DUR_COR_COD_ESC_TG_NEG]]-Tabla25[[#This Row],[PAS_DUR_COR_COD_ESC_TG_NEG]]</f>
        <v>7.0666666666667197</v>
      </c>
      <c r="BK181" s="30">
        <f>Tabla25[[#This Row],[ROS_NUM_COR_COD_ESC_TG_NEU]]-Tabla25[[#This Row],[PAS_NUM_COR_COD_ESC_TG_NEU]]</f>
        <v>-1.2666666666666668</v>
      </c>
      <c r="BL181" s="30">
        <f>Tabla25[[#This Row],[ROS_DUR_COR_COD_ESC_TG_NEU]]-Tabla25[[#This Row],[PAS_DUR_COR_COD_ESC_TG_NEU]]</f>
        <v>-165.95294117647063</v>
      </c>
      <c r="BM181" s="30">
        <f>Tabla25[[#This Row],[ROS_NUM_COR_COD_ESC_TG_POS]]-Tabla25[[#This Row],[PAS_NUM_COR_COD_ESC_TG_POS]]</f>
        <v>-0.76111111111111107</v>
      </c>
      <c r="BN181" s="30">
        <f>Tabla25[[#This Row],[ROS_DUR_COR_COD_ESC_TG_POS]]-Tabla25[[#This Row],[PAS_DUR_COR_COD_ESC_TG_POS]]</f>
        <v>-111.83333333333337</v>
      </c>
      <c r="BO181" s="30">
        <f>Tabla25[[#This Row],[ROS_NUM_COR_COD_ESC_TG_TOT]]-Tabla25[[#This Row],[PAS_NUM_COR_COD_ESC_TG_TOT]]</f>
        <v>-0.9635907093534215</v>
      </c>
      <c r="BP181" s="30">
        <f>Tabla25[[#This Row],[ROS_DUR_COR_COD_ESC_TG_TOT]]-Tabla25[[#This Row],[PAS_DUR_COR_COD_ESC_TG_TOT]]</f>
        <v>-88.416666666666629</v>
      </c>
      <c r="BQ181" s="36">
        <f>Tabla25[[#This Row],[PAS_NUM_COR_COD_ROS_TG_NEG]]-Tabla25[[#This Row],[ESC_NUM_COR_COD_ROS_TG_NEG]]</f>
        <v>1.2923976608187135</v>
      </c>
      <c r="BR181" s="36">
        <f>Tabla25[[#This Row],[PAS_DUR_COR_COD_ROS_TG_NEG]]-Tabla25[[#This Row],[ESC_DUR_COR_COD_ROS_TG_NEG]]</f>
        <v>493.5333333333333</v>
      </c>
      <c r="BS181" s="36">
        <f>Tabla25[[#This Row],[PAS_NUM_COR_COD_ROS_TG_NEU]]-Tabla25[[#This Row],[ESC_NUM_COR_COD_ROS_TG_NEU]]</f>
        <v>-0.91666666666666652</v>
      </c>
      <c r="BT181" s="36">
        <f>Tabla25[[#This Row],[PAS_DUR_COR_COD_ROS_TG_NEU]]-Tabla25[[#This Row],[ESC_DUR_COR_COD_ROS_TG_NEU]]</f>
        <v>25.064935064935071</v>
      </c>
      <c r="BU181" s="36">
        <f>Tabla25[[#This Row],[PAS_NUM_COR_COD_ROS_TG_POS]]-Tabla25[[#This Row],[ESC_NUM_COR_COD_ROS_TG_POS]]</f>
        <v>-0.29999999999999982</v>
      </c>
      <c r="BV181" s="36">
        <f>Tabla25[[#This Row],[PAS_DUR_COR_COD_ROS_TG_POS]]-Tabla25[[#This Row],[ESC_DUR_COR_COD_ROS_TG_POS]]</f>
        <v>205.17094017094018</v>
      </c>
      <c r="BW181" s="36">
        <f>Tabla25[[#This Row],[PAS_NUM_COR_COD_ROS_TG_TOT]]-Tabla25[[#This Row],[ESC_NUM_COR_COD_ROS_TG_TOT]]</f>
        <v>7.8692493946732611E-3</v>
      </c>
      <c r="BX181" s="36">
        <f>Tabla25[[#This Row],[PAS_DUR_COR_COD_ROS_TG_TOT]]-Tabla25[[#This Row],[ESC_DUR_COR_COD_ROS_TG_TOT]]</f>
        <v>239.64452214452217</v>
      </c>
      <c r="BY181" s="39">
        <f>Tabla25[[#This Row],[PAS_NUM_COR_COD_ESC_TG_NEG]]-Tabla25[[#This Row],[ESC_NUM_COR_COD_ESC_TG_NEG]]</f>
        <v>-0.25146198830409361</v>
      </c>
      <c r="BZ181" s="39">
        <f>Tabla25[[#This Row],[PAS_DUR_COR_COD_ESC_TG_NEG]]-Tabla25[[#This Row],[ESC_DUR_COR_COD_ESC_TG_NEG]]</f>
        <v>-134.06666666666672</v>
      </c>
      <c r="CA181" s="39">
        <f>Tabla25[[#This Row],[PAS_NUM_COR_COD_ESC_TG_NEU]]-Tabla25[[#This Row],[ESC_NUM_COR_COD_ESC_TG_NEU]]</f>
        <v>1.2666666666666668</v>
      </c>
      <c r="CB181" s="39">
        <f>Tabla25[[#This Row],[PAS_DUR_COR_COD_ESC_TG_NEU]]-Tabla25[[#This Row],[ESC_DUR_COR_COD_ESC_TG_NEU]]</f>
        <v>90.352941176470608</v>
      </c>
      <c r="CC181" s="39">
        <f>Tabla25[[#This Row],[PAS_NUM_COR_COD_ESC_TG_POS]]-Tabla25[[#This Row],[ESC_NUM_COR_COD_ESC_TG_POS]]</f>
        <v>0.25</v>
      </c>
      <c r="CD181" s="39">
        <f>Tabla25[[#This Row],[PAS_DUR_COR_COD_ESC_TG_POS]]-Tabla25[[#This Row],[ESC_DUR_COR_COD_ESC_TG_POS]]</f>
        <v>338.79999999999995</v>
      </c>
      <c r="CE181" s="39">
        <f>Tabla25[[#This Row],[PAS_NUM_COR_COD_ESC_TG_TOT]]-Tabla25[[#This Row],[ESC_NUM_COR_COD_ESC_TG_TOT]]</f>
        <v>0.41464891041162266</v>
      </c>
      <c r="CF181" s="39">
        <f>Tabla25[[#This Row],[PAS_DUR_COR_COD_ESC_TG_TOT]]-Tabla25[[#This Row],[ESC_DUR_COR_COD_ESC_TG_TOT]]</f>
        <v>122.82007575757575</v>
      </c>
      <c r="CG181" s="42">
        <f>Tabla25[[#This Row],[PAS_NUM_COR_COD_ROS_TG_NEG]]-Tabla25[[#This Row],[PAS_NUM_COR_COD_ESC_TG_NEG]]</f>
        <v>0.21052631578947389</v>
      </c>
      <c r="CH181" s="42">
        <f>Tabla25[[#This Row],[PAS_NUM_COR_COD_ROS_TG_NEU]]-Tabla25[[#This Row],[PAS_NUM_COR_COD_ESC_TG_NEU]]</f>
        <v>-0.85000000000000009</v>
      </c>
      <c r="CI181" s="42">
        <f>Tabla25[[#This Row],[PAS_NUM_COR_COD_ROS_TG_POS]]-Tabla25[[#This Row],[PAS_NUM_COR_COD_ESC_TG_POS]]</f>
        <v>-0.54999999999999982</v>
      </c>
      <c r="CJ181" s="42">
        <f>Tabla25[[#This Row],[PAS_NUM_COR_COD_ROS_TG_TOT]]-Tabla25[[#This Row],[PAS_NUM_COR_COD_ESC_TG_TOT]]</f>
        <v>-0.4067796610169494</v>
      </c>
      <c r="CK181" s="42">
        <f>Tabla25[[#This Row],[PAS_DUR_COR_COD_ROS_TG_NEG]]-Tabla25[[#This Row],[PAS_DUR_COR_COD_ESC_TG_NEG]]</f>
        <v>202.60000000000002</v>
      </c>
      <c r="CL181" s="42">
        <f>Tabla25[[#This Row],[PAS_DUR_COR_COD_ROS_TG_NEU]]-Tabla25[[#This Row],[PAS_DUR_COR_COD_ESC_TG_NEU]]</f>
        <v>43.283422459893018</v>
      </c>
      <c r="CM181" s="42">
        <f>Tabla25[[#This Row],[PAS_DUR_COR_COD_ROS_TG_POS]]-Tabla25[[#This Row],[PAS_DUR_COR_COD_ESC_TG_POS]]</f>
        <v>-15.884615384615358</v>
      </c>
      <c r="CN181" s="42">
        <f>Tabla25[[#This Row],[PAS_DUR_COR_COD_ROS_TG_TOT]]-Tabla25[[#This Row],[PAS_DUR_COR_COD_ESC_TG_TOT]]</f>
        <v>82.64262820512829</v>
      </c>
      <c r="CO181" s="44">
        <f>Tabla25[[#This Row],[ESC_NUM_COR_COD_ROS_TG_NEG]]-Tabla25[[#This Row],[ESC_NUM_COR_COD_ESC_TG_NEG]]</f>
        <v>-1.3333333333333333</v>
      </c>
      <c r="CP181" s="44">
        <f>Tabla25[[#This Row],[ESC_NUM_COR_COD_ROS_TG_NEU]]-Tabla25[[#This Row],[ESC_NUM_COR_COD_ESC_TG_NEU]]</f>
        <v>1.3333333333333333</v>
      </c>
      <c r="CQ181" s="44">
        <f>Tabla25[[#This Row],[ESC_NUM_COR_COD_ROS_TG_POS]]-Tabla25[[#This Row],[ESC_NUM_COR_COD_ESC_TG_POS]]</f>
        <v>0</v>
      </c>
      <c r="CR181" s="44">
        <f>Tabla25[[#This Row],[ESC_NUM_COR_COD_ROS_TG_TOT]]-Tabla25[[#This Row],[ESC_NUM_COR_COD_ESC_TG_TOT]]</f>
        <v>0</v>
      </c>
      <c r="CS181" s="44">
        <f>Tabla25[[#This Row],[ESC_DUR_COR_COD_ROS_TG_NEG]]-Tabla25[[#This Row],[ESC_DUR_COR_COD_ESC_TG_NEG]]</f>
        <v>-425</v>
      </c>
      <c r="CT181" s="44">
        <f>Tabla25[[#This Row],[ESC_DUR_COR_COD_ROS_TG_NEU]]-Tabla25[[#This Row],[ESC_DUR_COR_COD_ESC_TG_NEU]]</f>
        <v>108.57142857142856</v>
      </c>
      <c r="CU181" s="44">
        <f>Tabla25[[#This Row],[ESC_DUR_COR_COD_ROS_TG_POS]]-Tabla25[[#This Row],[ESC_DUR_COR_COD_ESC_TG_POS]]</f>
        <v>117.74444444444441</v>
      </c>
      <c r="CV181" s="44">
        <f>Tabla25[[#This Row],[ESC_DUR_COR_COD_ROS_TG_TOT]]-Tabla25[[#This Row],[ESC_DUR_COR_COD_ESC_TG_TOT]]</f>
        <v>-34.18181818181813</v>
      </c>
      <c r="CW181" s="47">
        <f>Tabla25[[#This Row],[ROS_NUM_COR_COD_ROS_TG_NEG]]-Tabla25[[#This Row],[ROS_NUM_COR_COD_ESC_TG_NEG]]</f>
        <v>0.11111111111111094</v>
      </c>
      <c r="CX181" s="47">
        <f>Tabla25[[#This Row],[ROS_NUM_COR_COD_ROS_TG_NEU]]-Tabla25[[#This Row],[ROS_NUM_COR_COD_ESC_TG_NEU]]</f>
        <v>1.5555555555555556</v>
      </c>
      <c r="CY181" s="47">
        <f>Tabla25[[#This Row],[ROS_NUM_COR_COD_ROS_TG_POS]]-Tabla25[[#This Row],[ROS_NUM_COR_COD_ESC_TG_POS]]</f>
        <v>-0.11111111111111116</v>
      </c>
      <c r="CZ181" s="47">
        <f>Tabla25[[#This Row],[ROS_NUM_COR_COD_ROS_TG_TOT]]-Tabla25[[#This Row],[ROS_NUM_COR_COD_ESC_TG_TOT]]</f>
        <v>0.51851851851851882</v>
      </c>
      <c r="DA181" s="47">
        <f>Tabla25[[#This Row],[ROS_DUR_COR_COD_ROS_TG_NEG]]-Tabla25[[#This Row],[ROS_DUR_COR_COD_ESC_TG_NEG]]</f>
        <v>-94.14285714285711</v>
      </c>
      <c r="DB181" s="47">
        <f>Tabla25[[#This Row],[ROS_DUR_COR_COD_ROS_TG_NEU]]-Tabla25[[#This Row],[ROS_DUR_COR_COD_ESC_TG_NEU]]</f>
        <v>210.02857142857147</v>
      </c>
      <c r="DC181" s="47">
        <f>Tabla25[[#This Row],[ROS_DUR_COR_COD_ROS_TG_POS]]-Tabla25[[#This Row],[ROS_DUR_COR_COD_ESC_TG_POS]]</f>
        <v>-85.666666666666629</v>
      </c>
      <c r="DD181" s="47">
        <f>Tabla25[[#This Row],[ROS_DUR_COR_COD_ROS_TG_TOT]]-Tabla25[[#This Row],[ROS_DUR_COR_COD_ESC_TG_TOT]]</f>
        <v>10.4375</v>
      </c>
    </row>
    <row r="182" spans="1:108" x14ac:dyDescent="0.3">
      <c r="A182" s="2" t="s">
        <v>180</v>
      </c>
      <c r="B182" s="2">
        <v>50</v>
      </c>
      <c r="C182" s="2">
        <v>2</v>
      </c>
      <c r="D182" s="2">
        <v>52</v>
      </c>
      <c r="E182" s="19">
        <v>4.45</v>
      </c>
      <c r="F182" s="19">
        <v>1181.125</v>
      </c>
      <c r="G182" s="19">
        <v>3.1</v>
      </c>
      <c r="H182" s="19">
        <v>1064.9285714285713</v>
      </c>
      <c r="I182" s="19">
        <v>2.9</v>
      </c>
      <c r="J182" s="19">
        <v>718.25</v>
      </c>
      <c r="K182" s="19">
        <v>3.4833333333333334</v>
      </c>
      <c r="L182" s="19">
        <v>984.76086956521738</v>
      </c>
      <c r="M182" s="21">
        <v>3.55</v>
      </c>
      <c r="N182" s="21">
        <v>1071.8571428571429</v>
      </c>
      <c r="O182" s="21">
        <v>4.55</v>
      </c>
      <c r="P182" s="21">
        <v>1243.1764705882354</v>
      </c>
      <c r="Q182" s="21">
        <v>4.3</v>
      </c>
      <c r="R182" s="21">
        <v>1124.2666666666667</v>
      </c>
      <c r="S182" s="21">
        <v>4.1333333333333337</v>
      </c>
      <c r="T182" s="21">
        <v>1152.2608695652175</v>
      </c>
      <c r="U182" s="22">
        <v>5.1111111111111107</v>
      </c>
      <c r="V182" s="22">
        <v>1603.2857142857142</v>
      </c>
      <c r="W182" s="22">
        <v>4.1111111111111107</v>
      </c>
      <c r="X182" s="22">
        <v>1472.1666666666667</v>
      </c>
      <c r="Y182" s="22">
        <v>4.9000000000000004</v>
      </c>
      <c r="Z182" s="22">
        <v>1415.625</v>
      </c>
      <c r="AA182" s="22">
        <v>4.7142857142857144</v>
      </c>
      <c r="AB182" s="22">
        <v>1494.3333333333333</v>
      </c>
      <c r="AC182" s="24">
        <v>2.7777777777777777</v>
      </c>
      <c r="AD182" s="24">
        <v>999.16666666666663</v>
      </c>
      <c r="AE182" s="24">
        <v>3.7777777777777777</v>
      </c>
      <c r="AF182" s="24">
        <v>1488.6</v>
      </c>
      <c r="AG182" s="24">
        <v>1.6</v>
      </c>
      <c r="AH182" s="24">
        <v>643.83333333333337</v>
      </c>
      <c r="AI182" s="24">
        <v>2.6785714285714284</v>
      </c>
      <c r="AJ182" s="24">
        <v>1017.7058823529412</v>
      </c>
      <c r="AK182" s="26">
        <v>2.1111111111111112</v>
      </c>
      <c r="AL182" s="26">
        <v>1053.7</v>
      </c>
      <c r="AM182" s="26">
        <v>2.8333333333333335</v>
      </c>
      <c r="AN182" s="26">
        <v>970.63636363636363</v>
      </c>
      <c r="AO182" s="26">
        <v>3.8333333333333335</v>
      </c>
      <c r="AP182" s="26">
        <v>1081.1538461538462</v>
      </c>
      <c r="AQ182" s="26">
        <v>2.925925925925926</v>
      </c>
      <c r="AR182" s="26">
        <v>1037.3235294117646</v>
      </c>
      <c r="AS182" s="28">
        <v>5.166666666666667</v>
      </c>
      <c r="AT182" s="28">
        <v>1288.6875</v>
      </c>
      <c r="AU182" s="28">
        <v>4.833333333333333</v>
      </c>
      <c r="AV182" s="28">
        <v>1168.7058823529412</v>
      </c>
      <c r="AW182" s="28">
        <v>3.7222222222222223</v>
      </c>
      <c r="AX182" s="28">
        <v>1047.7142857142858</v>
      </c>
      <c r="AY182" s="28">
        <v>4.5740740740740744</v>
      </c>
      <c r="AZ182" s="28">
        <v>1173.5106382978724</v>
      </c>
      <c r="BA182" s="33">
        <f>Tabla25[[#This Row],[ROS_NUM_COR_COD_ROS_TG_NEG]]-Tabla25[[#This Row],[PAS_NUM_COR_COD_ROS_TG_NEG]]</f>
        <v>1.6166666666666671</v>
      </c>
      <c r="BB182" s="33">
        <f>Tabla25[[#This Row],[ROS_DUR_COR_COD_ROS_TG_NEG]]-Tabla25[[#This Row],[PAS_DUR_COR_COD_ROS_TG_NEG]]</f>
        <v>216.83035714285711</v>
      </c>
      <c r="BC182" s="33">
        <f>Tabla25[[#This Row],[ROS_NUM_COR_COD_ROS_TG_NEU]]-Tabla25[[#This Row],[PAS_NUM_COR_COD_ROS_TG_NEU]]</f>
        <v>0.28333333333333321</v>
      </c>
      <c r="BD182" s="33">
        <f>Tabla25[[#This Row],[ROS_DUR_COR_COD_ROS_TG_NEU]]-Tabla25[[#This Row],[PAS_DUR_COR_COD_ROS_TG_NEU]]</f>
        <v>-74.470588235294144</v>
      </c>
      <c r="BE182" s="33">
        <f>Tabla25[[#This Row],[ROS_NUM_COR_COD_ROS_TG_POS]]-Tabla25[[#This Row],[PAS_NUM_COR_COD_ROS_TG_POS]]</f>
        <v>-0.5777777777777775</v>
      </c>
      <c r="BF182" s="33">
        <f>Tabla25[[#This Row],[ROS_DUR_COR_COD_ROS_TG_POS]]-Tabla25[[#This Row],[PAS_DUR_COR_COD_ROS_TG_POS]]</f>
        <v>-76.552380952380872</v>
      </c>
      <c r="BG182" s="33">
        <f>Tabla25[[#This Row],[ROS_NUM_COR_COD_ROS_TG_TOT]]-Tabla25[[#This Row],[PAS_NUM_COR_COD_ROS_TG_TOT]]</f>
        <v>0.44074074074074066</v>
      </c>
      <c r="BH182" s="33">
        <f>Tabla25[[#This Row],[ROS_DUR_COR_COD_ROS_TG_TOT]]-Tabla25[[#This Row],[PAS_DUR_COR_COD_ROS_TG_TOT]]</f>
        <v>21.249768732654957</v>
      </c>
      <c r="BI182" s="30">
        <f>Tabla25[[#This Row],[ROS_NUM_COR_COD_ESC_TG_NEG]]-Tabla25[[#This Row],[PAS_NUM_COR_COD_ESC_TG_NEG]]</f>
        <v>-2.338888888888889</v>
      </c>
      <c r="BJ182" s="30">
        <f>Tabla25[[#This Row],[ROS_DUR_COR_COD_ESC_TG_NEG]]-Tabla25[[#This Row],[PAS_DUR_COR_COD_ESC_TG_NEG]]</f>
        <v>-127.42499999999995</v>
      </c>
      <c r="BK182" s="30">
        <f>Tabla25[[#This Row],[ROS_NUM_COR_COD_ESC_TG_NEU]]-Tabla25[[#This Row],[PAS_NUM_COR_COD_ESC_TG_NEU]]</f>
        <v>-0.26666666666666661</v>
      </c>
      <c r="BL182" s="30">
        <f>Tabla25[[#This Row],[ROS_DUR_COR_COD_ESC_TG_NEU]]-Tabla25[[#This Row],[PAS_DUR_COR_COD_ESC_TG_NEU]]</f>
        <v>-94.292207792207705</v>
      </c>
      <c r="BM182" s="30">
        <f>Tabla25[[#This Row],[ROS_NUM_COR_COD_ESC_TG_POS]]-Tabla25[[#This Row],[PAS_NUM_COR_COD_ESC_TG_POS]]</f>
        <v>0.93333333333333357</v>
      </c>
      <c r="BN182" s="30">
        <f>Tabla25[[#This Row],[ROS_DUR_COR_COD_ESC_TG_POS]]-Tabla25[[#This Row],[PAS_DUR_COR_COD_ESC_TG_POS]]</f>
        <v>362.90384615384619</v>
      </c>
      <c r="BO182" s="30">
        <f>Tabla25[[#This Row],[ROS_NUM_COR_COD_ESC_TG_TOT]]-Tabla25[[#This Row],[PAS_NUM_COR_COD_ESC_TG_TOT]]</f>
        <v>-0.55740740740740735</v>
      </c>
      <c r="BP182" s="30">
        <f>Tabla25[[#This Row],[ROS_DUR_COR_COD_ESC_TG_TOT]]-Tabla25[[#This Row],[PAS_DUR_COR_COD_ESC_TG_TOT]]</f>
        <v>52.562659846547263</v>
      </c>
      <c r="BQ182" s="36">
        <f>Tabla25[[#This Row],[PAS_NUM_COR_COD_ROS_TG_NEG]]-Tabla25[[#This Row],[ESC_NUM_COR_COD_ROS_TG_NEG]]</f>
        <v>0.77222222222222214</v>
      </c>
      <c r="BR182" s="36">
        <f>Tabla25[[#This Row],[PAS_DUR_COR_COD_ROS_TG_NEG]]-Tabla25[[#This Row],[ESC_DUR_COR_COD_ROS_TG_NEG]]</f>
        <v>72.690476190476261</v>
      </c>
      <c r="BS182" s="36">
        <f>Tabla25[[#This Row],[PAS_NUM_COR_COD_ROS_TG_NEU]]-Tabla25[[#This Row],[ESC_NUM_COR_COD_ROS_TG_NEU]]</f>
        <v>0.77222222222222214</v>
      </c>
      <c r="BT182" s="36">
        <f>Tabla25[[#This Row],[PAS_DUR_COR_COD_ROS_TG_NEU]]-Tabla25[[#This Row],[ESC_DUR_COR_COD_ROS_TG_NEU]]</f>
        <v>-245.42352941176455</v>
      </c>
      <c r="BU182" s="36">
        <f>Tabla25[[#This Row],[PAS_NUM_COR_COD_ROS_TG_POS]]-Tabla25[[#This Row],[ESC_NUM_COR_COD_ROS_TG_POS]]</f>
        <v>2.6999999999999997</v>
      </c>
      <c r="BV182" s="36">
        <f>Tabla25[[#This Row],[PAS_DUR_COR_COD_ROS_TG_POS]]-Tabla25[[#This Row],[ESC_DUR_COR_COD_ROS_TG_POS]]</f>
        <v>480.43333333333328</v>
      </c>
      <c r="BW182" s="36">
        <f>Tabla25[[#This Row],[PAS_NUM_COR_COD_ROS_TG_TOT]]-Tabla25[[#This Row],[ESC_NUM_COR_COD_ROS_TG_TOT]]</f>
        <v>1.4547619047619054</v>
      </c>
      <c r="BX182" s="36">
        <f>Tabla25[[#This Row],[PAS_DUR_COR_COD_ROS_TG_TOT]]-Tabla25[[#This Row],[ESC_DUR_COR_COD_ROS_TG_TOT]]</f>
        <v>134.55498721227627</v>
      </c>
      <c r="BY182" s="39">
        <f>Tabla25[[#This Row],[PAS_NUM_COR_COD_ESC_TG_NEG]]-Tabla25[[#This Row],[ESC_NUM_COR_COD_ESC_TG_NEG]]</f>
        <v>-0.66111111111111054</v>
      </c>
      <c r="BZ182" s="39">
        <f>Tabla25[[#This Row],[PAS_DUR_COR_COD_ESC_TG_NEG]]-Tabla25[[#This Row],[ESC_DUR_COR_COD_ESC_TG_NEG]]</f>
        <v>-422.16071428571422</v>
      </c>
      <c r="CA182" s="39">
        <f>Tabla25[[#This Row],[PAS_NUM_COR_COD_ESC_TG_NEU]]-Tabla25[[#This Row],[ESC_NUM_COR_COD_ESC_TG_NEU]]</f>
        <v>-1.0111111111111106</v>
      </c>
      <c r="CB182" s="39">
        <f>Tabla25[[#This Row],[PAS_DUR_COR_COD_ESC_TG_NEU]]-Tabla25[[#This Row],[ESC_DUR_COR_COD_ESC_TG_NEU]]</f>
        <v>-407.23809523809541</v>
      </c>
      <c r="CC182" s="39">
        <f>Tabla25[[#This Row],[PAS_NUM_COR_COD_ESC_TG_POS]]-Tabla25[[#This Row],[ESC_NUM_COR_COD_ESC_TG_POS]]</f>
        <v>-2.0000000000000004</v>
      </c>
      <c r="CD182" s="39">
        <f>Tabla25[[#This Row],[PAS_DUR_COR_COD_ESC_TG_POS]]-Tabla25[[#This Row],[ESC_DUR_COR_COD_ESC_TG_POS]]</f>
        <v>-697.375</v>
      </c>
      <c r="CE182" s="39">
        <f>Tabla25[[#This Row],[PAS_NUM_COR_COD_ESC_TG_TOT]]-Tabla25[[#This Row],[ESC_NUM_COR_COD_ESC_TG_TOT]]</f>
        <v>-1.230952380952381</v>
      </c>
      <c r="CF182" s="39">
        <f>Tabla25[[#This Row],[PAS_DUR_COR_COD_ESC_TG_TOT]]-Tabla25[[#This Row],[ESC_DUR_COR_COD_ESC_TG_TOT]]</f>
        <v>-509.57246376811588</v>
      </c>
      <c r="CG182" s="42">
        <f>Tabla25[[#This Row],[PAS_NUM_COR_COD_ROS_TG_NEG]]-Tabla25[[#This Row],[PAS_NUM_COR_COD_ESC_TG_NEG]]</f>
        <v>-0.90000000000000036</v>
      </c>
      <c r="CH182" s="42">
        <f>Tabla25[[#This Row],[PAS_NUM_COR_COD_ROS_TG_NEU]]-Tabla25[[#This Row],[PAS_NUM_COR_COD_ESC_TG_NEU]]</f>
        <v>1.4499999999999997</v>
      </c>
      <c r="CI182" s="42">
        <f>Tabla25[[#This Row],[PAS_NUM_COR_COD_ROS_TG_POS]]-Tabla25[[#This Row],[PAS_NUM_COR_COD_ESC_TG_POS]]</f>
        <v>1.4</v>
      </c>
      <c r="CJ182" s="42">
        <f>Tabla25[[#This Row],[PAS_NUM_COR_COD_ROS_TG_TOT]]-Tabla25[[#This Row],[PAS_NUM_COR_COD_ESC_TG_TOT]]</f>
        <v>0.65000000000000036</v>
      </c>
      <c r="CK182" s="42">
        <f>Tabla25[[#This Row],[PAS_DUR_COR_COD_ROS_TG_NEG]]-Tabla25[[#This Row],[PAS_DUR_COR_COD_ESC_TG_NEG]]</f>
        <v>-109.26785714285711</v>
      </c>
      <c r="CL182" s="42">
        <f>Tabla25[[#This Row],[PAS_DUR_COR_COD_ROS_TG_NEU]]-Tabla25[[#This Row],[PAS_DUR_COR_COD_ESC_TG_NEU]]</f>
        <v>178.24789915966403</v>
      </c>
      <c r="CM182" s="42">
        <f>Tabla25[[#This Row],[PAS_DUR_COR_COD_ROS_TG_POS]]-Tabla25[[#This Row],[PAS_DUR_COR_COD_ESC_TG_POS]]</f>
        <v>406.01666666666665</v>
      </c>
      <c r="CN182" s="42">
        <f>Tabla25[[#This Row],[PAS_DUR_COR_COD_ROS_TG_TOT]]-Tabla25[[#This Row],[PAS_DUR_COR_COD_ESC_TG_TOT]]</f>
        <v>167.50000000000011</v>
      </c>
      <c r="CO182" s="44">
        <f>Tabla25[[#This Row],[ESC_NUM_COR_COD_ROS_TG_NEG]]-Tabla25[[#This Row],[ESC_NUM_COR_COD_ESC_TG_NEG]]</f>
        <v>-2.333333333333333</v>
      </c>
      <c r="CP182" s="44">
        <f>Tabla25[[#This Row],[ESC_NUM_COR_COD_ROS_TG_NEU]]-Tabla25[[#This Row],[ESC_NUM_COR_COD_ESC_TG_NEU]]</f>
        <v>-0.33333333333333304</v>
      </c>
      <c r="CQ182" s="44">
        <f>Tabla25[[#This Row],[ESC_NUM_COR_COD_ROS_TG_POS]]-Tabla25[[#This Row],[ESC_NUM_COR_COD_ESC_TG_POS]]</f>
        <v>-3.3000000000000003</v>
      </c>
      <c r="CR182" s="44">
        <f>Tabla25[[#This Row],[ESC_NUM_COR_COD_ROS_TG_TOT]]-Tabla25[[#This Row],[ESC_NUM_COR_COD_ESC_TG_TOT]]</f>
        <v>-2.035714285714286</v>
      </c>
      <c r="CS182" s="44">
        <f>Tabla25[[#This Row],[ESC_DUR_COR_COD_ROS_TG_NEG]]-Tabla25[[#This Row],[ESC_DUR_COR_COD_ESC_TG_NEG]]</f>
        <v>-604.11904761904759</v>
      </c>
      <c r="CT182" s="44">
        <f>Tabla25[[#This Row],[ESC_DUR_COR_COD_ROS_TG_NEU]]-Tabla25[[#This Row],[ESC_DUR_COR_COD_ESC_TG_NEU]]</f>
        <v>16.433333333333167</v>
      </c>
      <c r="CU182" s="44">
        <f>Tabla25[[#This Row],[ESC_DUR_COR_COD_ROS_TG_POS]]-Tabla25[[#This Row],[ESC_DUR_COR_COD_ESC_TG_POS]]</f>
        <v>-771.79166666666663</v>
      </c>
      <c r="CV182" s="44">
        <f>Tabla25[[#This Row],[ESC_DUR_COR_COD_ROS_TG_TOT]]-Tabla25[[#This Row],[ESC_DUR_COR_COD_ESC_TG_TOT]]</f>
        <v>-476.62745098039204</v>
      </c>
      <c r="CW182" s="47">
        <f>Tabla25[[#This Row],[ROS_NUM_COR_COD_ROS_TG_NEG]]-Tabla25[[#This Row],[ROS_NUM_COR_COD_ESC_TG_NEG]]</f>
        <v>3.0555555555555558</v>
      </c>
      <c r="CX182" s="47">
        <f>Tabla25[[#This Row],[ROS_NUM_COR_COD_ROS_TG_NEU]]-Tabla25[[#This Row],[ROS_NUM_COR_COD_ESC_TG_NEU]]</f>
        <v>1.9999999999999996</v>
      </c>
      <c r="CY182" s="47">
        <f>Tabla25[[#This Row],[ROS_NUM_COR_COD_ROS_TG_POS]]-Tabla25[[#This Row],[ROS_NUM_COR_COD_ESC_TG_POS]]</f>
        <v>-0.11111111111111116</v>
      </c>
      <c r="CZ182" s="47">
        <f>Tabla25[[#This Row],[ROS_NUM_COR_COD_ROS_TG_TOT]]-Tabla25[[#This Row],[ROS_NUM_COR_COD_ESC_TG_TOT]]</f>
        <v>1.6481481481481484</v>
      </c>
      <c r="DA182" s="47">
        <f>Tabla25[[#This Row],[ROS_DUR_COR_COD_ROS_TG_NEG]]-Tabla25[[#This Row],[ROS_DUR_COR_COD_ESC_TG_NEG]]</f>
        <v>234.98749999999995</v>
      </c>
      <c r="DB182" s="47">
        <f>Tabla25[[#This Row],[ROS_DUR_COR_COD_ROS_TG_NEU]]-Tabla25[[#This Row],[ROS_DUR_COR_COD_ESC_TG_NEU]]</f>
        <v>198.06951871657759</v>
      </c>
      <c r="DC182" s="47">
        <f>Tabla25[[#This Row],[ROS_DUR_COR_COD_ROS_TG_POS]]-Tabla25[[#This Row],[ROS_DUR_COR_COD_ESC_TG_POS]]</f>
        <v>-33.43956043956041</v>
      </c>
      <c r="DD182" s="47">
        <f>Tabla25[[#This Row],[ROS_DUR_COR_COD_ROS_TG_TOT]]-Tabla25[[#This Row],[ROS_DUR_COR_COD_ESC_TG_TOT]]</f>
        <v>136.18710888610781</v>
      </c>
    </row>
    <row r="183" spans="1:108" x14ac:dyDescent="0.3">
      <c r="A183" s="2" t="s">
        <v>181</v>
      </c>
      <c r="B183" s="2">
        <v>50</v>
      </c>
      <c r="C183" s="2">
        <v>2</v>
      </c>
      <c r="D183" s="2">
        <v>53</v>
      </c>
      <c r="E183" s="19">
        <v>0.57894736842105265</v>
      </c>
      <c r="F183" s="19">
        <v>133.30000000000001</v>
      </c>
      <c r="G183" s="19">
        <v>1</v>
      </c>
      <c r="H183" s="19">
        <v>298.42857142857144</v>
      </c>
      <c r="I183" s="19">
        <v>0.52941176470588236</v>
      </c>
      <c r="J183" s="19">
        <v>128.375</v>
      </c>
      <c r="K183" s="19">
        <v>0.69230769230769229</v>
      </c>
      <c r="L183" s="19">
        <v>177.96</v>
      </c>
      <c r="M183" s="21">
        <v>0.52631578947368418</v>
      </c>
      <c r="N183" s="21">
        <v>198.42857142857142</v>
      </c>
      <c r="O183" s="21">
        <v>1.0625</v>
      </c>
      <c r="P183" s="21">
        <v>177.63636363636363</v>
      </c>
      <c r="Q183" s="21">
        <v>0.29411764705882354</v>
      </c>
      <c r="R183" s="21">
        <v>125.75</v>
      </c>
      <c r="S183" s="21">
        <v>0.61538461538461542</v>
      </c>
      <c r="T183" s="21">
        <v>174.81818181818181</v>
      </c>
      <c r="U183" s="22">
        <v>1.2222222222222223</v>
      </c>
      <c r="V183" s="22">
        <v>239.83333333333334</v>
      </c>
      <c r="W183" s="22">
        <v>1.5555555555555556</v>
      </c>
      <c r="X183" s="22">
        <v>387</v>
      </c>
      <c r="Y183" s="22">
        <v>1</v>
      </c>
      <c r="Z183" s="22">
        <v>165</v>
      </c>
      <c r="AA183" s="22">
        <v>1.2592592592592593</v>
      </c>
      <c r="AB183" s="22">
        <v>251.61111111111111</v>
      </c>
      <c r="AC183" s="24">
        <v>1.3333333333333333</v>
      </c>
      <c r="AD183" s="24">
        <v>222.14285714285714</v>
      </c>
      <c r="AE183" s="24">
        <v>1.4444444444444444</v>
      </c>
      <c r="AF183" s="24">
        <v>358.6</v>
      </c>
      <c r="AG183" s="24">
        <v>1.5555555555555556</v>
      </c>
      <c r="AH183" s="24">
        <v>286</v>
      </c>
      <c r="AI183" s="24">
        <v>1.4444444444444444</v>
      </c>
      <c r="AJ183" s="24">
        <v>281.33333333333331</v>
      </c>
      <c r="AK183" s="26">
        <v>0.8571428571428571</v>
      </c>
      <c r="AL183" s="26">
        <v>342</v>
      </c>
      <c r="AM183" s="26">
        <v>1</v>
      </c>
      <c r="AN183" s="26">
        <v>357.5</v>
      </c>
      <c r="AO183" s="26">
        <v>1.2222222222222223</v>
      </c>
      <c r="AP183" s="26">
        <v>227.83333333333334</v>
      </c>
      <c r="AQ183" s="26">
        <v>1.04</v>
      </c>
      <c r="AR183" s="26">
        <v>290.08333333333331</v>
      </c>
      <c r="AS183" s="28">
        <v>1.1428571428571428</v>
      </c>
      <c r="AT183" s="28">
        <v>332.33333333333331</v>
      </c>
      <c r="AU183" s="28">
        <v>1.3333333333333333</v>
      </c>
      <c r="AV183" s="28">
        <v>196.57142857142858</v>
      </c>
      <c r="AW183" s="28">
        <v>0.77777777777777779</v>
      </c>
      <c r="AX183" s="28">
        <v>151</v>
      </c>
      <c r="AY183" s="28">
        <v>1.08</v>
      </c>
      <c r="AZ183" s="28">
        <v>208.53333333333333</v>
      </c>
      <c r="BA183" s="33">
        <f>Tabla25[[#This Row],[ROS_NUM_COR_COD_ROS_TG_NEG]]-Tabla25[[#This Row],[PAS_NUM_COR_COD_ROS_TG_NEG]]</f>
        <v>0.61654135338345861</v>
      </c>
      <c r="BB183" s="33">
        <f>Tabla25[[#This Row],[ROS_DUR_COR_COD_ROS_TG_NEG]]-Tabla25[[#This Row],[PAS_DUR_COR_COD_ROS_TG_NEG]]</f>
        <v>133.9047619047619</v>
      </c>
      <c r="BC183" s="33">
        <f>Tabla25[[#This Row],[ROS_NUM_COR_COD_ROS_TG_NEU]]-Tabla25[[#This Row],[PAS_NUM_COR_COD_ROS_TG_NEU]]</f>
        <v>0.27083333333333326</v>
      </c>
      <c r="BD183" s="33">
        <f>Tabla25[[#This Row],[ROS_DUR_COR_COD_ROS_TG_NEU]]-Tabla25[[#This Row],[PAS_DUR_COR_COD_ROS_TG_NEU]]</f>
        <v>18.935064935064958</v>
      </c>
      <c r="BE183" s="33">
        <f>Tabla25[[#This Row],[ROS_NUM_COR_COD_ROS_TG_POS]]-Tabla25[[#This Row],[PAS_NUM_COR_COD_ROS_TG_POS]]</f>
        <v>0.48366013071895425</v>
      </c>
      <c r="BF183" s="33">
        <f>Tabla25[[#This Row],[ROS_DUR_COR_COD_ROS_TG_POS]]-Tabla25[[#This Row],[PAS_DUR_COR_COD_ROS_TG_POS]]</f>
        <v>25.25</v>
      </c>
      <c r="BG183" s="33">
        <f>Tabla25[[#This Row],[ROS_NUM_COR_COD_ROS_TG_TOT]]-Tabla25[[#This Row],[PAS_NUM_COR_COD_ROS_TG_TOT]]</f>
        <v>0.46461538461538465</v>
      </c>
      <c r="BH183" s="33">
        <f>Tabla25[[#This Row],[ROS_DUR_COR_COD_ROS_TG_TOT]]-Tabla25[[#This Row],[PAS_DUR_COR_COD_ROS_TG_TOT]]</f>
        <v>33.715151515151518</v>
      </c>
      <c r="BI183" s="30">
        <f>Tabla25[[#This Row],[ROS_NUM_COR_COD_ESC_TG_NEG]]-Tabla25[[#This Row],[PAS_NUM_COR_COD_ESC_TG_NEG]]</f>
        <v>0.27819548872180444</v>
      </c>
      <c r="BJ183" s="30">
        <f>Tabla25[[#This Row],[ROS_DUR_COR_COD_ESC_TG_NEG]]-Tabla25[[#This Row],[PAS_DUR_COR_COD_ESC_TG_NEG]]</f>
        <v>208.7</v>
      </c>
      <c r="BK183" s="30">
        <f>Tabla25[[#This Row],[ROS_NUM_COR_COD_ESC_TG_NEU]]-Tabla25[[#This Row],[PAS_NUM_COR_COD_ESC_TG_NEU]]</f>
        <v>0</v>
      </c>
      <c r="BL183" s="30">
        <f>Tabla25[[#This Row],[ROS_DUR_COR_COD_ESC_TG_NEU]]-Tabla25[[#This Row],[PAS_DUR_COR_COD_ESC_TG_NEU]]</f>
        <v>59.071428571428555</v>
      </c>
      <c r="BM183" s="30">
        <f>Tabla25[[#This Row],[ROS_NUM_COR_COD_ESC_TG_POS]]-Tabla25[[#This Row],[PAS_NUM_COR_COD_ESC_TG_POS]]</f>
        <v>0.69281045751633996</v>
      </c>
      <c r="BN183" s="30">
        <f>Tabla25[[#This Row],[ROS_DUR_COR_COD_ESC_TG_POS]]-Tabla25[[#This Row],[PAS_DUR_COR_COD_ESC_TG_POS]]</f>
        <v>99.458333333333343</v>
      </c>
      <c r="BO183" s="30">
        <f>Tabla25[[#This Row],[ROS_NUM_COR_COD_ESC_TG_TOT]]-Tabla25[[#This Row],[PAS_NUM_COR_COD_ESC_TG_TOT]]</f>
        <v>0.34769230769230774</v>
      </c>
      <c r="BP183" s="30">
        <f>Tabla25[[#This Row],[ROS_DUR_COR_COD_ESC_TG_TOT]]-Tabla25[[#This Row],[PAS_DUR_COR_COD_ESC_TG_TOT]]</f>
        <v>112.12333333333331</v>
      </c>
      <c r="BQ183" s="36">
        <f>Tabla25[[#This Row],[PAS_NUM_COR_COD_ROS_TG_NEG]]-Tabla25[[#This Row],[ESC_NUM_COR_COD_ROS_TG_NEG]]</f>
        <v>-0.80701754385964908</v>
      </c>
      <c r="BR183" s="36">
        <f>Tabla25[[#This Row],[PAS_DUR_COR_COD_ROS_TG_NEG]]-Tabla25[[#This Row],[ESC_DUR_COR_COD_ROS_TG_NEG]]</f>
        <v>-23.714285714285722</v>
      </c>
      <c r="BS183" s="36">
        <f>Tabla25[[#This Row],[PAS_NUM_COR_COD_ROS_TG_NEU]]-Tabla25[[#This Row],[ESC_NUM_COR_COD_ROS_TG_NEU]]</f>
        <v>-0.38194444444444442</v>
      </c>
      <c r="BT183" s="36">
        <f>Tabla25[[#This Row],[PAS_DUR_COR_COD_ROS_TG_NEU]]-Tabla25[[#This Row],[ESC_DUR_COR_COD_ROS_TG_NEU]]</f>
        <v>-180.9636363636364</v>
      </c>
      <c r="BU183" s="36">
        <f>Tabla25[[#This Row],[PAS_NUM_COR_COD_ROS_TG_POS]]-Tabla25[[#This Row],[ESC_NUM_COR_COD_ROS_TG_POS]]</f>
        <v>-1.261437908496732</v>
      </c>
      <c r="BV183" s="36">
        <f>Tabla25[[#This Row],[PAS_DUR_COR_COD_ROS_TG_POS]]-Tabla25[[#This Row],[ESC_DUR_COR_COD_ROS_TG_POS]]</f>
        <v>-160.25</v>
      </c>
      <c r="BW183" s="36">
        <f>Tabla25[[#This Row],[PAS_NUM_COR_COD_ROS_TG_TOT]]-Tabla25[[#This Row],[ESC_NUM_COR_COD_ROS_TG_TOT]]</f>
        <v>-0.829059829059829</v>
      </c>
      <c r="BX183" s="36">
        <f>Tabla25[[#This Row],[PAS_DUR_COR_COD_ROS_TG_TOT]]-Tabla25[[#This Row],[ESC_DUR_COR_COD_ROS_TG_TOT]]</f>
        <v>-106.5151515151515</v>
      </c>
      <c r="BY183" s="39">
        <f>Tabla25[[#This Row],[PAS_NUM_COR_COD_ESC_TG_NEG]]-Tabla25[[#This Row],[ESC_NUM_COR_COD_ESC_TG_NEG]]</f>
        <v>-0.64327485380116967</v>
      </c>
      <c r="BZ183" s="39">
        <f>Tabla25[[#This Row],[PAS_DUR_COR_COD_ESC_TG_NEG]]-Tabla25[[#This Row],[ESC_DUR_COR_COD_ESC_TG_NEG]]</f>
        <v>-106.53333333333333</v>
      </c>
      <c r="CA183" s="39">
        <f>Tabla25[[#This Row],[PAS_NUM_COR_COD_ESC_TG_NEU]]-Tabla25[[#This Row],[ESC_NUM_COR_COD_ESC_TG_NEU]]</f>
        <v>-0.55555555555555558</v>
      </c>
      <c r="CB183" s="39">
        <f>Tabla25[[#This Row],[PAS_DUR_COR_COD_ESC_TG_NEU]]-Tabla25[[#This Row],[ESC_DUR_COR_COD_ESC_TG_NEU]]</f>
        <v>-88.571428571428555</v>
      </c>
      <c r="CC183" s="39">
        <f>Tabla25[[#This Row],[PAS_NUM_COR_COD_ESC_TG_POS]]-Tabla25[[#This Row],[ESC_NUM_COR_COD_ESC_TG_POS]]</f>
        <v>-0.47058823529411764</v>
      </c>
      <c r="CD183" s="39">
        <f>Tabla25[[#This Row],[PAS_DUR_COR_COD_ESC_TG_POS]]-Tabla25[[#This Row],[ESC_DUR_COR_COD_ESC_TG_POS]]</f>
        <v>-36.625</v>
      </c>
      <c r="CE183" s="39">
        <f>Tabla25[[#This Row],[PAS_NUM_COR_COD_ESC_TG_TOT]]-Tabla25[[#This Row],[ESC_NUM_COR_COD_ESC_TG_TOT]]</f>
        <v>-0.56695156695156701</v>
      </c>
      <c r="CF183" s="39">
        <f>Tabla25[[#This Row],[PAS_DUR_COR_COD_ESC_TG_TOT]]-Tabla25[[#This Row],[ESC_DUR_COR_COD_ESC_TG_TOT]]</f>
        <v>-73.651111111111106</v>
      </c>
      <c r="CG183" s="42">
        <f>Tabla25[[#This Row],[PAS_NUM_COR_COD_ROS_TG_NEG]]-Tabla25[[#This Row],[PAS_NUM_COR_COD_ESC_TG_NEG]]</f>
        <v>-5.2631578947368474E-2</v>
      </c>
      <c r="CH183" s="42">
        <f>Tabla25[[#This Row],[PAS_NUM_COR_COD_ROS_TG_NEU]]-Tabla25[[#This Row],[PAS_NUM_COR_COD_ESC_TG_NEU]]</f>
        <v>6.25E-2</v>
      </c>
      <c r="CI183" s="42">
        <f>Tabla25[[#This Row],[PAS_NUM_COR_COD_ROS_TG_POS]]-Tabla25[[#This Row],[PAS_NUM_COR_COD_ESC_TG_POS]]</f>
        <v>-0.23529411764705882</v>
      </c>
      <c r="CJ183" s="42">
        <f>Tabla25[[#This Row],[PAS_NUM_COR_COD_ROS_TG_TOT]]-Tabla25[[#This Row],[PAS_NUM_COR_COD_ESC_TG_TOT]]</f>
        <v>-7.6923076923076872E-2</v>
      </c>
      <c r="CK183" s="42">
        <f>Tabla25[[#This Row],[PAS_DUR_COR_COD_ROS_TG_NEG]]-Tabla25[[#This Row],[PAS_DUR_COR_COD_ESC_TG_NEG]]</f>
        <v>65.128571428571405</v>
      </c>
      <c r="CL183" s="42">
        <f>Tabla25[[#This Row],[PAS_DUR_COR_COD_ROS_TG_NEU]]-Tabla25[[#This Row],[PAS_DUR_COR_COD_ESC_TG_NEU]]</f>
        <v>-120.79220779220782</v>
      </c>
      <c r="CM183" s="42">
        <f>Tabla25[[#This Row],[PAS_DUR_COR_COD_ROS_TG_POS]]-Tabla25[[#This Row],[PAS_DUR_COR_COD_ESC_TG_POS]]</f>
        <v>-2.625</v>
      </c>
      <c r="CN183" s="42">
        <f>Tabla25[[#This Row],[PAS_DUR_COR_COD_ROS_TG_TOT]]-Tabla25[[#This Row],[PAS_DUR_COR_COD_ESC_TG_TOT]]</f>
        <v>-3.1418181818181949</v>
      </c>
      <c r="CO183" s="44">
        <f>Tabla25[[#This Row],[ESC_NUM_COR_COD_ROS_TG_NEG]]-Tabla25[[#This Row],[ESC_NUM_COR_COD_ESC_TG_NEG]]</f>
        <v>0.11111111111111094</v>
      </c>
      <c r="CP183" s="44">
        <f>Tabla25[[#This Row],[ESC_NUM_COR_COD_ROS_TG_NEU]]-Tabla25[[#This Row],[ESC_NUM_COR_COD_ESC_TG_NEU]]</f>
        <v>-0.11111111111111116</v>
      </c>
      <c r="CQ183" s="44">
        <f>Tabla25[[#This Row],[ESC_NUM_COR_COD_ROS_TG_POS]]-Tabla25[[#This Row],[ESC_NUM_COR_COD_ESC_TG_POS]]</f>
        <v>0.55555555555555558</v>
      </c>
      <c r="CR183" s="44">
        <f>Tabla25[[#This Row],[ESC_NUM_COR_COD_ROS_TG_TOT]]-Tabla25[[#This Row],[ESC_NUM_COR_COD_ESC_TG_TOT]]</f>
        <v>0.18518518518518512</v>
      </c>
      <c r="CS183" s="44">
        <f>Tabla25[[#This Row],[ESC_DUR_COR_COD_ROS_TG_NEG]]-Tabla25[[#This Row],[ESC_DUR_COR_COD_ESC_TG_NEG]]</f>
        <v>-17.690476190476204</v>
      </c>
      <c r="CT183" s="44">
        <f>Tabla25[[#This Row],[ESC_DUR_COR_COD_ROS_TG_NEU]]-Tabla25[[#This Row],[ESC_DUR_COR_COD_ESC_TG_NEU]]</f>
        <v>-28.399999999999977</v>
      </c>
      <c r="CU183" s="44">
        <f>Tabla25[[#This Row],[ESC_DUR_COR_COD_ROS_TG_POS]]-Tabla25[[#This Row],[ESC_DUR_COR_COD_ESC_TG_POS]]</f>
        <v>121</v>
      </c>
      <c r="CV183" s="44">
        <f>Tabla25[[#This Row],[ESC_DUR_COR_COD_ROS_TG_TOT]]-Tabla25[[#This Row],[ESC_DUR_COR_COD_ESC_TG_TOT]]</f>
        <v>29.7222222222222</v>
      </c>
      <c r="CW183" s="47">
        <f>Tabla25[[#This Row],[ROS_NUM_COR_COD_ROS_TG_NEG]]-Tabla25[[#This Row],[ROS_NUM_COR_COD_ESC_TG_NEG]]</f>
        <v>0.2857142857142857</v>
      </c>
      <c r="CX183" s="47">
        <f>Tabla25[[#This Row],[ROS_NUM_COR_COD_ROS_TG_NEU]]-Tabla25[[#This Row],[ROS_NUM_COR_COD_ESC_TG_NEU]]</f>
        <v>0.33333333333333326</v>
      </c>
      <c r="CY183" s="47">
        <f>Tabla25[[#This Row],[ROS_NUM_COR_COD_ROS_TG_POS]]-Tabla25[[#This Row],[ROS_NUM_COR_COD_ESC_TG_POS]]</f>
        <v>-0.44444444444444453</v>
      </c>
      <c r="CZ183" s="47">
        <f>Tabla25[[#This Row],[ROS_NUM_COR_COD_ROS_TG_TOT]]-Tabla25[[#This Row],[ROS_NUM_COR_COD_ESC_TG_TOT]]</f>
        <v>4.0000000000000036E-2</v>
      </c>
      <c r="DA183" s="47">
        <f>Tabla25[[#This Row],[ROS_DUR_COR_COD_ROS_TG_NEG]]-Tabla25[[#This Row],[ROS_DUR_COR_COD_ESC_TG_NEG]]</f>
        <v>-9.6666666666666856</v>
      </c>
      <c r="DB183" s="47">
        <f>Tabla25[[#This Row],[ROS_DUR_COR_COD_ROS_TG_NEU]]-Tabla25[[#This Row],[ROS_DUR_COR_COD_ESC_TG_NEU]]</f>
        <v>-160.92857142857142</v>
      </c>
      <c r="DC183" s="47">
        <f>Tabla25[[#This Row],[ROS_DUR_COR_COD_ROS_TG_POS]]-Tabla25[[#This Row],[ROS_DUR_COR_COD_ESC_TG_POS]]</f>
        <v>-76.833333333333343</v>
      </c>
      <c r="DD183" s="47">
        <f>Tabla25[[#This Row],[ROS_DUR_COR_COD_ROS_TG_TOT]]-Tabla25[[#This Row],[ROS_DUR_COR_COD_ESC_TG_TOT]]</f>
        <v>-81.549999999999983</v>
      </c>
    </row>
    <row r="184" spans="1:108" x14ac:dyDescent="0.3">
      <c r="A184" s="2" t="s">
        <v>182</v>
      </c>
      <c r="B184" s="2">
        <v>50</v>
      </c>
      <c r="C184" s="2">
        <v>2</v>
      </c>
      <c r="D184" s="2">
        <v>52</v>
      </c>
      <c r="E184" s="19">
        <v>1.6470588235294117</v>
      </c>
      <c r="F184" s="19">
        <v>680.88888888888891</v>
      </c>
      <c r="G184" s="19">
        <v>1.25</v>
      </c>
      <c r="H184" s="19">
        <v>781.33333333333337</v>
      </c>
      <c r="I184" s="19">
        <v>0.94736842105263153</v>
      </c>
      <c r="J184" s="19">
        <v>926</v>
      </c>
      <c r="K184" s="19">
        <v>1.2692307692307692</v>
      </c>
      <c r="L184" s="19">
        <v>779.61904761904759</v>
      </c>
      <c r="M184" s="21">
        <v>1.588235294117647</v>
      </c>
      <c r="N184" s="21">
        <v>882.42857142857144</v>
      </c>
      <c r="O184" s="21">
        <v>1.6875</v>
      </c>
      <c r="P184" s="21">
        <v>948.28571428571433</v>
      </c>
      <c r="Q184" s="21">
        <v>0.68421052631578949</v>
      </c>
      <c r="R184" s="21">
        <v>458.42857142857144</v>
      </c>
      <c r="S184" s="21">
        <v>1.2884615384615385</v>
      </c>
      <c r="T184" s="21">
        <v>763.04761904761904</v>
      </c>
      <c r="U184" s="22">
        <v>4.4444444444444446</v>
      </c>
      <c r="V184" s="22">
        <v>1587.5</v>
      </c>
      <c r="W184" s="22">
        <v>3.2</v>
      </c>
      <c r="X184" s="22">
        <v>1287.8571428571429</v>
      </c>
      <c r="Y184" s="22">
        <v>5.3</v>
      </c>
      <c r="Z184" s="22">
        <v>1525.6</v>
      </c>
      <c r="AA184" s="22">
        <v>4.3103448275862073</v>
      </c>
      <c r="AB184" s="22">
        <v>1478.84</v>
      </c>
      <c r="AC184" s="24">
        <v>1.6666666666666667</v>
      </c>
      <c r="AD184" s="24">
        <v>943.4</v>
      </c>
      <c r="AE184" s="24">
        <v>3.2</v>
      </c>
      <c r="AF184" s="24">
        <v>1843.2</v>
      </c>
      <c r="AG184" s="24">
        <v>1.4</v>
      </c>
      <c r="AH184" s="24">
        <v>770.5</v>
      </c>
      <c r="AI184" s="24">
        <v>2.103448275862069</v>
      </c>
      <c r="AJ184" s="24">
        <v>1215.3571428571429</v>
      </c>
      <c r="AK184" s="26">
        <v>2.4444444444444446</v>
      </c>
      <c r="AL184" s="26">
        <v>1721.25</v>
      </c>
      <c r="AM184" s="26">
        <v>2.1111111111111112</v>
      </c>
      <c r="AN184" s="26">
        <v>1294.2</v>
      </c>
      <c r="AO184" s="26">
        <v>1.6666666666666667</v>
      </c>
      <c r="AP184" s="26">
        <v>1137.25</v>
      </c>
      <c r="AQ184" s="26">
        <v>2.074074074074074</v>
      </c>
      <c r="AR184" s="26">
        <v>1377.3076923076924</v>
      </c>
      <c r="AS184" s="28">
        <v>4.666666666666667</v>
      </c>
      <c r="AT184" s="28">
        <v>2195.8333333333335</v>
      </c>
      <c r="AU184" s="28">
        <v>4.5555555555555554</v>
      </c>
      <c r="AV184" s="28">
        <v>1573.375</v>
      </c>
      <c r="AW184" s="28">
        <v>5.333333333333333</v>
      </c>
      <c r="AX184" s="28">
        <v>1962</v>
      </c>
      <c r="AY184" s="28">
        <v>4.8518518518518521</v>
      </c>
      <c r="AZ184" s="28">
        <v>1884.4545454545455</v>
      </c>
      <c r="BA184" s="33">
        <f>Tabla25[[#This Row],[ROS_NUM_COR_COD_ROS_TG_NEG]]-Tabla25[[#This Row],[PAS_NUM_COR_COD_ROS_TG_NEG]]</f>
        <v>3.0784313725490202</v>
      </c>
      <c r="BB184" s="33">
        <f>Tabla25[[#This Row],[ROS_DUR_COR_COD_ROS_TG_NEG]]-Tabla25[[#This Row],[PAS_DUR_COR_COD_ROS_TG_NEG]]</f>
        <v>1313.4047619047619</v>
      </c>
      <c r="BC184" s="33">
        <f>Tabla25[[#This Row],[ROS_NUM_COR_COD_ROS_TG_NEU]]-Tabla25[[#This Row],[PAS_NUM_COR_COD_ROS_TG_NEU]]</f>
        <v>2.8680555555555554</v>
      </c>
      <c r="BD184" s="33">
        <f>Tabla25[[#This Row],[ROS_DUR_COR_COD_ROS_TG_NEU]]-Tabla25[[#This Row],[PAS_DUR_COR_COD_ROS_TG_NEU]]</f>
        <v>625.08928571428567</v>
      </c>
      <c r="BE184" s="33">
        <f>Tabla25[[#This Row],[ROS_NUM_COR_COD_ROS_TG_POS]]-Tabla25[[#This Row],[PAS_NUM_COR_COD_ROS_TG_POS]]</f>
        <v>4.6491228070175437</v>
      </c>
      <c r="BF184" s="33">
        <f>Tabla25[[#This Row],[ROS_DUR_COR_COD_ROS_TG_POS]]-Tabla25[[#This Row],[PAS_DUR_COR_COD_ROS_TG_POS]]</f>
        <v>1503.5714285714284</v>
      </c>
      <c r="BG184" s="33">
        <f>Tabla25[[#This Row],[ROS_NUM_COR_COD_ROS_TG_TOT]]-Tabla25[[#This Row],[PAS_NUM_COR_COD_ROS_TG_TOT]]</f>
        <v>3.5633903133903138</v>
      </c>
      <c r="BH184" s="33">
        <f>Tabla25[[#This Row],[ROS_DUR_COR_COD_ROS_TG_TOT]]-Tabla25[[#This Row],[PAS_DUR_COR_COD_ROS_TG_TOT]]</f>
        <v>1121.4069264069265</v>
      </c>
      <c r="BI184" s="30">
        <f>Tabla25[[#This Row],[ROS_NUM_COR_COD_ESC_TG_NEG]]-Tabla25[[#This Row],[PAS_NUM_COR_COD_ESC_TG_NEG]]</f>
        <v>0.79738562091503296</v>
      </c>
      <c r="BJ184" s="30">
        <f>Tabla25[[#This Row],[ROS_DUR_COR_COD_ESC_TG_NEG]]-Tabla25[[#This Row],[PAS_DUR_COR_COD_ESC_TG_NEG]]</f>
        <v>1040.3611111111111</v>
      </c>
      <c r="BK184" s="30">
        <f>Tabla25[[#This Row],[ROS_NUM_COR_COD_ESC_TG_NEU]]-Tabla25[[#This Row],[PAS_NUM_COR_COD_ESC_TG_NEU]]</f>
        <v>0.86111111111111116</v>
      </c>
      <c r="BL184" s="30">
        <f>Tabla25[[#This Row],[ROS_DUR_COR_COD_ESC_TG_NEU]]-Tabla25[[#This Row],[PAS_DUR_COR_COD_ESC_TG_NEU]]</f>
        <v>512.86666666666667</v>
      </c>
      <c r="BM184" s="30">
        <f>Tabla25[[#This Row],[ROS_NUM_COR_COD_ESC_TG_POS]]-Tabla25[[#This Row],[PAS_NUM_COR_COD_ESC_TG_POS]]</f>
        <v>0.71929824561403521</v>
      </c>
      <c r="BN184" s="30">
        <f>Tabla25[[#This Row],[ROS_DUR_COR_COD_ESC_TG_POS]]-Tabla25[[#This Row],[PAS_DUR_COR_COD_ESC_TG_POS]]</f>
        <v>211.25</v>
      </c>
      <c r="BO184" s="30">
        <f>Tabla25[[#This Row],[ROS_NUM_COR_COD_ESC_TG_TOT]]-Tabla25[[#This Row],[PAS_NUM_COR_COD_ESC_TG_TOT]]</f>
        <v>0.8048433048433048</v>
      </c>
      <c r="BP184" s="30">
        <f>Tabla25[[#This Row],[ROS_DUR_COR_COD_ESC_TG_TOT]]-Tabla25[[#This Row],[PAS_DUR_COR_COD_ESC_TG_TOT]]</f>
        <v>597.68864468864479</v>
      </c>
      <c r="BQ184" s="36">
        <f>Tabla25[[#This Row],[PAS_NUM_COR_COD_ROS_TG_NEG]]-Tabla25[[#This Row],[ESC_NUM_COR_COD_ROS_TG_NEG]]</f>
        <v>-7.8431372549019773E-2</v>
      </c>
      <c r="BR184" s="36">
        <f>Tabla25[[#This Row],[PAS_DUR_COR_COD_ROS_TG_NEG]]-Tabla25[[#This Row],[ESC_DUR_COR_COD_ROS_TG_NEG]]</f>
        <v>-60.971428571428532</v>
      </c>
      <c r="BS184" s="36">
        <f>Tabla25[[#This Row],[PAS_NUM_COR_COD_ROS_TG_NEU]]-Tabla25[[#This Row],[ESC_NUM_COR_COD_ROS_TG_NEU]]</f>
        <v>-1.5125000000000002</v>
      </c>
      <c r="BT184" s="36">
        <f>Tabla25[[#This Row],[PAS_DUR_COR_COD_ROS_TG_NEU]]-Tabla25[[#This Row],[ESC_DUR_COR_COD_ROS_TG_NEU]]</f>
        <v>-894.91428571428571</v>
      </c>
      <c r="BU184" s="36">
        <f>Tabla25[[#This Row],[PAS_NUM_COR_COD_ROS_TG_POS]]-Tabla25[[#This Row],[ESC_NUM_COR_COD_ROS_TG_POS]]</f>
        <v>-0.71578947368421042</v>
      </c>
      <c r="BV184" s="36">
        <f>Tabla25[[#This Row],[PAS_DUR_COR_COD_ROS_TG_POS]]-Tabla25[[#This Row],[ESC_DUR_COR_COD_ROS_TG_POS]]</f>
        <v>-312.07142857142856</v>
      </c>
      <c r="BW184" s="36">
        <f>Tabla25[[#This Row],[PAS_NUM_COR_COD_ROS_TG_TOT]]-Tabla25[[#This Row],[ESC_NUM_COR_COD_ROS_TG_TOT]]</f>
        <v>-0.8149867374005304</v>
      </c>
      <c r="BX184" s="36">
        <f>Tabla25[[#This Row],[PAS_DUR_COR_COD_ROS_TG_TOT]]-Tabla25[[#This Row],[ESC_DUR_COR_COD_ROS_TG_TOT]]</f>
        <v>-452.30952380952385</v>
      </c>
      <c r="BY184" s="39">
        <f>Tabla25[[#This Row],[PAS_NUM_COR_COD_ESC_TG_NEG]]-Tabla25[[#This Row],[ESC_NUM_COR_COD_ESC_TG_NEG]]</f>
        <v>-2.797385620915033</v>
      </c>
      <c r="BZ184" s="39">
        <f>Tabla25[[#This Row],[PAS_DUR_COR_COD_ESC_TG_NEG]]-Tabla25[[#This Row],[ESC_DUR_COR_COD_ESC_TG_NEG]]</f>
        <v>-906.61111111111109</v>
      </c>
      <c r="CA184" s="39">
        <f>Tabla25[[#This Row],[PAS_NUM_COR_COD_ESC_TG_NEU]]-Tabla25[[#This Row],[ESC_NUM_COR_COD_ESC_TG_NEU]]</f>
        <v>-1.9500000000000002</v>
      </c>
      <c r="CB184" s="39">
        <f>Tabla25[[#This Row],[PAS_DUR_COR_COD_ESC_TG_NEU]]-Tabla25[[#This Row],[ESC_DUR_COR_COD_ESC_TG_NEU]]</f>
        <v>-506.52380952380952</v>
      </c>
      <c r="CC184" s="39">
        <f>Tabla25[[#This Row],[PAS_NUM_COR_COD_ESC_TG_POS]]-Tabla25[[#This Row],[ESC_NUM_COR_COD_ESC_TG_POS]]</f>
        <v>-4.352631578947368</v>
      </c>
      <c r="CD184" s="39">
        <f>Tabla25[[#This Row],[PAS_DUR_COR_COD_ESC_TG_POS]]-Tabla25[[#This Row],[ESC_DUR_COR_COD_ESC_TG_POS]]</f>
        <v>-599.59999999999991</v>
      </c>
      <c r="CE184" s="39">
        <f>Tabla25[[#This Row],[PAS_NUM_COR_COD_ESC_TG_TOT]]-Tabla25[[#This Row],[ESC_NUM_COR_COD_ESC_TG_TOT]]</f>
        <v>-3.0411140583554381</v>
      </c>
      <c r="CF184" s="39">
        <f>Tabla25[[#This Row],[PAS_DUR_COR_COD_ESC_TG_TOT]]-Tabla25[[#This Row],[ESC_DUR_COR_COD_ESC_TG_TOT]]</f>
        <v>-699.22095238095233</v>
      </c>
      <c r="CG184" s="42">
        <f>Tabla25[[#This Row],[PAS_NUM_COR_COD_ROS_TG_NEG]]-Tabla25[[#This Row],[PAS_NUM_COR_COD_ESC_TG_NEG]]</f>
        <v>-5.8823529411764719E-2</v>
      </c>
      <c r="CH184" s="42">
        <f>Tabla25[[#This Row],[PAS_NUM_COR_COD_ROS_TG_NEU]]-Tabla25[[#This Row],[PAS_NUM_COR_COD_ESC_TG_NEU]]</f>
        <v>0.4375</v>
      </c>
      <c r="CI184" s="42">
        <f>Tabla25[[#This Row],[PAS_NUM_COR_COD_ROS_TG_POS]]-Tabla25[[#This Row],[PAS_NUM_COR_COD_ESC_TG_POS]]</f>
        <v>-0.26315789473684204</v>
      </c>
      <c r="CJ184" s="42">
        <f>Tabla25[[#This Row],[PAS_NUM_COR_COD_ROS_TG_TOT]]-Tabla25[[#This Row],[PAS_NUM_COR_COD_ESC_TG_TOT]]</f>
        <v>1.9230769230769384E-2</v>
      </c>
      <c r="CK184" s="42">
        <f>Tabla25[[#This Row],[PAS_DUR_COR_COD_ROS_TG_NEG]]-Tabla25[[#This Row],[PAS_DUR_COR_COD_ESC_TG_NEG]]</f>
        <v>201.53968253968253</v>
      </c>
      <c r="CL184" s="42">
        <f>Tabla25[[#This Row],[PAS_DUR_COR_COD_ROS_TG_NEU]]-Tabla25[[#This Row],[PAS_DUR_COR_COD_ESC_TG_NEU]]</f>
        <v>166.95238095238096</v>
      </c>
      <c r="CM184" s="42">
        <f>Tabla25[[#This Row],[PAS_DUR_COR_COD_ROS_TG_POS]]-Tabla25[[#This Row],[PAS_DUR_COR_COD_ESC_TG_POS]]</f>
        <v>-467.57142857142856</v>
      </c>
      <c r="CN184" s="42">
        <f>Tabla25[[#This Row],[PAS_DUR_COR_COD_ROS_TG_TOT]]-Tabla25[[#This Row],[PAS_DUR_COR_COD_ESC_TG_TOT]]</f>
        <v>-16.571428571428555</v>
      </c>
      <c r="CO184" s="44">
        <f>Tabla25[[#This Row],[ESC_NUM_COR_COD_ROS_TG_NEG]]-Tabla25[[#This Row],[ESC_NUM_COR_COD_ESC_TG_NEG]]</f>
        <v>-2.7777777777777777</v>
      </c>
      <c r="CP184" s="44">
        <f>Tabla25[[#This Row],[ESC_NUM_COR_COD_ROS_TG_NEU]]-Tabla25[[#This Row],[ESC_NUM_COR_COD_ESC_TG_NEU]]</f>
        <v>0</v>
      </c>
      <c r="CQ184" s="44">
        <f>Tabla25[[#This Row],[ESC_NUM_COR_COD_ROS_TG_POS]]-Tabla25[[#This Row],[ESC_NUM_COR_COD_ESC_TG_POS]]</f>
        <v>-3.9</v>
      </c>
      <c r="CR184" s="44">
        <f>Tabla25[[#This Row],[ESC_NUM_COR_COD_ROS_TG_TOT]]-Tabla25[[#This Row],[ESC_NUM_COR_COD_ESC_TG_TOT]]</f>
        <v>-2.2068965517241383</v>
      </c>
      <c r="CS184" s="44">
        <f>Tabla25[[#This Row],[ESC_DUR_COR_COD_ROS_TG_NEG]]-Tabla25[[#This Row],[ESC_DUR_COR_COD_ESC_TG_NEG]]</f>
        <v>-644.1</v>
      </c>
      <c r="CT184" s="44">
        <f>Tabla25[[#This Row],[ESC_DUR_COR_COD_ROS_TG_NEU]]-Tabla25[[#This Row],[ESC_DUR_COR_COD_ESC_TG_NEU]]</f>
        <v>555.34285714285716</v>
      </c>
      <c r="CU184" s="44">
        <f>Tabla25[[#This Row],[ESC_DUR_COR_COD_ROS_TG_POS]]-Tabla25[[#This Row],[ESC_DUR_COR_COD_ESC_TG_POS]]</f>
        <v>-755.09999999999991</v>
      </c>
      <c r="CV184" s="44">
        <f>Tabla25[[#This Row],[ESC_DUR_COR_COD_ROS_TG_TOT]]-Tabla25[[#This Row],[ESC_DUR_COR_COD_ESC_TG_TOT]]</f>
        <v>-263.48285714285703</v>
      </c>
      <c r="CW184" s="47">
        <f>Tabla25[[#This Row],[ROS_NUM_COR_COD_ROS_TG_NEG]]-Tabla25[[#This Row],[ROS_NUM_COR_COD_ESC_TG_NEG]]</f>
        <v>2.2222222222222223</v>
      </c>
      <c r="CX184" s="47">
        <f>Tabla25[[#This Row],[ROS_NUM_COR_COD_ROS_TG_NEU]]-Tabla25[[#This Row],[ROS_NUM_COR_COD_ESC_TG_NEU]]</f>
        <v>2.4444444444444442</v>
      </c>
      <c r="CY184" s="47">
        <f>Tabla25[[#This Row],[ROS_NUM_COR_COD_ROS_TG_POS]]-Tabla25[[#This Row],[ROS_NUM_COR_COD_ESC_TG_POS]]</f>
        <v>3.6666666666666661</v>
      </c>
      <c r="CZ184" s="47">
        <f>Tabla25[[#This Row],[ROS_NUM_COR_COD_ROS_TG_TOT]]-Tabla25[[#This Row],[ROS_NUM_COR_COD_ESC_TG_TOT]]</f>
        <v>2.7777777777777781</v>
      </c>
      <c r="DA184" s="47">
        <f>Tabla25[[#This Row],[ROS_DUR_COR_COD_ROS_TG_NEG]]-Tabla25[[#This Row],[ROS_DUR_COR_COD_ESC_TG_NEG]]</f>
        <v>474.58333333333348</v>
      </c>
      <c r="DB184" s="47">
        <f>Tabla25[[#This Row],[ROS_DUR_COR_COD_ROS_TG_NEU]]-Tabla25[[#This Row],[ROS_DUR_COR_COD_ESC_TG_NEU]]</f>
        <v>279.17499999999995</v>
      </c>
      <c r="DC184" s="47">
        <f>Tabla25[[#This Row],[ROS_DUR_COR_COD_ROS_TG_POS]]-Tabla25[[#This Row],[ROS_DUR_COR_COD_ESC_TG_POS]]</f>
        <v>824.75</v>
      </c>
      <c r="DD184" s="47">
        <f>Tabla25[[#This Row],[ROS_DUR_COR_COD_ROS_TG_TOT]]-Tabla25[[#This Row],[ROS_DUR_COR_COD_ESC_TG_TOT]]</f>
        <v>507.14685314685312</v>
      </c>
    </row>
    <row r="185" spans="1:108" x14ac:dyDescent="0.3">
      <c r="A185" s="2" t="s">
        <v>183</v>
      </c>
      <c r="B185" s="2">
        <v>50</v>
      </c>
      <c r="C185" s="2">
        <v>2</v>
      </c>
      <c r="D185" s="2">
        <v>50</v>
      </c>
      <c r="E185" s="19">
        <v>1.5263157894736843</v>
      </c>
      <c r="F185" s="19">
        <v>944.28571428571433</v>
      </c>
      <c r="G185" s="19">
        <v>1.45</v>
      </c>
      <c r="H185" s="19">
        <v>760.57142857142856</v>
      </c>
      <c r="I185" s="19">
        <v>0.94736842105263153</v>
      </c>
      <c r="J185" s="19">
        <v>468.42857142857144</v>
      </c>
      <c r="K185" s="19">
        <v>1.3103448275862069</v>
      </c>
      <c r="L185" s="19">
        <v>724.42857142857144</v>
      </c>
      <c r="M185" s="21">
        <v>0.78947368421052633</v>
      </c>
      <c r="N185" s="21">
        <v>385.16666666666669</v>
      </c>
      <c r="O185" s="21">
        <v>1.1499999999999999</v>
      </c>
      <c r="P185" s="21">
        <v>335.63636363636363</v>
      </c>
      <c r="Q185" s="21">
        <v>1.1578947368421053</v>
      </c>
      <c r="R185" s="21">
        <v>442.375</v>
      </c>
      <c r="S185" s="21">
        <v>1.0344827586206897</v>
      </c>
      <c r="T185" s="21">
        <v>381.68</v>
      </c>
      <c r="U185" s="22">
        <v>3.6666666666666665</v>
      </c>
      <c r="V185" s="22">
        <v>1056.1428571428571</v>
      </c>
      <c r="W185" s="22">
        <v>4.7777777777777777</v>
      </c>
      <c r="X185" s="22">
        <v>1391.75</v>
      </c>
      <c r="Y185" s="22">
        <v>2.8888888888888888</v>
      </c>
      <c r="Z185" s="22">
        <v>699.125</v>
      </c>
      <c r="AA185" s="22">
        <v>3.7777777777777777</v>
      </c>
      <c r="AB185" s="22">
        <v>1048.695652173913</v>
      </c>
      <c r="AC185" s="24">
        <v>4</v>
      </c>
      <c r="AD185" s="24">
        <v>1170.7142857142858</v>
      </c>
      <c r="AE185" s="24">
        <v>1.7777777777777777</v>
      </c>
      <c r="AF185" s="24">
        <v>509.16666666666669</v>
      </c>
      <c r="AG185" s="24">
        <v>4.2222222222222223</v>
      </c>
      <c r="AH185" s="24">
        <v>1249.2857142857142</v>
      </c>
      <c r="AI185" s="24">
        <v>3.3333333333333335</v>
      </c>
      <c r="AJ185" s="24">
        <v>999.75</v>
      </c>
      <c r="AK185" s="26">
        <v>1.7777777777777777</v>
      </c>
      <c r="AL185" s="26">
        <v>1060.3333333333333</v>
      </c>
      <c r="AM185" s="26">
        <v>0.9</v>
      </c>
      <c r="AN185" s="26">
        <v>369</v>
      </c>
      <c r="AO185" s="26">
        <v>3.2</v>
      </c>
      <c r="AP185" s="26">
        <v>649.77777777777783</v>
      </c>
      <c r="AQ185" s="26">
        <v>1.9655172413793103</v>
      </c>
      <c r="AR185" s="26">
        <v>675.73333333333335</v>
      </c>
      <c r="AS185" s="28">
        <v>1.3333333333333333</v>
      </c>
      <c r="AT185" s="28">
        <v>421.2</v>
      </c>
      <c r="AU185" s="28">
        <v>1.8</v>
      </c>
      <c r="AV185" s="28">
        <v>505.16666666666669</v>
      </c>
      <c r="AW185" s="28">
        <v>1.7</v>
      </c>
      <c r="AX185" s="28">
        <v>527.57142857142856</v>
      </c>
      <c r="AY185" s="28">
        <v>1.6206896551724137</v>
      </c>
      <c r="AZ185" s="28">
        <v>490.55555555555554</v>
      </c>
      <c r="BA185" s="33">
        <f>Tabla25[[#This Row],[ROS_NUM_COR_COD_ROS_TG_NEG]]-Tabla25[[#This Row],[PAS_NUM_COR_COD_ROS_TG_NEG]]</f>
        <v>0.54385964912280693</v>
      </c>
      <c r="BB185" s="33">
        <f>Tabla25[[#This Row],[ROS_DUR_COR_COD_ROS_TG_NEG]]-Tabla25[[#This Row],[PAS_DUR_COR_COD_ROS_TG_NEG]]</f>
        <v>36.033333333333303</v>
      </c>
      <c r="BC185" s="33">
        <f>Tabla25[[#This Row],[ROS_NUM_COR_COD_ROS_TG_NEU]]-Tabla25[[#This Row],[PAS_NUM_COR_COD_ROS_TG_NEU]]</f>
        <v>0.65000000000000013</v>
      </c>
      <c r="BD185" s="33">
        <f>Tabla25[[#This Row],[ROS_DUR_COR_COD_ROS_TG_NEU]]-Tabla25[[#This Row],[PAS_DUR_COR_COD_ROS_TG_NEU]]</f>
        <v>169.53030303030306</v>
      </c>
      <c r="BE185" s="33">
        <f>Tabla25[[#This Row],[ROS_NUM_COR_COD_ROS_TG_POS]]-Tabla25[[#This Row],[PAS_NUM_COR_COD_ROS_TG_POS]]</f>
        <v>0.54210526315789465</v>
      </c>
      <c r="BF185" s="33">
        <f>Tabla25[[#This Row],[ROS_DUR_COR_COD_ROS_TG_POS]]-Tabla25[[#This Row],[PAS_DUR_COR_COD_ROS_TG_POS]]</f>
        <v>85.196428571428555</v>
      </c>
      <c r="BG185" s="33">
        <f>Tabla25[[#This Row],[ROS_NUM_COR_COD_ROS_TG_TOT]]-Tabla25[[#This Row],[PAS_NUM_COR_COD_ROS_TG_TOT]]</f>
        <v>0.58620689655172398</v>
      </c>
      <c r="BH185" s="33">
        <f>Tabla25[[#This Row],[ROS_DUR_COR_COD_ROS_TG_TOT]]-Tabla25[[#This Row],[PAS_DUR_COR_COD_ROS_TG_TOT]]</f>
        <v>108.87555555555554</v>
      </c>
      <c r="BI185" s="30">
        <f>Tabla25[[#This Row],[ROS_NUM_COR_COD_ESC_TG_NEG]]-Tabla25[[#This Row],[PAS_NUM_COR_COD_ESC_TG_NEG]]</f>
        <v>0.25146198830409339</v>
      </c>
      <c r="BJ185" s="30">
        <f>Tabla25[[#This Row],[ROS_DUR_COR_COD_ESC_TG_NEG]]-Tabla25[[#This Row],[PAS_DUR_COR_COD_ESC_TG_NEG]]</f>
        <v>116.04761904761892</v>
      </c>
      <c r="BK185" s="30">
        <f>Tabla25[[#This Row],[ROS_NUM_COR_COD_ESC_TG_NEU]]-Tabla25[[#This Row],[PAS_NUM_COR_COD_ESC_TG_NEU]]</f>
        <v>-0.54999999999999993</v>
      </c>
      <c r="BL185" s="30">
        <f>Tabla25[[#This Row],[ROS_DUR_COR_COD_ESC_TG_NEU]]-Tabla25[[#This Row],[PAS_DUR_COR_COD_ESC_TG_NEU]]</f>
        <v>-391.57142857142856</v>
      </c>
      <c r="BM185" s="30">
        <f>Tabla25[[#This Row],[ROS_NUM_COR_COD_ESC_TG_POS]]-Tabla25[[#This Row],[PAS_NUM_COR_COD_ESC_TG_POS]]</f>
        <v>2.2526315789473688</v>
      </c>
      <c r="BN185" s="30">
        <f>Tabla25[[#This Row],[ROS_DUR_COR_COD_ESC_TG_POS]]-Tabla25[[#This Row],[PAS_DUR_COR_COD_ESC_TG_POS]]</f>
        <v>181.34920634920638</v>
      </c>
      <c r="BO185" s="30">
        <f>Tabla25[[#This Row],[ROS_NUM_COR_COD_ESC_TG_TOT]]-Tabla25[[#This Row],[PAS_NUM_COR_COD_ESC_TG_TOT]]</f>
        <v>0.65517241379310343</v>
      </c>
      <c r="BP185" s="30">
        <f>Tabla25[[#This Row],[ROS_DUR_COR_COD_ESC_TG_TOT]]-Tabla25[[#This Row],[PAS_DUR_COR_COD_ESC_TG_TOT]]</f>
        <v>-48.695238095238096</v>
      </c>
      <c r="BQ185" s="36">
        <f>Tabla25[[#This Row],[PAS_NUM_COR_COD_ROS_TG_NEG]]-Tabla25[[#This Row],[ESC_NUM_COR_COD_ROS_TG_NEG]]</f>
        <v>-3.2105263157894735</v>
      </c>
      <c r="BR185" s="36">
        <f>Tabla25[[#This Row],[PAS_DUR_COR_COD_ROS_TG_NEG]]-Tabla25[[#This Row],[ESC_DUR_COR_COD_ROS_TG_NEG]]</f>
        <v>-785.54761904761904</v>
      </c>
      <c r="BS185" s="36">
        <f>Tabla25[[#This Row],[PAS_NUM_COR_COD_ROS_TG_NEU]]-Tabla25[[#This Row],[ESC_NUM_COR_COD_ROS_TG_NEU]]</f>
        <v>-0.62777777777777777</v>
      </c>
      <c r="BT185" s="36">
        <f>Tabla25[[#This Row],[PAS_DUR_COR_COD_ROS_TG_NEU]]-Tabla25[[#This Row],[ESC_DUR_COR_COD_ROS_TG_NEU]]</f>
        <v>-173.53030303030306</v>
      </c>
      <c r="BU185" s="36">
        <f>Tabla25[[#This Row],[PAS_NUM_COR_COD_ROS_TG_POS]]-Tabla25[[#This Row],[ESC_NUM_COR_COD_ROS_TG_POS]]</f>
        <v>-3.064327485380117</v>
      </c>
      <c r="BV185" s="36">
        <f>Tabla25[[#This Row],[PAS_DUR_COR_COD_ROS_TG_POS]]-Tabla25[[#This Row],[ESC_DUR_COR_COD_ROS_TG_POS]]</f>
        <v>-806.91071428571422</v>
      </c>
      <c r="BW185" s="36">
        <f>Tabla25[[#This Row],[PAS_NUM_COR_COD_ROS_TG_TOT]]-Tabla25[[#This Row],[ESC_NUM_COR_COD_ROS_TG_TOT]]</f>
        <v>-2.2988505747126435</v>
      </c>
      <c r="BX185" s="36">
        <f>Tabla25[[#This Row],[PAS_DUR_COR_COD_ROS_TG_TOT]]-Tabla25[[#This Row],[ESC_DUR_COR_COD_ROS_TG_TOT]]</f>
        <v>-618.06999999999994</v>
      </c>
      <c r="BY185" s="39">
        <f>Tabla25[[#This Row],[PAS_NUM_COR_COD_ESC_TG_NEG]]-Tabla25[[#This Row],[ESC_NUM_COR_COD_ESC_TG_NEG]]</f>
        <v>-2.140350877192982</v>
      </c>
      <c r="BZ185" s="39">
        <f>Tabla25[[#This Row],[PAS_DUR_COR_COD_ESC_TG_NEG]]-Tabla25[[#This Row],[ESC_DUR_COR_COD_ESC_TG_NEG]]</f>
        <v>-111.85714285714278</v>
      </c>
      <c r="CA185" s="39">
        <f>Tabla25[[#This Row],[PAS_NUM_COR_COD_ESC_TG_NEU]]-Tabla25[[#This Row],[ESC_NUM_COR_COD_ESC_TG_NEU]]</f>
        <v>-3.3277777777777775</v>
      </c>
      <c r="CB185" s="39">
        <f>Tabla25[[#This Row],[PAS_DUR_COR_COD_ESC_TG_NEU]]-Tabla25[[#This Row],[ESC_DUR_COR_COD_ESC_TG_NEU]]</f>
        <v>-631.17857142857144</v>
      </c>
      <c r="CC185" s="39">
        <f>Tabla25[[#This Row],[PAS_NUM_COR_COD_ESC_TG_POS]]-Tabla25[[#This Row],[ESC_NUM_COR_COD_ESC_TG_POS]]</f>
        <v>-1.9415204678362574</v>
      </c>
      <c r="CD185" s="39">
        <f>Tabla25[[#This Row],[PAS_DUR_COR_COD_ESC_TG_POS]]-Tabla25[[#This Row],[ESC_DUR_COR_COD_ESC_TG_POS]]</f>
        <v>-230.69642857142856</v>
      </c>
      <c r="CE185" s="39">
        <f>Tabla25[[#This Row],[PAS_NUM_COR_COD_ESC_TG_TOT]]-Tabla25[[#This Row],[ESC_NUM_COR_COD_ESC_TG_TOT]]</f>
        <v>-2.4674329501915708</v>
      </c>
      <c r="CF185" s="39">
        <f>Tabla25[[#This Row],[PAS_DUR_COR_COD_ESC_TG_TOT]]-Tabla25[[#This Row],[ESC_DUR_COR_COD_ESC_TG_TOT]]</f>
        <v>-324.26708074534156</v>
      </c>
      <c r="CG185" s="42">
        <f>Tabla25[[#This Row],[PAS_NUM_COR_COD_ROS_TG_NEG]]-Tabla25[[#This Row],[PAS_NUM_COR_COD_ESC_TG_NEG]]</f>
        <v>-0.73684210526315796</v>
      </c>
      <c r="CH185" s="42">
        <f>Tabla25[[#This Row],[PAS_NUM_COR_COD_ROS_TG_NEU]]-Tabla25[[#This Row],[PAS_NUM_COR_COD_ESC_TG_NEU]]</f>
        <v>-0.30000000000000004</v>
      </c>
      <c r="CI185" s="42">
        <f>Tabla25[[#This Row],[PAS_NUM_COR_COD_ROS_TG_POS]]-Tabla25[[#This Row],[PAS_NUM_COR_COD_ESC_TG_POS]]</f>
        <v>0.21052631578947378</v>
      </c>
      <c r="CJ185" s="42">
        <f>Tabla25[[#This Row],[PAS_NUM_COR_COD_ROS_TG_TOT]]-Tabla25[[#This Row],[PAS_NUM_COR_COD_ESC_TG_TOT]]</f>
        <v>-0.27586206896551713</v>
      </c>
      <c r="CK185" s="42">
        <f>Tabla25[[#This Row],[PAS_DUR_COR_COD_ROS_TG_NEG]]-Tabla25[[#This Row],[PAS_DUR_COR_COD_ESC_TG_NEG]]</f>
        <v>-559.11904761904771</v>
      </c>
      <c r="CL185" s="42">
        <f>Tabla25[[#This Row],[PAS_DUR_COR_COD_ROS_TG_NEU]]-Tabla25[[#This Row],[PAS_DUR_COR_COD_ESC_TG_NEU]]</f>
        <v>-424.93506493506493</v>
      </c>
      <c r="CM185" s="42">
        <f>Tabla25[[#This Row],[PAS_DUR_COR_COD_ROS_TG_POS]]-Tabla25[[#This Row],[PAS_DUR_COR_COD_ESC_TG_POS]]</f>
        <v>-26.053571428571445</v>
      </c>
      <c r="CN185" s="42">
        <f>Tabla25[[#This Row],[PAS_DUR_COR_COD_ROS_TG_TOT]]-Tabla25[[#This Row],[PAS_DUR_COR_COD_ESC_TG_TOT]]</f>
        <v>-342.74857142857144</v>
      </c>
      <c r="CO185" s="44">
        <f>Tabla25[[#This Row],[ESC_NUM_COR_COD_ROS_TG_NEG]]-Tabla25[[#This Row],[ESC_NUM_COR_COD_ESC_TG_NEG]]</f>
        <v>0.33333333333333348</v>
      </c>
      <c r="CP185" s="44">
        <f>Tabla25[[#This Row],[ESC_NUM_COR_COD_ROS_TG_NEU]]-Tabla25[[#This Row],[ESC_NUM_COR_COD_ESC_TG_NEU]]</f>
        <v>-3</v>
      </c>
      <c r="CQ185" s="44">
        <f>Tabla25[[#This Row],[ESC_NUM_COR_COD_ROS_TG_POS]]-Tabla25[[#This Row],[ESC_NUM_COR_COD_ESC_TG_POS]]</f>
        <v>1.3333333333333335</v>
      </c>
      <c r="CR185" s="44">
        <f>Tabla25[[#This Row],[ESC_NUM_COR_COD_ROS_TG_TOT]]-Tabla25[[#This Row],[ESC_NUM_COR_COD_ESC_TG_TOT]]</f>
        <v>-0.4444444444444442</v>
      </c>
      <c r="CS185" s="44">
        <f>Tabla25[[#This Row],[ESC_DUR_COR_COD_ROS_TG_NEG]]-Tabla25[[#This Row],[ESC_DUR_COR_COD_ESC_TG_NEG]]</f>
        <v>114.57142857142867</v>
      </c>
      <c r="CT185" s="44">
        <f>Tabla25[[#This Row],[ESC_DUR_COR_COD_ROS_TG_NEU]]-Tabla25[[#This Row],[ESC_DUR_COR_COD_ESC_TG_NEU]]</f>
        <v>-882.58333333333326</v>
      </c>
      <c r="CU185" s="44">
        <f>Tabla25[[#This Row],[ESC_DUR_COR_COD_ROS_TG_POS]]-Tabla25[[#This Row],[ESC_DUR_COR_COD_ESC_TG_POS]]</f>
        <v>550.16071428571422</v>
      </c>
      <c r="CV185" s="44">
        <f>Tabla25[[#This Row],[ESC_DUR_COR_COD_ROS_TG_TOT]]-Tabla25[[#This Row],[ESC_DUR_COR_COD_ESC_TG_TOT]]</f>
        <v>-48.945652173913004</v>
      </c>
      <c r="CW185" s="47">
        <f>Tabla25[[#This Row],[ROS_NUM_COR_COD_ROS_TG_NEG]]-Tabla25[[#This Row],[ROS_NUM_COR_COD_ESC_TG_NEG]]</f>
        <v>-0.44444444444444442</v>
      </c>
      <c r="CX185" s="47">
        <f>Tabla25[[#This Row],[ROS_NUM_COR_COD_ROS_TG_NEU]]-Tabla25[[#This Row],[ROS_NUM_COR_COD_ESC_TG_NEU]]</f>
        <v>0.9</v>
      </c>
      <c r="CY185" s="47">
        <f>Tabla25[[#This Row],[ROS_NUM_COR_COD_ROS_TG_POS]]-Tabla25[[#This Row],[ROS_NUM_COR_COD_ESC_TG_POS]]</f>
        <v>-1.5000000000000002</v>
      </c>
      <c r="CZ185" s="47">
        <f>Tabla25[[#This Row],[ROS_NUM_COR_COD_ROS_TG_TOT]]-Tabla25[[#This Row],[ROS_NUM_COR_COD_ESC_TG_TOT]]</f>
        <v>-0.34482758620689657</v>
      </c>
      <c r="DA185" s="47">
        <f>Tabla25[[#This Row],[ROS_DUR_COR_COD_ROS_TG_NEG]]-Tabla25[[#This Row],[ROS_DUR_COR_COD_ESC_TG_NEG]]</f>
        <v>-639.13333333333321</v>
      </c>
      <c r="DB185" s="47">
        <f>Tabla25[[#This Row],[ROS_DUR_COR_COD_ROS_TG_NEU]]-Tabla25[[#This Row],[ROS_DUR_COR_COD_ESC_TG_NEU]]</f>
        <v>136.16666666666669</v>
      </c>
      <c r="DC185" s="47">
        <f>Tabla25[[#This Row],[ROS_DUR_COR_COD_ROS_TG_POS]]-Tabla25[[#This Row],[ROS_DUR_COR_COD_ESC_TG_POS]]</f>
        <v>-122.20634920634927</v>
      </c>
      <c r="DD185" s="47">
        <f>Tabla25[[#This Row],[ROS_DUR_COR_COD_ROS_TG_TOT]]-Tabla25[[#This Row],[ROS_DUR_COR_COD_ESC_TG_TOT]]</f>
        <v>-185.17777777777781</v>
      </c>
    </row>
    <row r="186" spans="1:108" x14ac:dyDescent="0.3">
      <c r="A186" s="2" t="s">
        <v>184</v>
      </c>
      <c r="B186" s="2">
        <v>50</v>
      </c>
      <c r="C186" s="2">
        <v>2</v>
      </c>
      <c r="D186" s="2">
        <v>54</v>
      </c>
      <c r="E186" s="19">
        <v>2.1578947368421053</v>
      </c>
      <c r="F186" s="19">
        <v>1006</v>
      </c>
      <c r="G186" s="19">
        <v>2.2999999999999998</v>
      </c>
      <c r="H186" s="19">
        <v>1183.5833333333333</v>
      </c>
      <c r="I186" s="19">
        <v>2.4500000000000002</v>
      </c>
      <c r="J186" s="19">
        <v>1265.2</v>
      </c>
      <c r="K186" s="19">
        <v>2.3050847457627119</v>
      </c>
      <c r="L186" s="19">
        <v>1149.121212121212</v>
      </c>
      <c r="M186" s="21">
        <v>2.8421052631578947</v>
      </c>
      <c r="N186" s="21">
        <v>1248</v>
      </c>
      <c r="O186" s="21">
        <v>2.2000000000000002</v>
      </c>
      <c r="P186" s="21">
        <v>1116.7</v>
      </c>
      <c r="Q186" s="21">
        <v>2.15</v>
      </c>
      <c r="R186" s="21">
        <v>932.91666666666663</v>
      </c>
      <c r="S186" s="21">
        <v>2.3898305084745761</v>
      </c>
      <c r="T186" s="21">
        <v>1098.1764705882354</v>
      </c>
      <c r="U186" s="22">
        <v>3.7</v>
      </c>
      <c r="V186" s="22">
        <v>1786.5</v>
      </c>
      <c r="W186" s="22">
        <v>3.2</v>
      </c>
      <c r="X186" s="22">
        <v>1408</v>
      </c>
      <c r="Y186" s="22">
        <v>4.125</v>
      </c>
      <c r="Z186" s="22">
        <v>1431</v>
      </c>
      <c r="AA186" s="22">
        <v>3.6428571428571428</v>
      </c>
      <c r="AB186" s="22">
        <v>1529.6</v>
      </c>
      <c r="AC186" s="24">
        <v>2.7</v>
      </c>
      <c r="AD186" s="24">
        <v>1498.8333333333333</v>
      </c>
      <c r="AE186" s="24">
        <v>3</v>
      </c>
      <c r="AF186" s="24">
        <v>1308.7142857142858</v>
      </c>
      <c r="AG186" s="24">
        <v>2.125</v>
      </c>
      <c r="AH186" s="24">
        <v>1178</v>
      </c>
      <c r="AI186" s="24">
        <v>2.6428571428571428</v>
      </c>
      <c r="AJ186" s="24">
        <v>1345.0588235294117</v>
      </c>
      <c r="AK186" s="26">
        <v>3.4</v>
      </c>
      <c r="AL186" s="26">
        <v>969.5</v>
      </c>
      <c r="AM186" s="26">
        <v>2.6666666666666665</v>
      </c>
      <c r="AN186" s="26">
        <v>1441.5</v>
      </c>
      <c r="AO186" s="26">
        <v>2.875</v>
      </c>
      <c r="AP186" s="26">
        <v>1114</v>
      </c>
      <c r="AQ186" s="26">
        <v>3</v>
      </c>
      <c r="AR186" s="26">
        <v>1122.5555555555557</v>
      </c>
      <c r="AS186" s="28">
        <v>3.9</v>
      </c>
      <c r="AT186" s="28">
        <v>1154.6666666666667</v>
      </c>
      <c r="AU186" s="28">
        <v>5.4444444444444446</v>
      </c>
      <c r="AV186" s="28">
        <v>1311.7777777777778</v>
      </c>
      <c r="AW186" s="28">
        <v>4</v>
      </c>
      <c r="AX186" s="28">
        <v>1277</v>
      </c>
      <c r="AY186" s="28">
        <v>4.4444444444444446</v>
      </c>
      <c r="AZ186" s="28">
        <v>1245.48</v>
      </c>
      <c r="BA186" s="33">
        <f>Tabla25[[#This Row],[ROS_NUM_COR_COD_ROS_TG_NEG]]-Tabla25[[#This Row],[PAS_NUM_COR_COD_ROS_TG_NEG]]</f>
        <v>1.0578947368421052</v>
      </c>
      <c r="BB186" s="33">
        <f>Tabla25[[#This Row],[ROS_DUR_COR_COD_ROS_TG_NEG]]-Tabla25[[#This Row],[PAS_DUR_COR_COD_ROS_TG_NEG]]</f>
        <v>-93.333333333333258</v>
      </c>
      <c r="BC186" s="33">
        <f>Tabla25[[#This Row],[ROS_NUM_COR_COD_ROS_TG_NEU]]-Tabla25[[#This Row],[PAS_NUM_COR_COD_ROS_TG_NEU]]</f>
        <v>3.2444444444444445</v>
      </c>
      <c r="BD186" s="33">
        <f>Tabla25[[#This Row],[ROS_DUR_COR_COD_ROS_TG_NEU]]-Tabla25[[#This Row],[PAS_DUR_COR_COD_ROS_TG_NEU]]</f>
        <v>195.07777777777778</v>
      </c>
      <c r="BE186" s="33">
        <f>Tabla25[[#This Row],[ROS_NUM_COR_COD_ROS_TG_POS]]-Tabla25[[#This Row],[PAS_NUM_COR_COD_ROS_TG_POS]]</f>
        <v>1.85</v>
      </c>
      <c r="BF186" s="33">
        <f>Tabla25[[#This Row],[ROS_DUR_COR_COD_ROS_TG_POS]]-Tabla25[[#This Row],[PAS_DUR_COR_COD_ROS_TG_POS]]</f>
        <v>344.08333333333337</v>
      </c>
      <c r="BG186" s="33">
        <f>Tabla25[[#This Row],[ROS_NUM_COR_COD_ROS_TG_TOT]]-Tabla25[[#This Row],[PAS_NUM_COR_COD_ROS_TG_TOT]]</f>
        <v>2.0546139359698685</v>
      </c>
      <c r="BH186" s="33">
        <f>Tabla25[[#This Row],[ROS_DUR_COR_COD_ROS_TG_TOT]]-Tabla25[[#This Row],[PAS_DUR_COR_COD_ROS_TG_TOT]]</f>
        <v>147.30352941176466</v>
      </c>
      <c r="BI186" s="30">
        <f>Tabla25[[#This Row],[ROS_NUM_COR_COD_ESC_TG_NEG]]-Tabla25[[#This Row],[PAS_NUM_COR_COD_ESC_TG_NEG]]</f>
        <v>1.2421052631578946</v>
      </c>
      <c r="BJ186" s="30">
        <f>Tabla25[[#This Row],[ROS_DUR_COR_COD_ESC_TG_NEG]]-Tabla25[[#This Row],[PAS_DUR_COR_COD_ESC_TG_NEG]]</f>
        <v>-36.5</v>
      </c>
      <c r="BK186" s="30">
        <f>Tabla25[[#This Row],[ROS_NUM_COR_COD_ESC_TG_NEU]]-Tabla25[[#This Row],[PAS_NUM_COR_COD_ESC_TG_NEU]]</f>
        <v>0.3666666666666667</v>
      </c>
      <c r="BL186" s="30">
        <f>Tabla25[[#This Row],[ROS_DUR_COR_COD_ESC_TG_NEU]]-Tabla25[[#This Row],[PAS_DUR_COR_COD_ESC_TG_NEU]]</f>
        <v>257.91666666666674</v>
      </c>
      <c r="BM186" s="30">
        <f>Tabla25[[#This Row],[ROS_NUM_COR_COD_ESC_TG_POS]]-Tabla25[[#This Row],[PAS_NUM_COR_COD_ESC_TG_POS]]</f>
        <v>0.42499999999999982</v>
      </c>
      <c r="BN186" s="30">
        <f>Tabla25[[#This Row],[ROS_DUR_COR_COD_ESC_TG_POS]]-Tabla25[[#This Row],[PAS_DUR_COR_COD_ESC_TG_POS]]</f>
        <v>-151.20000000000005</v>
      </c>
      <c r="BO186" s="30">
        <f>Tabla25[[#This Row],[ROS_NUM_COR_COD_ESC_TG_TOT]]-Tabla25[[#This Row],[PAS_NUM_COR_COD_ESC_TG_TOT]]</f>
        <v>0.69491525423728806</v>
      </c>
      <c r="BP186" s="30">
        <f>Tabla25[[#This Row],[ROS_DUR_COR_COD_ESC_TG_TOT]]-Tabla25[[#This Row],[PAS_DUR_COR_COD_ESC_TG_TOT]]</f>
        <v>-26.565656565656354</v>
      </c>
      <c r="BQ186" s="36">
        <f>Tabla25[[#This Row],[PAS_NUM_COR_COD_ROS_TG_NEG]]-Tabla25[[#This Row],[ESC_NUM_COR_COD_ROS_TG_NEG]]</f>
        <v>0.14210526315789451</v>
      </c>
      <c r="BR186" s="36">
        <f>Tabla25[[#This Row],[PAS_DUR_COR_COD_ROS_TG_NEG]]-Tabla25[[#This Row],[ESC_DUR_COR_COD_ROS_TG_NEG]]</f>
        <v>-250.83333333333326</v>
      </c>
      <c r="BS186" s="36">
        <f>Tabla25[[#This Row],[PAS_NUM_COR_COD_ROS_TG_NEU]]-Tabla25[[#This Row],[ESC_NUM_COR_COD_ROS_TG_NEU]]</f>
        <v>-0.79999999999999982</v>
      </c>
      <c r="BT186" s="36">
        <f>Tabla25[[#This Row],[PAS_DUR_COR_COD_ROS_TG_NEU]]-Tabla25[[#This Row],[ESC_DUR_COR_COD_ROS_TG_NEU]]</f>
        <v>-192.01428571428573</v>
      </c>
      <c r="BU186" s="36">
        <f>Tabla25[[#This Row],[PAS_NUM_COR_COD_ROS_TG_POS]]-Tabla25[[#This Row],[ESC_NUM_COR_COD_ROS_TG_POS]]</f>
        <v>2.4999999999999911E-2</v>
      </c>
      <c r="BV186" s="36">
        <f>Tabla25[[#This Row],[PAS_DUR_COR_COD_ROS_TG_POS]]-Tabla25[[#This Row],[ESC_DUR_COR_COD_ROS_TG_POS]]</f>
        <v>-245.08333333333337</v>
      </c>
      <c r="BW186" s="36">
        <f>Tabla25[[#This Row],[PAS_NUM_COR_COD_ROS_TG_TOT]]-Tabla25[[#This Row],[ESC_NUM_COR_COD_ROS_TG_TOT]]</f>
        <v>-0.25302663438256667</v>
      </c>
      <c r="BX186" s="36">
        <f>Tabla25[[#This Row],[PAS_DUR_COR_COD_ROS_TG_TOT]]-Tabla25[[#This Row],[ESC_DUR_COR_COD_ROS_TG_TOT]]</f>
        <v>-246.88235294117635</v>
      </c>
      <c r="BY186" s="39">
        <f>Tabla25[[#This Row],[PAS_NUM_COR_COD_ESC_TG_NEG]]-Tabla25[[#This Row],[ESC_NUM_COR_COD_ESC_TG_NEG]]</f>
        <v>-1.5421052631578949</v>
      </c>
      <c r="BZ186" s="39">
        <f>Tabla25[[#This Row],[PAS_DUR_COR_COD_ESC_TG_NEG]]-Tabla25[[#This Row],[ESC_DUR_COR_COD_ESC_TG_NEG]]</f>
        <v>-780.5</v>
      </c>
      <c r="CA186" s="39">
        <f>Tabla25[[#This Row],[PAS_NUM_COR_COD_ESC_TG_NEU]]-Tabla25[[#This Row],[ESC_NUM_COR_COD_ESC_TG_NEU]]</f>
        <v>-0.90000000000000036</v>
      </c>
      <c r="CB186" s="39">
        <f>Tabla25[[#This Row],[PAS_DUR_COR_COD_ESC_TG_NEU]]-Tabla25[[#This Row],[ESC_DUR_COR_COD_ESC_TG_NEU]]</f>
        <v>-224.41666666666674</v>
      </c>
      <c r="CC186" s="39">
        <f>Tabla25[[#This Row],[PAS_NUM_COR_COD_ESC_TG_POS]]-Tabla25[[#This Row],[ESC_NUM_COR_COD_ESC_TG_POS]]</f>
        <v>-1.6749999999999998</v>
      </c>
      <c r="CD186" s="39">
        <f>Tabla25[[#This Row],[PAS_DUR_COR_COD_ESC_TG_POS]]-Tabla25[[#This Row],[ESC_DUR_COR_COD_ESC_TG_POS]]</f>
        <v>-165.79999999999995</v>
      </c>
      <c r="CE186" s="39">
        <f>Tabla25[[#This Row],[PAS_NUM_COR_COD_ESC_TG_TOT]]-Tabla25[[#This Row],[ESC_NUM_COR_COD_ESC_TG_TOT]]</f>
        <v>-1.3377723970944309</v>
      </c>
      <c r="CF186" s="39">
        <f>Tabla25[[#This Row],[PAS_DUR_COR_COD_ESC_TG_TOT]]-Tabla25[[#This Row],[ESC_DUR_COR_COD_ESC_TG_TOT]]</f>
        <v>-380.4787878787879</v>
      </c>
      <c r="CG186" s="42">
        <f>Tabla25[[#This Row],[PAS_NUM_COR_COD_ROS_TG_NEG]]-Tabla25[[#This Row],[PAS_NUM_COR_COD_ESC_TG_NEG]]</f>
        <v>0.68421052631578938</v>
      </c>
      <c r="CH186" s="42">
        <f>Tabla25[[#This Row],[PAS_NUM_COR_COD_ROS_TG_NEU]]-Tabla25[[#This Row],[PAS_NUM_COR_COD_ESC_TG_NEU]]</f>
        <v>-9.9999999999999645E-2</v>
      </c>
      <c r="CI186" s="42">
        <f>Tabla25[[#This Row],[PAS_NUM_COR_COD_ROS_TG_POS]]-Tabla25[[#This Row],[PAS_NUM_COR_COD_ESC_TG_POS]]</f>
        <v>-0.30000000000000027</v>
      </c>
      <c r="CJ186" s="42">
        <f>Tabla25[[#This Row],[PAS_NUM_COR_COD_ROS_TG_TOT]]-Tabla25[[#This Row],[PAS_NUM_COR_COD_ESC_TG_TOT]]</f>
        <v>8.4745762711864181E-2</v>
      </c>
      <c r="CK186" s="42">
        <f>Tabla25[[#This Row],[PAS_DUR_COR_COD_ROS_TG_NEG]]-Tabla25[[#This Row],[PAS_DUR_COR_COD_ESC_TG_NEG]]</f>
        <v>242</v>
      </c>
      <c r="CL186" s="42">
        <f>Tabla25[[#This Row],[PAS_DUR_COR_COD_ROS_TG_NEU]]-Tabla25[[#This Row],[PAS_DUR_COR_COD_ESC_TG_NEU]]</f>
        <v>-66.883333333333212</v>
      </c>
      <c r="CM186" s="42">
        <f>Tabla25[[#This Row],[PAS_DUR_COR_COD_ROS_TG_POS]]-Tabla25[[#This Row],[PAS_DUR_COR_COD_ESC_TG_POS]]</f>
        <v>-332.28333333333342</v>
      </c>
      <c r="CN186" s="42">
        <f>Tabla25[[#This Row],[PAS_DUR_COR_COD_ROS_TG_TOT]]-Tabla25[[#This Row],[PAS_DUR_COR_COD_ESC_TG_TOT]]</f>
        <v>-50.94474153297665</v>
      </c>
      <c r="CO186" s="44">
        <f>Tabla25[[#This Row],[ESC_NUM_COR_COD_ROS_TG_NEG]]-Tabla25[[#This Row],[ESC_NUM_COR_COD_ESC_TG_NEG]]</f>
        <v>-1</v>
      </c>
      <c r="CP186" s="44">
        <f>Tabla25[[#This Row],[ESC_NUM_COR_COD_ROS_TG_NEU]]-Tabla25[[#This Row],[ESC_NUM_COR_COD_ESC_TG_NEU]]</f>
        <v>-0.20000000000000018</v>
      </c>
      <c r="CQ186" s="44">
        <f>Tabla25[[#This Row],[ESC_NUM_COR_COD_ROS_TG_POS]]-Tabla25[[#This Row],[ESC_NUM_COR_COD_ESC_TG_POS]]</f>
        <v>-2</v>
      </c>
      <c r="CR186" s="44">
        <f>Tabla25[[#This Row],[ESC_NUM_COR_COD_ROS_TG_TOT]]-Tabla25[[#This Row],[ESC_NUM_COR_COD_ESC_TG_TOT]]</f>
        <v>-1</v>
      </c>
      <c r="CS186" s="44">
        <f>Tabla25[[#This Row],[ESC_DUR_COR_COD_ROS_TG_NEG]]-Tabla25[[#This Row],[ESC_DUR_COR_COD_ESC_TG_NEG]]</f>
        <v>-287.66666666666674</v>
      </c>
      <c r="CT186" s="44">
        <f>Tabla25[[#This Row],[ESC_DUR_COR_COD_ROS_TG_NEU]]-Tabla25[[#This Row],[ESC_DUR_COR_COD_ESC_TG_NEU]]</f>
        <v>-99.285714285714221</v>
      </c>
      <c r="CU186" s="44">
        <f>Tabla25[[#This Row],[ESC_DUR_COR_COD_ROS_TG_POS]]-Tabla25[[#This Row],[ESC_DUR_COR_COD_ESC_TG_POS]]</f>
        <v>-253</v>
      </c>
      <c r="CV186" s="44">
        <f>Tabla25[[#This Row],[ESC_DUR_COR_COD_ROS_TG_TOT]]-Tabla25[[#This Row],[ESC_DUR_COR_COD_ESC_TG_TOT]]</f>
        <v>-184.5411764705882</v>
      </c>
      <c r="CW186" s="47">
        <f>Tabla25[[#This Row],[ROS_NUM_COR_COD_ROS_TG_NEG]]-Tabla25[[#This Row],[ROS_NUM_COR_COD_ESC_TG_NEG]]</f>
        <v>0.5</v>
      </c>
      <c r="CX186" s="47">
        <f>Tabla25[[#This Row],[ROS_NUM_COR_COD_ROS_TG_NEU]]-Tabla25[[#This Row],[ROS_NUM_COR_COD_ESC_TG_NEU]]</f>
        <v>2.7777777777777781</v>
      </c>
      <c r="CY186" s="47">
        <f>Tabla25[[#This Row],[ROS_NUM_COR_COD_ROS_TG_POS]]-Tabla25[[#This Row],[ROS_NUM_COR_COD_ESC_TG_POS]]</f>
        <v>1.125</v>
      </c>
      <c r="CZ186" s="47">
        <f>Tabla25[[#This Row],[ROS_NUM_COR_COD_ROS_TG_TOT]]-Tabla25[[#This Row],[ROS_NUM_COR_COD_ESC_TG_TOT]]</f>
        <v>1.4444444444444446</v>
      </c>
      <c r="DA186" s="47">
        <f>Tabla25[[#This Row],[ROS_DUR_COR_COD_ROS_TG_NEG]]-Tabla25[[#This Row],[ROS_DUR_COR_COD_ESC_TG_NEG]]</f>
        <v>185.16666666666674</v>
      </c>
      <c r="DB186" s="47">
        <f>Tabla25[[#This Row],[ROS_DUR_COR_COD_ROS_TG_NEU]]-Tabla25[[#This Row],[ROS_DUR_COR_COD_ESC_TG_NEU]]</f>
        <v>-129.72222222222217</v>
      </c>
      <c r="DC186" s="47">
        <f>Tabla25[[#This Row],[ROS_DUR_COR_COD_ROS_TG_POS]]-Tabla25[[#This Row],[ROS_DUR_COR_COD_ESC_TG_POS]]</f>
        <v>163</v>
      </c>
      <c r="DD186" s="47">
        <f>Tabla25[[#This Row],[ROS_DUR_COR_COD_ROS_TG_TOT]]-Tabla25[[#This Row],[ROS_DUR_COR_COD_ESC_TG_TOT]]</f>
        <v>122.92444444444436</v>
      </c>
    </row>
    <row r="187" spans="1:108" x14ac:dyDescent="0.3">
      <c r="A187" s="2" t="s">
        <v>185</v>
      </c>
      <c r="B187" s="2">
        <v>50</v>
      </c>
      <c r="C187" s="2">
        <v>2</v>
      </c>
      <c r="D187" s="2">
        <v>59</v>
      </c>
      <c r="E187" s="19">
        <v>3.65</v>
      </c>
      <c r="F187" s="19">
        <v>1087.2941176470588</v>
      </c>
      <c r="G187" s="19">
        <v>4.2</v>
      </c>
      <c r="H187" s="19">
        <v>1063.3684210526317</v>
      </c>
      <c r="I187" s="19">
        <v>4.1500000000000004</v>
      </c>
      <c r="J187" s="19">
        <v>1043.45</v>
      </c>
      <c r="K187" s="19">
        <v>4</v>
      </c>
      <c r="L187" s="19">
        <v>1063.5178571428571</v>
      </c>
      <c r="M187" s="21">
        <v>4.4000000000000004</v>
      </c>
      <c r="N187" s="21">
        <v>1163.5</v>
      </c>
      <c r="O187" s="21">
        <v>4.25</v>
      </c>
      <c r="P187" s="21">
        <v>923.05</v>
      </c>
      <c r="Q187" s="21">
        <v>4.2</v>
      </c>
      <c r="R187" s="21">
        <v>1076.0555555555557</v>
      </c>
      <c r="S187" s="21">
        <v>4.2833333333333332</v>
      </c>
      <c r="T187" s="21">
        <v>1049.5178571428571</v>
      </c>
      <c r="U187" s="22">
        <v>6.9</v>
      </c>
      <c r="V187" s="22">
        <v>1647.6</v>
      </c>
      <c r="W187" s="22">
        <v>5.75</v>
      </c>
      <c r="X187" s="22">
        <v>1345.5</v>
      </c>
      <c r="Y187" s="22">
        <v>5.2</v>
      </c>
      <c r="Z187" s="22">
        <v>1311.7</v>
      </c>
      <c r="AA187" s="22">
        <v>5.9642857142857144</v>
      </c>
      <c r="AB187" s="22">
        <v>1441.3214285714287</v>
      </c>
      <c r="AC187" s="24">
        <v>1.4</v>
      </c>
      <c r="AD187" s="24">
        <v>596.5</v>
      </c>
      <c r="AE187" s="24">
        <v>2.875</v>
      </c>
      <c r="AF187" s="24">
        <v>704.85714285714289</v>
      </c>
      <c r="AG187" s="24">
        <v>2.8</v>
      </c>
      <c r="AH187" s="24">
        <v>931</v>
      </c>
      <c r="AI187" s="24">
        <v>2.3214285714285716</v>
      </c>
      <c r="AJ187" s="24">
        <v>751.5</v>
      </c>
      <c r="AK187" s="26">
        <v>4.1111111111111107</v>
      </c>
      <c r="AL187" s="26">
        <v>1674</v>
      </c>
      <c r="AM187" s="26">
        <v>2.8</v>
      </c>
      <c r="AN187" s="26">
        <v>1795</v>
      </c>
      <c r="AO187" s="26">
        <v>3.2</v>
      </c>
      <c r="AP187" s="26">
        <v>1485.4</v>
      </c>
      <c r="AQ187" s="26">
        <v>3.3448275862068964</v>
      </c>
      <c r="AR187" s="26">
        <v>1641.2142857142858</v>
      </c>
      <c r="AS187" s="28">
        <v>1.6666666666666667</v>
      </c>
      <c r="AT187" s="28">
        <v>726.5</v>
      </c>
      <c r="AU187" s="28">
        <v>0.9</v>
      </c>
      <c r="AV187" s="28">
        <v>288.60000000000002</v>
      </c>
      <c r="AW187" s="28">
        <v>2.2000000000000002</v>
      </c>
      <c r="AX187" s="28">
        <v>695.71428571428567</v>
      </c>
      <c r="AY187" s="28">
        <v>1.5862068965517242</v>
      </c>
      <c r="AZ187" s="28">
        <v>576.1875</v>
      </c>
      <c r="BA187" s="33">
        <f>Tabla25[[#This Row],[ROS_NUM_COR_COD_ROS_TG_NEG]]-Tabla25[[#This Row],[PAS_NUM_COR_COD_ROS_TG_NEG]]</f>
        <v>-2.7333333333333334</v>
      </c>
      <c r="BB187" s="33">
        <f>Tabla25[[#This Row],[ROS_DUR_COR_COD_ROS_TG_NEG]]-Tabla25[[#This Row],[PAS_DUR_COR_COD_ROS_TG_NEG]]</f>
        <v>-437</v>
      </c>
      <c r="BC187" s="33">
        <f>Tabla25[[#This Row],[ROS_NUM_COR_COD_ROS_TG_NEU]]-Tabla25[[#This Row],[PAS_NUM_COR_COD_ROS_TG_NEU]]</f>
        <v>-3.35</v>
      </c>
      <c r="BD187" s="33">
        <f>Tabla25[[#This Row],[ROS_DUR_COR_COD_ROS_TG_NEU]]-Tabla25[[#This Row],[PAS_DUR_COR_COD_ROS_TG_NEU]]</f>
        <v>-634.44999999999993</v>
      </c>
      <c r="BE187" s="33">
        <f>Tabla25[[#This Row],[ROS_NUM_COR_COD_ROS_TG_POS]]-Tabla25[[#This Row],[PAS_NUM_COR_COD_ROS_TG_POS]]</f>
        <v>-2</v>
      </c>
      <c r="BF187" s="33">
        <f>Tabla25[[#This Row],[ROS_DUR_COR_COD_ROS_TG_POS]]-Tabla25[[#This Row],[PAS_DUR_COR_COD_ROS_TG_POS]]</f>
        <v>-380.34126984126999</v>
      </c>
      <c r="BG187" s="33">
        <f>Tabla25[[#This Row],[ROS_NUM_COR_COD_ROS_TG_TOT]]-Tabla25[[#This Row],[PAS_NUM_COR_COD_ROS_TG_TOT]]</f>
        <v>-2.697126436781609</v>
      </c>
      <c r="BH187" s="33">
        <f>Tabla25[[#This Row],[ROS_DUR_COR_COD_ROS_TG_TOT]]-Tabla25[[#This Row],[PAS_DUR_COR_COD_ROS_TG_TOT]]</f>
        <v>-473.33035714285711</v>
      </c>
      <c r="BI187" s="30">
        <f>Tabla25[[#This Row],[ROS_NUM_COR_COD_ESC_TG_NEG]]-Tabla25[[#This Row],[PAS_NUM_COR_COD_ESC_TG_NEG]]</f>
        <v>0.46111111111111081</v>
      </c>
      <c r="BJ187" s="30">
        <f>Tabla25[[#This Row],[ROS_DUR_COR_COD_ESC_TG_NEG]]-Tabla25[[#This Row],[PAS_DUR_COR_COD_ESC_TG_NEG]]</f>
        <v>586.70588235294122</v>
      </c>
      <c r="BK187" s="30">
        <f>Tabla25[[#This Row],[ROS_NUM_COR_COD_ESC_TG_NEU]]-Tabla25[[#This Row],[PAS_NUM_COR_COD_ESC_TG_NEU]]</f>
        <v>-1.4000000000000004</v>
      </c>
      <c r="BL187" s="30">
        <f>Tabla25[[#This Row],[ROS_DUR_COR_COD_ESC_TG_NEU]]-Tabla25[[#This Row],[PAS_DUR_COR_COD_ESC_TG_NEU]]</f>
        <v>731.63157894736833</v>
      </c>
      <c r="BM187" s="30">
        <f>Tabla25[[#This Row],[ROS_NUM_COR_COD_ESC_TG_POS]]-Tabla25[[#This Row],[PAS_NUM_COR_COD_ESC_TG_POS]]</f>
        <v>-0.95000000000000018</v>
      </c>
      <c r="BN187" s="30">
        <f>Tabla25[[#This Row],[ROS_DUR_COR_COD_ESC_TG_POS]]-Tabla25[[#This Row],[PAS_DUR_COR_COD_ESC_TG_POS]]</f>
        <v>441.95000000000005</v>
      </c>
      <c r="BO187" s="30">
        <f>Tabla25[[#This Row],[ROS_NUM_COR_COD_ESC_TG_TOT]]-Tabla25[[#This Row],[PAS_NUM_COR_COD_ESC_TG_TOT]]</f>
        <v>-0.65517241379310365</v>
      </c>
      <c r="BP187" s="30">
        <f>Tabla25[[#This Row],[ROS_DUR_COR_COD_ESC_TG_TOT]]-Tabla25[[#This Row],[PAS_DUR_COR_COD_ESC_TG_TOT]]</f>
        <v>577.69642857142867</v>
      </c>
      <c r="BQ187" s="36">
        <f>Tabla25[[#This Row],[PAS_NUM_COR_COD_ROS_TG_NEG]]-Tabla25[[#This Row],[ESC_NUM_COR_COD_ROS_TG_NEG]]</f>
        <v>3.0000000000000004</v>
      </c>
      <c r="BR187" s="36">
        <f>Tabla25[[#This Row],[PAS_DUR_COR_COD_ROS_TG_NEG]]-Tabla25[[#This Row],[ESC_DUR_COR_COD_ROS_TG_NEG]]</f>
        <v>567</v>
      </c>
      <c r="BS187" s="36">
        <f>Tabla25[[#This Row],[PAS_NUM_COR_COD_ROS_TG_NEU]]-Tabla25[[#This Row],[ESC_NUM_COR_COD_ROS_TG_NEU]]</f>
        <v>1.375</v>
      </c>
      <c r="BT187" s="36">
        <f>Tabla25[[#This Row],[PAS_DUR_COR_COD_ROS_TG_NEU]]-Tabla25[[#This Row],[ESC_DUR_COR_COD_ROS_TG_NEU]]</f>
        <v>218.19285714285706</v>
      </c>
      <c r="BU187" s="36">
        <f>Tabla25[[#This Row],[PAS_NUM_COR_COD_ROS_TG_POS]]-Tabla25[[#This Row],[ESC_NUM_COR_COD_ROS_TG_POS]]</f>
        <v>1.4000000000000004</v>
      </c>
      <c r="BV187" s="36">
        <f>Tabla25[[#This Row],[PAS_DUR_COR_COD_ROS_TG_POS]]-Tabla25[[#This Row],[ESC_DUR_COR_COD_ROS_TG_POS]]</f>
        <v>145.05555555555566</v>
      </c>
      <c r="BW187" s="36">
        <f>Tabla25[[#This Row],[PAS_NUM_COR_COD_ROS_TG_TOT]]-Tabla25[[#This Row],[ESC_NUM_COR_COD_ROS_TG_TOT]]</f>
        <v>1.9619047619047616</v>
      </c>
      <c r="BX187" s="36">
        <f>Tabla25[[#This Row],[PAS_DUR_COR_COD_ROS_TG_TOT]]-Tabla25[[#This Row],[ESC_DUR_COR_COD_ROS_TG_TOT]]</f>
        <v>298.01785714285711</v>
      </c>
      <c r="BY187" s="39">
        <f>Tabla25[[#This Row],[PAS_NUM_COR_COD_ESC_TG_NEG]]-Tabla25[[#This Row],[ESC_NUM_COR_COD_ESC_TG_NEG]]</f>
        <v>-3.2500000000000004</v>
      </c>
      <c r="BZ187" s="39">
        <f>Tabla25[[#This Row],[PAS_DUR_COR_COD_ESC_TG_NEG]]-Tabla25[[#This Row],[ESC_DUR_COR_COD_ESC_TG_NEG]]</f>
        <v>-560.30588235294113</v>
      </c>
      <c r="CA187" s="39">
        <f>Tabla25[[#This Row],[PAS_NUM_COR_COD_ESC_TG_NEU]]-Tabla25[[#This Row],[ESC_NUM_COR_COD_ESC_TG_NEU]]</f>
        <v>-1.5499999999999998</v>
      </c>
      <c r="CB187" s="39">
        <f>Tabla25[[#This Row],[PAS_DUR_COR_COD_ESC_TG_NEU]]-Tabla25[[#This Row],[ESC_DUR_COR_COD_ESC_TG_NEU]]</f>
        <v>-282.13157894736833</v>
      </c>
      <c r="CC187" s="39">
        <f>Tabla25[[#This Row],[PAS_NUM_COR_COD_ESC_TG_POS]]-Tabla25[[#This Row],[ESC_NUM_COR_COD_ESC_TG_POS]]</f>
        <v>-1.0499999999999998</v>
      </c>
      <c r="CD187" s="39">
        <f>Tabla25[[#This Row],[PAS_DUR_COR_COD_ESC_TG_POS]]-Tabla25[[#This Row],[ESC_DUR_COR_COD_ESC_TG_POS]]</f>
        <v>-268.25</v>
      </c>
      <c r="CE187" s="39">
        <f>Tabla25[[#This Row],[PAS_NUM_COR_COD_ESC_TG_TOT]]-Tabla25[[#This Row],[ESC_NUM_COR_COD_ESC_TG_TOT]]</f>
        <v>-1.9642857142857144</v>
      </c>
      <c r="CF187" s="39">
        <f>Tabla25[[#This Row],[PAS_DUR_COR_COD_ESC_TG_TOT]]-Tabla25[[#This Row],[ESC_DUR_COR_COD_ESC_TG_TOT]]</f>
        <v>-377.80357142857156</v>
      </c>
      <c r="CG187" s="42">
        <f>Tabla25[[#This Row],[PAS_NUM_COR_COD_ROS_TG_NEG]]-Tabla25[[#This Row],[PAS_NUM_COR_COD_ESC_TG_NEG]]</f>
        <v>0.75000000000000044</v>
      </c>
      <c r="CH187" s="42">
        <f>Tabla25[[#This Row],[PAS_NUM_COR_COD_ROS_TG_NEU]]-Tabla25[[#This Row],[PAS_NUM_COR_COD_ESC_TG_NEU]]</f>
        <v>4.9999999999999822E-2</v>
      </c>
      <c r="CI187" s="42">
        <f>Tabla25[[#This Row],[PAS_NUM_COR_COD_ROS_TG_POS]]-Tabla25[[#This Row],[PAS_NUM_COR_COD_ESC_TG_POS]]</f>
        <v>4.9999999999999822E-2</v>
      </c>
      <c r="CJ187" s="42">
        <f>Tabla25[[#This Row],[PAS_NUM_COR_COD_ROS_TG_TOT]]-Tabla25[[#This Row],[PAS_NUM_COR_COD_ESC_TG_TOT]]</f>
        <v>0.28333333333333321</v>
      </c>
      <c r="CK187" s="42">
        <f>Tabla25[[#This Row],[PAS_DUR_COR_COD_ROS_TG_NEG]]-Tabla25[[#This Row],[PAS_DUR_COR_COD_ESC_TG_NEG]]</f>
        <v>76.205882352941217</v>
      </c>
      <c r="CL187" s="42">
        <f>Tabla25[[#This Row],[PAS_DUR_COR_COD_ROS_TG_NEU]]-Tabla25[[#This Row],[PAS_DUR_COR_COD_ESC_TG_NEU]]</f>
        <v>-140.31842105263172</v>
      </c>
      <c r="CM187" s="42">
        <f>Tabla25[[#This Row],[PAS_DUR_COR_COD_ROS_TG_POS]]-Tabla25[[#This Row],[PAS_DUR_COR_COD_ESC_TG_POS]]</f>
        <v>32.605555555555611</v>
      </c>
      <c r="CN187" s="42">
        <f>Tabla25[[#This Row],[PAS_DUR_COR_COD_ROS_TG_TOT]]-Tabla25[[#This Row],[PAS_DUR_COR_COD_ESC_TG_TOT]]</f>
        <v>-14</v>
      </c>
      <c r="CO187" s="44">
        <f>Tabla25[[#This Row],[ESC_NUM_COR_COD_ROS_TG_NEG]]-Tabla25[[#This Row],[ESC_NUM_COR_COD_ESC_TG_NEG]]</f>
        <v>-5.5</v>
      </c>
      <c r="CP187" s="44">
        <f>Tabla25[[#This Row],[ESC_NUM_COR_COD_ROS_TG_NEU]]-Tabla25[[#This Row],[ESC_NUM_COR_COD_ESC_TG_NEU]]</f>
        <v>-2.875</v>
      </c>
      <c r="CQ187" s="44">
        <f>Tabla25[[#This Row],[ESC_NUM_COR_COD_ROS_TG_POS]]-Tabla25[[#This Row],[ESC_NUM_COR_COD_ESC_TG_POS]]</f>
        <v>-2.4000000000000004</v>
      </c>
      <c r="CR187" s="44">
        <f>Tabla25[[#This Row],[ESC_NUM_COR_COD_ROS_TG_TOT]]-Tabla25[[#This Row],[ESC_NUM_COR_COD_ESC_TG_TOT]]</f>
        <v>-3.6428571428571428</v>
      </c>
      <c r="CS187" s="44">
        <f>Tabla25[[#This Row],[ESC_DUR_COR_COD_ROS_TG_NEG]]-Tabla25[[#This Row],[ESC_DUR_COR_COD_ESC_TG_NEG]]</f>
        <v>-1051.0999999999999</v>
      </c>
      <c r="CT187" s="44">
        <f>Tabla25[[#This Row],[ESC_DUR_COR_COD_ROS_TG_NEU]]-Tabla25[[#This Row],[ESC_DUR_COR_COD_ESC_TG_NEU]]</f>
        <v>-640.64285714285711</v>
      </c>
      <c r="CU187" s="44">
        <f>Tabla25[[#This Row],[ESC_DUR_COR_COD_ROS_TG_POS]]-Tabla25[[#This Row],[ESC_DUR_COR_COD_ESC_TG_POS]]</f>
        <v>-380.70000000000005</v>
      </c>
      <c r="CV187" s="44">
        <f>Tabla25[[#This Row],[ESC_DUR_COR_COD_ROS_TG_TOT]]-Tabla25[[#This Row],[ESC_DUR_COR_COD_ESC_TG_TOT]]</f>
        <v>-689.82142857142867</v>
      </c>
      <c r="CW187" s="47">
        <f>Tabla25[[#This Row],[ROS_NUM_COR_COD_ROS_TG_NEG]]-Tabla25[[#This Row],[ROS_NUM_COR_COD_ESC_TG_NEG]]</f>
        <v>-2.4444444444444438</v>
      </c>
      <c r="CX187" s="47">
        <f>Tabla25[[#This Row],[ROS_NUM_COR_COD_ROS_TG_NEU]]-Tabla25[[#This Row],[ROS_NUM_COR_COD_ESC_TG_NEU]]</f>
        <v>-1.9</v>
      </c>
      <c r="CY187" s="47">
        <f>Tabla25[[#This Row],[ROS_NUM_COR_COD_ROS_TG_POS]]-Tabla25[[#This Row],[ROS_NUM_COR_COD_ESC_TG_POS]]</f>
        <v>-1</v>
      </c>
      <c r="CZ187" s="47">
        <f>Tabla25[[#This Row],[ROS_NUM_COR_COD_ROS_TG_TOT]]-Tabla25[[#This Row],[ROS_NUM_COR_COD_ESC_TG_TOT]]</f>
        <v>-1.7586206896551722</v>
      </c>
      <c r="DA187" s="47">
        <f>Tabla25[[#This Row],[ROS_DUR_COR_COD_ROS_TG_NEG]]-Tabla25[[#This Row],[ROS_DUR_COR_COD_ESC_TG_NEG]]</f>
        <v>-947.5</v>
      </c>
      <c r="DB187" s="47">
        <f>Tabla25[[#This Row],[ROS_DUR_COR_COD_ROS_TG_NEU]]-Tabla25[[#This Row],[ROS_DUR_COR_COD_ESC_TG_NEU]]</f>
        <v>-1506.4</v>
      </c>
      <c r="DC187" s="47">
        <f>Tabla25[[#This Row],[ROS_DUR_COR_COD_ROS_TG_POS]]-Tabla25[[#This Row],[ROS_DUR_COR_COD_ESC_TG_POS]]</f>
        <v>-789.68571428571443</v>
      </c>
      <c r="DD187" s="47">
        <f>Tabla25[[#This Row],[ROS_DUR_COR_COD_ROS_TG_TOT]]-Tabla25[[#This Row],[ROS_DUR_COR_COD_ESC_TG_TOT]]</f>
        <v>-1065.0267857142858</v>
      </c>
    </row>
    <row r="188" spans="1:108" x14ac:dyDescent="0.3">
      <c r="A188" s="2" t="s">
        <v>186</v>
      </c>
      <c r="B188" s="2">
        <v>50</v>
      </c>
      <c r="C188" s="2">
        <v>2</v>
      </c>
      <c r="D188" s="2">
        <v>55</v>
      </c>
      <c r="E188" s="19">
        <v>2.85</v>
      </c>
      <c r="F188" s="19">
        <v>1182</v>
      </c>
      <c r="G188" s="19">
        <v>3.2</v>
      </c>
      <c r="H188" s="19">
        <v>1025.5</v>
      </c>
      <c r="I188" s="19">
        <v>2.8</v>
      </c>
      <c r="J188" s="19">
        <v>982.78571428571433</v>
      </c>
      <c r="K188" s="19">
        <v>2.95</v>
      </c>
      <c r="L188" s="19">
        <v>1055.9761904761904</v>
      </c>
      <c r="M188" s="21">
        <v>3.4</v>
      </c>
      <c r="N188" s="21">
        <v>1229.2142857142858</v>
      </c>
      <c r="O188" s="21">
        <v>2.4</v>
      </c>
      <c r="P188" s="21">
        <v>1274.2</v>
      </c>
      <c r="Q188" s="21">
        <v>3.45</v>
      </c>
      <c r="R188" s="21">
        <v>1155.9285714285713</v>
      </c>
      <c r="S188" s="21">
        <v>3.0833333333333335</v>
      </c>
      <c r="T188" s="21">
        <v>1214.0526315789473</v>
      </c>
      <c r="U188" s="22">
        <v>3.8888888888888888</v>
      </c>
      <c r="V188" s="22">
        <v>1039.5555555555557</v>
      </c>
      <c r="W188" s="22">
        <v>3.5</v>
      </c>
      <c r="X188" s="22">
        <v>1180.875</v>
      </c>
      <c r="Y188" s="22">
        <v>3.4</v>
      </c>
      <c r="Z188" s="22">
        <v>1072.5</v>
      </c>
      <c r="AA188" s="22">
        <v>3.5862068965517242</v>
      </c>
      <c r="AB188" s="22">
        <v>1095.32</v>
      </c>
      <c r="AC188" s="24">
        <v>1.2222222222222223</v>
      </c>
      <c r="AD188" s="24">
        <v>671.75</v>
      </c>
      <c r="AE188" s="24">
        <v>2.4</v>
      </c>
      <c r="AF188" s="24">
        <v>1530.75</v>
      </c>
      <c r="AG188" s="24">
        <v>2.5</v>
      </c>
      <c r="AH188" s="24">
        <v>1470</v>
      </c>
      <c r="AI188" s="24">
        <v>2.0689655172413794</v>
      </c>
      <c r="AJ188" s="24">
        <v>1243.0769230769231</v>
      </c>
      <c r="AK188" s="26">
        <v>1.8888888888888888</v>
      </c>
      <c r="AL188" s="26">
        <v>651.20000000000005</v>
      </c>
      <c r="AM188" s="26">
        <v>2.9</v>
      </c>
      <c r="AN188" s="26">
        <v>887.28571428571433</v>
      </c>
      <c r="AO188" s="26">
        <v>1.3333333333333333</v>
      </c>
      <c r="AP188" s="26">
        <v>804</v>
      </c>
      <c r="AQ188" s="26">
        <v>2.0714285714285716</v>
      </c>
      <c r="AR188" s="26">
        <v>792.6875</v>
      </c>
      <c r="AS188" s="28">
        <v>4.666666666666667</v>
      </c>
      <c r="AT188" s="28">
        <v>1328.8888888888889</v>
      </c>
      <c r="AU188" s="28">
        <v>3.6</v>
      </c>
      <c r="AV188" s="28">
        <v>1325.5</v>
      </c>
      <c r="AW188" s="28">
        <v>4.1111111111111107</v>
      </c>
      <c r="AX188" s="28">
        <v>1225.3333333333333</v>
      </c>
      <c r="AY188" s="28">
        <v>4.1071428571428568</v>
      </c>
      <c r="AZ188" s="28">
        <v>1292</v>
      </c>
      <c r="BA188" s="33">
        <f>Tabla25[[#This Row],[ROS_NUM_COR_COD_ROS_TG_NEG]]-Tabla25[[#This Row],[PAS_NUM_COR_COD_ROS_TG_NEG]]</f>
        <v>1.2666666666666671</v>
      </c>
      <c r="BB188" s="33">
        <f>Tabla25[[#This Row],[ROS_DUR_COR_COD_ROS_TG_NEG]]-Tabla25[[#This Row],[PAS_DUR_COR_COD_ROS_TG_NEG]]</f>
        <v>99.674603174603135</v>
      </c>
      <c r="BC188" s="33">
        <f>Tabla25[[#This Row],[ROS_NUM_COR_COD_ROS_TG_NEU]]-Tabla25[[#This Row],[PAS_NUM_COR_COD_ROS_TG_NEU]]</f>
        <v>1.2000000000000002</v>
      </c>
      <c r="BD188" s="33">
        <f>Tabla25[[#This Row],[ROS_DUR_COR_COD_ROS_TG_NEU]]-Tabla25[[#This Row],[PAS_DUR_COR_COD_ROS_TG_NEU]]</f>
        <v>51.299999999999955</v>
      </c>
      <c r="BE188" s="33">
        <f>Tabla25[[#This Row],[ROS_NUM_COR_COD_ROS_TG_POS]]-Tabla25[[#This Row],[PAS_NUM_COR_COD_ROS_TG_POS]]</f>
        <v>0.66111111111111054</v>
      </c>
      <c r="BF188" s="33">
        <f>Tabla25[[#This Row],[ROS_DUR_COR_COD_ROS_TG_POS]]-Tabla25[[#This Row],[PAS_DUR_COR_COD_ROS_TG_POS]]</f>
        <v>69.404761904761926</v>
      </c>
      <c r="BG188" s="33">
        <f>Tabla25[[#This Row],[ROS_NUM_COR_COD_ROS_TG_TOT]]-Tabla25[[#This Row],[PAS_NUM_COR_COD_ROS_TG_TOT]]</f>
        <v>1.0238095238095233</v>
      </c>
      <c r="BH188" s="33">
        <f>Tabla25[[#This Row],[ROS_DUR_COR_COD_ROS_TG_TOT]]-Tabla25[[#This Row],[PAS_DUR_COR_COD_ROS_TG_TOT]]</f>
        <v>77.947368421052715</v>
      </c>
      <c r="BI188" s="30">
        <f>Tabla25[[#This Row],[ROS_NUM_COR_COD_ESC_TG_NEG]]-Tabla25[[#This Row],[PAS_NUM_COR_COD_ESC_TG_NEG]]</f>
        <v>-0.96111111111111125</v>
      </c>
      <c r="BJ188" s="30">
        <f>Tabla25[[#This Row],[ROS_DUR_COR_COD_ESC_TG_NEG]]-Tabla25[[#This Row],[PAS_DUR_COR_COD_ESC_TG_NEG]]</f>
        <v>-530.79999999999995</v>
      </c>
      <c r="BK188" s="30">
        <f>Tabla25[[#This Row],[ROS_NUM_COR_COD_ESC_TG_NEU]]-Tabla25[[#This Row],[PAS_NUM_COR_COD_ESC_TG_NEU]]</f>
        <v>-0.30000000000000027</v>
      </c>
      <c r="BL188" s="30">
        <f>Tabla25[[#This Row],[ROS_DUR_COR_COD_ESC_TG_NEU]]-Tabla25[[#This Row],[PAS_DUR_COR_COD_ESC_TG_NEU]]</f>
        <v>-138.21428571428567</v>
      </c>
      <c r="BM188" s="30">
        <f>Tabla25[[#This Row],[ROS_NUM_COR_COD_ESC_TG_POS]]-Tabla25[[#This Row],[PAS_NUM_COR_COD_ESC_TG_POS]]</f>
        <v>-1.4666666666666666</v>
      </c>
      <c r="BN188" s="30">
        <f>Tabla25[[#This Row],[ROS_DUR_COR_COD_ESC_TG_POS]]-Tabla25[[#This Row],[PAS_DUR_COR_COD_ESC_TG_POS]]</f>
        <v>-178.78571428571433</v>
      </c>
      <c r="BO188" s="30">
        <f>Tabla25[[#This Row],[ROS_NUM_COR_COD_ESC_TG_TOT]]-Tabla25[[#This Row],[PAS_NUM_COR_COD_ESC_TG_TOT]]</f>
        <v>-0.87857142857142856</v>
      </c>
      <c r="BP188" s="30">
        <f>Tabla25[[#This Row],[ROS_DUR_COR_COD_ESC_TG_TOT]]-Tabla25[[#This Row],[PAS_DUR_COR_COD_ESC_TG_TOT]]</f>
        <v>-263.28869047619037</v>
      </c>
      <c r="BQ188" s="36">
        <f>Tabla25[[#This Row],[PAS_NUM_COR_COD_ROS_TG_NEG]]-Tabla25[[#This Row],[ESC_NUM_COR_COD_ROS_TG_NEG]]</f>
        <v>2.1777777777777776</v>
      </c>
      <c r="BR188" s="36">
        <f>Tabla25[[#This Row],[PAS_DUR_COR_COD_ROS_TG_NEG]]-Tabla25[[#This Row],[ESC_DUR_COR_COD_ROS_TG_NEG]]</f>
        <v>557.46428571428578</v>
      </c>
      <c r="BS188" s="36">
        <f>Tabla25[[#This Row],[PAS_NUM_COR_COD_ROS_TG_NEU]]-Tabla25[[#This Row],[ESC_NUM_COR_COD_ROS_TG_NEU]]</f>
        <v>0</v>
      </c>
      <c r="BT188" s="36">
        <f>Tabla25[[#This Row],[PAS_DUR_COR_COD_ROS_TG_NEU]]-Tabla25[[#This Row],[ESC_DUR_COR_COD_ROS_TG_NEU]]</f>
        <v>-256.54999999999995</v>
      </c>
      <c r="BU188" s="36">
        <f>Tabla25[[#This Row],[PAS_NUM_COR_COD_ROS_TG_POS]]-Tabla25[[#This Row],[ESC_NUM_COR_COD_ROS_TG_POS]]</f>
        <v>0.95000000000000018</v>
      </c>
      <c r="BV188" s="36">
        <f>Tabla25[[#This Row],[PAS_DUR_COR_COD_ROS_TG_POS]]-Tabla25[[#This Row],[ESC_DUR_COR_COD_ROS_TG_POS]]</f>
        <v>-314.07142857142867</v>
      </c>
      <c r="BW188" s="36">
        <f>Tabla25[[#This Row],[PAS_NUM_COR_COD_ROS_TG_TOT]]-Tabla25[[#This Row],[ESC_NUM_COR_COD_ROS_TG_TOT]]</f>
        <v>1.014367816091954</v>
      </c>
      <c r="BX188" s="36">
        <f>Tabla25[[#This Row],[PAS_DUR_COR_COD_ROS_TG_TOT]]-Tabla25[[#This Row],[ESC_DUR_COR_COD_ROS_TG_TOT]]</f>
        <v>-29.02429149797581</v>
      </c>
      <c r="BY188" s="39">
        <f>Tabla25[[#This Row],[PAS_NUM_COR_COD_ESC_TG_NEG]]-Tabla25[[#This Row],[ESC_NUM_COR_COD_ESC_TG_NEG]]</f>
        <v>-1.0388888888888888</v>
      </c>
      <c r="BZ188" s="39">
        <f>Tabla25[[#This Row],[PAS_DUR_COR_COD_ESC_TG_NEG]]-Tabla25[[#This Row],[ESC_DUR_COR_COD_ESC_TG_NEG]]</f>
        <v>142.44444444444434</v>
      </c>
      <c r="CA188" s="39">
        <f>Tabla25[[#This Row],[PAS_NUM_COR_COD_ESC_TG_NEU]]-Tabla25[[#This Row],[ESC_NUM_COR_COD_ESC_TG_NEU]]</f>
        <v>-0.29999999999999982</v>
      </c>
      <c r="CB188" s="39">
        <f>Tabla25[[#This Row],[PAS_DUR_COR_COD_ESC_TG_NEU]]-Tabla25[[#This Row],[ESC_DUR_COR_COD_ESC_TG_NEU]]</f>
        <v>-155.375</v>
      </c>
      <c r="CC188" s="39">
        <f>Tabla25[[#This Row],[PAS_NUM_COR_COD_ESC_TG_POS]]-Tabla25[[#This Row],[ESC_NUM_COR_COD_ESC_TG_POS]]</f>
        <v>-0.60000000000000009</v>
      </c>
      <c r="CD188" s="39">
        <f>Tabla25[[#This Row],[PAS_DUR_COR_COD_ESC_TG_POS]]-Tabla25[[#This Row],[ESC_DUR_COR_COD_ESC_TG_POS]]</f>
        <v>-89.714285714285666</v>
      </c>
      <c r="CE188" s="39">
        <f>Tabla25[[#This Row],[PAS_NUM_COR_COD_ESC_TG_TOT]]-Tabla25[[#This Row],[ESC_NUM_COR_COD_ESC_TG_TOT]]</f>
        <v>-0.63620689655172402</v>
      </c>
      <c r="CF188" s="39">
        <f>Tabla25[[#This Row],[PAS_DUR_COR_COD_ESC_TG_TOT]]-Tabla25[[#This Row],[ESC_DUR_COR_COD_ESC_TG_TOT]]</f>
        <v>-39.343809523809568</v>
      </c>
      <c r="CG188" s="42">
        <f>Tabla25[[#This Row],[PAS_NUM_COR_COD_ROS_TG_NEG]]-Tabla25[[#This Row],[PAS_NUM_COR_COD_ESC_TG_NEG]]</f>
        <v>0.54999999999999982</v>
      </c>
      <c r="CH188" s="42">
        <f>Tabla25[[#This Row],[PAS_NUM_COR_COD_ROS_TG_NEU]]-Tabla25[[#This Row],[PAS_NUM_COR_COD_ESC_TG_NEU]]</f>
        <v>-0.80000000000000027</v>
      </c>
      <c r="CI188" s="42">
        <f>Tabla25[[#This Row],[PAS_NUM_COR_COD_ROS_TG_POS]]-Tabla25[[#This Row],[PAS_NUM_COR_COD_ESC_TG_POS]]</f>
        <v>0.65000000000000036</v>
      </c>
      <c r="CJ188" s="42">
        <f>Tabla25[[#This Row],[PAS_NUM_COR_COD_ROS_TG_TOT]]-Tabla25[[#This Row],[PAS_NUM_COR_COD_ESC_TG_TOT]]</f>
        <v>0.1333333333333333</v>
      </c>
      <c r="CK188" s="42">
        <f>Tabla25[[#This Row],[PAS_DUR_COR_COD_ROS_TG_NEG]]-Tabla25[[#This Row],[PAS_DUR_COR_COD_ESC_TG_NEG]]</f>
        <v>47.214285714285779</v>
      </c>
      <c r="CL188" s="42">
        <f>Tabla25[[#This Row],[PAS_DUR_COR_COD_ROS_TG_NEU]]-Tabla25[[#This Row],[PAS_DUR_COR_COD_ESC_TG_NEU]]</f>
        <v>248.70000000000005</v>
      </c>
      <c r="CM188" s="42">
        <f>Tabla25[[#This Row],[PAS_DUR_COR_COD_ROS_TG_POS]]-Tabla25[[#This Row],[PAS_DUR_COR_COD_ESC_TG_POS]]</f>
        <v>173.142857142857</v>
      </c>
      <c r="CN188" s="42">
        <f>Tabla25[[#This Row],[PAS_DUR_COR_COD_ROS_TG_TOT]]-Tabla25[[#This Row],[PAS_DUR_COR_COD_ESC_TG_TOT]]</f>
        <v>158.07644110275692</v>
      </c>
      <c r="CO188" s="44">
        <f>Tabla25[[#This Row],[ESC_NUM_COR_COD_ROS_TG_NEG]]-Tabla25[[#This Row],[ESC_NUM_COR_COD_ESC_TG_NEG]]</f>
        <v>-2.6666666666666665</v>
      </c>
      <c r="CP188" s="44">
        <f>Tabla25[[#This Row],[ESC_NUM_COR_COD_ROS_TG_NEU]]-Tabla25[[#This Row],[ESC_NUM_COR_COD_ESC_TG_NEU]]</f>
        <v>-1.1000000000000001</v>
      </c>
      <c r="CQ188" s="44">
        <f>Tabla25[[#This Row],[ESC_NUM_COR_COD_ROS_TG_POS]]-Tabla25[[#This Row],[ESC_NUM_COR_COD_ESC_TG_POS]]</f>
        <v>-0.89999999999999991</v>
      </c>
      <c r="CR188" s="44">
        <f>Tabla25[[#This Row],[ESC_NUM_COR_COD_ROS_TG_TOT]]-Tabla25[[#This Row],[ESC_NUM_COR_COD_ESC_TG_TOT]]</f>
        <v>-1.5172413793103448</v>
      </c>
      <c r="CS188" s="44">
        <f>Tabla25[[#This Row],[ESC_DUR_COR_COD_ROS_TG_NEG]]-Tabla25[[#This Row],[ESC_DUR_COR_COD_ESC_TG_NEG]]</f>
        <v>-367.80555555555566</v>
      </c>
      <c r="CT188" s="44">
        <f>Tabla25[[#This Row],[ESC_DUR_COR_COD_ROS_TG_NEU]]-Tabla25[[#This Row],[ESC_DUR_COR_COD_ESC_TG_NEU]]</f>
        <v>349.875</v>
      </c>
      <c r="CU188" s="44">
        <f>Tabla25[[#This Row],[ESC_DUR_COR_COD_ROS_TG_POS]]-Tabla25[[#This Row],[ESC_DUR_COR_COD_ESC_TG_POS]]</f>
        <v>397.5</v>
      </c>
      <c r="CV188" s="44">
        <f>Tabla25[[#This Row],[ESC_DUR_COR_COD_ROS_TG_TOT]]-Tabla25[[#This Row],[ESC_DUR_COR_COD_ESC_TG_TOT]]</f>
        <v>147.75692307692316</v>
      </c>
      <c r="CW188" s="47">
        <f>Tabla25[[#This Row],[ROS_NUM_COR_COD_ROS_TG_NEG]]-Tabla25[[#This Row],[ROS_NUM_COR_COD_ESC_TG_NEG]]</f>
        <v>2.7777777777777781</v>
      </c>
      <c r="CX188" s="47">
        <f>Tabla25[[#This Row],[ROS_NUM_COR_COD_ROS_TG_NEU]]-Tabla25[[#This Row],[ROS_NUM_COR_COD_ESC_TG_NEU]]</f>
        <v>0.70000000000000018</v>
      </c>
      <c r="CY188" s="47">
        <f>Tabla25[[#This Row],[ROS_NUM_COR_COD_ROS_TG_POS]]-Tabla25[[#This Row],[ROS_NUM_COR_COD_ESC_TG_POS]]</f>
        <v>2.7777777777777777</v>
      </c>
      <c r="CZ188" s="47">
        <f>Tabla25[[#This Row],[ROS_NUM_COR_COD_ROS_TG_TOT]]-Tabla25[[#This Row],[ROS_NUM_COR_COD_ESC_TG_TOT]]</f>
        <v>2.0357142857142851</v>
      </c>
      <c r="DA188" s="47">
        <f>Tabla25[[#This Row],[ROS_DUR_COR_COD_ROS_TG_NEG]]-Tabla25[[#This Row],[ROS_DUR_COR_COD_ESC_TG_NEG]]</f>
        <v>677.68888888888887</v>
      </c>
      <c r="DB188" s="47">
        <f>Tabla25[[#This Row],[ROS_DUR_COR_COD_ROS_TG_NEU]]-Tabla25[[#This Row],[ROS_DUR_COR_COD_ESC_TG_NEU]]</f>
        <v>438.21428571428567</v>
      </c>
      <c r="DC188" s="47">
        <f>Tabla25[[#This Row],[ROS_DUR_COR_COD_ROS_TG_POS]]-Tabla25[[#This Row],[ROS_DUR_COR_COD_ESC_TG_POS]]</f>
        <v>421.33333333333326</v>
      </c>
      <c r="DD188" s="47">
        <f>Tabla25[[#This Row],[ROS_DUR_COR_COD_ROS_TG_TOT]]-Tabla25[[#This Row],[ROS_DUR_COR_COD_ESC_TG_TOT]]</f>
        <v>499.3125</v>
      </c>
    </row>
    <row r="189" spans="1:108" x14ac:dyDescent="0.3">
      <c r="A189" s="2" t="s">
        <v>187</v>
      </c>
      <c r="B189" s="2">
        <v>50</v>
      </c>
      <c r="C189" s="2">
        <v>2</v>
      </c>
      <c r="D189" s="2">
        <v>54</v>
      </c>
      <c r="E189" s="19">
        <v>1.6</v>
      </c>
      <c r="F189" s="19">
        <v>473.33333333333331</v>
      </c>
      <c r="G189" s="19">
        <v>1.368421052631579</v>
      </c>
      <c r="H189" s="19">
        <v>367.26666666666665</v>
      </c>
      <c r="I189" s="19">
        <v>2.263157894736842</v>
      </c>
      <c r="J189" s="19">
        <v>753.4666666666667</v>
      </c>
      <c r="K189" s="19">
        <v>1.7413793103448276</v>
      </c>
      <c r="L189" s="19">
        <v>531.35555555555561</v>
      </c>
      <c r="M189" s="21">
        <v>1.65</v>
      </c>
      <c r="N189" s="21">
        <v>387.13333333333333</v>
      </c>
      <c r="O189" s="21">
        <v>1.9473684210526316</v>
      </c>
      <c r="P189" s="21">
        <v>536.5</v>
      </c>
      <c r="Q189" s="21">
        <v>1.631578947368421</v>
      </c>
      <c r="R189" s="21">
        <v>656.16666666666663</v>
      </c>
      <c r="S189" s="21">
        <v>1.7413793103448276</v>
      </c>
      <c r="T189" s="21">
        <v>517.79069767441865</v>
      </c>
      <c r="U189" s="22">
        <v>2.4444444444444446</v>
      </c>
      <c r="V189" s="22">
        <v>680.75</v>
      </c>
      <c r="W189" s="22">
        <v>2.5555555555555554</v>
      </c>
      <c r="X189" s="22">
        <v>765.57142857142856</v>
      </c>
      <c r="Y189" s="22">
        <v>2.6666666666666665</v>
      </c>
      <c r="Z189" s="22">
        <v>904.57142857142856</v>
      </c>
      <c r="AA189" s="22">
        <v>2.5555555555555554</v>
      </c>
      <c r="AB189" s="22">
        <v>778.9545454545455</v>
      </c>
      <c r="AC189" s="24">
        <v>2.1111111111111112</v>
      </c>
      <c r="AD189" s="24">
        <v>1072.5999999999999</v>
      </c>
      <c r="AE189" s="24">
        <v>2.3333333333333335</v>
      </c>
      <c r="AF189" s="24">
        <v>588.375</v>
      </c>
      <c r="AG189" s="24">
        <v>2.2222222222222223</v>
      </c>
      <c r="AH189" s="24">
        <v>705.57142857142856</v>
      </c>
      <c r="AI189" s="24">
        <v>2.2222222222222223</v>
      </c>
      <c r="AJ189" s="24">
        <v>750.45</v>
      </c>
      <c r="AK189" s="26">
        <v>2.5555555555555554</v>
      </c>
      <c r="AL189" s="26">
        <v>1142.3333333333333</v>
      </c>
      <c r="AM189" s="26">
        <v>3</v>
      </c>
      <c r="AN189" s="26">
        <v>973.42857142857144</v>
      </c>
      <c r="AO189" s="26">
        <v>2.1111111111111112</v>
      </c>
      <c r="AP189" s="26">
        <v>827</v>
      </c>
      <c r="AQ189" s="26">
        <v>2.5714285714285716</v>
      </c>
      <c r="AR189" s="26">
        <v>980.52631578947364</v>
      </c>
      <c r="AS189" s="28">
        <v>4.2222222222222223</v>
      </c>
      <c r="AT189" s="28">
        <v>1042.6666666666667</v>
      </c>
      <c r="AU189" s="28">
        <v>1.5</v>
      </c>
      <c r="AV189" s="28">
        <v>669.66666666666663</v>
      </c>
      <c r="AW189" s="28">
        <v>3.8888888888888888</v>
      </c>
      <c r="AX189" s="28">
        <v>1186.75</v>
      </c>
      <c r="AY189" s="28">
        <v>3.1428571428571428</v>
      </c>
      <c r="AZ189" s="28">
        <v>995.47826086956525</v>
      </c>
      <c r="BA189" s="33">
        <f>Tabla25[[#This Row],[ROS_NUM_COR_COD_ROS_TG_NEG]]-Tabla25[[#This Row],[PAS_NUM_COR_COD_ROS_TG_NEG]]</f>
        <v>2.5722222222222224</v>
      </c>
      <c r="BB189" s="33">
        <f>Tabla25[[#This Row],[ROS_DUR_COR_COD_ROS_TG_NEG]]-Tabla25[[#This Row],[PAS_DUR_COR_COD_ROS_TG_NEG]]</f>
        <v>655.53333333333342</v>
      </c>
      <c r="BC189" s="33">
        <f>Tabla25[[#This Row],[ROS_NUM_COR_COD_ROS_TG_NEU]]-Tabla25[[#This Row],[PAS_NUM_COR_COD_ROS_TG_NEU]]</f>
        <v>-0.44736842105263164</v>
      </c>
      <c r="BD189" s="33">
        <f>Tabla25[[#This Row],[ROS_DUR_COR_COD_ROS_TG_NEU]]-Tabla25[[#This Row],[PAS_DUR_COR_COD_ROS_TG_NEU]]</f>
        <v>133.16666666666663</v>
      </c>
      <c r="BE189" s="33">
        <f>Tabla25[[#This Row],[ROS_NUM_COR_COD_ROS_TG_POS]]-Tabla25[[#This Row],[PAS_NUM_COR_COD_ROS_TG_POS]]</f>
        <v>2.257309941520468</v>
      </c>
      <c r="BF189" s="33">
        <f>Tabla25[[#This Row],[ROS_DUR_COR_COD_ROS_TG_POS]]-Tabla25[[#This Row],[PAS_DUR_COR_COD_ROS_TG_POS]]</f>
        <v>530.58333333333337</v>
      </c>
      <c r="BG189" s="33">
        <f>Tabla25[[#This Row],[ROS_NUM_COR_COD_ROS_TG_TOT]]-Tabla25[[#This Row],[PAS_NUM_COR_COD_ROS_TG_TOT]]</f>
        <v>1.4014778325123152</v>
      </c>
      <c r="BH189" s="33">
        <f>Tabla25[[#This Row],[ROS_DUR_COR_COD_ROS_TG_TOT]]-Tabla25[[#This Row],[PAS_DUR_COR_COD_ROS_TG_TOT]]</f>
        <v>477.68756319514659</v>
      </c>
      <c r="BI189" s="30">
        <f>Tabla25[[#This Row],[ROS_NUM_COR_COD_ESC_TG_NEG]]-Tabla25[[#This Row],[PAS_NUM_COR_COD_ESC_TG_NEG]]</f>
        <v>0.95555555555555527</v>
      </c>
      <c r="BJ189" s="30">
        <f>Tabla25[[#This Row],[ROS_DUR_COR_COD_ESC_TG_NEG]]-Tabla25[[#This Row],[PAS_DUR_COR_COD_ESC_TG_NEG]]</f>
        <v>669</v>
      </c>
      <c r="BK189" s="30">
        <f>Tabla25[[#This Row],[ROS_NUM_COR_COD_ESC_TG_NEU]]-Tabla25[[#This Row],[PAS_NUM_COR_COD_ESC_TG_NEU]]</f>
        <v>1.631578947368421</v>
      </c>
      <c r="BL189" s="30">
        <f>Tabla25[[#This Row],[ROS_DUR_COR_COD_ESC_TG_NEU]]-Tabla25[[#This Row],[PAS_DUR_COR_COD_ESC_TG_NEU]]</f>
        <v>606.16190476190479</v>
      </c>
      <c r="BM189" s="30">
        <f>Tabla25[[#This Row],[ROS_NUM_COR_COD_ESC_TG_POS]]-Tabla25[[#This Row],[PAS_NUM_COR_COD_ESC_TG_POS]]</f>
        <v>-0.15204678362573087</v>
      </c>
      <c r="BN189" s="30">
        <f>Tabla25[[#This Row],[ROS_DUR_COR_COD_ESC_TG_POS]]-Tabla25[[#This Row],[PAS_DUR_COR_COD_ESC_TG_POS]]</f>
        <v>73.533333333333303</v>
      </c>
      <c r="BO189" s="30">
        <f>Tabla25[[#This Row],[ROS_NUM_COR_COD_ESC_TG_TOT]]-Tabla25[[#This Row],[PAS_NUM_COR_COD_ESC_TG_TOT]]</f>
        <v>0.83004926108374399</v>
      </c>
      <c r="BP189" s="30">
        <f>Tabla25[[#This Row],[ROS_DUR_COR_COD_ESC_TG_TOT]]-Tabla25[[#This Row],[PAS_DUR_COR_COD_ESC_TG_TOT]]</f>
        <v>449.17076023391803</v>
      </c>
      <c r="BQ189" s="36">
        <f>Tabla25[[#This Row],[PAS_NUM_COR_COD_ROS_TG_NEG]]-Tabla25[[#This Row],[ESC_NUM_COR_COD_ROS_TG_NEG]]</f>
        <v>-0.46111111111111125</v>
      </c>
      <c r="BR189" s="36">
        <f>Tabla25[[#This Row],[PAS_DUR_COR_COD_ROS_TG_NEG]]-Tabla25[[#This Row],[ESC_DUR_COR_COD_ROS_TG_NEG]]</f>
        <v>-685.46666666666658</v>
      </c>
      <c r="BS189" s="36">
        <f>Tabla25[[#This Row],[PAS_NUM_COR_COD_ROS_TG_NEU]]-Tabla25[[#This Row],[ESC_NUM_COR_COD_ROS_TG_NEU]]</f>
        <v>-0.38596491228070184</v>
      </c>
      <c r="BT189" s="36">
        <f>Tabla25[[#This Row],[PAS_DUR_COR_COD_ROS_TG_NEU]]-Tabla25[[#This Row],[ESC_DUR_COR_COD_ROS_TG_NEU]]</f>
        <v>-51.875</v>
      </c>
      <c r="BU189" s="36">
        <f>Tabla25[[#This Row],[PAS_NUM_COR_COD_ROS_TG_POS]]-Tabla25[[#This Row],[ESC_NUM_COR_COD_ROS_TG_POS]]</f>
        <v>-0.5906432748538013</v>
      </c>
      <c r="BV189" s="36">
        <f>Tabla25[[#This Row],[PAS_DUR_COR_COD_ROS_TG_POS]]-Tabla25[[#This Row],[ESC_DUR_COR_COD_ROS_TG_POS]]</f>
        <v>-49.404761904761926</v>
      </c>
      <c r="BW189" s="36">
        <f>Tabla25[[#This Row],[PAS_NUM_COR_COD_ROS_TG_TOT]]-Tabla25[[#This Row],[ESC_NUM_COR_COD_ROS_TG_TOT]]</f>
        <v>-0.4808429118773947</v>
      </c>
      <c r="BX189" s="36">
        <f>Tabla25[[#This Row],[PAS_DUR_COR_COD_ROS_TG_TOT]]-Tabla25[[#This Row],[ESC_DUR_COR_COD_ROS_TG_TOT]]</f>
        <v>-232.65930232558139</v>
      </c>
      <c r="BY189" s="39">
        <f>Tabla25[[#This Row],[PAS_NUM_COR_COD_ESC_TG_NEG]]-Tabla25[[#This Row],[ESC_NUM_COR_COD_ESC_TG_NEG]]</f>
        <v>-0.84444444444444455</v>
      </c>
      <c r="BZ189" s="39">
        <f>Tabla25[[#This Row],[PAS_DUR_COR_COD_ESC_TG_NEG]]-Tabla25[[#This Row],[ESC_DUR_COR_COD_ESC_TG_NEG]]</f>
        <v>-207.41666666666669</v>
      </c>
      <c r="CA189" s="39">
        <f>Tabla25[[#This Row],[PAS_NUM_COR_COD_ESC_TG_NEU]]-Tabla25[[#This Row],[ESC_NUM_COR_COD_ESC_TG_NEU]]</f>
        <v>-1.1871345029239764</v>
      </c>
      <c r="CB189" s="39">
        <f>Tabla25[[#This Row],[PAS_DUR_COR_COD_ESC_TG_NEU]]-Tabla25[[#This Row],[ESC_DUR_COR_COD_ESC_TG_NEU]]</f>
        <v>-398.3047619047619</v>
      </c>
      <c r="CC189" s="39">
        <f>Tabla25[[#This Row],[PAS_NUM_COR_COD_ESC_TG_POS]]-Tabla25[[#This Row],[ESC_NUM_COR_COD_ESC_TG_POS]]</f>
        <v>-0.40350877192982448</v>
      </c>
      <c r="CD189" s="39">
        <f>Tabla25[[#This Row],[PAS_DUR_COR_COD_ESC_TG_POS]]-Tabla25[[#This Row],[ESC_DUR_COR_COD_ESC_TG_POS]]</f>
        <v>-151.10476190476186</v>
      </c>
      <c r="CE189" s="39">
        <f>Tabla25[[#This Row],[PAS_NUM_COR_COD_ESC_TG_TOT]]-Tabla25[[#This Row],[ESC_NUM_COR_COD_ESC_TG_TOT]]</f>
        <v>-0.81417624521072773</v>
      </c>
      <c r="CF189" s="39">
        <f>Tabla25[[#This Row],[PAS_DUR_COR_COD_ESC_TG_TOT]]-Tabla25[[#This Row],[ESC_DUR_COR_COD_ESC_TG_TOT]]</f>
        <v>-247.59898989898988</v>
      </c>
      <c r="CG189" s="42">
        <f>Tabla25[[#This Row],[PAS_NUM_COR_COD_ROS_TG_NEG]]-Tabla25[[#This Row],[PAS_NUM_COR_COD_ESC_TG_NEG]]</f>
        <v>4.9999999999999822E-2</v>
      </c>
      <c r="CH189" s="42">
        <f>Tabla25[[#This Row],[PAS_NUM_COR_COD_ROS_TG_NEU]]-Tabla25[[#This Row],[PAS_NUM_COR_COD_ESC_TG_NEU]]</f>
        <v>0.57894736842105265</v>
      </c>
      <c r="CI189" s="42">
        <f>Tabla25[[#This Row],[PAS_NUM_COR_COD_ROS_TG_POS]]-Tabla25[[#This Row],[PAS_NUM_COR_COD_ESC_TG_POS]]</f>
        <v>-0.63157894736842102</v>
      </c>
      <c r="CJ189" s="42">
        <f>Tabla25[[#This Row],[PAS_NUM_COR_COD_ROS_TG_TOT]]-Tabla25[[#This Row],[PAS_NUM_COR_COD_ESC_TG_TOT]]</f>
        <v>0</v>
      </c>
      <c r="CK189" s="42">
        <f>Tabla25[[#This Row],[PAS_DUR_COR_COD_ROS_TG_NEG]]-Tabla25[[#This Row],[PAS_DUR_COR_COD_ESC_TG_NEG]]</f>
        <v>-86.199999999999989</v>
      </c>
      <c r="CL189" s="42">
        <f>Tabla25[[#This Row],[PAS_DUR_COR_COD_ROS_TG_NEU]]-Tabla25[[#This Row],[PAS_DUR_COR_COD_ESC_TG_NEU]]</f>
        <v>169.23333333333335</v>
      </c>
      <c r="CM189" s="42">
        <f>Tabla25[[#This Row],[PAS_DUR_COR_COD_ROS_TG_POS]]-Tabla25[[#This Row],[PAS_DUR_COR_COD_ESC_TG_POS]]</f>
        <v>-97.300000000000068</v>
      </c>
      <c r="CN189" s="42">
        <f>Tabla25[[#This Row],[PAS_DUR_COR_COD_ROS_TG_TOT]]-Tabla25[[#This Row],[PAS_DUR_COR_COD_ESC_TG_TOT]]</f>
        <v>-13.564857881136959</v>
      </c>
      <c r="CO189" s="44">
        <f>Tabla25[[#This Row],[ESC_NUM_COR_COD_ROS_TG_NEG]]-Tabla25[[#This Row],[ESC_NUM_COR_COD_ESC_TG_NEG]]</f>
        <v>-0.33333333333333348</v>
      </c>
      <c r="CP189" s="44">
        <f>Tabla25[[#This Row],[ESC_NUM_COR_COD_ROS_TG_NEU]]-Tabla25[[#This Row],[ESC_NUM_COR_COD_ESC_TG_NEU]]</f>
        <v>-0.22222222222222188</v>
      </c>
      <c r="CQ189" s="44">
        <f>Tabla25[[#This Row],[ESC_NUM_COR_COD_ROS_TG_POS]]-Tabla25[[#This Row],[ESC_NUM_COR_COD_ESC_TG_POS]]</f>
        <v>-0.4444444444444442</v>
      </c>
      <c r="CR189" s="44">
        <f>Tabla25[[#This Row],[ESC_NUM_COR_COD_ROS_TG_TOT]]-Tabla25[[#This Row],[ESC_NUM_COR_COD_ESC_TG_TOT]]</f>
        <v>-0.33333333333333304</v>
      </c>
      <c r="CS189" s="44">
        <f>Tabla25[[#This Row],[ESC_DUR_COR_COD_ROS_TG_NEG]]-Tabla25[[#This Row],[ESC_DUR_COR_COD_ESC_TG_NEG]]</f>
        <v>391.84999999999991</v>
      </c>
      <c r="CT189" s="44">
        <f>Tabla25[[#This Row],[ESC_DUR_COR_COD_ROS_TG_NEU]]-Tabla25[[#This Row],[ESC_DUR_COR_COD_ESC_TG_NEU]]</f>
        <v>-177.19642857142856</v>
      </c>
      <c r="CU189" s="44">
        <f>Tabla25[[#This Row],[ESC_DUR_COR_COD_ROS_TG_POS]]-Tabla25[[#This Row],[ESC_DUR_COR_COD_ESC_TG_POS]]</f>
        <v>-199</v>
      </c>
      <c r="CV189" s="44">
        <f>Tabla25[[#This Row],[ESC_DUR_COR_COD_ROS_TG_TOT]]-Tabla25[[#This Row],[ESC_DUR_COR_COD_ESC_TG_TOT]]</f>
        <v>-28.50454545454545</v>
      </c>
      <c r="CW189" s="47">
        <f>Tabla25[[#This Row],[ROS_NUM_COR_COD_ROS_TG_NEG]]-Tabla25[[#This Row],[ROS_NUM_COR_COD_ESC_TG_NEG]]</f>
        <v>1.666666666666667</v>
      </c>
      <c r="CX189" s="47">
        <f>Tabla25[[#This Row],[ROS_NUM_COR_COD_ROS_TG_NEU]]-Tabla25[[#This Row],[ROS_NUM_COR_COD_ESC_TG_NEU]]</f>
        <v>-1.5</v>
      </c>
      <c r="CY189" s="47">
        <f>Tabla25[[#This Row],[ROS_NUM_COR_COD_ROS_TG_POS]]-Tabla25[[#This Row],[ROS_NUM_COR_COD_ESC_TG_POS]]</f>
        <v>1.7777777777777777</v>
      </c>
      <c r="CZ189" s="47">
        <f>Tabla25[[#This Row],[ROS_NUM_COR_COD_ROS_TG_TOT]]-Tabla25[[#This Row],[ROS_NUM_COR_COD_ESC_TG_TOT]]</f>
        <v>0.57142857142857117</v>
      </c>
      <c r="DA189" s="47">
        <f>Tabla25[[#This Row],[ROS_DUR_COR_COD_ROS_TG_NEG]]-Tabla25[[#This Row],[ROS_DUR_COR_COD_ESC_TG_NEG]]</f>
        <v>-99.666666666666515</v>
      </c>
      <c r="DB189" s="47">
        <f>Tabla25[[#This Row],[ROS_DUR_COR_COD_ROS_TG_NEU]]-Tabla25[[#This Row],[ROS_DUR_COR_COD_ESC_TG_NEU]]</f>
        <v>-303.76190476190482</v>
      </c>
      <c r="DC189" s="47">
        <f>Tabla25[[#This Row],[ROS_DUR_COR_COD_ROS_TG_POS]]-Tabla25[[#This Row],[ROS_DUR_COR_COD_ESC_TG_POS]]</f>
        <v>359.75</v>
      </c>
      <c r="DD189" s="47">
        <f>Tabla25[[#This Row],[ROS_DUR_COR_COD_ROS_TG_TOT]]-Tabla25[[#This Row],[ROS_DUR_COR_COD_ESC_TG_TOT]]</f>
        <v>14.951945080091605</v>
      </c>
    </row>
    <row r="190" spans="1:108" x14ac:dyDescent="0.3">
      <c r="A190" s="2" t="s">
        <v>188</v>
      </c>
      <c r="B190" s="2">
        <v>50</v>
      </c>
      <c r="C190" s="2">
        <v>2</v>
      </c>
      <c r="D190" s="2">
        <v>52</v>
      </c>
      <c r="E190" s="19">
        <v>2.1052631578947367</v>
      </c>
      <c r="F190" s="19">
        <v>938.5454545454545</v>
      </c>
      <c r="G190" s="19">
        <v>1.4</v>
      </c>
      <c r="H190" s="19">
        <v>704.36363636363637</v>
      </c>
      <c r="I190" s="19">
        <v>1.65</v>
      </c>
      <c r="J190" s="19">
        <v>490.23076923076923</v>
      </c>
      <c r="K190" s="19">
        <v>1.7118644067796611</v>
      </c>
      <c r="L190" s="19">
        <v>698.42857142857144</v>
      </c>
      <c r="M190" s="21">
        <v>1.263157894736842</v>
      </c>
      <c r="N190" s="21">
        <v>526.36363636363637</v>
      </c>
      <c r="O190" s="21">
        <v>1.9</v>
      </c>
      <c r="P190" s="21">
        <v>786.7</v>
      </c>
      <c r="Q190" s="21">
        <v>2.2999999999999998</v>
      </c>
      <c r="R190" s="21">
        <v>477.84210526315792</v>
      </c>
      <c r="S190" s="21">
        <v>1.8305084745762712</v>
      </c>
      <c r="T190" s="21">
        <v>568.4</v>
      </c>
      <c r="U190" s="22">
        <v>2.7777777777777777</v>
      </c>
      <c r="V190" s="22">
        <v>784.5</v>
      </c>
      <c r="W190" s="22">
        <v>2.5</v>
      </c>
      <c r="X190" s="22">
        <v>1166.8333333333333</v>
      </c>
      <c r="Y190" s="22">
        <v>1.7</v>
      </c>
      <c r="Z190" s="22">
        <v>729</v>
      </c>
      <c r="AA190" s="22">
        <v>2.3103448275862069</v>
      </c>
      <c r="AB190" s="22">
        <v>882.55</v>
      </c>
      <c r="AC190" s="24">
        <v>3.5555555555555554</v>
      </c>
      <c r="AD190" s="24">
        <v>1170</v>
      </c>
      <c r="AE190" s="24">
        <v>2.9</v>
      </c>
      <c r="AF190" s="24">
        <v>1190.5</v>
      </c>
      <c r="AG190" s="24">
        <v>3.3</v>
      </c>
      <c r="AH190" s="24">
        <v>1744.8</v>
      </c>
      <c r="AI190" s="24">
        <v>3.2413793103448274</v>
      </c>
      <c r="AJ190" s="24">
        <v>1346.2941176470588</v>
      </c>
      <c r="AK190" s="26">
        <v>1.8888888888888888</v>
      </c>
      <c r="AL190" s="26">
        <v>825.83333333333337</v>
      </c>
      <c r="AM190" s="26">
        <v>2.2999999999999998</v>
      </c>
      <c r="AN190" s="26">
        <v>780.88888888888891</v>
      </c>
      <c r="AO190" s="26">
        <v>2.2000000000000002</v>
      </c>
      <c r="AP190" s="26">
        <v>678.57142857142856</v>
      </c>
      <c r="AQ190" s="26">
        <v>2.1379310344827585</v>
      </c>
      <c r="AR190" s="26">
        <v>760.59090909090912</v>
      </c>
      <c r="AS190" s="28">
        <v>4.8888888888888893</v>
      </c>
      <c r="AT190" s="28">
        <v>1431.2222222222222</v>
      </c>
      <c r="AU190" s="28">
        <v>4.7</v>
      </c>
      <c r="AV190" s="28">
        <v>1472</v>
      </c>
      <c r="AW190" s="28">
        <v>5.4</v>
      </c>
      <c r="AX190" s="28">
        <v>1656.2</v>
      </c>
      <c r="AY190" s="28">
        <v>5</v>
      </c>
      <c r="AZ190" s="28">
        <v>1524.6785714285713</v>
      </c>
      <c r="BA190" s="33">
        <f>Tabla25[[#This Row],[ROS_NUM_COR_COD_ROS_TG_NEG]]-Tabla25[[#This Row],[PAS_NUM_COR_COD_ROS_TG_NEG]]</f>
        <v>3.6257309941520472</v>
      </c>
      <c r="BB190" s="33">
        <f>Tabla25[[#This Row],[ROS_DUR_COR_COD_ROS_TG_NEG]]-Tabla25[[#This Row],[PAS_DUR_COR_COD_ROS_TG_NEG]]</f>
        <v>904.8585858585858</v>
      </c>
      <c r="BC190" s="33">
        <f>Tabla25[[#This Row],[ROS_NUM_COR_COD_ROS_TG_NEU]]-Tabla25[[#This Row],[PAS_NUM_COR_COD_ROS_TG_NEU]]</f>
        <v>2.8000000000000003</v>
      </c>
      <c r="BD190" s="33">
        <f>Tabla25[[#This Row],[ROS_DUR_COR_COD_ROS_TG_NEU]]-Tabla25[[#This Row],[PAS_DUR_COR_COD_ROS_TG_NEU]]</f>
        <v>685.3</v>
      </c>
      <c r="BE190" s="33">
        <f>Tabla25[[#This Row],[ROS_NUM_COR_COD_ROS_TG_POS]]-Tabla25[[#This Row],[PAS_NUM_COR_COD_ROS_TG_POS]]</f>
        <v>3.1000000000000005</v>
      </c>
      <c r="BF190" s="33">
        <f>Tabla25[[#This Row],[ROS_DUR_COR_COD_ROS_TG_POS]]-Tabla25[[#This Row],[PAS_DUR_COR_COD_ROS_TG_POS]]</f>
        <v>1178.3578947368421</v>
      </c>
      <c r="BG190" s="33">
        <f>Tabla25[[#This Row],[ROS_NUM_COR_COD_ROS_TG_TOT]]-Tabla25[[#This Row],[PAS_NUM_COR_COD_ROS_TG_TOT]]</f>
        <v>3.1694915254237288</v>
      </c>
      <c r="BH190" s="33">
        <f>Tabla25[[#This Row],[ROS_DUR_COR_COD_ROS_TG_TOT]]-Tabla25[[#This Row],[PAS_DUR_COR_COD_ROS_TG_TOT]]</f>
        <v>956.27857142857135</v>
      </c>
      <c r="BI190" s="30">
        <f>Tabla25[[#This Row],[ROS_NUM_COR_COD_ESC_TG_NEG]]-Tabla25[[#This Row],[PAS_NUM_COR_COD_ESC_TG_NEG]]</f>
        <v>-0.21637426900584789</v>
      </c>
      <c r="BJ190" s="30">
        <f>Tabla25[[#This Row],[ROS_DUR_COR_COD_ESC_TG_NEG]]-Tabla25[[#This Row],[PAS_DUR_COR_COD_ESC_TG_NEG]]</f>
        <v>-112.71212121212113</v>
      </c>
      <c r="BK190" s="30">
        <f>Tabla25[[#This Row],[ROS_NUM_COR_COD_ESC_TG_NEU]]-Tabla25[[#This Row],[PAS_NUM_COR_COD_ESC_TG_NEU]]</f>
        <v>0.89999999999999991</v>
      </c>
      <c r="BL190" s="30">
        <f>Tabla25[[#This Row],[ROS_DUR_COR_COD_ESC_TG_NEU]]-Tabla25[[#This Row],[PAS_DUR_COR_COD_ESC_TG_NEU]]</f>
        <v>76.52525252525254</v>
      </c>
      <c r="BM190" s="30">
        <f>Tabla25[[#This Row],[ROS_NUM_COR_COD_ESC_TG_POS]]-Tabla25[[#This Row],[PAS_NUM_COR_COD_ESC_TG_POS]]</f>
        <v>0.55000000000000027</v>
      </c>
      <c r="BN190" s="30">
        <f>Tabla25[[#This Row],[ROS_DUR_COR_COD_ESC_TG_POS]]-Tabla25[[#This Row],[PAS_DUR_COR_COD_ESC_TG_POS]]</f>
        <v>188.34065934065933</v>
      </c>
      <c r="BO190" s="30">
        <f>Tabla25[[#This Row],[ROS_NUM_COR_COD_ESC_TG_TOT]]-Tabla25[[#This Row],[PAS_NUM_COR_COD_ESC_TG_TOT]]</f>
        <v>0.42606662770309733</v>
      </c>
      <c r="BP190" s="30">
        <f>Tabla25[[#This Row],[ROS_DUR_COR_COD_ESC_TG_TOT]]-Tabla25[[#This Row],[PAS_DUR_COR_COD_ESC_TG_TOT]]</f>
        <v>62.162337662337677</v>
      </c>
      <c r="BQ190" s="36">
        <f>Tabla25[[#This Row],[PAS_NUM_COR_COD_ROS_TG_NEG]]-Tabla25[[#This Row],[ESC_NUM_COR_COD_ROS_TG_NEG]]</f>
        <v>-2.2923976608187133</v>
      </c>
      <c r="BR190" s="36">
        <f>Tabla25[[#This Row],[PAS_DUR_COR_COD_ROS_TG_NEG]]-Tabla25[[#This Row],[ESC_DUR_COR_COD_ROS_TG_NEG]]</f>
        <v>-643.63636363636363</v>
      </c>
      <c r="BS190" s="36">
        <f>Tabla25[[#This Row],[PAS_NUM_COR_COD_ROS_TG_NEU]]-Tabla25[[#This Row],[ESC_NUM_COR_COD_ROS_TG_NEU]]</f>
        <v>-1</v>
      </c>
      <c r="BT190" s="36">
        <f>Tabla25[[#This Row],[PAS_DUR_COR_COD_ROS_TG_NEU]]-Tabla25[[#This Row],[ESC_DUR_COR_COD_ROS_TG_NEU]]</f>
        <v>-403.79999999999995</v>
      </c>
      <c r="BU190" s="36">
        <f>Tabla25[[#This Row],[PAS_NUM_COR_COD_ROS_TG_POS]]-Tabla25[[#This Row],[ESC_NUM_COR_COD_ROS_TG_POS]]</f>
        <v>-1</v>
      </c>
      <c r="BV190" s="36">
        <f>Tabla25[[#This Row],[PAS_DUR_COR_COD_ROS_TG_POS]]-Tabla25[[#This Row],[ESC_DUR_COR_COD_ROS_TG_POS]]</f>
        <v>-1266.957894736842</v>
      </c>
      <c r="BW190" s="36">
        <f>Tabla25[[#This Row],[PAS_NUM_COR_COD_ROS_TG_TOT]]-Tabla25[[#This Row],[ESC_NUM_COR_COD_ROS_TG_TOT]]</f>
        <v>-1.4108708357685562</v>
      </c>
      <c r="BX190" s="36">
        <f>Tabla25[[#This Row],[PAS_DUR_COR_COD_ROS_TG_TOT]]-Tabla25[[#This Row],[ESC_DUR_COR_COD_ROS_TG_TOT]]</f>
        <v>-777.89411764705881</v>
      </c>
      <c r="BY190" s="39">
        <f>Tabla25[[#This Row],[PAS_NUM_COR_COD_ESC_TG_NEG]]-Tabla25[[#This Row],[ESC_NUM_COR_COD_ESC_TG_NEG]]</f>
        <v>-0.67251461988304095</v>
      </c>
      <c r="BZ190" s="39">
        <f>Tabla25[[#This Row],[PAS_DUR_COR_COD_ESC_TG_NEG]]-Tabla25[[#This Row],[ESC_DUR_COR_COD_ESC_TG_NEG]]</f>
        <v>154.0454545454545</v>
      </c>
      <c r="CA190" s="39">
        <f>Tabla25[[#This Row],[PAS_NUM_COR_COD_ESC_TG_NEU]]-Tabla25[[#This Row],[ESC_NUM_COR_COD_ESC_TG_NEU]]</f>
        <v>-1.1000000000000001</v>
      </c>
      <c r="CB190" s="39">
        <f>Tabla25[[#This Row],[PAS_DUR_COR_COD_ESC_TG_NEU]]-Tabla25[[#This Row],[ESC_DUR_COR_COD_ESC_TG_NEU]]</f>
        <v>-462.46969696969688</v>
      </c>
      <c r="CC190" s="39">
        <f>Tabla25[[#This Row],[PAS_NUM_COR_COD_ESC_TG_POS]]-Tabla25[[#This Row],[ESC_NUM_COR_COD_ESC_TG_POS]]</f>
        <v>-5.0000000000000044E-2</v>
      </c>
      <c r="CD190" s="39">
        <f>Tabla25[[#This Row],[PAS_DUR_COR_COD_ESC_TG_POS]]-Tabla25[[#This Row],[ESC_DUR_COR_COD_ESC_TG_POS]]</f>
        <v>-238.76923076923077</v>
      </c>
      <c r="CE190" s="39">
        <f>Tabla25[[#This Row],[PAS_NUM_COR_COD_ESC_TG_TOT]]-Tabla25[[#This Row],[ESC_NUM_COR_COD_ESC_TG_TOT]]</f>
        <v>-0.59848042080654573</v>
      </c>
      <c r="CF190" s="39">
        <f>Tabla25[[#This Row],[PAS_DUR_COR_COD_ESC_TG_TOT]]-Tabla25[[#This Row],[ESC_DUR_COR_COD_ESC_TG_TOT]]</f>
        <v>-184.12142857142851</v>
      </c>
      <c r="CG190" s="42">
        <f>Tabla25[[#This Row],[PAS_NUM_COR_COD_ROS_TG_NEG]]-Tabla25[[#This Row],[PAS_NUM_COR_COD_ESC_TG_NEG]]</f>
        <v>-0.84210526315789469</v>
      </c>
      <c r="CH190" s="42">
        <f>Tabla25[[#This Row],[PAS_NUM_COR_COD_ROS_TG_NEU]]-Tabla25[[#This Row],[PAS_NUM_COR_COD_ESC_TG_NEU]]</f>
        <v>0.5</v>
      </c>
      <c r="CI190" s="42">
        <f>Tabla25[[#This Row],[PAS_NUM_COR_COD_ROS_TG_POS]]-Tabla25[[#This Row],[PAS_NUM_COR_COD_ESC_TG_POS]]</f>
        <v>0.64999999999999991</v>
      </c>
      <c r="CJ190" s="42">
        <f>Tabla25[[#This Row],[PAS_NUM_COR_COD_ROS_TG_TOT]]-Tabla25[[#This Row],[PAS_NUM_COR_COD_ESC_TG_TOT]]</f>
        <v>0.11864406779661008</v>
      </c>
      <c r="CK190" s="42">
        <f>Tabla25[[#This Row],[PAS_DUR_COR_COD_ROS_TG_NEG]]-Tabla25[[#This Row],[PAS_DUR_COR_COD_ESC_TG_NEG]]</f>
        <v>-412.18181818181813</v>
      </c>
      <c r="CL190" s="42">
        <f>Tabla25[[#This Row],[PAS_DUR_COR_COD_ROS_TG_NEU]]-Tabla25[[#This Row],[PAS_DUR_COR_COD_ESC_TG_NEU]]</f>
        <v>82.336363636363672</v>
      </c>
      <c r="CM190" s="42">
        <f>Tabla25[[#This Row],[PAS_DUR_COR_COD_ROS_TG_POS]]-Tabla25[[#This Row],[PAS_DUR_COR_COD_ESC_TG_POS]]</f>
        <v>-12.388663967611308</v>
      </c>
      <c r="CN190" s="42">
        <f>Tabla25[[#This Row],[PAS_DUR_COR_COD_ROS_TG_TOT]]-Tabla25[[#This Row],[PAS_DUR_COR_COD_ESC_TG_TOT]]</f>
        <v>-130.02857142857147</v>
      </c>
      <c r="CO190" s="44">
        <f>Tabla25[[#This Row],[ESC_NUM_COR_COD_ROS_TG_NEG]]-Tabla25[[#This Row],[ESC_NUM_COR_COD_ESC_TG_NEG]]</f>
        <v>0.77777777777777768</v>
      </c>
      <c r="CP190" s="44">
        <f>Tabla25[[#This Row],[ESC_NUM_COR_COD_ROS_TG_NEU]]-Tabla25[[#This Row],[ESC_NUM_COR_COD_ESC_TG_NEU]]</f>
        <v>0.39999999999999991</v>
      </c>
      <c r="CQ190" s="44">
        <f>Tabla25[[#This Row],[ESC_NUM_COR_COD_ROS_TG_POS]]-Tabla25[[#This Row],[ESC_NUM_COR_COD_ESC_TG_POS]]</f>
        <v>1.5999999999999999</v>
      </c>
      <c r="CR190" s="44">
        <f>Tabla25[[#This Row],[ESC_NUM_COR_COD_ROS_TG_TOT]]-Tabla25[[#This Row],[ESC_NUM_COR_COD_ESC_TG_TOT]]</f>
        <v>0.93103448275862055</v>
      </c>
      <c r="CS190" s="44">
        <f>Tabla25[[#This Row],[ESC_DUR_COR_COD_ROS_TG_NEG]]-Tabla25[[#This Row],[ESC_DUR_COR_COD_ESC_TG_NEG]]</f>
        <v>385.5</v>
      </c>
      <c r="CT190" s="44">
        <f>Tabla25[[#This Row],[ESC_DUR_COR_COD_ROS_TG_NEU]]-Tabla25[[#This Row],[ESC_DUR_COR_COD_ESC_TG_NEU]]</f>
        <v>23.666666666666742</v>
      </c>
      <c r="CU190" s="44">
        <f>Tabla25[[#This Row],[ESC_DUR_COR_COD_ROS_TG_POS]]-Tabla25[[#This Row],[ESC_DUR_COR_COD_ESC_TG_POS]]</f>
        <v>1015.8</v>
      </c>
      <c r="CV190" s="44">
        <f>Tabla25[[#This Row],[ESC_DUR_COR_COD_ROS_TG_TOT]]-Tabla25[[#This Row],[ESC_DUR_COR_COD_ESC_TG_TOT]]</f>
        <v>463.74411764705883</v>
      </c>
      <c r="CW190" s="47">
        <f>Tabla25[[#This Row],[ROS_NUM_COR_COD_ROS_TG_NEG]]-Tabla25[[#This Row],[ROS_NUM_COR_COD_ESC_TG_NEG]]</f>
        <v>3.0000000000000004</v>
      </c>
      <c r="CX190" s="47">
        <f>Tabla25[[#This Row],[ROS_NUM_COR_COD_ROS_TG_NEU]]-Tabla25[[#This Row],[ROS_NUM_COR_COD_ESC_TG_NEU]]</f>
        <v>2.4000000000000004</v>
      </c>
      <c r="CY190" s="47">
        <f>Tabla25[[#This Row],[ROS_NUM_COR_COD_ROS_TG_POS]]-Tabla25[[#This Row],[ROS_NUM_COR_COD_ESC_TG_POS]]</f>
        <v>3.2</v>
      </c>
      <c r="CZ190" s="47">
        <f>Tabla25[[#This Row],[ROS_NUM_COR_COD_ROS_TG_TOT]]-Tabla25[[#This Row],[ROS_NUM_COR_COD_ESC_TG_TOT]]</f>
        <v>2.8620689655172415</v>
      </c>
      <c r="DA190" s="47">
        <f>Tabla25[[#This Row],[ROS_DUR_COR_COD_ROS_TG_NEG]]-Tabla25[[#This Row],[ROS_DUR_COR_COD_ESC_TG_NEG]]</f>
        <v>605.3888888888888</v>
      </c>
      <c r="DB190" s="47">
        <f>Tabla25[[#This Row],[ROS_DUR_COR_COD_ROS_TG_NEU]]-Tabla25[[#This Row],[ROS_DUR_COR_COD_ESC_TG_NEU]]</f>
        <v>691.11111111111109</v>
      </c>
      <c r="DC190" s="47">
        <f>Tabla25[[#This Row],[ROS_DUR_COR_COD_ROS_TG_POS]]-Tabla25[[#This Row],[ROS_DUR_COR_COD_ESC_TG_POS]]</f>
        <v>977.62857142857149</v>
      </c>
      <c r="DD190" s="47">
        <f>Tabla25[[#This Row],[ROS_DUR_COR_COD_ROS_TG_TOT]]-Tabla25[[#This Row],[ROS_DUR_COR_COD_ESC_TG_TOT]]</f>
        <v>764.08766233766221</v>
      </c>
    </row>
    <row r="191" spans="1:108" x14ac:dyDescent="0.3">
      <c r="A191" s="2" t="s">
        <v>189</v>
      </c>
      <c r="B191" s="2">
        <v>50</v>
      </c>
      <c r="C191" s="2">
        <v>2</v>
      </c>
      <c r="D191" s="2">
        <v>56</v>
      </c>
      <c r="E191" s="19">
        <v>3.15</v>
      </c>
      <c r="F191" s="19">
        <v>869.72222222222217</v>
      </c>
      <c r="G191" s="19">
        <v>2.0526315789473686</v>
      </c>
      <c r="H191" s="19">
        <v>596.6875</v>
      </c>
      <c r="I191" s="19">
        <v>2.7058823529411766</v>
      </c>
      <c r="J191" s="19">
        <v>1190.7272727272727</v>
      </c>
      <c r="K191" s="19">
        <v>2.6428571428571428</v>
      </c>
      <c r="L191" s="19">
        <v>851.11111111111109</v>
      </c>
      <c r="M191" s="21">
        <v>3</v>
      </c>
      <c r="N191" s="21">
        <v>839.88888888888891</v>
      </c>
      <c r="O191" s="21">
        <v>4.3157894736842106</v>
      </c>
      <c r="P191" s="21">
        <v>1156.4444444444443</v>
      </c>
      <c r="Q191" s="21">
        <v>3.5882352941176472</v>
      </c>
      <c r="R191" s="21">
        <v>1084.6666666666667</v>
      </c>
      <c r="S191" s="21">
        <v>3.625</v>
      </c>
      <c r="T191" s="21">
        <v>1023.6078431372549</v>
      </c>
      <c r="U191" s="22">
        <v>3.25</v>
      </c>
      <c r="V191" s="22">
        <v>829.28571428571433</v>
      </c>
      <c r="W191" s="22">
        <v>4.5714285714285712</v>
      </c>
      <c r="X191" s="22">
        <v>1019.4285714285714</v>
      </c>
      <c r="Y191" s="22">
        <v>3.3333333333333335</v>
      </c>
      <c r="Z191" s="22">
        <v>940.5</v>
      </c>
      <c r="AA191" s="22">
        <v>3.7142857142857144</v>
      </c>
      <c r="AB191" s="22">
        <v>929.2</v>
      </c>
      <c r="AC191" s="24">
        <v>3.875</v>
      </c>
      <c r="AD191" s="24">
        <v>847.85714285714289</v>
      </c>
      <c r="AE191" s="24">
        <v>2</v>
      </c>
      <c r="AF191" s="24">
        <v>580.79999999999995</v>
      </c>
      <c r="AG191" s="24">
        <v>1</v>
      </c>
      <c r="AH191" s="24">
        <v>575.66666666666663</v>
      </c>
      <c r="AI191" s="24">
        <v>2.4285714285714284</v>
      </c>
      <c r="AJ191" s="24">
        <v>704.4</v>
      </c>
      <c r="AK191" s="26">
        <v>2.2222222222222223</v>
      </c>
      <c r="AL191" s="26">
        <v>792.71428571428567</v>
      </c>
      <c r="AM191" s="26">
        <v>2</v>
      </c>
      <c r="AN191" s="26">
        <v>494.33333333333331</v>
      </c>
      <c r="AO191" s="26">
        <v>1.8888888888888888</v>
      </c>
      <c r="AP191" s="26">
        <v>504.25</v>
      </c>
      <c r="AQ191" s="26">
        <v>2.0357142857142856</v>
      </c>
      <c r="AR191" s="26">
        <v>584.66666666666663</v>
      </c>
      <c r="AS191" s="28">
        <v>3.3333333333333335</v>
      </c>
      <c r="AT191" s="28">
        <v>929.44444444444446</v>
      </c>
      <c r="AU191" s="28">
        <v>3.9</v>
      </c>
      <c r="AV191" s="28">
        <v>1076.0999999999999</v>
      </c>
      <c r="AW191" s="28">
        <v>3.7777777777777777</v>
      </c>
      <c r="AX191" s="28">
        <v>953.44444444444446</v>
      </c>
      <c r="AY191" s="28">
        <v>3.6785714285714284</v>
      </c>
      <c r="AZ191" s="28">
        <v>989.53571428571433</v>
      </c>
      <c r="BA191" s="33">
        <f>Tabla25[[#This Row],[ROS_NUM_COR_COD_ROS_TG_NEG]]-Tabla25[[#This Row],[PAS_NUM_COR_COD_ROS_TG_NEG]]</f>
        <v>0.33333333333333348</v>
      </c>
      <c r="BB191" s="33">
        <f>Tabla25[[#This Row],[ROS_DUR_COR_COD_ROS_TG_NEG]]-Tabla25[[#This Row],[PAS_DUR_COR_COD_ROS_TG_NEG]]</f>
        <v>89.555555555555543</v>
      </c>
      <c r="BC191" s="33">
        <f>Tabla25[[#This Row],[ROS_NUM_COR_COD_ROS_TG_NEU]]-Tabla25[[#This Row],[PAS_NUM_COR_COD_ROS_TG_NEU]]</f>
        <v>-0.41578947368421071</v>
      </c>
      <c r="BD191" s="33">
        <f>Tabla25[[#This Row],[ROS_DUR_COR_COD_ROS_TG_NEU]]-Tabla25[[#This Row],[PAS_DUR_COR_COD_ROS_TG_NEU]]</f>
        <v>-80.344444444444434</v>
      </c>
      <c r="BE191" s="33">
        <f>Tabla25[[#This Row],[ROS_NUM_COR_COD_ROS_TG_POS]]-Tabla25[[#This Row],[PAS_NUM_COR_COD_ROS_TG_POS]]</f>
        <v>0.18954248366013049</v>
      </c>
      <c r="BF191" s="33">
        <f>Tabla25[[#This Row],[ROS_DUR_COR_COD_ROS_TG_POS]]-Tabla25[[#This Row],[PAS_DUR_COR_COD_ROS_TG_POS]]</f>
        <v>-131.22222222222229</v>
      </c>
      <c r="BG191" s="33">
        <f>Tabla25[[#This Row],[ROS_NUM_COR_COD_ROS_TG_TOT]]-Tabla25[[#This Row],[PAS_NUM_COR_COD_ROS_TG_TOT]]</f>
        <v>5.3571428571428381E-2</v>
      </c>
      <c r="BH191" s="33">
        <f>Tabla25[[#This Row],[ROS_DUR_COR_COD_ROS_TG_TOT]]-Tabla25[[#This Row],[PAS_DUR_COR_COD_ROS_TG_TOT]]</f>
        <v>-34.072128851540583</v>
      </c>
      <c r="BI191" s="30">
        <f>Tabla25[[#This Row],[ROS_NUM_COR_COD_ESC_TG_NEG]]-Tabla25[[#This Row],[PAS_NUM_COR_COD_ESC_TG_NEG]]</f>
        <v>-0.92777777777777759</v>
      </c>
      <c r="BJ191" s="30">
        <f>Tabla25[[#This Row],[ROS_DUR_COR_COD_ESC_TG_NEG]]-Tabla25[[#This Row],[PAS_DUR_COR_COD_ESC_TG_NEG]]</f>
        <v>-77.007936507936506</v>
      </c>
      <c r="BK191" s="30">
        <f>Tabla25[[#This Row],[ROS_NUM_COR_COD_ESC_TG_NEU]]-Tabla25[[#This Row],[PAS_NUM_COR_COD_ESC_TG_NEU]]</f>
        <v>-5.2631578947368585E-2</v>
      </c>
      <c r="BL191" s="30">
        <f>Tabla25[[#This Row],[ROS_DUR_COR_COD_ESC_TG_NEU]]-Tabla25[[#This Row],[PAS_DUR_COR_COD_ESC_TG_NEU]]</f>
        <v>-102.35416666666669</v>
      </c>
      <c r="BM191" s="30">
        <f>Tabla25[[#This Row],[ROS_NUM_COR_COD_ESC_TG_POS]]-Tabla25[[#This Row],[PAS_NUM_COR_COD_ESC_TG_POS]]</f>
        <v>-0.81699346405228779</v>
      </c>
      <c r="BN191" s="30">
        <f>Tabla25[[#This Row],[ROS_DUR_COR_COD_ESC_TG_POS]]-Tabla25[[#This Row],[PAS_DUR_COR_COD_ESC_TG_POS]]</f>
        <v>-686.47727272727275</v>
      </c>
      <c r="BO191" s="30">
        <f>Tabla25[[#This Row],[ROS_NUM_COR_COD_ESC_TG_TOT]]-Tabla25[[#This Row],[PAS_NUM_COR_COD_ESC_TG_TOT]]</f>
        <v>-0.60714285714285721</v>
      </c>
      <c r="BP191" s="30">
        <f>Tabla25[[#This Row],[ROS_DUR_COR_COD_ESC_TG_TOT]]-Tabla25[[#This Row],[PAS_DUR_COR_COD_ESC_TG_TOT]]</f>
        <v>-266.44444444444446</v>
      </c>
      <c r="BQ191" s="36">
        <f>Tabla25[[#This Row],[PAS_NUM_COR_COD_ROS_TG_NEG]]-Tabla25[[#This Row],[ESC_NUM_COR_COD_ROS_TG_NEG]]</f>
        <v>-0.875</v>
      </c>
      <c r="BR191" s="36">
        <f>Tabla25[[#This Row],[PAS_DUR_COR_COD_ROS_TG_NEG]]-Tabla25[[#This Row],[ESC_DUR_COR_COD_ROS_TG_NEG]]</f>
        <v>-7.9682539682539755</v>
      </c>
      <c r="BS191" s="36">
        <f>Tabla25[[#This Row],[PAS_NUM_COR_COD_ROS_TG_NEU]]-Tabla25[[#This Row],[ESC_NUM_COR_COD_ROS_TG_NEU]]</f>
        <v>2.3157894736842106</v>
      </c>
      <c r="BT191" s="36">
        <f>Tabla25[[#This Row],[PAS_DUR_COR_COD_ROS_TG_NEU]]-Tabla25[[#This Row],[ESC_DUR_COR_COD_ROS_TG_NEU]]</f>
        <v>575.64444444444439</v>
      </c>
      <c r="BU191" s="36">
        <f>Tabla25[[#This Row],[PAS_NUM_COR_COD_ROS_TG_POS]]-Tabla25[[#This Row],[ESC_NUM_COR_COD_ROS_TG_POS]]</f>
        <v>2.5882352941176472</v>
      </c>
      <c r="BV191" s="36">
        <f>Tabla25[[#This Row],[PAS_DUR_COR_COD_ROS_TG_POS]]-Tabla25[[#This Row],[ESC_DUR_COR_COD_ROS_TG_POS]]</f>
        <v>509.00000000000011</v>
      </c>
      <c r="BW191" s="36">
        <f>Tabla25[[#This Row],[PAS_NUM_COR_COD_ROS_TG_TOT]]-Tabla25[[#This Row],[ESC_NUM_COR_COD_ROS_TG_TOT]]</f>
        <v>1.1964285714285716</v>
      </c>
      <c r="BX191" s="36">
        <f>Tabla25[[#This Row],[PAS_DUR_COR_COD_ROS_TG_TOT]]-Tabla25[[#This Row],[ESC_DUR_COR_COD_ROS_TG_TOT]]</f>
        <v>319.20784313725494</v>
      </c>
      <c r="BY191" s="39">
        <f>Tabla25[[#This Row],[PAS_NUM_COR_COD_ESC_TG_NEG]]-Tabla25[[#This Row],[ESC_NUM_COR_COD_ESC_TG_NEG]]</f>
        <v>-0.10000000000000009</v>
      </c>
      <c r="BZ191" s="39">
        <f>Tabla25[[#This Row],[PAS_DUR_COR_COD_ESC_TG_NEG]]-Tabla25[[#This Row],[ESC_DUR_COR_COD_ESC_TG_NEG]]</f>
        <v>40.436507936507837</v>
      </c>
      <c r="CA191" s="39">
        <f>Tabla25[[#This Row],[PAS_NUM_COR_COD_ESC_TG_NEU]]-Tabla25[[#This Row],[ESC_NUM_COR_COD_ESC_TG_NEU]]</f>
        <v>-2.5187969924812026</v>
      </c>
      <c r="CB191" s="39">
        <f>Tabla25[[#This Row],[PAS_DUR_COR_COD_ESC_TG_NEU]]-Tabla25[[#This Row],[ESC_DUR_COR_COD_ESC_TG_NEU]]</f>
        <v>-422.74107142857144</v>
      </c>
      <c r="CC191" s="39">
        <f>Tabla25[[#This Row],[PAS_NUM_COR_COD_ESC_TG_POS]]-Tabla25[[#This Row],[ESC_NUM_COR_COD_ESC_TG_POS]]</f>
        <v>-0.62745098039215685</v>
      </c>
      <c r="CD191" s="39">
        <f>Tabla25[[#This Row],[PAS_DUR_COR_COD_ESC_TG_POS]]-Tabla25[[#This Row],[ESC_DUR_COR_COD_ESC_TG_POS]]</f>
        <v>250.22727272727275</v>
      </c>
      <c r="CE191" s="39">
        <f>Tabla25[[#This Row],[PAS_NUM_COR_COD_ESC_TG_TOT]]-Tabla25[[#This Row],[ESC_NUM_COR_COD_ESC_TG_TOT]]</f>
        <v>-1.0714285714285716</v>
      </c>
      <c r="CF191" s="39">
        <f>Tabla25[[#This Row],[PAS_DUR_COR_COD_ESC_TG_TOT]]-Tabla25[[#This Row],[ESC_DUR_COR_COD_ESC_TG_TOT]]</f>
        <v>-78.08888888888896</v>
      </c>
      <c r="CG191" s="42">
        <f>Tabla25[[#This Row],[PAS_NUM_COR_COD_ROS_TG_NEG]]-Tabla25[[#This Row],[PAS_NUM_COR_COD_ESC_TG_NEG]]</f>
        <v>-0.14999999999999991</v>
      </c>
      <c r="CH191" s="42">
        <f>Tabla25[[#This Row],[PAS_NUM_COR_COD_ROS_TG_NEU]]-Tabla25[[#This Row],[PAS_NUM_COR_COD_ESC_TG_NEU]]</f>
        <v>2.263157894736842</v>
      </c>
      <c r="CI191" s="42">
        <f>Tabla25[[#This Row],[PAS_NUM_COR_COD_ROS_TG_POS]]-Tabla25[[#This Row],[PAS_NUM_COR_COD_ESC_TG_POS]]</f>
        <v>0.88235294117647056</v>
      </c>
      <c r="CJ191" s="42">
        <f>Tabla25[[#This Row],[PAS_NUM_COR_COD_ROS_TG_TOT]]-Tabla25[[#This Row],[PAS_NUM_COR_COD_ESC_TG_TOT]]</f>
        <v>0.98214285714285721</v>
      </c>
      <c r="CK191" s="42">
        <f>Tabla25[[#This Row],[PAS_DUR_COR_COD_ROS_TG_NEG]]-Tabla25[[#This Row],[PAS_DUR_COR_COD_ESC_TG_NEG]]</f>
        <v>-29.833333333333258</v>
      </c>
      <c r="CL191" s="42">
        <f>Tabla25[[#This Row],[PAS_DUR_COR_COD_ROS_TG_NEU]]-Tabla25[[#This Row],[PAS_DUR_COR_COD_ESC_TG_NEU]]</f>
        <v>559.75694444444434</v>
      </c>
      <c r="CM191" s="42">
        <f>Tabla25[[#This Row],[PAS_DUR_COR_COD_ROS_TG_POS]]-Tabla25[[#This Row],[PAS_DUR_COR_COD_ESC_TG_POS]]</f>
        <v>-106.06060606060601</v>
      </c>
      <c r="CN191" s="42">
        <f>Tabla25[[#This Row],[PAS_DUR_COR_COD_ROS_TG_TOT]]-Tabla25[[#This Row],[PAS_DUR_COR_COD_ESC_TG_TOT]]</f>
        <v>172.49673202614383</v>
      </c>
      <c r="CO191" s="44">
        <f>Tabla25[[#This Row],[ESC_NUM_COR_COD_ROS_TG_NEG]]-Tabla25[[#This Row],[ESC_NUM_COR_COD_ESC_TG_NEG]]</f>
        <v>0.625</v>
      </c>
      <c r="CP191" s="44">
        <f>Tabla25[[#This Row],[ESC_NUM_COR_COD_ROS_TG_NEU]]-Tabla25[[#This Row],[ESC_NUM_COR_COD_ESC_TG_NEU]]</f>
        <v>-2.5714285714285712</v>
      </c>
      <c r="CQ191" s="44">
        <f>Tabla25[[#This Row],[ESC_NUM_COR_COD_ROS_TG_POS]]-Tabla25[[#This Row],[ESC_NUM_COR_COD_ESC_TG_POS]]</f>
        <v>-2.3333333333333335</v>
      </c>
      <c r="CR191" s="44">
        <f>Tabla25[[#This Row],[ESC_NUM_COR_COD_ROS_TG_TOT]]-Tabla25[[#This Row],[ESC_NUM_COR_COD_ESC_TG_TOT]]</f>
        <v>-1.285714285714286</v>
      </c>
      <c r="CS191" s="44">
        <f>Tabla25[[#This Row],[ESC_DUR_COR_COD_ROS_TG_NEG]]-Tabla25[[#This Row],[ESC_DUR_COR_COD_ESC_TG_NEG]]</f>
        <v>18.571428571428555</v>
      </c>
      <c r="CT191" s="44">
        <f>Tabla25[[#This Row],[ESC_DUR_COR_COD_ROS_TG_NEU]]-Tabla25[[#This Row],[ESC_DUR_COR_COD_ESC_TG_NEU]]</f>
        <v>-438.62857142857149</v>
      </c>
      <c r="CU191" s="44">
        <f>Tabla25[[#This Row],[ESC_DUR_COR_COD_ROS_TG_POS]]-Tabla25[[#This Row],[ESC_DUR_COR_COD_ESC_TG_POS]]</f>
        <v>-364.83333333333337</v>
      </c>
      <c r="CV191" s="44">
        <f>Tabla25[[#This Row],[ESC_DUR_COR_COD_ROS_TG_TOT]]-Tabla25[[#This Row],[ESC_DUR_COR_COD_ESC_TG_TOT]]</f>
        <v>-224.80000000000007</v>
      </c>
      <c r="CW191" s="47">
        <f>Tabla25[[#This Row],[ROS_NUM_COR_COD_ROS_TG_NEG]]-Tabla25[[#This Row],[ROS_NUM_COR_COD_ESC_TG_NEG]]</f>
        <v>1.1111111111111112</v>
      </c>
      <c r="CX191" s="47">
        <f>Tabla25[[#This Row],[ROS_NUM_COR_COD_ROS_TG_NEU]]-Tabla25[[#This Row],[ROS_NUM_COR_COD_ESC_TG_NEU]]</f>
        <v>1.9</v>
      </c>
      <c r="CY191" s="47">
        <f>Tabla25[[#This Row],[ROS_NUM_COR_COD_ROS_TG_POS]]-Tabla25[[#This Row],[ROS_NUM_COR_COD_ESC_TG_POS]]</f>
        <v>1.8888888888888888</v>
      </c>
      <c r="CZ191" s="47">
        <f>Tabla25[[#This Row],[ROS_NUM_COR_COD_ROS_TG_TOT]]-Tabla25[[#This Row],[ROS_NUM_COR_COD_ESC_TG_TOT]]</f>
        <v>1.6428571428571428</v>
      </c>
      <c r="DA191" s="47">
        <f>Tabla25[[#This Row],[ROS_DUR_COR_COD_ROS_TG_NEG]]-Tabla25[[#This Row],[ROS_DUR_COR_COD_ESC_TG_NEG]]</f>
        <v>136.73015873015879</v>
      </c>
      <c r="DB191" s="47">
        <f>Tabla25[[#This Row],[ROS_DUR_COR_COD_ROS_TG_NEU]]-Tabla25[[#This Row],[ROS_DUR_COR_COD_ESC_TG_NEU]]</f>
        <v>581.76666666666665</v>
      </c>
      <c r="DC191" s="47">
        <f>Tabla25[[#This Row],[ROS_DUR_COR_COD_ROS_TG_POS]]-Tabla25[[#This Row],[ROS_DUR_COR_COD_ESC_TG_POS]]</f>
        <v>449.19444444444446</v>
      </c>
      <c r="DD191" s="47">
        <f>Tabla25[[#This Row],[ROS_DUR_COR_COD_ROS_TG_TOT]]-Tabla25[[#This Row],[ROS_DUR_COR_COD_ESC_TG_TOT]]</f>
        <v>404.86904761904771</v>
      </c>
    </row>
    <row r="192" spans="1:108" x14ac:dyDescent="0.3">
      <c r="A192" s="2" t="s">
        <v>190</v>
      </c>
      <c r="B192" s="2">
        <v>50</v>
      </c>
      <c r="C192" s="2">
        <v>2</v>
      </c>
      <c r="D192" s="2">
        <v>51</v>
      </c>
      <c r="E192" s="19">
        <v>3.8</v>
      </c>
      <c r="F192" s="19">
        <v>1381.4285714285713</v>
      </c>
      <c r="G192" s="19">
        <v>3.05</v>
      </c>
      <c r="H192" s="19">
        <v>1239.6666666666667</v>
      </c>
      <c r="I192" s="19">
        <v>2.7</v>
      </c>
      <c r="J192" s="19">
        <v>911.07142857142856</v>
      </c>
      <c r="K192" s="19">
        <v>3.1833333333333331</v>
      </c>
      <c r="L192" s="19">
        <v>1174.2750000000001</v>
      </c>
      <c r="M192" s="21">
        <v>2.6</v>
      </c>
      <c r="N192" s="21">
        <v>781.73333333333335</v>
      </c>
      <c r="O192" s="21">
        <v>2.9</v>
      </c>
      <c r="P192" s="21">
        <v>962.35714285714289</v>
      </c>
      <c r="Q192" s="21">
        <v>2.1</v>
      </c>
      <c r="R192" s="21">
        <v>1021.9</v>
      </c>
      <c r="S192" s="21">
        <v>2.5333333333333332</v>
      </c>
      <c r="T192" s="21">
        <v>908.15384615384619</v>
      </c>
      <c r="U192" s="22">
        <v>5.2222222222222223</v>
      </c>
      <c r="V192" s="22">
        <v>1508.5714285714287</v>
      </c>
      <c r="W192" s="22">
        <v>3.7</v>
      </c>
      <c r="X192" s="22">
        <v>1169.875</v>
      </c>
      <c r="Y192" s="22">
        <v>3.3333333333333335</v>
      </c>
      <c r="Z192" s="22">
        <v>1625.4</v>
      </c>
      <c r="AA192" s="22">
        <v>4.0714285714285712</v>
      </c>
      <c r="AB192" s="22">
        <v>1402.3</v>
      </c>
      <c r="AC192" s="24">
        <v>2.8888888888888888</v>
      </c>
      <c r="AD192" s="24">
        <v>1398.4</v>
      </c>
      <c r="AE192" s="24">
        <v>2.5</v>
      </c>
      <c r="AF192" s="24">
        <v>942.33333333333337</v>
      </c>
      <c r="AG192" s="24">
        <v>2.3333333333333335</v>
      </c>
      <c r="AH192" s="24">
        <v>906.8</v>
      </c>
      <c r="AI192" s="24">
        <v>2.5714285714285716</v>
      </c>
      <c r="AJ192" s="24">
        <v>1073.75</v>
      </c>
      <c r="AK192" s="26">
        <v>0.875</v>
      </c>
      <c r="AL192" s="26">
        <v>1130.5</v>
      </c>
      <c r="AM192" s="26">
        <v>0.1111111111111111</v>
      </c>
      <c r="AN192" s="26">
        <v>157</v>
      </c>
      <c r="AO192" s="26">
        <v>0.7</v>
      </c>
      <c r="AP192" s="26">
        <v>379.5</v>
      </c>
      <c r="AQ192" s="26">
        <v>0.55555555555555558</v>
      </c>
      <c r="AR192" s="26">
        <v>562.28571428571433</v>
      </c>
      <c r="AS192" s="28">
        <v>0.625</v>
      </c>
      <c r="AT192" s="28">
        <v>622</v>
      </c>
      <c r="AU192" s="28">
        <v>0.55555555555555558</v>
      </c>
      <c r="AV192" s="28">
        <v>795</v>
      </c>
      <c r="AW192" s="28">
        <v>0.7</v>
      </c>
      <c r="AX192" s="28">
        <v>600.66666666666663</v>
      </c>
      <c r="AY192" s="28">
        <v>0.62962962962962965</v>
      </c>
      <c r="AZ192" s="28">
        <v>662.28571428571433</v>
      </c>
      <c r="BA192" s="33">
        <f>Tabla25[[#This Row],[ROS_NUM_COR_COD_ROS_TG_NEG]]-Tabla25[[#This Row],[PAS_NUM_COR_COD_ROS_TG_NEG]]</f>
        <v>-1.9750000000000001</v>
      </c>
      <c r="BB192" s="33">
        <f>Tabla25[[#This Row],[ROS_DUR_COR_COD_ROS_TG_NEG]]-Tabla25[[#This Row],[PAS_DUR_COR_COD_ROS_TG_NEG]]</f>
        <v>-159.73333333333335</v>
      </c>
      <c r="BC192" s="33">
        <f>Tabla25[[#This Row],[ROS_NUM_COR_COD_ROS_TG_NEU]]-Tabla25[[#This Row],[PAS_NUM_COR_COD_ROS_TG_NEU]]</f>
        <v>-2.3444444444444441</v>
      </c>
      <c r="BD192" s="33">
        <f>Tabla25[[#This Row],[ROS_DUR_COR_COD_ROS_TG_NEU]]-Tabla25[[#This Row],[PAS_DUR_COR_COD_ROS_TG_NEU]]</f>
        <v>-167.35714285714289</v>
      </c>
      <c r="BE192" s="33">
        <f>Tabla25[[#This Row],[ROS_NUM_COR_COD_ROS_TG_POS]]-Tabla25[[#This Row],[PAS_NUM_COR_COD_ROS_TG_POS]]</f>
        <v>-1.4000000000000001</v>
      </c>
      <c r="BF192" s="33">
        <f>Tabla25[[#This Row],[ROS_DUR_COR_COD_ROS_TG_POS]]-Tabla25[[#This Row],[PAS_DUR_COR_COD_ROS_TG_POS]]</f>
        <v>-421.23333333333335</v>
      </c>
      <c r="BG192" s="33">
        <f>Tabla25[[#This Row],[ROS_NUM_COR_COD_ROS_TG_TOT]]-Tabla25[[#This Row],[PAS_NUM_COR_COD_ROS_TG_TOT]]</f>
        <v>-1.9037037037037035</v>
      </c>
      <c r="BH192" s="33">
        <f>Tabla25[[#This Row],[ROS_DUR_COR_COD_ROS_TG_TOT]]-Tabla25[[#This Row],[PAS_DUR_COR_COD_ROS_TG_TOT]]</f>
        <v>-245.86813186813185</v>
      </c>
      <c r="BI192" s="30">
        <f>Tabla25[[#This Row],[ROS_NUM_COR_COD_ESC_TG_NEG]]-Tabla25[[#This Row],[PAS_NUM_COR_COD_ESC_TG_NEG]]</f>
        <v>-2.9249999999999998</v>
      </c>
      <c r="BJ192" s="30">
        <f>Tabla25[[#This Row],[ROS_DUR_COR_COD_ESC_TG_NEG]]-Tabla25[[#This Row],[PAS_DUR_COR_COD_ESC_TG_NEG]]</f>
        <v>-250.92857142857133</v>
      </c>
      <c r="BK192" s="30">
        <f>Tabla25[[#This Row],[ROS_NUM_COR_COD_ESC_TG_NEU]]-Tabla25[[#This Row],[PAS_NUM_COR_COD_ESC_TG_NEU]]</f>
        <v>-2.9388888888888887</v>
      </c>
      <c r="BL192" s="30">
        <f>Tabla25[[#This Row],[ROS_DUR_COR_COD_ESC_TG_NEU]]-Tabla25[[#This Row],[PAS_DUR_COR_COD_ESC_TG_NEU]]</f>
        <v>-1082.6666666666667</v>
      </c>
      <c r="BM192" s="30">
        <f>Tabla25[[#This Row],[ROS_NUM_COR_COD_ESC_TG_POS]]-Tabla25[[#This Row],[PAS_NUM_COR_COD_ESC_TG_POS]]</f>
        <v>-2</v>
      </c>
      <c r="BN192" s="30">
        <f>Tabla25[[#This Row],[ROS_DUR_COR_COD_ESC_TG_POS]]-Tabla25[[#This Row],[PAS_DUR_COR_COD_ESC_TG_POS]]</f>
        <v>-531.57142857142856</v>
      </c>
      <c r="BO192" s="30">
        <f>Tabla25[[#This Row],[ROS_NUM_COR_COD_ESC_TG_TOT]]-Tabla25[[#This Row],[PAS_NUM_COR_COD_ESC_TG_TOT]]</f>
        <v>-2.6277777777777773</v>
      </c>
      <c r="BP192" s="30">
        <f>Tabla25[[#This Row],[ROS_DUR_COR_COD_ESC_TG_TOT]]-Tabla25[[#This Row],[PAS_DUR_COR_COD_ESC_TG_TOT]]</f>
        <v>-611.98928571428576</v>
      </c>
      <c r="BQ192" s="36">
        <f>Tabla25[[#This Row],[PAS_NUM_COR_COD_ROS_TG_NEG]]-Tabla25[[#This Row],[ESC_NUM_COR_COD_ROS_TG_NEG]]</f>
        <v>-0.28888888888888875</v>
      </c>
      <c r="BR192" s="36">
        <f>Tabla25[[#This Row],[PAS_DUR_COR_COD_ROS_TG_NEG]]-Tabla25[[#This Row],[ESC_DUR_COR_COD_ROS_TG_NEG]]</f>
        <v>-616.66666666666674</v>
      </c>
      <c r="BS192" s="36">
        <f>Tabla25[[#This Row],[PAS_NUM_COR_COD_ROS_TG_NEU]]-Tabla25[[#This Row],[ESC_NUM_COR_COD_ROS_TG_NEU]]</f>
        <v>0.39999999999999991</v>
      </c>
      <c r="BT192" s="36">
        <f>Tabla25[[#This Row],[PAS_DUR_COR_COD_ROS_TG_NEU]]-Tabla25[[#This Row],[ESC_DUR_COR_COD_ROS_TG_NEU]]</f>
        <v>20.023809523809518</v>
      </c>
      <c r="BU192" s="36">
        <f>Tabla25[[#This Row],[PAS_NUM_COR_COD_ROS_TG_POS]]-Tabla25[[#This Row],[ESC_NUM_COR_COD_ROS_TG_POS]]</f>
        <v>-0.23333333333333339</v>
      </c>
      <c r="BV192" s="36">
        <f>Tabla25[[#This Row],[PAS_DUR_COR_COD_ROS_TG_POS]]-Tabla25[[#This Row],[ESC_DUR_COR_COD_ROS_TG_POS]]</f>
        <v>115.10000000000002</v>
      </c>
      <c r="BW192" s="36">
        <f>Tabla25[[#This Row],[PAS_NUM_COR_COD_ROS_TG_TOT]]-Tabla25[[#This Row],[ESC_NUM_COR_COD_ROS_TG_TOT]]</f>
        <v>-3.8095238095238404E-2</v>
      </c>
      <c r="BX192" s="36">
        <f>Tabla25[[#This Row],[PAS_DUR_COR_COD_ROS_TG_TOT]]-Tabla25[[#This Row],[ESC_DUR_COR_COD_ROS_TG_TOT]]</f>
        <v>-165.59615384615381</v>
      </c>
      <c r="BY192" s="39">
        <f>Tabla25[[#This Row],[PAS_NUM_COR_COD_ESC_TG_NEG]]-Tabla25[[#This Row],[ESC_NUM_COR_COD_ESC_TG_NEG]]</f>
        <v>-1.4222222222222225</v>
      </c>
      <c r="BZ192" s="39">
        <f>Tabla25[[#This Row],[PAS_DUR_COR_COD_ESC_TG_NEG]]-Tabla25[[#This Row],[ESC_DUR_COR_COD_ESC_TG_NEG]]</f>
        <v>-127.14285714285734</v>
      </c>
      <c r="CA192" s="39">
        <f>Tabla25[[#This Row],[PAS_NUM_COR_COD_ESC_TG_NEU]]-Tabla25[[#This Row],[ESC_NUM_COR_COD_ESC_TG_NEU]]</f>
        <v>-0.65000000000000036</v>
      </c>
      <c r="CB192" s="39">
        <f>Tabla25[[#This Row],[PAS_DUR_COR_COD_ESC_TG_NEU]]-Tabla25[[#This Row],[ESC_DUR_COR_COD_ESC_TG_NEU]]</f>
        <v>69.791666666666742</v>
      </c>
      <c r="CC192" s="39">
        <f>Tabla25[[#This Row],[PAS_NUM_COR_COD_ESC_TG_POS]]-Tabla25[[#This Row],[ESC_NUM_COR_COD_ESC_TG_POS]]</f>
        <v>-0.6333333333333333</v>
      </c>
      <c r="CD192" s="39">
        <f>Tabla25[[#This Row],[PAS_DUR_COR_COD_ESC_TG_POS]]-Tabla25[[#This Row],[ESC_DUR_COR_COD_ESC_TG_POS]]</f>
        <v>-714.32857142857154</v>
      </c>
      <c r="CE192" s="39">
        <f>Tabla25[[#This Row],[PAS_NUM_COR_COD_ESC_TG_TOT]]-Tabla25[[#This Row],[ESC_NUM_COR_COD_ESC_TG_TOT]]</f>
        <v>-0.88809523809523805</v>
      </c>
      <c r="CF192" s="39">
        <f>Tabla25[[#This Row],[PAS_DUR_COR_COD_ESC_TG_TOT]]-Tabla25[[#This Row],[ESC_DUR_COR_COD_ESC_TG_TOT]]</f>
        <v>-228.02499999999986</v>
      </c>
      <c r="CG192" s="42">
        <f>Tabla25[[#This Row],[PAS_NUM_COR_COD_ROS_TG_NEG]]-Tabla25[[#This Row],[PAS_NUM_COR_COD_ESC_TG_NEG]]</f>
        <v>-1.1999999999999997</v>
      </c>
      <c r="CH192" s="42">
        <f>Tabla25[[#This Row],[PAS_NUM_COR_COD_ROS_TG_NEU]]-Tabla25[[#This Row],[PAS_NUM_COR_COD_ESC_TG_NEU]]</f>
        <v>-0.14999999999999991</v>
      </c>
      <c r="CI192" s="42">
        <f>Tabla25[[#This Row],[PAS_NUM_COR_COD_ROS_TG_POS]]-Tabla25[[#This Row],[PAS_NUM_COR_COD_ESC_TG_POS]]</f>
        <v>-0.60000000000000009</v>
      </c>
      <c r="CJ192" s="42">
        <f>Tabla25[[#This Row],[PAS_NUM_COR_COD_ROS_TG_TOT]]-Tabla25[[#This Row],[PAS_NUM_COR_COD_ESC_TG_TOT]]</f>
        <v>-0.64999999999999991</v>
      </c>
      <c r="CK192" s="42">
        <f>Tabla25[[#This Row],[PAS_DUR_COR_COD_ROS_TG_NEG]]-Tabla25[[#This Row],[PAS_DUR_COR_COD_ESC_TG_NEG]]</f>
        <v>-599.69523809523798</v>
      </c>
      <c r="CL192" s="42">
        <f>Tabla25[[#This Row],[PAS_DUR_COR_COD_ROS_TG_NEU]]-Tabla25[[#This Row],[PAS_DUR_COR_COD_ESC_TG_NEU]]</f>
        <v>-277.30952380952385</v>
      </c>
      <c r="CM192" s="42">
        <f>Tabla25[[#This Row],[PAS_DUR_COR_COD_ROS_TG_POS]]-Tabla25[[#This Row],[PAS_DUR_COR_COD_ESC_TG_POS]]</f>
        <v>110.82857142857142</v>
      </c>
      <c r="CN192" s="42">
        <f>Tabla25[[#This Row],[PAS_DUR_COR_COD_ROS_TG_TOT]]-Tabla25[[#This Row],[PAS_DUR_COR_COD_ESC_TG_TOT]]</f>
        <v>-266.1211538461539</v>
      </c>
      <c r="CO192" s="44">
        <f>Tabla25[[#This Row],[ESC_NUM_COR_COD_ROS_TG_NEG]]-Tabla25[[#This Row],[ESC_NUM_COR_COD_ESC_TG_NEG]]</f>
        <v>-2.3333333333333335</v>
      </c>
      <c r="CP192" s="44">
        <f>Tabla25[[#This Row],[ESC_NUM_COR_COD_ROS_TG_NEU]]-Tabla25[[#This Row],[ESC_NUM_COR_COD_ESC_TG_NEU]]</f>
        <v>-1.2000000000000002</v>
      </c>
      <c r="CQ192" s="44">
        <f>Tabla25[[#This Row],[ESC_NUM_COR_COD_ROS_TG_POS]]-Tabla25[[#This Row],[ESC_NUM_COR_COD_ESC_TG_POS]]</f>
        <v>-1</v>
      </c>
      <c r="CR192" s="44">
        <f>Tabla25[[#This Row],[ESC_NUM_COR_COD_ROS_TG_TOT]]-Tabla25[[#This Row],[ESC_NUM_COR_COD_ESC_TG_TOT]]</f>
        <v>-1.4999999999999996</v>
      </c>
      <c r="CS192" s="44">
        <f>Tabla25[[#This Row],[ESC_DUR_COR_COD_ROS_TG_NEG]]-Tabla25[[#This Row],[ESC_DUR_COR_COD_ESC_TG_NEG]]</f>
        <v>-110.17142857142858</v>
      </c>
      <c r="CT192" s="44">
        <f>Tabla25[[#This Row],[ESC_DUR_COR_COD_ROS_TG_NEU]]-Tabla25[[#This Row],[ESC_DUR_COR_COD_ESC_TG_NEU]]</f>
        <v>-227.54166666666663</v>
      </c>
      <c r="CU192" s="44">
        <f>Tabla25[[#This Row],[ESC_DUR_COR_COD_ROS_TG_POS]]-Tabla25[[#This Row],[ESC_DUR_COR_COD_ESC_TG_POS]]</f>
        <v>-718.60000000000014</v>
      </c>
      <c r="CV192" s="44">
        <f>Tabla25[[#This Row],[ESC_DUR_COR_COD_ROS_TG_TOT]]-Tabla25[[#This Row],[ESC_DUR_COR_COD_ESC_TG_TOT]]</f>
        <v>-328.54999999999995</v>
      </c>
      <c r="CW192" s="47">
        <f>Tabla25[[#This Row],[ROS_NUM_COR_COD_ROS_TG_NEG]]-Tabla25[[#This Row],[ROS_NUM_COR_COD_ESC_TG_NEG]]</f>
        <v>-0.25</v>
      </c>
      <c r="CX192" s="47">
        <f>Tabla25[[#This Row],[ROS_NUM_COR_COD_ROS_TG_NEU]]-Tabla25[[#This Row],[ROS_NUM_COR_COD_ESC_TG_NEU]]</f>
        <v>0.44444444444444448</v>
      </c>
      <c r="CY192" s="47">
        <f>Tabla25[[#This Row],[ROS_NUM_COR_COD_ROS_TG_POS]]-Tabla25[[#This Row],[ROS_NUM_COR_COD_ESC_TG_POS]]</f>
        <v>0</v>
      </c>
      <c r="CZ192" s="47">
        <f>Tabla25[[#This Row],[ROS_NUM_COR_COD_ROS_TG_TOT]]-Tabla25[[#This Row],[ROS_NUM_COR_COD_ESC_TG_TOT]]</f>
        <v>7.407407407407407E-2</v>
      </c>
      <c r="DA192" s="47">
        <f>Tabla25[[#This Row],[ROS_DUR_COR_COD_ROS_TG_NEG]]-Tabla25[[#This Row],[ROS_DUR_COR_COD_ESC_TG_NEG]]</f>
        <v>-508.5</v>
      </c>
      <c r="DB192" s="47">
        <f>Tabla25[[#This Row],[ROS_DUR_COR_COD_ROS_TG_NEU]]-Tabla25[[#This Row],[ROS_DUR_COR_COD_ESC_TG_NEU]]</f>
        <v>638</v>
      </c>
      <c r="DC192" s="47">
        <f>Tabla25[[#This Row],[ROS_DUR_COR_COD_ROS_TG_POS]]-Tabla25[[#This Row],[ROS_DUR_COR_COD_ESC_TG_POS]]</f>
        <v>221.16666666666663</v>
      </c>
      <c r="DD192" s="47">
        <f>Tabla25[[#This Row],[ROS_DUR_COR_COD_ROS_TG_TOT]]-Tabla25[[#This Row],[ROS_DUR_COR_COD_ESC_TG_TOT]]</f>
        <v>100</v>
      </c>
    </row>
    <row r="193" spans="1:108" x14ac:dyDescent="0.3">
      <c r="A193" s="2" t="s">
        <v>191</v>
      </c>
      <c r="B193" s="2">
        <v>50</v>
      </c>
      <c r="C193" s="2">
        <v>2</v>
      </c>
      <c r="D193" s="2">
        <v>50</v>
      </c>
      <c r="E193" s="19">
        <v>4.2105263157894735</v>
      </c>
      <c r="F193" s="19">
        <v>1351.2307692307693</v>
      </c>
      <c r="G193" s="19">
        <v>2.95</v>
      </c>
      <c r="H193" s="19">
        <v>946.23076923076928</v>
      </c>
      <c r="I193" s="19">
        <v>3.7</v>
      </c>
      <c r="J193" s="19">
        <v>1482.4166666666667</v>
      </c>
      <c r="K193" s="19">
        <v>3.6101694915254239</v>
      </c>
      <c r="L193" s="19">
        <v>1254.1052631578948</v>
      </c>
      <c r="M193" s="21">
        <v>2.736842105263158</v>
      </c>
      <c r="N193" s="21">
        <v>916.16666666666663</v>
      </c>
      <c r="O193" s="21">
        <v>3.4</v>
      </c>
      <c r="P193" s="21">
        <v>1313</v>
      </c>
      <c r="Q193" s="21">
        <v>3.35</v>
      </c>
      <c r="R193" s="21">
        <v>1193.7142857142858</v>
      </c>
      <c r="S193" s="21">
        <v>3.1694915254237288</v>
      </c>
      <c r="T193" s="21">
        <v>1139.1621621621621</v>
      </c>
      <c r="U193" s="22">
        <v>1.6666666666666667</v>
      </c>
      <c r="V193" s="22">
        <v>423.33333333333331</v>
      </c>
      <c r="W193" s="22">
        <v>3.4444444444444446</v>
      </c>
      <c r="X193" s="22">
        <v>902.16666666666663</v>
      </c>
      <c r="Y193" s="22">
        <v>2.875</v>
      </c>
      <c r="Z193" s="22">
        <v>681.5</v>
      </c>
      <c r="AA193" s="22">
        <v>2.6538461538461537</v>
      </c>
      <c r="AB193" s="22">
        <v>669</v>
      </c>
      <c r="AC193" s="24">
        <v>2.8888888888888888</v>
      </c>
      <c r="AD193" s="24">
        <v>957.8</v>
      </c>
      <c r="AE193" s="24">
        <v>3.1111111111111112</v>
      </c>
      <c r="AF193" s="24">
        <v>795</v>
      </c>
      <c r="AG193" s="24">
        <v>3.625</v>
      </c>
      <c r="AH193" s="24">
        <v>1027.2</v>
      </c>
      <c r="AI193" s="24">
        <v>3.1923076923076925</v>
      </c>
      <c r="AJ193" s="24">
        <v>918.4375</v>
      </c>
      <c r="AK193" s="26">
        <v>1.4444444444444444</v>
      </c>
      <c r="AL193" s="26">
        <v>448.14285714285717</v>
      </c>
      <c r="AM193" s="26">
        <v>1.8571428571428572</v>
      </c>
      <c r="AN193" s="26">
        <v>624.5</v>
      </c>
      <c r="AO193" s="26">
        <v>1.1111111111111112</v>
      </c>
      <c r="AP193" s="26">
        <v>366.2</v>
      </c>
      <c r="AQ193" s="26">
        <v>1.44</v>
      </c>
      <c r="AR193" s="26">
        <v>484.16666666666669</v>
      </c>
      <c r="AS193" s="28">
        <v>4.333333333333333</v>
      </c>
      <c r="AT193" s="28">
        <v>1061.2222222222222</v>
      </c>
      <c r="AU193" s="28">
        <v>3.1428571428571428</v>
      </c>
      <c r="AV193" s="28">
        <v>1051.4000000000001</v>
      </c>
      <c r="AW193" s="28">
        <v>3.4444444444444446</v>
      </c>
      <c r="AX193" s="28">
        <v>887.125</v>
      </c>
      <c r="AY193" s="28">
        <v>3.68</v>
      </c>
      <c r="AZ193" s="28">
        <v>995.68181818181813</v>
      </c>
      <c r="BA193" s="33">
        <f>Tabla25[[#This Row],[ROS_NUM_COR_COD_ROS_TG_NEG]]-Tabla25[[#This Row],[PAS_NUM_COR_COD_ROS_TG_NEG]]</f>
        <v>1.5964912280701751</v>
      </c>
      <c r="BB193" s="33">
        <f>Tabla25[[#This Row],[ROS_DUR_COR_COD_ROS_TG_NEG]]-Tabla25[[#This Row],[PAS_DUR_COR_COD_ROS_TG_NEG]]</f>
        <v>145.05555555555554</v>
      </c>
      <c r="BC193" s="33">
        <f>Tabla25[[#This Row],[ROS_NUM_COR_COD_ROS_TG_NEU]]-Tabla25[[#This Row],[PAS_NUM_COR_COD_ROS_TG_NEU]]</f>
        <v>-0.25714285714285712</v>
      </c>
      <c r="BD193" s="33">
        <f>Tabla25[[#This Row],[ROS_DUR_COR_COD_ROS_TG_NEU]]-Tabla25[[#This Row],[PAS_DUR_COR_COD_ROS_TG_NEU]]</f>
        <v>-261.59999999999991</v>
      </c>
      <c r="BE193" s="33">
        <f>Tabla25[[#This Row],[ROS_NUM_COR_COD_ROS_TG_POS]]-Tabla25[[#This Row],[PAS_NUM_COR_COD_ROS_TG_POS]]</f>
        <v>9.4444444444444553E-2</v>
      </c>
      <c r="BF193" s="33">
        <f>Tabla25[[#This Row],[ROS_DUR_COR_COD_ROS_TG_POS]]-Tabla25[[#This Row],[PAS_DUR_COR_COD_ROS_TG_POS]]</f>
        <v>-306.58928571428578</v>
      </c>
      <c r="BG193" s="33">
        <f>Tabla25[[#This Row],[ROS_NUM_COR_COD_ROS_TG_TOT]]-Tabla25[[#This Row],[PAS_NUM_COR_COD_ROS_TG_TOT]]</f>
        <v>0.51050847457627135</v>
      </c>
      <c r="BH193" s="33">
        <f>Tabla25[[#This Row],[ROS_DUR_COR_COD_ROS_TG_TOT]]-Tabla25[[#This Row],[PAS_DUR_COR_COD_ROS_TG_TOT]]</f>
        <v>-143.48034398034395</v>
      </c>
      <c r="BI193" s="30">
        <f>Tabla25[[#This Row],[ROS_NUM_COR_COD_ESC_TG_NEG]]-Tabla25[[#This Row],[PAS_NUM_COR_COD_ESC_TG_NEG]]</f>
        <v>-2.7660818713450288</v>
      </c>
      <c r="BJ193" s="30">
        <f>Tabla25[[#This Row],[ROS_DUR_COR_COD_ESC_TG_NEG]]-Tabla25[[#This Row],[PAS_DUR_COR_COD_ESC_TG_NEG]]</f>
        <v>-903.08791208791217</v>
      </c>
      <c r="BK193" s="30">
        <f>Tabla25[[#This Row],[ROS_NUM_COR_COD_ESC_TG_NEU]]-Tabla25[[#This Row],[PAS_NUM_COR_COD_ESC_TG_NEU]]</f>
        <v>-1.092857142857143</v>
      </c>
      <c r="BL193" s="30">
        <f>Tabla25[[#This Row],[ROS_DUR_COR_COD_ESC_TG_NEU]]-Tabla25[[#This Row],[PAS_DUR_COR_COD_ESC_TG_NEU]]</f>
        <v>-321.73076923076928</v>
      </c>
      <c r="BM193" s="30">
        <f>Tabla25[[#This Row],[ROS_NUM_COR_COD_ESC_TG_POS]]-Tabla25[[#This Row],[PAS_NUM_COR_COD_ESC_TG_POS]]</f>
        <v>-2.588888888888889</v>
      </c>
      <c r="BN193" s="30">
        <f>Tabla25[[#This Row],[ROS_DUR_COR_COD_ESC_TG_POS]]-Tabla25[[#This Row],[PAS_DUR_COR_COD_ESC_TG_POS]]</f>
        <v>-1116.2166666666667</v>
      </c>
      <c r="BO193" s="30">
        <f>Tabla25[[#This Row],[ROS_NUM_COR_COD_ESC_TG_TOT]]-Tabla25[[#This Row],[PAS_NUM_COR_COD_ESC_TG_TOT]]</f>
        <v>-2.1701694915254239</v>
      </c>
      <c r="BP193" s="30">
        <f>Tabla25[[#This Row],[ROS_DUR_COR_COD_ESC_TG_TOT]]-Tabla25[[#This Row],[PAS_DUR_COR_COD_ESC_TG_TOT]]</f>
        <v>-769.93859649122805</v>
      </c>
      <c r="BQ193" s="36">
        <f>Tabla25[[#This Row],[PAS_NUM_COR_COD_ROS_TG_NEG]]-Tabla25[[#This Row],[ESC_NUM_COR_COD_ROS_TG_NEG]]</f>
        <v>-0.15204678362573087</v>
      </c>
      <c r="BR193" s="36">
        <f>Tabla25[[#This Row],[PAS_DUR_COR_COD_ROS_TG_NEG]]-Tabla25[[#This Row],[ESC_DUR_COR_COD_ROS_TG_NEG]]</f>
        <v>-41.633333333333326</v>
      </c>
      <c r="BS193" s="36">
        <f>Tabla25[[#This Row],[PAS_NUM_COR_COD_ROS_TG_NEU]]-Tabla25[[#This Row],[ESC_NUM_COR_COD_ROS_TG_NEU]]</f>
        <v>0.28888888888888875</v>
      </c>
      <c r="BT193" s="36">
        <f>Tabla25[[#This Row],[PAS_DUR_COR_COD_ROS_TG_NEU]]-Tabla25[[#This Row],[ESC_DUR_COR_COD_ROS_TG_NEU]]</f>
        <v>518</v>
      </c>
      <c r="BU193" s="36">
        <f>Tabla25[[#This Row],[PAS_NUM_COR_COD_ROS_TG_POS]]-Tabla25[[#This Row],[ESC_NUM_COR_COD_ROS_TG_POS]]</f>
        <v>-0.27499999999999991</v>
      </c>
      <c r="BV193" s="36">
        <f>Tabla25[[#This Row],[PAS_DUR_COR_COD_ROS_TG_POS]]-Tabla25[[#This Row],[ESC_DUR_COR_COD_ROS_TG_POS]]</f>
        <v>166.51428571428573</v>
      </c>
      <c r="BW193" s="36">
        <f>Tabla25[[#This Row],[PAS_NUM_COR_COD_ROS_TG_TOT]]-Tabla25[[#This Row],[ESC_NUM_COR_COD_ROS_TG_TOT]]</f>
        <v>-2.2816166883963707E-2</v>
      </c>
      <c r="BX193" s="36">
        <f>Tabla25[[#This Row],[PAS_DUR_COR_COD_ROS_TG_TOT]]-Tabla25[[#This Row],[ESC_DUR_COR_COD_ROS_TG_TOT]]</f>
        <v>220.72466216216208</v>
      </c>
      <c r="BY193" s="39">
        <f>Tabla25[[#This Row],[PAS_NUM_COR_COD_ESC_TG_NEG]]-Tabla25[[#This Row],[ESC_NUM_COR_COD_ESC_TG_NEG]]</f>
        <v>2.5438596491228065</v>
      </c>
      <c r="BZ193" s="39">
        <f>Tabla25[[#This Row],[PAS_DUR_COR_COD_ESC_TG_NEG]]-Tabla25[[#This Row],[ESC_DUR_COR_COD_ESC_TG_NEG]]</f>
        <v>927.89743589743603</v>
      </c>
      <c r="CA193" s="39">
        <f>Tabla25[[#This Row],[PAS_NUM_COR_COD_ESC_TG_NEU]]-Tabla25[[#This Row],[ESC_NUM_COR_COD_ESC_TG_NEU]]</f>
        <v>-0.49444444444444446</v>
      </c>
      <c r="CB193" s="39">
        <f>Tabla25[[#This Row],[PAS_DUR_COR_COD_ESC_TG_NEU]]-Tabla25[[#This Row],[ESC_DUR_COR_COD_ESC_TG_NEU]]</f>
        <v>44.064102564102654</v>
      </c>
      <c r="CC193" s="39">
        <f>Tabla25[[#This Row],[PAS_NUM_COR_COD_ESC_TG_POS]]-Tabla25[[#This Row],[ESC_NUM_COR_COD_ESC_TG_POS]]</f>
        <v>0.82500000000000018</v>
      </c>
      <c r="CD193" s="39">
        <f>Tabla25[[#This Row],[PAS_DUR_COR_COD_ESC_TG_POS]]-Tabla25[[#This Row],[ESC_DUR_COR_COD_ESC_TG_POS]]</f>
        <v>800.91666666666674</v>
      </c>
      <c r="CE193" s="39">
        <f>Tabla25[[#This Row],[PAS_NUM_COR_COD_ESC_TG_TOT]]-Tabla25[[#This Row],[ESC_NUM_COR_COD_ESC_TG_TOT]]</f>
        <v>0.95632333767927014</v>
      </c>
      <c r="CF193" s="39">
        <f>Tabla25[[#This Row],[PAS_DUR_COR_COD_ESC_TG_TOT]]-Tabla25[[#This Row],[ESC_DUR_COR_COD_ESC_TG_TOT]]</f>
        <v>585.1052631578948</v>
      </c>
      <c r="CG193" s="42">
        <f>Tabla25[[#This Row],[PAS_NUM_COR_COD_ROS_TG_NEG]]-Tabla25[[#This Row],[PAS_NUM_COR_COD_ESC_TG_NEG]]</f>
        <v>-1.4736842105263155</v>
      </c>
      <c r="CH193" s="42">
        <f>Tabla25[[#This Row],[PAS_NUM_COR_COD_ROS_TG_NEU]]-Tabla25[[#This Row],[PAS_NUM_COR_COD_ESC_TG_NEU]]</f>
        <v>0.44999999999999973</v>
      </c>
      <c r="CI193" s="42">
        <f>Tabla25[[#This Row],[PAS_NUM_COR_COD_ROS_TG_POS]]-Tabla25[[#This Row],[PAS_NUM_COR_COD_ESC_TG_POS]]</f>
        <v>-0.35000000000000009</v>
      </c>
      <c r="CJ193" s="42">
        <f>Tabla25[[#This Row],[PAS_NUM_COR_COD_ROS_TG_TOT]]-Tabla25[[#This Row],[PAS_NUM_COR_COD_ESC_TG_TOT]]</f>
        <v>-0.44067796610169507</v>
      </c>
      <c r="CK193" s="42">
        <f>Tabla25[[#This Row],[PAS_DUR_COR_COD_ROS_TG_NEG]]-Tabla25[[#This Row],[PAS_DUR_COR_COD_ESC_TG_NEG]]</f>
        <v>-435.06410256410265</v>
      </c>
      <c r="CL193" s="42">
        <f>Tabla25[[#This Row],[PAS_DUR_COR_COD_ROS_TG_NEU]]-Tabla25[[#This Row],[PAS_DUR_COR_COD_ESC_TG_NEU]]</f>
        <v>366.76923076923072</v>
      </c>
      <c r="CM193" s="42">
        <f>Tabla25[[#This Row],[PAS_DUR_COR_COD_ROS_TG_POS]]-Tabla25[[#This Row],[PAS_DUR_COR_COD_ESC_TG_POS]]</f>
        <v>-288.70238095238096</v>
      </c>
      <c r="CN193" s="42">
        <f>Tabla25[[#This Row],[PAS_DUR_COR_COD_ROS_TG_TOT]]-Tabla25[[#This Row],[PAS_DUR_COR_COD_ESC_TG_TOT]]</f>
        <v>-114.94310099573272</v>
      </c>
      <c r="CO193" s="44">
        <f>Tabla25[[#This Row],[ESC_NUM_COR_COD_ROS_TG_NEG]]-Tabla25[[#This Row],[ESC_NUM_COR_COD_ESC_TG_NEG]]</f>
        <v>1.2222222222222221</v>
      </c>
      <c r="CP193" s="44">
        <f>Tabla25[[#This Row],[ESC_NUM_COR_COD_ROS_TG_NEU]]-Tabla25[[#This Row],[ESC_NUM_COR_COD_ESC_TG_NEU]]</f>
        <v>-0.33333333333333348</v>
      </c>
      <c r="CQ193" s="44">
        <f>Tabla25[[#This Row],[ESC_NUM_COR_COD_ROS_TG_POS]]-Tabla25[[#This Row],[ESC_NUM_COR_COD_ESC_TG_POS]]</f>
        <v>0.75</v>
      </c>
      <c r="CR193" s="44">
        <f>Tabla25[[#This Row],[ESC_NUM_COR_COD_ROS_TG_TOT]]-Tabla25[[#This Row],[ESC_NUM_COR_COD_ESC_TG_TOT]]</f>
        <v>0.53846153846153877</v>
      </c>
      <c r="CS193" s="44">
        <f>Tabla25[[#This Row],[ESC_DUR_COR_COD_ROS_TG_NEG]]-Tabla25[[#This Row],[ESC_DUR_COR_COD_ESC_TG_NEG]]</f>
        <v>534.4666666666667</v>
      </c>
      <c r="CT193" s="44">
        <f>Tabla25[[#This Row],[ESC_DUR_COR_COD_ROS_TG_NEU]]-Tabla25[[#This Row],[ESC_DUR_COR_COD_ESC_TG_NEU]]</f>
        <v>-107.16666666666663</v>
      </c>
      <c r="CU193" s="44">
        <f>Tabla25[[#This Row],[ESC_DUR_COR_COD_ROS_TG_POS]]-Tabla25[[#This Row],[ESC_DUR_COR_COD_ESC_TG_POS]]</f>
        <v>345.70000000000005</v>
      </c>
      <c r="CV193" s="44">
        <f>Tabla25[[#This Row],[ESC_DUR_COR_COD_ROS_TG_TOT]]-Tabla25[[#This Row],[ESC_DUR_COR_COD_ESC_TG_TOT]]</f>
        <v>249.4375</v>
      </c>
      <c r="CW193" s="47">
        <f>Tabla25[[#This Row],[ROS_NUM_COR_COD_ROS_TG_NEG]]-Tabla25[[#This Row],[ROS_NUM_COR_COD_ESC_TG_NEG]]</f>
        <v>2.8888888888888884</v>
      </c>
      <c r="CX193" s="47">
        <f>Tabla25[[#This Row],[ROS_NUM_COR_COD_ROS_TG_NEU]]-Tabla25[[#This Row],[ROS_NUM_COR_COD_ESC_TG_NEU]]</f>
        <v>1.2857142857142856</v>
      </c>
      <c r="CY193" s="47">
        <f>Tabla25[[#This Row],[ROS_NUM_COR_COD_ROS_TG_POS]]-Tabla25[[#This Row],[ROS_NUM_COR_COD_ESC_TG_POS]]</f>
        <v>2.3333333333333335</v>
      </c>
      <c r="CZ193" s="47">
        <f>Tabla25[[#This Row],[ROS_NUM_COR_COD_ROS_TG_TOT]]-Tabla25[[#This Row],[ROS_NUM_COR_COD_ESC_TG_TOT]]</f>
        <v>2.2400000000000002</v>
      </c>
      <c r="DA193" s="47">
        <f>Tabla25[[#This Row],[ROS_DUR_COR_COD_ROS_TG_NEG]]-Tabla25[[#This Row],[ROS_DUR_COR_COD_ESC_TG_NEG]]</f>
        <v>613.07936507936506</v>
      </c>
      <c r="DB193" s="47">
        <f>Tabla25[[#This Row],[ROS_DUR_COR_COD_ROS_TG_NEU]]-Tabla25[[#This Row],[ROS_DUR_COR_COD_ESC_TG_NEU]]</f>
        <v>426.90000000000009</v>
      </c>
      <c r="DC193" s="47">
        <f>Tabla25[[#This Row],[ROS_DUR_COR_COD_ROS_TG_POS]]-Tabla25[[#This Row],[ROS_DUR_COR_COD_ESC_TG_POS]]</f>
        <v>520.92499999999995</v>
      </c>
      <c r="DD193" s="47">
        <f>Tabla25[[#This Row],[ROS_DUR_COR_COD_ROS_TG_TOT]]-Tabla25[[#This Row],[ROS_DUR_COR_COD_ESC_TG_TOT]]</f>
        <v>511.51515151515144</v>
      </c>
    </row>
    <row r="194" spans="1:108" x14ac:dyDescent="0.3">
      <c r="A194" s="2" t="s">
        <v>192</v>
      </c>
      <c r="B194" s="2">
        <v>50</v>
      </c>
      <c r="C194" s="2">
        <v>2</v>
      </c>
      <c r="D194" s="2">
        <v>50</v>
      </c>
      <c r="E194" s="19">
        <v>0.7</v>
      </c>
      <c r="F194" s="19">
        <v>174.55555555555554</v>
      </c>
      <c r="G194" s="19">
        <v>0.35</v>
      </c>
      <c r="H194" s="19">
        <v>121</v>
      </c>
      <c r="I194" s="19">
        <v>0.7</v>
      </c>
      <c r="J194" s="19">
        <v>162.1</v>
      </c>
      <c r="K194" s="19">
        <v>0.58333333333333337</v>
      </c>
      <c r="L194" s="19">
        <v>156.72</v>
      </c>
      <c r="M194" s="21">
        <v>0.6</v>
      </c>
      <c r="N194" s="21">
        <v>144.22222222222223</v>
      </c>
      <c r="O194" s="21">
        <v>0.7</v>
      </c>
      <c r="P194" s="21">
        <v>135.08333333333334</v>
      </c>
      <c r="Q194" s="21">
        <v>0.6</v>
      </c>
      <c r="R194" s="21">
        <v>188.375</v>
      </c>
      <c r="S194" s="21">
        <v>0.6333333333333333</v>
      </c>
      <c r="T194" s="21">
        <v>152.62068965517241</v>
      </c>
      <c r="U194" s="22">
        <v>1.75</v>
      </c>
      <c r="V194" s="22">
        <v>654</v>
      </c>
      <c r="W194" s="22">
        <v>1.2857142857142858</v>
      </c>
      <c r="X194" s="22">
        <v>397.6</v>
      </c>
      <c r="Y194" s="22">
        <v>2</v>
      </c>
      <c r="Z194" s="22">
        <v>462.125</v>
      </c>
      <c r="AA194" s="22">
        <v>1.72</v>
      </c>
      <c r="AB194" s="22">
        <v>497.5</v>
      </c>
      <c r="AC194" s="24">
        <v>2.875</v>
      </c>
      <c r="AD194" s="24">
        <v>1336.25</v>
      </c>
      <c r="AE194" s="24">
        <v>1.7142857142857142</v>
      </c>
      <c r="AF194" s="24">
        <v>1272.5</v>
      </c>
      <c r="AG194" s="24">
        <v>3.2</v>
      </c>
      <c r="AH194" s="24">
        <v>1093.3333333333333</v>
      </c>
      <c r="AI194" s="24">
        <v>2.68</v>
      </c>
      <c r="AJ194" s="24">
        <v>1204.1666666666667</v>
      </c>
      <c r="AK194" s="26">
        <v>0.33333333333333331</v>
      </c>
      <c r="AL194" s="26">
        <v>90.666666666666671</v>
      </c>
      <c r="AM194" s="26">
        <v>0.4</v>
      </c>
      <c r="AN194" s="26">
        <v>140</v>
      </c>
      <c r="AO194" s="26">
        <v>0.3</v>
      </c>
      <c r="AP194" s="26">
        <v>106.66666666666667</v>
      </c>
      <c r="AQ194" s="26">
        <v>0.34482758620689657</v>
      </c>
      <c r="AR194" s="26">
        <v>112.44444444444444</v>
      </c>
      <c r="AS194" s="28">
        <v>0.33333333333333331</v>
      </c>
      <c r="AT194" s="28">
        <v>108</v>
      </c>
      <c r="AU194" s="28">
        <v>0.1</v>
      </c>
      <c r="AV194" s="28">
        <v>93</v>
      </c>
      <c r="AW194" s="28">
        <v>0.2</v>
      </c>
      <c r="AX194" s="28">
        <v>205</v>
      </c>
      <c r="AY194" s="28">
        <v>0.20689655172413793</v>
      </c>
      <c r="AZ194" s="28">
        <v>124.4</v>
      </c>
      <c r="BA194" s="33">
        <f>Tabla25[[#This Row],[ROS_NUM_COR_COD_ROS_TG_NEG]]-Tabla25[[#This Row],[PAS_NUM_COR_COD_ROS_TG_NEG]]</f>
        <v>-0.26666666666666666</v>
      </c>
      <c r="BB194" s="33">
        <f>Tabla25[[#This Row],[ROS_DUR_COR_COD_ROS_TG_NEG]]-Tabla25[[#This Row],[PAS_DUR_COR_COD_ROS_TG_NEG]]</f>
        <v>-36.222222222222229</v>
      </c>
      <c r="BC194" s="33">
        <f>Tabla25[[#This Row],[ROS_NUM_COR_COD_ROS_TG_NEU]]-Tabla25[[#This Row],[PAS_NUM_COR_COD_ROS_TG_NEU]]</f>
        <v>-0.6</v>
      </c>
      <c r="BD194" s="33">
        <f>Tabla25[[#This Row],[ROS_DUR_COR_COD_ROS_TG_NEU]]-Tabla25[[#This Row],[PAS_DUR_COR_COD_ROS_TG_NEU]]</f>
        <v>-42.083333333333343</v>
      </c>
      <c r="BE194" s="33">
        <f>Tabla25[[#This Row],[ROS_NUM_COR_COD_ROS_TG_POS]]-Tabla25[[#This Row],[PAS_NUM_COR_COD_ROS_TG_POS]]</f>
        <v>-0.39999999999999997</v>
      </c>
      <c r="BF194" s="33">
        <f>Tabla25[[#This Row],[ROS_DUR_COR_COD_ROS_TG_POS]]-Tabla25[[#This Row],[PAS_DUR_COR_COD_ROS_TG_POS]]</f>
        <v>16.625</v>
      </c>
      <c r="BG194" s="33">
        <f>Tabla25[[#This Row],[ROS_NUM_COR_COD_ROS_TG_TOT]]-Tabla25[[#This Row],[PAS_NUM_COR_COD_ROS_TG_TOT]]</f>
        <v>-0.4264367816091954</v>
      </c>
      <c r="BH194" s="33">
        <f>Tabla25[[#This Row],[ROS_DUR_COR_COD_ROS_TG_TOT]]-Tabla25[[#This Row],[PAS_DUR_COR_COD_ROS_TG_TOT]]</f>
        <v>-28.220689655172407</v>
      </c>
      <c r="BI194" s="30">
        <f>Tabla25[[#This Row],[ROS_NUM_COR_COD_ESC_TG_NEG]]-Tabla25[[#This Row],[PAS_NUM_COR_COD_ESC_TG_NEG]]</f>
        <v>-0.36666666666666664</v>
      </c>
      <c r="BJ194" s="30">
        <f>Tabla25[[#This Row],[ROS_DUR_COR_COD_ESC_TG_NEG]]-Tabla25[[#This Row],[PAS_DUR_COR_COD_ESC_TG_NEG]]</f>
        <v>-83.888888888888872</v>
      </c>
      <c r="BK194" s="30">
        <f>Tabla25[[#This Row],[ROS_NUM_COR_COD_ESC_TG_NEU]]-Tabla25[[#This Row],[PAS_NUM_COR_COD_ESC_TG_NEU]]</f>
        <v>5.0000000000000044E-2</v>
      </c>
      <c r="BL194" s="30">
        <f>Tabla25[[#This Row],[ROS_DUR_COR_COD_ESC_TG_NEU]]-Tabla25[[#This Row],[PAS_DUR_COR_COD_ESC_TG_NEU]]</f>
        <v>19</v>
      </c>
      <c r="BM194" s="30">
        <f>Tabla25[[#This Row],[ROS_NUM_COR_COD_ESC_TG_POS]]-Tabla25[[#This Row],[PAS_NUM_COR_COD_ESC_TG_POS]]</f>
        <v>-0.39999999999999997</v>
      </c>
      <c r="BN194" s="30">
        <f>Tabla25[[#This Row],[ROS_DUR_COR_COD_ESC_TG_POS]]-Tabla25[[#This Row],[PAS_DUR_COR_COD_ESC_TG_POS]]</f>
        <v>-55.433333333333323</v>
      </c>
      <c r="BO194" s="30">
        <f>Tabla25[[#This Row],[ROS_NUM_COR_COD_ESC_TG_TOT]]-Tabla25[[#This Row],[PAS_NUM_COR_COD_ESC_TG_TOT]]</f>
        <v>-0.2385057471264368</v>
      </c>
      <c r="BP194" s="30">
        <f>Tabla25[[#This Row],[ROS_DUR_COR_COD_ESC_TG_TOT]]-Tabla25[[#This Row],[PAS_DUR_COR_COD_ESC_TG_TOT]]</f>
        <v>-44.275555555555556</v>
      </c>
      <c r="BQ194" s="36">
        <f>Tabla25[[#This Row],[PAS_NUM_COR_COD_ROS_TG_NEG]]-Tabla25[[#This Row],[ESC_NUM_COR_COD_ROS_TG_NEG]]</f>
        <v>-2.2749999999999999</v>
      </c>
      <c r="BR194" s="36">
        <f>Tabla25[[#This Row],[PAS_DUR_COR_COD_ROS_TG_NEG]]-Tabla25[[#This Row],[ESC_DUR_COR_COD_ROS_TG_NEG]]</f>
        <v>-1192.0277777777778</v>
      </c>
      <c r="BS194" s="36">
        <f>Tabla25[[#This Row],[PAS_NUM_COR_COD_ROS_TG_NEU]]-Tabla25[[#This Row],[ESC_NUM_COR_COD_ROS_TG_NEU]]</f>
        <v>-1.0142857142857142</v>
      </c>
      <c r="BT194" s="36">
        <f>Tabla25[[#This Row],[PAS_DUR_COR_COD_ROS_TG_NEU]]-Tabla25[[#This Row],[ESC_DUR_COR_COD_ROS_TG_NEU]]</f>
        <v>-1137.4166666666667</v>
      </c>
      <c r="BU194" s="36">
        <f>Tabla25[[#This Row],[PAS_NUM_COR_COD_ROS_TG_POS]]-Tabla25[[#This Row],[ESC_NUM_COR_COD_ROS_TG_POS]]</f>
        <v>-2.6</v>
      </c>
      <c r="BV194" s="36">
        <f>Tabla25[[#This Row],[PAS_DUR_COR_COD_ROS_TG_POS]]-Tabla25[[#This Row],[ESC_DUR_COR_COD_ROS_TG_POS]]</f>
        <v>-904.95833333333326</v>
      </c>
      <c r="BW194" s="36">
        <f>Tabla25[[#This Row],[PAS_NUM_COR_COD_ROS_TG_TOT]]-Tabla25[[#This Row],[ESC_NUM_COR_COD_ROS_TG_TOT]]</f>
        <v>-2.0466666666666669</v>
      </c>
      <c r="BX194" s="36">
        <f>Tabla25[[#This Row],[PAS_DUR_COR_COD_ROS_TG_TOT]]-Tabla25[[#This Row],[ESC_DUR_COR_COD_ROS_TG_TOT]]</f>
        <v>-1051.5459770114944</v>
      </c>
      <c r="BY194" s="39">
        <f>Tabla25[[#This Row],[PAS_NUM_COR_COD_ESC_TG_NEG]]-Tabla25[[#This Row],[ESC_NUM_COR_COD_ESC_TG_NEG]]</f>
        <v>-1.05</v>
      </c>
      <c r="BZ194" s="39">
        <f>Tabla25[[#This Row],[PAS_DUR_COR_COD_ESC_TG_NEG]]-Tabla25[[#This Row],[ESC_DUR_COR_COD_ESC_TG_NEG]]</f>
        <v>-479.44444444444446</v>
      </c>
      <c r="CA194" s="39">
        <f>Tabla25[[#This Row],[PAS_NUM_COR_COD_ESC_TG_NEU]]-Tabla25[[#This Row],[ESC_NUM_COR_COD_ESC_TG_NEU]]</f>
        <v>-0.93571428571428583</v>
      </c>
      <c r="CB194" s="39">
        <f>Tabla25[[#This Row],[PAS_DUR_COR_COD_ESC_TG_NEU]]-Tabla25[[#This Row],[ESC_DUR_COR_COD_ESC_TG_NEU]]</f>
        <v>-276.60000000000002</v>
      </c>
      <c r="CC194" s="39">
        <f>Tabla25[[#This Row],[PAS_NUM_COR_COD_ESC_TG_POS]]-Tabla25[[#This Row],[ESC_NUM_COR_COD_ESC_TG_POS]]</f>
        <v>-1.3</v>
      </c>
      <c r="CD194" s="39">
        <f>Tabla25[[#This Row],[PAS_DUR_COR_COD_ESC_TG_POS]]-Tabla25[[#This Row],[ESC_DUR_COR_COD_ESC_TG_POS]]</f>
        <v>-300.02499999999998</v>
      </c>
      <c r="CE194" s="39">
        <f>Tabla25[[#This Row],[PAS_NUM_COR_COD_ESC_TG_TOT]]-Tabla25[[#This Row],[ESC_NUM_COR_COD_ESC_TG_TOT]]</f>
        <v>-1.1366666666666667</v>
      </c>
      <c r="CF194" s="39">
        <f>Tabla25[[#This Row],[PAS_DUR_COR_COD_ESC_TG_TOT]]-Tabla25[[#This Row],[ESC_DUR_COR_COD_ESC_TG_TOT]]</f>
        <v>-340.78</v>
      </c>
      <c r="CG194" s="42">
        <f>Tabla25[[#This Row],[PAS_NUM_COR_COD_ROS_TG_NEG]]-Tabla25[[#This Row],[PAS_NUM_COR_COD_ESC_TG_NEG]]</f>
        <v>-9.9999999999999978E-2</v>
      </c>
      <c r="CH194" s="42">
        <f>Tabla25[[#This Row],[PAS_NUM_COR_COD_ROS_TG_NEU]]-Tabla25[[#This Row],[PAS_NUM_COR_COD_ESC_TG_NEU]]</f>
        <v>0.35</v>
      </c>
      <c r="CI194" s="42">
        <f>Tabla25[[#This Row],[PAS_NUM_COR_COD_ROS_TG_POS]]-Tabla25[[#This Row],[PAS_NUM_COR_COD_ESC_TG_POS]]</f>
        <v>-9.9999999999999978E-2</v>
      </c>
      <c r="CJ194" s="42">
        <f>Tabla25[[#This Row],[PAS_NUM_COR_COD_ROS_TG_TOT]]-Tabla25[[#This Row],[PAS_NUM_COR_COD_ESC_TG_TOT]]</f>
        <v>4.9999999999999933E-2</v>
      </c>
      <c r="CK194" s="42">
        <f>Tabla25[[#This Row],[PAS_DUR_COR_COD_ROS_TG_NEG]]-Tabla25[[#This Row],[PAS_DUR_COR_COD_ESC_TG_NEG]]</f>
        <v>-30.333333333333314</v>
      </c>
      <c r="CL194" s="42">
        <f>Tabla25[[#This Row],[PAS_DUR_COR_COD_ROS_TG_NEU]]-Tabla25[[#This Row],[PAS_DUR_COR_COD_ESC_TG_NEU]]</f>
        <v>14.083333333333343</v>
      </c>
      <c r="CM194" s="42">
        <f>Tabla25[[#This Row],[PAS_DUR_COR_COD_ROS_TG_POS]]-Tabla25[[#This Row],[PAS_DUR_COR_COD_ESC_TG_POS]]</f>
        <v>26.275000000000006</v>
      </c>
      <c r="CN194" s="42">
        <f>Tabla25[[#This Row],[PAS_DUR_COR_COD_ROS_TG_TOT]]-Tabla25[[#This Row],[PAS_DUR_COR_COD_ESC_TG_TOT]]</f>
        <v>-4.0993103448275861</v>
      </c>
      <c r="CO194" s="44">
        <f>Tabla25[[#This Row],[ESC_NUM_COR_COD_ROS_TG_NEG]]-Tabla25[[#This Row],[ESC_NUM_COR_COD_ESC_TG_NEG]]</f>
        <v>1.125</v>
      </c>
      <c r="CP194" s="44">
        <f>Tabla25[[#This Row],[ESC_NUM_COR_COD_ROS_TG_NEU]]-Tabla25[[#This Row],[ESC_NUM_COR_COD_ESC_TG_NEU]]</f>
        <v>0.42857142857142838</v>
      </c>
      <c r="CQ194" s="44">
        <f>Tabla25[[#This Row],[ESC_NUM_COR_COD_ROS_TG_POS]]-Tabla25[[#This Row],[ESC_NUM_COR_COD_ESC_TG_POS]]</f>
        <v>1.2000000000000002</v>
      </c>
      <c r="CR194" s="44">
        <f>Tabla25[[#This Row],[ESC_NUM_COR_COD_ROS_TG_TOT]]-Tabla25[[#This Row],[ESC_NUM_COR_COD_ESC_TG_TOT]]</f>
        <v>0.96000000000000019</v>
      </c>
      <c r="CS194" s="44">
        <f>Tabla25[[#This Row],[ESC_DUR_COR_COD_ROS_TG_NEG]]-Tabla25[[#This Row],[ESC_DUR_COR_COD_ESC_TG_NEG]]</f>
        <v>682.25</v>
      </c>
      <c r="CT194" s="44">
        <f>Tabla25[[#This Row],[ESC_DUR_COR_COD_ROS_TG_NEU]]-Tabla25[[#This Row],[ESC_DUR_COR_COD_ESC_TG_NEU]]</f>
        <v>874.9</v>
      </c>
      <c r="CU194" s="44">
        <f>Tabla25[[#This Row],[ESC_DUR_COR_COD_ROS_TG_POS]]-Tabla25[[#This Row],[ESC_DUR_COR_COD_ESC_TG_POS]]</f>
        <v>631.20833333333326</v>
      </c>
      <c r="CV194" s="44">
        <f>Tabla25[[#This Row],[ESC_DUR_COR_COD_ROS_TG_TOT]]-Tabla25[[#This Row],[ESC_DUR_COR_COD_ESC_TG_TOT]]</f>
        <v>706.66666666666674</v>
      </c>
      <c r="CW194" s="47">
        <f>Tabla25[[#This Row],[ROS_NUM_COR_COD_ROS_TG_NEG]]-Tabla25[[#This Row],[ROS_NUM_COR_COD_ESC_TG_NEG]]</f>
        <v>0</v>
      </c>
      <c r="CX194" s="47">
        <f>Tabla25[[#This Row],[ROS_NUM_COR_COD_ROS_TG_NEU]]-Tabla25[[#This Row],[ROS_NUM_COR_COD_ESC_TG_NEU]]</f>
        <v>-0.30000000000000004</v>
      </c>
      <c r="CY194" s="47">
        <f>Tabla25[[#This Row],[ROS_NUM_COR_COD_ROS_TG_POS]]-Tabla25[[#This Row],[ROS_NUM_COR_COD_ESC_TG_POS]]</f>
        <v>-9.9999999999999978E-2</v>
      </c>
      <c r="CZ194" s="47">
        <f>Tabla25[[#This Row],[ROS_NUM_COR_COD_ROS_TG_TOT]]-Tabla25[[#This Row],[ROS_NUM_COR_COD_ESC_TG_TOT]]</f>
        <v>-0.13793103448275865</v>
      </c>
      <c r="DA194" s="47">
        <f>Tabla25[[#This Row],[ROS_DUR_COR_COD_ROS_TG_NEG]]-Tabla25[[#This Row],[ROS_DUR_COR_COD_ESC_TG_NEG]]</f>
        <v>17.333333333333329</v>
      </c>
      <c r="DB194" s="47">
        <f>Tabla25[[#This Row],[ROS_DUR_COR_COD_ROS_TG_NEU]]-Tabla25[[#This Row],[ROS_DUR_COR_COD_ESC_TG_NEU]]</f>
        <v>-47</v>
      </c>
      <c r="DC194" s="47">
        <f>Tabla25[[#This Row],[ROS_DUR_COR_COD_ROS_TG_POS]]-Tabla25[[#This Row],[ROS_DUR_COR_COD_ESC_TG_POS]]</f>
        <v>98.333333333333329</v>
      </c>
      <c r="DD194" s="47">
        <f>Tabla25[[#This Row],[ROS_DUR_COR_COD_ROS_TG_TOT]]-Tabla25[[#This Row],[ROS_DUR_COR_COD_ESC_TG_TOT]]</f>
        <v>11.955555555555563</v>
      </c>
    </row>
    <row r="195" spans="1:108" x14ac:dyDescent="0.3">
      <c r="A195" s="4" t="s">
        <v>193</v>
      </c>
      <c r="B195" s="2">
        <v>50</v>
      </c>
      <c r="C195" s="2">
        <v>2</v>
      </c>
      <c r="D195" s="2">
        <v>55</v>
      </c>
      <c r="E195" s="19">
        <v>3.2777777777777777</v>
      </c>
      <c r="F195" s="19">
        <v>1082.5</v>
      </c>
      <c r="G195" s="19">
        <v>2.65</v>
      </c>
      <c r="H195" s="19">
        <v>887.77777777777783</v>
      </c>
      <c r="I195" s="19">
        <v>3</v>
      </c>
      <c r="J195" s="19">
        <v>1066</v>
      </c>
      <c r="K195" s="19">
        <v>2.9655172413793105</v>
      </c>
      <c r="L195" s="19">
        <v>1008.2745098039215</v>
      </c>
      <c r="M195" s="21">
        <v>3.3888888888888888</v>
      </c>
      <c r="N195" s="21">
        <v>1121.625</v>
      </c>
      <c r="O195" s="21">
        <v>3.5</v>
      </c>
      <c r="P195" s="21">
        <v>1316.7058823529412</v>
      </c>
      <c r="Q195" s="21">
        <v>3.35</v>
      </c>
      <c r="R195" s="21">
        <v>1373.1333333333334</v>
      </c>
      <c r="S195" s="21">
        <v>3.4137931034482758</v>
      </c>
      <c r="T195" s="21">
        <v>1269.3125</v>
      </c>
      <c r="U195" s="22">
        <v>3.6666666666666665</v>
      </c>
      <c r="V195" s="22">
        <v>1070.6666666666667</v>
      </c>
      <c r="W195" s="22">
        <v>6.5</v>
      </c>
      <c r="X195" s="22">
        <v>1877.75</v>
      </c>
      <c r="Y195" s="22">
        <v>5</v>
      </c>
      <c r="Z195" s="22">
        <v>1700.2</v>
      </c>
      <c r="AA195" s="22">
        <v>5.166666666666667</v>
      </c>
      <c r="AB195" s="22">
        <v>1602</v>
      </c>
      <c r="AC195" s="24">
        <v>2</v>
      </c>
      <c r="AD195" s="24">
        <v>855</v>
      </c>
      <c r="AE195" s="24">
        <v>0.5</v>
      </c>
      <c r="AF195" s="24">
        <v>335</v>
      </c>
      <c r="AG195" s="24">
        <v>1</v>
      </c>
      <c r="AH195" s="24">
        <v>636.33333333333337</v>
      </c>
      <c r="AI195" s="24">
        <v>1.0833333333333333</v>
      </c>
      <c r="AJ195" s="24">
        <v>612.71428571428567</v>
      </c>
      <c r="AK195" s="26">
        <v>1.6666666666666667</v>
      </c>
      <c r="AL195" s="26">
        <v>464.85714285714283</v>
      </c>
      <c r="AM195" s="26">
        <v>1.6</v>
      </c>
      <c r="AN195" s="26">
        <v>689.2</v>
      </c>
      <c r="AO195" s="26">
        <v>2.1</v>
      </c>
      <c r="AP195" s="26">
        <v>784</v>
      </c>
      <c r="AQ195" s="26">
        <v>1.7931034482758621</v>
      </c>
      <c r="AR195" s="26">
        <v>648.6</v>
      </c>
      <c r="AS195" s="28">
        <v>4.4444444444444446</v>
      </c>
      <c r="AT195" s="28">
        <v>1225.2222222222222</v>
      </c>
      <c r="AU195" s="28">
        <v>4.0999999999999996</v>
      </c>
      <c r="AV195" s="28">
        <v>1635.75</v>
      </c>
      <c r="AW195" s="28">
        <v>3.4</v>
      </c>
      <c r="AX195" s="28">
        <v>957.1</v>
      </c>
      <c r="AY195" s="28">
        <v>3.9655172413793105</v>
      </c>
      <c r="AZ195" s="28">
        <v>1247.5555555555557</v>
      </c>
      <c r="BA195" s="33">
        <f>Tabla25[[#This Row],[ROS_NUM_COR_COD_ROS_TG_NEG]]-Tabla25[[#This Row],[PAS_NUM_COR_COD_ROS_TG_NEG]]</f>
        <v>1.0555555555555558</v>
      </c>
      <c r="BB195" s="33">
        <f>Tabla25[[#This Row],[ROS_DUR_COR_COD_ROS_TG_NEG]]-Tabla25[[#This Row],[PAS_DUR_COR_COD_ROS_TG_NEG]]</f>
        <v>103.59722222222217</v>
      </c>
      <c r="BC195" s="33">
        <f>Tabla25[[#This Row],[ROS_NUM_COR_COD_ROS_TG_NEU]]-Tabla25[[#This Row],[PAS_NUM_COR_COD_ROS_TG_NEU]]</f>
        <v>0.59999999999999964</v>
      </c>
      <c r="BD195" s="33">
        <f>Tabla25[[#This Row],[ROS_DUR_COR_COD_ROS_TG_NEU]]-Tabla25[[#This Row],[PAS_DUR_COR_COD_ROS_TG_NEU]]</f>
        <v>319.04411764705878</v>
      </c>
      <c r="BE195" s="33">
        <f>Tabla25[[#This Row],[ROS_NUM_COR_COD_ROS_TG_POS]]-Tabla25[[#This Row],[PAS_NUM_COR_COD_ROS_TG_POS]]</f>
        <v>4.9999999999999822E-2</v>
      </c>
      <c r="BF195" s="33">
        <f>Tabla25[[#This Row],[ROS_DUR_COR_COD_ROS_TG_POS]]-Tabla25[[#This Row],[PAS_DUR_COR_COD_ROS_TG_POS]]</f>
        <v>-416.03333333333342</v>
      </c>
      <c r="BG195" s="33">
        <f>Tabla25[[#This Row],[ROS_NUM_COR_COD_ROS_TG_TOT]]-Tabla25[[#This Row],[PAS_NUM_COR_COD_ROS_TG_TOT]]</f>
        <v>0.5517241379310347</v>
      </c>
      <c r="BH195" s="33">
        <f>Tabla25[[#This Row],[ROS_DUR_COR_COD_ROS_TG_TOT]]-Tabla25[[#This Row],[PAS_DUR_COR_COD_ROS_TG_TOT]]</f>
        <v>-21.756944444444343</v>
      </c>
      <c r="BI195" s="30">
        <f>Tabla25[[#This Row],[ROS_NUM_COR_COD_ESC_TG_NEG]]-Tabla25[[#This Row],[PAS_NUM_COR_COD_ESC_TG_NEG]]</f>
        <v>-1.6111111111111109</v>
      </c>
      <c r="BJ195" s="30">
        <f>Tabla25[[#This Row],[ROS_DUR_COR_COD_ESC_TG_NEG]]-Tabla25[[#This Row],[PAS_DUR_COR_COD_ESC_TG_NEG]]</f>
        <v>-617.64285714285711</v>
      </c>
      <c r="BK195" s="30">
        <f>Tabla25[[#This Row],[ROS_NUM_COR_COD_ESC_TG_NEU]]-Tabla25[[#This Row],[PAS_NUM_COR_COD_ESC_TG_NEU]]</f>
        <v>-1.0499999999999998</v>
      </c>
      <c r="BL195" s="30">
        <f>Tabla25[[#This Row],[ROS_DUR_COR_COD_ESC_TG_NEU]]-Tabla25[[#This Row],[PAS_DUR_COR_COD_ESC_TG_NEU]]</f>
        <v>-198.57777777777778</v>
      </c>
      <c r="BM195" s="30">
        <f>Tabla25[[#This Row],[ROS_NUM_COR_COD_ESC_TG_POS]]-Tabla25[[#This Row],[PAS_NUM_COR_COD_ESC_TG_POS]]</f>
        <v>-0.89999999999999991</v>
      </c>
      <c r="BN195" s="30">
        <f>Tabla25[[#This Row],[ROS_DUR_COR_COD_ESC_TG_POS]]-Tabla25[[#This Row],[PAS_DUR_COR_COD_ESC_TG_POS]]</f>
        <v>-282</v>
      </c>
      <c r="BO195" s="30">
        <f>Tabla25[[#This Row],[ROS_NUM_COR_COD_ESC_TG_TOT]]-Tabla25[[#This Row],[PAS_NUM_COR_COD_ESC_TG_TOT]]</f>
        <v>-1.1724137931034484</v>
      </c>
      <c r="BP195" s="30">
        <f>Tabla25[[#This Row],[ROS_DUR_COR_COD_ESC_TG_TOT]]-Tabla25[[#This Row],[PAS_DUR_COR_COD_ESC_TG_TOT]]</f>
        <v>-359.67450980392152</v>
      </c>
      <c r="BQ195" s="36">
        <f>Tabla25[[#This Row],[PAS_NUM_COR_COD_ROS_TG_NEG]]-Tabla25[[#This Row],[ESC_NUM_COR_COD_ROS_TG_NEG]]</f>
        <v>1.3888888888888888</v>
      </c>
      <c r="BR195" s="36">
        <f>Tabla25[[#This Row],[PAS_DUR_COR_COD_ROS_TG_NEG]]-Tabla25[[#This Row],[ESC_DUR_COR_COD_ROS_TG_NEG]]</f>
        <v>266.625</v>
      </c>
      <c r="BS195" s="36">
        <f>Tabla25[[#This Row],[PAS_NUM_COR_COD_ROS_TG_NEU]]-Tabla25[[#This Row],[ESC_NUM_COR_COD_ROS_TG_NEU]]</f>
        <v>3</v>
      </c>
      <c r="BT195" s="36">
        <f>Tabla25[[#This Row],[PAS_DUR_COR_COD_ROS_TG_NEU]]-Tabla25[[#This Row],[ESC_DUR_COR_COD_ROS_TG_NEU]]</f>
        <v>981.70588235294122</v>
      </c>
      <c r="BU195" s="36">
        <f>Tabla25[[#This Row],[PAS_NUM_COR_COD_ROS_TG_POS]]-Tabla25[[#This Row],[ESC_NUM_COR_COD_ROS_TG_POS]]</f>
        <v>2.35</v>
      </c>
      <c r="BV195" s="36">
        <f>Tabla25[[#This Row],[PAS_DUR_COR_COD_ROS_TG_POS]]-Tabla25[[#This Row],[ESC_DUR_COR_COD_ROS_TG_POS]]</f>
        <v>736.80000000000007</v>
      </c>
      <c r="BW195" s="36">
        <f>Tabla25[[#This Row],[PAS_NUM_COR_COD_ROS_TG_TOT]]-Tabla25[[#This Row],[ESC_NUM_COR_COD_ROS_TG_TOT]]</f>
        <v>2.3304597701149428</v>
      </c>
      <c r="BX195" s="36">
        <f>Tabla25[[#This Row],[PAS_DUR_COR_COD_ROS_TG_TOT]]-Tabla25[[#This Row],[ESC_DUR_COR_COD_ROS_TG_TOT]]</f>
        <v>656.59821428571433</v>
      </c>
      <c r="BY195" s="39">
        <f>Tabla25[[#This Row],[PAS_NUM_COR_COD_ESC_TG_NEG]]-Tabla25[[#This Row],[ESC_NUM_COR_COD_ESC_TG_NEG]]</f>
        <v>-0.38888888888888884</v>
      </c>
      <c r="BZ195" s="39">
        <f>Tabla25[[#This Row],[PAS_DUR_COR_COD_ESC_TG_NEG]]-Tabla25[[#This Row],[ESC_DUR_COR_COD_ESC_TG_NEG]]</f>
        <v>11.833333333333258</v>
      </c>
      <c r="CA195" s="39">
        <f>Tabla25[[#This Row],[PAS_NUM_COR_COD_ESC_TG_NEU]]-Tabla25[[#This Row],[ESC_NUM_COR_COD_ESC_TG_NEU]]</f>
        <v>-3.85</v>
      </c>
      <c r="CB195" s="39">
        <f>Tabla25[[#This Row],[PAS_DUR_COR_COD_ESC_TG_NEU]]-Tabla25[[#This Row],[ESC_DUR_COR_COD_ESC_TG_NEU]]</f>
        <v>-989.97222222222217</v>
      </c>
      <c r="CC195" s="39">
        <f>Tabla25[[#This Row],[PAS_NUM_COR_COD_ESC_TG_POS]]-Tabla25[[#This Row],[ESC_NUM_COR_COD_ESC_TG_POS]]</f>
        <v>-2</v>
      </c>
      <c r="CD195" s="39">
        <f>Tabla25[[#This Row],[PAS_DUR_COR_COD_ESC_TG_POS]]-Tabla25[[#This Row],[ESC_DUR_COR_COD_ESC_TG_POS]]</f>
        <v>-634.20000000000005</v>
      </c>
      <c r="CE195" s="39">
        <f>Tabla25[[#This Row],[PAS_NUM_COR_COD_ESC_TG_TOT]]-Tabla25[[#This Row],[ESC_NUM_COR_COD_ESC_TG_TOT]]</f>
        <v>-2.2011494252873565</v>
      </c>
      <c r="CF195" s="39">
        <f>Tabla25[[#This Row],[PAS_DUR_COR_COD_ESC_TG_TOT]]-Tabla25[[#This Row],[ESC_DUR_COR_COD_ESC_TG_TOT]]</f>
        <v>-593.72549019607845</v>
      </c>
      <c r="CG195" s="42">
        <f>Tabla25[[#This Row],[PAS_NUM_COR_COD_ROS_TG_NEG]]-Tabla25[[#This Row],[PAS_NUM_COR_COD_ESC_TG_NEG]]</f>
        <v>0.11111111111111116</v>
      </c>
      <c r="CH195" s="42">
        <f>Tabla25[[#This Row],[PAS_NUM_COR_COD_ROS_TG_NEU]]-Tabla25[[#This Row],[PAS_NUM_COR_COD_ESC_TG_NEU]]</f>
        <v>0.85000000000000009</v>
      </c>
      <c r="CI195" s="42">
        <f>Tabla25[[#This Row],[PAS_NUM_COR_COD_ROS_TG_POS]]-Tabla25[[#This Row],[PAS_NUM_COR_COD_ESC_TG_POS]]</f>
        <v>0.35000000000000009</v>
      </c>
      <c r="CJ195" s="42">
        <f>Tabla25[[#This Row],[PAS_NUM_COR_COD_ROS_TG_TOT]]-Tabla25[[#This Row],[PAS_NUM_COR_COD_ESC_TG_TOT]]</f>
        <v>0.4482758620689653</v>
      </c>
      <c r="CK195" s="42">
        <f>Tabla25[[#This Row],[PAS_DUR_COR_COD_ROS_TG_NEG]]-Tabla25[[#This Row],[PAS_DUR_COR_COD_ESC_TG_NEG]]</f>
        <v>39.125</v>
      </c>
      <c r="CL195" s="42">
        <f>Tabla25[[#This Row],[PAS_DUR_COR_COD_ROS_TG_NEU]]-Tabla25[[#This Row],[PAS_DUR_COR_COD_ESC_TG_NEU]]</f>
        <v>428.92810457516339</v>
      </c>
      <c r="CM195" s="42">
        <f>Tabla25[[#This Row],[PAS_DUR_COR_COD_ROS_TG_POS]]-Tabla25[[#This Row],[PAS_DUR_COR_COD_ESC_TG_POS]]</f>
        <v>307.13333333333344</v>
      </c>
      <c r="CN195" s="42">
        <f>Tabla25[[#This Row],[PAS_DUR_COR_COD_ROS_TG_TOT]]-Tabla25[[#This Row],[PAS_DUR_COR_COD_ESC_TG_TOT]]</f>
        <v>261.03799019607845</v>
      </c>
      <c r="CO195" s="44">
        <f>Tabla25[[#This Row],[ESC_NUM_COR_COD_ROS_TG_NEG]]-Tabla25[[#This Row],[ESC_NUM_COR_COD_ESC_TG_NEG]]</f>
        <v>-1.6666666666666665</v>
      </c>
      <c r="CP195" s="44">
        <f>Tabla25[[#This Row],[ESC_NUM_COR_COD_ROS_TG_NEU]]-Tabla25[[#This Row],[ESC_NUM_COR_COD_ESC_TG_NEU]]</f>
        <v>-6</v>
      </c>
      <c r="CQ195" s="44">
        <f>Tabla25[[#This Row],[ESC_NUM_COR_COD_ROS_TG_POS]]-Tabla25[[#This Row],[ESC_NUM_COR_COD_ESC_TG_POS]]</f>
        <v>-4</v>
      </c>
      <c r="CR195" s="44">
        <f>Tabla25[[#This Row],[ESC_NUM_COR_COD_ROS_TG_TOT]]-Tabla25[[#This Row],[ESC_NUM_COR_COD_ESC_TG_TOT]]</f>
        <v>-4.0833333333333339</v>
      </c>
      <c r="CS195" s="44">
        <f>Tabla25[[#This Row],[ESC_DUR_COR_COD_ROS_TG_NEG]]-Tabla25[[#This Row],[ESC_DUR_COR_COD_ESC_TG_NEG]]</f>
        <v>-215.66666666666674</v>
      </c>
      <c r="CT195" s="44">
        <f>Tabla25[[#This Row],[ESC_DUR_COR_COD_ROS_TG_NEU]]-Tabla25[[#This Row],[ESC_DUR_COR_COD_ESC_TG_NEU]]</f>
        <v>-1542.75</v>
      </c>
      <c r="CU195" s="44">
        <f>Tabla25[[#This Row],[ESC_DUR_COR_COD_ROS_TG_POS]]-Tabla25[[#This Row],[ESC_DUR_COR_COD_ESC_TG_POS]]</f>
        <v>-1063.8666666666668</v>
      </c>
      <c r="CV195" s="44">
        <f>Tabla25[[#This Row],[ESC_DUR_COR_COD_ROS_TG_TOT]]-Tabla25[[#This Row],[ESC_DUR_COR_COD_ESC_TG_TOT]]</f>
        <v>-989.28571428571433</v>
      </c>
      <c r="CW195" s="47">
        <f>Tabla25[[#This Row],[ROS_NUM_COR_COD_ROS_TG_NEG]]-Tabla25[[#This Row],[ROS_NUM_COR_COD_ESC_TG_NEG]]</f>
        <v>2.7777777777777777</v>
      </c>
      <c r="CX195" s="47">
        <f>Tabla25[[#This Row],[ROS_NUM_COR_COD_ROS_TG_NEU]]-Tabla25[[#This Row],[ROS_NUM_COR_COD_ESC_TG_NEU]]</f>
        <v>2.4999999999999996</v>
      </c>
      <c r="CY195" s="47">
        <f>Tabla25[[#This Row],[ROS_NUM_COR_COD_ROS_TG_POS]]-Tabla25[[#This Row],[ROS_NUM_COR_COD_ESC_TG_POS]]</f>
        <v>1.2999999999999998</v>
      </c>
      <c r="CZ195" s="47">
        <f>Tabla25[[#This Row],[ROS_NUM_COR_COD_ROS_TG_TOT]]-Tabla25[[#This Row],[ROS_NUM_COR_COD_ESC_TG_TOT]]</f>
        <v>2.1724137931034484</v>
      </c>
      <c r="DA195" s="47">
        <f>Tabla25[[#This Row],[ROS_DUR_COR_COD_ROS_TG_NEG]]-Tabla25[[#This Row],[ROS_DUR_COR_COD_ESC_TG_NEG]]</f>
        <v>760.36507936507928</v>
      </c>
      <c r="DB195" s="47">
        <f>Tabla25[[#This Row],[ROS_DUR_COR_COD_ROS_TG_NEU]]-Tabla25[[#This Row],[ROS_DUR_COR_COD_ESC_TG_NEU]]</f>
        <v>946.55</v>
      </c>
      <c r="DC195" s="47">
        <f>Tabla25[[#This Row],[ROS_DUR_COR_COD_ROS_TG_POS]]-Tabla25[[#This Row],[ROS_DUR_COR_COD_ESC_TG_POS]]</f>
        <v>173.10000000000002</v>
      </c>
      <c r="DD195" s="47">
        <f>Tabla25[[#This Row],[ROS_DUR_COR_COD_ROS_TG_TOT]]-Tabla25[[#This Row],[ROS_DUR_COR_COD_ESC_TG_TOT]]</f>
        <v>598.95555555555563</v>
      </c>
    </row>
    <row r="196" spans="1:108" x14ac:dyDescent="0.3">
      <c r="A196" s="2" t="s">
        <v>194</v>
      </c>
      <c r="B196" s="2">
        <v>50</v>
      </c>
      <c r="C196" s="2">
        <v>2</v>
      </c>
      <c r="D196" s="2">
        <v>58</v>
      </c>
      <c r="E196" s="19">
        <v>0.63888888888888884</v>
      </c>
      <c r="F196" s="19">
        <v>242.15384615384616</v>
      </c>
      <c r="G196" s="19">
        <v>0.55000000000000004</v>
      </c>
      <c r="H196" s="19">
        <v>174</v>
      </c>
      <c r="I196" s="19">
        <v>0.7</v>
      </c>
      <c r="J196" s="19">
        <v>208.28571428571428</v>
      </c>
      <c r="K196" s="19">
        <v>0.62931034482758619</v>
      </c>
      <c r="L196" s="19">
        <v>207.3170731707317</v>
      </c>
      <c r="M196" s="21">
        <v>0.52777777777777779</v>
      </c>
      <c r="N196" s="21">
        <v>131.85714285714286</v>
      </c>
      <c r="O196" s="21">
        <v>0.47499999999999998</v>
      </c>
      <c r="P196" s="21">
        <v>115.25</v>
      </c>
      <c r="Q196" s="21">
        <v>0.55000000000000004</v>
      </c>
      <c r="R196" s="21">
        <v>156.5625</v>
      </c>
      <c r="S196" s="21">
        <v>0.51724137931034486</v>
      </c>
      <c r="T196" s="21">
        <v>134.67391304347825</v>
      </c>
      <c r="U196" s="22">
        <v>0.9</v>
      </c>
      <c r="V196" s="22">
        <v>235.16666666666666</v>
      </c>
      <c r="W196" s="22">
        <v>1.3</v>
      </c>
      <c r="X196" s="22">
        <v>319.33333333333331</v>
      </c>
      <c r="Y196" s="22">
        <v>0.5</v>
      </c>
      <c r="Z196" s="22">
        <v>200</v>
      </c>
      <c r="AA196" s="22">
        <v>0.9</v>
      </c>
      <c r="AB196" s="22">
        <v>261.8</v>
      </c>
      <c r="AC196" s="24">
        <v>0.1</v>
      </c>
      <c r="AD196" s="24">
        <v>82</v>
      </c>
      <c r="AE196" s="24">
        <v>0.2</v>
      </c>
      <c r="AF196" s="24">
        <v>126</v>
      </c>
      <c r="AG196" s="24">
        <v>0.7</v>
      </c>
      <c r="AH196" s="24">
        <v>251.75</v>
      </c>
      <c r="AI196" s="24">
        <v>0.33333333333333331</v>
      </c>
      <c r="AJ196" s="24">
        <v>191.57142857142858</v>
      </c>
      <c r="AK196" s="26">
        <v>0.22222222222222221</v>
      </c>
      <c r="AL196" s="26">
        <v>97</v>
      </c>
      <c r="AM196" s="26">
        <v>0.66666666666666663</v>
      </c>
      <c r="AN196" s="26">
        <v>248</v>
      </c>
      <c r="AO196" s="26">
        <v>0.4</v>
      </c>
      <c r="AP196" s="26">
        <v>141.75</v>
      </c>
      <c r="AQ196" s="26">
        <v>0.42857142857142855</v>
      </c>
      <c r="AR196" s="26">
        <v>175.3</v>
      </c>
      <c r="AS196" s="28">
        <v>0.88888888888888884</v>
      </c>
      <c r="AT196" s="28">
        <v>158.4</v>
      </c>
      <c r="AU196" s="28">
        <v>0.44444444444444442</v>
      </c>
      <c r="AV196" s="28">
        <v>194</v>
      </c>
      <c r="AW196" s="28">
        <v>0.6</v>
      </c>
      <c r="AX196" s="28">
        <v>208</v>
      </c>
      <c r="AY196" s="28">
        <v>0.6428571428571429</v>
      </c>
      <c r="AZ196" s="28">
        <v>184.61538461538461</v>
      </c>
      <c r="BA196" s="33">
        <f>Tabla25[[#This Row],[ROS_NUM_COR_COD_ROS_TG_NEG]]-Tabla25[[#This Row],[PAS_NUM_COR_COD_ROS_TG_NEG]]</f>
        <v>0.36111111111111105</v>
      </c>
      <c r="BB196" s="33">
        <f>Tabla25[[#This Row],[ROS_DUR_COR_COD_ROS_TG_NEG]]-Tabla25[[#This Row],[PAS_DUR_COR_COD_ROS_TG_NEG]]</f>
        <v>26.542857142857144</v>
      </c>
      <c r="BC196" s="33">
        <f>Tabla25[[#This Row],[ROS_NUM_COR_COD_ROS_TG_NEU]]-Tabla25[[#This Row],[PAS_NUM_COR_COD_ROS_TG_NEU]]</f>
        <v>-3.0555555555555558E-2</v>
      </c>
      <c r="BD196" s="33">
        <f>Tabla25[[#This Row],[ROS_DUR_COR_COD_ROS_TG_NEU]]-Tabla25[[#This Row],[PAS_DUR_COR_COD_ROS_TG_NEU]]</f>
        <v>78.75</v>
      </c>
      <c r="BE196" s="33">
        <f>Tabla25[[#This Row],[ROS_NUM_COR_COD_ROS_TG_POS]]-Tabla25[[#This Row],[PAS_NUM_COR_COD_ROS_TG_POS]]</f>
        <v>4.9999999999999933E-2</v>
      </c>
      <c r="BF196" s="33">
        <f>Tabla25[[#This Row],[ROS_DUR_COR_COD_ROS_TG_POS]]-Tabla25[[#This Row],[PAS_DUR_COR_COD_ROS_TG_POS]]</f>
        <v>51.4375</v>
      </c>
      <c r="BG196" s="33">
        <f>Tabla25[[#This Row],[ROS_NUM_COR_COD_ROS_TG_TOT]]-Tabla25[[#This Row],[PAS_NUM_COR_COD_ROS_TG_TOT]]</f>
        <v>0.12561576354679804</v>
      </c>
      <c r="BH196" s="33">
        <f>Tabla25[[#This Row],[ROS_DUR_COR_COD_ROS_TG_TOT]]-Tabla25[[#This Row],[PAS_DUR_COR_COD_ROS_TG_TOT]]</f>
        <v>49.941471571906362</v>
      </c>
      <c r="BI196" s="30">
        <f>Tabla25[[#This Row],[ROS_NUM_COR_COD_ESC_TG_NEG]]-Tabla25[[#This Row],[PAS_NUM_COR_COD_ESC_TG_NEG]]</f>
        <v>-0.41666666666666663</v>
      </c>
      <c r="BJ196" s="30">
        <f>Tabla25[[#This Row],[ROS_DUR_COR_COD_ESC_TG_NEG]]-Tabla25[[#This Row],[PAS_DUR_COR_COD_ESC_TG_NEG]]</f>
        <v>-145.15384615384616</v>
      </c>
      <c r="BK196" s="30">
        <f>Tabla25[[#This Row],[ROS_NUM_COR_COD_ESC_TG_NEU]]-Tabla25[[#This Row],[PAS_NUM_COR_COD_ESC_TG_NEU]]</f>
        <v>0.11666666666666659</v>
      </c>
      <c r="BL196" s="30">
        <f>Tabla25[[#This Row],[ROS_DUR_COR_COD_ESC_TG_NEU]]-Tabla25[[#This Row],[PAS_DUR_COR_COD_ESC_TG_NEU]]</f>
        <v>74</v>
      </c>
      <c r="BM196" s="30">
        <f>Tabla25[[#This Row],[ROS_NUM_COR_COD_ESC_TG_POS]]-Tabla25[[#This Row],[PAS_NUM_COR_COD_ESC_TG_POS]]</f>
        <v>-0.29999999999999993</v>
      </c>
      <c r="BN196" s="30">
        <f>Tabla25[[#This Row],[ROS_DUR_COR_COD_ESC_TG_POS]]-Tabla25[[#This Row],[PAS_DUR_COR_COD_ESC_TG_POS]]</f>
        <v>-66.535714285714278</v>
      </c>
      <c r="BO196" s="30">
        <f>Tabla25[[#This Row],[ROS_NUM_COR_COD_ESC_TG_TOT]]-Tabla25[[#This Row],[PAS_NUM_COR_COD_ESC_TG_TOT]]</f>
        <v>-0.20073891625615764</v>
      </c>
      <c r="BP196" s="30">
        <f>Tabla25[[#This Row],[ROS_DUR_COR_COD_ESC_TG_TOT]]-Tabla25[[#This Row],[PAS_DUR_COR_COD_ESC_TG_TOT]]</f>
        <v>-32.017073170731692</v>
      </c>
      <c r="BQ196" s="36">
        <f>Tabla25[[#This Row],[PAS_NUM_COR_COD_ROS_TG_NEG]]-Tabla25[[#This Row],[ESC_NUM_COR_COD_ROS_TG_NEG]]</f>
        <v>0.42777777777777781</v>
      </c>
      <c r="BR196" s="36">
        <f>Tabla25[[#This Row],[PAS_DUR_COR_COD_ROS_TG_NEG]]-Tabla25[[#This Row],[ESC_DUR_COR_COD_ROS_TG_NEG]]</f>
        <v>49.857142857142861</v>
      </c>
      <c r="BS196" s="36">
        <f>Tabla25[[#This Row],[PAS_NUM_COR_COD_ROS_TG_NEU]]-Tabla25[[#This Row],[ESC_NUM_COR_COD_ROS_TG_NEU]]</f>
        <v>0.27499999999999997</v>
      </c>
      <c r="BT196" s="36">
        <f>Tabla25[[#This Row],[PAS_DUR_COR_COD_ROS_TG_NEU]]-Tabla25[[#This Row],[ESC_DUR_COR_COD_ROS_TG_NEU]]</f>
        <v>-10.75</v>
      </c>
      <c r="BU196" s="36">
        <f>Tabla25[[#This Row],[PAS_NUM_COR_COD_ROS_TG_POS]]-Tabla25[[#This Row],[ESC_NUM_COR_COD_ROS_TG_POS]]</f>
        <v>-0.14999999999999991</v>
      </c>
      <c r="BV196" s="36">
        <f>Tabla25[[#This Row],[PAS_DUR_COR_COD_ROS_TG_POS]]-Tabla25[[#This Row],[ESC_DUR_COR_COD_ROS_TG_POS]]</f>
        <v>-95.1875</v>
      </c>
      <c r="BW196" s="36">
        <f>Tabla25[[#This Row],[PAS_NUM_COR_COD_ROS_TG_TOT]]-Tabla25[[#This Row],[ESC_NUM_COR_COD_ROS_TG_TOT]]</f>
        <v>0.18390804597701155</v>
      </c>
      <c r="BX196" s="36">
        <f>Tabla25[[#This Row],[PAS_DUR_COR_COD_ROS_TG_TOT]]-Tabla25[[#This Row],[ESC_DUR_COR_COD_ROS_TG_TOT]]</f>
        <v>-56.897515527950333</v>
      </c>
      <c r="BY196" s="39">
        <f>Tabla25[[#This Row],[PAS_NUM_COR_COD_ESC_TG_NEG]]-Tabla25[[#This Row],[ESC_NUM_COR_COD_ESC_TG_NEG]]</f>
        <v>-0.26111111111111118</v>
      </c>
      <c r="BZ196" s="39">
        <f>Tabla25[[#This Row],[PAS_DUR_COR_COD_ESC_TG_NEG]]-Tabla25[[#This Row],[ESC_DUR_COR_COD_ESC_TG_NEG]]</f>
        <v>6.9871794871795032</v>
      </c>
      <c r="CA196" s="39">
        <f>Tabla25[[#This Row],[PAS_NUM_COR_COD_ESC_TG_NEU]]-Tabla25[[#This Row],[ESC_NUM_COR_COD_ESC_TG_NEU]]</f>
        <v>-0.75</v>
      </c>
      <c r="CB196" s="39">
        <f>Tabla25[[#This Row],[PAS_DUR_COR_COD_ESC_TG_NEU]]-Tabla25[[#This Row],[ESC_DUR_COR_COD_ESC_TG_NEU]]</f>
        <v>-145.33333333333331</v>
      </c>
      <c r="CC196" s="39">
        <f>Tabla25[[#This Row],[PAS_NUM_COR_COD_ESC_TG_POS]]-Tabla25[[#This Row],[ESC_NUM_COR_COD_ESC_TG_POS]]</f>
        <v>0.19999999999999996</v>
      </c>
      <c r="CD196" s="39">
        <f>Tabla25[[#This Row],[PAS_DUR_COR_COD_ESC_TG_POS]]-Tabla25[[#This Row],[ESC_DUR_COR_COD_ESC_TG_POS]]</f>
        <v>8.2857142857142776</v>
      </c>
      <c r="CE196" s="39">
        <f>Tabla25[[#This Row],[PAS_NUM_COR_COD_ESC_TG_TOT]]-Tabla25[[#This Row],[ESC_NUM_COR_COD_ESC_TG_TOT]]</f>
        <v>-0.27068965517241383</v>
      </c>
      <c r="CF196" s="39">
        <f>Tabla25[[#This Row],[PAS_DUR_COR_COD_ESC_TG_TOT]]-Tabla25[[#This Row],[ESC_DUR_COR_COD_ESC_TG_TOT]]</f>
        <v>-54.482926829268308</v>
      </c>
      <c r="CG196" s="42">
        <f>Tabla25[[#This Row],[PAS_NUM_COR_COD_ROS_TG_NEG]]-Tabla25[[#This Row],[PAS_NUM_COR_COD_ESC_TG_NEG]]</f>
        <v>-0.11111111111111105</v>
      </c>
      <c r="CH196" s="42">
        <f>Tabla25[[#This Row],[PAS_NUM_COR_COD_ROS_TG_NEU]]-Tabla25[[#This Row],[PAS_NUM_COR_COD_ESC_TG_NEU]]</f>
        <v>-7.5000000000000067E-2</v>
      </c>
      <c r="CI196" s="42">
        <f>Tabla25[[#This Row],[PAS_NUM_COR_COD_ROS_TG_POS]]-Tabla25[[#This Row],[PAS_NUM_COR_COD_ESC_TG_POS]]</f>
        <v>-0.14999999999999991</v>
      </c>
      <c r="CJ196" s="42">
        <f>Tabla25[[#This Row],[PAS_NUM_COR_COD_ROS_TG_TOT]]-Tabla25[[#This Row],[PAS_NUM_COR_COD_ESC_TG_TOT]]</f>
        <v>-0.11206896551724133</v>
      </c>
      <c r="CK196" s="42">
        <f>Tabla25[[#This Row],[PAS_DUR_COR_COD_ROS_TG_NEG]]-Tabla25[[#This Row],[PAS_DUR_COR_COD_ESC_TG_NEG]]</f>
        <v>-110.2967032967033</v>
      </c>
      <c r="CL196" s="42">
        <f>Tabla25[[#This Row],[PAS_DUR_COR_COD_ROS_TG_NEU]]-Tabla25[[#This Row],[PAS_DUR_COR_COD_ESC_TG_NEU]]</f>
        <v>-58.75</v>
      </c>
      <c r="CM196" s="42">
        <f>Tabla25[[#This Row],[PAS_DUR_COR_COD_ROS_TG_POS]]-Tabla25[[#This Row],[PAS_DUR_COR_COD_ESC_TG_POS]]</f>
        <v>-51.723214285714278</v>
      </c>
      <c r="CN196" s="42">
        <f>Tabla25[[#This Row],[PAS_DUR_COR_COD_ROS_TG_TOT]]-Tabla25[[#This Row],[PAS_DUR_COR_COD_ESC_TG_TOT]]</f>
        <v>-72.643160127253452</v>
      </c>
      <c r="CO196" s="44">
        <f>Tabla25[[#This Row],[ESC_NUM_COR_COD_ROS_TG_NEG]]-Tabla25[[#This Row],[ESC_NUM_COR_COD_ESC_TG_NEG]]</f>
        <v>-0.8</v>
      </c>
      <c r="CP196" s="44">
        <f>Tabla25[[#This Row],[ESC_NUM_COR_COD_ROS_TG_NEU]]-Tabla25[[#This Row],[ESC_NUM_COR_COD_ESC_TG_NEU]]</f>
        <v>-1.1000000000000001</v>
      </c>
      <c r="CQ196" s="44">
        <f>Tabla25[[#This Row],[ESC_NUM_COR_COD_ROS_TG_POS]]-Tabla25[[#This Row],[ESC_NUM_COR_COD_ESC_TG_POS]]</f>
        <v>0.19999999999999996</v>
      </c>
      <c r="CR196" s="44">
        <f>Tabla25[[#This Row],[ESC_NUM_COR_COD_ROS_TG_TOT]]-Tabla25[[#This Row],[ESC_NUM_COR_COD_ESC_TG_TOT]]</f>
        <v>-0.56666666666666665</v>
      </c>
      <c r="CS196" s="44">
        <f>Tabla25[[#This Row],[ESC_DUR_COR_COD_ROS_TG_NEG]]-Tabla25[[#This Row],[ESC_DUR_COR_COD_ESC_TG_NEG]]</f>
        <v>-153.16666666666666</v>
      </c>
      <c r="CT196" s="44">
        <f>Tabla25[[#This Row],[ESC_DUR_COR_COD_ROS_TG_NEU]]-Tabla25[[#This Row],[ESC_DUR_COR_COD_ESC_TG_NEU]]</f>
        <v>-193.33333333333331</v>
      </c>
      <c r="CU196" s="44">
        <f>Tabla25[[#This Row],[ESC_DUR_COR_COD_ROS_TG_POS]]-Tabla25[[#This Row],[ESC_DUR_COR_COD_ESC_TG_POS]]</f>
        <v>51.75</v>
      </c>
      <c r="CV196" s="44">
        <f>Tabla25[[#This Row],[ESC_DUR_COR_COD_ROS_TG_TOT]]-Tabla25[[#This Row],[ESC_DUR_COR_COD_ESC_TG_TOT]]</f>
        <v>-70.228571428571428</v>
      </c>
      <c r="CW196" s="47">
        <f>Tabla25[[#This Row],[ROS_NUM_COR_COD_ROS_TG_NEG]]-Tabla25[[#This Row],[ROS_NUM_COR_COD_ESC_TG_NEG]]</f>
        <v>0.66666666666666663</v>
      </c>
      <c r="CX196" s="47">
        <f>Tabla25[[#This Row],[ROS_NUM_COR_COD_ROS_TG_NEU]]-Tabla25[[#This Row],[ROS_NUM_COR_COD_ESC_TG_NEU]]</f>
        <v>-0.22222222222222221</v>
      </c>
      <c r="CY196" s="47">
        <f>Tabla25[[#This Row],[ROS_NUM_COR_COD_ROS_TG_POS]]-Tabla25[[#This Row],[ROS_NUM_COR_COD_ESC_TG_POS]]</f>
        <v>0.19999999999999996</v>
      </c>
      <c r="CZ196" s="47">
        <f>Tabla25[[#This Row],[ROS_NUM_COR_COD_ROS_TG_TOT]]-Tabla25[[#This Row],[ROS_NUM_COR_COD_ESC_TG_TOT]]</f>
        <v>0.21428571428571436</v>
      </c>
      <c r="DA196" s="47">
        <f>Tabla25[[#This Row],[ROS_DUR_COR_COD_ROS_TG_NEG]]-Tabla25[[#This Row],[ROS_DUR_COR_COD_ESC_TG_NEG]]</f>
        <v>61.400000000000006</v>
      </c>
      <c r="DB196" s="47">
        <f>Tabla25[[#This Row],[ROS_DUR_COR_COD_ROS_TG_NEU]]-Tabla25[[#This Row],[ROS_DUR_COR_COD_ESC_TG_NEU]]</f>
        <v>-54</v>
      </c>
      <c r="DC196" s="47">
        <f>Tabla25[[#This Row],[ROS_DUR_COR_COD_ROS_TG_POS]]-Tabla25[[#This Row],[ROS_DUR_COR_COD_ESC_TG_POS]]</f>
        <v>66.25</v>
      </c>
      <c r="DD196" s="47">
        <f>Tabla25[[#This Row],[ROS_DUR_COR_COD_ROS_TG_TOT]]-Tabla25[[#This Row],[ROS_DUR_COR_COD_ESC_TG_TOT]]</f>
        <v>9.3153846153846018</v>
      </c>
    </row>
    <row r="197" spans="1:108" x14ac:dyDescent="0.3">
      <c r="A197" s="2" t="s">
        <v>195</v>
      </c>
      <c r="B197" s="2">
        <v>60</v>
      </c>
      <c r="C197" s="2">
        <v>1</v>
      </c>
      <c r="D197" s="2">
        <v>64</v>
      </c>
      <c r="E197" s="19">
        <v>3.3</v>
      </c>
      <c r="F197" s="19">
        <v>1133.5999999999999</v>
      </c>
      <c r="G197" s="19">
        <v>3.3684210526315788</v>
      </c>
      <c r="H197" s="19">
        <v>1166.7333333333333</v>
      </c>
      <c r="I197" s="19">
        <v>3.736842105263158</v>
      </c>
      <c r="J197" s="19">
        <v>1234.9333333333334</v>
      </c>
      <c r="K197" s="19">
        <v>3.4655172413793105</v>
      </c>
      <c r="L197" s="19">
        <v>1178.4222222222222</v>
      </c>
      <c r="M197" s="21">
        <v>4.2</v>
      </c>
      <c r="N197" s="21">
        <v>1273.9444444444443</v>
      </c>
      <c r="O197" s="21">
        <v>3.8421052631578947</v>
      </c>
      <c r="P197" s="21">
        <v>1213.0588235294117</v>
      </c>
      <c r="Q197" s="21">
        <v>4</v>
      </c>
      <c r="R197" s="21">
        <v>1211.8235294117646</v>
      </c>
      <c r="S197" s="21">
        <v>4.0172413793103452</v>
      </c>
      <c r="T197" s="21">
        <v>1233.7307692307693</v>
      </c>
      <c r="U197" s="22">
        <v>4.5</v>
      </c>
      <c r="V197" s="22">
        <v>1416.2222222222222</v>
      </c>
      <c r="W197" s="22">
        <v>5.5</v>
      </c>
      <c r="X197" s="22">
        <v>1691.7</v>
      </c>
      <c r="Y197" s="22">
        <v>5.7</v>
      </c>
      <c r="Z197" s="22">
        <v>1746</v>
      </c>
      <c r="AA197" s="22">
        <v>5.2333333333333334</v>
      </c>
      <c r="AB197" s="22">
        <v>1624.9310344827586</v>
      </c>
      <c r="AC197" s="24">
        <v>3.1</v>
      </c>
      <c r="AD197" s="24">
        <v>844.44444444444446</v>
      </c>
      <c r="AE197" s="24">
        <v>2.1</v>
      </c>
      <c r="AF197" s="24">
        <v>584.25</v>
      </c>
      <c r="AG197" s="24">
        <v>2</v>
      </c>
      <c r="AH197" s="24">
        <v>687.85714285714289</v>
      </c>
      <c r="AI197" s="24">
        <v>2.4</v>
      </c>
      <c r="AJ197" s="24">
        <v>712.04166666666663</v>
      </c>
      <c r="AK197" s="26">
        <v>1.4444444444444444</v>
      </c>
      <c r="AL197" s="26">
        <v>361.42857142857144</v>
      </c>
      <c r="AM197" s="26">
        <v>1.5555555555555556</v>
      </c>
      <c r="AN197" s="26">
        <v>447.14285714285717</v>
      </c>
      <c r="AO197" s="26">
        <v>1.8</v>
      </c>
      <c r="AP197" s="26">
        <v>405.6</v>
      </c>
      <c r="AQ197" s="26">
        <v>1.6071428571428572</v>
      </c>
      <c r="AR197" s="26">
        <v>404.83333333333331</v>
      </c>
      <c r="AS197" s="28">
        <v>6.4444444444444446</v>
      </c>
      <c r="AT197" s="28">
        <v>1623.3333333333333</v>
      </c>
      <c r="AU197" s="28">
        <v>6.2222222222222223</v>
      </c>
      <c r="AV197" s="28">
        <v>1648.4444444444443</v>
      </c>
      <c r="AW197" s="28">
        <v>6</v>
      </c>
      <c r="AX197" s="28">
        <v>1470.8</v>
      </c>
      <c r="AY197" s="28">
        <v>6.2142857142857144</v>
      </c>
      <c r="AZ197" s="28">
        <v>1576.9285714285713</v>
      </c>
      <c r="BA197" s="33">
        <f>Tabla25[[#This Row],[ROS_NUM_COR_COD_ROS_TG_NEG]]-Tabla25[[#This Row],[PAS_NUM_COR_COD_ROS_TG_NEG]]</f>
        <v>2.2444444444444445</v>
      </c>
      <c r="BB197" s="33">
        <f>Tabla25[[#This Row],[ROS_DUR_COR_COD_ROS_TG_NEG]]-Tabla25[[#This Row],[PAS_DUR_COR_COD_ROS_TG_NEG]]</f>
        <v>349.38888888888891</v>
      </c>
      <c r="BC197" s="33">
        <f>Tabla25[[#This Row],[ROS_NUM_COR_COD_ROS_TG_NEU]]-Tabla25[[#This Row],[PAS_NUM_COR_COD_ROS_TG_NEU]]</f>
        <v>2.3801169590643276</v>
      </c>
      <c r="BD197" s="33">
        <f>Tabla25[[#This Row],[ROS_DUR_COR_COD_ROS_TG_NEU]]-Tabla25[[#This Row],[PAS_DUR_COR_COD_ROS_TG_NEU]]</f>
        <v>435.38562091503263</v>
      </c>
      <c r="BE197" s="33">
        <f>Tabla25[[#This Row],[ROS_NUM_COR_COD_ROS_TG_POS]]-Tabla25[[#This Row],[PAS_NUM_COR_COD_ROS_TG_POS]]</f>
        <v>2</v>
      </c>
      <c r="BF197" s="33">
        <f>Tabla25[[#This Row],[ROS_DUR_COR_COD_ROS_TG_POS]]-Tabla25[[#This Row],[PAS_DUR_COR_COD_ROS_TG_POS]]</f>
        <v>258.97647058823532</v>
      </c>
      <c r="BG197" s="33">
        <f>Tabla25[[#This Row],[ROS_NUM_COR_COD_ROS_TG_TOT]]-Tabla25[[#This Row],[PAS_NUM_COR_COD_ROS_TG_TOT]]</f>
        <v>2.1970443349753692</v>
      </c>
      <c r="BH197" s="33">
        <f>Tabla25[[#This Row],[ROS_DUR_COR_COD_ROS_TG_TOT]]-Tabla25[[#This Row],[PAS_DUR_COR_COD_ROS_TG_TOT]]</f>
        <v>343.19780219780205</v>
      </c>
      <c r="BI197" s="30">
        <f>Tabla25[[#This Row],[ROS_NUM_COR_COD_ESC_TG_NEG]]-Tabla25[[#This Row],[PAS_NUM_COR_COD_ESC_TG_NEG]]</f>
        <v>-1.8555555555555554</v>
      </c>
      <c r="BJ197" s="30">
        <f>Tabla25[[#This Row],[ROS_DUR_COR_COD_ESC_TG_NEG]]-Tabla25[[#This Row],[PAS_DUR_COR_COD_ESC_TG_NEG]]</f>
        <v>-772.17142857142846</v>
      </c>
      <c r="BK197" s="30">
        <f>Tabla25[[#This Row],[ROS_NUM_COR_COD_ESC_TG_NEU]]-Tabla25[[#This Row],[PAS_NUM_COR_COD_ESC_TG_NEU]]</f>
        <v>-1.8128654970760232</v>
      </c>
      <c r="BL197" s="30">
        <f>Tabla25[[#This Row],[ROS_DUR_COR_COD_ESC_TG_NEU]]-Tabla25[[#This Row],[PAS_DUR_COR_COD_ESC_TG_NEU]]</f>
        <v>-719.59047619047624</v>
      </c>
      <c r="BM197" s="30">
        <f>Tabla25[[#This Row],[ROS_NUM_COR_COD_ESC_TG_POS]]-Tabla25[[#This Row],[PAS_NUM_COR_COD_ESC_TG_POS]]</f>
        <v>-1.9368421052631579</v>
      </c>
      <c r="BN197" s="30">
        <f>Tabla25[[#This Row],[ROS_DUR_COR_COD_ESC_TG_POS]]-Tabla25[[#This Row],[PAS_DUR_COR_COD_ESC_TG_POS]]</f>
        <v>-829.33333333333337</v>
      </c>
      <c r="BO197" s="30">
        <f>Tabla25[[#This Row],[ROS_NUM_COR_COD_ESC_TG_TOT]]-Tabla25[[#This Row],[PAS_NUM_COR_COD_ESC_TG_TOT]]</f>
        <v>-1.8583743842364533</v>
      </c>
      <c r="BP197" s="30">
        <f>Tabla25[[#This Row],[ROS_DUR_COR_COD_ESC_TG_TOT]]-Tabla25[[#This Row],[PAS_DUR_COR_COD_ESC_TG_TOT]]</f>
        <v>-773.58888888888896</v>
      </c>
      <c r="BQ197" s="36">
        <f>Tabla25[[#This Row],[PAS_NUM_COR_COD_ROS_TG_NEG]]-Tabla25[[#This Row],[ESC_NUM_COR_COD_ROS_TG_NEG]]</f>
        <v>1.1000000000000001</v>
      </c>
      <c r="BR197" s="36">
        <f>Tabla25[[#This Row],[PAS_DUR_COR_COD_ROS_TG_NEG]]-Tabla25[[#This Row],[ESC_DUR_COR_COD_ROS_TG_NEG]]</f>
        <v>429.49999999999989</v>
      </c>
      <c r="BS197" s="36">
        <f>Tabla25[[#This Row],[PAS_NUM_COR_COD_ROS_TG_NEU]]-Tabla25[[#This Row],[ESC_NUM_COR_COD_ROS_TG_NEU]]</f>
        <v>1.7421052631578946</v>
      </c>
      <c r="BT197" s="36">
        <f>Tabla25[[#This Row],[PAS_DUR_COR_COD_ROS_TG_NEU]]-Tabla25[[#This Row],[ESC_DUR_COR_COD_ROS_TG_NEU]]</f>
        <v>628.80882352941171</v>
      </c>
      <c r="BU197" s="36">
        <f>Tabla25[[#This Row],[PAS_NUM_COR_COD_ROS_TG_POS]]-Tabla25[[#This Row],[ESC_NUM_COR_COD_ROS_TG_POS]]</f>
        <v>2</v>
      </c>
      <c r="BV197" s="36">
        <f>Tabla25[[#This Row],[PAS_DUR_COR_COD_ROS_TG_POS]]-Tabla25[[#This Row],[ESC_DUR_COR_COD_ROS_TG_POS]]</f>
        <v>523.96638655462175</v>
      </c>
      <c r="BW197" s="36">
        <f>Tabla25[[#This Row],[PAS_NUM_COR_COD_ROS_TG_TOT]]-Tabla25[[#This Row],[ESC_NUM_COR_COD_ROS_TG_TOT]]</f>
        <v>1.6172413793103453</v>
      </c>
      <c r="BX197" s="36">
        <f>Tabla25[[#This Row],[PAS_DUR_COR_COD_ROS_TG_TOT]]-Tabla25[[#This Row],[ESC_DUR_COR_COD_ROS_TG_TOT]]</f>
        <v>521.68910256410265</v>
      </c>
      <c r="BY197" s="39">
        <f>Tabla25[[#This Row],[PAS_NUM_COR_COD_ESC_TG_NEG]]-Tabla25[[#This Row],[ESC_NUM_COR_COD_ESC_TG_NEG]]</f>
        <v>-1.2000000000000002</v>
      </c>
      <c r="BZ197" s="39">
        <f>Tabla25[[#This Row],[PAS_DUR_COR_COD_ESC_TG_NEG]]-Tabla25[[#This Row],[ESC_DUR_COR_COD_ESC_TG_NEG]]</f>
        <v>-282.62222222222226</v>
      </c>
      <c r="CA197" s="39">
        <f>Tabla25[[#This Row],[PAS_NUM_COR_COD_ESC_TG_NEU]]-Tabla25[[#This Row],[ESC_NUM_COR_COD_ESC_TG_NEU]]</f>
        <v>-2.1315789473684212</v>
      </c>
      <c r="CB197" s="39">
        <f>Tabla25[[#This Row],[PAS_DUR_COR_COD_ESC_TG_NEU]]-Tabla25[[#This Row],[ESC_DUR_COR_COD_ESC_TG_NEU]]</f>
        <v>-524.9666666666667</v>
      </c>
      <c r="CC197" s="39">
        <f>Tabla25[[#This Row],[PAS_NUM_COR_COD_ESC_TG_POS]]-Tabla25[[#This Row],[ESC_NUM_COR_COD_ESC_TG_POS]]</f>
        <v>-1.9631578947368422</v>
      </c>
      <c r="CD197" s="39">
        <f>Tabla25[[#This Row],[PAS_DUR_COR_COD_ESC_TG_POS]]-Tabla25[[#This Row],[ESC_DUR_COR_COD_ESC_TG_POS]]</f>
        <v>-511.06666666666661</v>
      </c>
      <c r="CE197" s="39">
        <f>Tabla25[[#This Row],[PAS_NUM_COR_COD_ESC_TG_TOT]]-Tabla25[[#This Row],[ESC_NUM_COR_COD_ESC_TG_TOT]]</f>
        <v>-1.7678160919540229</v>
      </c>
      <c r="CF197" s="39">
        <f>Tabla25[[#This Row],[PAS_DUR_COR_COD_ESC_TG_TOT]]-Tabla25[[#This Row],[ESC_DUR_COR_COD_ESC_TG_TOT]]</f>
        <v>-446.50881226053639</v>
      </c>
      <c r="CG197" s="42">
        <f>Tabla25[[#This Row],[PAS_NUM_COR_COD_ROS_TG_NEG]]-Tabla25[[#This Row],[PAS_NUM_COR_COD_ESC_TG_NEG]]</f>
        <v>0.90000000000000036</v>
      </c>
      <c r="CH197" s="42">
        <f>Tabla25[[#This Row],[PAS_NUM_COR_COD_ROS_TG_NEU]]-Tabla25[[#This Row],[PAS_NUM_COR_COD_ESC_TG_NEU]]</f>
        <v>0.47368421052631593</v>
      </c>
      <c r="CI197" s="42">
        <f>Tabla25[[#This Row],[PAS_NUM_COR_COD_ROS_TG_POS]]-Tabla25[[#This Row],[PAS_NUM_COR_COD_ESC_TG_POS]]</f>
        <v>0.26315789473684204</v>
      </c>
      <c r="CJ197" s="42">
        <f>Tabla25[[#This Row],[PAS_NUM_COR_COD_ROS_TG_TOT]]-Tabla25[[#This Row],[PAS_NUM_COR_COD_ESC_TG_TOT]]</f>
        <v>0.5517241379310347</v>
      </c>
      <c r="CK197" s="42">
        <f>Tabla25[[#This Row],[PAS_DUR_COR_COD_ROS_TG_NEG]]-Tabla25[[#This Row],[PAS_DUR_COR_COD_ESC_TG_NEG]]</f>
        <v>140.34444444444443</v>
      </c>
      <c r="CL197" s="42">
        <f>Tabla25[[#This Row],[PAS_DUR_COR_COD_ROS_TG_NEU]]-Tabla25[[#This Row],[PAS_DUR_COR_COD_ESC_TG_NEU]]</f>
        <v>46.325490196078363</v>
      </c>
      <c r="CM197" s="42">
        <f>Tabla25[[#This Row],[PAS_DUR_COR_COD_ROS_TG_POS]]-Tabla25[[#This Row],[PAS_DUR_COR_COD_ESC_TG_POS]]</f>
        <v>-23.109803921568755</v>
      </c>
      <c r="CN197" s="42">
        <f>Tabla25[[#This Row],[PAS_DUR_COR_COD_ROS_TG_TOT]]-Tabla25[[#This Row],[PAS_DUR_COR_COD_ESC_TG_TOT]]</f>
        <v>55.308547008547066</v>
      </c>
      <c r="CO197" s="44">
        <f>Tabla25[[#This Row],[ESC_NUM_COR_COD_ROS_TG_NEG]]-Tabla25[[#This Row],[ESC_NUM_COR_COD_ESC_TG_NEG]]</f>
        <v>-1.4</v>
      </c>
      <c r="CP197" s="44">
        <f>Tabla25[[#This Row],[ESC_NUM_COR_COD_ROS_TG_NEU]]-Tabla25[[#This Row],[ESC_NUM_COR_COD_ESC_TG_NEU]]</f>
        <v>-3.4</v>
      </c>
      <c r="CQ197" s="44">
        <f>Tabla25[[#This Row],[ESC_NUM_COR_COD_ROS_TG_POS]]-Tabla25[[#This Row],[ESC_NUM_COR_COD_ESC_TG_POS]]</f>
        <v>-3.7</v>
      </c>
      <c r="CR197" s="44">
        <f>Tabla25[[#This Row],[ESC_NUM_COR_COD_ROS_TG_TOT]]-Tabla25[[#This Row],[ESC_NUM_COR_COD_ESC_TG_TOT]]</f>
        <v>-2.8333333333333335</v>
      </c>
      <c r="CS197" s="44">
        <f>Tabla25[[#This Row],[ESC_DUR_COR_COD_ROS_TG_NEG]]-Tabla25[[#This Row],[ESC_DUR_COR_COD_ESC_TG_NEG]]</f>
        <v>-571.77777777777771</v>
      </c>
      <c r="CT197" s="44">
        <f>Tabla25[[#This Row],[ESC_DUR_COR_COD_ROS_TG_NEU]]-Tabla25[[#This Row],[ESC_DUR_COR_COD_ESC_TG_NEU]]</f>
        <v>-1107.45</v>
      </c>
      <c r="CU197" s="44">
        <f>Tabla25[[#This Row],[ESC_DUR_COR_COD_ROS_TG_POS]]-Tabla25[[#This Row],[ESC_DUR_COR_COD_ESC_TG_POS]]</f>
        <v>-1058.1428571428571</v>
      </c>
      <c r="CV197" s="44">
        <f>Tabla25[[#This Row],[ESC_DUR_COR_COD_ROS_TG_TOT]]-Tabla25[[#This Row],[ESC_DUR_COR_COD_ESC_TG_TOT]]</f>
        <v>-912.88936781609198</v>
      </c>
      <c r="CW197" s="47">
        <f>Tabla25[[#This Row],[ROS_NUM_COR_COD_ROS_TG_NEG]]-Tabla25[[#This Row],[ROS_NUM_COR_COD_ESC_TG_NEG]]</f>
        <v>5</v>
      </c>
      <c r="CX197" s="47">
        <f>Tabla25[[#This Row],[ROS_NUM_COR_COD_ROS_TG_NEU]]-Tabla25[[#This Row],[ROS_NUM_COR_COD_ESC_TG_NEU]]</f>
        <v>4.666666666666667</v>
      </c>
      <c r="CY197" s="47">
        <f>Tabla25[[#This Row],[ROS_NUM_COR_COD_ROS_TG_POS]]-Tabla25[[#This Row],[ROS_NUM_COR_COD_ESC_TG_POS]]</f>
        <v>4.2</v>
      </c>
      <c r="CZ197" s="47">
        <f>Tabla25[[#This Row],[ROS_NUM_COR_COD_ROS_TG_TOT]]-Tabla25[[#This Row],[ROS_NUM_COR_COD_ESC_TG_TOT]]</f>
        <v>4.6071428571428577</v>
      </c>
      <c r="DA197" s="47">
        <f>Tabla25[[#This Row],[ROS_DUR_COR_COD_ROS_TG_NEG]]-Tabla25[[#This Row],[ROS_DUR_COR_COD_ESC_TG_NEG]]</f>
        <v>1261.9047619047619</v>
      </c>
      <c r="DB197" s="47">
        <f>Tabla25[[#This Row],[ROS_DUR_COR_COD_ROS_TG_NEU]]-Tabla25[[#This Row],[ROS_DUR_COR_COD_ESC_TG_NEU]]</f>
        <v>1201.3015873015872</v>
      </c>
      <c r="DC197" s="47">
        <f>Tabla25[[#This Row],[ROS_DUR_COR_COD_ROS_TG_POS]]-Tabla25[[#This Row],[ROS_DUR_COR_COD_ESC_TG_POS]]</f>
        <v>1065.1999999999998</v>
      </c>
      <c r="DD197" s="47">
        <f>Tabla25[[#This Row],[ROS_DUR_COR_COD_ROS_TG_TOT]]-Tabla25[[#This Row],[ROS_DUR_COR_COD_ESC_TG_TOT]]</f>
        <v>1172.0952380952381</v>
      </c>
    </row>
    <row r="198" spans="1:108" x14ac:dyDescent="0.3">
      <c r="A198" s="2" t="s">
        <v>196</v>
      </c>
      <c r="B198" s="2">
        <v>60</v>
      </c>
      <c r="C198" s="2">
        <v>1</v>
      </c>
      <c r="D198" s="2">
        <v>63</v>
      </c>
      <c r="E198" s="19">
        <v>3.45</v>
      </c>
      <c r="F198" s="19">
        <v>871.83333333333337</v>
      </c>
      <c r="G198" s="19">
        <v>4.8</v>
      </c>
      <c r="H198" s="19">
        <v>1181.6842105263158</v>
      </c>
      <c r="I198" s="19">
        <v>4.4000000000000004</v>
      </c>
      <c r="J198" s="19">
        <v>1151.6470588235295</v>
      </c>
      <c r="K198" s="19">
        <v>4.2166666666666668</v>
      </c>
      <c r="L198" s="19">
        <v>1068.9444444444443</v>
      </c>
      <c r="M198" s="21">
        <v>4.0999999999999996</v>
      </c>
      <c r="N198" s="21">
        <v>1053</v>
      </c>
      <c r="O198" s="21">
        <v>3.9</v>
      </c>
      <c r="P198" s="21">
        <v>908.55555555555554</v>
      </c>
      <c r="Q198" s="21">
        <v>3.45</v>
      </c>
      <c r="R198" s="21">
        <v>971.64705882352939</v>
      </c>
      <c r="S198" s="21">
        <v>3.8166666666666669</v>
      </c>
      <c r="T198" s="21">
        <v>976.40384615384619</v>
      </c>
      <c r="U198" s="22">
        <v>1.875</v>
      </c>
      <c r="V198" s="22">
        <v>626</v>
      </c>
      <c r="W198" s="22">
        <v>3.125</v>
      </c>
      <c r="X198" s="22">
        <v>756.66666666666663</v>
      </c>
      <c r="Y198" s="22">
        <v>4.333333333333333</v>
      </c>
      <c r="Z198" s="22">
        <v>1122.1428571428571</v>
      </c>
      <c r="AA198" s="22">
        <v>3.16</v>
      </c>
      <c r="AB198" s="22">
        <v>862.5</v>
      </c>
      <c r="AC198" s="24">
        <v>2.875</v>
      </c>
      <c r="AD198" s="24">
        <v>876.4</v>
      </c>
      <c r="AE198" s="24">
        <v>3.375</v>
      </c>
      <c r="AF198" s="24">
        <v>849.14285714285711</v>
      </c>
      <c r="AG198" s="24">
        <v>2.8888888888888888</v>
      </c>
      <c r="AH198" s="24">
        <v>856</v>
      </c>
      <c r="AI198" s="24">
        <v>3.04</v>
      </c>
      <c r="AJ198" s="24">
        <v>859</v>
      </c>
      <c r="AK198" s="26">
        <v>1.7777777777777777</v>
      </c>
      <c r="AL198" s="26">
        <v>754.2</v>
      </c>
      <c r="AM198" s="26">
        <v>3.4</v>
      </c>
      <c r="AN198" s="26">
        <v>1227.5</v>
      </c>
      <c r="AO198" s="26">
        <v>2.1</v>
      </c>
      <c r="AP198" s="26">
        <v>567</v>
      </c>
      <c r="AQ198" s="26">
        <v>2.4482758620689653</v>
      </c>
      <c r="AR198" s="26">
        <v>839.16666666666663</v>
      </c>
      <c r="AS198" s="28">
        <v>3.8888888888888888</v>
      </c>
      <c r="AT198" s="28">
        <v>1011.625</v>
      </c>
      <c r="AU198" s="28">
        <v>2.6</v>
      </c>
      <c r="AV198" s="28">
        <v>792.28571428571433</v>
      </c>
      <c r="AW198" s="28">
        <v>3.9</v>
      </c>
      <c r="AX198" s="28">
        <v>1019.4444444444445</v>
      </c>
      <c r="AY198" s="28">
        <v>3.4482758620689653</v>
      </c>
      <c r="AZ198" s="28">
        <v>950.58333333333337</v>
      </c>
      <c r="BA198" s="33">
        <f>Tabla25[[#This Row],[ROS_NUM_COR_COD_ROS_TG_NEG]]-Tabla25[[#This Row],[PAS_NUM_COR_COD_ROS_TG_NEG]]</f>
        <v>-0.21111111111111081</v>
      </c>
      <c r="BB198" s="33">
        <f>Tabla25[[#This Row],[ROS_DUR_COR_COD_ROS_TG_NEG]]-Tabla25[[#This Row],[PAS_DUR_COR_COD_ROS_TG_NEG]]</f>
        <v>-41.375</v>
      </c>
      <c r="BC198" s="33">
        <f>Tabla25[[#This Row],[ROS_NUM_COR_COD_ROS_TG_NEU]]-Tabla25[[#This Row],[PAS_NUM_COR_COD_ROS_TG_NEU]]</f>
        <v>-1.2999999999999998</v>
      </c>
      <c r="BD198" s="33">
        <f>Tabla25[[#This Row],[ROS_DUR_COR_COD_ROS_TG_NEU]]-Tabla25[[#This Row],[PAS_DUR_COR_COD_ROS_TG_NEU]]</f>
        <v>-116.26984126984121</v>
      </c>
      <c r="BE198" s="33">
        <f>Tabla25[[#This Row],[ROS_NUM_COR_COD_ROS_TG_POS]]-Tabla25[[#This Row],[PAS_NUM_COR_COD_ROS_TG_POS]]</f>
        <v>0.44999999999999973</v>
      </c>
      <c r="BF198" s="33">
        <f>Tabla25[[#This Row],[ROS_DUR_COR_COD_ROS_TG_POS]]-Tabla25[[#This Row],[PAS_DUR_COR_COD_ROS_TG_POS]]</f>
        <v>47.797385620915065</v>
      </c>
      <c r="BG198" s="33">
        <f>Tabla25[[#This Row],[ROS_NUM_COR_COD_ROS_TG_TOT]]-Tabla25[[#This Row],[PAS_NUM_COR_COD_ROS_TG_TOT]]</f>
        <v>-0.36839080459770157</v>
      </c>
      <c r="BH198" s="33">
        <f>Tabla25[[#This Row],[ROS_DUR_COR_COD_ROS_TG_TOT]]-Tabla25[[#This Row],[PAS_DUR_COR_COD_ROS_TG_TOT]]</f>
        <v>-25.820512820512818</v>
      </c>
      <c r="BI198" s="30">
        <f>Tabla25[[#This Row],[ROS_NUM_COR_COD_ESC_TG_NEG]]-Tabla25[[#This Row],[PAS_NUM_COR_COD_ESC_TG_NEG]]</f>
        <v>-1.6722222222222225</v>
      </c>
      <c r="BJ198" s="30">
        <f>Tabla25[[#This Row],[ROS_DUR_COR_COD_ESC_TG_NEG]]-Tabla25[[#This Row],[PAS_DUR_COR_COD_ESC_TG_NEG]]</f>
        <v>-117.63333333333333</v>
      </c>
      <c r="BK198" s="30">
        <f>Tabla25[[#This Row],[ROS_NUM_COR_COD_ESC_TG_NEU]]-Tabla25[[#This Row],[PAS_NUM_COR_COD_ESC_TG_NEU]]</f>
        <v>-1.4</v>
      </c>
      <c r="BL198" s="30">
        <f>Tabla25[[#This Row],[ROS_DUR_COR_COD_ESC_TG_NEU]]-Tabla25[[#This Row],[PAS_DUR_COR_COD_ESC_TG_NEU]]</f>
        <v>45.815789473684163</v>
      </c>
      <c r="BM198" s="30">
        <f>Tabla25[[#This Row],[ROS_NUM_COR_COD_ESC_TG_POS]]-Tabla25[[#This Row],[PAS_NUM_COR_COD_ESC_TG_POS]]</f>
        <v>-2.3000000000000003</v>
      </c>
      <c r="BN198" s="30">
        <f>Tabla25[[#This Row],[ROS_DUR_COR_COD_ESC_TG_POS]]-Tabla25[[#This Row],[PAS_DUR_COR_COD_ESC_TG_POS]]</f>
        <v>-584.64705882352951</v>
      </c>
      <c r="BO198" s="30">
        <f>Tabla25[[#This Row],[ROS_NUM_COR_COD_ESC_TG_TOT]]-Tabla25[[#This Row],[PAS_NUM_COR_COD_ESC_TG_TOT]]</f>
        <v>-1.7683908045977015</v>
      </c>
      <c r="BP198" s="30">
        <f>Tabla25[[#This Row],[ROS_DUR_COR_COD_ESC_TG_TOT]]-Tabla25[[#This Row],[PAS_DUR_COR_COD_ESC_TG_TOT]]</f>
        <v>-229.77777777777771</v>
      </c>
      <c r="BQ198" s="36">
        <f>Tabla25[[#This Row],[PAS_NUM_COR_COD_ROS_TG_NEG]]-Tabla25[[#This Row],[ESC_NUM_COR_COD_ROS_TG_NEG]]</f>
        <v>1.2249999999999996</v>
      </c>
      <c r="BR198" s="36">
        <f>Tabla25[[#This Row],[PAS_DUR_COR_COD_ROS_TG_NEG]]-Tabla25[[#This Row],[ESC_DUR_COR_COD_ROS_TG_NEG]]</f>
        <v>176.60000000000002</v>
      </c>
      <c r="BS198" s="36">
        <f>Tabla25[[#This Row],[PAS_NUM_COR_COD_ROS_TG_NEU]]-Tabla25[[#This Row],[ESC_NUM_COR_COD_ROS_TG_NEU]]</f>
        <v>0.52499999999999991</v>
      </c>
      <c r="BT198" s="36">
        <f>Tabla25[[#This Row],[PAS_DUR_COR_COD_ROS_TG_NEU]]-Tabla25[[#This Row],[ESC_DUR_COR_COD_ROS_TG_NEU]]</f>
        <v>59.412698412698433</v>
      </c>
      <c r="BU198" s="36">
        <f>Tabla25[[#This Row],[PAS_NUM_COR_COD_ROS_TG_POS]]-Tabla25[[#This Row],[ESC_NUM_COR_COD_ROS_TG_POS]]</f>
        <v>0.56111111111111134</v>
      </c>
      <c r="BV198" s="36">
        <f>Tabla25[[#This Row],[PAS_DUR_COR_COD_ROS_TG_POS]]-Tabla25[[#This Row],[ESC_DUR_COR_COD_ROS_TG_POS]]</f>
        <v>115.64705882352939</v>
      </c>
      <c r="BW198" s="36">
        <f>Tabla25[[#This Row],[PAS_NUM_COR_COD_ROS_TG_TOT]]-Tabla25[[#This Row],[ESC_NUM_COR_COD_ROS_TG_TOT]]</f>
        <v>0.77666666666666684</v>
      </c>
      <c r="BX198" s="36">
        <f>Tabla25[[#This Row],[PAS_DUR_COR_COD_ROS_TG_TOT]]-Tabla25[[#This Row],[ESC_DUR_COR_COD_ROS_TG_TOT]]</f>
        <v>117.40384615384619</v>
      </c>
      <c r="BY198" s="39">
        <f>Tabla25[[#This Row],[PAS_NUM_COR_COD_ESC_TG_NEG]]-Tabla25[[#This Row],[ESC_NUM_COR_COD_ESC_TG_NEG]]</f>
        <v>1.5750000000000002</v>
      </c>
      <c r="BZ198" s="39">
        <f>Tabla25[[#This Row],[PAS_DUR_COR_COD_ESC_TG_NEG]]-Tabla25[[#This Row],[ESC_DUR_COR_COD_ESC_TG_NEG]]</f>
        <v>245.83333333333337</v>
      </c>
      <c r="CA198" s="39">
        <f>Tabla25[[#This Row],[PAS_NUM_COR_COD_ESC_TG_NEU]]-Tabla25[[#This Row],[ESC_NUM_COR_COD_ESC_TG_NEU]]</f>
        <v>1.6749999999999998</v>
      </c>
      <c r="CB198" s="39">
        <f>Tabla25[[#This Row],[PAS_DUR_COR_COD_ESC_TG_NEU]]-Tabla25[[#This Row],[ESC_DUR_COR_COD_ESC_TG_NEU]]</f>
        <v>425.01754385964921</v>
      </c>
      <c r="CC198" s="39">
        <f>Tabla25[[#This Row],[PAS_NUM_COR_COD_ESC_TG_POS]]-Tabla25[[#This Row],[ESC_NUM_COR_COD_ESC_TG_POS]]</f>
        <v>6.6666666666667318E-2</v>
      </c>
      <c r="CD198" s="39">
        <f>Tabla25[[#This Row],[PAS_DUR_COR_COD_ESC_TG_POS]]-Tabla25[[#This Row],[ESC_DUR_COR_COD_ESC_TG_POS]]</f>
        <v>29.504201680672395</v>
      </c>
      <c r="CE198" s="39">
        <f>Tabla25[[#This Row],[PAS_NUM_COR_COD_ESC_TG_TOT]]-Tabla25[[#This Row],[ESC_NUM_COR_COD_ESC_TG_TOT]]</f>
        <v>1.0566666666666666</v>
      </c>
      <c r="CF198" s="39">
        <f>Tabla25[[#This Row],[PAS_DUR_COR_COD_ESC_TG_TOT]]-Tabla25[[#This Row],[ESC_DUR_COR_COD_ESC_TG_TOT]]</f>
        <v>206.44444444444434</v>
      </c>
      <c r="CG198" s="42">
        <f>Tabla25[[#This Row],[PAS_NUM_COR_COD_ROS_TG_NEG]]-Tabla25[[#This Row],[PAS_NUM_COR_COD_ESC_TG_NEG]]</f>
        <v>0.64999999999999947</v>
      </c>
      <c r="CH198" s="42">
        <f>Tabla25[[#This Row],[PAS_NUM_COR_COD_ROS_TG_NEU]]-Tabla25[[#This Row],[PAS_NUM_COR_COD_ESC_TG_NEU]]</f>
        <v>-0.89999999999999991</v>
      </c>
      <c r="CI198" s="42">
        <f>Tabla25[[#This Row],[PAS_NUM_COR_COD_ROS_TG_POS]]-Tabla25[[#This Row],[PAS_NUM_COR_COD_ESC_TG_POS]]</f>
        <v>-0.95000000000000018</v>
      </c>
      <c r="CJ198" s="42">
        <f>Tabla25[[#This Row],[PAS_NUM_COR_COD_ROS_TG_TOT]]-Tabla25[[#This Row],[PAS_NUM_COR_COD_ESC_TG_TOT]]</f>
        <v>-0.39999999999999991</v>
      </c>
      <c r="CK198" s="42">
        <f>Tabla25[[#This Row],[PAS_DUR_COR_COD_ROS_TG_NEG]]-Tabla25[[#This Row],[PAS_DUR_COR_COD_ESC_TG_NEG]]</f>
        <v>181.16666666666663</v>
      </c>
      <c r="CL198" s="42">
        <f>Tabla25[[#This Row],[PAS_DUR_COR_COD_ROS_TG_NEU]]-Tabla25[[#This Row],[PAS_DUR_COR_COD_ESC_TG_NEU]]</f>
        <v>-273.12865497076029</v>
      </c>
      <c r="CM198" s="42">
        <f>Tabla25[[#This Row],[PAS_DUR_COR_COD_ROS_TG_POS]]-Tabla25[[#This Row],[PAS_DUR_COR_COD_ESC_TG_POS]]</f>
        <v>-180.00000000000011</v>
      </c>
      <c r="CN198" s="42">
        <f>Tabla25[[#This Row],[PAS_DUR_COR_COD_ROS_TG_TOT]]-Tabla25[[#This Row],[PAS_DUR_COR_COD_ESC_TG_TOT]]</f>
        <v>-92.540598290598155</v>
      </c>
      <c r="CO198" s="44">
        <f>Tabla25[[#This Row],[ESC_NUM_COR_COD_ROS_TG_NEG]]-Tabla25[[#This Row],[ESC_NUM_COR_COD_ESC_TG_NEG]]</f>
        <v>1</v>
      </c>
      <c r="CP198" s="44">
        <f>Tabla25[[#This Row],[ESC_NUM_COR_COD_ROS_TG_NEU]]-Tabla25[[#This Row],[ESC_NUM_COR_COD_ESC_TG_NEU]]</f>
        <v>0.25</v>
      </c>
      <c r="CQ198" s="44">
        <f>Tabla25[[#This Row],[ESC_NUM_COR_COD_ROS_TG_POS]]-Tabla25[[#This Row],[ESC_NUM_COR_COD_ESC_TG_POS]]</f>
        <v>-1.4444444444444442</v>
      </c>
      <c r="CR198" s="44">
        <f>Tabla25[[#This Row],[ESC_NUM_COR_COD_ROS_TG_TOT]]-Tabla25[[#This Row],[ESC_NUM_COR_COD_ESC_TG_TOT]]</f>
        <v>-0.12000000000000011</v>
      </c>
      <c r="CS198" s="44">
        <f>Tabla25[[#This Row],[ESC_DUR_COR_COD_ROS_TG_NEG]]-Tabla25[[#This Row],[ESC_DUR_COR_COD_ESC_TG_NEG]]</f>
        <v>250.39999999999998</v>
      </c>
      <c r="CT198" s="44">
        <f>Tabla25[[#This Row],[ESC_DUR_COR_COD_ROS_TG_NEU]]-Tabla25[[#This Row],[ESC_DUR_COR_COD_ESC_TG_NEU]]</f>
        <v>92.476190476190482</v>
      </c>
      <c r="CU198" s="44">
        <f>Tabla25[[#This Row],[ESC_DUR_COR_COD_ROS_TG_POS]]-Tabla25[[#This Row],[ESC_DUR_COR_COD_ESC_TG_POS]]</f>
        <v>-266.14285714285711</v>
      </c>
      <c r="CV198" s="44">
        <f>Tabla25[[#This Row],[ESC_DUR_COR_COD_ROS_TG_TOT]]-Tabla25[[#This Row],[ESC_DUR_COR_COD_ESC_TG_TOT]]</f>
        <v>-3.5</v>
      </c>
      <c r="CW198" s="47">
        <f>Tabla25[[#This Row],[ROS_NUM_COR_COD_ROS_TG_NEG]]-Tabla25[[#This Row],[ROS_NUM_COR_COD_ESC_TG_NEG]]</f>
        <v>2.1111111111111112</v>
      </c>
      <c r="CX198" s="47">
        <f>Tabla25[[#This Row],[ROS_NUM_COR_COD_ROS_TG_NEU]]-Tabla25[[#This Row],[ROS_NUM_COR_COD_ESC_TG_NEU]]</f>
        <v>-0.79999999999999982</v>
      </c>
      <c r="CY198" s="47">
        <f>Tabla25[[#This Row],[ROS_NUM_COR_COD_ROS_TG_POS]]-Tabla25[[#This Row],[ROS_NUM_COR_COD_ESC_TG_POS]]</f>
        <v>1.7999999999999998</v>
      </c>
      <c r="CZ198" s="47">
        <f>Tabla25[[#This Row],[ROS_NUM_COR_COD_ROS_TG_TOT]]-Tabla25[[#This Row],[ROS_NUM_COR_COD_ESC_TG_TOT]]</f>
        <v>1</v>
      </c>
      <c r="DA198" s="47">
        <f>Tabla25[[#This Row],[ROS_DUR_COR_COD_ROS_TG_NEG]]-Tabla25[[#This Row],[ROS_DUR_COR_COD_ESC_TG_NEG]]</f>
        <v>257.42499999999995</v>
      </c>
      <c r="DB198" s="47">
        <f>Tabla25[[#This Row],[ROS_DUR_COR_COD_ROS_TG_NEU]]-Tabla25[[#This Row],[ROS_DUR_COR_COD_ESC_TG_NEU]]</f>
        <v>-435.21428571428567</v>
      </c>
      <c r="DC198" s="47">
        <f>Tabla25[[#This Row],[ROS_DUR_COR_COD_ROS_TG_POS]]-Tabla25[[#This Row],[ROS_DUR_COR_COD_ESC_TG_POS]]</f>
        <v>452.44444444444446</v>
      </c>
      <c r="DD198" s="47">
        <f>Tabla25[[#This Row],[ROS_DUR_COR_COD_ROS_TG_TOT]]-Tabla25[[#This Row],[ROS_DUR_COR_COD_ESC_TG_TOT]]</f>
        <v>111.41666666666674</v>
      </c>
    </row>
    <row r="199" spans="1:108" x14ac:dyDescent="0.3">
      <c r="A199" s="2" t="s">
        <v>197</v>
      </c>
      <c r="B199" s="2">
        <v>60</v>
      </c>
      <c r="C199" s="2">
        <v>1</v>
      </c>
      <c r="D199" s="2">
        <v>66</v>
      </c>
      <c r="E199" s="19">
        <v>3.45</v>
      </c>
      <c r="F199" s="19">
        <v>1084.7333333333333</v>
      </c>
      <c r="G199" s="19">
        <v>3.05</v>
      </c>
      <c r="H199" s="19">
        <v>1068.2857142857142</v>
      </c>
      <c r="I199" s="19">
        <v>3.1578947368421053</v>
      </c>
      <c r="J199" s="19">
        <v>1156.2727272727273</v>
      </c>
      <c r="K199" s="19">
        <v>3.2203389830508473</v>
      </c>
      <c r="L199" s="19">
        <v>1098.6500000000001</v>
      </c>
      <c r="M199" s="21">
        <v>3.8</v>
      </c>
      <c r="N199" s="21">
        <v>1001.8888888888889</v>
      </c>
      <c r="O199" s="21">
        <v>4.8499999999999996</v>
      </c>
      <c r="P199" s="21">
        <v>1311.4117647058824</v>
      </c>
      <c r="Q199" s="21">
        <v>4.7368421052631575</v>
      </c>
      <c r="R199" s="21">
        <v>1433.1875</v>
      </c>
      <c r="S199" s="21">
        <v>4.4576271186440675</v>
      </c>
      <c r="T199" s="21">
        <v>1240.3725490196077</v>
      </c>
      <c r="U199" s="22">
        <v>6.8888888888888893</v>
      </c>
      <c r="V199" s="22">
        <v>1807</v>
      </c>
      <c r="W199" s="22">
        <v>6.1111111111111107</v>
      </c>
      <c r="X199" s="22">
        <v>1598.4444444444443</v>
      </c>
      <c r="Y199" s="22">
        <v>5.7</v>
      </c>
      <c r="Z199" s="22">
        <v>1543.7</v>
      </c>
      <c r="AA199" s="22">
        <v>6.2142857142857144</v>
      </c>
      <c r="AB199" s="22">
        <v>1645.9285714285713</v>
      </c>
      <c r="AC199" s="24">
        <v>1.2222222222222223</v>
      </c>
      <c r="AD199" s="24">
        <v>367.28571428571428</v>
      </c>
      <c r="AE199" s="24">
        <v>1.8888888888888888</v>
      </c>
      <c r="AF199" s="24">
        <v>373.11111111111109</v>
      </c>
      <c r="AG199" s="24">
        <v>2</v>
      </c>
      <c r="AH199" s="24">
        <v>488.33333333333331</v>
      </c>
      <c r="AI199" s="24">
        <v>1.7142857142857142</v>
      </c>
      <c r="AJ199" s="24">
        <v>412.96</v>
      </c>
      <c r="AK199" s="26">
        <v>2.5</v>
      </c>
      <c r="AL199" s="26">
        <v>724.33333333333337</v>
      </c>
      <c r="AM199" s="26">
        <v>1.8</v>
      </c>
      <c r="AN199" s="26">
        <v>584.42857142857144</v>
      </c>
      <c r="AO199" s="26">
        <v>2.4</v>
      </c>
      <c r="AP199" s="26">
        <v>668.125</v>
      </c>
      <c r="AQ199" s="26">
        <v>2.2142857142857144</v>
      </c>
      <c r="AR199" s="26">
        <v>656.28571428571433</v>
      </c>
      <c r="AS199" s="28">
        <v>5.125</v>
      </c>
      <c r="AT199" s="28">
        <v>1065.375</v>
      </c>
      <c r="AU199" s="28">
        <v>4.3</v>
      </c>
      <c r="AV199" s="28">
        <v>1007</v>
      </c>
      <c r="AW199" s="28">
        <v>4.8</v>
      </c>
      <c r="AX199" s="28">
        <v>1145.5</v>
      </c>
      <c r="AY199" s="28">
        <v>4.7142857142857144</v>
      </c>
      <c r="AZ199" s="28">
        <v>1073.1428571428571</v>
      </c>
      <c r="BA199" s="33">
        <f>Tabla25[[#This Row],[ROS_NUM_COR_COD_ROS_TG_NEG]]-Tabla25[[#This Row],[PAS_NUM_COR_COD_ROS_TG_NEG]]</f>
        <v>1.3250000000000002</v>
      </c>
      <c r="BB199" s="33">
        <f>Tabla25[[#This Row],[ROS_DUR_COR_COD_ROS_TG_NEG]]-Tabla25[[#This Row],[PAS_DUR_COR_COD_ROS_TG_NEG]]</f>
        <v>63.486111111111086</v>
      </c>
      <c r="BC199" s="33">
        <f>Tabla25[[#This Row],[ROS_NUM_COR_COD_ROS_TG_NEU]]-Tabla25[[#This Row],[PAS_NUM_COR_COD_ROS_TG_NEU]]</f>
        <v>-0.54999999999999982</v>
      </c>
      <c r="BD199" s="33">
        <f>Tabla25[[#This Row],[ROS_DUR_COR_COD_ROS_TG_NEU]]-Tabla25[[#This Row],[PAS_DUR_COR_COD_ROS_TG_NEU]]</f>
        <v>-304.41176470588243</v>
      </c>
      <c r="BE199" s="33">
        <f>Tabla25[[#This Row],[ROS_NUM_COR_COD_ROS_TG_POS]]-Tabla25[[#This Row],[PAS_NUM_COR_COD_ROS_TG_POS]]</f>
        <v>6.3157894736842302E-2</v>
      </c>
      <c r="BF199" s="33">
        <f>Tabla25[[#This Row],[ROS_DUR_COR_COD_ROS_TG_POS]]-Tabla25[[#This Row],[PAS_DUR_COR_COD_ROS_TG_POS]]</f>
        <v>-287.6875</v>
      </c>
      <c r="BG199" s="33">
        <f>Tabla25[[#This Row],[ROS_NUM_COR_COD_ROS_TG_TOT]]-Tabla25[[#This Row],[PAS_NUM_COR_COD_ROS_TG_TOT]]</f>
        <v>0.25665859564164695</v>
      </c>
      <c r="BH199" s="33">
        <f>Tabla25[[#This Row],[ROS_DUR_COR_COD_ROS_TG_TOT]]-Tabla25[[#This Row],[PAS_DUR_COR_COD_ROS_TG_TOT]]</f>
        <v>-167.22969187675062</v>
      </c>
      <c r="BI199" s="30">
        <f>Tabla25[[#This Row],[ROS_NUM_COR_COD_ESC_TG_NEG]]-Tabla25[[#This Row],[PAS_NUM_COR_COD_ESC_TG_NEG]]</f>
        <v>-0.95000000000000018</v>
      </c>
      <c r="BJ199" s="30">
        <f>Tabla25[[#This Row],[ROS_DUR_COR_COD_ESC_TG_NEG]]-Tabla25[[#This Row],[PAS_DUR_COR_COD_ESC_TG_NEG]]</f>
        <v>-360.4</v>
      </c>
      <c r="BK199" s="30">
        <f>Tabla25[[#This Row],[ROS_NUM_COR_COD_ESC_TG_NEU]]-Tabla25[[#This Row],[PAS_NUM_COR_COD_ESC_TG_NEU]]</f>
        <v>-1.2499999999999998</v>
      </c>
      <c r="BL199" s="30">
        <f>Tabla25[[#This Row],[ROS_DUR_COR_COD_ESC_TG_NEU]]-Tabla25[[#This Row],[PAS_DUR_COR_COD_ESC_TG_NEU]]</f>
        <v>-483.85714285714278</v>
      </c>
      <c r="BM199" s="30">
        <f>Tabla25[[#This Row],[ROS_NUM_COR_COD_ESC_TG_POS]]-Tabla25[[#This Row],[PAS_NUM_COR_COD_ESC_TG_POS]]</f>
        <v>-0.7578947368421054</v>
      </c>
      <c r="BN199" s="30">
        <f>Tabla25[[#This Row],[ROS_DUR_COR_COD_ESC_TG_POS]]-Tabla25[[#This Row],[PAS_DUR_COR_COD_ESC_TG_POS]]</f>
        <v>-488.14772727272725</v>
      </c>
      <c r="BO199" s="30">
        <f>Tabla25[[#This Row],[ROS_NUM_COR_COD_ESC_TG_TOT]]-Tabla25[[#This Row],[PAS_NUM_COR_COD_ESC_TG_TOT]]</f>
        <v>-1.0060532687651329</v>
      </c>
      <c r="BP199" s="30">
        <f>Tabla25[[#This Row],[ROS_DUR_COR_COD_ESC_TG_TOT]]-Tabla25[[#This Row],[PAS_DUR_COR_COD_ESC_TG_TOT]]</f>
        <v>-442.36428571428576</v>
      </c>
      <c r="BQ199" s="36">
        <f>Tabla25[[#This Row],[PAS_NUM_COR_COD_ROS_TG_NEG]]-Tabla25[[#This Row],[ESC_NUM_COR_COD_ROS_TG_NEG]]</f>
        <v>2.5777777777777775</v>
      </c>
      <c r="BR199" s="36">
        <f>Tabla25[[#This Row],[PAS_DUR_COR_COD_ROS_TG_NEG]]-Tabla25[[#This Row],[ESC_DUR_COR_COD_ROS_TG_NEG]]</f>
        <v>634.60317460317469</v>
      </c>
      <c r="BS199" s="36">
        <f>Tabla25[[#This Row],[PAS_NUM_COR_COD_ROS_TG_NEU]]-Tabla25[[#This Row],[ESC_NUM_COR_COD_ROS_TG_NEU]]</f>
        <v>2.9611111111111108</v>
      </c>
      <c r="BT199" s="36">
        <f>Tabla25[[#This Row],[PAS_DUR_COR_COD_ROS_TG_NEU]]-Tabla25[[#This Row],[ESC_DUR_COR_COD_ROS_TG_NEU]]</f>
        <v>938.30065359477135</v>
      </c>
      <c r="BU199" s="36">
        <f>Tabla25[[#This Row],[PAS_NUM_COR_COD_ROS_TG_POS]]-Tabla25[[#This Row],[ESC_NUM_COR_COD_ROS_TG_POS]]</f>
        <v>2.7368421052631575</v>
      </c>
      <c r="BV199" s="36">
        <f>Tabla25[[#This Row],[PAS_DUR_COR_COD_ROS_TG_POS]]-Tabla25[[#This Row],[ESC_DUR_COR_COD_ROS_TG_POS]]</f>
        <v>944.85416666666674</v>
      </c>
      <c r="BW199" s="36">
        <f>Tabla25[[#This Row],[PAS_NUM_COR_COD_ROS_TG_TOT]]-Tabla25[[#This Row],[ESC_NUM_COR_COD_ROS_TG_TOT]]</f>
        <v>2.7433414043583531</v>
      </c>
      <c r="BX199" s="36">
        <f>Tabla25[[#This Row],[PAS_DUR_COR_COD_ROS_TG_TOT]]-Tabla25[[#This Row],[ESC_DUR_COR_COD_ROS_TG_TOT]]</f>
        <v>827.4125490196077</v>
      </c>
      <c r="BY199" s="39">
        <f>Tabla25[[#This Row],[PAS_NUM_COR_COD_ESC_TG_NEG]]-Tabla25[[#This Row],[ESC_NUM_COR_COD_ESC_TG_NEG]]</f>
        <v>-3.4388888888888891</v>
      </c>
      <c r="BZ199" s="39">
        <f>Tabla25[[#This Row],[PAS_DUR_COR_COD_ESC_TG_NEG]]-Tabla25[[#This Row],[ESC_DUR_COR_COD_ESC_TG_NEG]]</f>
        <v>-722.26666666666665</v>
      </c>
      <c r="CA199" s="39">
        <f>Tabla25[[#This Row],[PAS_NUM_COR_COD_ESC_TG_NEU]]-Tabla25[[#This Row],[ESC_NUM_COR_COD_ESC_TG_NEU]]</f>
        <v>-3.0611111111111109</v>
      </c>
      <c r="CB199" s="39">
        <f>Tabla25[[#This Row],[PAS_DUR_COR_COD_ESC_TG_NEU]]-Tabla25[[#This Row],[ESC_DUR_COR_COD_ESC_TG_NEU]]</f>
        <v>-530.15873015873012</v>
      </c>
      <c r="CC199" s="39">
        <f>Tabla25[[#This Row],[PAS_NUM_COR_COD_ESC_TG_POS]]-Tabla25[[#This Row],[ESC_NUM_COR_COD_ESC_TG_POS]]</f>
        <v>-2.5421052631578949</v>
      </c>
      <c r="CD199" s="39">
        <f>Tabla25[[#This Row],[PAS_DUR_COR_COD_ESC_TG_POS]]-Tabla25[[#This Row],[ESC_DUR_COR_COD_ESC_TG_POS]]</f>
        <v>-387.42727272727279</v>
      </c>
      <c r="CE199" s="39">
        <f>Tabla25[[#This Row],[PAS_NUM_COR_COD_ESC_TG_TOT]]-Tabla25[[#This Row],[ESC_NUM_COR_COD_ESC_TG_TOT]]</f>
        <v>-2.9939467312348671</v>
      </c>
      <c r="CF199" s="39">
        <f>Tabla25[[#This Row],[PAS_DUR_COR_COD_ESC_TG_TOT]]-Tabla25[[#This Row],[ESC_DUR_COR_COD_ESC_TG_TOT]]</f>
        <v>-547.27857142857124</v>
      </c>
      <c r="CG199" s="42">
        <f>Tabla25[[#This Row],[PAS_NUM_COR_COD_ROS_TG_NEG]]-Tabla25[[#This Row],[PAS_NUM_COR_COD_ESC_TG_NEG]]</f>
        <v>0.34999999999999964</v>
      </c>
      <c r="CH199" s="42">
        <f>Tabla25[[#This Row],[PAS_NUM_COR_COD_ROS_TG_NEU]]-Tabla25[[#This Row],[PAS_NUM_COR_COD_ESC_TG_NEU]]</f>
        <v>1.7999999999999998</v>
      </c>
      <c r="CI199" s="42">
        <f>Tabla25[[#This Row],[PAS_NUM_COR_COD_ROS_TG_POS]]-Tabla25[[#This Row],[PAS_NUM_COR_COD_ESC_TG_POS]]</f>
        <v>1.5789473684210522</v>
      </c>
      <c r="CJ199" s="42">
        <f>Tabla25[[#This Row],[PAS_NUM_COR_COD_ROS_TG_TOT]]-Tabla25[[#This Row],[PAS_NUM_COR_COD_ESC_TG_TOT]]</f>
        <v>1.2372881355932202</v>
      </c>
      <c r="CK199" s="42">
        <f>Tabla25[[#This Row],[PAS_DUR_COR_COD_ROS_TG_NEG]]-Tabla25[[#This Row],[PAS_DUR_COR_COD_ESC_TG_NEG]]</f>
        <v>-82.844444444444434</v>
      </c>
      <c r="CL199" s="42">
        <f>Tabla25[[#This Row],[PAS_DUR_COR_COD_ROS_TG_NEU]]-Tabla25[[#This Row],[PAS_DUR_COR_COD_ESC_TG_NEU]]</f>
        <v>243.12605042016821</v>
      </c>
      <c r="CM199" s="42">
        <f>Tabla25[[#This Row],[PAS_DUR_COR_COD_ROS_TG_POS]]-Tabla25[[#This Row],[PAS_DUR_COR_COD_ESC_TG_POS]]</f>
        <v>276.91477272727275</v>
      </c>
      <c r="CN199" s="42">
        <f>Tabla25[[#This Row],[PAS_DUR_COR_COD_ROS_TG_TOT]]-Tabla25[[#This Row],[PAS_DUR_COR_COD_ESC_TG_TOT]]</f>
        <v>141.72254901960764</v>
      </c>
      <c r="CO199" s="44">
        <f>Tabla25[[#This Row],[ESC_NUM_COR_COD_ROS_TG_NEG]]-Tabla25[[#This Row],[ESC_NUM_COR_COD_ESC_TG_NEG]]</f>
        <v>-5.666666666666667</v>
      </c>
      <c r="CP199" s="44">
        <f>Tabla25[[#This Row],[ESC_NUM_COR_COD_ROS_TG_NEU]]-Tabla25[[#This Row],[ESC_NUM_COR_COD_ESC_TG_NEU]]</f>
        <v>-4.2222222222222214</v>
      </c>
      <c r="CQ199" s="44">
        <f>Tabla25[[#This Row],[ESC_NUM_COR_COD_ROS_TG_POS]]-Tabla25[[#This Row],[ESC_NUM_COR_COD_ESC_TG_POS]]</f>
        <v>-3.7</v>
      </c>
      <c r="CR199" s="44">
        <f>Tabla25[[#This Row],[ESC_NUM_COR_COD_ROS_TG_TOT]]-Tabla25[[#This Row],[ESC_NUM_COR_COD_ESC_TG_TOT]]</f>
        <v>-4.5</v>
      </c>
      <c r="CS199" s="44">
        <f>Tabla25[[#This Row],[ESC_DUR_COR_COD_ROS_TG_NEG]]-Tabla25[[#This Row],[ESC_DUR_COR_COD_ESC_TG_NEG]]</f>
        <v>-1439.7142857142858</v>
      </c>
      <c r="CT199" s="44">
        <f>Tabla25[[#This Row],[ESC_DUR_COR_COD_ROS_TG_NEU]]-Tabla25[[#This Row],[ESC_DUR_COR_COD_ESC_TG_NEU]]</f>
        <v>-1225.3333333333333</v>
      </c>
      <c r="CU199" s="44">
        <f>Tabla25[[#This Row],[ESC_DUR_COR_COD_ROS_TG_POS]]-Tabla25[[#This Row],[ESC_DUR_COR_COD_ESC_TG_POS]]</f>
        <v>-1055.3666666666668</v>
      </c>
      <c r="CV199" s="44">
        <f>Tabla25[[#This Row],[ESC_DUR_COR_COD_ROS_TG_TOT]]-Tabla25[[#This Row],[ESC_DUR_COR_COD_ESC_TG_TOT]]</f>
        <v>-1232.9685714285713</v>
      </c>
      <c r="CW199" s="47">
        <f>Tabla25[[#This Row],[ROS_NUM_COR_COD_ROS_TG_NEG]]-Tabla25[[#This Row],[ROS_NUM_COR_COD_ESC_TG_NEG]]</f>
        <v>2.625</v>
      </c>
      <c r="CX199" s="47">
        <f>Tabla25[[#This Row],[ROS_NUM_COR_COD_ROS_TG_NEU]]-Tabla25[[#This Row],[ROS_NUM_COR_COD_ESC_TG_NEU]]</f>
        <v>2.5</v>
      </c>
      <c r="CY199" s="47">
        <f>Tabla25[[#This Row],[ROS_NUM_COR_COD_ROS_TG_POS]]-Tabla25[[#This Row],[ROS_NUM_COR_COD_ESC_TG_POS]]</f>
        <v>2.4</v>
      </c>
      <c r="CZ199" s="47">
        <f>Tabla25[[#This Row],[ROS_NUM_COR_COD_ROS_TG_TOT]]-Tabla25[[#This Row],[ROS_NUM_COR_COD_ESC_TG_TOT]]</f>
        <v>2.5</v>
      </c>
      <c r="DA199" s="47">
        <f>Tabla25[[#This Row],[ROS_DUR_COR_COD_ROS_TG_NEG]]-Tabla25[[#This Row],[ROS_DUR_COR_COD_ESC_TG_NEG]]</f>
        <v>341.04166666666663</v>
      </c>
      <c r="DB199" s="47">
        <f>Tabla25[[#This Row],[ROS_DUR_COR_COD_ROS_TG_NEU]]-Tabla25[[#This Row],[ROS_DUR_COR_COD_ESC_TG_NEU]]</f>
        <v>422.57142857142856</v>
      </c>
      <c r="DC199" s="47">
        <f>Tabla25[[#This Row],[ROS_DUR_COR_COD_ROS_TG_POS]]-Tabla25[[#This Row],[ROS_DUR_COR_COD_ESC_TG_POS]]</f>
        <v>477.375</v>
      </c>
      <c r="DD199" s="47">
        <f>Tabla25[[#This Row],[ROS_DUR_COR_COD_ROS_TG_TOT]]-Tabla25[[#This Row],[ROS_DUR_COR_COD_ESC_TG_TOT]]</f>
        <v>416.85714285714278</v>
      </c>
    </row>
    <row r="200" spans="1:108" x14ac:dyDescent="0.3">
      <c r="A200" s="4" t="s">
        <v>237</v>
      </c>
      <c r="B200" s="2">
        <v>60</v>
      </c>
      <c r="C200" s="2">
        <v>1</v>
      </c>
      <c r="D200" s="2">
        <v>63</v>
      </c>
      <c r="E200" s="19">
        <v>2.1578947368421053</v>
      </c>
      <c r="F200" s="19">
        <v>881.5</v>
      </c>
      <c r="G200" s="19">
        <v>1.95</v>
      </c>
      <c r="H200" s="19">
        <v>707.08333333333337</v>
      </c>
      <c r="I200" s="19">
        <v>1.8888888888888888</v>
      </c>
      <c r="J200" s="19">
        <v>610.08333333333337</v>
      </c>
      <c r="K200" s="19">
        <v>2</v>
      </c>
      <c r="L200" s="19">
        <v>732.88888888888891</v>
      </c>
      <c r="M200" s="21">
        <v>1.5789473684210527</v>
      </c>
      <c r="N200" s="21">
        <v>695.27272727272725</v>
      </c>
      <c r="O200" s="21">
        <v>1.2</v>
      </c>
      <c r="P200" s="21">
        <v>557.5</v>
      </c>
      <c r="Q200" s="21">
        <v>1.3333333333333333</v>
      </c>
      <c r="R200" s="21">
        <v>598.875</v>
      </c>
      <c r="S200" s="21">
        <v>1.368421052631579</v>
      </c>
      <c r="T200" s="21">
        <v>621.17241379310349</v>
      </c>
      <c r="AK200" s="26">
        <v>1.4444444444444444</v>
      </c>
      <c r="AL200" s="26">
        <v>585.20000000000005</v>
      </c>
      <c r="AM200" s="26">
        <v>1.2222222222222223</v>
      </c>
      <c r="AN200" s="26">
        <v>376.66666666666669</v>
      </c>
      <c r="AO200" s="26">
        <v>1.7777777777777777</v>
      </c>
      <c r="AP200" s="26">
        <v>449.375</v>
      </c>
      <c r="AQ200" s="26">
        <v>1.4814814814814814</v>
      </c>
      <c r="AR200" s="26">
        <v>462.15789473684208</v>
      </c>
      <c r="AS200" s="28">
        <v>3</v>
      </c>
      <c r="AT200" s="28">
        <v>683.125</v>
      </c>
      <c r="AU200" s="28">
        <v>2.6666666666666665</v>
      </c>
      <c r="AV200" s="28">
        <v>644.14285714285711</v>
      </c>
      <c r="AW200" s="28">
        <v>2.5555555555555554</v>
      </c>
      <c r="AX200" s="28">
        <v>558.25</v>
      </c>
      <c r="AY200" s="28">
        <v>2.7407407407407409</v>
      </c>
      <c r="AZ200" s="28">
        <v>627.82608695652175</v>
      </c>
      <c r="BA200" s="33">
        <f>Tabla25[[#This Row],[ROS_NUM_COR_COD_ROS_TG_NEG]]-Tabla25[[#This Row],[PAS_NUM_COR_COD_ROS_TG_NEG]]</f>
        <v>1.4210526315789473</v>
      </c>
      <c r="BB200" s="33">
        <f>Tabla25[[#This Row],[ROS_DUR_COR_COD_ROS_TG_NEG]]-Tabla25[[#This Row],[PAS_DUR_COR_COD_ROS_TG_NEG]]</f>
        <v>-12.147727272727252</v>
      </c>
      <c r="BC200" s="33">
        <f>Tabla25[[#This Row],[ROS_NUM_COR_COD_ROS_TG_NEU]]-Tabla25[[#This Row],[PAS_NUM_COR_COD_ROS_TG_NEU]]</f>
        <v>1.4666666666666666</v>
      </c>
      <c r="BD200" s="33">
        <f>Tabla25[[#This Row],[ROS_DUR_COR_COD_ROS_TG_NEU]]-Tabla25[[#This Row],[PAS_DUR_COR_COD_ROS_TG_NEU]]</f>
        <v>86.64285714285711</v>
      </c>
      <c r="BE200" s="33">
        <f>Tabla25[[#This Row],[ROS_NUM_COR_COD_ROS_TG_POS]]-Tabla25[[#This Row],[PAS_NUM_COR_COD_ROS_TG_POS]]</f>
        <v>1.2222222222222221</v>
      </c>
      <c r="BF200" s="33">
        <f>Tabla25[[#This Row],[ROS_DUR_COR_COD_ROS_TG_POS]]-Tabla25[[#This Row],[PAS_DUR_COR_COD_ROS_TG_POS]]</f>
        <v>-40.625</v>
      </c>
      <c r="BG200" s="33">
        <f>Tabla25[[#This Row],[ROS_NUM_COR_COD_ROS_TG_TOT]]-Tabla25[[#This Row],[PAS_NUM_COR_COD_ROS_TG_TOT]]</f>
        <v>1.3723196881091619</v>
      </c>
      <c r="BH200" s="33">
        <f>Tabla25[[#This Row],[ROS_DUR_COR_COD_ROS_TG_TOT]]-Tabla25[[#This Row],[PAS_DUR_COR_COD_ROS_TG_TOT]]</f>
        <v>6.6536731634182615</v>
      </c>
      <c r="BI200" s="30">
        <f>Tabla25[[#This Row],[ROS_NUM_COR_COD_ESC_TG_NEG]]-Tabla25[[#This Row],[PAS_NUM_COR_COD_ESC_TG_NEG]]</f>
        <v>-0.71345029239766089</v>
      </c>
      <c r="BJ200" s="30">
        <f>Tabla25[[#This Row],[ROS_DUR_COR_COD_ESC_TG_NEG]]-Tabla25[[#This Row],[PAS_DUR_COR_COD_ESC_TG_NEG]]</f>
        <v>-296.29999999999995</v>
      </c>
      <c r="BK200" s="30">
        <f>Tabla25[[#This Row],[ROS_NUM_COR_COD_ESC_TG_NEU]]-Tabla25[[#This Row],[PAS_NUM_COR_COD_ESC_TG_NEU]]</f>
        <v>-0.72777777777777763</v>
      </c>
      <c r="BL200" s="30">
        <f>Tabla25[[#This Row],[ROS_DUR_COR_COD_ESC_TG_NEU]]-Tabla25[[#This Row],[PAS_DUR_COR_COD_ESC_TG_NEU]]</f>
        <v>-330.41666666666669</v>
      </c>
      <c r="BM200" s="30">
        <f>Tabla25[[#This Row],[ROS_NUM_COR_COD_ESC_TG_POS]]-Tabla25[[#This Row],[PAS_NUM_COR_COD_ESC_TG_POS]]</f>
        <v>-0.11111111111111116</v>
      </c>
      <c r="BN200" s="30">
        <f>Tabla25[[#This Row],[ROS_DUR_COR_COD_ESC_TG_POS]]-Tabla25[[#This Row],[PAS_DUR_COR_COD_ESC_TG_POS]]</f>
        <v>-160.70833333333337</v>
      </c>
      <c r="BO200" s="30">
        <f>Tabla25[[#This Row],[ROS_NUM_COR_COD_ESC_TG_TOT]]-Tabla25[[#This Row],[PAS_NUM_COR_COD_ESC_TG_TOT]]</f>
        <v>-0.5185185185185186</v>
      </c>
      <c r="BP200" s="30">
        <f>Tabla25[[#This Row],[ROS_DUR_COR_COD_ESC_TG_TOT]]-Tabla25[[#This Row],[PAS_DUR_COR_COD_ESC_TG_TOT]]</f>
        <v>-270.73099415204683</v>
      </c>
      <c r="BQ200" s="36">
        <f>Tabla25[[#This Row],[PAS_NUM_COR_COD_ROS_TG_NEG]]-Tabla25[[#This Row],[ESC_NUM_COR_COD_ROS_TG_NEG]]</f>
        <v>1.5789473684210527</v>
      </c>
      <c r="BR200" s="36">
        <f>Tabla25[[#This Row],[PAS_DUR_COR_COD_ROS_TG_NEG]]-Tabla25[[#This Row],[ESC_DUR_COR_COD_ROS_TG_NEG]]</f>
        <v>695.27272727272725</v>
      </c>
      <c r="BS200" s="36">
        <f>Tabla25[[#This Row],[PAS_NUM_COR_COD_ROS_TG_NEU]]-Tabla25[[#This Row],[ESC_NUM_COR_COD_ROS_TG_NEU]]</f>
        <v>1.2</v>
      </c>
      <c r="BT200" s="36">
        <f>Tabla25[[#This Row],[PAS_DUR_COR_COD_ROS_TG_NEU]]-Tabla25[[#This Row],[ESC_DUR_COR_COD_ROS_TG_NEU]]</f>
        <v>557.5</v>
      </c>
      <c r="BU200" s="36">
        <f>Tabla25[[#This Row],[PAS_NUM_COR_COD_ROS_TG_POS]]-Tabla25[[#This Row],[ESC_NUM_COR_COD_ROS_TG_POS]]</f>
        <v>1.3333333333333333</v>
      </c>
      <c r="BV200" s="36">
        <f>Tabla25[[#This Row],[PAS_DUR_COR_COD_ROS_TG_POS]]-Tabla25[[#This Row],[ESC_DUR_COR_COD_ROS_TG_POS]]</f>
        <v>598.875</v>
      </c>
      <c r="BW200" s="36">
        <f>Tabla25[[#This Row],[PAS_NUM_COR_COD_ROS_TG_TOT]]-Tabla25[[#This Row],[ESC_NUM_COR_COD_ROS_TG_TOT]]</f>
        <v>1.368421052631579</v>
      </c>
      <c r="BX200" s="36">
        <f>Tabla25[[#This Row],[PAS_DUR_COR_COD_ROS_TG_TOT]]-Tabla25[[#This Row],[ESC_DUR_COR_COD_ROS_TG_TOT]]</f>
        <v>621.17241379310349</v>
      </c>
      <c r="BY200" s="39">
        <f>Tabla25[[#This Row],[PAS_NUM_COR_COD_ESC_TG_NEG]]-Tabla25[[#This Row],[ESC_NUM_COR_COD_ESC_TG_NEG]]</f>
        <v>2.1578947368421053</v>
      </c>
      <c r="BZ200" s="39">
        <f>Tabla25[[#This Row],[PAS_DUR_COR_COD_ESC_TG_NEG]]-Tabla25[[#This Row],[ESC_DUR_COR_COD_ESC_TG_NEG]]</f>
        <v>881.5</v>
      </c>
      <c r="CA200" s="39">
        <f>Tabla25[[#This Row],[PAS_NUM_COR_COD_ESC_TG_NEU]]-Tabla25[[#This Row],[ESC_NUM_COR_COD_ESC_TG_NEU]]</f>
        <v>1.95</v>
      </c>
      <c r="CB200" s="39">
        <f>Tabla25[[#This Row],[PAS_DUR_COR_COD_ESC_TG_NEU]]-Tabla25[[#This Row],[ESC_DUR_COR_COD_ESC_TG_NEU]]</f>
        <v>707.08333333333337</v>
      </c>
      <c r="CC200" s="39">
        <f>Tabla25[[#This Row],[PAS_NUM_COR_COD_ESC_TG_POS]]-Tabla25[[#This Row],[ESC_NUM_COR_COD_ESC_TG_POS]]</f>
        <v>1.8888888888888888</v>
      </c>
      <c r="CD200" s="39">
        <f>Tabla25[[#This Row],[PAS_DUR_COR_COD_ESC_TG_POS]]-Tabla25[[#This Row],[ESC_DUR_COR_COD_ESC_TG_POS]]</f>
        <v>610.08333333333337</v>
      </c>
      <c r="CE200" s="39">
        <f>Tabla25[[#This Row],[PAS_NUM_COR_COD_ESC_TG_TOT]]-Tabla25[[#This Row],[ESC_NUM_COR_COD_ESC_TG_TOT]]</f>
        <v>2</v>
      </c>
      <c r="CF200" s="39">
        <f>Tabla25[[#This Row],[PAS_DUR_COR_COD_ESC_TG_TOT]]-Tabla25[[#This Row],[ESC_DUR_COR_COD_ESC_TG_TOT]]</f>
        <v>732.88888888888891</v>
      </c>
      <c r="CG200" s="42">
        <f>Tabla25[[#This Row],[PAS_NUM_COR_COD_ROS_TG_NEG]]-Tabla25[[#This Row],[PAS_NUM_COR_COD_ESC_TG_NEG]]</f>
        <v>-0.57894736842105265</v>
      </c>
      <c r="CH200" s="42">
        <f>Tabla25[[#This Row],[PAS_NUM_COR_COD_ROS_TG_NEU]]-Tabla25[[#This Row],[PAS_NUM_COR_COD_ESC_TG_NEU]]</f>
        <v>-0.75</v>
      </c>
      <c r="CI200" s="42">
        <f>Tabla25[[#This Row],[PAS_NUM_COR_COD_ROS_TG_POS]]-Tabla25[[#This Row],[PAS_NUM_COR_COD_ESC_TG_POS]]</f>
        <v>-0.55555555555555558</v>
      </c>
      <c r="CJ200" s="42">
        <f>Tabla25[[#This Row],[PAS_NUM_COR_COD_ROS_TG_TOT]]-Tabla25[[#This Row],[PAS_NUM_COR_COD_ESC_TG_TOT]]</f>
        <v>-0.63157894736842102</v>
      </c>
      <c r="CK200" s="42">
        <f>Tabla25[[#This Row],[PAS_DUR_COR_COD_ROS_TG_NEG]]-Tabla25[[#This Row],[PAS_DUR_COR_COD_ESC_TG_NEG]]</f>
        <v>-186.22727272727275</v>
      </c>
      <c r="CL200" s="42">
        <f>Tabla25[[#This Row],[PAS_DUR_COR_COD_ROS_TG_NEU]]-Tabla25[[#This Row],[PAS_DUR_COR_COD_ESC_TG_NEU]]</f>
        <v>-149.58333333333337</v>
      </c>
      <c r="CM200" s="42">
        <f>Tabla25[[#This Row],[PAS_DUR_COR_COD_ROS_TG_POS]]-Tabla25[[#This Row],[PAS_DUR_COR_COD_ESC_TG_POS]]</f>
        <v>-11.208333333333371</v>
      </c>
      <c r="CN200" s="42">
        <f>Tabla25[[#This Row],[PAS_DUR_COR_COD_ROS_TG_TOT]]-Tabla25[[#This Row],[PAS_DUR_COR_COD_ESC_TG_TOT]]</f>
        <v>-111.71647509578543</v>
      </c>
      <c r="CO200" s="44">
        <f>Tabla25[[#This Row],[ESC_NUM_COR_COD_ROS_TG_NEG]]-Tabla25[[#This Row],[ESC_NUM_COR_COD_ESC_TG_NEG]]</f>
        <v>0</v>
      </c>
      <c r="CP200" s="44">
        <f>Tabla25[[#This Row],[ESC_NUM_COR_COD_ROS_TG_NEU]]-Tabla25[[#This Row],[ESC_NUM_COR_COD_ESC_TG_NEU]]</f>
        <v>0</v>
      </c>
      <c r="CQ200" s="44">
        <f>Tabla25[[#This Row],[ESC_NUM_COR_COD_ROS_TG_POS]]-Tabla25[[#This Row],[ESC_NUM_COR_COD_ESC_TG_POS]]</f>
        <v>0</v>
      </c>
      <c r="CR200" s="44">
        <f>Tabla25[[#This Row],[ESC_NUM_COR_COD_ROS_TG_TOT]]-Tabla25[[#This Row],[ESC_NUM_COR_COD_ESC_TG_TOT]]</f>
        <v>0</v>
      </c>
      <c r="CS200" s="44">
        <f>Tabla25[[#This Row],[ESC_DUR_COR_COD_ROS_TG_NEG]]-Tabla25[[#This Row],[ESC_DUR_COR_COD_ESC_TG_NEG]]</f>
        <v>0</v>
      </c>
      <c r="CT200" s="44">
        <f>Tabla25[[#This Row],[ESC_DUR_COR_COD_ROS_TG_NEU]]-Tabla25[[#This Row],[ESC_DUR_COR_COD_ESC_TG_NEU]]</f>
        <v>0</v>
      </c>
      <c r="CU200" s="44">
        <f>Tabla25[[#This Row],[ESC_DUR_COR_COD_ROS_TG_POS]]-Tabla25[[#This Row],[ESC_DUR_COR_COD_ESC_TG_POS]]</f>
        <v>0</v>
      </c>
      <c r="CV200" s="44">
        <f>Tabla25[[#This Row],[ESC_DUR_COR_COD_ROS_TG_TOT]]-Tabla25[[#This Row],[ESC_DUR_COR_COD_ESC_TG_TOT]]</f>
        <v>0</v>
      </c>
      <c r="CW200" s="47">
        <f>Tabla25[[#This Row],[ROS_NUM_COR_COD_ROS_TG_NEG]]-Tabla25[[#This Row],[ROS_NUM_COR_COD_ESC_TG_NEG]]</f>
        <v>1.5555555555555556</v>
      </c>
      <c r="CX200" s="47">
        <f>Tabla25[[#This Row],[ROS_NUM_COR_COD_ROS_TG_NEU]]-Tabla25[[#This Row],[ROS_NUM_COR_COD_ESC_TG_NEU]]</f>
        <v>1.4444444444444442</v>
      </c>
      <c r="CY200" s="47">
        <f>Tabla25[[#This Row],[ROS_NUM_COR_COD_ROS_TG_POS]]-Tabla25[[#This Row],[ROS_NUM_COR_COD_ESC_TG_POS]]</f>
        <v>0.77777777777777768</v>
      </c>
      <c r="CZ200" s="47">
        <f>Tabla25[[#This Row],[ROS_NUM_COR_COD_ROS_TG_TOT]]-Tabla25[[#This Row],[ROS_NUM_COR_COD_ESC_TG_TOT]]</f>
        <v>1.2592592592592595</v>
      </c>
      <c r="DA200" s="47">
        <f>Tabla25[[#This Row],[ROS_DUR_COR_COD_ROS_TG_NEG]]-Tabla25[[#This Row],[ROS_DUR_COR_COD_ESC_TG_NEG]]</f>
        <v>97.924999999999955</v>
      </c>
      <c r="DB200" s="47">
        <f>Tabla25[[#This Row],[ROS_DUR_COR_COD_ROS_TG_NEU]]-Tabla25[[#This Row],[ROS_DUR_COR_COD_ESC_TG_NEU]]</f>
        <v>267.47619047619042</v>
      </c>
      <c r="DC200" s="47">
        <f>Tabla25[[#This Row],[ROS_DUR_COR_COD_ROS_TG_POS]]-Tabla25[[#This Row],[ROS_DUR_COR_COD_ESC_TG_POS]]</f>
        <v>108.875</v>
      </c>
      <c r="DD200" s="47">
        <f>Tabla25[[#This Row],[ROS_DUR_COR_COD_ROS_TG_TOT]]-Tabla25[[#This Row],[ROS_DUR_COR_COD_ESC_TG_TOT]]</f>
        <v>165.66819221967967</v>
      </c>
    </row>
    <row r="201" spans="1:108" x14ac:dyDescent="0.3">
      <c r="A201" s="2" t="s">
        <v>198</v>
      </c>
      <c r="B201" s="2">
        <v>60</v>
      </c>
      <c r="C201" s="2">
        <v>1</v>
      </c>
      <c r="D201" s="2">
        <v>65</v>
      </c>
      <c r="E201" s="19">
        <v>2.6</v>
      </c>
      <c r="F201" s="19">
        <v>940.41176470588232</v>
      </c>
      <c r="G201" s="19">
        <v>2.65</v>
      </c>
      <c r="H201" s="19">
        <v>908.05882352941171</v>
      </c>
      <c r="I201" s="19">
        <v>2.7</v>
      </c>
      <c r="J201" s="19">
        <v>1147.1333333333334</v>
      </c>
      <c r="K201" s="19">
        <v>2.65</v>
      </c>
      <c r="L201" s="19">
        <v>992.46938775510205</v>
      </c>
      <c r="M201" s="21">
        <v>2.5</v>
      </c>
      <c r="N201" s="21">
        <v>990.5625</v>
      </c>
      <c r="O201" s="21">
        <v>2.95</v>
      </c>
      <c r="P201" s="21">
        <v>1046.2941176470588</v>
      </c>
      <c r="Q201" s="21">
        <v>2.2999999999999998</v>
      </c>
      <c r="R201" s="21">
        <v>841.47058823529414</v>
      </c>
      <c r="S201" s="21">
        <v>2.5833333333333335</v>
      </c>
      <c r="T201" s="21">
        <v>958.82</v>
      </c>
      <c r="U201" s="22">
        <v>5.5</v>
      </c>
      <c r="V201" s="22">
        <v>1740.7</v>
      </c>
      <c r="W201" s="22">
        <v>6</v>
      </c>
      <c r="X201" s="22">
        <v>1861.4444444444443</v>
      </c>
      <c r="Y201" s="22">
        <v>5.4</v>
      </c>
      <c r="Z201" s="22">
        <v>1778.8</v>
      </c>
      <c r="AA201" s="22">
        <v>5.6206896551724137</v>
      </c>
      <c r="AB201" s="22">
        <v>1791.3103448275863</v>
      </c>
      <c r="AC201" s="24">
        <v>1.2</v>
      </c>
      <c r="AD201" s="24">
        <v>630.66666666666663</v>
      </c>
      <c r="AE201" s="24">
        <v>1.1111111111111112</v>
      </c>
      <c r="AF201" s="24">
        <v>362.71428571428572</v>
      </c>
      <c r="AG201" s="24">
        <v>1.3</v>
      </c>
      <c r="AH201" s="24">
        <v>490</v>
      </c>
      <c r="AI201" s="24">
        <v>1.2068965517241379</v>
      </c>
      <c r="AJ201" s="24">
        <v>487.65</v>
      </c>
      <c r="AK201" s="26">
        <v>1.3333333333333333</v>
      </c>
      <c r="AL201" s="26">
        <v>459</v>
      </c>
      <c r="AM201" s="26">
        <v>2.9</v>
      </c>
      <c r="AN201" s="26">
        <v>942.33333333333337</v>
      </c>
      <c r="AO201" s="26">
        <v>2.2000000000000002</v>
      </c>
      <c r="AP201" s="26">
        <v>799.625</v>
      </c>
      <c r="AQ201" s="26">
        <v>2.1724137931034484</v>
      </c>
      <c r="AR201" s="26">
        <v>753.79166666666663</v>
      </c>
      <c r="AS201" s="28">
        <v>5.8888888888888893</v>
      </c>
      <c r="AT201" s="28">
        <v>1857.5555555555557</v>
      </c>
      <c r="AU201" s="28">
        <v>4.3</v>
      </c>
      <c r="AV201" s="28">
        <v>1240.2</v>
      </c>
      <c r="AW201" s="28">
        <v>4.5999999999999996</v>
      </c>
      <c r="AX201" s="28">
        <v>1599.2222222222222</v>
      </c>
      <c r="AY201" s="28">
        <v>4.8965517241379306</v>
      </c>
      <c r="AZ201" s="28">
        <v>1554.0357142857142</v>
      </c>
      <c r="BA201" s="33">
        <f>Tabla25[[#This Row],[ROS_NUM_COR_COD_ROS_TG_NEG]]-Tabla25[[#This Row],[PAS_NUM_COR_COD_ROS_TG_NEG]]</f>
        <v>3.3888888888888893</v>
      </c>
      <c r="BB201" s="33">
        <f>Tabla25[[#This Row],[ROS_DUR_COR_COD_ROS_TG_NEG]]-Tabla25[[#This Row],[PAS_DUR_COR_COD_ROS_TG_NEG]]</f>
        <v>866.99305555555566</v>
      </c>
      <c r="BC201" s="33">
        <f>Tabla25[[#This Row],[ROS_NUM_COR_COD_ROS_TG_NEU]]-Tabla25[[#This Row],[PAS_NUM_COR_COD_ROS_TG_NEU]]</f>
        <v>1.3499999999999996</v>
      </c>
      <c r="BD201" s="33">
        <f>Tabla25[[#This Row],[ROS_DUR_COR_COD_ROS_TG_NEU]]-Tabla25[[#This Row],[PAS_DUR_COR_COD_ROS_TG_NEU]]</f>
        <v>193.90588235294126</v>
      </c>
      <c r="BE201" s="33">
        <f>Tabla25[[#This Row],[ROS_NUM_COR_COD_ROS_TG_POS]]-Tabla25[[#This Row],[PAS_NUM_COR_COD_ROS_TG_POS]]</f>
        <v>2.2999999999999998</v>
      </c>
      <c r="BF201" s="33">
        <f>Tabla25[[#This Row],[ROS_DUR_COR_COD_ROS_TG_POS]]-Tabla25[[#This Row],[PAS_DUR_COR_COD_ROS_TG_POS]]</f>
        <v>757.75163398692803</v>
      </c>
      <c r="BG201" s="33">
        <f>Tabla25[[#This Row],[ROS_NUM_COR_COD_ROS_TG_TOT]]-Tabla25[[#This Row],[PAS_NUM_COR_COD_ROS_TG_TOT]]</f>
        <v>2.3132183908045971</v>
      </c>
      <c r="BH201" s="33">
        <f>Tabla25[[#This Row],[ROS_DUR_COR_COD_ROS_TG_TOT]]-Tabla25[[#This Row],[PAS_DUR_COR_COD_ROS_TG_TOT]]</f>
        <v>595.21571428571417</v>
      </c>
      <c r="BI201" s="30">
        <f>Tabla25[[#This Row],[ROS_NUM_COR_COD_ESC_TG_NEG]]-Tabla25[[#This Row],[PAS_NUM_COR_COD_ESC_TG_NEG]]</f>
        <v>-1.2666666666666668</v>
      </c>
      <c r="BJ201" s="30">
        <f>Tabla25[[#This Row],[ROS_DUR_COR_COD_ESC_TG_NEG]]-Tabla25[[#This Row],[PAS_DUR_COR_COD_ESC_TG_NEG]]</f>
        <v>-481.41176470588232</v>
      </c>
      <c r="BK201" s="30">
        <f>Tabla25[[#This Row],[ROS_NUM_COR_COD_ESC_TG_NEU]]-Tabla25[[#This Row],[PAS_NUM_COR_COD_ESC_TG_NEU]]</f>
        <v>0.25</v>
      </c>
      <c r="BL201" s="30">
        <f>Tabla25[[#This Row],[ROS_DUR_COR_COD_ESC_TG_NEU]]-Tabla25[[#This Row],[PAS_DUR_COR_COD_ESC_TG_NEU]]</f>
        <v>34.27450980392166</v>
      </c>
      <c r="BM201" s="30">
        <f>Tabla25[[#This Row],[ROS_NUM_COR_COD_ESC_TG_POS]]-Tabla25[[#This Row],[PAS_NUM_COR_COD_ESC_TG_POS]]</f>
        <v>-0.5</v>
      </c>
      <c r="BN201" s="30">
        <f>Tabla25[[#This Row],[ROS_DUR_COR_COD_ESC_TG_POS]]-Tabla25[[#This Row],[PAS_DUR_COR_COD_ESC_TG_POS]]</f>
        <v>-347.50833333333344</v>
      </c>
      <c r="BO201" s="30">
        <f>Tabla25[[#This Row],[ROS_NUM_COR_COD_ESC_TG_TOT]]-Tabla25[[#This Row],[PAS_NUM_COR_COD_ESC_TG_TOT]]</f>
        <v>-0.47758620689655151</v>
      </c>
      <c r="BP201" s="30">
        <f>Tabla25[[#This Row],[ROS_DUR_COR_COD_ESC_TG_TOT]]-Tabla25[[#This Row],[PAS_DUR_COR_COD_ESC_TG_TOT]]</f>
        <v>-238.67772108843542</v>
      </c>
      <c r="BQ201" s="36">
        <f>Tabla25[[#This Row],[PAS_NUM_COR_COD_ROS_TG_NEG]]-Tabla25[[#This Row],[ESC_NUM_COR_COD_ROS_TG_NEG]]</f>
        <v>1.3</v>
      </c>
      <c r="BR201" s="36">
        <f>Tabla25[[#This Row],[PAS_DUR_COR_COD_ROS_TG_NEG]]-Tabla25[[#This Row],[ESC_DUR_COR_COD_ROS_TG_NEG]]</f>
        <v>359.89583333333337</v>
      </c>
      <c r="BS201" s="36">
        <f>Tabla25[[#This Row],[PAS_NUM_COR_COD_ROS_TG_NEU]]-Tabla25[[#This Row],[ESC_NUM_COR_COD_ROS_TG_NEU]]</f>
        <v>1.838888888888889</v>
      </c>
      <c r="BT201" s="36">
        <f>Tabla25[[#This Row],[PAS_DUR_COR_COD_ROS_TG_NEU]]-Tabla25[[#This Row],[ESC_DUR_COR_COD_ROS_TG_NEU]]</f>
        <v>683.579831932773</v>
      </c>
      <c r="BU201" s="36">
        <f>Tabla25[[#This Row],[PAS_NUM_COR_COD_ROS_TG_POS]]-Tabla25[[#This Row],[ESC_NUM_COR_COD_ROS_TG_POS]]</f>
        <v>0.99999999999999978</v>
      </c>
      <c r="BV201" s="36">
        <f>Tabla25[[#This Row],[PAS_DUR_COR_COD_ROS_TG_POS]]-Tabla25[[#This Row],[ESC_DUR_COR_COD_ROS_TG_POS]]</f>
        <v>351.47058823529414</v>
      </c>
      <c r="BW201" s="36">
        <f>Tabla25[[#This Row],[PAS_NUM_COR_COD_ROS_TG_TOT]]-Tabla25[[#This Row],[ESC_NUM_COR_COD_ROS_TG_TOT]]</f>
        <v>1.3764367816091956</v>
      </c>
      <c r="BX201" s="36">
        <f>Tabla25[[#This Row],[PAS_DUR_COR_COD_ROS_TG_TOT]]-Tabla25[[#This Row],[ESC_DUR_COR_COD_ROS_TG_TOT]]</f>
        <v>471.17000000000007</v>
      </c>
      <c r="BY201" s="39">
        <f>Tabla25[[#This Row],[PAS_NUM_COR_COD_ESC_TG_NEG]]-Tabla25[[#This Row],[ESC_NUM_COR_COD_ESC_TG_NEG]]</f>
        <v>-2.9</v>
      </c>
      <c r="BZ201" s="39">
        <f>Tabla25[[#This Row],[PAS_DUR_COR_COD_ESC_TG_NEG]]-Tabla25[[#This Row],[ESC_DUR_COR_COD_ESC_TG_NEG]]</f>
        <v>-800.28823529411773</v>
      </c>
      <c r="CA201" s="39">
        <f>Tabla25[[#This Row],[PAS_NUM_COR_COD_ESC_TG_NEU]]-Tabla25[[#This Row],[ESC_NUM_COR_COD_ESC_TG_NEU]]</f>
        <v>-3.35</v>
      </c>
      <c r="CB201" s="39">
        <f>Tabla25[[#This Row],[PAS_DUR_COR_COD_ESC_TG_NEU]]-Tabla25[[#This Row],[ESC_DUR_COR_COD_ESC_TG_NEU]]</f>
        <v>-953.38562091503263</v>
      </c>
      <c r="CC201" s="39">
        <f>Tabla25[[#This Row],[PAS_NUM_COR_COD_ESC_TG_POS]]-Tabla25[[#This Row],[ESC_NUM_COR_COD_ESC_TG_POS]]</f>
        <v>-2.7</v>
      </c>
      <c r="CD201" s="39">
        <f>Tabla25[[#This Row],[PAS_DUR_COR_COD_ESC_TG_POS]]-Tabla25[[#This Row],[ESC_DUR_COR_COD_ESC_TG_POS]]</f>
        <v>-631.66666666666652</v>
      </c>
      <c r="CE201" s="39">
        <f>Tabla25[[#This Row],[PAS_NUM_COR_COD_ESC_TG_TOT]]-Tabla25[[#This Row],[ESC_NUM_COR_COD_ESC_TG_TOT]]</f>
        <v>-2.9706896551724138</v>
      </c>
      <c r="CF201" s="39">
        <f>Tabla25[[#This Row],[PAS_DUR_COR_COD_ESC_TG_TOT]]-Tabla25[[#This Row],[ESC_DUR_COR_COD_ESC_TG_TOT]]</f>
        <v>-798.84095707248423</v>
      </c>
      <c r="CG201" s="42">
        <f>Tabla25[[#This Row],[PAS_NUM_COR_COD_ROS_TG_NEG]]-Tabla25[[#This Row],[PAS_NUM_COR_COD_ESC_TG_NEG]]</f>
        <v>-0.10000000000000009</v>
      </c>
      <c r="CH201" s="42">
        <f>Tabla25[[#This Row],[PAS_NUM_COR_COD_ROS_TG_NEU]]-Tabla25[[#This Row],[PAS_NUM_COR_COD_ESC_TG_NEU]]</f>
        <v>0.30000000000000027</v>
      </c>
      <c r="CI201" s="42">
        <f>Tabla25[[#This Row],[PAS_NUM_COR_COD_ROS_TG_POS]]-Tabla25[[#This Row],[PAS_NUM_COR_COD_ESC_TG_POS]]</f>
        <v>-0.40000000000000036</v>
      </c>
      <c r="CJ201" s="42">
        <f>Tabla25[[#This Row],[PAS_NUM_COR_COD_ROS_TG_TOT]]-Tabla25[[#This Row],[PAS_NUM_COR_COD_ESC_TG_TOT]]</f>
        <v>-6.666666666666643E-2</v>
      </c>
      <c r="CK201" s="42">
        <f>Tabla25[[#This Row],[PAS_DUR_COR_COD_ROS_TG_NEG]]-Tabla25[[#This Row],[PAS_DUR_COR_COD_ESC_TG_NEG]]</f>
        <v>50.15073529411768</v>
      </c>
      <c r="CL201" s="42">
        <f>Tabla25[[#This Row],[PAS_DUR_COR_COD_ROS_TG_NEU]]-Tabla25[[#This Row],[PAS_DUR_COR_COD_ESC_TG_NEU]]</f>
        <v>138.23529411764707</v>
      </c>
      <c r="CM201" s="42">
        <f>Tabla25[[#This Row],[PAS_DUR_COR_COD_ROS_TG_POS]]-Tabla25[[#This Row],[PAS_DUR_COR_COD_ESC_TG_POS]]</f>
        <v>-305.6627450980393</v>
      </c>
      <c r="CN201" s="42">
        <f>Tabla25[[#This Row],[PAS_DUR_COR_COD_ROS_TG_TOT]]-Tabla25[[#This Row],[PAS_DUR_COR_COD_ESC_TG_TOT]]</f>
        <v>-33.649387755101998</v>
      </c>
      <c r="CO201" s="44">
        <f>Tabla25[[#This Row],[ESC_NUM_COR_COD_ROS_TG_NEG]]-Tabla25[[#This Row],[ESC_NUM_COR_COD_ESC_TG_NEG]]</f>
        <v>-4.3</v>
      </c>
      <c r="CP201" s="44">
        <f>Tabla25[[#This Row],[ESC_NUM_COR_COD_ROS_TG_NEU]]-Tabla25[[#This Row],[ESC_NUM_COR_COD_ESC_TG_NEU]]</f>
        <v>-4.8888888888888893</v>
      </c>
      <c r="CQ201" s="44">
        <f>Tabla25[[#This Row],[ESC_NUM_COR_COD_ROS_TG_POS]]-Tabla25[[#This Row],[ESC_NUM_COR_COD_ESC_TG_POS]]</f>
        <v>-4.1000000000000005</v>
      </c>
      <c r="CR201" s="44">
        <f>Tabla25[[#This Row],[ESC_NUM_COR_COD_ROS_TG_TOT]]-Tabla25[[#This Row],[ESC_NUM_COR_COD_ESC_TG_TOT]]</f>
        <v>-4.4137931034482758</v>
      </c>
      <c r="CS201" s="44">
        <f>Tabla25[[#This Row],[ESC_DUR_COR_COD_ROS_TG_NEG]]-Tabla25[[#This Row],[ESC_DUR_COR_COD_ESC_TG_NEG]]</f>
        <v>-1110.0333333333333</v>
      </c>
      <c r="CT201" s="44">
        <f>Tabla25[[#This Row],[ESC_DUR_COR_COD_ROS_TG_NEU]]-Tabla25[[#This Row],[ESC_DUR_COR_COD_ESC_TG_NEU]]</f>
        <v>-1498.7301587301586</v>
      </c>
      <c r="CU201" s="44">
        <f>Tabla25[[#This Row],[ESC_DUR_COR_COD_ROS_TG_POS]]-Tabla25[[#This Row],[ESC_DUR_COR_COD_ESC_TG_POS]]</f>
        <v>-1288.8</v>
      </c>
      <c r="CV201" s="44">
        <f>Tabla25[[#This Row],[ESC_DUR_COR_COD_ROS_TG_TOT]]-Tabla25[[#This Row],[ESC_DUR_COR_COD_ESC_TG_TOT]]</f>
        <v>-1303.6603448275864</v>
      </c>
      <c r="CW201" s="47">
        <f>Tabla25[[#This Row],[ROS_NUM_COR_COD_ROS_TG_NEG]]-Tabla25[[#This Row],[ROS_NUM_COR_COD_ESC_TG_NEG]]</f>
        <v>4.5555555555555562</v>
      </c>
      <c r="CX201" s="47">
        <f>Tabla25[[#This Row],[ROS_NUM_COR_COD_ROS_TG_NEU]]-Tabla25[[#This Row],[ROS_NUM_COR_COD_ESC_TG_NEU]]</f>
        <v>1.4</v>
      </c>
      <c r="CY201" s="47">
        <f>Tabla25[[#This Row],[ROS_NUM_COR_COD_ROS_TG_POS]]-Tabla25[[#This Row],[ROS_NUM_COR_COD_ESC_TG_POS]]</f>
        <v>2.3999999999999995</v>
      </c>
      <c r="CZ201" s="47">
        <f>Tabla25[[#This Row],[ROS_NUM_COR_COD_ROS_TG_TOT]]-Tabla25[[#This Row],[ROS_NUM_COR_COD_ESC_TG_TOT]]</f>
        <v>2.7241379310344822</v>
      </c>
      <c r="DA201" s="47">
        <f>Tabla25[[#This Row],[ROS_DUR_COR_COD_ROS_TG_NEG]]-Tabla25[[#This Row],[ROS_DUR_COR_COD_ESC_TG_NEG]]</f>
        <v>1398.5555555555557</v>
      </c>
      <c r="DB201" s="47">
        <f>Tabla25[[#This Row],[ROS_DUR_COR_COD_ROS_TG_NEU]]-Tabla25[[#This Row],[ROS_DUR_COR_COD_ESC_TG_NEU]]</f>
        <v>297.86666666666667</v>
      </c>
      <c r="DC201" s="47">
        <f>Tabla25[[#This Row],[ROS_DUR_COR_COD_ROS_TG_POS]]-Tabla25[[#This Row],[ROS_DUR_COR_COD_ESC_TG_POS]]</f>
        <v>799.59722222222217</v>
      </c>
      <c r="DD201" s="47">
        <f>Tabla25[[#This Row],[ROS_DUR_COR_COD_ROS_TG_TOT]]-Tabla25[[#This Row],[ROS_DUR_COR_COD_ESC_TG_TOT]]</f>
        <v>800.24404761904759</v>
      </c>
    </row>
    <row r="202" spans="1:108" x14ac:dyDescent="0.3">
      <c r="A202" s="2" t="s">
        <v>199</v>
      </c>
      <c r="B202" s="2">
        <v>60</v>
      </c>
      <c r="C202" s="2">
        <v>1</v>
      </c>
      <c r="D202" s="2">
        <v>69</v>
      </c>
      <c r="E202" s="19">
        <v>3.8421052631578947</v>
      </c>
      <c r="F202" s="19">
        <v>1151.6315789473683</v>
      </c>
      <c r="G202" s="19">
        <v>2.7</v>
      </c>
      <c r="H202" s="19">
        <v>1089.1428571428571</v>
      </c>
      <c r="I202" s="19">
        <v>4.3</v>
      </c>
      <c r="J202" s="19">
        <v>1540.125</v>
      </c>
      <c r="K202" s="19">
        <v>3.6101694915254239</v>
      </c>
      <c r="L202" s="19">
        <v>1260.6326530612246</v>
      </c>
      <c r="M202" s="21">
        <v>3.1578947368421053</v>
      </c>
      <c r="N202" s="21">
        <v>1202.5714285714287</v>
      </c>
      <c r="O202" s="21">
        <v>4.45</v>
      </c>
      <c r="P202" s="21">
        <v>1576.5294117647059</v>
      </c>
      <c r="Q202" s="21">
        <v>3.2</v>
      </c>
      <c r="R202" s="21">
        <v>1460.3333333333333</v>
      </c>
      <c r="S202" s="21">
        <v>3.6101694915254239</v>
      </c>
      <c r="T202" s="21">
        <v>1422.3488372093022</v>
      </c>
      <c r="U202" s="22">
        <v>5</v>
      </c>
      <c r="V202" s="22">
        <v>1689.6666666666667</v>
      </c>
      <c r="W202" s="22">
        <v>6.25</v>
      </c>
      <c r="X202" s="22">
        <v>1920.125</v>
      </c>
      <c r="Y202" s="22">
        <v>6.1111111111111107</v>
      </c>
      <c r="Z202" s="22">
        <v>1684.6666666666667</v>
      </c>
      <c r="AA202" s="22">
        <v>6</v>
      </c>
      <c r="AB202" s="22">
        <v>1779.6</v>
      </c>
      <c r="AC202" s="24">
        <v>1.3333333333333333</v>
      </c>
      <c r="AD202" s="24">
        <v>557.5</v>
      </c>
      <c r="AE202" s="24">
        <v>1.375</v>
      </c>
      <c r="AF202" s="24">
        <v>571.20000000000005</v>
      </c>
      <c r="AG202" s="24">
        <v>2.2222222222222223</v>
      </c>
      <c r="AH202" s="24">
        <v>611.14285714285711</v>
      </c>
      <c r="AI202" s="24">
        <v>1.75</v>
      </c>
      <c r="AJ202" s="24">
        <v>589.21428571428567</v>
      </c>
      <c r="AK202" s="26">
        <v>1.3333333333333333</v>
      </c>
      <c r="AL202" s="26">
        <v>664</v>
      </c>
      <c r="AM202" s="26">
        <v>2.3333333333333335</v>
      </c>
      <c r="AN202" s="26">
        <v>844.57142857142856</v>
      </c>
      <c r="AO202" s="26">
        <v>1.8</v>
      </c>
      <c r="AP202" s="26">
        <v>754.375</v>
      </c>
      <c r="AQ202" s="26">
        <v>1.8214285714285714</v>
      </c>
      <c r="AR202" s="26">
        <v>763.35</v>
      </c>
      <c r="AS202" s="28">
        <v>5.5555555555555554</v>
      </c>
      <c r="AT202" s="28">
        <v>1807.1111111111111</v>
      </c>
      <c r="AU202" s="28">
        <v>5.2222222222222223</v>
      </c>
      <c r="AV202" s="28">
        <v>1839.75</v>
      </c>
      <c r="AW202" s="28">
        <v>5</v>
      </c>
      <c r="AX202" s="28">
        <v>1650.7</v>
      </c>
      <c r="AY202" s="28">
        <v>5.25</v>
      </c>
      <c r="AZ202" s="28">
        <v>1758.851851851852</v>
      </c>
      <c r="BA202" s="33">
        <f>Tabla25[[#This Row],[ROS_NUM_COR_COD_ROS_TG_NEG]]-Tabla25[[#This Row],[PAS_NUM_COR_COD_ROS_TG_NEG]]</f>
        <v>2.39766081871345</v>
      </c>
      <c r="BB202" s="33">
        <f>Tabla25[[#This Row],[ROS_DUR_COR_COD_ROS_TG_NEG]]-Tabla25[[#This Row],[PAS_DUR_COR_COD_ROS_TG_NEG]]</f>
        <v>604.53968253968242</v>
      </c>
      <c r="BC202" s="33">
        <f>Tabla25[[#This Row],[ROS_NUM_COR_COD_ROS_TG_NEU]]-Tabla25[[#This Row],[PAS_NUM_COR_COD_ROS_TG_NEU]]</f>
        <v>0.77222222222222214</v>
      </c>
      <c r="BD202" s="33">
        <f>Tabla25[[#This Row],[ROS_DUR_COR_COD_ROS_TG_NEU]]-Tabla25[[#This Row],[PAS_DUR_COR_COD_ROS_TG_NEU]]</f>
        <v>263.22058823529414</v>
      </c>
      <c r="BE202" s="33">
        <f>Tabla25[[#This Row],[ROS_NUM_COR_COD_ROS_TG_POS]]-Tabla25[[#This Row],[PAS_NUM_COR_COD_ROS_TG_POS]]</f>
        <v>1.7999999999999998</v>
      </c>
      <c r="BF202" s="33">
        <f>Tabla25[[#This Row],[ROS_DUR_COR_COD_ROS_TG_POS]]-Tabla25[[#This Row],[PAS_DUR_COR_COD_ROS_TG_POS]]</f>
        <v>190.36666666666679</v>
      </c>
      <c r="BG202" s="33">
        <f>Tabla25[[#This Row],[ROS_NUM_COR_COD_ROS_TG_TOT]]-Tabla25[[#This Row],[PAS_NUM_COR_COD_ROS_TG_TOT]]</f>
        <v>1.6398305084745761</v>
      </c>
      <c r="BH202" s="33">
        <f>Tabla25[[#This Row],[ROS_DUR_COR_COD_ROS_TG_TOT]]-Tabla25[[#This Row],[PAS_DUR_COR_COD_ROS_TG_TOT]]</f>
        <v>336.50301464254972</v>
      </c>
      <c r="BI202" s="30">
        <f>Tabla25[[#This Row],[ROS_NUM_COR_COD_ESC_TG_NEG]]-Tabla25[[#This Row],[PAS_NUM_COR_COD_ESC_TG_NEG]]</f>
        <v>-2.5087719298245617</v>
      </c>
      <c r="BJ202" s="30">
        <f>Tabla25[[#This Row],[ROS_DUR_COR_COD_ESC_TG_NEG]]-Tabla25[[#This Row],[PAS_DUR_COR_COD_ESC_TG_NEG]]</f>
        <v>-487.63157894736833</v>
      </c>
      <c r="BK202" s="30">
        <f>Tabla25[[#This Row],[ROS_NUM_COR_COD_ESC_TG_NEU]]-Tabla25[[#This Row],[PAS_NUM_COR_COD_ESC_TG_NEU]]</f>
        <v>-0.3666666666666667</v>
      </c>
      <c r="BL202" s="30">
        <f>Tabla25[[#This Row],[ROS_DUR_COR_COD_ESC_TG_NEU]]-Tabla25[[#This Row],[PAS_DUR_COR_COD_ESC_TG_NEU]]</f>
        <v>-244.57142857142856</v>
      </c>
      <c r="BM202" s="30">
        <f>Tabla25[[#This Row],[ROS_NUM_COR_COD_ESC_TG_POS]]-Tabla25[[#This Row],[PAS_NUM_COR_COD_ESC_TG_POS]]</f>
        <v>-2.5</v>
      </c>
      <c r="BN202" s="30">
        <f>Tabla25[[#This Row],[ROS_DUR_COR_COD_ESC_TG_POS]]-Tabla25[[#This Row],[PAS_DUR_COR_COD_ESC_TG_POS]]</f>
        <v>-785.75</v>
      </c>
      <c r="BO202" s="30">
        <f>Tabla25[[#This Row],[ROS_NUM_COR_COD_ESC_TG_TOT]]-Tabla25[[#This Row],[PAS_NUM_COR_COD_ESC_TG_TOT]]</f>
        <v>-1.7887409200968525</v>
      </c>
      <c r="BP202" s="30">
        <f>Tabla25[[#This Row],[ROS_DUR_COR_COD_ESC_TG_TOT]]-Tabla25[[#This Row],[PAS_DUR_COR_COD_ESC_TG_TOT]]</f>
        <v>-497.28265306122455</v>
      </c>
      <c r="BQ202" s="36">
        <f>Tabla25[[#This Row],[PAS_NUM_COR_COD_ROS_TG_NEG]]-Tabla25[[#This Row],[ESC_NUM_COR_COD_ROS_TG_NEG]]</f>
        <v>1.8245614035087721</v>
      </c>
      <c r="BR202" s="36">
        <f>Tabla25[[#This Row],[PAS_DUR_COR_COD_ROS_TG_NEG]]-Tabla25[[#This Row],[ESC_DUR_COR_COD_ROS_TG_NEG]]</f>
        <v>645.07142857142867</v>
      </c>
      <c r="BS202" s="36">
        <f>Tabla25[[#This Row],[PAS_NUM_COR_COD_ROS_TG_NEU]]-Tabla25[[#This Row],[ESC_NUM_COR_COD_ROS_TG_NEU]]</f>
        <v>3.0750000000000002</v>
      </c>
      <c r="BT202" s="36">
        <f>Tabla25[[#This Row],[PAS_DUR_COR_COD_ROS_TG_NEU]]-Tabla25[[#This Row],[ESC_DUR_COR_COD_ROS_TG_NEU]]</f>
        <v>1005.3294117647058</v>
      </c>
      <c r="BU202" s="36">
        <f>Tabla25[[#This Row],[PAS_NUM_COR_COD_ROS_TG_POS]]-Tabla25[[#This Row],[ESC_NUM_COR_COD_ROS_TG_POS]]</f>
        <v>0.97777777777777786</v>
      </c>
      <c r="BV202" s="36">
        <f>Tabla25[[#This Row],[PAS_DUR_COR_COD_ROS_TG_POS]]-Tabla25[[#This Row],[ESC_DUR_COR_COD_ROS_TG_POS]]</f>
        <v>849.19047619047615</v>
      </c>
      <c r="BW202" s="36">
        <f>Tabla25[[#This Row],[PAS_NUM_COR_COD_ROS_TG_TOT]]-Tabla25[[#This Row],[ESC_NUM_COR_COD_ROS_TG_TOT]]</f>
        <v>1.8601694915254239</v>
      </c>
      <c r="BX202" s="36">
        <f>Tabla25[[#This Row],[PAS_DUR_COR_COD_ROS_TG_TOT]]-Tabla25[[#This Row],[ESC_DUR_COR_COD_ROS_TG_TOT]]</f>
        <v>833.13455149501658</v>
      </c>
      <c r="BY202" s="39">
        <f>Tabla25[[#This Row],[PAS_NUM_COR_COD_ESC_TG_NEG]]-Tabla25[[#This Row],[ESC_NUM_COR_COD_ESC_TG_NEG]]</f>
        <v>-1.1578947368421053</v>
      </c>
      <c r="BZ202" s="39">
        <f>Tabla25[[#This Row],[PAS_DUR_COR_COD_ESC_TG_NEG]]-Tabla25[[#This Row],[ESC_DUR_COR_COD_ESC_TG_NEG]]</f>
        <v>-538.03508771929842</v>
      </c>
      <c r="CA202" s="39">
        <f>Tabla25[[#This Row],[PAS_NUM_COR_COD_ESC_TG_NEU]]-Tabla25[[#This Row],[ESC_NUM_COR_COD_ESC_TG_NEU]]</f>
        <v>-3.55</v>
      </c>
      <c r="CB202" s="39">
        <f>Tabla25[[#This Row],[PAS_DUR_COR_COD_ESC_TG_NEU]]-Tabla25[[#This Row],[ESC_DUR_COR_COD_ESC_TG_NEU]]</f>
        <v>-830.98214285714289</v>
      </c>
      <c r="CC202" s="39">
        <f>Tabla25[[#This Row],[PAS_NUM_COR_COD_ESC_TG_POS]]-Tabla25[[#This Row],[ESC_NUM_COR_COD_ESC_TG_POS]]</f>
        <v>-1.8111111111111109</v>
      </c>
      <c r="CD202" s="39">
        <f>Tabla25[[#This Row],[PAS_DUR_COR_COD_ESC_TG_POS]]-Tabla25[[#This Row],[ESC_DUR_COR_COD_ESC_TG_POS]]</f>
        <v>-144.54166666666674</v>
      </c>
      <c r="CE202" s="39">
        <f>Tabla25[[#This Row],[PAS_NUM_COR_COD_ESC_TG_TOT]]-Tabla25[[#This Row],[ESC_NUM_COR_COD_ESC_TG_TOT]]</f>
        <v>-2.3898305084745761</v>
      </c>
      <c r="CF202" s="39">
        <f>Tabla25[[#This Row],[PAS_DUR_COR_COD_ESC_TG_TOT]]-Tabla25[[#This Row],[ESC_DUR_COR_COD_ESC_TG_TOT]]</f>
        <v>-518.96734693877534</v>
      </c>
      <c r="CG202" s="42">
        <f>Tabla25[[#This Row],[PAS_NUM_COR_COD_ROS_TG_NEG]]-Tabla25[[#This Row],[PAS_NUM_COR_COD_ESC_TG_NEG]]</f>
        <v>-0.68421052631578938</v>
      </c>
      <c r="CH202" s="42">
        <f>Tabla25[[#This Row],[PAS_NUM_COR_COD_ROS_TG_NEU]]-Tabla25[[#This Row],[PAS_NUM_COR_COD_ESC_TG_NEU]]</f>
        <v>1.75</v>
      </c>
      <c r="CI202" s="42">
        <f>Tabla25[[#This Row],[PAS_NUM_COR_COD_ROS_TG_POS]]-Tabla25[[#This Row],[PAS_NUM_COR_COD_ESC_TG_POS]]</f>
        <v>-1.0999999999999996</v>
      </c>
      <c r="CJ202" s="42">
        <f>Tabla25[[#This Row],[PAS_NUM_COR_COD_ROS_TG_TOT]]-Tabla25[[#This Row],[PAS_NUM_COR_COD_ESC_TG_TOT]]</f>
        <v>0</v>
      </c>
      <c r="CK202" s="42">
        <f>Tabla25[[#This Row],[PAS_DUR_COR_COD_ROS_TG_NEG]]-Tabla25[[#This Row],[PAS_DUR_COR_COD_ESC_TG_NEG]]</f>
        <v>50.939849624060344</v>
      </c>
      <c r="CL202" s="42">
        <f>Tabla25[[#This Row],[PAS_DUR_COR_COD_ROS_TG_NEU]]-Tabla25[[#This Row],[PAS_DUR_COR_COD_ESC_TG_NEU]]</f>
        <v>487.38655462184875</v>
      </c>
      <c r="CM202" s="42">
        <f>Tabla25[[#This Row],[PAS_DUR_COR_COD_ROS_TG_POS]]-Tabla25[[#This Row],[PAS_DUR_COR_COD_ESC_TG_POS]]</f>
        <v>-79.791666666666742</v>
      </c>
      <c r="CN202" s="42">
        <f>Tabla25[[#This Row],[PAS_DUR_COR_COD_ROS_TG_TOT]]-Tabla25[[#This Row],[PAS_DUR_COR_COD_ESC_TG_TOT]]</f>
        <v>161.71618414807767</v>
      </c>
      <c r="CO202" s="44">
        <f>Tabla25[[#This Row],[ESC_NUM_COR_COD_ROS_TG_NEG]]-Tabla25[[#This Row],[ESC_NUM_COR_COD_ESC_TG_NEG]]</f>
        <v>-3.666666666666667</v>
      </c>
      <c r="CP202" s="44">
        <f>Tabla25[[#This Row],[ESC_NUM_COR_COD_ROS_TG_NEU]]-Tabla25[[#This Row],[ESC_NUM_COR_COD_ESC_TG_NEU]]</f>
        <v>-4.875</v>
      </c>
      <c r="CQ202" s="44">
        <f>Tabla25[[#This Row],[ESC_NUM_COR_COD_ROS_TG_POS]]-Tabla25[[#This Row],[ESC_NUM_COR_COD_ESC_TG_POS]]</f>
        <v>-3.8888888888888884</v>
      </c>
      <c r="CR202" s="44">
        <f>Tabla25[[#This Row],[ESC_NUM_COR_COD_ROS_TG_TOT]]-Tabla25[[#This Row],[ESC_NUM_COR_COD_ESC_TG_TOT]]</f>
        <v>-4.25</v>
      </c>
      <c r="CS202" s="44">
        <f>Tabla25[[#This Row],[ESC_DUR_COR_COD_ROS_TG_NEG]]-Tabla25[[#This Row],[ESC_DUR_COR_COD_ESC_TG_NEG]]</f>
        <v>-1132.1666666666667</v>
      </c>
      <c r="CT202" s="44">
        <f>Tabla25[[#This Row],[ESC_DUR_COR_COD_ROS_TG_NEU]]-Tabla25[[#This Row],[ESC_DUR_COR_COD_ESC_TG_NEU]]</f>
        <v>-1348.925</v>
      </c>
      <c r="CU202" s="44">
        <f>Tabla25[[#This Row],[ESC_DUR_COR_COD_ROS_TG_POS]]-Tabla25[[#This Row],[ESC_DUR_COR_COD_ESC_TG_POS]]</f>
        <v>-1073.5238095238096</v>
      </c>
      <c r="CV202" s="44">
        <f>Tabla25[[#This Row],[ESC_DUR_COR_COD_ROS_TG_TOT]]-Tabla25[[#This Row],[ESC_DUR_COR_COD_ESC_TG_TOT]]</f>
        <v>-1190.3857142857141</v>
      </c>
      <c r="CW202" s="47">
        <f>Tabla25[[#This Row],[ROS_NUM_COR_COD_ROS_TG_NEG]]-Tabla25[[#This Row],[ROS_NUM_COR_COD_ESC_TG_NEG]]</f>
        <v>4.2222222222222223</v>
      </c>
      <c r="CX202" s="47">
        <f>Tabla25[[#This Row],[ROS_NUM_COR_COD_ROS_TG_NEU]]-Tabla25[[#This Row],[ROS_NUM_COR_COD_ESC_TG_NEU]]</f>
        <v>2.8888888888888888</v>
      </c>
      <c r="CY202" s="47">
        <f>Tabla25[[#This Row],[ROS_NUM_COR_COD_ROS_TG_POS]]-Tabla25[[#This Row],[ROS_NUM_COR_COD_ESC_TG_POS]]</f>
        <v>3.2</v>
      </c>
      <c r="CZ202" s="47">
        <f>Tabla25[[#This Row],[ROS_NUM_COR_COD_ROS_TG_TOT]]-Tabla25[[#This Row],[ROS_NUM_COR_COD_ESC_TG_TOT]]</f>
        <v>3.4285714285714288</v>
      </c>
      <c r="DA202" s="47">
        <f>Tabla25[[#This Row],[ROS_DUR_COR_COD_ROS_TG_NEG]]-Tabla25[[#This Row],[ROS_DUR_COR_COD_ESC_TG_NEG]]</f>
        <v>1143.1111111111111</v>
      </c>
      <c r="DB202" s="47">
        <f>Tabla25[[#This Row],[ROS_DUR_COR_COD_ROS_TG_NEU]]-Tabla25[[#This Row],[ROS_DUR_COR_COD_ESC_TG_NEU]]</f>
        <v>995.17857142857144</v>
      </c>
      <c r="DC202" s="47">
        <f>Tabla25[[#This Row],[ROS_DUR_COR_COD_ROS_TG_POS]]-Tabla25[[#This Row],[ROS_DUR_COR_COD_ESC_TG_POS]]</f>
        <v>896.32500000000005</v>
      </c>
      <c r="DD202" s="47">
        <f>Tabla25[[#This Row],[ROS_DUR_COR_COD_ROS_TG_TOT]]-Tabla25[[#This Row],[ROS_DUR_COR_COD_ESC_TG_TOT]]</f>
        <v>995.50185185185194</v>
      </c>
    </row>
    <row r="203" spans="1:108" x14ac:dyDescent="0.3">
      <c r="A203" s="2" t="s">
        <v>200</v>
      </c>
      <c r="B203" s="2">
        <v>60</v>
      </c>
      <c r="C203" s="2">
        <v>1</v>
      </c>
      <c r="D203" s="2">
        <v>62</v>
      </c>
      <c r="E203" s="19">
        <v>2.2000000000000002</v>
      </c>
      <c r="F203" s="19">
        <v>1318.3</v>
      </c>
      <c r="G203" s="19">
        <v>1.45</v>
      </c>
      <c r="H203" s="19">
        <v>1066.25</v>
      </c>
      <c r="I203" s="19">
        <v>2.4210526315789473</v>
      </c>
      <c r="J203" s="19">
        <v>1413.3636363636363</v>
      </c>
      <c r="K203" s="19">
        <v>2.0169491525423728</v>
      </c>
      <c r="L203" s="19">
        <v>1284.8275862068965</v>
      </c>
      <c r="M203" s="21">
        <v>1.5</v>
      </c>
      <c r="N203" s="21">
        <v>1060.3333333333333</v>
      </c>
      <c r="O203" s="21">
        <v>2.65</v>
      </c>
      <c r="P203" s="21">
        <v>1441</v>
      </c>
      <c r="Q203" s="21">
        <v>1.1578947368421053</v>
      </c>
      <c r="R203" s="21">
        <v>911.25</v>
      </c>
      <c r="S203" s="21">
        <v>1.7796610169491525</v>
      </c>
      <c r="T203" s="21">
        <v>1167.2857142857142</v>
      </c>
      <c r="U203" s="22">
        <v>4.3</v>
      </c>
      <c r="V203" s="22">
        <v>1765.375</v>
      </c>
      <c r="W203" s="22">
        <v>3.7</v>
      </c>
      <c r="X203" s="22">
        <v>1938.6666666666667</v>
      </c>
      <c r="Y203" s="22">
        <v>4.7</v>
      </c>
      <c r="Z203" s="22">
        <v>1482.6</v>
      </c>
      <c r="AA203" s="22">
        <v>4.2333333333333334</v>
      </c>
      <c r="AB203" s="22">
        <v>1690.875</v>
      </c>
      <c r="AC203" s="24">
        <v>1.9</v>
      </c>
      <c r="AD203" s="24">
        <v>1538.5</v>
      </c>
      <c r="AE203" s="24">
        <v>3.1</v>
      </c>
      <c r="AF203" s="24">
        <v>1366.8571428571429</v>
      </c>
      <c r="AG203" s="24">
        <v>2.5</v>
      </c>
      <c r="AH203" s="24">
        <v>830.42857142857144</v>
      </c>
      <c r="AI203" s="24">
        <v>2.5</v>
      </c>
      <c r="AJ203" s="24">
        <v>1196.3888888888889</v>
      </c>
      <c r="AK203" s="26">
        <v>0.77777777777777779</v>
      </c>
      <c r="AL203" s="26">
        <v>637.33333333333337</v>
      </c>
      <c r="AM203" s="26">
        <v>0.77777777777777779</v>
      </c>
      <c r="AN203" s="26">
        <v>639</v>
      </c>
      <c r="AO203" s="26">
        <v>0.66666666666666663</v>
      </c>
      <c r="AP203" s="26">
        <v>573.66666666666663</v>
      </c>
      <c r="AQ203" s="26">
        <v>0.7407407407407407</v>
      </c>
      <c r="AR203" s="26">
        <v>616.66666666666663</v>
      </c>
      <c r="AS203" s="28">
        <v>1</v>
      </c>
      <c r="AT203" s="28">
        <v>1130.5</v>
      </c>
      <c r="AU203" s="28">
        <v>2.4444444444444446</v>
      </c>
      <c r="AV203" s="28">
        <v>1311.4</v>
      </c>
      <c r="AW203" s="28">
        <v>0.77777777777777779</v>
      </c>
      <c r="AX203" s="28">
        <v>620.33333333333337</v>
      </c>
      <c r="AY203" s="28">
        <v>1.4074074074074074</v>
      </c>
      <c r="AZ203" s="28">
        <v>1067.9000000000001</v>
      </c>
      <c r="BA203" s="33">
        <f>Tabla25[[#This Row],[ROS_NUM_COR_COD_ROS_TG_NEG]]-Tabla25[[#This Row],[PAS_NUM_COR_COD_ROS_TG_NEG]]</f>
        <v>-0.5</v>
      </c>
      <c r="BB203" s="33">
        <f>Tabla25[[#This Row],[ROS_DUR_COR_COD_ROS_TG_NEG]]-Tabla25[[#This Row],[PAS_DUR_COR_COD_ROS_TG_NEG]]</f>
        <v>70.166666666666742</v>
      </c>
      <c r="BC203" s="33">
        <f>Tabla25[[#This Row],[ROS_NUM_COR_COD_ROS_TG_NEU]]-Tabla25[[#This Row],[PAS_NUM_COR_COD_ROS_TG_NEU]]</f>
        <v>-0.20555555555555527</v>
      </c>
      <c r="BD203" s="33">
        <f>Tabla25[[#This Row],[ROS_DUR_COR_COD_ROS_TG_NEU]]-Tabla25[[#This Row],[PAS_DUR_COR_COD_ROS_TG_NEU]]</f>
        <v>-129.59999999999991</v>
      </c>
      <c r="BE203" s="33">
        <f>Tabla25[[#This Row],[ROS_NUM_COR_COD_ROS_TG_POS]]-Tabla25[[#This Row],[PAS_NUM_COR_COD_ROS_TG_POS]]</f>
        <v>-0.38011695906432752</v>
      </c>
      <c r="BF203" s="33">
        <f>Tabla25[[#This Row],[ROS_DUR_COR_COD_ROS_TG_POS]]-Tabla25[[#This Row],[PAS_DUR_COR_COD_ROS_TG_POS]]</f>
        <v>-290.91666666666663</v>
      </c>
      <c r="BG203" s="33">
        <f>Tabla25[[#This Row],[ROS_NUM_COR_COD_ROS_TG_TOT]]-Tabla25[[#This Row],[PAS_NUM_COR_COD_ROS_TG_TOT]]</f>
        <v>-0.37225360954174502</v>
      </c>
      <c r="BH203" s="33">
        <f>Tabla25[[#This Row],[ROS_DUR_COR_COD_ROS_TG_TOT]]-Tabla25[[#This Row],[PAS_DUR_COR_COD_ROS_TG_TOT]]</f>
        <v>-99.38571428571413</v>
      </c>
      <c r="BI203" s="30">
        <f>Tabla25[[#This Row],[ROS_NUM_COR_COD_ESC_TG_NEG]]-Tabla25[[#This Row],[PAS_NUM_COR_COD_ESC_TG_NEG]]</f>
        <v>-1.4222222222222225</v>
      </c>
      <c r="BJ203" s="30">
        <f>Tabla25[[#This Row],[ROS_DUR_COR_COD_ESC_TG_NEG]]-Tabla25[[#This Row],[PAS_DUR_COR_COD_ESC_TG_NEG]]</f>
        <v>-680.96666666666658</v>
      </c>
      <c r="BK203" s="30">
        <f>Tabla25[[#This Row],[ROS_NUM_COR_COD_ESC_TG_NEU]]-Tabla25[[#This Row],[PAS_NUM_COR_COD_ESC_TG_NEU]]</f>
        <v>-0.67222222222222217</v>
      </c>
      <c r="BL203" s="30">
        <f>Tabla25[[#This Row],[ROS_DUR_COR_COD_ESC_TG_NEU]]-Tabla25[[#This Row],[PAS_DUR_COR_COD_ESC_TG_NEU]]</f>
        <v>-427.25</v>
      </c>
      <c r="BM203" s="30">
        <f>Tabla25[[#This Row],[ROS_NUM_COR_COD_ESC_TG_POS]]-Tabla25[[#This Row],[PAS_NUM_COR_COD_ESC_TG_POS]]</f>
        <v>-1.7543859649122808</v>
      </c>
      <c r="BN203" s="30">
        <f>Tabla25[[#This Row],[ROS_DUR_COR_COD_ESC_TG_POS]]-Tabla25[[#This Row],[PAS_DUR_COR_COD_ESC_TG_POS]]</f>
        <v>-839.69696969696963</v>
      </c>
      <c r="BO203" s="30">
        <f>Tabla25[[#This Row],[ROS_NUM_COR_COD_ESC_TG_TOT]]-Tabla25[[#This Row],[PAS_NUM_COR_COD_ESC_TG_TOT]]</f>
        <v>-1.2762084118016321</v>
      </c>
      <c r="BP203" s="30">
        <f>Tabla25[[#This Row],[ROS_DUR_COR_COD_ESC_TG_TOT]]-Tabla25[[#This Row],[PAS_DUR_COR_COD_ESC_TG_TOT]]</f>
        <v>-668.16091954022988</v>
      </c>
      <c r="BQ203" s="36">
        <f>Tabla25[[#This Row],[PAS_NUM_COR_COD_ROS_TG_NEG]]-Tabla25[[#This Row],[ESC_NUM_COR_COD_ROS_TG_NEG]]</f>
        <v>-0.39999999999999991</v>
      </c>
      <c r="BR203" s="36">
        <f>Tabla25[[#This Row],[PAS_DUR_COR_COD_ROS_TG_NEG]]-Tabla25[[#This Row],[ESC_DUR_COR_COD_ROS_TG_NEG]]</f>
        <v>-478.16666666666674</v>
      </c>
      <c r="BS203" s="36">
        <f>Tabla25[[#This Row],[PAS_NUM_COR_COD_ROS_TG_NEU]]-Tabla25[[#This Row],[ESC_NUM_COR_COD_ROS_TG_NEU]]</f>
        <v>-0.45000000000000018</v>
      </c>
      <c r="BT203" s="36">
        <f>Tabla25[[#This Row],[PAS_DUR_COR_COD_ROS_TG_NEU]]-Tabla25[[#This Row],[ESC_DUR_COR_COD_ROS_TG_NEU]]</f>
        <v>74.14285714285711</v>
      </c>
      <c r="BU203" s="36">
        <f>Tabla25[[#This Row],[PAS_NUM_COR_COD_ROS_TG_POS]]-Tabla25[[#This Row],[ESC_NUM_COR_COD_ROS_TG_POS]]</f>
        <v>-1.3421052631578947</v>
      </c>
      <c r="BV203" s="36">
        <f>Tabla25[[#This Row],[PAS_DUR_COR_COD_ROS_TG_POS]]-Tabla25[[#This Row],[ESC_DUR_COR_COD_ROS_TG_POS]]</f>
        <v>80.821428571428555</v>
      </c>
      <c r="BW203" s="36">
        <f>Tabla25[[#This Row],[PAS_NUM_COR_COD_ROS_TG_TOT]]-Tabla25[[#This Row],[ESC_NUM_COR_COD_ROS_TG_TOT]]</f>
        <v>-0.72033898305084754</v>
      </c>
      <c r="BX203" s="36">
        <f>Tabla25[[#This Row],[PAS_DUR_COR_COD_ROS_TG_TOT]]-Tabla25[[#This Row],[ESC_DUR_COR_COD_ROS_TG_TOT]]</f>
        <v>-29.103174603174693</v>
      </c>
      <c r="BY203" s="39">
        <f>Tabla25[[#This Row],[PAS_NUM_COR_COD_ESC_TG_NEG]]-Tabla25[[#This Row],[ESC_NUM_COR_COD_ESC_TG_NEG]]</f>
        <v>-2.0999999999999996</v>
      </c>
      <c r="BZ203" s="39">
        <f>Tabla25[[#This Row],[PAS_DUR_COR_COD_ESC_TG_NEG]]-Tabla25[[#This Row],[ESC_DUR_COR_COD_ESC_TG_NEG]]</f>
        <v>-447.07500000000005</v>
      </c>
      <c r="CA203" s="39">
        <f>Tabla25[[#This Row],[PAS_NUM_COR_COD_ESC_TG_NEU]]-Tabla25[[#This Row],[ESC_NUM_COR_COD_ESC_TG_NEU]]</f>
        <v>-2.25</v>
      </c>
      <c r="CB203" s="39">
        <f>Tabla25[[#This Row],[PAS_DUR_COR_COD_ESC_TG_NEU]]-Tabla25[[#This Row],[ESC_DUR_COR_COD_ESC_TG_NEU]]</f>
        <v>-872.41666666666674</v>
      </c>
      <c r="CC203" s="39">
        <f>Tabla25[[#This Row],[PAS_NUM_COR_COD_ESC_TG_POS]]-Tabla25[[#This Row],[ESC_NUM_COR_COD_ESC_TG_POS]]</f>
        <v>-2.2789473684210528</v>
      </c>
      <c r="CD203" s="39">
        <f>Tabla25[[#This Row],[PAS_DUR_COR_COD_ESC_TG_POS]]-Tabla25[[#This Row],[ESC_DUR_COR_COD_ESC_TG_POS]]</f>
        <v>-69.236363636363649</v>
      </c>
      <c r="CE203" s="39">
        <f>Tabla25[[#This Row],[PAS_NUM_COR_COD_ESC_TG_TOT]]-Tabla25[[#This Row],[ESC_NUM_COR_COD_ESC_TG_TOT]]</f>
        <v>-2.2163841807909606</v>
      </c>
      <c r="CF203" s="39">
        <f>Tabla25[[#This Row],[PAS_DUR_COR_COD_ESC_TG_TOT]]-Tabla25[[#This Row],[ESC_DUR_COR_COD_ESC_TG_TOT]]</f>
        <v>-406.04741379310349</v>
      </c>
      <c r="CG203" s="42">
        <f>Tabla25[[#This Row],[PAS_NUM_COR_COD_ROS_TG_NEG]]-Tabla25[[#This Row],[PAS_NUM_COR_COD_ESC_TG_NEG]]</f>
        <v>-0.70000000000000018</v>
      </c>
      <c r="CH203" s="42">
        <f>Tabla25[[#This Row],[PAS_NUM_COR_COD_ROS_TG_NEU]]-Tabla25[[#This Row],[PAS_NUM_COR_COD_ESC_TG_NEU]]</f>
        <v>1.2</v>
      </c>
      <c r="CI203" s="42">
        <f>Tabla25[[#This Row],[PAS_NUM_COR_COD_ROS_TG_POS]]-Tabla25[[#This Row],[PAS_NUM_COR_COD_ESC_TG_POS]]</f>
        <v>-1.263157894736842</v>
      </c>
      <c r="CJ203" s="42">
        <f>Tabla25[[#This Row],[PAS_NUM_COR_COD_ROS_TG_TOT]]-Tabla25[[#This Row],[PAS_NUM_COR_COD_ESC_TG_TOT]]</f>
        <v>-0.23728813559322037</v>
      </c>
      <c r="CK203" s="42">
        <f>Tabla25[[#This Row],[PAS_DUR_COR_COD_ROS_TG_NEG]]-Tabla25[[#This Row],[PAS_DUR_COR_COD_ESC_TG_NEG]]</f>
        <v>-257.9666666666667</v>
      </c>
      <c r="CL203" s="42">
        <f>Tabla25[[#This Row],[PAS_DUR_COR_COD_ROS_TG_NEU]]-Tabla25[[#This Row],[PAS_DUR_COR_COD_ESC_TG_NEU]]</f>
        <v>374.75</v>
      </c>
      <c r="CM203" s="42">
        <f>Tabla25[[#This Row],[PAS_DUR_COR_COD_ROS_TG_POS]]-Tabla25[[#This Row],[PAS_DUR_COR_COD_ESC_TG_POS]]</f>
        <v>-502.11363636363626</v>
      </c>
      <c r="CN203" s="42">
        <f>Tabla25[[#This Row],[PAS_DUR_COR_COD_ROS_TG_TOT]]-Tabla25[[#This Row],[PAS_DUR_COR_COD_ESC_TG_TOT]]</f>
        <v>-117.54187192118229</v>
      </c>
      <c r="CO203" s="44">
        <f>Tabla25[[#This Row],[ESC_NUM_COR_COD_ROS_TG_NEG]]-Tabla25[[#This Row],[ESC_NUM_COR_COD_ESC_TG_NEG]]</f>
        <v>-2.4</v>
      </c>
      <c r="CP203" s="44">
        <f>Tabla25[[#This Row],[ESC_NUM_COR_COD_ROS_TG_NEU]]-Tabla25[[#This Row],[ESC_NUM_COR_COD_ESC_TG_NEU]]</f>
        <v>-0.60000000000000009</v>
      </c>
      <c r="CQ203" s="44">
        <f>Tabla25[[#This Row],[ESC_NUM_COR_COD_ROS_TG_POS]]-Tabla25[[#This Row],[ESC_NUM_COR_COD_ESC_TG_POS]]</f>
        <v>-2.2000000000000002</v>
      </c>
      <c r="CR203" s="44">
        <f>Tabla25[[#This Row],[ESC_NUM_COR_COD_ROS_TG_TOT]]-Tabla25[[#This Row],[ESC_NUM_COR_COD_ESC_TG_TOT]]</f>
        <v>-1.7333333333333334</v>
      </c>
      <c r="CS203" s="44">
        <f>Tabla25[[#This Row],[ESC_DUR_COR_COD_ROS_TG_NEG]]-Tabla25[[#This Row],[ESC_DUR_COR_COD_ESC_TG_NEG]]</f>
        <v>-226.875</v>
      </c>
      <c r="CT203" s="44">
        <f>Tabla25[[#This Row],[ESC_DUR_COR_COD_ROS_TG_NEU]]-Tabla25[[#This Row],[ESC_DUR_COR_COD_ESC_TG_NEU]]</f>
        <v>-571.80952380952385</v>
      </c>
      <c r="CU203" s="44">
        <f>Tabla25[[#This Row],[ESC_DUR_COR_COD_ROS_TG_POS]]-Tabla25[[#This Row],[ESC_DUR_COR_COD_ESC_TG_POS]]</f>
        <v>-652.17142857142846</v>
      </c>
      <c r="CV203" s="44">
        <f>Tabla25[[#This Row],[ESC_DUR_COR_COD_ROS_TG_TOT]]-Tabla25[[#This Row],[ESC_DUR_COR_COD_ESC_TG_TOT]]</f>
        <v>-494.48611111111109</v>
      </c>
      <c r="CW203" s="47">
        <f>Tabla25[[#This Row],[ROS_NUM_COR_COD_ROS_TG_NEG]]-Tabla25[[#This Row],[ROS_NUM_COR_COD_ESC_TG_NEG]]</f>
        <v>0.22222222222222221</v>
      </c>
      <c r="CX203" s="47">
        <f>Tabla25[[#This Row],[ROS_NUM_COR_COD_ROS_TG_NEU]]-Tabla25[[#This Row],[ROS_NUM_COR_COD_ESC_TG_NEU]]</f>
        <v>1.666666666666667</v>
      </c>
      <c r="CY203" s="47">
        <f>Tabla25[[#This Row],[ROS_NUM_COR_COD_ROS_TG_POS]]-Tabla25[[#This Row],[ROS_NUM_COR_COD_ESC_TG_POS]]</f>
        <v>0.11111111111111116</v>
      </c>
      <c r="CZ203" s="47">
        <f>Tabla25[[#This Row],[ROS_NUM_COR_COD_ROS_TG_TOT]]-Tabla25[[#This Row],[ROS_NUM_COR_COD_ESC_TG_TOT]]</f>
        <v>0.66666666666666674</v>
      </c>
      <c r="DA203" s="47">
        <f>Tabla25[[#This Row],[ROS_DUR_COR_COD_ROS_TG_NEG]]-Tabla25[[#This Row],[ROS_DUR_COR_COD_ESC_TG_NEG]]</f>
        <v>493.16666666666663</v>
      </c>
      <c r="DB203" s="47">
        <f>Tabla25[[#This Row],[ROS_DUR_COR_COD_ROS_TG_NEU]]-Tabla25[[#This Row],[ROS_DUR_COR_COD_ESC_TG_NEU]]</f>
        <v>672.40000000000009</v>
      </c>
      <c r="DC203" s="47">
        <f>Tabla25[[#This Row],[ROS_DUR_COR_COD_ROS_TG_POS]]-Tabla25[[#This Row],[ROS_DUR_COR_COD_ESC_TG_POS]]</f>
        <v>46.666666666666742</v>
      </c>
      <c r="DD203" s="47">
        <f>Tabla25[[#This Row],[ROS_DUR_COR_COD_ROS_TG_TOT]]-Tabla25[[#This Row],[ROS_DUR_COR_COD_ESC_TG_TOT]]</f>
        <v>451.23333333333346</v>
      </c>
    </row>
    <row r="204" spans="1:108" x14ac:dyDescent="0.3">
      <c r="A204" s="2" t="s">
        <v>201</v>
      </c>
      <c r="B204" s="2">
        <v>60</v>
      </c>
      <c r="C204" s="2">
        <v>1</v>
      </c>
      <c r="D204" s="2">
        <v>62</v>
      </c>
      <c r="E204" s="19">
        <v>3.3</v>
      </c>
      <c r="F204" s="19">
        <v>981.88235294117646</v>
      </c>
      <c r="G204" s="19">
        <v>3.65</v>
      </c>
      <c r="H204" s="19">
        <v>952.22222222222217</v>
      </c>
      <c r="I204" s="19">
        <v>4.1500000000000004</v>
      </c>
      <c r="J204" s="19">
        <v>1096.9444444444443</v>
      </c>
      <c r="K204" s="19">
        <v>3.7</v>
      </c>
      <c r="L204" s="19">
        <v>1010.8867924528302</v>
      </c>
      <c r="M204" s="21">
        <v>3.9</v>
      </c>
      <c r="N204" s="21">
        <v>1144.625</v>
      </c>
      <c r="O204" s="21">
        <v>3.25</v>
      </c>
      <c r="P204" s="21">
        <v>1118.9285714285713</v>
      </c>
      <c r="Q204" s="21">
        <v>3.5</v>
      </c>
      <c r="R204" s="21">
        <v>975</v>
      </c>
      <c r="S204" s="21">
        <v>3.55</v>
      </c>
      <c r="T204" s="21">
        <v>1073.5208333333333</v>
      </c>
      <c r="U204" s="22">
        <v>5</v>
      </c>
      <c r="V204" s="22">
        <v>1288.6666666666667</v>
      </c>
      <c r="W204" s="22">
        <v>5.0999999999999996</v>
      </c>
      <c r="X204" s="22">
        <v>1340.7</v>
      </c>
      <c r="Y204" s="22">
        <v>4.2</v>
      </c>
      <c r="Z204" s="22">
        <v>1331.8888888888889</v>
      </c>
      <c r="AA204" s="22">
        <v>4.7586206896551726</v>
      </c>
      <c r="AB204" s="22">
        <v>1321.1428571428571</v>
      </c>
      <c r="AC204" s="24">
        <v>3.3333333333333335</v>
      </c>
      <c r="AD204" s="24">
        <v>824.25</v>
      </c>
      <c r="AE204" s="24">
        <v>2</v>
      </c>
      <c r="AF204" s="24">
        <v>688.57142857142856</v>
      </c>
      <c r="AG204" s="24">
        <v>3.9</v>
      </c>
      <c r="AH204" s="24">
        <v>853.1</v>
      </c>
      <c r="AI204" s="24">
        <v>3.0689655172413794</v>
      </c>
      <c r="AJ204" s="24">
        <v>797.8</v>
      </c>
      <c r="AK204" s="26">
        <v>1.1111111111111112</v>
      </c>
      <c r="AL204" s="26">
        <v>425.16666666666669</v>
      </c>
      <c r="AM204" s="26">
        <v>2.2000000000000002</v>
      </c>
      <c r="AN204" s="26">
        <v>690.33333333333337</v>
      </c>
      <c r="AO204" s="26">
        <v>1.5</v>
      </c>
      <c r="AP204" s="26">
        <v>1079</v>
      </c>
      <c r="AQ204" s="26">
        <v>1.6296296296296295</v>
      </c>
      <c r="AR204" s="26">
        <v>666.72222222222217</v>
      </c>
      <c r="AS204" s="28">
        <v>6.333333333333333</v>
      </c>
      <c r="AT204" s="28">
        <v>1888.2222222222222</v>
      </c>
      <c r="AU204" s="28">
        <v>4.9000000000000004</v>
      </c>
      <c r="AV204" s="28">
        <v>1571.4</v>
      </c>
      <c r="AW204" s="28">
        <v>6.375</v>
      </c>
      <c r="AX204" s="28">
        <v>1658.375</v>
      </c>
      <c r="AY204" s="28">
        <v>5.8148148148148149</v>
      </c>
      <c r="AZ204" s="28">
        <v>1702.7777777777778</v>
      </c>
      <c r="BA204" s="33">
        <f>Tabla25[[#This Row],[ROS_NUM_COR_COD_ROS_TG_NEG]]-Tabla25[[#This Row],[PAS_NUM_COR_COD_ROS_TG_NEG]]</f>
        <v>2.4333333333333331</v>
      </c>
      <c r="BB204" s="33">
        <f>Tabla25[[#This Row],[ROS_DUR_COR_COD_ROS_TG_NEG]]-Tabla25[[#This Row],[PAS_DUR_COR_COD_ROS_TG_NEG]]</f>
        <v>743.59722222222217</v>
      </c>
      <c r="BC204" s="33">
        <f>Tabla25[[#This Row],[ROS_NUM_COR_COD_ROS_TG_NEU]]-Tabla25[[#This Row],[PAS_NUM_COR_COD_ROS_TG_NEU]]</f>
        <v>1.6500000000000004</v>
      </c>
      <c r="BD204" s="33">
        <f>Tabla25[[#This Row],[ROS_DUR_COR_COD_ROS_TG_NEU]]-Tabla25[[#This Row],[PAS_DUR_COR_COD_ROS_TG_NEU]]</f>
        <v>452.47142857142876</v>
      </c>
      <c r="BE204" s="33">
        <f>Tabla25[[#This Row],[ROS_NUM_COR_COD_ROS_TG_POS]]-Tabla25[[#This Row],[PAS_NUM_COR_COD_ROS_TG_POS]]</f>
        <v>2.875</v>
      </c>
      <c r="BF204" s="33">
        <f>Tabla25[[#This Row],[ROS_DUR_COR_COD_ROS_TG_POS]]-Tabla25[[#This Row],[PAS_DUR_COR_COD_ROS_TG_POS]]</f>
        <v>683.375</v>
      </c>
      <c r="BG204" s="33">
        <f>Tabla25[[#This Row],[ROS_NUM_COR_COD_ROS_TG_TOT]]-Tabla25[[#This Row],[PAS_NUM_COR_COD_ROS_TG_TOT]]</f>
        <v>2.2648148148148151</v>
      </c>
      <c r="BH204" s="33">
        <f>Tabla25[[#This Row],[ROS_DUR_COR_COD_ROS_TG_TOT]]-Tabla25[[#This Row],[PAS_DUR_COR_COD_ROS_TG_TOT]]</f>
        <v>629.25694444444457</v>
      </c>
      <c r="BI204" s="30">
        <f>Tabla25[[#This Row],[ROS_NUM_COR_COD_ESC_TG_NEG]]-Tabla25[[#This Row],[PAS_NUM_COR_COD_ESC_TG_NEG]]</f>
        <v>-2.1888888888888887</v>
      </c>
      <c r="BJ204" s="30">
        <f>Tabla25[[#This Row],[ROS_DUR_COR_COD_ESC_TG_NEG]]-Tabla25[[#This Row],[PAS_DUR_COR_COD_ESC_TG_NEG]]</f>
        <v>-556.71568627450984</v>
      </c>
      <c r="BK204" s="30">
        <f>Tabla25[[#This Row],[ROS_NUM_COR_COD_ESC_TG_NEU]]-Tabla25[[#This Row],[PAS_NUM_COR_COD_ESC_TG_NEU]]</f>
        <v>-1.4499999999999997</v>
      </c>
      <c r="BL204" s="30">
        <f>Tabla25[[#This Row],[ROS_DUR_COR_COD_ESC_TG_NEU]]-Tabla25[[#This Row],[PAS_DUR_COR_COD_ESC_TG_NEU]]</f>
        <v>-261.8888888888888</v>
      </c>
      <c r="BM204" s="30">
        <f>Tabla25[[#This Row],[ROS_NUM_COR_COD_ESC_TG_POS]]-Tabla25[[#This Row],[PAS_NUM_COR_COD_ESC_TG_POS]]</f>
        <v>-2.6500000000000004</v>
      </c>
      <c r="BN204" s="30">
        <f>Tabla25[[#This Row],[ROS_DUR_COR_COD_ESC_TG_POS]]-Tabla25[[#This Row],[PAS_DUR_COR_COD_ESC_TG_POS]]</f>
        <v>-17.944444444444343</v>
      </c>
      <c r="BO204" s="30">
        <f>Tabla25[[#This Row],[ROS_NUM_COR_COD_ESC_TG_TOT]]-Tabla25[[#This Row],[PAS_NUM_COR_COD_ESC_TG_TOT]]</f>
        <v>-2.0703703703703704</v>
      </c>
      <c r="BP204" s="30">
        <f>Tabla25[[#This Row],[ROS_DUR_COR_COD_ESC_TG_TOT]]-Tabla25[[#This Row],[PAS_DUR_COR_COD_ESC_TG_TOT]]</f>
        <v>-344.16457023060798</v>
      </c>
      <c r="BQ204" s="36">
        <f>Tabla25[[#This Row],[PAS_NUM_COR_COD_ROS_TG_NEG]]-Tabla25[[#This Row],[ESC_NUM_COR_COD_ROS_TG_NEG]]</f>
        <v>0.56666666666666643</v>
      </c>
      <c r="BR204" s="36">
        <f>Tabla25[[#This Row],[PAS_DUR_COR_COD_ROS_TG_NEG]]-Tabla25[[#This Row],[ESC_DUR_COR_COD_ROS_TG_NEG]]</f>
        <v>320.375</v>
      </c>
      <c r="BS204" s="36">
        <f>Tabla25[[#This Row],[PAS_NUM_COR_COD_ROS_TG_NEU]]-Tabla25[[#This Row],[ESC_NUM_COR_COD_ROS_TG_NEU]]</f>
        <v>1.25</v>
      </c>
      <c r="BT204" s="36">
        <f>Tabla25[[#This Row],[PAS_DUR_COR_COD_ROS_TG_NEU]]-Tabla25[[#This Row],[ESC_DUR_COR_COD_ROS_TG_NEU]]</f>
        <v>430.35714285714278</v>
      </c>
      <c r="BU204" s="36">
        <f>Tabla25[[#This Row],[PAS_NUM_COR_COD_ROS_TG_POS]]-Tabla25[[#This Row],[ESC_NUM_COR_COD_ROS_TG_POS]]</f>
        <v>-0.39999999999999991</v>
      </c>
      <c r="BV204" s="36">
        <f>Tabla25[[#This Row],[PAS_DUR_COR_COD_ROS_TG_POS]]-Tabla25[[#This Row],[ESC_DUR_COR_COD_ROS_TG_POS]]</f>
        <v>121.89999999999998</v>
      </c>
      <c r="BW204" s="36">
        <f>Tabla25[[#This Row],[PAS_NUM_COR_COD_ROS_TG_TOT]]-Tabla25[[#This Row],[ESC_NUM_COR_COD_ROS_TG_TOT]]</f>
        <v>0.48103448275862037</v>
      </c>
      <c r="BX204" s="36">
        <f>Tabla25[[#This Row],[PAS_DUR_COR_COD_ROS_TG_TOT]]-Tabla25[[#This Row],[ESC_DUR_COR_COD_ROS_TG_TOT]]</f>
        <v>275.7208333333333</v>
      </c>
      <c r="BY204" s="39">
        <f>Tabla25[[#This Row],[PAS_NUM_COR_COD_ESC_TG_NEG]]-Tabla25[[#This Row],[ESC_NUM_COR_COD_ESC_TG_NEG]]</f>
        <v>-1.7000000000000002</v>
      </c>
      <c r="BZ204" s="39">
        <f>Tabla25[[#This Row],[PAS_DUR_COR_COD_ESC_TG_NEG]]-Tabla25[[#This Row],[ESC_DUR_COR_COD_ESC_TG_NEG]]</f>
        <v>-306.78431372549028</v>
      </c>
      <c r="CA204" s="39">
        <f>Tabla25[[#This Row],[PAS_NUM_COR_COD_ESC_TG_NEU]]-Tabla25[[#This Row],[ESC_NUM_COR_COD_ESC_TG_NEU]]</f>
        <v>-1.4499999999999997</v>
      </c>
      <c r="CB204" s="39">
        <f>Tabla25[[#This Row],[PAS_DUR_COR_COD_ESC_TG_NEU]]-Tabla25[[#This Row],[ESC_DUR_COR_COD_ESC_TG_NEU]]</f>
        <v>-388.47777777777787</v>
      </c>
      <c r="CC204" s="39">
        <f>Tabla25[[#This Row],[PAS_NUM_COR_COD_ESC_TG_POS]]-Tabla25[[#This Row],[ESC_NUM_COR_COD_ESC_TG_POS]]</f>
        <v>-4.9999999999999822E-2</v>
      </c>
      <c r="CD204" s="39">
        <f>Tabla25[[#This Row],[PAS_DUR_COR_COD_ESC_TG_POS]]-Tabla25[[#This Row],[ESC_DUR_COR_COD_ESC_TG_POS]]</f>
        <v>-234.94444444444457</v>
      </c>
      <c r="CE204" s="39">
        <f>Tabla25[[#This Row],[PAS_NUM_COR_COD_ESC_TG_TOT]]-Tabla25[[#This Row],[ESC_NUM_COR_COD_ESC_TG_TOT]]</f>
        <v>-1.0586206896551724</v>
      </c>
      <c r="CF204" s="39">
        <f>Tabla25[[#This Row],[PAS_DUR_COR_COD_ESC_TG_TOT]]-Tabla25[[#This Row],[ESC_DUR_COR_COD_ESC_TG_TOT]]</f>
        <v>-310.25606469002696</v>
      </c>
      <c r="CG204" s="42">
        <f>Tabla25[[#This Row],[PAS_NUM_COR_COD_ROS_TG_NEG]]-Tabla25[[#This Row],[PAS_NUM_COR_COD_ESC_TG_NEG]]</f>
        <v>0.60000000000000009</v>
      </c>
      <c r="CH204" s="42">
        <f>Tabla25[[#This Row],[PAS_NUM_COR_COD_ROS_TG_NEU]]-Tabla25[[#This Row],[PAS_NUM_COR_COD_ESC_TG_NEU]]</f>
        <v>-0.39999999999999991</v>
      </c>
      <c r="CI204" s="42">
        <f>Tabla25[[#This Row],[PAS_NUM_COR_COD_ROS_TG_POS]]-Tabla25[[#This Row],[PAS_NUM_COR_COD_ESC_TG_POS]]</f>
        <v>-0.65000000000000036</v>
      </c>
      <c r="CJ204" s="42">
        <f>Tabla25[[#This Row],[PAS_NUM_COR_COD_ROS_TG_TOT]]-Tabla25[[#This Row],[PAS_NUM_COR_COD_ESC_TG_TOT]]</f>
        <v>-0.15000000000000036</v>
      </c>
      <c r="CK204" s="42">
        <f>Tabla25[[#This Row],[PAS_DUR_COR_COD_ROS_TG_NEG]]-Tabla25[[#This Row],[PAS_DUR_COR_COD_ESC_TG_NEG]]</f>
        <v>162.74264705882354</v>
      </c>
      <c r="CL204" s="42">
        <f>Tabla25[[#This Row],[PAS_DUR_COR_COD_ROS_TG_NEU]]-Tabla25[[#This Row],[PAS_DUR_COR_COD_ESC_TG_NEU]]</f>
        <v>166.70634920634916</v>
      </c>
      <c r="CM204" s="42">
        <f>Tabla25[[#This Row],[PAS_DUR_COR_COD_ROS_TG_POS]]-Tabla25[[#This Row],[PAS_DUR_COR_COD_ESC_TG_POS]]</f>
        <v>-121.94444444444434</v>
      </c>
      <c r="CN204" s="42">
        <f>Tabla25[[#This Row],[PAS_DUR_COR_COD_ROS_TG_TOT]]-Tabla25[[#This Row],[PAS_DUR_COR_COD_ESC_TG_TOT]]</f>
        <v>62.634040880503107</v>
      </c>
      <c r="CO204" s="44">
        <f>Tabla25[[#This Row],[ESC_NUM_COR_COD_ROS_TG_NEG]]-Tabla25[[#This Row],[ESC_NUM_COR_COD_ESC_TG_NEG]]</f>
        <v>-1.6666666666666665</v>
      </c>
      <c r="CP204" s="44">
        <f>Tabla25[[#This Row],[ESC_NUM_COR_COD_ROS_TG_NEU]]-Tabla25[[#This Row],[ESC_NUM_COR_COD_ESC_TG_NEU]]</f>
        <v>-3.0999999999999996</v>
      </c>
      <c r="CQ204" s="44">
        <f>Tabla25[[#This Row],[ESC_NUM_COR_COD_ROS_TG_POS]]-Tabla25[[#This Row],[ESC_NUM_COR_COD_ESC_TG_POS]]</f>
        <v>-0.30000000000000027</v>
      </c>
      <c r="CR204" s="44">
        <f>Tabla25[[#This Row],[ESC_NUM_COR_COD_ROS_TG_TOT]]-Tabla25[[#This Row],[ESC_NUM_COR_COD_ESC_TG_TOT]]</f>
        <v>-1.6896551724137931</v>
      </c>
      <c r="CS204" s="44">
        <f>Tabla25[[#This Row],[ESC_DUR_COR_COD_ROS_TG_NEG]]-Tabla25[[#This Row],[ESC_DUR_COR_COD_ESC_TG_NEG]]</f>
        <v>-464.41666666666674</v>
      </c>
      <c r="CT204" s="44">
        <f>Tabla25[[#This Row],[ESC_DUR_COR_COD_ROS_TG_NEU]]-Tabla25[[#This Row],[ESC_DUR_COR_COD_ESC_TG_NEU]]</f>
        <v>-652.12857142857149</v>
      </c>
      <c r="CU204" s="44">
        <f>Tabla25[[#This Row],[ESC_DUR_COR_COD_ROS_TG_POS]]-Tabla25[[#This Row],[ESC_DUR_COR_COD_ESC_TG_POS]]</f>
        <v>-478.78888888888889</v>
      </c>
      <c r="CV204" s="44">
        <f>Tabla25[[#This Row],[ESC_DUR_COR_COD_ROS_TG_TOT]]-Tabla25[[#This Row],[ESC_DUR_COR_COD_ESC_TG_TOT]]</f>
        <v>-523.34285714285716</v>
      </c>
      <c r="CW204" s="47">
        <f>Tabla25[[#This Row],[ROS_NUM_COR_COD_ROS_TG_NEG]]-Tabla25[[#This Row],[ROS_NUM_COR_COD_ESC_TG_NEG]]</f>
        <v>5.2222222222222214</v>
      </c>
      <c r="CX204" s="47">
        <f>Tabla25[[#This Row],[ROS_NUM_COR_COD_ROS_TG_NEU]]-Tabla25[[#This Row],[ROS_NUM_COR_COD_ESC_TG_NEU]]</f>
        <v>2.7</v>
      </c>
      <c r="CY204" s="47">
        <f>Tabla25[[#This Row],[ROS_NUM_COR_COD_ROS_TG_POS]]-Tabla25[[#This Row],[ROS_NUM_COR_COD_ESC_TG_POS]]</f>
        <v>4.875</v>
      </c>
      <c r="CZ204" s="47">
        <f>Tabla25[[#This Row],[ROS_NUM_COR_COD_ROS_TG_TOT]]-Tabla25[[#This Row],[ROS_NUM_COR_COD_ESC_TG_TOT]]</f>
        <v>4.1851851851851851</v>
      </c>
      <c r="DA204" s="47">
        <f>Tabla25[[#This Row],[ROS_DUR_COR_COD_ROS_TG_NEG]]-Tabla25[[#This Row],[ROS_DUR_COR_COD_ESC_TG_NEG]]</f>
        <v>1463.0555555555554</v>
      </c>
      <c r="DB204" s="47">
        <f>Tabla25[[#This Row],[ROS_DUR_COR_COD_ROS_TG_NEU]]-Tabla25[[#This Row],[ROS_DUR_COR_COD_ESC_TG_NEU]]</f>
        <v>881.06666666666672</v>
      </c>
      <c r="DC204" s="47">
        <f>Tabla25[[#This Row],[ROS_DUR_COR_COD_ROS_TG_POS]]-Tabla25[[#This Row],[ROS_DUR_COR_COD_ESC_TG_POS]]</f>
        <v>579.375</v>
      </c>
      <c r="DD204" s="47">
        <f>Tabla25[[#This Row],[ROS_DUR_COR_COD_ROS_TG_TOT]]-Tabla25[[#This Row],[ROS_DUR_COR_COD_ESC_TG_TOT]]</f>
        <v>1036.0555555555557</v>
      </c>
    </row>
    <row r="205" spans="1:108" x14ac:dyDescent="0.3">
      <c r="A205" s="4" t="s">
        <v>202</v>
      </c>
      <c r="B205" s="2">
        <v>60</v>
      </c>
      <c r="C205" s="2">
        <v>1</v>
      </c>
      <c r="D205" s="2">
        <v>61</v>
      </c>
      <c r="E205" s="19">
        <v>4</v>
      </c>
      <c r="F205" s="19">
        <v>1343.2142857142858</v>
      </c>
      <c r="G205" s="19">
        <v>3.35</v>
      </c>
      <c r="H205" s="19">
        <v>1054.0625</v>
      </c>
      <c r="I205" s="19">
        <v>3.45</v>
      </c>
      <c r="J205" s="19">
        <v>980.6875</v>
      </c>
      <c r="K205" s="19">
        <v>3.593220338983051</v>
      </c>
      <c r="L205" s="19">
        <v>1116.5434782608695</v>
      </c>
      <c r="M205" s="21">
        <v>2.5789473684210527</v>
      </c>
      <c r="N205" s="21">
        <v>1071.25</v>
      </c>
      <c r="O205" s="21">
        <v>3.5</v>
      </c>
      <c r="P205" s="21">
        <v>1131.625</v>
      </c>
      <c r="Q205" s="21">
        <v>3.55</v>
      </c>
      <c r="R205" s="21">
        <v>1120.3333333333333</v>
      </c>
      <c r="S205" s="21">
        <v>3.2203389830508473</v>
      </c>
      <c r="T205" s="21">
        <v>1110.8372093023256</v>
      </c>
      <c r="BA205" s="33">
        <f>Tabla25[[#This Row],[ROS_NUM_COR_COD_ROS_TG_NEG]]-Tabla25[[#This Row],[PAS_NUM_COR_COD_ROS_TG_NEG]]</f>
        <v>-2.5789473684210527</v>
      </c>
      <c r="BB205" s="33">
        <f>Tabla25[[#This Row],[ROS_DUR_COR_COD_ROS_TG_NEG]]-Tabla25[[#This Row],[PAS_DUR_COR_COD_ROS_TG_NEG]]</f>
        <v>-1071.25</v>
      </c>
      <c r="BC205" s="33">
        <f>Tabla25[[#This Row],[ROS_NUM_COR_COD_ROS_TG_NEU]]-Tabla25[[#This Row],[PAS_NUM_COR_COD_ROS_TG_NEU]]</f>
        <v>-3.5</v>
      </c>
      <c r="BD205" s="33">
        <f>Tabla25[[#This Row],[ROS_DUR_COR_COD_ROS_TG_NEU]]-Tabla25[[#This Row],[PAS_DUR_COR_COD_ROS_TG_NEU]]</f>
        <v>-1131.625</v>
      </c>
      <c r="BE205" s="33">
        <f>Tabla25[[#This Row],[ROS_NUM_COR_COD_ROS_TG_POS]]-Tabla25[[#This Row],[PAS_NUM_COR_COD_ROS_TG_POS]]</f>
        <v>-3.55</v>
      </c>
      <c r="BF205" s="33">
        <f>Tabla25[[#This Row],[ROS_DUR_COR_COD_ROS_TG_POS]]-Tabla25[[#This Row],[PAS_DUR_COR_COD_ROS_TG_POS]]</f>
        <v>-1120.3333333333333</v>
      </c>
      <c r="BG205" s="33">
        <f>Tabla25[[#This Row],[ROS_NUM_COR_COD_ROS_TG_TOT]]-Tabla25[[#This Row],[PAS_NUM_COR_COD_ROS_TG_TOT]]</f>
        <v>-3.2203389830508473</v>
      </c>
      <c r="BH205" s="33">
        <f>Tabla25[[#This Row],[ROS_DUR_COR_COD_ROS_TG_TOT]]-Tabla25[[#This Row],[PAS_DUR_COR_COD_ROS_TG_TOT]]</f>
        <v>-1110.8372093023256</v>
      </c>
      <c r="BI205" s="30">
        <f>Tabla25[[#This Row],[ROS_NUM_COR_COD_ESC_TG_NEG]]-Tabla25[[#This Row],[PAS_NUM_COR_COD_ESC_TG_NEG]]</f>
        <v>-4</v>
      </c>
      <c r="BJ205" s="30">
        <f>Tabla25[[#This Row],[ROS_DUR_COR_COD_ESC_TG_NEG]]-Tabla25[[#This Row],[PAS_DUR_COR_COD_ESC_TG_NEG]]</f>
        <v>-1343.2142857142858</v>
      </c>
      <c r="BK205" s="30">
        <f>Tabla25[[#This Row],[ROS_NUM_COR_COD_ESC_TG_NEU]]-Tabla25[[#This Row],[PAS_NUM_COR_COD_ESC_TG_NEU]]</f>
        <v>-3.35</v>
      </c>
      <c r="BL205" s="30">
        <f>Tabla25[[#This Row],[ROS_DUR_COR_COD_ESC_TG_NEU]]-Tabla25[[#This Row],[PAS_DUR_COR_COD_ESC_TG_NEU]]</f>
        <v>-1054.0625</v>
      </c>
      <c r="BM205" s="30">
        <f>Tabla25[[#This Row],[ROS_NUM_COR_COD_ESC_TG_POS]]-Tabla25[[#This Row],[PAS_NUM_COR_COD_ESC_TG_POS]]</f>
        <v>-3.45</v>
      </c>
      <c r="BN205" s="30">
        <f>Tabla25[[#This Row],[ROS_DUR_COR_COD_ESC_TG_POS]]-Tabla25[[#This Row],[PAS_DUR_COR_COD_ESC_TG_POS]]</f>
        <v>-980.6875</v>
      </c>
      <c r="BO205" s="30">
        <f>Tabla25[[#This Row],[ROS_NUM_COR_COD_ESC_TG_TOT]]-Tabla25[[#This Row],[PAS_NUM_COR_COD_ESC_TG_TOT]]</f>
        <v>-3.593220338983051</v>
      </c>
      <c r="BP205" s="30">
        <f>Tabla25[[#This Row],[ROS_DUR_COR_COD_ESC_TG_TOT]]-Tabla25[[#This Row],[PAS_DUR_COR_COD_ESC_TG_TOT]]</f>
        <v>-1116.5434782608695</v>
      </c>
      <c r="BQ205" s="36">
        <f>Tabla25[[#This Row],[PAS_NUM_COR_COD_ROS_TG_NEG]]-Tabla25[[#This Row],[ESC_NUM_COR_COD_ROS_TG_NEG]]</f>
        <v>2.5789473684210527</v>
      </c>
      <c r="BR205" s="36">
        <f>Tabla25[[#This Row],[PAS_DUR_COR_COD_ROS_TG_NEG]]-Tabla25[[#This Row],[ESC_DUR_COR_COD_ROS_TG_NEG]]</f>
        <v>1071.25</v>
      </c>
      <c r="BS205" s="36">
        <f>Tabla25[[#This Row],[PAS_NUM_COR_COD_ROS_TG_NEU]]-Tabla25[[#This Row],[ESC_NUM_COR_COD_ROS_TG_NEU]]</f>
        <v>3.5</v>
      </c>
      <c r="BT205" s="36">
        <f>Tabla25[[#This Row],[PAS_DUR_COR_COD_ROS_TG_NEU]]-Tabla25[[#This Row],[ESC_DUR_COR_COD_ROS_TG_NEU]]</f>
        <v>1131.625</v>
      </c>
      <c r="BU205" s="36">
        <f>Tabla25[[#This Row],[PAS_NUM_COR_COD_ROS_TG_POS]]-Tabla25[[#This Row],[ESC_NUM_COR_COD_ROS_TG_POS]]</f>
        <v>3.55</v>
      </c>
      <c r="BV205" s="36">
        <f>Tabla25[[#This Row],[PAS_DUR_COR_COD_ROS_TG_POS]]-Tabla25[[#This Row],[ESC_DUR_COR_COD_ROS_TG_POS]]</f>
        <v>1120.3333333333333</v>
      </c>
      <c r="BW205" s="36">
        <f>Tabla25[[#This Row],[PAS_NUM_COR_COD_ROS_TG_TOT]]-Tabla25[[#This Row],[ESC_NUM_COR_COD_ROS_TG_TOT]]</f>
        <v>3.2203389830508473</v>
      </c>
      <c r="BX205" s="36">
        <f>Tabla25[[#This Row],[PAS_DUR_COR_COD_ROS_TG_TOT]]-Tabla25[[#This Row],[ESC_DUR_COR_COD_ROS_TG_TOT]]</f>
        <v>1110.8372093023256</v>
      </c>
      <c r="BY205" s="39">
        <f>Tabla25[[#This Row],[PAS_NUM_COR_COD_ESC_TG_NEG]]-Tabla25[[#This Row],[ESC_NUM_COR_COD_ESC_TG_NEG]]</f>
        <v>4</v>
      </c>
      <c r="BZ205" s="39">
        <f>Tabla25[[#This Row],[PAS_DUR_COR_COD_ESC_TG_NEG]]-Tabla25[[#This Row],[ESC_DUR_COR_COD_ESC_TG_NEG]]</f>
        <v>1343.2142857142858</v>
      </c>
      <c r="CA205" s="39">
        <f>Tabla25[[#This Row],[PAS_NUM_COR_COD_ESC_TG_NEU]]-Tabla25[[#This Row],[ESC_NUM_COR_COD_ESC_TG_NEU]]</f>
        <v>3.35</v>
      </c>
      <c r="CB205" s="39">
        <f>Tabla25[[#This Row],[PAS_DUR_COR_COD_ESC_TG_NEU]]-Tabla25[[#This Row],[ESC_DUR_COR_COD_ESC_TG_NEU]]</f>
        <v>1054.0625</v>
      </c>
      <c r="CC205" s="39">
        <f>Tabla25[[#This Row],[PAS_NUM_COR_COD_ESC_TG_POS]]-Tabla25[[#This Row],[ESC_NUM_COR_COD_ESC_TG_POS]]</f>
        <v>3.45</v>
      </c>
      <c r="CD205" s="39">
        <f>Tabla25[[#This Row],[PAS_DUR_COR_COD_ESC_TG_POS]]-Tabla25[[#This Row],[ESC_DUR_COR_COD_ESC_TG_POS]]</f>
        <v>980.6875</v>
      </c>
      <c r="CE205" s="39">
        <f>Tabla25[[#This Row],[PAS_NUM_COR_COD_ESC_TG_TOT]]-Tabla25[[#This Row],[ESC_NUM_COR_COD_ESC_TG_TOT]]</f>
        <v>3.593220338983051</v>
      </c>
      <c r="CF205" s="39">
        <f>Tabla25[[#This Row],[PAS_DUR_COR_COD_ESC_TG_TOT]]-Tabla25[[#This Row],[ESC_DUR_COR_COD_ESC_TG_TOT]]</f>
        <v>1116.5434782608695</v>
      </c>
      <c r="CG205" s="42">
        <f>Tabla25[[#This Row],[PAS_NUM_COR_COD_ROS_TG_NEG]]-Tabla25[[#This Row],[PAS_NUM_COR_COD_ESC_TG_NEG]]</f>
        <v>-1.4210526315789473</v>
      </c>
      <c r="CH205" s="42">
        <f>Tabla25[[#This Row],[PAS_NUM_COR_COD_ROS_TG_NEU]]-Tabla25[[#This Row],[PAS_NUM_COR_COD_ESC_TG_NEU]]</f>
        <v>0.14999999999999991</v>
      </c>
      <c r="CI205" s="42">
        <f>Tabla25[[#This Row],[PAS_NUM_COR_COD_ROS_TG_POS]]-Tabla25[[#This Row],[PAS_NUM_COR_COD_ESC_TG_POS]]</f>
        <v>9.9999999999999645E-2</v>
      </c>
      <c r="CJ205" s="42">
        <f>Tabla25[[#This Row],[PAS_NUM_COR_COD_ROS_TG_TOT]]-Tabla25[[#This Row],[PAS_NUM_COR_COD_ESC_TG_TOT]]</f>
        <v>-0.37288135593220373</v>
      </c>
      <c r="CK205" s="42">
        <f>Tabla25[[#This Row],[PAS_DUR_COR_COD_ROS_TG_NEG]]-Tabla25[[#This Row],[PAS_DUR_COR_COD_ESC_TG_NEG]]</f>
        <v>-271.96428571428578</v>
      </c>
      <c r="CL205" s="42">
        <f>Tabla25[[#This Row],[PAS_DUR_COR_COD_ROS_TG_NEU]]-Tabla25[[#This Row],[PAS_DUR_COR_COD_ESC_TG_NEU]]</f>
        <v>77.5625</v>
      </c>
      <c r="CM205" s="42">
        <f>Tabla25[[#This Row],[PAS_DUR_COR_COD_ROS_TG_POS]]-Tabla25[[#This Row],[PAS_DUR_COR_COD_ESC_TG_POS]]</f>
        <v>139.64583333333326</v>
      </c>
      <c r="CN205" s="42">
        <f>Tabla25[[#This Row],[PAS_DUR_COR_COD_ROS_TG_TOT]]-Tabla25[[#This Row],[PAS_DUR_COR_COD_ESC_TG_TOT]]</f>
        <v>-5.7062689585438875</v>
      </c>
      <c r="CO205" s="44">
        <f>Tabla25[[#This Row],[ESC_NUM_COR_COD_ROS_TG_NEG]]-Tabla25[[#This Row],[ESC_NUM_COR_COD_ESC_TG_NEG]]</f>
        <v>0</v>
      </c>
      <c r="CP205" s="44">
        <f>Tabla25[[#This Row],[ESC_NUM_COR_COD_ROS_TG_NEU]]-Tabla25[[#This Row],[ESC_NUM_COR_COD_ESC_TG_NEU]]</f>
        <v>0</v>
      </c>
      <c r="CQ205" s="44">
        <f>Tabla25[[#This Row],[ESC_NUM_COR_COD_ROS_TG_POS]]-Tabla25[[#This Row],[ESC_NUM_COR_COD_ESC_TG_POS]]</f>
        <v>0</v>
      </c>
      <c r="CR205" s="44">
        <f>Tabla25[[#This Row],[ESC_NUM_COR_COD_ROS_TG_TOT]]-Tabla25[[#This Row],[ESC_NUM_COR_COD_ESC_TG_TOT]]</f>
        <v>0</v>
      </c>
      <c r="CS205" s="44">
        <f>Tabla25[[#This Row],[ESC_DUR_COR_COD_ROS_TG_NEG]]-Tabla25[[#This Row],[ESC_DUR_COR_COD_ESC_TG_NEG]]</f>
        <v>0</v>
      </c>
      <c r="CT205" s="44">
        <f>Tabla25[[#This Row],[ESC_DUR_COR_COD_ROS_TG_NEU]]-Tabla25[[#This Row],[ESC_DUR_COR_COD_ESC_TG_NEU]]</f>
        <v>0</v>
      </c>
      <c r="CU205" s="44">
        <f>Tabla25[[#This Row],[ESC_DUR_COR_COD_ROS_TG_POS]]-Tabla25[[#This Row],[ESC_DUR_COR_COD_ESC_TG_POS]]</f>
        <v>0</v>
      </c>
      <c r="CV205" s="44">
        <f>Tabla25[[#This Row],[ESC_DUR_COR_COD_ROS_TG_TOT]]-Tabla25[[#This Row],[ESC_DUR_COR_COD_ESC_TG_TOT]]</f>
        <v>0</v>
      </c>
      <c r="CW205" s="47">
        <f>Tabla25[[#This Row],[ROS_NUM_COR_COD_ROS_TG_NEG]]-Tabla25[[#This Row],[ROS_NUM_COR_COD_ESC_TG_NEG]]</f>
        <v>0</v>
      </c>
      <c r="CX205" s="47">
        <f>Tabla25[[#This Row],[ROS_NUM_COR_COD_ROS_TG_NEU]]-Tabla25[[#This Row],[ROS_NUM_COR_COD_ESC_TG_NEU]]</f>
        <v>0</v>
      </c>
      <c r="CY205" s="47">
        <f>Tabla25[[#This Row],[ROS_NUM_COR_COD_ROS_TG_POS]]-Tabla25[[#This Row],[ROS_NUM_COR_COD_ESC_TG_POS]]</f>
        <v>0</v>
      </c>
      <c r="CZ205" s="47">
        <f>Tabla25[[#This Row],[ROS_NUM_COR_COD_ROS_TG_TOT]]-Tabla25[[#This Row],[ROS_NUM_COR_COD_ESC_TG_TOT]]</f>
        <v>0</v>
      </c>
      <c r="DA205" s="47">
        <f>Tabla25[[#This Row],[ROS_DUR_COR_COD_ROS_TG_NEG]]-Tabla25[[#This Row],[ROS_DUR_COR_COD_ESC_TG_NEG]]</f>
        <v>0</v>
      </c>
      <c r="DB205" s="47">
        <f>Tabla25[[#This Row],[ROS_DUR_COR_COD_ROS_TG_NEU]]-Tabla25[[#This Row],[ROS_DUR_COR_COD_ESC_TG_NEU]]</f>
        <v>0</v>
      </c>
      <c r="DC205" s="47">
        <f>Tabla25[[#This Row],[ROS_DUR_COR_COD_ROS_TG_POS]]-Tabla25[[#This Row],[ROS_DUR_COR_COD_ESC_TG_POS]]</f>
        <v>0</v>
      </c>
      <c r="DD205" s="47">
        <f>Tabla25[[#This Row],[ROS_DUR_COR_COD_ROS_TG_TOT]]-Tabla25[[#This Row],[ROS_DUR_COR_COD_ESC_TG_TOT]]</f>
        <v>0</v>
      </c>
    </row>
    <row r="206" spans="1:108" x14ac:dyDescent="0.3">
      <c r="A206" s="2" t="s">
        <v>203</v>
      </c>
      <c r="B206" s="2">
        <v>60</v>
      </c>
      <c r="C206" s="2">
        <v>1</v>
      </c>
      <c r="D206" s="2">
        <v>67</v>
      </c>
      <c r="E206" s="19">
        <v>3.7</v>
      </c>
      <c r="F206" s="19">
        <v>1145.1333333333334</v>
      </c>
      <c r="G206" s="19">
        <v>2.8888888888888888</v>
      </c>
      <c r="H206" s="19">
        <v>1052.6666666666667</v>
      </c>
      <c r="I206" s="19">
        <v>2.8235294117647061</v>
      </c>
      <c r="J206" s="19">
        <v>862.84615384615381</v>
      </c>
      <c r="K206" s="19">
        <v>3.1636363636363636</v>
      </c>
      <c r="L206" s="19">
        <v>1025.6500000000001</v>
      </c>
      <c r="M206" s="21">
        <v>3.35</v>
      </c>
      <c r="N206" s="21">
        <v>764.36842105263156</v>
      </c>
      <c r="O206" s="21">
        <v>3</v>
      </c>
      <c r="P206" s="21">
        <v>755</v>
      </c>
      <c r="Q206" s="21">
        <v>4.3529411764705879</v>
      </c>
      <c r="R206" s="21">
        <v>1053.1333333333334</v>
      </c>
      <c r="S206" s="21">
        <v>3.5454545454545454</v>
      </c>
      <c r="T206" s="21">
        <v>848</v>
      </c>
      <c r="U206" s="22">
        <v>2.1428571428571428</v>
      </c>
      <c r="V206" s="22">
        <v>1242.3333333333333</v>
      </c>
      <c r="W206" s="22">
        <v>2.6666666666666665</v>
      </c>
      <c r="X206" s="22">
        <v>771.16666666666663</v>
      </c>
      <c r="Y206" s="22">
        <v>4.333333333333333</v>
      </c>
      <c r="Z206" s="22">
        <v>828</v>
      </c>
      <c r="AA206" s="22">
        <v>3.12</v>
      </c>
      <c r="AB206" s="22">
        <v>878.11111111111109</v>
      </c>
      <c r="AC206" s="24">
        <v>3.7142857142857144</v>
      </c>
      <c r="AD206" s="24">
        <v>1043.1666666666667</v>
      </c>
      <c r="AE206" s="24">
        <v>3.2222222222222223</v>
      </c>
      <c r="AF206" s="24">
        <v>1091.6666666666667</v>
      </c>
      <c r="AG206" s="24">
        <v>1.2222222222222223</v>
      </c>
      <c r="AH206" s="24">
        <v>464.5</v>
      </c>
      <c r="AI206" s="24">
        <v>2.64</v>
      </c>
      <c r="AJ206" s="24">
        <v>916.6875</v>
      </c>
      <c r="AK206" s="26">
        <v>2.3333333333333335</v>
      </c>
      <c r="AL206" s="26">
        <v>585.28571428571433</v>
      </c>
      <c r="AM206" s="26">
        <v>1.7777777777777777</v>
      </c>
      <c r="AN206" s="26">
        <v>353.42857142857144</v>
      </c>
      <c r="AO206" s="26">
        <v>2.7</v>
      </c>
      <c r="AP206" s="26">
        <v>761.25</v>
      </c>
      <c r="AQ206" s="26">
        <v>2.2857142857142856</v>
      </c>
      <c r="AR206" s="26">
        <v>575.5</v>
      </c>
      <c r="AS206" s="28">
        <v>3.6666666666666665</v>
      </c>
      <c r="AT206" s="28">
        <v>742.77777777777783</v>
      </c>
      <c r="AU206" s="28">
        <v>4.333333333333333</v>
      </c>
      <c r="AV206" s="28">
        <v>1125</v>
      </c>
      <c r="AW206" s="28">
        <v>3</v>
      </c>
      <c r="AX206" s="28">
        <v>911.125</v>
      </c>
      <c r="AY206" s="28">
        <v>3.6428571428571428</v>
      </c>
      <c r="AZ206" s="28">
        <v>910.375</v>
      </c>
      <c r="BA206" s="33">
        <f>Tabla25[[#This Row],[ROS_NUM_COR_COD_ROS_TG_NEG]]-Tabla25[[#This Row],[PAS_NUM_COR_COD_ROS_TG_NEG]]</f>
        <v>0.31666666666666643</v>
      </c>
      <c r="BB206" s="33">
        <f>Tabla25[[#This Row],[ROS_DUR_COR_COD_ROS_TG_NEG]]-Tabla25[[#This Row],[PAS_DUR_COR_COD_ROS_TG_NEG]]</f>
        <v>-21.590643274853733</v>
      </c>
      <c r="BC206" s="33">
        <f>Tabla25[[#This Row],[ROS_NUM_COR_COD_ROS_TG_NEU]]-Tabla25[[#This Row],[PAS_NUM_COR_COD_ROS_TG_NEU]]</f>
        <v>1.333333333333333</v>
      </c>
      <c r="BD206" s="33">
        <f>Tabla25[[#This Row],[ROS_DUR_COR_COD_ROS_TG_NEU]]-Tabla25[[#This Row],[PAS_DUR_COR_COD_ROS_TG_NEU]]</f>
        <v>370</v>
      </c>
      <c r="BE206" s="33">
        <f>Tabla25[[#This Row],[ROS_NUM_COR_COD_ROS_TG_POS]]-Tabla25[[#This Row],[PAS_NUM_COR_COD_ROS_TG_POS]]</f>
        <v>-1.3529411764705879</v>
      </c>
      <c r="BF206" s="33">
        <f>Tabla25[[#This Row],[ROS_DUR_COR_COD_ROS_TG_POS]]-Tabla25[[#This Row],[PAS_DUR_COR_COD_ROS_TG_POS]]</f>
        <v>-142.00833333333344</v>
      </c>
      <c r="BG206" s="33">
        <f>Tabla25[[#This Row],[ROS_NUM_COR_COD_ROS_TG_TOT]]-Tabla25[[#This Row],[PAS_NUM_COR_COD_ROS_TG_TOT]]</f>
        <v>9.740259740259738E-2</v>
      </c>
      <c r="BH206" s="33">
        <f>Tabla25[[#This Row],[ROS_DUR_COR_COD_ROS_TG_TOT]]-Tabla25[[#This Row],[PAS_DUR_COR_COD_ROS_TG_TOT]]</f>
        <v>62.375</v>
      </c>
      <c r="BI206" s="30">
        <f>Tabla25[[#This Row],[ROS_NUM_COR_COD_ESC_TG_NEG]]-Tabla25[[#This Row],[PAS_NUM_COR_COD_ESC_TG_NEG]]</f>
        <v>-1.3666666666666667</v>
      </c>
      <c r="BJ206" s="30">
        <f>Tabla25[[#This Row],[ROS_DUR_COR_COD_ESC_TG_NEG]]-Tabla25[[#This Row],[PAS_DUR_COR_COD_ESC_TG_NEG]]</f>
        <v>-559.84761904761911</v>
      </c>
      <c r="BK206" s="30">
        <f>Tabla25[[#This Row],[ROS_NUM_COR_COD_ESC_TG_NEU]]-Tabla25[[#This Row],[PAS_NUM_COR_COD_ESC_TG_NEU]]</f>
        <v>-1.1111111111111112</v>
      </c>
      <c r="BL206" s="30">
        <f>Tabla25[[#This Row],[ROS_DUR_COR_COD_ESC_TG_NEU]]-Tabla25[[#This Row],[PAS_DUR_COR_COD_ESC_TG_NEU]]</f>
        <v>-699.2380952380953</v>
      </c>
      <c r="BM206" s="30">
        <f>Tabla25[[#This Row],[ROS_NUM_COR_COD_ESC_TG_POS]]-Tabla25[[#This Row],[PAS_NUM_COR_COD_ESC_TG_POS]]</f>
        <v>-0.12352941176470589</v>
      </c>
      <c r="BN206" s="30">
        <f>Tabla25[[#This Row],[ROS_DUR_COR_COD_ESC_TG_POS]]-Tabla25[[#This Row],[PAS_DUR_COR_COD_ESC_TG_POS]]</f>
        <v>-101.59615384615381</v>
      </c>
      <c r="BO206" s="30">
        <f>Tabla25[[#This Row],[ROS_NUM_COR_COD_ESC_TG_TOT]]-Tabla25[[#This Row],[PAS_NUM_COR_COD_ESC_TG_TOT]]</f>
        <v>-0.87792207792207799</v>
      </c>
      <c r="BP206" s="30">
        <f>Tabla25[[#This Row],[ROS_DUR_COR_COD_ESC_TG_TOT]]-Tabla25[[#This Row],[PAS_DUR_COR_COD_ESC_TG_TOT]]</f>
        <v>-450.15000000000009</v>
      </c>
      <c r="BQ206" s="36">
        <f>Tabla25[[#This Row],[PAS_NUM_COR_COD_ROS_TG_NEG]]-Tabla25[[#This Row],[ESC_NUM_COR_COD_ROS_TG_NEG]]</f>
        <v>-0.36428571428571432</v>
      </c>
      <c r="BR206" s="36">
        <f>Tabla25[[#This Row],[PAS_DUR_COR_COD_ROS_TG_NEG]]-Tabla25[[#This Row],[ESC_DUR_COR_COD_ROS_TG_NEG]]</f>
        <v>-278.79824561403518</v>
      </c>
      <c r="BS206" s="36">
        <f>Tabla25[[#This Row],[PAS_NUM_COR_COD_ROS_TG_NEU]]-Tabla25[[#This Row],[ESC_NUM_COR_COD_ROS_TG_NEU]]</f>
        <v>-0.22222222222222232</v>
      </c>
      <c r="BT206" s="36">
        <f>Tabla25[[#This Row],[PAS_DUR_COR_COD_ROS_TG_NEU]]-Tabla25[[#This Row],[ESC_DUR_COR_COD_ROS_TG_NEU]]</f>
        <v>-336.66666666666674</v>
      </c>
      <c r="BU206" s="36">
        <f>Tabla25[[#This Row],[PAS_NUM_COR_COD_ROS_TG_POS]]-Tabla25[[#This Row],[ESC_NUM_COR_COD_ROS_TG_POS]]</f>
        <v>3.1307189542483655</v>
      </c>
      <c r="BV206" s="36">
        <f>Tabla25[[#This Row],[PAS_DUR_COR_COD_ROS_TG_POS]]-Tabla25[[#This Row],[ESC_DUR_COR_COD_ROS_TG_POS]]</f>
        <v>588.63333333333344</v>
      </c>
      <c r="BW206" s="36">
        <f>Tabla25[[#This Row],[PAS_NUM_COR_COD_ROS_TG_TOT]]-Tabla25[[#This Row],[ESC_NUM_COR_COD_ROS_TG_TOT]]</f>
        <v>0.90545454545454529</v>
      </c>
      <c r="BX206" s="36">
        <f>Tabla25[[#This Row],[PAS_DUR_COR_COD_ROS_TG_TOT]]-Tabla25[[#This Row],[ESC_DUR_COR_COD_ROS_TG_TOT]]</f>
        <v>-68.6875</v>
      </c>
      <c r="BY206" s="39">
        <f>Tabla25[[#This Row],[PAS_NUM_COR_COD_ESC_TG_NEG]]-Tabla25[[#This Row],[ESC_NUM_COR_COD_ESC_TG_NEG]]</f>
        <v>1.5571428571428574</v>
      </c>
      <c r="BZ206" s="39">
        <f>Tabla25[[#This Row],[PAS_DUR_COR_COD_ESC_TG_NEG]]-Tabla25[[#This Row],[ESC_DUR_COR_COD_ESC_TG_NEG]]</f>
        <v>-97.199999999999818</v>
      </c>
      <c r="CA206" s="39">
        <f>Tabla25[[#This Row],[PAS_NUM_COR_COD_ESC_TG_NEU]]-Tabla25[[#This Row],[ESC_NUM_COR_COD_ESC_TG_NEU]]</f>
        <v>0.22222222222222232</v>
      </c>
      <c r="CB206" s="39">
        <f>Tabla25[[#This Row],[PAS_DUR_COR_COD_ESC_TG_NEU]]-Tabla25[[#This Row],[ESC_DUR_COR_COD_ESC_TG_NEU]]</f>
        <v>281.50000000000011</v>
      </c>
      <c r="CC206" s="39">
        <f>Tabla25[[#This Row],[PAS_NUM_COR_COD_ESC_TG_POS]]-Tabla25[[#This Row],[ESC_NUM_COR_COD_ESC_TG_POS]]</f>
        <v>-1.509803921568627</v>
      </c>
      <c r="CD206" s="39">
        <f>Tabla25[[#This Row],[PAS_DUR_COR_COD_ESC_TG_POS]]-Tabla25[[#This Row],[ESC_DUR_COR_COD_ESC_TG_POS]]</f>
        <v>34.846153846153811</v>
      </c>
      <c r="CE206" s="39">
        <f>Tabla25[[#This Row],[PAS_NUM_COR_COD_ESC_TG_TOT]]-Tabla25[[#This Row],[ESC_NUM_COR_COD_ESC_TG_TOT]]</f>
        <v>4.3636363636363473E-2</v>
      </c>
      <c r="CF206" s="39">
        <f>Tabla25[[#This Row],[PAS_DUR_COR_COD_ESC_TG_TOT]]-Tabla25[[#This Row],[ESC_DUR_COR_COD_ESC_TG_TOT]]</f>
        <v>147.53888888888901</v>
      </c>
      <c r="CG206" s="42">
        <f>Tabla25[[#This Row],[PAS_NUM_COR_COD_ROS_TG_NEG]]-Tabla25[[#This Row],[PAS_NUM_COR_COD_ESC_TG_NEG]]</f>
        <v>-0.35000000000000009</v>
      </c>
      <c r="CH206" s="42">
        <f>Tabla25[[#This Row],[PAS_NUM_COR_COD_ROS_TG_NEU]]-Tabla25[[#This Row],[PAS_NUM_COR_COD_ESC_TG_NEU]]</f>
        <v>0.11111111111111116</v>
      </c>
      <c r="CI206" s="42">
        <f>Tabla25[[#This Row],[PAS_NUM_COR_COD_ROS_TG_POS]]-Tabla25[[#This Row],[PAS_NUM_COR_COD_ESC_TG_POS]]</f>
        <v>1.5294117647058818</v>
      </c>
      <c r="CJ206" s="42">
        <f>Tabla25[[#This Row],[PAS_NUM_COR_COD_ROS_TG_TOT]]-Tabla25[[#This Row],[PAS_NUM_COR_COD_ESC_TG_TOT]]</f>
        <v>0.38181818181818183</v>
      </c>
      <c r="CK206" s="42">
        <f>Tabla25[[#This Row],[PAS_DUR_COR_COD_ROS_TG_NEG]]-Tabla25[[#This Row],[PAS_DUR_COR_COD_ESC_TG_NEG]]</f>
        <v>-380.76491228070188</v>
      </c>
      <c r="CL206" s="42">
        <f>Tabla25[[#This Row],[PAS_DUR_COR_COD_ROS_TG_NEU]]-Tabla25[[#This Row],[PAS_DUR_COR_COD_ESC_TG_NEU]]</f>
        <v>-297.66666666666674</v>
      </c>
      <c r="CM206" s="42">
        <f>Tabla25[[#This Row],[PAS_DUR_COR_COD_ROS_TG_POS]]-Tabla25[[#This Row],[PAS_DUR_COR_COD_ESC_TG_POS]]</f>
        <v>190.28717948717963</v>
      </c>
      <c r="CN206" s="42">
        <f>Tabla25[[#This Row],[PAS_DUR_COR_COD_ROS_TG_TOT]]-Tabla25[[#This Row],[PAS_DUR_COR_COD_ESC_TG_TOT]]</f>
        <v>-177.65000000000009</v>
      </c>
      <c r="CO206" s="44">
        <f>Tabla25[[#This Row],[ESC_NUM_COR_COD_ROS_TG_NEG]]-Tabla25[[#This Row],[ESC_NUM_COR_COD_ESC_TG_NEG]]</f>
        <v>1.5714285714285716</v>
      </c>
      <c r="CP206" s="44">
        <f>Tabla25[[#This Row],[ESC_NUM_COR_COD_ROS_TG_NEU]]-Tabla25[[#This Row],[ESC_NUM_COR_COD_ESC_TG_NEU]]</f>
        <v>0.5555555555555558</v>
      </c>
      <c r="CQ206" s="44">
        <f>Tabla25[[#This Row],[ESC_NUM_COR_COD_ROS_TG_POS]]-Tabla25[[#This Row],[ESC_NUM_COR_COD_ESC_TG_POS]]</f>
        <v>-3.1111111111111107</v>
      </c>
      <c r="CR206" s="44">
        <f>Tabla25[[#This Row],[ESC_NUM_COR_COD_ROS_TG_TOT]]-Tabla25[[#This Row],[ESC_NUM_COR_COD_ESC_TG_TOT]]</f>
        <v>-0.48</v>
      </c>
      <c r="CS206" s="44">
        <f>Tabla25[[#This Row],[ESC_DUR_COR_COD_ROS_TG_NEG]]-Tabla25[[#This Row],[ESC_DUR_COR_COD_ESC_TG_NEG]]</f>
        <v>-199.16666666666652</v>
      </c>
      <c r="CT206" s="44">
        <f>Tabla25[[#This Row],[ESC_DUR_COR_COD_ROS_TG_NEU]]-Tabla25[[#This Row],[ESC_DUR_COR_COD_ESC_TG_NEU]]</f>
        <v>320.50000000000011</v>
      </c>
      <c r="CU206" s="44">
        <f>Tabla25[[#This Row],[ESC_DUR_COR_COD_ROS_TG_POS]]-Tabla25[[#This Row],[ESC_DUR_COR_COD_ESC_TG_POS]]</f>
        <v>-363.5</v>
      </c>
      <c r="CV206" s="44">
        <f>Tabla25[[#This Row],[ESC_DUR_COR_COD_ROS_TG_TOT]]-Tabla25[[#This Row],[ESC_DUR_COR_COD_ESC_TG_TOT]]</f>
        <v>38.576388888888914</v>
      </c>
      <c r="CW206" s="47">
        <f>Tabla25[[#This Row],[ROS_NUM_COR_COD_ROS_TG_NEG]]-Tabla25[[#This Row],[ROS_NUM_COR_COD_ESC_TG_NEG]]</f>
        <v>1.333333333333333</v>
      </c>
      <c r="CX206" s="47">
        <f>Tabla25[[#This Row],[ROS_NUM_COR_COD_ROS_TG_NEU]]-Tabla25[[#This Row],[ROS_NUM_COR_COD_ESC_TG_NEU]]</f>
        <v>2.5555555555555554</v>
      </c>
      <c r="CY206" s="47">
        <f>Tabla25[[#This Row],[ROS_NUM_COR_COD_ROS_TG_POS]]-Tabla25[[#This Row],[ROS_NUM_COR_COD_ESC_TG_POS]]</f>
        <v>0.29999999999999982</v>
      </c>
      <c r="CZ206" s="47">
        <f>Tabla25[[#This Row],[ROS_NUM_COR_COD_ROS_TG_TOT]]-Tabla25[[#This Row],[ROS_NUM_COR_COD_ESC_TG_TOT]]</f>
        <v>1.3571428571428572</v>
      </c>
      <c r="DA206" s="47">
        <f>Tabla25[[#This Row],[ROS_DUR_COR_COD_ROS_TG_NEG]]-Tabla25[[#This Row],[ROS_DUR_COR_COD_ESC_TG_NEG]]</f>
        <v>157.49206349206349</v>
      </c>
      <c r="DB206" s="47">
        <f>Tabla25[[#This Row],[ROS_DUR_COR_COD_ROS_TG_NEU]]-Tabla25[[#This Row],[ROS_DUR_COR_COD_ESC_TG_NEU]]</f>
        <v>771.57142857142856</v>
      </c>
      <c r="DC206" s="47">
        <f>Tabla25[[#This Row],[ROS_DUR_COR_COD_ROS_TG_POS]]-Tabla25[[#This Row],[ROS_DUR_COR_COD_ESC_TG_POS]]</f>
        <v>149.875</v>
      </c>
      <c r="DD206" s="47">
        <f>Tabla25[[#This Row],[ROS_DUR_COR_COD_ROS_TG_TOT]]-Tabla25[[#This Row],[ROS_DUR_COR_COD_ESC_TG_TOT]]</f>
        <v>334.875</v>
      </c>
    </row>
    <row r="207" spans="1:108" x14ac:dyDescent="0.3">
      <c r="A207" s="2" t="s">
        <v>204</v>
      </c>
      <c r="B207" s="2">
        <v>60</v>
      </c>
      <c r="C207" s="2">
        <v>2</v>
      </c>
      <c r="D207" s="2">
        <v>66</v>
      </c>
      <c r="E207" s="19">
        <v>2.9</v>
      </c>
      <c r="F207" s="19">
        <v>948.73333333333335</v>
      </c>
      <c r="G207" s="19">
        <v>2.9</v>
      </c>
      <c r="H207" s="19">
        <v>1120</v>
      </c>
      <c r="I207" s="19">
        <v>3.05</v>
      </c>
      <c r="J207" s="19">
        <v>1208.0769230769231</v>
      </c>
      <c r="K207" s="19">
        <v>2.95</v>
      </c>
      <c r="L207" s="19">
        <v>1086.0952380952381</v>
      </c>
      <c r="M207" s="21">
        <v>4.5</v>
      </c>
      <c r="N207" s="21">
        <v>1305.2</v>
      </c>
      <c r="O207" s="21">
        <v>4.5</v>
      </c>
      <c r="P207" s="21">
        <v>1374.8333333333333</v>
      </c>
      <c r="Q207" s="21">
        <v>4.4000000000000004</v>
      </c>
      <c r="R207" s="21">
        <v>1533.125</v>
      </c>
      <c r="S207" s="21">
        <v>4.4666666666666668</v>
      </c>
      <c r="T207" s="21">
        <v>1395.9444444444443</v>
      </c>
      <c r="U207" s="22">
        <v>5.625</v>
      </c>
      <c r="V207" s="22">
        <v>1771.875</v>
      </c>
      <c r="W207" s="22">
        <v>3.3333333333333335</v>
      </c>
      <c r="X207" s="22">
        <v>1406.2857142857142</v>
      </c>
      <c r="Y207" s="22">
        <v>4.75</v>
      </c>
      <c r="Z207" s="22">
        <v>1685.5714285714287</v>
      </c>
      <c r="AA207" s="22">
        <v>4.5199999999999996</v>
      </c>
      <c r="AB207" s="22">
        <v>1628.090909090909</v>
      </c>
      <c r="AC207" s="24">
        <v>1.5</v>
      </c>
      <c r="AD207" s="24">
        <v>704</v>
      </c>
      <c r="AE207" s="24">
        <v>3.7777777777777777</v>
      </c>
      <c r="AF207" s="24">
        <v>1225.625</v>
      </c>
      <c r="AG207" s="24">
        <v>2.125</v>
      </c>
      <c r="AH207" s="24">
        <v>1160.25</v>
      </c>
      <c r="AI207" s="24">
        <v>2.52</v>
      </c>
      <c r="AJ207" s="24">
        <v>1056.8235294117646</v>
      </c>
      <c r="AK207" s="26">
        <v>3.7777777777777777</v>
      </c>
      <c r="AL207" s="26">
        <v>1914.6</v>
      </c>
      <c r="AM207" s="26">
        <v>2</v>
      </c>
      <c r="AN207" s="26">
        <v>1327.5</v>
      </c>
      <c r="AO207" s="26">
        <v>2.7777777777777777</v>
      </c>
      <c r="AP207" s="26">
        <v>1583.5</v>
      </c>
      <c r="AQ207" s="26">
        <v>2.8214285714285716</v>
      </c>
      <c r="AR207" s="26">
        <v>1632.0769230769231</v>
      </c>
      <c r="AS207" s="28">
        <v>3.6666666666666665</v>
      </c>
      <c r="AT207" s="28">
        <v>1769</v>
      </c>
      <c r="AU207" s="28">
        <v>5.0999999999999996</v>
      </c>
      <c r="AV207" s="28">
        <v>1761.25</v>
      </c>
      <c r="AW207" s="28">
        <v>4.5555555555555554</v>
      </c>
      <c r="AX207" s="28">
        <v>2032.6666666666667</v>
      </c>
      <c r="AY207" s="28">
        <v>4.4642857142857144</v>
      </c>
      <c r="AZ207" s="28">
        <v>1849</v>
      </c>
      <c r="BA207" s="33">
        <f>Tabla25[[#This Row],[ROS_NUM_COR_COD_ROS_TG_NEG]]-Tabla25[[#This Row],[PAS_NUM_COR_COD_ROS_TG_NEG]]</f>
        <v>-0.83333333333333348</v>
      </c>
      <c r="BB207" s="33">
        <f>Tabla25[[#This Row],[ROS_DUR_COR_COD_ROS_TG_NEG]]-Tabla25[[#This Row],[PAS_DUR_COR_COD_ROS_TG_NEG]]</f>
        <v>463.79999999999995</v>
      </c>
      <c r="BC207" s="33">
        <f>Tabla25[[#This Row],[ROS_NUM_COR_COD_ROS_TG_NEU]]-Tabla25[[#This Row],[PAS_NUM_COR_COD_ROS_TG_NEU]]</f>
        <v>0.59999999999999964</v>
      </c>
      <c r="BD207" s="33">
        <f>Tabla25[[#This Row],[ROS_DUR_COR_COD_ROS_TG_NEU]]-Tabla25[[#This Row],[PAS_DUR_COR_COD_ROS_TG_NEU]]</f>
        <v>386.41666666666674</v>
      </c>
      <c r="BE207" s="33">
        <f>Tabla25[[#This Row],[ROS_NUM_COR_COD_ROS_TG_POS]]-Tabla25[[#This Row],[PAS_NUM_COR_COD_ROS_TG_POS]]</f>
        <v>0.155555555555555</v>
      </c>
      <c r="BF207" s="33">
        <f>Tabla25[[#This Row],[ROS_DUR_COR_COD_ROS_TG_POS]]-Tabla25[[#This Row],[PAS_DUR_COR_COD_ROS_TG_POS]]</f>
        <v>499.54166666666674</v>
      </c>
      <c r="BG207" s="33">
        <f>Tabla25[[#This Row],[ROS_NUM_COR_COD_ROS_TG_TOT]]-Tabla25[[#This Row],[PAS_NUM_COR_COD_ROS_TG_TOT]]</f>
        <v>-2.3809523809523725E-3</v>
      </c>
      <c r="BH207" s="33">
        <f>Tabla25[[#This Row],[ROS_DUR_COR_COD_ROS_TG_TOT]]-Tabla25[[#This Row],[PAS_DUR_COR_COD_ROS_TG_TOT]]</f>
        <v>453.05555555555566</v>
      </c>
      <c r="BI207" s="30">
        <f>Tabla25[[#This Row],[ROS_NUM_COR_COD_ESC_TG_NEG]]-Tabla25[[#This Row],[PAS_NUM_COR_COD_ESC_TG_NEG]]</f>
        <v>0.87777777777777777</v>
      </c>
      <c r="BJ207" s="30">
        <f>Tabla25[[#This Row],[ROS_DUR_COR_COD_ESC_TG_NEG]]-Tabla25[[#This Row],[PAS_DUR_COR_COD_ESC_TG_NEG]]</f>
        <v>965.86666666666656</v>
      </c>
      <c r="BK207" s="30">
        <f>Tabla25[[#This Row],[ROS_NUM_COR_COD_ESC_TG_NEU]]-Tabla25[[#This Row],[PAS_NUM_COR_COD_ESC_TG_NEU]]</f>
        <v>-0.89999999999999991</v>
      </c>
      <c r="BL207" s="30">
        <f>Tabla25[[#This Row],[ROS_DUR_COR_COD_ESC_TG_NEU]]-Tabla25[[#This Row],[PAS_DUR_COR_COD_ESC_TG_NEU]]</f>
        <v>207.5</v>
      </c>
      <c r="BM207" s="30">
        <f>Tabla25[[#This Row],[ROS_NUM_COR_COD_ESC_TG_POS]]-Tabla25[[#This Row],[PAS_NUM_COR_COD_ESC_TG_POS]]</f>
        <v>-0.27222222222222214</v>
      </c>
      <c r="BN207" s="30">
        <f>Tabla25[[#This Row],[ROS_DUR_COR_COD_ESC_TG_POS]]-Tabla25[[#This Row],[PAS_DUR_COR_COD_ESC_TG_POS]]</f>
        <v>375.42307692307691</v>
      </c>
      <c r="BO207" s="30">
        <f>Tabla25[[#This Row],[ROS_NUM_COR_COD_ESC_TG_TOT]]-Tabla25[[#This Row],[PAS_NUM_COR_COD_ESC_TG_TOT]]</f>
        <v>-0.12857142857142856</v>
      </c>
      <c r="BP207" s="30">
        <f>Tabla25[[#This Row],[ROS_DUR_COR_COD_ESC_TG_TOT]]-Tabla25[[#This Row],[PAS_DUR_COR_COD_ESC_TG_TOT]]</f>
        <v>545.98168498168502</v>
      </c>
      <c r="BQ207" s="36">
        <f>Tabla25[[#This Row],[PAS_NUM_COR_COD_ROS_TG_NEG]]-Tabla25[[#This Row],[ESC_NUM_COR_COD_ROS_TG_NEG]]</f>
        <v>3</v>
      </c>
      <c r="BR207" s="36">
        <f>Tabla25[[#This Row],[PAS_DUR_COR_COD_ROS_TG_NEG]]-Tabla25[[#This Row],[ESC_DUR_COR_COD_ROS_TG_NEG]]</f>
        <v>601.20000000000005</v>
      </c>
      <c r="BS207" s="36">
        <f>Tabla25[[#This Row],[PAS_NUM_COR_COD_ROS_TG_NEU]]-Tabla25[[#This Row],[ESC_NUM_COR_COD_ROS_TG_NEU]]</f>
        <v>0.72222222222222232</v>
      </c>
      <c r="BT207" s="36">
        <f>Tabla25[[#This Row],[PAS_DUR_COR_COD_ROS_TG_NEU]]-Tabla25[[#This Row],[ESC_DUR_COR_COD_ROS_TG_NEU]]</f>
        <v>149.20833333333326</v>
      </c>
      <c r="BU207" s="36">
        <f>Tabla25[[#This Row],[PAS_NUM_COR_COD_ROS_TG_POS]]-Tabla25[[#This Row],[ESC_NUM_COR_COD_ROS_TG_POS]]</f>
        <v>2.2750000000000004</v>
      </c>
      <c r="BV207" s="36">
        <f>Tabla25[[#This Row],[PAS_DUR_COR_COD_ROS_TG_POS]]-Tabla25[[#This Row],[ESC_DUR_COR_COD_ROS_TG_POS]]</f>
        <v>372.875</v>
      </c>
      <c r="BW207" s="36">
        <f>Tabla25[[#This Row],[PAS_NUM_COR_COD_ROS_TG_TOT]]-Tabla25[[#This Row],[ESC_NUM_COR_COD_ROS_TG_TOT]]</f>
        <v>1.9466666666666668</v>
      </c>
      <c r="BX207" s="36">
        <f>Tabla25[[#This Row],[PAS_DUR_COR_COD_ROS_TG_TOT]]-Tabla25[[#This Row],[ESC_DUR_COR_COD_ROS_TG_TOT]]</f>
        <v>339.1209150326797</v>
      </c>
      <c r="BY207" s="39">
        <f>Tabla25[[#This Row],[PAS_NUM_COR_COD_ESC_TG_NEG]]-Tabla25[[#This Row],[ESC_NUM_COR_COD_ESC_TG_NEG]]</f>
        <v>-2.7250000000000001</v>
      </c>
      <c r="BZ207" s="39">
        <f>Tabla25[[#This Row],[PAS_DUR_COR_COD_ESC_TG_NEG]]-Tabla25[[#This Row],[ESC_DUR_COR_COD_ESC_TG_NEG]]</f>
        <v>-823.14166666666665</v>
      </c>
      <c r="CA207" s="39">
        <f>Tabla25[[#This Row],[PAS_NUM_COR_COD_ESC_TG_NEU]]-Tabla25[[#This Row],[ESC_NUM_COR_COD_ESC_TG_NEU]]</f>
        <v>-0.43333333333333357</v>
      </c>
      <c r="CB207" s="39">
        <f>Tabla25[[#This Row],[PAS_DUR_COR_COD_ESC_TG_NEU]]-Tabla25[[#This Row],[ESC_DUR_COR_COD_ESC_TG_NEU]]</f>
        <v>-286.28571428571422</v>
      </c>
      <c r="CC207" s="39">
        <f>Tabla25[[#This Row],[PAS_NUM_COR_COD_ESC_TG_POS]]-Tabla25[[#This Row],[ESC_NUM_COR_COD_ESC_TG_POS]]</f>
        <v>-1.7000000000000002</v>
      </c>
      <c r="CD207" s="39">
        <f>Tabla25[[#This Row],[PAS_DUR_COR_COD_ESC_TG_POS]]-Tabla25[[#This Row],[ESC_DUR_COR_COD_ESC_TG_POS]]</f>
        <v>-477.49450549450557</v>
      </c>
      <c r="CE207" s="39">
        <f>Tabla25[[#This Row],[PAS_NUM_COR_COD_ESC_TG_TOT]]-Tabla25[[#This Row],[ESC_NUM_COR_COD_ESC_TG_TOT]]</f>
        <v>-1.5699999999999994</v>
      </c>
      <c r="CF207" s="39">
        <f>Tabla25[[#This Row],[PAS_DUR_COR_COD_ESC_TG_TOT]]-Tabla25[[#This Row],[ESC_DUR_COR_COD_ESC_TG_TOT]]</f>
        <v>-541.99567099567093</v>
      </c>
      <c r="CG207" s="42">
        <f>Tabla25[[#This Row],[PAS_NUM_COR_COD_ROS_TG_NEG]]-Tabla25[[#This Row],[PAS_NUM_COR_COD_ESC_TG_NEG]]</f>
        <v>1.6</v>
      </c>
      <c r="CH207" s="42">
        <f>Tabla25[[#This Row],[PAS_NUM_COR_COD_ROS_TG_NEU]]-Tabla25[[#This Row],[PAS_NUM_COR_COD_ESC_TG_NEU]]</f>
        <v>1.6</v>
      </c>
      <c r="CI207" s="42">
        <f>Tabla25[[#This Row],[PAS_NUM_COR_COD_ROS_TG_POS]]-Tabla25[[#This Row],[PAS_NUM_COR_COD_ESC_TG_POS]]</f>
        <v>1.3500000000000005</v>
      </c>
      <c r="CJ207" s="42">
        <f>Tabla25[[#This Row],[PAS_NUM_COR_COD_ROS_TG_TOT]]-Tabla25[[#This Row],[PAS_NUM_COR_COD_ESC_TG_TOT]]</f>
        <v>1.5166666666666666</v>
      </c>
      <c r="CK207" s="42">
        <f>Tabla25[[#This Row],[PAS_DUR_COR_COD_ROS_TG_NEG]]-Tabla25[[#This Row],[PAS_DUR_COR_COD_ESC_TG_NEG]]</f>
        <v>356.4666666666667</v>
      </c>
      <c r="CL207" s="42">
        <f>Tabla25[[#This Row],[PAS_DUR_COR_COD_ROS_TG_NEU]]-Tabla25[[#This Row],[PAS_DUR_COR_COD_ESC_TG_NEU]]</f>
        <v>254.83333333333326</v>
      </c>
      <c r="CM207" s="42">
        <f>Tabla25[[#This Row],[PAS_DUR_COR_COD_ROS_TG_POS]]-Tabla25[[#This Row],[PAS_DUR_COR_COD_ESC_TG_POS]]</f>
        <v>325.04807692307691</v>
      </c>
      <c r="CN207" s="42">
        <f>Tabla25[[#This Row],[PAS_DUR_COR_COD_ROS_TG_TOT]]-Tabla25[[#This Row],[PAS_DUR_COR_COD_ESC_TG_TOT]]</f>
        <v>309.84920634920627</v>
      </c>
      <c r="CO207" s="44">
        <f>Tabla25[[#This Row],[ESC_NUM_COR_COD_ROS_TG_NEG]]-Tabla25[[#This Row],[ESC_NUM_COR_COD_ESC_TG_NEG]]</f>
        <v>-4.125</v>
      </c>
      <c r="CP207" s="44">
        <f>Tabla25[[#This Row],[ESC_NUM_COR_COD_ROS_TG_NEU]]-Tabla25[[#This Row],[ESC_NUM_COR_COD_ESC_TG_NEU]]</f>
        <v>0.4444444444444442</v>
      </c>
      <c r="CQ207" s="44">
        <f>Tabla25[[#This Row],[ESC_NUM_COR_COD_ROS_TG_POS]]-Tabla25[[#This Row],[ESC_NUM_COR_COD_ESC_TG_POS]]</f>
        <v>-2.625</v>
      </c>
      <c r="CR207" s="44">
        <f>Tabla25[[#This Row],[ESC_NUM_COR_COD_ROS_TG_TOT]]-Tabla25[[#This Row],[ESC_NUM_COR_COD_ESC_TG_TOT]]</f>
        <v>-1.9999999999999996</v>
      </c>
      <c r="CS207" s="44">
        <f>Tabla25[[#This Row],[ESC_DUR_COR_COD_ROS_TG_NEG]]-Tabla25[[#This Row],[ESC_DUR_COR_COD_ESC_TG_NEG]]</f>
        <v>-1067.875</v>
      </c>
      <c r="CT207" s="44">
        <f>Tabla25[[#This Row],[ESC_DUR_COR_COD_ROS_TG_NEU]]-Tabla25[[#This Row],[ESC_DUR_COR_COD_ESC_TG_NEU]]</f>
        <v>-180.66071428571422</v>
      </c>
      <c r="CU207" s="44">
        <f>Tabla25[[#This Row],[ESC_DUR_COR_COD_ROS_TG_POS]]-Tabla25[[#This Row],[ESC_DUR_COR_COD_ESC_TG_POS]]</f>
        <v>-525.32142857142867</v>
      </c>
      <c r="CV207" s="44">
        <f>Tabla25[[#This Row],[ESC_DUR_COR_COD_ROS_TG_TOT]]-Tabla25[[#This Row],[ESC_DUR_COR_COD_ESC_TG_TOT]]</f>
        <v>-571.26737967914437</v>
      </c>
      <c r="CW207" s="47">
        <f>Tabla25[[#This Row],[ROS_NUM_COR_COD_ROS_TG_NEG]]-Tabla25[[#This Row],[ROS_NUM_COR_COD_ESC_TG_NEG]]</f>
        <v>-0.11111111111111116</v>
      </c>
      <c r="CX207" s="47">
        <f>Tabla25[[#This Row],[ROS_NUM_COR_COD_ROS_TG_NEU]]-Tabla25[[#This Row],[ROS_NUM_COR_COD_ESC_TG_NEU]]</f>
        <v>3.0999999999999996</v>
      </c>
      <c r="CY207" s="47">
        <f>Tabla25[[#This Row],[ROS_NUM_COR_COD_ROS_TG_POS]]-Tabla25[[#This Row],[ROS_NUM_COR_COD_ESC_TG_POS]]</f>
        <v>1.7777777777777777</v>
      </c>
      <c r="CZ207" s="47">
        <f>Tabla25[[#This Row],[ROS_NUM_COR_COD_ROS_TG_TOT]]-Tabla25[[#This Row],[ROS_NUM_COR_COD_ESC_TG_TOT]]</f>
        <v>1.6428571428571428</v>
      </c>
      <c r="DA207" s="47">
        <f>Tabla25[[#This Row],[ROS_DUR_COR_COD_ROS_TG_NEG]]-Tabla25[[#This Row],[ROS_DUR_COR_COD_ESC_TG_NEG]]</f>
        <v>-145.59999999999991</v>
      </c>
      <c r="DB207" s="47">
        <f>Tabla25[[#This Row],[ROS_DUR_COR_COD_ROS_TG_NEU]]-Tabla25[[#This Row],[ROS_DUR_COR_COD_ESC_TG_NEU]]</f>
        <v>433.75</v>
      </c>
      <c r="DC207" s="47">
        <f>Tabla25[[#This Row],[ROS_DUR_COR_COD_ROS_TG_POS]]-Tabla25[[#This Row],[ROS_DUR_COR_COD_ESC_TG_POS]]</f>
        <v>449.16666666666674</v>
      </c>
      <c r="DD207" s="47">
        <f>Tabla25[[#This Row],[ROS_DUR_COR_COD_ROS_TG_TOT]]-Tabla25[[#This Row],[ROS_DUR_COR_COD_ESC_TG_TOT]]</f>
        <v>216.92307692307691</v>
      </c>
    </row>
    <row r="208" spans="1:108" x14ac:dyDescent="0.3">
      <c r="A208" s="2" t="s">
        <v>205</v>
      </c>
      <c r="B208" s="2">
        <v>60</v>
      </c>
      <c r="C208" s="2">
        <v>2</v>
      </c>
      <c r="D208" s="2">
        <v>64</v>
      </c>
      <c r="BA208" s="33">
        <f>Tabla25[[#This Row],[ROS_NUM_COR_COD_ROS_TG_NEG]]-Tabla25[[#This Row],[PAS_NUM_COR_COD_ROS_TG_NEG]]</f>
        <v>0</v>
      </c>
      <c r="BB208" s="33">
        <f>Tabla25[[#This Row],[ROS_DUR_COR_COD_ROS_TG_NEG]]-Tabla25[[#This Row],[PAS_DUR_COR_COD_ROS_TG_NEG]]</f>
        <v>0</v>
      </c>
      <c r="BC208" s="33">
        <f>Tabla25[[#This Row],[ROS_NUM_COR_COD_ROS_TG_NEU]]-Tabla25[[#This Row],[PAS_NUM_COR_COD_ROS_TG_NEU]]</f>
        <v>0</v>
      </c>
      <c r="BD208" s="33">
        <f>Tabla25[[#This Row],[ROS_DUR_COR_COD_ROS_TG_NEU]]-Tabla25[[#This Row],[PAS_DUR_COR_COD_ROS_TG_NEU]]</f>
        <v>0</v>
      </c>
      <c r="BE208" s="33">
        <f>Tabla25[[#This Row],[ROS_NUM_COR_COD_ROS_TG_POS]]-Tabla25[[#This Row],[PAS_NUM_COR_COD_ROS_TG_POS]]</f>
        <v>0</v>
      </c>
      <c r="BF208" s="33">
        <f>Tabla25[[#This Row],[ROS_DUR_COR_COD_ROS_TG_POS]]-Tabla25[[#This Row],[PAS_DUR_COR_COD_ROS_TG_POS]]</f>
        <v>0</v>
      </c>
      <c r="BG208" s="33">
        <f>Tabla25[[#This Row],[ROS_NUM_COR_COD_ROS_TG_TOT]]-Tabla25[[#This Row],[PAS_NUM_COR_COD_ROS_TG_TOT]]</f>
        <v>0</v>
      </c>
      <c r="BH208" s="33">
        <f>Tabla25[[#This Row],[ROS_DUR_COR_COD_ROS_TG_TOT]]-Tabla25[[#This Row],[PAS_DUR_COR_COD_ROS_TG_TOT]]</f>
        <v>0</v>
      </c>
      <c r="BI208" s="30">
        <f>Tabla25[[#This Row],[ROS_NUM_COR_COD_ESC_TG_NEG]]-Tabla25[[#This Row],[PAS_NUM_COR_COD_ESC_TG_NEG]]</f>
        <v>0</v>
      </c>
      <c r="BJ208" s="30">
        <f>Tabla25[[#This Row],[ROS_DUR_COR_COD_ESC_TG_NEG]]-Tabla25[[#This Row],[PAS_DUR_COR_COD_ESC_TG_NEG]]</f>
        <v>0</v>
      </c>
      <c r="BK208" s="30">
        <f>Tabla25[[#This Row],[ROS_NUM_COR_COD_ESC_TG_NEU]]-Tabla25[[#This Row],[PAS_NUM_COR_COD_ESC_TG_NEU]]</f>
        <v>0</v>
      </c>
      <c r="BL208" s="30">
        <f>Tabla25[[#This Row],[ROS_DUR_COR_COD_ESC_TG_NEU]]-Tabla25[[#This Row],[PAS_DUR_COR_COD_ESC_TG_NEU]]</f>
        <v>0</v>
      </c>
      <c r="BM208" s="30">
        <f>Tabla25[[#This Row],[ROS_NUM_COR_COD_ESC_TG_POS]]-Tabla25[[#This Row],[PAS_NUM_COR_COD_ESC_TG_POS]]</f>
        <v>0</v>
      </c>
      <c r="BN208" s="30">
        <f>Tabla25[[#This Row],[ROS_DUR_COR_COD_ESC_TG_POS]]-Tabla25[[#This Row],[PAS_DUR_COR_COD_ESC_TG_POS]]</f>
        <v>0</v>
      </c>
      <c r="BO208" s="30">
        <f>Tabla25[[#This Row],[ROS_NUM_COR_COD_ESC_TG_TOT]]-Tabla25[[#This Row],[PAS_NUM_COR_COD_ESC_TG_TOT]]</f>
        <v>0</v>
      </c>
      <c r="BP208" s="30">
        <f>Tabla25[[#This Row],[ROS_DUR_COR_COD_ESC_TG_TOT]]-Tabla25[[#This Row],[PAS_DUR_COR_COD_ESC_TG_TOT]]</f>
        <v>0</v>
      </c>
      <c r="BQ208" s="36">
        <f>Tabla25[[#This Row],[PAS_NUM_COR_COD_ROS_TG_NEG]]-Tabla25[[#This Row],[ESC_NUM_COR_COD_ROS_TG_NEG]]</f>
        <v>0</v>
      </c>
      <c r="BR208" s="36">
        <f>Tabla25[[#This Row],[PAS_DUR_COR_COD_ROS_TG_NEG]]-Tabla25[[#This Row],[ESC_DUR_COR_COD_ROS_TG_NEG]]</f>
        <v>0</v>
      </c>
      <c r="BS208" s="36">
        <f>Tabla25[[#This Row],[PAS_NUM_COR_COD_ROS_TG_NEU]]-Tabla25[[#This Row],[ESC_NUM_COR_COD_ROS_TG_NEU]]</f>
        <v>0</v>
      </c>
      <c r="BT208" s="36">
        <f>Tabla25[[#This Row],[PAS_DUR_COR_COD_ROS_TG_NEU]]-Tabla25[[#This Row],[ESC_DUR_COR_COD_ROS_TG_NEU]]</f>
        <v>0</v>
      </c>
      <c r="BU208" s="36">
        <f>Tabla25[[#This Row],[PAS_NUM_COR_COD_ROS_TG_POS]]-Tabla25[[#This Row],[ESC_NUM_COR_COD_ROS_TG_POS]]</f>
        <v>0</v>
      </c>
      <c r="BV208" s="36">
        <f>Tabla25[[#This Row],[PAS_DUR_COR_COD_ROS_TG_POS]]-Tabla25[[#This Row],[ESC_DUR_COR_COD_ROS_TG_POS]]</f>
        <v>0</v>
      </c>
      <c r="BW208" s="36">
        <f>Tabla25[[#This Row],[PAS_NUM_COR_COD_ROS_TG_TOT]]-Tabla25[[#This Row],[ESC_NUM_COR_COD_ROS_TG_TOT]]</f>
        <v>0</v>
      </c>
      <c r="BX208" s="36">
        <f>Tabla25[[#This Row],[PAS_DUR_COR_COD_ROS_TG_TOT]]-Tabla25[[#This Row],[ESC_DUR_COR_COD_ROS_TG_TOT]]</f>
        <v>0</v>
      </c>
      <c r="BY208" s="39">
        <f>Tabla25[[#This Row],[PAS_NUM_COR_COD_ESC_TG_NEG]]-Tabla25[[#This Row],[ESC_NUM_COR_COD_ESC_TG_NEG]]</f>
        <v>0</v>
      </c>
      <c r="BZ208" s="39">
        <f>Tabla25[[#This Row],[PAS_DUR_COR_COD_ESC_TG_NEG]]-Tabla25[[#This Row],[ESC_DUR_COR_COD_ESC_TG_NEG]]</f>
        <v>0</v>
      </c>
      <c r="CA208" s="39">
        <f>Tabla25[[#This Row],[PAS_NUM_COR_COD_ESC_TG_NEU]]-Tabla25[[#This Row],[ESC_NUM_COR_COD_ESC_TG_NEU]]</f>
        <v>0</v>
      </c>
      <c r="CB208" s="39">
        <f>Tabla25[[#This Row],[PAS_DUR_COR_COD_ESC_TG_NEU]]-Tabla25[[#This Row],[ESC_DUR_COR_COD_ESC_TG_NEU]]</f>
        <v>0</v>
      </c>
      <c r="CC208" s="39">
        <f>Tabla25[[#This Row],[PAS_NUM_COR_COD_ESC_TG_POS]]-Tabla25[[#This Row],[ESC_NUM_COR_COD_ESC_TG_POS]]</f>
        <v>0</v>
      </c>
      <c r="CD208" s="39">
        <f>Tabla25[[#This Row],[PAS_DUR_COR_COD_ESC_TG_POS]]-Tabla25[[#This Row],[ESC_DUR_COR_COD_ESC_TG_POS]]</f>
        <v>0</v>
      </c>
      <c r="CE208" s="39">
        <f>Tabla25[[#This Row],[PAS_NUM_COR_COD_ESC_TG_TOT]]-Tabla25[[#This Row],[ESC_NUM_COR_COD_ESC_TG_TOT]]</f>
        <v>0</v>
      </c>
      <c r="CF208" s="39">
        <f>Tabla25[[#This Row],[PAS_DUR_COR_COD_ESC_TG_TOT]]-Tabla25[[#This Row],[ESC_DUR_COR_COD_ESC_TG_TOT]]</f>
        <v>0</v>
      </c>
      <c r="CG208" s="42">
        <f>Tabla25[[#This Row],[PAS_NUM_COR_COD_ROS_TG_NEG]]-Tabla25[[#This Row],[PAS_NUM_COR_COD_ESC_TG_NEG]]</f>
        <v>0</v>
      </c>
      <c r="CH208" s="42">
        <f>Tabla25[[#This Row],[PAS_NUM_COR_COD_ROS_TG_NEU]]-Tabla25[[#This Row],[PAS_NUM_COR_COD_ESC_TG_NEU]]</f>
        <v>0</v>
      </c>
      <c r="CI208" s="42">
        <f>Tabla25[[#This Row],[PAS_NUM_COR_COD_ROS_TG_POS]]-Tabla25[[#This Row],[PAS_NUM_COR_COD_ESC_TG_POS]]</f>
        <v>0</v>
      </c>
      <c r="CJ208" s="42">
        <f>Tabla25[[#This Row],[PAS_NUM_COR_COD_ROS_TG_TOT]]-Tabla25[[#This Row],[PAS_NUM_COR_COD_ESC_TG_TOT]]</f>
        <v>0</v>
      </c>
      <c r="CK208" s="42">
        <f>Tabla25[[#This Row],[PAS_DUR_COR_COD_ROS_TG_NEG]]-Tabla25[[#This Row],[PAS_DUR_COR_COD_ESC_TG_NEG]]</f>
        <v>0</v>
      </c>
      <c r="CL208" s="42">
        <f>Tabla25[[#This Row],[PAS_DUR_COR_COD_ROS_TG_NEU]]-Tabla25[[#This Row],[PAS_DUR_COR_COD_ESC_TG_NEU]]</f>
        <v>0</v>
      </c>
      <c r="CM208" s="42">
        <f>Tabla25[[#This Row],[PAS_DUR_COR_COD_ROS_TG_POS]]-Tabla25[[#This Row],[PAS_DUR_COR_COD_ESC_TG_POS]]</f>
        <v>0</v>
      </c>
      <c r="CN208" s="42">
        <f>Tabla25[[#This Row],[PAS_DUR_COR_COD_ROS_TG_TOT]]-Tabla25[[#This Row],[PAS_DUR_COR_COD_ESC_TG_TOT]]</f>
        <v>0</v>
      </c>
      <c r="CO208" s="44">
        <f>Tabla25[[#This Row],[ESC_NUM_COR_COD_ROS_TG_NEG]]-Tabla25[[#This Row],[ESC_NUM_COR_COD_ESC_TG_NEG]]</f>
        <v>0</v>
      </c>
      <c r="CP208" s="44">
        <f>Tabla25[[#This Row],[ESC_NUM_COR_COD_ROS_TG_NEU]]-Tabla25[[#This Row],[ESC_NUM_COR_COD_ESC_TG_NEU]]</f>
        <v>0</v>
      </c>
      <c r="CQ208" s="44">
        <f>Tabla25[[#This Row],[ESC_NUM_COR_COD_ROS_TG_POS]]-Tabla25[[#This Row],[ESC_NUM_COR_COD_ESC_TG_POS]]</f>
        <v>0</v>
      </c>
      <c r="CR208" s="44">
        <f>Tabla25[[#This Row],[ESC_NUM_COR_COD_ROS_TG_TOT]]-Tabla25[[#This Row],[ESC_NUM_COR_COD_ESC_TG_TOT]]</f>
        <v>0</v>
      </c>
      <c r="CS208" s="44">
        <f>Tabla25[[#This Row],[ESC_DUR_COR_COD_ROS_TG_NEG]]-Tabla25[[#This Row],[ESC_DUR_COR_COD_ESC_TG_NEG]]</f>
        <v>0</v>
      </c>
      <c r="CT208" s="44">
        <f>Tabla25[[#This Row],[ESC_DUR_COR_COD_ROS_TG_NEU]]-Tabla25[[#This Row],[ESC_DUR_COR_COD_ESC_TG_NEU]]</f>
        <v>0</v>
      </c>
      <c r="CU208" s="44">
        <f>Tabla25[[#This Row],[ESC_DUR_COR_COD_ROS_TG_POS]]-Tabla25[[#This Row],[ESC_DUR_COR_COD_ESC_TG_POS]]</f>
        <v>0</v>
      </c>
      <c r="CV208" s="44">
        <f>Tabla25[[#This Row],[ESC_DUR_COR_COD_ROS_TG_TOT]]-Tabla25[[#This Row],[ESC_DUR_COR_COD_ESC_TG_TOT]]</f>
        <v>0</v>
      </c>
      <c r="CW208" s="47">
        <f>Tabla25[[#This Row],[ROS_NUM_COR_COD_ROS_TG_NEG]]-Tabla25[[#This Row],[ROS_NUM_COR_COD_ESC_TG_NEG]]</f>
        <v>0</v>
      </c>
      <c r="CX208" s="47">
        <f>Tabla25[[#This Row],[ROS_NUM_COR_COD_ROS_TG_NEU]]-Tabla25[[#This Row],[ROS_NUM_COR_COD_ESC_TG_NEU]]</f>
        <v>0</v>
      </c>
      <c r="CY208" s="47">
        <f>Tabla25[[#This Row],[ROS_NUM_COR_COD_ROS_TG_POS]]-Tabla25[[#This Row],[ROS_NUM_COR_COD_ESC_TG_POS]]</f>
        <v>0</v>
      </c>
      <c r="CZ208" s="47">
        <f>Tabla25[[#This Row],[ROS_NUM_COR_COD_ROS_TG_TOT]]-Tabla25[[#This Row],[ROS_NUM_COR_COD_ESC_TG_TOT]]</f>
        <v>0</v>
      </c>
      <c r="DA208" s="47">
        <f>Tabla25[[#This Row],[ROS_DUR_COR_COD_ROS_TG_NEG]]-Tabla25[[#This Row],[ROS_DUR_COR_COD_ESC_TG_NEG]]</f>
        <v>0</v>
      </c>
      <c r="DB208" s="47">
        <f>Tabla25[[#This Row],[ROS_DUR_COR_COD_ROS_TG_NEU]]-Tabla25[[#This Row],[ROS_DUR_COR_COD_ESC_TG_NEU]]</f>
        <v>0</v>
      </c>
      <c r="DC208" s="47">
        <f>Tabla25[[#This Row],[ROS_DUR_COR_COD_ROS_TG_POS]]-Tabla25[[#This Row],[ROS_DUR_COR_COD_ESC_TG_POS]]</f>
        <v>0</v>
      </c>
      <c r="DD208" s="47">
        <f>Tabla25[[#This Row],[ROS_DUR_COR_COD_ROS_TG_TOT]]-Tabla25[[#This Row],[ROS_DUR_COR_COD_ESC_TG_TOT]]</f>
        <v>0</v>
      </c>
    </row>
    <row r="209" spans="1:108" x14ac:dyDescent="0.3">
      <c r="A209" s="2" t="s">
        <v>206</v>
      </c>
      <c r="B209" s="2">
        <v>60</v>
      </c>
      <c r="C209" s="2">
        <v>2</v>
      </c>
      <c r="D209" s="2">
        <v>68</v>
      </c>
      <c r="E209" s="19">
        <v>3.3157894736842106</v>
      </c>
      <c r="F209" s="19">
        <v>655.68421052631584</v>
      </c>
      <c r="G209" s="19">
        <v>3.3888888888888888</v>
      </c>
      <c r="H209" s="19">
        <v>723.82352941176475</v>
      </c>
      <c r="I209" s="19">
        <v>2.95</v>
      </c>
      <c r="J209" s="19">
        <v>751.5625</v>
      </c>
      <c r="K209" s="19">
        <v>3.2105263157894739</v>
      </c>
      <c r="L209" s="19">
        <v>707.46153846153845</v>
      </c>
      <c r="M209" s="21">
        <v>1.8947368421052631</v>
      </c>
      <c r="N209" s="21">
        <v>430.875</v>
      </c>
      <c r="O209" s="21">
        <v>2.3888888888888888</v>
      </c>
      <c r="P209" s="21">
        <v>763.91666666666663</v>
      </c>
      <c r="Q209" s="21">
        <v>2.4</v>
      </c>
      <c r="R209" s="21">
        <v>563.88235294117646</v>
      </c>
      <c r="S209" s="21">
        <v>2.2280701754385963</v>
      </c>
      <c r="T209" s="21">
        <v>569.93333333333328</v>
      </c>
      <c r="U209" s="22">
        <v>1.75</v>
      </c>
      <c r="V209" s="22">
        <v>499.66666666666669</v>
      </c>
      <c r="W209" s="22">
        <v>0.1111111111111111</v>
      </c>
      <c r="X209" s="22">
        <v>137</v>
      </c>
      <c r="Y209" s="22">
        <v>1.5</v>
      </c>
      <c r="Z209" s="22">
        <v>547</v>
      </c>
      <c r="AA209" s="22">
        <v>1.08</v>
      </c>
      <c r="AB209" s="22">
        <v>483.90909090909093</v>
      </c>
      <c r="AC209" s="24">
        <v>0.75</v>
      </c>
      <c r="AD209" s="24">
        <v>650.5</v>
      </c>
      <c r="AE209" s="24">
        <v>1.1111111111111112</v>
      </c>
      <c r="AF209" s="24">
        <v>613</v>
      </c>
      <c r="AG209" s="24">
        <v>1</v>
      </c>
      <c r="AH209" s="24">
        <v>578.33333333333337</v>
      </c>
      <c r="AI209" s="24">
        <v>0.96</v>
      </c>
      <c r="AJ209" s="24">
        <v>609.77777777777783</v>
      </c>
      <c r="AK209" s="26">
        <v>1.3333333333333333</v>
      </c>
      <c r="AL209" s="26">
        <v>286</v>
      </c>
      <c r="AM209" s="26">
        <v>1.6666666666666667</v>
      </c>
      <c r="AN209" s="26">
        <v>394.85714285714283</v>
      </c>
      <c r="AO209" s="26">
        <v>1.8888888888888888</v>
      </c>
      <c r="AP209" s="26">
        <v>388</v>
      </c>
      <c r="AQ209" s="26">
        <v>1.6296296296296295</v>
      </c>
      <c r="AR209" s="26">
        <v>357.72727272727275</v>
      </c>
      <c r="AS209" s="28">
        <v>1.7777777777777777</v>
      </c>
      <c r="AT209" s="28">
        <v>550.83333333333337</v>
      </c>
      <c r="AU209" s="28">
        <v>2.4444444444444446</v>
      </c>
      <c r="AV209" s="28">
        <v>416.11111111111109</v>
      </c>
      <c r="AW209" s="28">
        <v>3.1111111111111112</v>
      </c>
      <c r="AX209" s="28">
        <v>561</v>
      </c>
      <c r="AY209" s="28">
        <v>2.4444444444444446</v>
      </c>
      <c r="AZ209" s="28">
        <v>504.125</v>
      </c>
      <c r="BA209" s="33">
        <f>Tabla25[[#This Row],[ROS_NUM_COR_COD_ROS_TG_NEG]]-Tabla25[[#This Row],[PAS_NUM_COR_COD_ROS_TG_NEG]]</f>
        <v>-0.11695906432748537</v>
      </c>
      <c r="BB209" s="33">
        <f>Tabla25[[#This Row],[ROS_DUR_COR_COD_ROS_TG_NEG]]-Tabla25[[#This Row],[PAS_DUR_COR_COD_ROS_TG_NEG]]</f>
        <v>119.95833333333337</v>
      </c>
      <c r="BC209" s="33">
        <f>Tabla25[[#This Row],[ROS_NUM_COR_COD_ROS_TG_NEU]]-Tabla25[[#This Row],[PAS_NUM_COR_COD_ROS_TG_NEU]]</f>
        <v>5.5555555555555802E-2</v>
      </c>
      <c r="BD209" s="33">
        <f>Tabla25[[#This Row],[ROS_DUR_COR_COD_ROS_TG_NEU]]-Tabla25[[#This Row],[PAS_DUR_COR_COD_ROS_TG_NEU]]</f>
        <v>-347.80555555555554</v>
      </c>
      <c r="BE209" s="33">
        <f>Tabla25[[#This Row],[ROS_NUM_COR_COD_ROS_TG_POS]]-Tabla25[[#This Row],[PAS_NUM_COR_COD_ROS_TG_POS]]</f>
        <v>0.71111111111111125</v>
      </c>
      <c r="BF209" s="33">
        <f>Tabla25[[#This Row],[ROS_DUR_COR_COD_ROS_TG_POS]]-Tabla25[[#This Row],[PAS_DUR_COR_COD_ROS_TG_POS]]</f>
        <v>-2.8823529411764639</v>
      </c>
      <c r="BG209" s="33">
        <f>Tabla25[[#This Row],[ROS_NUM_COR_COD_ROS_TG_TOT]]-Tabla25[[#This Row],[PAS_NUM_COR_COD_ROS_TG_TOT]]</f>
        <v>0.21637426900584833</v>
      </c>
      <c r="BH209" s="33">
        <f>Tabla25[[#This Row],[ROS_DUR_COR_COD_ROS_TG_TOT]]-Tabla25[[#This Row],[PAS_DUR_COR_COD_ROS_TG_TOT]]</f>
        <v>-65.80833333333328</v>
      </c>
      <c r="BI209" s="30">
        <f>Tabla25[[#This Row],[ROS_NUM_COR_COD_ESC_TG_NEG]]-Tabla25[[#This Row],[PAS_NUM_COR_COD_ESC_TG_NEG]]</f>
        <v>-1.9824561403508774</v>
      </c>
      <c r="BJ209" s="30">
        <f>Tabla25[[#This Row],[ROS_DUR_COR_COD_ESC_TG_NEG]]-Tabla25[[#This Row],[PAS_DUR_COR_COD_ESC_TG_NEG]]</f>
        <v>-369.68421052631584</v>
      </c>
      <c r="BK209" s="30">
        <f>Tabla25[[#This Row],[ROS_NUM_COR_COD_ESC_TG_NEU]]-Tabla25[[#This Row],[PAS_NUM_COR_COD_ESC_TG_NEU]]</f>
        <v>-1.7222222222222221</v>
      </c>
      <c r="BL209" s="30">
        <f>Tabla25[[#This Row],[ROS_DUR_COR_COD_ESC_TG_NEU]]-Tabla25[[#This Row],[PAS_DUR_COR_COD_ESC_TG_NEU]]</f>
        <v>-328.96638655462192</v>
      </c>
      <c r="BM209" s="30">
        <f>Tabla25[[#This Row],[ROS_NUM_COR_COD_ESC_TG_POS]]-Tabla25[[#This Row],[PAS_NUM_COR_COD_ESC_TG_POS]]</f>
        <v>-1.0611111111111113</v>
      </c>
      <c r="BN209" s="30">
        <f>Tabla25[[#This Row],[ROS_DUR_COR_COD_ESC_TG_POS]]-Tabla25[[#This Row],[PAS_DUR_COR_COD_ESC_TG_POS]]</f>
        <v>-363.5625</v>
      </c>
      <c r="BO209" s="30">
        <f>Tabla25[[#This Row],[ROS_NUM_COR_COD_ESC_TG_TOT]]-Tabla25[[#This Row],[PAS_NUM_COR_COD_ESC_TG_TOT]]</f>
        <v>-1.5808966861598444</v>
      </c>
      <c r="BP209" s="30">
        <f>Tabla25[[#This Row],[ROS_DUR_COR_COD_ESC_TG_TOT]]-Tabla25[[#This Row],[PAS_DUR_COR_COD_ESC_TG_TOT]]</f>
        <v>-349.7342657342657</v>
      </c>
      <c r="BQ209" s="36">
        <f>Tabla25[[#This Row],[PAS_NUM_COR_COD_ROS_TG_NEG]]-Tabla25[[#This Row],[ESC_NUM_COR_COD_ROS_TG_NEG]]</f>
        <v>1.1447368421052631</v>
      </c>
      <c r="BR209" s="36">
        <f>Tabla25[[#This Row],[PAS_DUR_COR_COD_ROS_TG_NEG]]-Tabla25[[#This Row],[ESC_DUR_COR_COD_ROS_TG_NEG]]</f>
        <v>-219.625</v>
      </c>
      <c r="BS209" s="36">
        <f>Tabla25[[#This Row],[PAS_NUM_COR_COD_ROS_TG_NEU]]-Tabla25[[#This Row],[ESC_NUM_COR_COD_ROS_TG_NEU]]</f>
        <v>1.2777777777777777</v>
      </c>
      <c r="BT209" s="36">
        <f>Tabla25[[#This Row],[PAS_DUR_COR_COD_ROS_TG_NEU]]-Tabla25[[#This Row],[ESC_DUR_COR_COD_ROS_TG_NEU]]</f>
        <v>150.91666666666663</v>
      </c>
      <c r="BU209" s="36">
        <f>Tabla25[[#This Row],[PAS_NUM_COR_COD_ROS_TG_POS]]-Tabla25[[#This Row],[ESC_NUM_COR_COD_ROS_TG_POS]]</f>
        <v>1.4</v>
      </c>
      <c r="BV209" s="36">
        <f>Tabla25[[#This Row],[PAS_DUR_COR_COD_ROS_TG_POS]]-Tabla25[[#This Row],[ESC_DUR_COR_COD_ROS_TG_POS]]</f>
        <v>-14.450980392156907</v>
      </c>
      <c r="BW209" s="36">
        <f>Tabla25[[#This Row],[PAS_NUM_COR_COD_ROS_TG_TOT]]-Tabla25[[#This Row],[ESC_NUM_COR_COD_ROS_TG_TOT]]</f>
        <v>1.2680701754385963</v>
      </c>
      <c r="BX209" s="36">
        <f>Tabla25[[#This Row],[PAS_DUR_COR_COD_ROS_TG_TOT]]-Tabla25[[#This Row],[ESC_DUR_COR_COD_ROS_TG_TOT]]</f>
        <v>-39.844444444444548</v>
      </c>
      <c r="BY209" s="39">
        <f>Tabla25[[#This Row],[PAS_NUM_COR_COD_ESC_TG_NEG]]-Tabla25[[#This Row],[ESC_NUM_COR_COD_ESC_TG_NEG]]</f>
        <v>1.5657894736842106</v>
      </c>
      <c r="BZ209" s="39">
        <f>Tabla25[[#This Row],[PAS_DUR_COR_COD_ESC_TG_NEG]]-Tabla25[[#This Row],[ESC_DUR_COR_COD_ESC_TG_NEG]]</f>
        <v>156.01754385964915</v>
      </c>
      <c r="CA209" s="39">
        <f>Tabla25[[#This Row],[PAS_NUM_COR_COD_ESC_TG_NEU]]-Tabla25[[#This Row],[ESC_NUM_COR_COD_ESC_TG_NEU]]</f>
        <v>3.2777777777777777</v>
      </c>
      <c r="CB209" s="39">
        <f>Tabla25[[#This Row],[PAS_DUR_COR_COD_ESC_TG_NEU]]-Tabla25[[#This Row],[ESC_DUR_COR_COD_ESC_TG_NEU]]</f>
        <v>586.82352941176475</v>
      </c>
      <c r="CC209" s="39">
        <f>Tabla25[[#This Row],[PAS_NUM_COR_COD_ESC_TG_POS]]-Tabla25[[#This Row],[ESC_NUM_COR_COD_ESC_TG_POS]]</f>
        <v>1.4500000000000002</v>
      </c>
      <c r="CD209" s="39">
        <f>Tabla25[[#This Row],[PAS_DUR_COR_COD_ESC_TG_POS]]-Tabla25[[#This Row],[ESC_DUR_COR_COD_ESC_TG_POS]]</f>
        <v>204.5625</v>
      </c>
      <c r="CE209" s="39">
        <f>Tabla25[[#This Row],[PAS_NUM_COR_COD_ESC_TG_TOT]]-Tabla25[[#This Row],[ESC_NUM_COR_COD_ESC_TG_TOT]]</f>
        <v>2.1305263157894738</v>
      </c>
      <c r="CF209" s="39">
        <f>Tabla25[[#This Row],[PAS_DUR_COR_COD_ESC_TG_TOT]]-Tabla25[[#This Row],[ESC_DUR_COR_COD_ESC_TG_TOT]]</f>
        <v>223.55244755244752</v>
      </c>
      <c r="CG209" s="42">
        <f>Tabla25[[#This Row],[PAS_NUM_COR_COD_ROS_TG_NEG]]-Tabla25[[#This Row],[PAS_NUM_COR_COD_ESC_TG_NEG]]</f>
        <v>-1.4210526315789476</v>
      </c>
      <c r="CH209" s="42">
        <f>Tabla25[[#This Row],[PAS_NUM_COR_COD_ROS_TG_NEU]]-Tabla25[[#This Row],[PAS_NUM_COR_COD_ESC_TG_NEU]]</f>
        <v>-1</v>
      </c>
      <c r="CI209" s="42">
        <f>Tabla25[[#This Row],[PAS_NUM_COR_COD_ROS_TG_POS]]-Tabla25[[#This Row],[PAS_NUM_COR_COD_ESC_TG_POS]]</f>
        <v>-0.55000000000000027</v>
      </c>
      <c r="CJ209" s="42">
        <f>Tabla25[[#This Row],[PAS_NUM_COR_COD_ROS_TG_TOT]]-Tabla25[[#This Row],[PAS_NUM_COR_COD_ESC_TG_TOT]]</f>
        <v>-0.98245614035087758</v>
      </c>
      <c r="CK209" s="42">
        <f>Tabla25[[#This Row],[PAS_DUR_COR_COD_ROS_TG_NEG]]-Tabla25[[#This Row],[PAS_DUR_COR_COD_ESC_TG_NEG]]</f>
        <v>-224.80921052631584</v>
      </c>
      <c r="CL209" s="42">
        <f>Tabla25[[#This Row],[PAS_DUR_COR_COD_ROS_TG_NEU]]-Tabla25[[#This Row],[PAS_DUR_COR_COD_ESC_TG_NEU]]</f>
        <v>40.093137254901876</v>
      </c>
      <c r="CM209" s="42">
        <f>Tabla25[[#This Row],[PAS_DUR_COR_COD_ROS_TG_POS]]-Tabla25[[#This Row],[PAS_DUR_COR_COD_ESC_TG_POS]]</f>
        <v>-187.68014705882354</v>
      </c>
      <c r="CN209" s="42">
        <f>Tabla25[[#This Row],[PAS_DUR_COR_COD_ROS_TG_TOT]]-Tabla25[[#This Row],[PAS_DUR_COR_COD_ESC_TG_TOT]]</f>
        <v>-137.52820512820517</v>
      </c>
      <c r="CO209" s="44">
        <f>Tabla25[[#This Row],[ESC_NUM_COR_COD_ROS_TG_NEG]]-Tabla25[[#This Row],[ESC_NUM_COR_COD_ESC_TG_NEG]]</f>
        <v>-1</v>
      </c>
      <c r="CP209" s="44">
        <f>Tabla25[[#This Row],[ESC_NUM_COR_COD_ROS_TG_NEU]]-Tabla25[[#This Row],[ESC_NUM_COR_COD_ESC_TG_NEU]]</f>
        <v>1</v>
      </c>
      <c r="CQ209" s="44">
        <f>Tabla25[[#This Row],[ESC_NUM_COR_COD_ROS_TG_POS]]-Tabla25[[#This Row],[ESC_NUM_COR_COD_ESC_TG_POS]]</f>
        <v>-0.5</v>
      </c>
      <c r="CR209" s="44">
        <f>Tabla25[[#This Row],[ESC_NUM_COR_COD_ROS_TG_TOT]]-Tabla25[[#This Row],[ESC_NUM_COR_COD_ESC_TG_TOT]]</f>
        <v>-0.12000000000000011</v>
      </c>
      <c r="CS209" s="44">
        <f>Tabla25[[#This Row],[ESC_DUR_COR_COD_ROS_TG_NEG]]-Tabla25[[#This Row],[ESC_DUR_COR_COD_ESC_TG_NEG]]</f>
        <v>150.83333333333331</v>
      </c>
      <c r="CT209" s="44">
        <f>Tabla25[[#This Row],[ESC_DUR_COR_COD_ROS_TG_NEU]]-Tabla25[[#This Row],[ESC_DUR_COR_COD_ESC_TG_NEU]]</f>
        <v>476</v>
      </c>
      <c r="CU209" s="44">
        <f>Tabla25[[#This Row],[ESC_DUR_COR_COD_ROS_TG_POS]]-Tabla25[[#This Row],[ESC_DUR_COR_COD_ESC_TG_POS]]</f>
        <v>31.333333333333371</v>
      </c>
      <c r="CV209" s="44">
        <f>Tabla25[[#This Row],[ESC_DUR_COR_COD_ROS_TG_TOT]]-Tabla25[[#This Row],[ESC_DUR_COR_COD_ESC_TG_TOT]]</f>
        <v>125.86868686868689</v>
      </c>
      <c r="CW209" s="47">
        <f>Tabla25[[#This Row],[ROS_NUM_COR_COD_ROS_TG_NEG]]-Tabla25[[#This Row],[ROS_NUM_COR_COD_ESC_TG_NEG]]</f>
        <v>0.44444444444444442</v>
      </c>
      <c r="CX209" s="47">
        <f>Tabla25[[#This Row],[ROS_NUM_COR_COD_ROS_TG_NEU]]-Tabla25[[#This Row],[ROS_NUM_COR_COD_ESC_TG_NEU]]</f>
        <v>0.7777777777777779</v>
      </c>
      <c r="CY209" s="47">
        <f>Tabla25[[#This Row],[ROS_NUM_COR_COD_ROS_TG_POS]]-Tabla25[[#This Row],[ROS_NUM_COR_COD_ESC_TG_POS]]</f>
        <v>1.2222222222222223</v>
      </c>
      <c r="CZ209" s="47">
        <f>Tabla25[[#This Row],[ROS_NUM_COR_COD_ROS_TG_TOT]]-Tabla25[[#This Row],[ROS_NUM_COR_COD_ESC_TG_TOT]]</f>
        <v>0.8148148148148151</v>
      </c>
      <c r="DA209" s="47">
        <f>Tabla25[[#This Row],[ROS_DUR_COR_COD_ROS_TG_NEG]]-Tabla25[[#This Row],[ROS_DUR_COR_COD_ESC_TG_NEG]]</f>
        <v>264.83333333333337</v>
      </c>
      <c r="DB209" s="47">
        <f>Tabla25[[#This Row],[ROS_DUR_COR_COD_ROS_TG_NEU]]-Tabla25[[#This Row],[ROS_DUR_COR_COD_ESC_TG_NEU]]</f>
        <v>21.253968253968253</v>
      </c>
      <c r="DC209" s="47">
        <f>Tabla25[[#This Row],[ROS_DUR_COR_COD_ROS_TG_POS]]-Tabla25[[#This Row],[ROS_DUR_COR_COD_ESC_TG_POS]]</f>
        <v>173</v>
      </c>
      <c r="DD209" s="47">
        <f>Tabla25[[#This Row],[ROS_DUR_COR_COD_ROS_TG_TOT]]-Tabla25[[#This Row],[ROS_DUR_COR_COD_ESC_TG_TOT]]</f>
        <v>146.39772727272725</v>
      </c>
    </row>
    <row r="210" spans="1:108" x14ac:dyDescent="0.3">
      <c r="A210" s="4" t="s">
        <v>207</v>
      </c>
      <c r="B210" s="2">
        <v>60</v>
      </c>
      <c r="C210" s="2">
        <v>2</v>
      </c>
      <c r="D210" s="2">
        <v>60</v>
      </c>
      <c r="E210" s="19">
        <v>3.55</v>
      </c>
      <c r="F210" s="19">
        <v>1577.25</v>
      </c>
      <c r="G210" s="19">
        <v>3.85</v>
      </c>
      <c r="H210" s="19">
        <v>1471</v>
      </c>
      <c r="I210" s="19">
        <v>3.2</v>
      </c>
      <c r="J210" s="19">
        <v>1316.8</v>
      </c>
      <c r="K210" s="19">
        <v>3.5333333333333332</v>
      </c>
      <c r="L210" s="19">
        <v>1446.2857142857142</v>
      </c>
      <c r="M210" s="21">
        <v>4.1500000000000004</v>
      </c>
      <c r="N210" s="21">
        <v>1540.125</v>
      </c>
      <c r="O210" s="21">
        <v>3.6</v>
      </c>
      <c r="P210" s="21">
        <v>1430.8666666666666</v>
      </c>
      <c r="Q210" s="21">
        <v>3.9</v>
      </c>
      <c r="R210" s="21">
        <v>1752.5</v>
      </c>
      <c r="S210" s="21">
        <v>3.8833333333333333</v>
      </c>
      <c r="T210" s="21">
        <v>1569.7777777777778</v>
      </c>
      <c r="U210" s="22">
        <v>6.5</v>
      </c>
      <c r="V210" s="22">
        <v>1637</v>
      </c>
      <c r="Y210" s="22">
        <v>5</v>
      </c>
      <c r="Z210" s="22">
        <v>1524</v>
      </c>
      <c r="AA210" s="22">
        <v>5.75</v>
      </c>
      <c r="AB210" s="22">
        <v>1580.5</v>
      </c>
      <c r="AC210" s="24">
        <v>2.5</v>
      </c>
      <c r="AD210" s="24">
        <v>1056</v>
      </c>
      <c r="AG210" s="24">
        <v>2.5</v>
      </c>
      <c r="AH210" s="24">
        <v>1440</v>
      </c>
      <c r="AI210" s="24">
        <v>2.5</v>
      </c>
      <c r="AJ210" s="24">
        <v>1248</v>
      </c>
      <c r="AK210" s="26">
        <v>2.7777777777777777</v>
      </c>
      <c r="AL210" s="26">
        <v>1349</v>
      </c>
      <c r="AM210" s="26">
        <v>3.2222222222222223</v>
      </c>
      <c r="AN210" s="26">
        <v>1180</v>
      </c>
      <c r="AO210" s="26">
        <v>3.5</v>
      </c>
      <c r="AP210" s="26">
        <v>1315.7142857142858</v>
      </c>
      <c r="AQ210" s="26">
        <v>3.1785714285714284</v>
      </c>
      <c r="AR210" s="26">
        <v>1274.4736842105262</v>
      </c>
      <c r="AS210" s="28">
        <v>4.4444444444444446</v>
      </c>
      <c r="AT210" s="28">
        <v>1723.5714285714287</v>
      </c>
      <c r="AU210" s="28">
        <v>3.6666666666666665</v>
      </c>
      <c r="AV210" s="28">
        <v>1358.5714285714287</v>
      </c>
      <c r="AW210" s="28">
        <v>3.5</v>
      </c>
      <c r="AX210" s="28">
        <v>1387.5</v>
      </c>
      <c r="AY210" s="28">
        <v>3.8571428571428572</v>
      </c>
      <c r="AZ210" s="28">
        <v>1485.2272727272727</v>
      </c>
      <c r="BA210" s="33">
        <f>Tabla25[[#This Row],[ROS_NUM_COR_COD_ROS_TG_NEG]]-Tabla25[[#This Row],[PAS_NUM_COR_COD_ROS_TG_NEG]]</f>
        <v>0.29444444444444429</v>
      </c>
      <c r="BB210" s="33">
        <f>Tabla25[[#This Row],[ROS_DUR_COR_COD_ROS_TG_NEG]]-Tabla25[[#This Row],[PAS_DUR_COR_COD_ROS_TG_NEG]]</f>
        <v>183.44642857142867</v>
      </c>
      <c r="BC210" s="33">
        <f>Tabla25[[#This Row],[ROS_NUM_COR_COD_ROS_TG_NEU]]-Tabla25[[#This Row],[PAS_NUM_COR_COD_ROS_TG_NEU]]</f>
        <v>6.666666666666643E-2</v>
      </c>
      <c r="BD210" s="33">
        <f>Tabla25[[#This Row],[ROS_DUR_COR_COD_ROS_TG_NEU]]-Tabla25[[#This Row],[PAS_DUR_COR_COD_ROS_TG_NEU]]</f>
        <v>-72.295238095237892</v>
      </c>
      <c r="BE210" s="33">
        <f>Tabla25[[#This Row],[ROS_NUM_COR_COD_ROS_TG_POS]]-Tabla25[[#This Row],[PAS_NUM_COR_COD_ROS_TG_POS]]</f>
        <v>-0.39999999999999991</v>
      </c>
      <c r="BF210" s="33">
        <f>Tabla25[[#This Row],[ROS_DUR_COR_COD_ROS_TG_POS]]-Tabla25[[#This Row],[PAS_DUR_COR_COD_ROS_TG_POS]]</f>
        <v>-365</v>
      </c>
      <c r="BG210" s="33">
        <f>Tabla25[[#This Row],[ROS_NUM_COR_COD_ROS_TG_TOT]]-Tabla25[[#This Row],[PAS_NUM_COR_COD_ROS_TG_TOT]]</f>
        <v>-2.6190476190476097E-2</v>
      </c>
      <c r="BH210" s="33">
        <f>Tabla25[[#This Row],[ROS_DUR_COR_COD_ROS_TG_TOT]]-Tabla25[[#This Row],[PAS_DUR_COR_COD_ROS_TG_TOT]]</f>
        <v>-84.55050505050508</v>
      </c>
      <c r="BI210" s="30">
        <f>Tabla25[[#This Row],[ROS_NUM_COR_COD_ESC_TG_NEG]]-Tabla25[[#This Row],[PAS_NUM_COR_COD_ESC_TG_NEG]]</f>
        <v>-0.77222222222222214</v>
      </c>
      <c r="BJ210" s="30">
        <f>Tabla25[[#This Row],[ROS_DUR_COR_COD_ESC_TG_NEG]]-Tabla25[[#This Row],[PAS_DUR_COR_COD_ESC_TG_NEG]]</f>
        <v>-228.25</v>
      </c>
      <c r="BK210" s="30">
        <f>Tabla25[[#This Row],[ROS_NUM_COR_COD_ESC_TG_NEU]]-Tabla25[[#This Row],[PAS_NUM_COR_COD_ESC_TG_NEU]]</f>
        <v>-0.62777777777777777</v>
      </c>
      <c r="BL210" s="30">
        <f>Tabla25[[#This Row],[ROS_DUR_COR_COD_ESC_TG_NEU]]-Tabla25[[#This Row],[PAS_DUR_COR_COD_ESC_TG_NEU]]</f>
        <v>-291</v>
      </c>
      <c r="BM210" s="30">
        <f>Tabla25[[#This Row],[ROS_NUM_COR_COD_ESC_TG_POS]]-Tabla25[[#This Row],[PAS_NUM_COR_COD_ESC_TG_POS]]</f>
        <v>0.29999999999999982</v>
      </c>
      <c r="BN210" s="30">
        <f>Tabla25[[#This Row],[ROS_DUR_COR_COD_ESC_TG_POS]]-Tabla25[[#This Row],[PAS_DUR_COR_COD_ESC_TG_POS]]</f>
        <v>-1.0857142857141753</v>
      </c>
      <c r="BO210" s="30">
        <f>Tabla25[[#This Row],[ROS_NUM_COR_COD_ESC_TG_TOT]]-Tabla25[[#This Row],[PAS_NUM_COR_COD_ESC_TG_TOT]]</f>
        <v>-0.35476190476190483</v>
      </c>
      <c r="BP210" s="30">
        <f>Tabla25[[#This Row],[ROS_DUR_COR_COD_ESC_TG_TOT]]-Tabla25[[#This Row],[PAS_DUR_COR_COD_ESC_TG_TOT]]</f>
        <v>-171.81203007518798</v>
      </c>
      <c r="BQ210" s="36">
        <f>Tabla25[[#This Row],[PAS_NUM_COR_COD_ROS_TG_NEG]]-Tabla25[[#This Row],[ESC_NUM_COR_COD_ROS_TG_NEG]]</f>
        <v>1.6500000000000004</v>
      </c>
      <c r="BR210" s="36">
        <f>Tabla25[[#This Row],[PAS_DUR_COR_COD_ROS_TG_NEG]]-Tabla25[[#This Row],[ESC_DUR_COR_COD_ROS_TG_NEG]]</f>
        <v>484.125</v>
      </c>
      <c r="BS210" s="36">
        <f>Tabla25[[#This Row],[PAS_NUM_COR_COD_ROS_TG_NEU]]-Tabla25[[#This Row],[ESC_NUM_COR_COD_ROS_TG_NEU]]</f>
        <v>3.6</v>
      </c>
      <c r="BT210" s="36">
        <f>Tabla25[[#This Row],[PAS_DUR_COR_COD_ROS_TG_NEU]]-Tabla25[[#This Row],[ESC_DUR_COR_COD_ROS_TG_NEU]]</f>
        <v>1430.8666666666666</v>
      </c>
      <c r="BU210" s="36">
        <f>Tabla25[[#This Row],[PAS_NUM_COR_COD_ROS_TG_POS]]-Tabla25[[#This Row],[ESC_NUM_COR_COD_ROS_TG_POS]]</f>
        <v>1.4</v>
      </c>
      <c r="BV210" s="36">
        <f>Tabla25[[#This Row],[PAS_DUR_COR_COD_ROS_TG_POS]]-Tabla25[[#This Row],[ESC_DUR_COR_COD_ROS_TG_POS]]</f>
        <v>312.5</v>
      </c>
      <c r="BW210" s="36">
        <f>Tabla25[[#This Row],[PAS_NUM_COR_COD_ROS_TG_TOT]]-Tabla25[[#This Row],[ESC_NUM_COR_COD_ROS_TG_TOT]]</f>
        <v>1.3833333333333333</v>
      </c>
      <c r="BX210" s="36">
        <f>Tabla25[[#This Row],[PAS_DUR_COR_COD_ROS_TG_TOT]]-Tabla25[[#This Row],[ESC_DUR_COR_COD_ROS_TG_TOT]]</f>
        <v>321.77777777777783</v>
      </c>
      <c r="BY210" s="39">
        <f>Tabla25[[#This Row],[PAS_NUM_COR_COD_ESC_TG_NEG]]-Tabla25[[#This Row],[ESC_NUM_COR_COD_ESC_TG_NEG]]</f>
        <v>-2.95</v>
      </c>
      <c r="BZ210" s="39">
        <f>Tabla25[[#This Row],[PAS_DUR_COR_COD_ESC_TG_NEG]]-Tabla25[[#This Row],[ESC_DUR_COR_COD_ESC_TG_NEG]]</f>
        <v>-59.75</v>
      </c>
      <c r="CA210" s="39">
        <f>Tabla25[[#This Row],[PAS_NUM_COR_COD_ESC_TG_NEU]]-Tabla25[[#This Row],[ESC_NUM_COR_COD_ESC_TG_NEU]]</f>
        <v>3.85</v>
      </c>
      <c r="CB210" s="39">
        <f>Tabla25[[#This Row],[PAS_DUR_COR_COD_ESC_TG_NEU]]-Tabla25[[#This Row],[ESC_DUR_COR_COD_ESC_TG_NEU]]</f>
        <v>1471</v>
      </c>
      <c r="CC210" s="39">
        <f>Tabla25[[#This Row],[PAS_NUM_COR_COD_ESC_TG_POS]]-Tabla25[[#This Row],[ESC_NUM_COR_COD_ESC_TG_POS]]</f>
        <v>-1.7999999999999998</v>
      </c>
      <c r="CD210" s="39">
        <f>Tabla25[[#This Row],[PAS_DUR_COR_COD_ESC_TG_POS]]-Tabla25[[#This Row],[ESC_DUR_COR_COD_ESC_TG_POS]]</f>
        <v>-207.20000000000005</v>
      </c>
      <c r="CE210" s="39">
        <f>Tabla25[[#This Row],[PAS_NUM_COR_COD_ESC_TG_TOT]]-Tabla25[[#This Row],[ESC_NUM_COR_COD_ESC_TG_TOT]]</f>
        <v>-2.2166666666666668</v>
      </c>
      <c r="CF210" s="39">
        <f>Tabla25[[#This Row],[PAS_DUR_COR_COD_ESC_TG_TOT]]-Tabla25[[#This Row],[ESC_DUR_COR_COD_ESC_TG_TOT]]</f>
        <v>-134.21428571428578</v>
      </c>
      <c r="CG210" s="42">
        <f>Tabla25[[#This Row],[PAS_NUM_COR_COD_ROS_TG_NEG]]-Tabla25[[#This Row],[PAS_NUM_COR_COD_ESC_TG_NEG]]</f>
        <v>0.60000000000000053</v>
      </c>
      <c r="CH210" s="42">
        <f>Tabla25[[#This Row],[PAS_NUM_COR_COD_ROS_TG_NEU]]-Tabla25[[#This Row],[PAS_NUM_COR_COD_ESC_TG_NEU]]</f>
        <v>-0.25</v>
      </c>
      <c r="CI210" s="42">
        <f>Tabla25[[#This Row],[PAS_NUM_COR_COD_ROS_TG_POS]]-Tabla25[[#This Row],[PAS_NUM_COR_COD_ESC_TG_POS]]</f>
        <v>0.69999999999999973</v>
      </c>
      <c r="CJ210" s="42">
        <f>Tabla25[[#This Row],[PAS_NUM_COR_COD_ROS_TG_TOT]]-Tabla25[[#This Row],[PAS_NUM_COR_COD_ESC_TG_TOT]]</f>
        <v>0.35000000000000009</v>
      </c>
      <c r="CK210" s="42">
        <f>Tabla25[[#This Row],[PAS_DUR_COR_COD_ROS_TG_NEG]]-Tabla25[[#This Row],[PAS_DUR_COR_COD_ESC_TG_NEG]]</f>
        <v>-37.125</v>
      </c>
      <c r="CL210" s="42">
        <f>Tabla25[[#This Row],[PAS_DUR_COR_COD_ROS_TG_NEU]]-Tabla25[[#This Row],[PAS_DUR_COR_COD_ESC_TG_NEU]]</f>
        <v>-40.133333333333439</v>
      </c>
      <c r="CM210" s="42">
        <f>Tabla25[[#This Row],[PAS_DUR_COR_COD_ROS_TG_POS]]-Tabla25[[#This Row],[PAS_DUR_COR_COD_ESC_TG_POS]]</f>
        <v>435.70000000000005</v>
      </c>
      <c r="CN210" s="42">
        <f>Tabla25[[#This Row],[PAS_DUR_COR_COD_ROS_TG_TOT]]-Tabla25[[#This Row],[PAS_DUR_COR_COD_ESC_TG_TOT]]</f>
        <v>123.49206349206361</v>
      </c>
      <c r="CO210" s="44">
        <f>Tabla25[[#This Row],[ESC_NUM_COR_COD_ROS_TG_NEG]]-Tabla25[[#This Row],[ESC_NUM_COR_COD_ESC_TG_NEG]]</f>
        <v>-4</v>
      </c>
      <c r="CP210" s="44">
        <f>Tabla25[[#This Row],[ESC_NUM_COR_COD_ROS_TG_NEU]]-Tabla25[[#This Row],[ESC_NUM_COR_COD_ESC_TG_NEU]]</f>
        <v>0</v>
      </c>
      <c r="CQ210" s="44">
        <f>Tabla25[[#This Row],[ESC_NUM_COR_COD_ROS_TG_POS]]-Tabla25[[#This Row],[ESC_NUM_COR_COD_ESC_TG_POS]]</f>
        <v>-2.5</v>
      </c>
      <c r="CR210" s="44">
        <f>Tabla25[[#This Row],[ESC_NUM_COR_COD_ROS_TG_TOT]]-Tabla25[[#This Row],[ESC_NUM_COR_COD_ESC_TG_TOT]]</f>
        <v>-3.25</v>
      </c>
      <c r="CS210" s="44">
        <f>Tabla25[[#This Row],[ESC_DUR_COR_COD_ROS_TG_NEG]]-Tabla25[[#This Row],[ESC_DUR_COR_COD_ESC_TG_NEG]]</f>
        <v>-581</v>
      </c>
      <c r="CT210" s="44">
        <f>Tabla25[[#This Row],[ESC_DUR_COR_COD_ROS_TG_NEU]]-Tabla25[[#This Row],[ESC_DUR_COR_COD_ESC_TG_NEU]]</f>
        <v>0</v>
      </c>
      <c r="CU210" s="44">
        <f>Tabla25[[#This Row],[ESC_DUR_COR_COD_ROS_TG_POS]]-Tabla25[[#This Row],[ESC_DUR_COR_COD_ESC_TG_POS]]</f>
        <v>-84</v>
      </c>
      <c r="CV210" s="44">
        <f>Tabla25[[#This Row],[ESC_DUR_COR_COD_ROS_TG_TOT]]-Tabla25[[#This Row],[ESC_DUR_COR_COD_ESC_TG_TOT]]</f>
        <v>-332.5</v>
      </c>
      <c r="CW210" s="47">
        <f>Tabla25[[#This Row],[ROS_NUM_COR_COD_ROS_TG_NEG]]-Tabla25[[#This Row],[ROS_NUM_COR_COD_ESC_TG_NEG]]</f>
        <v>1.666666666666667</v>
      </c>
      <c r="CX210" s="47">
        <f>Tabla25[[#This Row],[ROS_NUM_COR_COD_ROS_TG_NEU]]-Tabla25[[#This Row],[ROS_NUM_COR_COD_ESC_TG_NEU]]</f>
        <v>0.4444444444444442</v>
      </c>
      <c r="CY210" s="47">
        <f>Tabla25[[#This Row],[ROS_NUM_COR_COD_ROS_TG_POS]]-Tabla25[[#This Row],[ROS_NUM_COR_COD_ESC_TG_POS]]</f>
        <v>0</v>
      </c>
      <c r="CZ210" s="47">
        <f>Tabla25[[#This Row],[ROS_NUM_COR_COD_ROS_TG_TOT]]-Tabla25[[#This Row],[ROS_NUM_COR_COD_ESC_TG_TOT]]</f>
        <v>0.67857142857142883</v>
      </c>
      <c r="DA210" s="47">
        <f>Tabla25[[#This Row],[ROS_DUR_COR_COD_ROS_TG_NEG]]-Tabla25[[#This Row],[ROS_DUR_COR_COD_ESC_TG_NEG]]</f>
        <v>374.57142857142867</v>
      </c>
      <c r="DB210" s="47">
        <f>Tabla25[[#This Row],[ROS_DUR_COR_COD_ROS_TG_NEU]]-Tabla25[[#This Row],[ROS_DUR_COR_COD_ESC_TG_NEU]]</f>
        <v>178.57142857142867</v>
      </c>
      <c r="DC210" s="47">
        <f>Tabla25[[#This Row],[ROS_DUR_COR_COD_ROS_TG_POS]]-Tabla25[[#This Row],[ROS_DUR_COR_COD_ESC_TG_POS]]</f>
        <v>71.785714285714221</v>
      </c>
      <c r="DD210" s="47">
        <f>Tabla25[[#This Row],[ROS_DUR_COR_COD_ROS_TG_TOT]]-Tabla25[[#This Row],[ROS_DUR_COR_COD_ESC_TG_TOT]]</f>
        <v>210.7535885167465</v>
      </c>
    </row>
    <row r="211" spans="1:108" x14ac:dyDescent="0.3">
      <c r="A211" s="2" t="s">
        <v>208</v>
      </c>
      <c r="B211" s="2">
        <v>60</v>
      </c>
      <c r="C211" s="2">
        <v>2</v>
      </c>
      <c r="D211" s="2">
        <v>66</v>
      </c>
      <c r="E211" s="19">
        <v>3.5</v>
      </c>
      <c r="F211" s="19">
        <v>1519.3333333333333</v>
      </c>
      <c r="G211" s="19">
        <v>3.2105263157894739</v>
      </c>
      <c r="H211" s="19">
        <v>1598.7272727272727</v>
      </c>
      <c r="I211" s="19">
        <v>3.3</v>
      </c>
      <c r="J211" s="19">
        <v>1458.3846153846155</v>
      </c>
      <c r="K211" s="19">
        <v>3.3389830508474576</v>
      </c>
      <c r="L211" s="19">
        <v>1521.5833333333333</v>
      </c>
      <c r="M211" s="21">
        <v>3.6</v>
      </c>
      <c r="N211" s="21">
        <v>1273.3571428571429</v>
      </c>
      <c r="O211" s="21">
        <v>3.6842105263157894</v>
      </c>
      <c r="P211" s="21">
        <v>1533.0769230769231</v>
      </c>
      <c r="Q211" s="21">
        <v>3.3</v>
      </c>
      <c r="R211" s="21">
        <v>1291.2</v>
      </c>
      <c r="S211" s="21">
        <v>3.5254237288135593</v>
      </c>
      <c r="T211" s="21">
        <v>1360.1190476190477</v>
      </c>
      <c r="U211" s="22">
        <v>2.1111111111111112</v>
      </c>
      <c r="V211" s="22">
        <v>878.66666666666663</v>
      </c>
      <c r="W211" s="22">
        <v>2.75</v>
      </c>
      <c r="X211" s="22">
        <v>1049.1666666666667</v>
      </c>
      <c r="Y211" s="22">
        <v>4.7142857142857144</v>
      </c>
      <c r="Z211" s="22">
        <v>1403.1428571428571</v>
      </c>
      <c r="AA211" s="22">
        <v>3.0833333333333335</v>
      </c>
      <c r="AB211" s="22">
        <v>1125.7368421052631</v>
      </c>
      <c r="AC211" s="24">
        <v>3.5555555555555554</v>
      </c>
      <c r="AD211" s="24">
        <v>1452.6666666666667</v>
      </c>
      <c r="AE211" s="24">
        <v>1.875</v>
      </c>
      <c r="AF211" s="24">
        <v>775.2</v>
      </c>
      <c r="AG211" s="24">
        <v>1.2857142857142858</v>
      </c>
      <c r="AH211" s="24">
        <v>1170.5</v>
      </c>
      <c r="AI211" s="24">
        <v>2.3333333333333335</v>
      </c>
      <c r="AJ211" s="24">
        <v>1148.6923076923076</v>
      </c>
      <c r="AK211" s="26">
        <v>2.4444444444444446</v>
      </c>
      <c r="AL211" s="26">
        <v>703.28571428571433</v>
      </c>
      <c r="AM211" s="26">
        <v>2.6666666666666665</v>
      </c>
      <c r="AN211" s="26">
        <v>1279.8333333333333</v>
      </c>
      <c r="AO211" s="26">
        <v>2.7777777777777777</v>
      </c>
      <c r="AP211" s="26">
        <v>1127</v>
      </c>
      <c r="AQ211" s="26">
        <v>2.6296296296296298</v>
      </c>
      <c r="AR211" s="26">
        <v>1024.55</v>
      </c>
      <c r="AS211" s="28">
        <v>4.7777777777777777</v>
      </c>
      <c r="AT211" s="28">
        <v>972.55555555555554</v>
      </c>
      <c r="AU211" s="28">
        <v>4.1111111111111107</v>
      </c>
      <c r="AV211" s="28">
        <v>1264.375</v>
      </c>
      <c r="AW211" s="28">
        <v>3.8888888888888888</v>
      </c>
      <c r="AX211" s="28">
        <v>1147.375</v>
      </c>
      <c r="AY211" s="28">
        <v>4.2592592592592595</v>
      </c>
      <c r="AZ211" s="28">
        <v>1121.8800000000001</v>
      </c>
      <c r="BA211" s="33">
        <f>Tabla25[[#This Row],[ROS_NUM_COR_COD_ROS_TG_NEG]]-Tabla25[[#This Row],[PAS_NUM_COR_COD_ROS_TG_NEG]]</f>
        <v>1.1777777777777776</v>
      </c>
      <c r="BB211" s="33">
        <f>Tabla25[[#This Row],[ROS_DUR_COR_COD_ROS_TG_NEG]]-Tabla25[[#This Row],[PAS_DUR_COR_COD_ROS_TG_NEG]]</f>
        <v>-300.80158730158735</v>
      </c>
      <c r="BC211" s="33">
        <f>Tabla25[[#This Row],[ROS_NUM_COR_COD_ROS_TG_NEU]]-Tabla25[[#This Row],[PAS_NUM_COR_COD_ROS_TG_NEU]]</f>
        <v>0.42690058479532134</v>
      </c>
      <c r="BD211" s="33">
        <f>Tabla25[[#This Row],[ROS_DUR_COR_COD_ROS_TG_NEU]]-Tabla25[[#This Row],[PAS_DUR_COR_COD_ROS_TG_NEU]]</f>
        <v>-268.70192307692309</v>
      </c>
      <c r="BE211" s="33">
        <f>Tabla25[[#This Row],[ROS_NUM_COR_COD_ROS_TG_POS]]-Tabla25[[#This Row],[PAS_NUM_COR_COD_ROS_TG_POS]]</f>
        <v>0.58888888888888902</v>
      </c>
      <c r="BF211" s="33">
        <f>Tabla25[[#This Row],[ROS_DUR_COR_COD_ROS_TG_POS]]-Tabla25[[#This Row],[PAS_DUR_COR_COD_ROS_TG_POS]]</f>
        <v>-143.82500000000005</v>
      </c>
      <c r="BG211" s="33">
        <f>Tabla25[[#This Row],[ROS_NUM_COR_COD_ROS_TG_TOT]]-Tabla25[[#This Row],[PAS_NUM_COR_COD_ROS_TG_TOT]]</f>
        <v>0.73383553044570027</v>
      </c>
      <c r="BH211" s="33">
        <f>Tabla25[[#This Row],[ROS_DUR_COR_COD_ROS_TG_TOT]]-Tabla25[[#This Row],[PAS_DUR_COR_COD_ROS_TG_TOT]]</f>
        <v>-238.2390476190476</v>
      </c>
      <c r="BI211" s="30">
        <f>Tabla25[[#This Row],[ROS_NUM_COR_COD_ESC_TG_NEG]]-Tabla25[[#This Row],[PAS_NUM_COR_COD_ESC_TG_NEG]]</f>
        <v>-1.0555555555555554</v>
      </c>
      <c r="BJ211" s="30">
        <f>Tabla25[[#This Row],[ROS_DUR_COR_COD_ESC_TG_NEG]]-Tabla25[[#This Row],[PAS_DUR_COR_COD_ESC_TG_NEG]]</f>
        <v>-816.04761904761892</v>
      </c>
      <c r="BK211" s="30">
        <f>Tabla25[[#This Row],[ROS_NUM_COR_COD_ESC_TG_NEU]]-Tabla25[[#This Row],[PAS_NUM_COR_COD_ESC_TG_NEU]]</f>
        <v>-0.54385964912280738</v>
      </c>
      <c r="BL211" s="30">
        <f>Tabla25[[#This Row],[ROS_DUR_COR_COD_ESC_TG_NEU]]-Tabla25[[#This Row],[PAS_DUR_COR_COD_ESC_TG_NEU]]</f>
        <v>-318.89393939393949</v>
      </c>
      <c r="BM211" s="30">
        <f>Tabla25[[#This Row],[ROS_NUM_COR_COD_ESC_TG_POS]]-Tabla25[[#This Row],[PAS_NUM_COR_COD_ESC_TG_POS]]</f>
        <v>-0.52222222222222214</v>
      </c>
      <c r="BN211" s="30">
        <f>Tabla25[[#This Row],[ROS_DUR_COR_COD_ESC_TG_POS]]-Tabla25[[#This Row],[PAS_DUR_COR_COD_ESC_TG_POS]]</f>
        <v>-331.38461538461547</v>
      </c>
      <c r="BO211" s="30">
        <f>Tabla25[[#This Row],[ROS_NUM_COR_COD_ESC_TG_TOT]]-Tabla25[[#This Row],[PAS_NUM_COR_COD_ESC_TG_TOT]]</f>
        <v>-0.70935342121782785</v>
      </c>
      <c r="BP211" s="30">
        <f>Tabla25[[#This Row],[ROS_DUR_COR_COD_ESC_TG_TOT]]-Tabla25[[#This Row],[PAS_DUR_COR_COD_ESC_TG_TOT]]</f>
        <v>-497.0333333333333</v>
      </c>
      <c r="BQ211" s="36">
        <f>Tabla25[[#This Row],[PAS_NUM_COR_COD_ROS_TG_NEG]]-Tabla25[[#This Row],[ESC_NUM_COR_COD_ROS_TG_NEG]]</f>
        <v>4.4444444444444731E-2</v>
      </c>
      <c r="BR211" s="36">
        <f>Tabla25[[#This Row],[PAS_DUR_COR_COD_ROS_TG_NEG]]-Tabla25[[#This Row],[ESC_DUR_COR_COD_ROS_TG_NEG]]</f>
        <v>-179.30952380952385</v>
      </c>
      <c r="BS211" s="36">
        <f>Tabla25[[#This Row],[PAS_NUM_COR_COD_ROS_TG_NEU]]-Tabla25[[#This Row],[ESC_NUM_COR_COD_ROS_TG_NEU]]</f>
        <v>1.8092105263157894</v>
      </c>
      <c r="BT211" s="36">
        <f>Tabla25[[#This Row],[PAS_DUR_COR_COD_ROS_TG_NEU]]-Tabla25[[#This Row],[ESC_DUR_COR_COD_ROS_TG_NEU]]</f>
        <v>757.87692307692305</v>
      </c>
      <c r="BU211" s="36">
        <f>Tabla25[[#This Row],[PAS_NUM_COR_COD_ROS_TG_POS]]-Tabla25[[#This Row],[ESC_NUM_COR_COD_ROS_TG_POS]]</f>
        <v>2.0142857142857142</v>
      </c>
      <c r="BV211" s="36">
        <f>Tabla25[[#This Row],[PAS_DUR_COR_COD_ROS_TG_POS]]-Tabla25[[#This Row],[ESC_DUR_COR_COD_ROS_TG_POS]]</f>
        <v>120.70000000000005</v>
      </c>
      <c r="BW211" s="36">
        <f>Tabla25[[#This Row],[PAS_NUM_COR_COD_ROS_TG_TOT]]-Tabla25[[#This Row],[ESC_NUM_COR_COD_ROS_TG_TOT]]</f>
        <v>1.1920903954802258</v>
      </c>
      <c r="BX211" s="36">
        <f>Tabla25[[#This Row],[PAS_DUR_COR_COD_ROS_TG_TOT]]-Tabla25[[#This Row],[ESC_DUR_COR_COD_ROS_TG_TOT]]</f>
        <v>211.42673992674008</v>
      </c>
      <c r="BY211" s="39">
        <f>Tabla25[[#This Row],[PAS_NUM_COR_COD_ESC_TG_NEG]]-Tabla25[[#This Row],[ESC_NUM_COR_COD_ESC_TG_NEG]]</f>
        <v>1.3888888888888888</v>
      </c>
      <c r="BZ211" s="39">
        <f>Tabla25[[#This Row],[PAS_DUR_COR_COD_ESC_TG_NEG]]-Tabla25[[#This Row],[ESC_DUR_COR_COD_ESC_TG_NEG]]</f>
        <v>640.66666666666663</v>
      </c>
      <c r="CA211" s="39">
        <f>Tabla25[[#This Row],[PAS_NUM_COR_COD_ESC_TG_NEU]]-Tabla25[[#This Row],[ESC_NUM_COR_COD_ESC_TG_NEU]]</f>
        <v>0.46052631578947389</v>
      </c>
      <c r="CB211" s="39">
        <f>Tabla25[[#This Row],[PAS_DUR_COR_COD_ESC_TG_NEU]]-Tabla25[[#This Row],[ESC_DUR_COR_COD_ESC_TG_NEU]]</f>
        <v>549.56060606060601</v>
      </c>
      <c r="CC211" s="39">
        <f>Tabla25[[#This Row],[PAS_NUM_COR_COD_ESC_TG_POS]]-Tabla25[[#This Row],[ESC_NUM_COR_COD_ESC_TG_POS]]</f>
        <v>-1.4142857142857146</v>
      </c>
      <c r="CD211" s="39">
        <f>Tabla25[[#This Row],[PAS_DUR_COR_COD_ESC_TG_POS]]-Tabla25[[#This Row],[ESC_DUR_COR_COD_ESC_TG_POS]]</f>
        <v>55.241758241758362</v>
      </c>
      <c r="CE211" s="39">
        <f>Tabla25[[#This Row],[PAS_NUM_COR_COD_ESC_TG_TOT]]-Tabla25[[#This Row],[ESC_NUM_COR_COD_ESC_TG_TOT]]</f>
        <v>0.25564971751412413</v>
      </c>
      <c r="CF211" s="39">
        <f>Tabla25[[#This Row],[PAS_DUR_COR_COD_ESC_TG_TOT]]-Tabla25[[#This Row],[ESC_DUR_COR_COD_ESC_TG_TOT]]</f>
        <v>395.84649122807014</v>
      </c>
      <c r="CG211" s="42">
        <f>Tabla25[[#This Row],[PAS_NUM_COR_COD_ROS_TG_NEG]]-Tabla25[[#This Row],[PAS_NUM_COR_COD_ESC_TG_NEG]]</f>
        <v>0.10000000000000009</v>
      </c>
      <c r="CH211" s="42">
        <f>Tabla25[[#This Row],[PAS_NUM_COR_COD_ROS_TG_NEU]]-Tabla25[[#This Row],[PAS_NUM_COR_COD_ESC_TG_NEU]]</f>
        <v>0.47368421052631549</v>
      </c>
      <c r="CI211" s="42">
        <f>Tabla25[[#This Row],[PAS_NUM_COR_COD_ROS_TG_POS]]-Tabla25[[#This Row],[PAS_NUM_COR_COD_ESC_TG_POS]]</f>
        <v>0</v>
      </c>
      <c r="CJ211" s="42">
        <f>Tabla25[[#This Row],[PAS_NUM_COR_COD_ROS_TG_TOT]]-Tabla25[[#This Row],[PAS_NUM_COR_COD_ESC_TG_TOT]]</f>
        <v>0.18644067796610164</v>
      </c>
      <c r="CK211" s="42">
        <f>Tabla25[[#This Row],[PAS_DUR_COR_COD_ROS_TG_NEG]]-Tabla25[[#This Row],[PAS_DUR_COR_COD_ESC_TG_NEG]]</f>
        <v>-245.97619047619037</v>
      </c>
      <c r="CL211" s="42">
        <f>Tabla25[[#This Row],[PAS_DUR_COR_COD_ROS_TG_NEU]]-Tabla25[[#This Row],[PAS_DUR_COR_COD_ESC_TG_NEU]]</f>
        <v>-65.650349650349654</v>
      </c>
      <c r="CM211" s="42">
        <f>Tabla25[[#This Row],[PAS_DUR_COR_COD_ROS_TG_POS]]-Tabla25[[#This Row],[PAS_DUR_COR_COD_ESC_TG_POS]]</f>
        <v>-167.18461538461543</v>
      </c>
      <c r="CN211" s="42">
        <f>Tabla25[[#This Row],[PAS_DUR_COR_COD_ROS_TG_TOT]]-Tabla25[[#This Row],[PAS_DUR_COR_COD_ESC_TG_TOT]]</f>
        <v>-161.46428571428555</v>
      </c>
      <c r="CO211" s="44">
        <f>Tabla25[[#This Row],[ESC_NUM_COR_COD_ROS_TG_NEG]]-Tabla25[[#This Row],[ESC_NUM_COR_COD_ESC_TG_NEG]]</f>
        <v>1.4444444444444442</v>
      </c>
      <c r="CP211" s="44">
        <f>Tabla25[[#This Row],[ESC_NUM_COR_COD_ROS_TG_NEU]]-Tabla25[[#This Row],[ESC_NUM_COR_COD_ESC_TG_NEU]]</f>
        <v>-0.875</v>
      </c>
      <c r="CQ211" s="44">
        <f>Tabla25[[#This Row],[ESC_NUM_COR_COD_ROS_TG_POS]]-Tabla25[[#This Row],[ESC_NUM_COR_COD_ESC_TG_POS]]</f>
        <v>-3.4285714285714288</v>
      </c>
      <c r="CR211" s="44">
        <f>Tabla25[[#This Row],[ESC_NUM_COR_COD_ROS_TG_TOT]]-Tabla25[[#This Row],[ESC_NUM_COR_COD_ESC_TG_TOT]]</f>
        <v>-0.75</v>
      </c>
      <c r="CS211" s="44">
        <f>Tabla25[[#This Row],[ESC_DUR_COR_COD_ROS_TG_NEG]]-Tabla25[[#This Row],[ESC_DUR_COR_COD_ESC_TG_NEG]]</f>
        <v>574.00000000000011</v>
      </c>
      <c r="CT211" s="44">
        <f>Tabla25[[#This Row],[ESC_DUR_COR_COD_ROS_TG_NEU]]-Tabla25[[#This Row],[ESC_DUR_COR_COD_ESC_TG_NEU]]</f>
        <v>-273.9666666666667</v>
      </c>
      <c r="CU211" s="44">
        <f>Tabla25[[#This Row],[ESC_DUR_COR_COD_ROS_TG_POS]]-Tabla25[[#This Row],[ESC_DUR_COR_COD_ESC_TG_POS]]</f>
        <v>-232.64285714285711</v>
      </c>
      <c r="CV211" s="44">
        <f>Tabla25[[#This Row],[ESC_DUR_COR_COD_ROS_TG_TOT]]-Tabla25[[#This Row],[ESC_DUR_COR_COD_ESC_TG_TOT]]</f>
        <v>22.9554655870445</v>
      </c>
      <c r="CW211" s="47">
        <f>Tabla25[[#This Row],[ROS_NUM_COR_COD_ROS_TG_NEG]]-Tabla25[[#This Row],[ROS_NUM_COR_COD_ESC_TG_NEG]]</f>
        <v>2.333333333333333</v>
      </c>
      <c r="CX211" s="47">
        <f>Tabla25[[#This Row],[ROS_NUM_COR_COD_ROS_TG_NEU]]-Tabla25[[#This Row],[ROS_NUM_COR_COD_ESC_TG_NEU]]</f>
        <v>1.4444444444444442</v>
      </c>
      <c r="CY211" s="47">
        <f>Tabla25[[#This Row],[ROS_NUM_COR_COD_ROS_TG_POS]]-Tabla25[[#This Row],[ROS_NUM_COR_COD_ESC_TG_POS]]</f>
        <v>1.1111111111111112</v>
      </c>
      <c r="CZ211" s="47">
        <f>Tabla25[[#This Row],[ROS_NUM_COR_COD_ROS_TG_TOT]]-Tabla25[[#This Row],[ROS_NUM_COR_COD_ESC_TG_TOT]]</f>
        <v>1.6296296296296298</v>
      </c>
      <c r="DA211" s="47">
        <f>Tabla25[[#This Row],[ROS_DUR_COR_COD_ROS_TG_NEG]]-Tabla25[[#This Row],[ROS_DUR_COR_COD_ESC_TG_NEG]]</f>
        <v>269.26984126984121</v>
      </c>
      <c r="DB211" s="47">
        <f>Tabla25[[#This Row],[ROS_DUR_COR_COD_ROS_TG_NEU]]-Tabla25[[#This Row],[ROS_DUR_COR_COD_ESC_TG_NEU]]</f>
        <v>-15.458333333333258</v>
      </c>
      <c r="DC211" s="47">
        <f>Tabla25[[#This Row],[ROS_DUR_COR_COD_ROS_TG_POS]]-Tabla25[[#This Row],[ROS_DUR_COR_COD_ESC_TG_POS]]</f>
        <v>20.375</v>
      </c>
      <c r="DD211" s="47">
        <f>Tabla25[[#This Row],[ROS_DUR_COR_COD_ROS_TG_TOT]]-Tabla25[[#This Row],[ROS_DUR_COR_COD_ESC_TG_TOT]]</f>
        <v>97.330000000000155</v>
      </c>
    </row>
    <row r="212" spans="1:108" x14ac:dyDescent="0.3">
      <c r="A212" s="2" t="s">
        <v>209</v>
      </c>
      <c r="B212" s="2">
        <v>60</v>
      </c>
      <c r="C212" s="2">
        <v>2</v>
      </c>
      <c r="D212" s="2">
        <v>64</v>
      </c>
      <c r="E212" s="19">
        <v>3.15</v>
      </c>
      <c r="F212" s="19">
        <v>859.11764705882354</v>
      </c>
      <c r="G212" s="19">
        <v>2.6842105263157894</v>
      </c>
      <c r="H212" s="19">
        <v>793.26666666666665</v>
      </c>
      <c r="I212" s="19">
        <v>3.5</v>
      </c>
      <c r="J212" s="19">
        <v>1076.875</v>
      </c>
      <c r="K212" s="19">
        <v>3.1186440677966103</v>
      </c>
      <c r="L212" s="19">
        <v>911.125</v>
      </c>
      <c r="M212" s="21">
        <v>3.65</v>
      </c>
      <c r="N212" s="21">
        <v>856.85</v>
      </c>
      <c r="O212" s="21">
        <v>3.736842105263158</v>
      </c>
      <c r="P212" s="21">
        <v>1116.75</v>
      </c>
      <c r="Q212" s="21">
        <v>3.55</v>
      </c>
      <c r="R212" s="21">
        <v>860.33333333333337</v>
      </c>
      <c r="S212" s="21">
        <v>3.6440677966101696</v>
      </c>
      <c r="T212" s="21">
        <v>935.01851851851848</v>
      </c>
      <c r="U212" s="22">
        <v>6.1</v>
      </c>
      <c r="V212" s="22">
        <v>1558.1</v>
      </c>
      <c r="W212" s="22">
        <v>5.5</v>
      </c>
      <c r="X212" s="22">
        <v>1467.625</v>
      </c>
      <c r="Y212" s="22">
        <v>4.7142857142857144</v>
      </c>
      <c r="Z212" s="22">
        <v>1360.2857142857142</v>
      </c>
      <c r="AA212" s="22">
        <v>5.52</v>
      </c>
      <c r="AB212" s="22">
        <v>1473.76</v>
      </c>
      <c r="AC212" s="24">
        <v>1.7</v>
      </c>
      <c r="AD212" s="24">
        <v>472</v>
      </c>
      <c r="AE212" s="24">
        <v>1.25</v>
      </c>
      <c r="AF212" s="24">
        <v>652</v>
      </c>
      <c r="AG212" s="24">
        <v>2</v>
      </c>
      <c r="AH212" s="24">
        <v>641.14285714285711</v>
      </c>
      <c r="AI212" s="24">
        <v>1.64</v>
      </c>
      <c r="AJ212" s="24">
        <v>576.20000000000005</v>
      </c>
      <c r="AK212" s="26">
        <v>2.75</v>
      </c>
      <c r="AL212" s="26">
        <v>606.375</v>
      </c>
      <c r="AM212" s="26">
        <v>1.25</v>
      </c>
      <c r="AN212" s="26">
        <v>439.16666666666669</v>
      </c>
      <c r="AO212" s="26">
        <v>2.7</v>
      </c>
      <c r="AP212" s="26">
        <v>777.88888888888891</v>
      </c>
      <c r="AQ212" s="26">
        <v>2.2692307692307692</v>
      </c>
      <c r="AR212" s="26">
        <v>629.86956521739125</v>
      </c>
      <c r="AS212" s="28">
        <v>5</v>
      </c>
      <c r="AT212" s="28">
        <v>1344.375</v>
      </c>
      <c r="AU212" s="28">
        <v>6.125</v>
      </c>
      <c r="AV212" s="28">
        <v>1557.25</v>
      </c>
      <c r="AW212" s="28">
        <v>3.8</v>
      </c>
      <c r="AX212" s="28">
        <v>1009.8</v>
      </c>
      <c r="AY212" s="28">
        <v>4.884615384615385</v>
      </c>
      <c r="AZ212" s="28">
        <v>1281.1923076923076</v>
      </c>
      <c r="BA212" s="33">
        <f>Tabla25[[#This Row],[ROS_NUM_COR_COD_ROS_TG_NEG]]-Tabla25[[#This Row],[PAS_NUM_COR_COD_ROS_TG_NEG]]</f>
        <v>1.35</v>
      </c>
      <c r="BB212" s="33">
        <f>Tabla25[[#This Row],[ROS_DUR_COR_COD_ROS_TG_NEG]]-Tabla25[[#This Row],[PAS_DUR_COR_COD_ROS_TG_NEG]]</f>
        <v>487.52499999999998</v>
      </c>
      <c r="BC212" s="33">
        <f>Tabla25[[#This Row],[ROS_NUM_COR_COD_ROS_TG_NEU]]-Tabla25[[#This Row],[PAS_NUM_COR_COD_ROS_TG_NEU]]</f>
        <v>2.388157894736842</v>
      </c>
      <c r="BD212" s="33">
        <f>Tabla25[[#This Row],[ROS_DUR_COR_COD_ROS_TG_NEU]]-Tabla25[[#This Row],[PAS_DUR_COR_COD_ROS_TG_NEU]]</f>
        <v>440.5</v>
      </c>
      <c r="BE212" s="33">
        <f>Tabla25[[#This Row],[ROS_NUM_COR_COD_ROS_TG_POS]]-Tabla25[[#This Row],[PAS_NUM_COR_COD_ROS_TG_POS]]</f>
        <v>0.25</v>
      </c>
      <c r="BF212" s="33">
        <f>Tabla25[[#This Row],[ROS_DUR_COR_COD_ROS_TG_POS]]-Tabla25[[#This Row],[PAS_DUR_COR_COD_ROS_TG_POS]]</f>
        <v>149.46666666666658</v>
      </c>
      <c r="BG212" s="33">
        <f>Tabla25[[#This Row],[ROS_NUM_COR_COD_ROS_TG_TOT]]-Tabla25[[#This Row],[PAS_NUM_COR_COD_ROS_TG_TOT]]</f>
        <v>1.2405475880052155</v>
      </c>
      <c r="BH212" s="33">
        <f>Tabla25[[#This Row],[ROS_DUR_COR_COD_ROS_TG_TOT]]-Tabla25[[#This Row],[PAS_DUR_COR_COD_ROS_TG_TOT]]</f>
        <v>346.17378917378915</v>
      </c>
      <c r="BI212" s="30">
        <f>Tabla25[[#This Row],[ROS_NUM_COR_COD_ESC_TG_NEG]]-Tabla25[[#This Row],[PAS_NUM_COR_COD_ESC_TG_NEG]]</f>
        <v>-0.39999999999999991</v>
      </c>
      <c r="BJ212" s="30">
        <f>Tabla25[[#This Row],[ROS_DUR_COR_COD_ESC_TG_NEG]]-Tabla25[[#This Row],[PAS_DUR_COR_COD_ESC_TG_NEG]]</f>
        <v>-252.74264705882354</v>
      </c>
      <c r="BK212" s="30">
        <f>Tabla25[[#This Row],[ROS_NUM_COR_COD_ESC_TG_NEU]]-Tabla25[[#This Row],[PAS_NUM_COR_COD_ESC_TG_NEU]]</f>
        <v>-1.4342105263157894</v>
      </c>
      <c r="BL212" s="30">
        <f>Tabla25[[#This Row],[ROS_DUR_COR_COD_ESC_TG_NEU]]-Tabla25[[#This Row],[PAS_DUR_COR_COD_ESC_TG_NEU]]</f>
        <v>-354.09999999999997</v>
      </c>
      <c r="BM212" s="30">
        <f>Tabla25[[#This Row],[ROS_NUM_COR_COD_ESC_TG_POS]]-Tabla25[[#This Row],[PAS_NUM_COR_COD_ESC_TG_POS]]</f>
        <v>-0.79999999999999982</v>
      </c>
      <c r="BN212" s="30">
        <f>Tabla25[[#This Row],[ROS_DUR_COR_COD_ESC_TG_POS]]-Tabla25[[#This Row],[PAS_DUR_COR_COD_ESC_TG_POS]]</f>
        <v>-298.98611111111109</v>
      </c>
      <c r="BO212" s="30">
        <f>Tabla25[[#This Row],[ROS_NUM_COR_COD_ESC_TG_TOT]]-Tabla25[[#This Row],[PAS_NUM_COR_COD_ESC_TG_TOT]]</f>
        <v>-0.84941329856584114</v>
      </c>
      <c r="BP212" s="30">
        <f>Tabla25[[#This Row],[ROS_DUR_COR_COD_ESC_TG_TOT]]-Tabla25[[#This Row],[PAS_DUR_COR_COD_ESC_TG_TOT]]</f>
        <v>-281.25543478260875</v>
      </c>
      <c r="BQ212" s="36">
        <f>Tabla25[[#This Row],[PAS_NUM_COR_COD_ROS_TG_NEG]]-Tabla25[[#This Row],[ESC_NUM_COR_COD_ROS_TG_NEG]]</f>
        <v>1.95</v>
      </c>
      <c r="BR212" s="36">
        <f>Tabla25[[#This Row],[PAS_DUR_COR_COD_ROS_TG_NEG]]-Tabla25[[#This Row],[ESC_DUR_COR_COD_ROS_TG_NEG]]</f>
        <v>384.85</v>
      </c>
      <c r="BS212" s="36">
        <f>Tabla25[[#This Row],[PAS_NUM_COR_COD_ROS_TG_NEU]]-Tabla25[[#This Row],[ESC_NUM_COR_COD_ROS_TG_NEU]]</f>
        <v>2.486842105263158</v>
      </c>
      <c r="BT212" s="36">
        <f>Tabla25[[#This Row],[PAS_DUR_COR_COD_ROS_TG_NEU]]-Tabla25[[#This Row],[ESC_DUR_COR_COD_ROS_TG_NEU]]</f>
        <v>464.75</v>
      </c>
      <c r="BU212" s="36">
        <f>Tabla25[[#This Row],[PAS_NUM_COR_COD_ROS_TG_POS]]-Tabla25[[#This Row],[ESC_NUM_COR_COD_ROS_TG_POS]]</f>
        <v>1.5499999999999998</v>
      </c>
      <c r="BV212" s="36">
        <f>Tabla25[[#This Row],[PAS_DUR_COR_COD_ROS_TG_POS]]-Tabla25[[#This Row],[ESC_DUR_COR_COD_ROS_TG_POS]]</f>
        <v>219.19047619047626</v>
      </c>
      <c r="BW212" s="36">
        <f>Tabla25[[#This Row],[PAS_NUM_COR_COD_ROS_TG_TOT]]-Tabla25[[#This Row],[ESC_NUM_COR_COD_ROS_TG_TOT]]</f>
        <v>2.0040677966101699</v>
      </c>
      <c r="BX212" s="36">
        <f>Tabla25[[#This Row],[PAS_DUR_COR_COD_ROS_TG_TOT]]-Tabla25[[#This Row],[ESC_DUR_COR_COD_ROS_TG_TOT]]</f>
        <v>358.81851851851843</v>
      </c>
      <c r="BY212" s="39">
        <f>Tabla25[[#This Row],[PAS_NUM_COR_COD_ESC_TG_NEG]]-Tabla25[[#This Row],[ESC_NUM_COR_COD_ESC_TG_NEG]]</f>
        <v>-2.9499999999999997</v>
      </c>
      <c r="BZ212" s="39">
        <f>Tabla25[[#This Row],[PAS_DUR_COR_COD_ESC_TG_NEG]]-Tabla25[[#This Row],[ESC_DUR_COR_COD_ESC_TG_NEG]]</f>
        <v>-698.98235294117637</v>
      </c>
      <c r="CA212" s="39">
        <f>Tabla25[[#This Row],[PAS_NUM_COR_COD_ESC_TG_NEU]]-Tabla25[[#This Row],[ESC_NUM_COR_COD_ESC_TG_NEU]]</f>
        <v>-2.8157894736842106</v>
      </c>
      <c r="CB212" s="39">
        <f>Tabla25[[#This Row],[PAS_DUR_COR_COD_ESC_TG_NEU]]-Tabla25[[#This Row],[ESC_DUR_COR_COD_ESC_TG_NEU]]</f>
        <v>-674.35833333333335</v>
      </c>
      <c r="CC212" s="39">
        <f>Tabla25[[#This Row],[PAS_NUM_COR_COD_ESC_TG_POS]]-Tabla25[[#This Row],[ESC_NUM_COR_COD_ESC_TG_POS]]</f>
        <v>-1.2142857142857144</v>
      </c>
      <c r="CD212" s="39">
        <f>Tabla25[[#This Row],[PAS_DUR_COR_COD_ESC_TG_POS]]-Tabla25[[#This Row],[ESC_DUR_COR_COD_ESC_TG_POS]]</f>
        <v>-283.41071428571422</v>
      </c>
      <c r="CE212" s="39">
        <f>Tabla25[[#This Row],[PAS_NUM_COR_COD_ESC_TG_TOT]]-Tabla25[[#This Row],[ESC_NUM_COR_COD_ESC_TG_TOT]]</f>
        <v>-2.4013559322033893</v>
      </c>
      <c r="CF212" s="39">
        <f>Tabla25[[#This Row],[PAS_DUR_COR_COD_ESC_TG_TOT]]-Tabla25[[#This Row],[ESC_DUR_COR_COD_ESC_TG_TOT]]</f>
        <v>-562.63499999999999</v>
      </c>
      <c r="CG212" s="42">
        <f>Tabla25[[#This Row],[PAS_NUM_COR_COD_ROS_TG_NEG]]-Tabla25[[#This Row],[PAS_NUM_COR_COD_ESC_TG_NEG]]</f>
        <v>0.5</v>
      </c>
      <c r="CH212" s="42">
        <f>Tabla25[[#This Row],[PAS_NUM_COR_COD_ROS_TG_NEU]]-Tabla25[[#This Row],[PAS_NUM_COR_COD_ESC_TG_NEU]]</f>
        <v>1.0526315789473686</v>
      </c>
      <c r="CI212" s="42">
        <f>Tabla25[[#This Row],[PAS_NUM_COR_COD_ROS_TG_POS]]-Tabla25[[#This Row],[PAS_NUM_COR_COD_ESC_TG_POS]]</f>
        <v>4.9999999999999822E-2</v>
      </c>
      <c r="CJ212" s="42">
        <f>Tabla25[[#This Row],[PAS_NUM_COR_COD_ROS_TG_TOT]]-Tabla25[[#This Row],[PAS_NUM_COR_COD_ESC_TG_TOT]]</f>
        <v>0.52542372881355925</v>
      </c>
      <c r="CK212" s="42">
        <f>Tabla25[[#This Row],[PAS_DUR_COR_COD_ROS_TG_NEG]]-Tabla25[[#This Row],[PAS_DUR_COR_COD_ESC_TG_NEG]]</f>
        <v>-2.2676470588235134</v>
      </c>
      <c r="CL212" s="42">
        <f>Tabla25[[#This Row],[PAS_DUR_COR_COD_ROS_TG_NEU]]-Tabla25[[#This Row],[PAS_DUR_COR_COD_ESC_TG_NEU]]</f>
        <v>323.48333333333335</v>
      </c>
      <c r="CM212" s="42">
        <f>Tabla25[[#This Row],[PAS_DUR_COR_COD_ROS_TG_POS]]-Tabla25[[#This Row],[PAS_DUR_COR_COD_ESC_TG_POS]]</f>
        <v>-216.54166666666663</v>
      </c>
      <c r="CN212" s="42">
        <f>Tabla25[[#This Row],[PAS_DUR_COR_COD_ROS_TG_TOT]]-Tabla25[[#This Row],[PAS_DUR_COR_COD_ESC_TG_TOT]]</f>
        <v>23.893518518518476</v>
      </c>
      <c r="CO212" s="44">
        <f>Tabla25[[#This Row],[ESC_NUM_COR_COD_ROS_TG_NEG]]-Tabla25[[#This Row],[ESC_NUM_COR_COD_ESC_TG_NEG]]</f>
        <v>-4.3999999999999995</v>
      </c>
      <c r="CP212" s="44">
        <f>Tabla25[[#This Row],[ESC_NUM_COR_COD_ROS_TG_NEU]]-Tabla25[[#This Row],[ESC_NUM_COR_COD_ESC_TG_NEU]]</f>
        <v>-4.25</v>
      </c>
      <c r="CQ212" s="44">
        <f>Tabla25[[#This Row],[ESC_NUM_COR_COD_ROS_TG_POS]]-Tabla25[[#This Row],[ESC_NUM_COR_COD_ESC_TG_POS]]</f>
        <v>-2.7142857142857144</v>
      </c>
      <c r="CR212" s="44">
        <f>Tabla25[[#This Row],[ESC_NUM_COR_COD_ROS_TG_TOT]]-Tabla25[[#This Row],[ESC_NUM_COR_COD_ESC_TG_TOT]]</f>
        <v>-3.88</v>
      </c>
      <c r="CS212" s="44">
        <f>Tabla25[[#This Row],[ESC_DUR_COR_COD_ROS_TG_NEG]]-Tabla25[[#This Row],[ESC_DUR_COR_COD_ESC_TG_NEG]]</f>
        <v>-1086.0999999999999</v>
      </c>
      <c r="CT212" s="44">
        <f>Tabla25[[#This Row],[ESC_DUR_COR_COD_ROS_TG_NEU]]-Tabla25[[#This Row],[ESC_DUR_COR_COD_ESC_TG_NEU]]</f>
        <v>-815.625</v>
      </c>
      <c r="CU212" s="44">
        <f>Tabla25[[#This Row],[ESC_DUR_COR_COD_ROS_TG_POS]]-Tabla25[[#This Row],[ESC_DUR_COR_COD_ESC_TG_POS]]</f>
        <v>-719.14285714285711</v>
      </c>
      <c r="CV212" s="44">
        <f>Tabla25[[#This Row],[ESC_DUR_COR_COD_ROS_TG_TOT]]-Tabla25[[#This Row],[ESC_DUR_COR_COD_ESC_TG_TOT]]</f>
        <v>-897.56</v>
      </c>
      <c r="CW212" s="47">
        <f>Tabla25[[#This Row],[ROS_NUM_COR_COD_ROS_TG_NEG]]-Tabla25[[#This Row],[ROS_NUM_COR_COD_ESC_TG_NEG]]</f>
        <v>2.25</v>
      </c>
      <c r="CX212" s="47">
        <f>Tabla25[[#This Row],[ROS_NUM_COR_COD_ROS_TG_NEU]]-Tabla25[[#This Row],[ROS_NUM_COR_COD_ESC_TG_NEU]]</f>
        <v>4.875</v>
      </c>
      <c r="CY212" s="47">
        <f>Tabla25[[#This Row],[ROS_NUM_COR_COD_ROS_TG_POS]]-Tabla25[[#This Row],[ROS_NUM_COR_COD_ESC_TG_POS]]</f>
        <v>1.0999999999999996</v>
      </c>
      <c r="CZ212" s="47">
        <f>Tabla25[[#This Row],[ROS_NUM_COR_COD_ROS_TG_TOT]]-Tabla25[[#This Row],[ROS_NUM_COR_COD_ESC_TG_TOT]]</f>
        <v>2.6153846153846159</v>
      </c>
      <c r="DA212" s="47">
        <f>Tabla25[[#This Row],[ROS_DUR_COR_COD_ROS_TG_NEG]]-Tabla25[[#This Row],[ROS_DUR_COR_COD_ESC_TG_NEG]]</f>
        <v>738</v>
      </c>
      <c r="DB212" s="47">
        <f>Tabla25[[#This Row],[ROS_DUR_COR_COD_ROS_TG_NEU]]-Tabla25[[#This Row],[ROS_DUR_COR_COD_ESC_TG_NEU]]</f>
        <v>1118.0833333333333</v>
      </c>
      <c r="DC212" s="47">
        <f>Tabla25[[#This Row],[ROS_DUR_COR_COD_ROS_TG_POS]]-Tabla25[[#This Row],[ROS_DUR_COR_COD_ESC_TG_POS]]</f>
        <v>231.91111111111104</v>
      </c>
      <c r="DD212" s="47">
        <f>Tabla25[[#This Row],[ROS_DUR_COR_COD_ROS_TG_TOT]]-Tabla25[[#This Row],[ROS_DUR_COR_COD_ESC_TG_TOT]]</f>
        <v>651.32274247491637</v>
      </c>
    </row>
    <row r="213" spans="1:108" x14ac:dyDescent="0.3">
      <c r="A213" s="2" t="s">
        <v>210</v>
      </c>
      <c r="B213" s="2">
        <v>60</v>
      </c>
      <c r="C213" s="2">
        <v>2</v>
      </c>
      <c r="D213" s="2">
        <v>63</v>
      </c>
      <c r="E213" s="19">
        <v>2.1666666666666665</v>
      </c>
      <c r="F213" s="19">
        <v>366.5</v>
      </c>
      <c r="G213" s="19">
        <v>2.1</v>
      </c>
      <c r="H213" s="19">
        <v>462.84615384615387</v>
      </c>
      <c r="I213" s="19">
        <v>2.0499999999999998</v>
      </c>
      <c r="J213" s="19">
        <v>338.8125</v>
      </c>
      <c r="K213" s="19">
        <v>2.103448275862069</v>
      </c>
      <c r="L213" s="19">
        <v>385.32558139534882</v>
      </c>
      <c r="M213" s="21">
        <v>2.6666666666666665</v>
      </c>
      <c r="N213" s="21">
        <v>451.33333333333331</v>
      </c>
      <c r="O213" s="21">
        <v>2.25</v>
      </c>
      <c r="P213" s="21">
        <v>439.28571428571428</v>
      </c>
      <c r="Q213" s="21">
        <v>2.15</v>
      </c>
      <c r="R213" s="21">
        <v>435.14285714285717</v>
      </c>
      <c r="S213" s="21">
        <v>2.3448275862068964</v>
      </c>
      <c r="T213" s="21">
        <v>442.13953488372096</v>
      </c>
      <c r="U213" s="22">
        <v>3.2</v>
      </c>
      <c r="V213" s="22">
        <v>472.2</v>
      </c>
      <c r="W213" s="22">
        <v>2.4444444444444446</v>
      </c>
      <c r="X213" s="22">
        <v>393</v>
      </c>
      <c r="Y213" s="22">
        <v>3</v>
      </c>
      <c r="Z213" s="22">
        <v>482.375</v>
      </c>
      <c r="AA213" s="22">
        <v>2.8888888888888888</v>
      </c>
      <c r="AB213" s="22">
        <v>448.81481481481484</v>
      </c>
      <c r="AC213" s="24">
        <v>1.1000000000000001</v>
      </c>
      <c r="AD213" s="24">
        <v>289</v>
      </c>
      <c r="AE213" s="24">
        <v>1.8888888888888888</v>
      </c>
      <c r="AF213" s="24">
        <v>405.6</v>
      </c>
      <c r="AG213" s="24">
        <v>1.625</v>
      </c>
      <c r="AH213" s="24">
        <v>312.16666666666669</v>
      </c>
      <c r="AI213" s="24">
        <v>1.5185185185185186</v>
      </c>
      <c r="AJ213" s="24">
        <v>331.47058823529414</v>
      </c>
      <c r="AK213" s="26">
        <v>1.4285714285714286</v>
      </c>
      <c r="AL213" s="26">
        <v>366.25</v>
      </c>
      <c r="AM213" s="26">
        <v>1.7</v>
      </c>
      <c r="AN213" s="26">
        <v>499.33333333333331</v>
      </c>
      <c r="AO213" s="26">
        <v>0.8</v>
      </c>
      <c r="AP213" s="26">
        <v>303.5</v>
      </c>
      <c r="AQ213" s="26">
        <v>1.2962962962962963</v>
      </c>
      <c r="AR213" s="26">
        <v>405.35714285714283</v>
      </c>
      <c r="AS213" s="28">
        <v>2</v>
      </c>
      <c r="AT213" s="28">
        <v>453.8</v>
      </c>
      <c r="AU213" s="28">
        <v>2.4</v>
      </c>
      <c r="AV213" s="28">
        <v>479.5</v>
      </c>
      <c r="AW213" s="28">
        <v>2.6</v>
      </c>
      <c r="AX213" s="28">
        <v>462.9</v>
      </c>
      <c r="AY213" s="28">
        <v>2.3703703703703702</v>
      </c>
      <c r="AZ213" s="28">
        <v>467.72</v>
      </c>
      <c r="BA213" s="33">
        <f>Tabla25[[#This Row],[ROS_NUM_COR_COD_ROS_TG_NEG]]-Tabla25[[#This Row],[PAS_NUM_COR_COD_ROS_TG_NEG]]</f>
        <v>-0.66666666666666652</v>
      </c>
      <c r="BB213" s="33">
        <f>Tabla25[[#This Row],[ROS_DUR_COR_COD_ROS_TG_NEG]]-Tabla25[[#This Row],[PAS_DUR_COR_COD_ROS_TG_NEG]]</f>
        <v>2.466666666666697</v>
      </c>
      <c r="BC213" s="33">
        <f>Tabla25[[#This Row],[ROS_NUM_COR_COD_ROS_TG_NEU]]-Tabla25[[#This Row],[PAS_NUM_COR_COD_ROS_TG_NEU]]</f>
        <v>0.14999999999999991</v>
      </c>
      <c r="BD213" s="33">
        <f>Tabla25[[#This Row],[ROS_DUR_COR_COD_ROS_TG_NEU]]-Tabla25[[#This Row],[PAS_DUR_COR_COD_ROS_TG_NEU]]</f>
        <v>40.214285714285722</v>
      </c>
      <c r="BE213" s="33">
        <f>Tabla25[[#This Row],[ROS_NUM_COR_COD_ROS_TG_POS]]-Tabla25[[#This Row],[PAS_NUM_COR_COD_ROS_TG_POS]]</f>
        <v>0.45000000000000018</v>
      </c>
      <c r="BF213" s="33">
        <f>Tabla25[[#This Row],[ROS_DUR_COR_COD_ROS_TG_POS]]-Tabla25[[#This Row],[PAS_DUR_COR_COD_ROS_TG_POS]]</f>
        <v>27.75714285714281</v>
      </c>
      <c r="BG213" s="33">
        <f>Tabla25[[#This Row],[ROS_NUM_COR_COD_ROS_TG_TOT]]-Tabla25[[#This Row],[PAS_NUM_COR_COD_ROS_TG_TOT]]</f>
        <v>2.5542784163473886E-2</v>
      </c>
      <c r="BH213" s="33">
        <f>Tabla25[[#This Row],[ROS_DUR_COR_COD_ROS_TG_TOT]]-Tabla25[[#This Row],[PAS_DUR_COR_COD_ROS_TG_TOT]]</f>
        <v>25.580465116279072</v>
      </c>
      <c r="BI213" s="30">
        <f>Tabla25[[#This Row],[ROS_NUM_COR_COD_ESC_TG_NEG]]-Tabla25[[#This Row],[PAS_NUM_COR_COD_ESC_TG_NEG]]</f>
        <v>-0.73809523809523792</v>
      </c>
      <c r="BJ213" s="30">
        <f>Tabla25[[#This Row],[ROS_DUR_COR_COD_ESC_TG_NEG]]-Tabla25[[#This Row],[PAS_DUR_COR_COD_ESC_TG_NEG]]</f>
        <v>-0.25</v>
      </c>
      <c r="BK213" s="30">
        <f>Tabla25[[#This Row],[ROS_NUM_COR_COD_ESC_TG_NEU]]-Tabla25[[#This Row],[PAS_NUM_COR_COD_ESC_TG_NEU]]</f>
        <v>-0.40000000000000013</v>
      </c>
      <c r="BL213" s="30">
        <f>Tabla25[[#This Row],[ROS_DUR_COR_COD_ESC_TG_NEU]]-Tabla25[[#This Row],[PAS_DUR_COR_COD_ESC_TG_NEU]]</f>
        <v>36.487179487179446</v>
      </c>
      <c r="BM213" s="30">
        <f>Tabla25[[#This Row],[ROS_NUM_COR_COD_ESC_TG_POS]]-Tabla25[[#This Row],[PAS_NUM_COR_COD_ESC_TG_POS]]</f>
        <v>-1.2499999999999998</v>
      </c>
      <c r="BN213" s="30">
        <f>Tabla25[[#This Row],[ROS_DUR_COR_COD_ESC_TG_POS]]-Tabla25[[#This Row],[PAS_DUR_COR_COD_ESC_TG_POS]]</f>
        <v>-35.3125</v>
      </c>
      <c r="BO213" s="30">
        <f>Tabla25[[#This Row],[ROS_NUM_COR_COD_ESC_TG_TOT]]-Tabla25[[#This Row],[PAS_NUM_COR_COD_ESC_TG_TOT]]</f>
        <v>-0.80715197956577267</v>
      </c>
      <c r="BP213" s="30">
        <f>Tabla25[[#This Row],[ROS_DUR_COR_COD_ESC_TG_TOT]]-Tabla25[[#This Row],[PAS_DUR_COR_COD_ESC_TG_TOT]]</f>
        <v>20.031561461794013</v>
      </c>
      <c r="BQ213" s="36">
        <f>Tabla25[[#This Row],[PAS_NUM_COR_COD_ROS_TG_NEG]]-Tabla25[[#This Row],[ESC_NUM_COR_COD_ROS_TG_NEG]]</f>
        <v>1.5666666666666664</v>
      </c>
      <c r="BR213" s="36">
        <f>Tabla25[[#This Row],[PAS_DUR_COR_COD_ROS_TG_NEG]]-Tabla25[[#This Row],[ESC_DUR_COR_COD_ROS_TG_NEG]]</f>
        <v>162.33333333333331</v>
      </c>
      <c r="BS213" s="36">
        <f>Tabla25[[#This Row],[PAS_NUM_COR_COD_ROS_TG_NEU]]-Tabla25[[#This Row],[ESC_NUM_COR_COD_ROS_TG_NEU]]</f>
        <v>0.36111111111111116</v>
      </c>
      <c r="BT213" s="36">
        <f>Tabla25[[#This Row],[PAS_DUR_COR_COD_ROS_TG_NEU]]-Tabla25[[#This Row],[ESC_DUR_COR_COD_ROS_TG_NEU]]</f>
        <v>33.685714285714255</v>
      </c>
      <c r="BU213" s="36">
        <f>Tabla25[[#This Row],[PAS_NUM_COR_COD_ROS_TG_POS]]-Tabla25[[#This Row],[ESC_NUM_COR_COD_ROS_TG_POS]]</f>
        <v>0.52499999999999991</v>
      </c>
      <c r="BV213" s="36">
        <f>Tabla25[[#This Row],[PAS_DUR_COR_COD_ROS_TG_POS]]-Tabla25[[#This Row],[ESC_DUR_COR_COD_ROS_TG_POS]]</f>
        <v>122.97619047619048</v>
      </c>
      <c r="BW213" s="36">
        <f>Tabla25[[#This Row],[PAS_NUM_COR_COD_ROS_TG_TOT]]-Tabla25[[#This Row],[ESC_NUM_COR_COD_ROS_TG_TOT]]</f>
        <v>0.82630906768837775</v>
      </c>
      <c r="BX213" s="36">
        <f>Tabla25[[#This Row],[PAS_DUR_COR_COD_ROS_TG_TOT]]-Tabla25[[#This Row],[ESC_DUR_COR_COD_ROS_TG_TOT]]</f>
        <v>110.66894664842681</v>
      </c>
      <c r="BY213" s="39">
        <f>Tabla25[[#This Row],[PAS_NUM_COR_COD_ESC_TG_NEG]]-Tabla25[[#This Row],[ESC_NUM_COR_COD_ESC_TG_NEG]]</f>
        <v>-1.0333333333333337</v>
      </c>
      <c r="BZ213" s="39">
        <f>Tabla25[[#This Row],[PAS_DUR_COR_COD_ESC_TG_NEG]]-Tabla25[[#This Row],[ESC_DUR_COR_COD_ESC_TG_NEG]]</f>
        <v>-105.69999999999999</v>
      </c>
      <c r="CA213" s="39">
        <f>Tabla25[[#This Row],[PAS_NUM_COR_COD_ESC_TG_NEU]]-Tabla25[[#This Row],[ESC_NUM_COR_COD_ESC_TG_NEU]]</f>
        <v>-0.34444444444444455</v>
      </c>
      <c r="CB213" s="39">
        <f>Tabla25[[#This Row],[PAS_DUR_COR_COD_ESC_TG_NEU]]-Tabla25[[#This Row],[ESC_DUR_COR_COD_ESC_TG_NEU]]</f>
        <v>69.846153846153868</v>
      </c>
      <c r="CC213" s="39">
        <f>Tabla25[[#This Row],[PAS_NUM_COR_COD_ESC_TG_POS]]-Tabla25[[#This Row],[ESC_NUM_COR_COD_ESC_TG_POS]]</f>
        <v>-0.95000000000000018</v>
      </c>
      <c r="CD213" s="39">
        <f>Tabla25[[#This Row],[PAS_DUR_COR_COD_ESC_TG_POS]]-Tabla25[[#This Row],[ESC_DUR_COR_COD_ESC_TG_POS]]</f>
        <v>-143.5625</v>
      </c>
      <c r="CE213" s="39">
        <f>Tabla25[[#This Row],[PAS_NUM_COR_COD_ESC_TG_TOT]]-Tabla25[[#This Row],[ESC_NUM_COR_COD_ESC_TG_TOT]]</f>
        <v>-0.78544061302681989</v>
      </c>
      <c r="CF213" s="39">
        <f>Tabla25[[#This Row],[PAS_DUR_COR_COD_ESC_TG_TOT]]-Tabla25[[#This Row],[ESC_DUR_COR_COD_ESC_TG_TOT]]</f>
        <v>-63.489233419466018</v>
      </c>
      <c r="CG213" s="42">
        <f>Tabla25[[#This Row],[PAS_NUM_COR_COD_ROS_TG_NEG]]-Tabla25[[#This Row],[PAS_NUM_COR_COD_ESC_TG_NEG]]</f>
        <v>0.5</v>
      </c>
      <c r="CH213" s="42">
        <f>Tabla25[[#This Row],[PAS_NUM_COR_COD_ROS_TG_NEU]]-Tabla25[[#This Row],[PAS_NUM_COR_COD_ESC_TG_NEU]]</f>
        <v>0.14999999999999991</v>
      </c>
      <c r="CI213" s="42">
        <f>Tabla25[[#This Row],[PAS_NUM_COR_COD_ROS_TG_POS]]-Tabla25[[#This Row],[PAS_NUM_COR_COD_ESC_TG_POS]]</f>
        <v>0.10000000000000009</v>
      </c>
      <c r="CJ213" s="42">
        <f>Tabla25[[#This Row],[PAS_NUM_COR_COD_ROS_TG_TOT]]-Tabla25[[#This Row],[PAS_NUM_COR_COD_ESC_TG_TOT]]</f>
        <v>0.2413793103448274</v>
      </c>
      <c r="CK213" s="42">
        <f>Tabla25[[#This Row],[PAS_DUR_COR_COD_ROS_TG_NEG]]-Tabla25[[#This Row],[PAS_DUR_COR_COD_ESC_TG_NEG]]</f>
        <v>84.833333333333314</v>
      </c>
      <c r="CL213" s="42">
        <f>Tabla25[[#This Row],[PAS_DUR_COR_COD_ROS_TG_NEU]]-Tabla25[[#This Row],[PAS_DUR_COR_COD_ESC_TG_NEU]]</f>
        <v>-23.56043956043959</v>
      </c>
      <c r="CM213" s="42">
        <f>Tabla25[[#This Row],[PAS_DUR_COR_COD_ROS_TG_POS]]-Tabla25[[#This Row],[PAS_DUR_COR_COD_ESC_TG_POS]]</f>
        <v>96.330357142857167</v>
      </c>
      <c r="CN213" s="42">
        <f>Tabla25[[#This Row],[PAS_DUR_COR_COD_ROS_TG_TOT]]-Tabla25[[#This Row],[PAS_DUR_COR_COD_ESC_TG_TOT]]</f>
        <v>56.813953488372135</v>
      </c>
      <c r="CO213" s="44">
        <f>Tabla25[[#This Row],[ESC_NUM_COR_COD_ROS_TG_NEG]]-Tabla25[[#This Row],[ESC_NUM_COR_COD_ESC_TG_NEG]]</f>
        <v>-2.1</v>
      </c>
      <c r="CP213" s="44">
        <f>Tabla25[[#This Row],[ESC_NUM_COR_COD_ROS_TG_NEU]]-Tabla25[[#This Row],[ESC_NUM_COR_COD_ESC_TG_NEU]]</f>
        <v>-0.5555555555555558</v>
      </c>
      <c r="CQ213" s="44">
        <f>Tabla25[[#This Row],[ESC_NUM_COR_COD_ROS_TG_POS]]-Tabla25[[#This Row],[ESC_NUM_COR_COD_ESC_TG_POS]]</f>
        <v>-1.375</v>
      </c>
      <c r="CR213" s="44">
        <f>Tabla25[[#This Row],[ESC_NUM_COR_COD_ROS_TG_TOT]]-Tabla25[[#This Row],[ESC_NUM_COR_COD_ESC_TG_TOT]]</f>
        <v>-1.3703703703703702</v>
      </c>
      <c r="CS213" s="44">
        <f>Tabla25[[#This Row],[ESC_DUR_COR_COD_ROS_TG_NEG]]-Tabla25[[#This Row],[ESC_DUR_COR_COD_ESC_TG_NEG]]</f>
        <v>-183.2</v>
      </c>
      <c r="CT213" s="44">
        <f>Tabla25[[#This Row],[ESC_DUR_COR_COD_ROS_TG_NEU]]-Tabla25[[#This Row],[ESC_DUR_COR_COD_ESC_TG_NEU]]</f>
        <v>12.600000000000023</v>
      </c>
      <c r="CU213" s="44">
        <f>Tabla25[[#This Row],[ESC_DUR_COR_COD_ROS_TG_POS]]-Tabla25[[#This Row],[ESC_DUR_COR_COD_ESC_TG_POS]]</f>
        <v>-170.20833333333331</v>
      </c>
      <c r="CV213" s="44">
        <f>Tabla25[[#This Row],[ESC_DUR_COR_COD_ROS_TG_TOT]]-Tabla25[[#This Row],[ESC_DUR_COR_COD_ESC_TG_TOT]]</f>
        <v>-117.34422657952069</v>
      </c>
      <c r="CW213" s="47">
        <f>Tabla25[[#This Row],[ROS_NUM_COR_COD_ROS_TG_NEG]]-Tabla25[[#This Row],[ROS_NUM_COR_COD_ESC_TG_NEG]]</f>
        <v>0.5714285714285714</v>
      </c>
      <c r="CX213" s="47">
        <f>Tabla25[[#This Row],[ROS_NUM_COR_COD_ROS_TG_NEU]]-Tabla25[[#This Row],[ROS_NUM_COR_COD_ESC_TG_NEU]]</f>
        <v>0.7</v>
      </c>
      <c r="CY213" s="47">
        <f>Tabla25[[#This Row],[ROS_NUM_COR_COD_ROS_TG_POS]]-Tabla25[[#This Row],[ROS_NUM_COR_COD_ESC_TG_POS]]</f>
        <v>1.8</v>
      </c>
      <c r="CZ213" s="47">
        <f>Tabla25[[#This Row],[ROS_NUM_COR_COD_ROS_TG_TOT]]-Tabla25[[#This Row],[ROS_NUM_COR_COD_ESC_TG_TOT]]</f>
        <v>1.074074074074074</v>
      </c>
      <c r="DA213" s="47">
        <f>Tabla25[[#This Row],[ROS_DUR_COR_COD_ROS_TG_NEG]]-Tabla25[[#This Row],[ROS_DUR_COR_COD_ESC_TG_NEG]]</f>
        <v>87.550000000000011</v>
      </c>
      <c r="DB213" s="47">
        <f>Tabla25[[#This Row],[ROS_DUR_COR_COD_ROS_TG_NEU]]-Tabla25[[#This Row],[ROS_DUR_COR_COD_ESC_TG_NEU]]</f>
        <v>-19.833333333333314</v>
      </c>
      <c r="DC213" s="47">
        <f>Tabla25[[#This Row],[ROS_DUR_COR_COD_ROS_TG_POS]]-Tabla25[[#This Row],[ROS_DUR_COR_COD_ESC_TG_POS]]</f>
        <v>159.39999999999998</v>
      </c>
      <c r="DD213" s="47">
        <f>Tabla25[[#This Row],[ROS_DUR_COR_COD_ROS_TG_TOT]]-Tabla25[[#This Row],[ROS_DUR_COR_COD_ESC_TG_TOT]]</f>
        <v>62.362857142857195</v>
      </c>
    </row>
    <row r="214" spans="1:108" x14ac:dyDescent="0.3">
      <c r="A214" s="4" t="s">
        <v>211</v>
      </c>
      <c r="B214" s="2">
        <v>60</v>
      </c>
      <c r="C214" s="2">
        <v>2</v>
      </c>
      <c r="D214" s="2">
        <v>63</v>
      </c>
      <c r="E214" s="19">
        <v>1.9411764705882353</v>
      </c>
      <c r="F214" s="19">
        <v>796.4545454545455</v>
      </c>
      <c r="G214" s="19">
        <v>2.9473684210526314</v>
      </c>
      <c r="H214" s="19">
        <v>1114.9285714285713</v>
      </c>
      <c r="I214" s="19">
        <v>2.4705882352941178</v>
      </c>
      <c r="J214" s="19">
        <v>920.41666666666663</v>
      </c>
      <c r="K214" s="19">
        <v>2.4716981132075473</v>
      </c>
      <c r="L214" s="19">
        <v>957.16216216216219</v>
      </c>
      <c r="M214" s="21">
        <v>4.2941176470588234</v>
      </c>
      <c r="N214" s="21">
        <v>1393.5333333333333</v>
      </c>
      <c r="O214" s="21">
        <v>2.8421052631578947</v>
      </c>
      <c r="P214" s="21">
        <v>1094.0833333333333</v>
      </c>
      <c r="Q214" s="21">
        <v>3.9411764705882355</v>
      </c>
      <c r="R214" s="21">
        <v>1147.625</v>
      </c>
      <c r="S214" s="21">
        <v>3.6603773584905661</v>
      </c>
      <c r="T214" s="21">
        <v>1218.4651162790697</v>
      </c>
      <c r="U214" s="22">
        <v>4.7142857142857144</v>
      </c>
      <c r="V214" s="22">
        <v>1393.8571428571429</v>
      </c>
      <c r="W214" s="22">
        <v>5.8888888888888893</v>
      </c>
      <c r="X214" s="22">
        <v>1695.8888888888889</v>
      </c>
      <c r="Y214" s="22">
        <v>3.8</v>
      </c>
      <c r="Z214" s="22">
        <v>1153.5555555555557</v>
      </c>
      <c r="AA214" s="22">
        <v>4.7692307692307692</v>
      </c>
      <c r="AB214" s="22">
        <v>1416.08</v>
      </c>
      <c r="AC214" s="24">
        <v>2.7142857142857144</v>
      </c>
      <c r="AD214" s="24">
        <v>708.28571428571433</v>
      </c>
      <c r="AE214" s="24">
        <v>1.7777777777777777</v>
      </c>
      <c r="AF214" s="24">
        <v>532.16666666666663</v>
      </c>
      <c r="AG214" s="24">
        <v>3.2</v>
      </c>
      <c r="AH214" s="24">
        <v>1258.625</v>
      </c>
      <c r="AI214" s="24">
        <v>2.5769230769230771</v>
      </c>
      <c r="AJ214" s="24">
        <v>867.61904761904759</v>
      </c>
      <c r="AK214" s="26">
        <v>1</v>
      </c>
      <c r="AL214" s="26">
        <v>128</v>
      </c>
      <c r="AO214" s="26">
        <v>6.5</v>
      </c>
      <c r="AP214" s="26">
        <v>1938.5</v>
      </c>
      <c r="AQ214" s="26">
        <v>4.666666666666667</v>
      </c>
      <c r="AR214" s="26">
        <v>1335</v>
      </c>
      <c r="AS214" s="28">
        <v>7</v>
      </c>
      <c r="AT214" s="28">
        <v>1980</v>
      </c>
      <c r="AW214" s="28">
        <v>0</v>
      </c>
      <c r="AY214" s="28">
        <v>2.3333333333333335</v>
      </c>
      <c r="AZ214" s="28">
        <v>1980</v>
      </c>
      <c r="BA214" s="33">
        <f>Tabla25[[#This Row],[ROS_NUM_COR_COD_ROS_TG_NEG]]-Tabla25[[#This Row],[PAS_NUM_COR_COD_ROS_TG_NEG]]</f>
        <v>2.7058823529411766</v>
      </c>
      <c r="BB214" s="33">
        <f>Tabla25[[#This Row],[ROS_DUR_COR_COD_ROS_TG_NEG]]-Tabla25[[#This Row],[PAS_DUR_COR_COD_ROS_TG_NEG]]</f>
        <v>586.4666666666667</v>
      </c>
      <c r="BC214" s="33">
        <f>Tabla25[[#This Row],[ROS_NUM_COR_COD_ROS_TG_NEU]]-Tabla25[[#This Row],[PAS_NUM_COR_COD_ROS_TG_NEU]]</f>
        <v>-2.8421052631578947</v>
      </c>
      <c r="BD214" s="33">
        <f>Tabla25[[#This Row],[ROS_DUR_COR_COD_ROS_TG_NEU]]-Tabla25[[#This Row],[PAS_DUR_COR_COD_ROS_TG_NEU]]</f>
        <v>-1094.0833333333333</v>
      </c>
      <c r="BE214" s="33">
        <f>Tabla25[[#This Row],[ROS_NUM_COR_COD_ROS_TG_POS]]-Tabla25[[#This Row],[PAS_NUM_COR_COD_ROS_TG_POS]]</f>
        <v>-3.9411764705882355</v>
      </c>
      <c r="BF214" s="33">
        <f>Tabla25[[#This Row],[ROS_DUR_COR_COD_ROS_TG_POS]]-Tabla25[[#This Row],[PAS_DUR_COR_COD_ROS_TG_POS]]</f>
        <v>-1147.625</v>
      </c>
      <c r="BG214" s="33">
        <f>Tabla25[[#This Row],[ROS_NUM_COR_COD_ROS_TG_TOT]]-Tabla25[[#This Row],[PAS_NUM_COR_COD_ROS_TG_TOT]]</f>
        <v>-1.3270440251572326</v>
      </c>
      <c r="BH214" s="33">
        <f>Tabla25[[#This Row],[ROS_DUR_COR_COD_ROS_TG_TOT]]-Tabla25[[#This Row],[PAS_DUR_COR_COD_ROS_TG_TOT]]</f>
        <v>761.53488372093034</v>
      </c>
      <c r="BI214" s="30">
        <f>Tabla25[[#This Row],[ROS_NUM_COR_COD_ESC_TG_NEG]]-Tabla25[[#This Row],[PAS_NUM_COR_COD_ESC_TG_NEG]]</f>
        <v>-0.94117647058823528</v>
      </c>
      <c r="BJ214" s="30">
        <f>Tabla25[[#This Row],[ROS_DUR_COR_COD_ESC_TG_NEG]]-Tabla25[[#This Row],[PAS_DUR_COR_COD_ESC_TG_NEG]]</f>
        <v>-668.4545454545455</v>
      </c>
      <c r="BK214" s="30">
        <f>Tabla25[[#This Row],[ROS_NUM_COR_COD_ESC_TG_NEU]]-Tabla25[[#This Row],[PAS_NUM_COR_COD_ESC_TG_NEU]]</f>
        <v>-2.9473684210526314</v>
      </c>
      <c r="BL214" s="30">
        <f>Tabla25[[#This Row],[ROS_DUR_COR_COD_ESC_TG_NEU]]-Tabla25[[#This Row],[PAS_DUR_COR_COD_ESC_TG_NEU]]</f>
        <v>-1114.9285714285713</v>
      </c>
      <c r="BM214" s="30">
        <f>Tabla25[[#This Row],[ROS_NUM_COR_COD_ESC_TG_POS]]-Tabla25[[#This Row],[PAS_NUM_COR_COD_ESC_TG_POS]]</f>
        <v>4.0294117647058822</v>
      </c>
      <c r="BN214" s="30">
        <f>Tabla25[[#This Row],[ROS_DUR_COR_COD_ESC_TG_POS]]-Tabla25[[#This Row],[PAS_DUR_COR_COD_ESC_TG_POS]]</f>
        <v>1018.0833333333334</v>
      </c>
      <c r="BO214" s="30">
        <f>Tabla25[[#This Row],[ROS_NUM_COR_COD_ESC_TG_TOT]]-Tabla25[[#This Row],[PAS_NUM_COR_COD_ESC_TG_TOT]]</f>
        <v>2.1949685534591197</v>
      </c>
      <c r="BP214" s="30">
        <f>Tabla25[[#This Row],[ROS_DUR_COR_COD_ESC_TG_TOT]]-Tabla25[[#This Row],[PAS_DUR_COR_COD_ESC_TG_TOT]]</f>
        <v>377.83783783783781</v>
      </c>
      <c r="BQ214" s="36">
        <f>Tabla25[[#This Row],[PAS_NUM_COR_COD_ROS_TG_NEG]]-Tabla25[[#This Row],[ESC_NUM_COR_COD_ROS_TG_NEG]]</f>
        <v>1.579831932773109</v>
      </c>
      <c r="BR214" s="36">
        <f>Tabla25[[#This Row],[PAS_DUR_COR_COD_ROS_TG_NEG]]-Tabla25[[#This Row],[ESC_DUR_COR_COD_ROS_TG_NEG]]</f>
        <v>685.24761904761897</v>
      </c>
      <c r="BS214" s="36">
        <f>Tabla25[[#This Row],[PAS_NUM_COR_COD_ROS_TG_NEU]]-Tabla25[[#This Row],[ESC_NUM_COR_COD_ROS_TG_NEU]]</f>
        <v>1.064327485380117</v>
      </c>
      <c r="BT214" s="36">
        <f>Tabla25[[#This Row],[PAS_DUR_COR_COD_ROS_TG_NEU]]-Tabla25[[#This Row],[ESC_DUR_COR_COD_ROS_TG_NEU]]</f>
        <v>561.91666666666663</v>
      </c>
      <c r="BU214" s="36">
        <f>Tabla25[[#This Row],[PAS_NUM_COR_COD_ROS_TG_POS]]-Tabla25[[#This Row],[ESC_NUM_COR_COD_ROS_TG_POS]]</f>
        <v>0.74117647058823533</v>
      </c>
      <c r="BV214" s="36">
        <f>Tabla25[[#This Row],[PAS_DUR_COR_COD_ROS_TG_POS]]-Tabla25[[#This Row],[ESC_DUR_COR_COD_ROS_TG_POS]]</f>
        <v>-111</v>
      </c>
      <c r="BW214" s="36">
        <f>Tabla25[[#This Row],[PAS_NUM_COR_COD_ROS_TG_TOT]]-Tabla25[[#This Row],[ESC_NUM_COR_COD_ROS_TG_TOT]]</f>
        <v>1.083454281567489</v>
      </c>
      <c r="BX214" s="36">
        <f>Tabla25[[#This Row],[PAS_DUR_COR_COD_ROS_TG_TOT]]-Tabla25[[#This Row],[ESC_DUR_COR_COD_ROS_TG_TOT]]</f>
        <v>350.84606866002207</v>
      </c>
      <c r="BY214" s="39">
        <f>Tabla25[[#This Row],[PAS_NUM_COR_COD_ESC_TG_NEG]]-Tabla25[[#This Row],[ESC_NUM_COR_COD_ESC_TG_NEG]]</f>
        <v>-2.7731092436974789</v>
      </c>
      <c r="BZ214" s="39">
        <f>Tabla25[[#This Row],[PAS_DUR_COR_COD_ESC_TG_NEG]]-Tabla25[[#This Row],[ESC_DUR_COR_COD_ESC_TG_NEG]]</f>
        <v>-597.40259740259739</v>
      </c>
      <c r="CA214" s="39">
        <f>Tabla25[[#This Row],[PAS_NUM_COR_COD_ESC_TG_NEU]]-Tabla25[[#This Row],[ESC_NUM_COR_COD_ESC_TG_NEU]]</f>
        <v>-2.9415204678362579</v>
      </c>
      <c r="CB214" s="39">
        <f>Tabla25[[#This Row],[PAS_DUR_COR_COD_ESC_TG_NEU]]-Tabla25[[#This Row],[ESC_DUR_COR_COD_ESC_TG_NEU]]</f>
        <v>-580.96031746031758</v>
      </c>
      <c r="CC214" s="39">
        <f>Tabla25[[#This Row],[PAS_NUM_COR_COD_ESC_TG_POS]]-Tabla25[[#This Row],[ESC_NUM_COR_COD_ESC_TG_POS]]</f>
        <v>-1.3294117647058821</v>
      </c>
      <c r="CD214" s="39">
        <f>Tabla25[[#This Row],[PAS_DUR_COR_COD_ESC_TG_POS]]-Tabla25[[#This Row],[ESC_DUR_COR_COD_ESC_TG_POS]]</f>
        <v>-233.13888888888903</v>
      </c>
      <c r="CE214" s="39">
        <f>Tabla25[[#This Row],[PAS_NUM_COR_COD_ESC_TG_TOT]]-Tabla25[[#This Row],[ESC_NUM_COR_COD_ESC_TG_TOT]]</f>
        <v>-2.2975326560232219</v>
      </c>
      <c r="CF214" s="39">
        <f>Tabla25[[#This Row],[PAS_DUR_COR_COD_ESC_TG_TOT]]-Tabla25[[#This Row],[ESC_DUR_COR_COD_ESC_TG_TOT]]</f>
        <v>-458.91783783783774</v>
      </c>
      <c r="CG214" s="42">
        <f>Tabla25[[#This Row],[PAS_NUM_COR_COD_ROS_TG_NEG]]-Tabla25[[#This Row],[PAS_NUM_COR_COD_ESC_TG_NEG]]</f>
        <v>2.3529411764705879</v>
      </c>
      <c r="CH214" s="42">
        <f>Tabla25[[#This Row],[PAS_NUM_COR_COD_ROS_TG_NEU]]-Tabla25[[#This Row],[PAS_NUM_COR_COD_ESC_TG_NEU]]</f>
        <v>-0.10526315789473673</v>
      </c>
      <c r="CI214" s="42">
        <f>Tabla25[[#This Row],[PAS_NUM_COR_COD_ROS_TG_POS]]-Tabla25[[#This Row],[PAS_NUM_COR_COD_ESC_TG_POS]]</f>
        <v>1.4705882352941178</v>
      </c>
      <c r="CJ214" s="42">
        <f>Tabla25[[#This Row],[PAS_NUM_COR_COD_ROS_TG_TOT]]-Tabla25[[#This Row],[PAS_NUM_COR_COD_ESC_TG_TOT]]</f>
        <v>1.1886792452830188</v>
      </c>
      <c r="CK214" s="42">
        <f>Tabla25[[#This Row],[PAS_DUR_COR_COD_ROS_TG_NEG]]-Tabla25[[#This Row],[PAS_DUR_COR_COD_ESC_TG_NEG]]</f>
        <v>597.07878787878781</v>
      </c>
      <c r="CL214" s="42">
        <f>Tabla25[[#This Row],[PAS_DUR_COR_COD_ROS_TG_NEU]]-Tabla25[[#This Row],[PAS_DUR_COR_COD_ESC_TG_NEU]]</f>
        <v>-20.845238095238074</v>
      </c>
      <c r="CM214" s="42">
        <f>Tabla25[[#This Row],[PAS_DUR_COR_COD_ROS_TG_POS]]-Tabla25[[#This Row],[PAS_DUR_COR_COD_ESC_TG_POS]]</f>
        <v>227.20833333333337</v>
      </c>
      <c r="CN214" s="42">
        <f>Tabla25[[#This Row],[PAS_DUR_COR_COD_ROS_TG_TOT]]-Tabla25[[#This Row],[PAS_DUR_COR_COD_ESC_TG_TOT]]</f>
        <v>261.30295411690747</v>
      </c>
      <c r="CO214" s="44">
        <f>Tabla25[[#This Row],[ESC_NUM_COR_COD_ROS_TG_NEG]]-Tabla25[[#This Row],[ESC_NUM_COR_COD_ESC_TG_NEG]]</f>
        <v>-2</v>
      </c>
      <c r="CP214" s="44">
        <f>Tabla25[[#This Row],[ESC_NUM_COR_COD_ROS_TG_NEU]]-Tabla25[[#This Row],[ESC_NUM_COR_COD_ESC_TG_NEU]]</f>
        <v>-4.1111111111111116</v>
      </c>
      <c r="CQ214" s="44">
        <f>Tabla25[[#This Row],[ESC_NUM_COR_COD_ROS_TG_POS]]-Tabla25[[#This Row],[ESC_NUM_COR_COD_ESC_TG_POS]]</f>
        <v>-0.59999999999999964</v>
      </c>
      <c r="CR214" s="44">
        <f>Tabla25[[#This Row],[ESC_NUM_COR_COD_ROS_TG_TOT]]-Tabla25[[#This Row],[ESC_NUM_COR_COD_ESC_TG_TOT]]</f>
        <v>-2.1923076923076921</v>
      </c>
      <c r="CS214" s="44">
        <f>Tabla25[[#This Row],[ESC_DUR_COR_COD_ROS_TG_NEG]]-Tabla25[[#This Row],[ESC_DUR_COR_COD_ESC_TG_NEG]]</f>
        <v>-685.57142857142856</v>
      </c>
      <c r="CT214" s="44">
        <f>Tabla25[[#This Row],[ESC_DUR_COR_COD_ROS_TG_NEU]]-Tabla25[[#This Row],[ESC_DUR_COR_COD_ESC_TG_NEU]]</f>
        <v>-1163.7222222222222</v>
      </c>
      <c r="CU214" s="44">
        <f>Tabla25[[#This Row],[ESC_DUR_COR_COD_ROS_TG_POS]]-Tabla25[[#This Row],[ESC_DUR_COR_COD_ESC_TG_POS]]</f>
        <v>105.06944444444434</v>
      </c>
      <c r="CV214" s="44">
        <f>Tabla25[[#This Row],[ESC_DUR_COR_COD_ROS_TG_TOT]]-Tabla25[[#This Row],[ESC_DUR_COR_COD_ESC_TG_TOT]]</f>
        <v>-548.46095238095234</v>
      </c>
      <c r="CW214" s="47">
        <f>Tabla25[[#This Row],[ROS_NUM_COR_COD_ROS_TG_NEG]]-Tabla25[[#This Row],[ROS_NUM_COR_COD_ESC_TG_NEG]]</f>
        <v>6</v>
      </c>
      <c r="CX214" s="47">
        <f>Tabla25[[#This Row],[ROS_NUM_COR_COD_ROS_TG_NEU]]-Tabla25[[#This Row],[ROS_NUM_COR_COD_ESC_TG_NEU]]</f>
        <v>0</v>
      </c>
      <c r="CY214" s="47">
        <f>Tabla25[[#This Row],[ROS_NUM_COR_COD_ROS_TG_POS]]-Tabla25[[#This Row],[ROS_NUM_COR_COD_ESC_TG_POS]]</f>
        <v>-6.5</v>
      </c>
      <c r="CZ214" s="47">
        <f>Tabla25[[#This Row],[ROS_NUM_COR_COD_ROS_TG_TOT]]-Tabla25[[#This Row],[ROS_NUM_COR_COD_ESC_TG_TOT]]</f>
        <v>-2.3333333333333335</v>
      </c>
      <c r="DA214" s="47">
        <f>Tabla25[[#This Row],[ROS_DUR_COR_COD_ROS_TG_NEG]]-Tabla25[[#This Row],[ROS_DUR_COR_COD_ESC_TG_NEG]]</f>
        <v>1852</v>
      </c>
      <c r="DB214" s="47">
        <f>Tabla25[[#This Row],[ROS_DUR_COR_COD_ROS_TG_NEU]]-Tabla25[[#This Row],[ROS_DUR_COR_COD_ESC_TG_NEU]]</f>
        <v>0</v>
      </c>
      <c r="DC214" s="47">
        <f>Tabla25[[#This Row],[ROS_DUR_COR_COD_ROS_TG_POS]]-Tabla25[[#This Row],[ROS_DUR_COR_COD_ESC_TG_POS]]</f>
        <v>-1938.5</v>
      </c>
      <c r="DD214" s="47">
        <f>Tabla25[[#This Row],[ROS_DUR_COR_COD_ROS_TG_TOT]]-Tabla25[[#This Row],[ROS_DUR_COR_COD_ESC_TG_TOT]]</f>
        <v>645</v>
      </c>
    </row>
    <row r="215" spans="1:108" x14ac:dyDescent="0.3">
      <c r="A215" s="4" t="s">
        <v>212</v>
      </c>
      <c r="B215" s="2">
        <v>60</v>
      </c>
      <c r="C215" s="2">
        <v>2</v>
      </c>
      <c r="D215" s="2">
        <v>64</v>
      </c>
      <c r="E215" s="19">
        <v>1.263157894736842</v>
      </c>
      <c r="F215" s="19">
        <v>834.83333333333337</v>
      </c>
      <c r="G215" s="19">
        <v>1.4444444444444444</v>
      </c>
      <c r="H215" s="19">
        <v>795.5</v>
      </c>
      <c r="I215" s="19">
        <v>0.35294117647058826</v>
      </c>
      <c r="J215" s="19">
        <v>490.5</v>
      </c>
      <c r="K215" s="19">
        <v>1.037037037037037</v>
      </c>
      <c r="L215" s="19">
        <v>768.78571428571433</v>
      </c>
      <c r="M215" s="21">
        <v>1.0526315789473684</v>
      </c>
      <c r="N215" s="21">
        <v>690.33333333333337</v>
      </c>
      <c r="O215" s="21">
        <v>1.8888888888888888</v>
      </c>
      <c r="P215" s="21">
        <v>1347.4</v>
      </c>
      <c r="Q215" s="21">
        <v>5.8823529411764705E-2</v>
      </c>
      <c r="R215" s="21">
        <v>102</v>
      </c>
      <c r="S215" s="21">
        <v>1.0185185185185186</v>
      </c>
      <c r="T215" s="21">
        <v>915.08333333333337</v>
      </c>
      <c r="U215" s="22">
        <v>0.75</v>
      </c>
      <c r="V215" s="22">
        <v>237.75</v>
      </c>
      <c r="W215" s="22">
        <v>1.7142857142857142</v>
      </c>
      <c r="X215" s="22">
        <v>426</v>
      </c>
      <c r="Y215" s="22">
        <v>0.5</v>
      </c>
      <c r="Z215" s="22">
        <v>270.5</v>
      </c>
      <c r="AA215" s="22">
        <v>0.95652173913043481</v>
      </c>
      <c r="AB215" s="22">
        <v>307.77777777777777</v>
      </c>
      <c r="AC215" s="24">
        <v>1</v>
      </c>
      <c r="AD215" s="24">
        <v>195.4</v>
      </c>
      <c r="AE215" s="24">
        <v>0.8571428571428571</v>
      </c>
      <c r="AF215" s="24">
        <v>296.5</v>
      </c>
      <c r="AG215" s="24">
        <v>1.375</v>
      </c>
      <c r="AH215" s="24">
        <v>507.75</v>
      </c>
      <c r="AI215" s="24">
        <v>1.0869565217391304</v>
      </c>
      <c r="AJ215" s="24">
        <v>322.61538461538464</v>
      </c>
      <c r="AK215" s="26">
        <v>0.75</v>
      </c>
      <c r="AL215" s="26">
        <v>368</v>
      </c>
      <c r="AM215" s="26">
        <v>2.2999999999999998</v>
      </c>
      <c r="AN215" s="26">
        <v>645.5</v>
      </c>
      <c r="AO215" s="26">
        <v>0.9</v>
      </c>
      <c r="AP215" s="26">
        <v>390.5</v>
      </c>
      <c r="AQ215" s="26">
        <v>1.3571428571428572</v>
      </c>
      <c r="AR215" s="26">
        <v>514.25</v>
      </c>
      <c r="AS215" s="28">
        <v>1</v>
      </c>
      <c r="AT215" s="28">
        <v>234.4</v>
      </c>
      <c r="AU215" s="28">
        <v>1.6</v>
      </c>
      <c r="AV215" s="28">
        <v>595.4</v>
      </c>
      <c r="AW215" s="28">
        <v>1.8</v>
      </c>
      <c r="AX215" s="28">
        <v>428.71428571428572</v>
      </c>
      <c r="AY215" s="28">
        <v>1.5</v>
      </c>
      <c r="AZ215" s="28">
        <v>420.58823529411762</v>
      </c>
      <c r="BA215" s="33">
        <f>Tabla25[[#This Row],[ROS_NUM_COR_COD_ROS_TG_NEG]]-Tabla25[[#This Row],[PAS_NUM_COR_COD_ROS_TG_NEG]]</f>
        <v>-5.2631578947368363E-2</v>
      </c>
      <c r="BB215" s="33">
        <f>Tabla25[[#This Row],[ROS_DUR_COR_COD_ROS_TG_NEG]]-Tabla25[[#This Row],[PAS_DUR_COR_COD_ROS_TG_NEG]]</f>
        <v>-455.93333333333339</v>
      </c>
      <c r="BC215" s="33">
        <f>Tabla25[[#This Row],[ROS_NUM_COR_COD_ROS_TG_NEU]]-Tabla25[[#This Row],[PAS_NUM_COR_COD_ROS_TG_NEU]]</f>
        <v>-0.28888888888888875</v>
      </c>
      <c r="BD215" s="33">
        <f>Tabla25[[#This Row],[ROS_DUR_COR_COD_ROS_TG_NEU]]-Tabla25[[#This Row],[PAS_DUR_COR_COD_ROS_TG_NEU]]</f>
        <v>-752.00000000000011</v>
      </c>
      <c r="BE215" s="33">
        <f>Tabla25[[#This Row],[ROS_NUM_COR_COD_ROS_TG_POS]]-Tabla25[[#This Row],[PAS_NUM_COR_COD_ROS_TG_POS]]</f>
        <v>1.7411764705882353</v>
      </c>
      <c r="BF215" s="33">
        <f>Tabla25[[#This Row],[ROS_DUR_COR_COD_ROS_TG_POS]]-Tabla25[[#This Row],[PAS_DUR_COR_COD_ROS_TG_POS]]</f>
        <v>326.71428571428572</v>
      </c>
      <c r="BG215" s="33">
        <f>Tabla25[[#This Row],[ROS_NUM_COR_COD_ROS_TG_TOT]]-Tabla25[[#This Row],[PAS_NUM_COR_COD_ROS_TG_TOT]]</f>
        <v>0.4814814814814814</v>
      </c>
      <c r="BH215" s="33">
        <f>Tabla25[[#This Row],[ROS_DUR_COR_COD_ROS_TG_TOT]]-Tabla25[[#This Row],[PAS_DUR_COR_COD_ROS_TG_TOT]]</f>
        <v>-494.49509803921575</v>
      </c>
      <c r="BI215" s="30">
        <f>Tabla25[[#This Row],[ROS_NUM_COR_COD_ESC_TG_NEG]]-Tabla25[[#This Row],[PAS_NUM_COR_COD_ESC_TG_NEG]]</f>
        <v>-0.51315789473684204</v>
      </c>
      <c r="BJ215" s="30">
        <f>Tabla25[[#This Row],[ROS_DUR_COR_COD_ESC_TG_NEG]]-Tabla25[[#This Row],[PAS_DUR_COR_COD_ESC_TG_NEG]]</f>
        <v>-466.83333333333337</v>
      </c>
      <c r="BK215" s="30">
        <f>Tabla25[[#This Row],[ROS_NUM_COR_COD_ESC_TG_NEU]]-Tabla25[[#This Row],[PAS_NUM_COR_COD_ESC_TG_NEU]]</f>
        <v>0.8555555555555554</v>
      </c>
      <c r="BL215" s="30">
        <f>Tabla25[[#This Row],[ROS_DUR_COR_COD_ESC_TG_NEU]]-Tabla25[[#This Row],[PAS_DUR_COR_COD_ESC_TG_NEU]]</f>
        <v>-150</v>
      </c>
      <c r="BM215" s="30">
        <f>Tabla25[[#This Row],[ROS_NUM_COR_COD_ESC_TG_POS]]-Tabla25[[#This Row],[PAS_NUM_COR_COD_ESC_TG_POS]]</f>
        <v>0.54705882352941182</v>
      </c>
      <c r="BN215" s="30">
        <f>Tabla25[[#This Row],[ROS_DUR_COR_COD_ESC_TG_POS]]-Tabla25[[#This Row],[PAS_DUR_COR_COD_ESC_TG_POS]]</f>
        <v>-100</v>
      </c>
      <c r="BO215" s="30">
        <f>Tabla25[[#This Row],[ROS_NUM_COR_COD_ESC_TG_TOT]]-Tabla25[[#This Row],[PAS_NUM_COR_COD_ESC_TG_TOT]]</f>
        <v>0.32010582010582023</v>
      </c>
      <c r="BP215" s="30">
        <f>Tabla25[[#This Row],[ROS_DUR_COR_COD_ESC_TG_TOT]]-Tabla25[[#This Row],[PAS_DUR_COR_COD_ESC_TG_TOT]]</f>
        <v>-254.53571428571433</v>
      </c>
      <c r="BQ215" s="36">
        <f>Tabla25[[#This Row],[PAS_NUM_COR_COD_ROS_TG_NEG]]-Tabla25[[#This Row],[ESC_NUM_COR_COD_ROS_TG_NEG]]</f>
        <v>5.2631578947368363E-2</v>
      </c>
      <c r="BR215" s="36">
        <f>Tabla25[[#This Row],[PAS_DUR_COR_COD_ROS_TG_NEG]]-Tabla25[[#This Row],[ESC_DUR_COR_COD_ROS_TG_NEG]]</f>
        <v>494.93333333333339</v>
      </c>
      <c r="BS215" s="36">
        <f>Tabla25[[#This Row],[PAS_NUM_COR_COD_ROS_TG_NEU]]-Tabla25[[#This Row],[ESC_NUM_COR_COD_ROS_TG_NEU]]</f>
        <v>1.0317460317460316</v>
      </c>
      <c r="BT215" s="36">
        <f>Tabla25[[#This Row],[PAS_DUR_COR_COD_ROS_TG_NEU]]-Tabla25[[#This Row],[ESC_DUR_COR_COD_ROS_TG_NEU]]</f>
        <v>1050.9000000000001</v>
      </c>
      <c r="BU215" s="36">
        <f>Tabla25[[#This Row],[PAS_NUM_COR_COD_ROS_TG_POS]]-Tabla25[[#This Row],[ESC_NUM_COR_COD_ROS_TG_POS]]</f>
        <v>-1.3161764705882353</v>
      </c>
      <c r="BV215" s="36">
        <f>Tabla25[[#This Row],[PAS_DUR_COR_COD_ROS_TG_POS]]-Tabla25[[#This Row],[ESC_DUR_COR_COD_ROS_TG_POS]]</f>
        <v>-405.75</v>
      </c>
      <c r="BW215" s="36">
        <f>Tabla25[[#This Row],[PAS_NUM_COR_COD_ROS_TG_TOT]]-Tabla25[[#This Row],[ESC_NUM_COR_COD_ROS_TG_TOT]]</f>
        <v>-6.8438003220611776E-2</v>
      </c>
      <c r="BX215" s="36">
        <f>Tabla25[[#This Row],[PAS_DUR_COR_COD_ROS_TG_TOT]]-Tabla25[[#This Row],[ESC_DUR_COR_COD_ROS_TG_TOT]]</f>
        <v>592.46794871794873</v>
      </c>
      <c r="BY215" s="39">
        <f>Tabla25[[#This Row],[PAS_NUM_COR_COD_ESC_TG_NEG]]-Tabla25[[#This Row],[ESC_NUM_COR_COD_ESC_TG_NEG]]</f>
        <v>0.51315789473684204</v>
      </c>
      <c r="BZ215" s="39">
        <f>Tabla25[[#This Row],[PAS_DUR_COR_COD_ESC_TG_NEG]]-Tabla25[[#This Row],[ESC_DUR_COR_COD_ESC_TG_NEG]]</f>
        <v>597.08333333333337</v>
      </c>
      <c r="CA215" s="39">
        <f>Tabla25[[#This Row],[PAS_NUM_COR_COD_ESC_TG_NEU]]-Tabla25[[#This Row],[ESC_NUM_COR_COD_ESC_TG_NEU]]</f>
        <v>-0.26984126984126977</v>
      </c>
      <c r="CB215" s="39">
        <f>Tabla25[[#This Row],[PAS_DUR_COR_COD_ESC_TG_NEU]]-Tabla25[[#This Row],[ESC_DUR_COR_COD_ESC_TG_NEU]]</f>
        <v>369.5</v>
      </c>
      <c r="CC215" s="39">
        <f>Tabla25[[#This Row],[PAS_NUM_COR_COD_ESC_TG_POS]]-Tabla25[[#This Row],[ESC_NUM_COR_COD_ESC_TG_POS]]</f>
        <v>-0.14705882352941174</v>
      </c>
      <c r="CD215" s="39">
        <f>Tabla25[[#This Row],[PAS_DUR_COR_COD_ESC_TG_POS]]-Tabla25[[#This Row],[ESC_DUR_COR_COD_ESC_TG_POS]]</f>
        <v>220</v>
      </c>
      <c r="CE215" s="39">
        <f>Tabla25[[#This Row],[PAS_NUM_COR_COD_ESC_TG_TOT]]-Tabla25[[#This Row],[ESC_NUM_COR_COD_ESC_TG_TOT]]</f>
        <v>8.0515297906602168E-2</v>
      </c>
      <c r="CF215" s="39">
        <f>Tabla25[[#This Row],[PAS_DUR_COR_COD_ESC_TG_TOT]]-Tabla25[[#This Row],[ESC_DUR_COR_COD_ESC_TG_TOT]]</f>
        <v>461.00793650793656</v>
      </c>
      <c r="CG215" s="42">
        <f>Tabla25[[#This Row],[PAS_NUM_COR_COD_ROS_TG_NEG]]-Tabla25[[#This Row],[PAS_NUM_COR_COD_ESC_TG_NEG]]</f>
        <v>-0.21052631578947367</v>
      </c>
      <c r="CH215" s="42">
        <f>Tabla25[[#This Row],[PAS_NUM_COR_COD_ROS_TG_NEU]]-Tabla25[[#This Row],[PAS_NUM_COR_COD_ESC_TG_NEU]]</f>
        <v>0.44444444444444442</v>
      </c>
      <c r="CI215" s="42">
        <f>Tabla25[[#This Row],[PAS_NUM_COR_COD_ROS_TG_POS]]-Tabla25[[#This Row],[PAS_NUM_COR_COD_ESC_TG_POS]]</f>
        <v>-0.29411764705882354</v>
      </c>
      <c r="CJ215" s="42">
        <f>Tabla25[[#This Row],[PAS_NUM_COR_COD_ROS_TG_TOT]]-Tabla25[[#This Row],[PAS_NUM_COR_COD_ESC_TG_TOT]]</f>
        <v>-1.8518518518518379E-2</v>
      </c>
      <c r="CK215" s="42">
        <f>Tabla25[[#This Row],[PAS_DUR_COR_COD_ROS_TG_NEG]]-Tabla25[[#This Row],[PAS_DUR_COR_COD_ESC_TG_NEG]]</f>
        <v>-144.5</v>
      </c>
      <c r="CL215" s="42">
        <f>Tabla25[[#This Row],[PAS_DUR_COR_COD_ROS_TG_NEU]]-Tabla25[[#This Row],[PAS_DUR_COR_COD_ESC_TG_NEU]]</f>
        <v>551.90000000000009</v>
      </c>
      <c r="CM215" s="42">
        <f>Tabla25[[#This Row],[PAS_DUR_COR_COD_ROS_TG_POS]]-Tabla25[[#This Row],[PAS_DUR_COR_COD_ESC_TG_POS]]</f>
        <v>-388.5</v>
      </c>
      <c r="CN215" s="42">
        <f>Tabla25[[#This Row],[PAS_DUR_COR_COD_ROS_TG_TOT]]-Tabla25[[#This Row],[PAS_DUR_COR_COD_ESC_TG_TOT]]</f>
        <v>146.29761904761904</v>
      </c>
      <c r="CO215" s="44">
        <f>Tabla25[[#This Row],[ESC_NUM_COR_COD_ROS_TG_NEG]]-Tabla25[[#This Row],[ESC_NUM_COR_COD_ESC_TG_NEG]]</f>
        <v>0.25</v>
      </c>
      <c r="CP215" s="44">
        <f>Tabla25[[#This Row],[ESC_NUM_COR_COD_ROS_TG_NEU]]-Tabla25[[#This Row],[ESC_NUM_COR_COD_ESC_TG_NEU]]</f>
        <v>-0.8571428571428571</v>
      </c>
      <c r="CQ215" s="44">
        <f>Tabla25[[#This Row],[ESC_NUM_COR_COD_ROS_TG_POS]]-Tabla25[[#This Row],[ESC_NUM_COR_COD_ESC_TG_POS]]</f>
        <v>0.875</v>
      </c>
      <c r="CR215" s="44">
        <f>Tabla25[[#This Row],[ESC_NUM_COR_COD_ROS_TG_TOT]]-Tabla25[[#This Row],[ESC_NUM_COR_COD_ESC_TG_TOT]]</f>
        <v>0.13043478260869557</v>
      </c>
      <c r="CS215" s="44">
        <f>Tabla25[[#This Row],[ESC_DUR_COR_COD_ROS_TG_NEG]]-Tabla25[[#This Row],[ESC_DUR_COR_COD_ESC_TG_NEG]]</f>
        <v>-42.349999999999994</v>
      </c>
      <c r="CT215" s="44">
        <f>Tabla25[[#This Row],[ESC_DUR_COR_COD_ROS_TG_NEU]]-Tabla25[[#This Row],[ESC_DUR_COR_COD_ESC_TG_NEU]]</f>
        <v>-129.5</v>
      </c>
      <c r="CU215" s="44">
        <f>Tabla25[[#This Row],[ESC_DUR_COR_COD_ROS_TG_POS]]-Tabla25[[#This Row],[ESC_DUR_COR_COD_ESC_TG_POS]]</f>
        <v>237.25</v>
      </c>
      <c r="CV215" s="44">
        <f>Tabla25[[#This Row],[ESC_DUR_COR_COD_ROS_TG_TOT]]-Tabla25[[#This Row],[ESC_DUR_COR_COD_ESC_TG_TOT]]</f>
        <v>14.83760683760687</v>
      </c>
      <c r="CW215" s="47">
        <f>Tabla25[[#This Row],[ROS_NUM_COR_COD_ROS_TG_NEG]]-Tabla25[[#This Row],[ROS_NUM_COR_COD_ESC_TG_NEG]]</f>
        <v>0.25</v>
      </c>
      <c r="CX215" s="47">
        <f>Tabla25[[#This Row],[ROS_NUM_COR_COD_ROS_TG_NEU]]-Tabla25[[#This Row],[ROS_NUM_COR_COD_ESC_TG_NEU]]</f>
        <v>-0.69999999999999973</v>
      </c>
      <c r="CY215" s="47">
        <f>Tabla25[[#This Row],[ROS_NUM_COR_COD_ROS_TG_POS]]-Tabla25[[#This Row],[ROS_NUM_COR_COD_ESC_TG_POS]]</f>
        <v>0.9</v>
      </c>
      <c r="CZ215" s="47">
        <f>Tabla25[[#This Row],[ROS_NUM_COR_COD_ROS_TG_TOT]]-Tabla25[[#This Row],[ROS_NUM_COR_COD_ESC_TG_TOT]]</f>
        <v>0.14285714285714279</v>
      </c>
      <c r="DA215" s="47">
        <f>Tabla25[[#This Row],[ROS_DUR_COR_COD_ROS_TG_NEG]]-Tabla25[[#This Row],[ROS_DUR_COR_COD_ESC_TG_NEG]]</f>
        <v>-133.6</v>
      </c>
      <c r="DB215" s="47">
        <f>Tabla25[[#This Row],[ROS_DUR_COR_COD_ROS_TG_NEU]]-Tabla25[[#This Row],[ROS_DUR_COR_COD_ESC_TG_NEU]]</f>
        <v>-50.100000000000023</v>
      </c>
      <c r="DC215" s="47">
        <f>Tabla25[[#This Row],[ROS_DUR_COR_COD_ROS_TG_POS]]-Tabla25[[#This Row],[ROS_DUR_COR_COD_ESC_TG_POS]]</f>
        <v>38.214285714285722</v>
      </c>
      <c r="DD215" s="47">
        <f>Tabla25[[#This Row],[ROS_DUR_COR_COD_ROS_TG_TOT]]-Tabla25[[#This Row],[ROS_DUR_COR_COD_ESC_TG_TOT]]</f>
        <v>-93.661764705882376</v>
      </c>
    </row>
    <row r="216" spans="1:108" x14ac:dyDescent="0.3">
      <c r="A216" s="2" t="s">
        <v>213</v>
      </c>
      <c r="B216" s="2">
        <v>60</v>
      </c>
      <c r="C216" s="2">
        <v>2</v>
      </c>
      <c r="D216" s="2">
        <v>62</v>
      </c>
      <c r="E216" s="19">
        <v>3.05</v>
      </c>
      <c r="F216" s="19">
        <v>1083.5999999999999</v>
      </c>
      <c r="G216" s="19">
        <v>3.1</v>
      </c>
      <c r="H216" s="19">
        <v>1246.2857142857142</v>
      </c>
      <c r="I216" s="19">
        <v>3.55</v>
      </c>
      <c r="J216" s="19">
        <v>1353.8666666666666</v>
      </c>
      <c r="K216" s="19">
        <v>3.2333333333333334</v>
      </c>
      <c r="L216" s="19">
        <v>1227.5</v>
      </c>
      <c r="M216" s="21">
        <v>4.7</v>
      </c>
      <c r="N216" s="21">
        <v>1590.5625</v>
      </c>
      <c r="O216" s="21">
        <v>4.8</v>
      </c>
      <c r="P216" s="21">
        <v>1295.5999999999999</v>
      </c>
      <c r="Q216" s="21">
        <v>4.45</v>
      </c>
      <c r="R216" s="21">
        <v>1412.5625</v>
      </c>
      <c r="S216" s="21">
        <v>4.6500000000000004</v>
      </c>
      <c r="T216" s="21">
        <v>1422.3461538461538</v>
      </c>
      <c r="U216" s="22">
        <v>4.666666666666667</v>
      </c>
      <c r="V216" s="22">
        <v>1134.3333333333333</v>
      </c>
      <c r="W216" s="22">
        <v>2.7777777777777777</v>
      </c>
      <c r="X216" s="22">
        <v>801.14285714285711</v>
      </c>
      <c r="Y216" s="22">
        <v>2.875</v>
      </c>
      <c r="Z216" s="22">
        <v>1098</v>
      </c>
      <c r="AA216" s="22">
        <v>3.4615384615384617</v>
      </c>
      <c r="AB216" s="22">
        <v>1014.6190476190476</v>
      </c>
      <c r="AC216" s="24">
        <v>3.1111111111111112</v>
      </c>
      <c r="AD216" s="24">
        <v>931.75</v>
      </c>
      <c r="AE216" s="24">
        <v>4.2222222222222223</v>
      </c>
      <c r="AF216" s="24">
        <v>1070.5714285714287</v>
      </c>
      <c r="AG216" s="24">
        <v>3</v>
      </c>
      <c r="AH216" s="24">
        <v>944.66666666666663</v>
      </c>
      <c r="AI216" s="24">
        <v>3.4615384615384617</v>
      </c>
      <c r="AJ216" s="24">
        <v>981.71428571428567</v>
      </c>
      <c r="AK216" s="26">
        <v>2</v>
      </c>
      <c r="AL216" s="26">
        <v>1176.75</v>
      </c>
      <c r="AM216" s="26">
        <v>4.0999999999999996</v>
      </c>
      <c r="AN216" s="26">
        <v>1282.5714285714287</v>
      </c>
      <c r="AO216" s="26">
        <v>3</v>
      </c>
      <c r="AP216" s="26">
        <v>1077</v>
      </c>
      <c r="AQ216" s="26">
        <v>3.0714285714285716</v>
      </c>
      <c r="AR216" s="26">
        <v>1191.875</v>
      </c>
      <c r="AS216" s="28">
        <v>2.8888888888888888</v>
      </c>
      <c r="AT216" s="28">
        <v>1031.5</v>
      </c>
      <c r="AU216" s="28">
        <v>1.9</v>
      </c>
      <c r="AV216" s="28">
        <v>855.8</v>
      </c>
      <c r="AW216" s="28">
        <v>3.3333333333333335</v>
      </c>
      <c r="AX216" s="28">
        <v>981.125</v>
      </c>
      <c r="AY216" s="28">
        <v>2.6785714285714284</v>
      </c>
      <c r="AZ216" s="28">
        <v>964.0526315789474</v>
      </c>
      <c r="BA216" s="33">
        <f>Tabla25[[#This Row],[ROS_NUM_COR_COD_ROS_TG_NEG]]-Tabla25[[#This Row],[PAS_NUM_COR_COD_ROS_TG_NEG]]</f>
        <v>-1.8111111111111113</v>
      </c>
      <c r="BB216" s="33">
        <f>Tabla25[[#This Row],[ROS_DUR_COR_COD_ROS_TG_NEG]]-Tabla25[[#This Row],[PAS_DUR_COR_COD_ROS_TG_NEG]]</f>
        <v>-559.0625</v>
      </c>
      <c r="BC216" s="33">
        <f>Tabla25[[#This Row],[ROS_NUM_COR_COD_ROS_TG_NEU]]-Tabla25[[#This Row],[PAS_NUM_COR_COD_ROS_TG_NEU]]</f>
        <v>-2.9</v>
      </c>
      <c r="BD216" s="33">
        <f>Tabla25[[#This Row],[ROS_DUR_COR_COD_ROS_TG_NEU]]-Tabla25[[#This Row],[PAS_DUR_COR_COD_ROS_TG_NEU]]</f>
        <v>-439.79999999999995</v>
      </c>
      <c r="BE216" s="33">
        <f>Tabla25[[#This Row],[ROS_NUM_COR_COD_ROS_TG_POS]]-Tabla25[[#This Row],[PAS_NUM_COR_COD_ROS_TG_POS]]</f>
        <v>-1.1166666666666667</v>
      </c>
      <c r="BF216" s="33">
        <f>Tabla25[[#This Row],[ROS_DUR_COR_COD_ROS_TG_POS]]-Tabla25[[#This Row],[PAS_DUR_COR_COD_ROS_TG_POS]]</f>
        <v>-431.4375</v>
      </c>
      <c r="BG216" s="33">
        <f>Tabla25[[#This Row],[ROS_NUM_COR_COD_ROS_TG_TOT]]-Tabla25[[#This Row],[PAS_NUM_COR_COD_ROS_TG_TOT]]</f>
        <v>-1.971428571428572</v>
      </c>
      <c r="BH216" s="33">
        <f>Tabla25[[#This Row],[ROS_DUR_COR_COD_ROS_TG_TOT]]-Tabla25[[#This Row],[PAS_DUR_COR_COD_ROS_TG_TOT]]</f>
        <v>-458.29352226720641</v>
      </c>
      <c r="BI216" s="30">
        <f>Tabla25[[#This Row],[ROS_NUM_COR_COD_ESC_TG_NEG]]-Tabla25[[#This Row],[PAS_NUM_COR_COD_ESC_TG_NEG]]</f>
        <v>-1.0499999999999998</v>
      </c>
      <c r="BJ216" s="30">
        <f>Tabla25[[#This Row],[ROS_DUR_COR_COD_ESC_TG_NEG]]-Tabla25[[#This Row],[PAS_DUR_COR_COD_ESC_TG_NEG]]</f>
        <v>93.150000000000091</v>
      </c>
      <c r="BK216" s="30">
        <f>Tabla25[[#This Row],[ROS_NUM_COR_COD_ESC_TG_NEU]]-Tabla25[[#This Row],[PAS_NUM_COR_COD_ESC_TG_NEU]]</f>
        <v>0.99999999999999956</v>
      </c>
      <c r="BL216" s="30">
        <f>Tabla25[[#This Row],[ROS_DUR_COR_COD_ESC_TG_NEU]]-Tabla25[[#This Row],[PAS_DUR_COR_COD_ESC_TG_NEU]]</f>
        <v>36.285714285714448</v>
      </c>
      <c r="BM216" s="30">
        <f>Tabla25[[#This Row],[ROS_NUM_COR_COD_ESC_TG_POS]]-Tabla25[[#This Row],[PAS_NUM_COR_COD_ESC_TG_POS]]</f>
        <v>-0.54999999999999982</v>
      </c>
      <c r="BN216" s="30">
        <f>Tabla25[[#This Row],[ROS_DUR_COR_COD_ESC_TG_POS]]-Tabla25[[#This Row],[PAS_DUR_COR_COD_ESC_TG_POS]]</f>
        <v>-276.86666666666656</v>
      </c>
      <c r="BO216" s="30">
        <f>Tabla25[[#This Row],[ROS_NUM_COR_COD_ESC_TG_TOT]]-Tabla25[[#This Row],[PAS_NUM_COR_COD_ESC_TG_TOT]]</f>
        <v>-0.16190476190476177</v>
      </c>
      <c r="BP216" s="30">
        <f>Tabla25[[#This Row],[ROS_DUR_COR_COD_ESC_TG_TOT]]-Tabla25[[#This Row],[PAS_DUR_COR_COD_ESC_TG_TOT]]</f>
        <v>-35.625</v>
      </c>
      <c r="BQ216" s="36">
        <f>Tabla25[[#This Row],[PAS_NUM_COR_COD_ROS_TG_NEG]]-Tabla25[[#This Row],[ESC_NUM_COR_COD_ROS_TG_NEG]]</f>
        <v>1.588888888888889</v>
      </c>
      <c r="BR216" s="36">
        <f>Tabla25[[#This Row],[PAS_DUR_COR_COD_ROS_TG_NEG]]-Tabla25[[#This Row],[ESC_DUR_COR_COD_ROS_TG_NEG]]</f>
        <v>658.8125</v>
      </c>
      <c r="BS216" s="36">
        <f>Tabla25[[#This Row],[PAS_NUM_COR_COD_ROS_TG_NEU]]-Tabla25[[#This Row],[ESC_NUM_COR_COD_ROS_TG_NEU]]</f>
        <v>0.5777777777777775</v>
      </c>
      <c r="BT216" s="36">
        <f>Tabla25[[#This Row],[PAS_DUR_COR_COD_ROS_TG_NEU]]-Tabla25[[#This Row],[ESC_DUR_COR_COD_ROS_TG_NEU]]</f>
        <v>225.02857142857124</v>
      </c>
      <c r="BU216" s="36">
        <f>Tabla25[[#This Row],[PAS_NUM_COR_COD_ROS_TG_POS]]-Tabla25[[#This Row],[ESC_NUM_COR_COD_ROS_TG_POS]]</f>
        <v>1.4500000000000002</v>
      </c>
      <c r="BV216" s="36">
        <f>Tabla25[[#This Row],[PAS_DUR_COR_COD_ROS_TG_POS]]-Tabla25[[#This Row],[ESC_DUR_COR_COD_ROS_TG_POS]]</f>
        <v>467.89583333333337</v>
      </c>
      <c r="BW216" s="36">
        <f>Tabla25[[#This Row],[PAS_NUM_COR_COD_ROS_TG_TOT]]-Tabla25[[#This Row],[ESC_NUM_COR_COD_ROS_TG_TOT]]</f>
        <v>1.1884615384615387</v>
      </c>
      <c r="BX216" s="36">
        <f>Tabla25[[#This Row],[PAS_DUR_COR_COD_ROS_TG_TOT]]-Tabla25[[#This Row],[ESC_DUR_COR_COD_ROS_TG_TOT]]</f>
        <v>440.63186813186815</v>
      </c>
      <c r="BY216" s="39">
        <f>Tabla25[[#This Row],[PAS_NUM_COR_COD_ESC_TG_NEG]]-Tabla25[[#This Row],[ESC_NUM_COR_COD_ESC_TG_NEG]]</f>
        <v>-1.6166666666666671</v>
      </c>
      <c r="BZ216" s="39">
        <f>Tabla25[[#This Row],[PAS_DUR_COR_COD_ESC_TG_NEG]]-Tabla25[[#This Row],[ESC_DUR_COR_COD_ESC_TG_NEG]]</f>
        <v>-50.733333333333348</v>
      </c>
      <c r="CA216" s="39">
        <f>Tabla25[[#This Row],[PAS_NUM_COR_COD_ESC_TG_NEU]]-Tabla25[[#This Row],[ESC_NUM_COR_COD_ESC_TG_NEU]]</f>
        <v>0.32222222222222241</v>
      </c>
      <c r="CB216" s="39">
        <f>Tabla25[[#This Row],[PAS_DUR_COR_COD_ESC_TG_NEU]]-Tabla25[[#This Row],[ESC_DUR_COR_COD_ESC_TG_NEU]]</f>
        <v>445.14285714285711</v>
      </c>
      <c r="CC216" s="39">
        <f>Tabla25[[#This Row],[PAS_NUM_COR_COD_ESC_TG_POS]]-Tabla25[[#This Row],[ESC_NUM_COR_COD_ESC_TG_POS]]</f>
        <v>0.67499999999999982</v>
      </c>
      <c r="CD216" s="39">
        <f>Tabla25[[#This Row],[PAS_DUR_COR_COD_ESC_TG_POS]]-Tabla25[[#This Row],[ESC_DUR_COR_COD_ESC_TG_POS]]</f>
        <v>255.86666666666656</v>
      </c>
      <c r="CE216" s="39">
        <f>Tabla25[[#This Row],[PAS_NUM_COR_COD_ESC_TG_TOT]]-Tabla25[[#This Row],[ESC_NUM_COR_COD_ESC_TG_TOT]]</f>
        <v>-0.22820512820512828</v>
      </c>
      <c r="CF216" s="39">
        <f>Tabla25[[#This Row],[PAS_DUR_COR_COD_ESC_TG_TOT]]-Tabla25[[#This Row],[ESC_DUR_COR_COD_ESC_TG_TOT]]</f>
        <v>212.88095238095241</v>
      </c>
      <c r="CG216" s="42">
        <f>Tabla25[[#This Row],[PAS_NUM_COR_COD_ROS_TG_NEG]]-Tabla25[[#This Row],[PAS_NUM_COR_COD_ESC_TG_NEG]]</f>
        <v>1.6500000000000004</v>
      </c>
      <c r="CH216" s="42">
        <f>Tabla25[[#This Row],[PAS_NUM_COR_COD_ROS_TG_NEU]]-Tabla25[[#This Row],[PAS_NUM_COR_COD_ESC_TG_NEU]]</f>
        <v>1.6999999999999997</v>
      </c>
      <c r="CI216" s="42">
        <f>Tabla25[[#This Row],[PAS_NUM_COR_COD_ROS_TG_POS]]-Tabla25[[#This Row],[PAS_NUM_COR_COD_ESC_TG_POS]]</f>
        <v>0.90000000000000036</v>
      </c>
      <c r="CJ216" s="42">
        <f>Tabla25[[#This Row],[PAS_NUM_COR_COD_ROS_TG_TOT]]-Tabla25[[#This Row],[PAS_NUM_COR_COD_ESC_TG_TOT]]</f>
        <v>1.416666666666667</v>
      </c>
      <c r="CK216" s="42">
        <f>Tabla25[[#This Row],[PAS_DUR_COR_COD_ROS_TG_NEG]]-Tabla25[[#This Row],[PAS_DUR_COR_COD_ESC_TG_NEG]]</f>
        <v>506.96250000000009</v>
      </c>
      <c r="CL216" s="42">
        <f>Tabla25[[#This Row],[PAS_DUR_COR_COD_ROS_TG_NEU]]-Tabla25[[#This Row],[PAS_DUR_COR_COD_ESC_TG_NEU]]</f>
        <v>49.314285714285688</v>
      </c>
      <c r="CM216" s="42">
        <f>Tabla25[[#This Row],[PAS_DUR_COR_COD_ROS_TG_POS]]-Tabla25[[#This Row],[PAS_DUR_COR_COD_ESC_TG_POS]]</f>
        <v>58.695833333333439</v>
      </c>
      <c r="CN216" s="42">
        <f>Tabla25[[#This Row],[PAS_DUR_COR_COD_ROS_TG_TOT]]-Tabla25[[#This Row],[PAS_DUR_COR_COD_ESC_TG_TOT]]</f>
        <v>194.84615384615381</v>
      </c>
      <c r="CO216" s="44">
        <f>Tabla25[[#This Row],[ESC_NUM_COR_COD_ROS_TG_NEG]]-Tabla25[[#This Row],[ESC_NUM_COR_COD_ESC_TG_NEG]]</f>
        <v>-1.5555555555555558</v>
      </c>
      <c r="CP216" s="44">
        <f>Tabla25[[#This Row],[ESC_NUM_COR_COD_ROS_TG_NEU]]-Tabla25[[#This Row],[ESC_NUM_COR_COD_ESC_TG_NEU]]</f>
        <v>1.4444444444444446</v>
      </c>
      <c r="CQ216" s="44">
        <f>Tabla25[[#This Row],[ESC_NUM_COR_COD_ROS_TG_POS]]-Tabla25[[#This Row],[ESC_NUM_COR_COD_ESC_TG_POS]]</f>
        <v>0.125</v>
      </c>
      <c r="CR216" s="44">
        <f>Tabla25[[#This Row],[ESC_NUM_COR_COD_ROS_TG_TOT]]-Tabla25[[#This Row],[ESC_NUM_COR_COD_ESC_TG_TOT]]</f>
        <v>0</v>
      </c>
      <c r="CS216" s="44">
        <f>Tabla25[[#This Row],[ESC_DUR_COR_COD_ROS_TG_NEG]]-Tabla25[[#This Row],[ESC_DUR_COR_COD_ESC_TG_NEG]]</f>
        <v>-202.58333333333326</v>
      </c>
      <c r="CT216" s="44">
        <f>Tabla25[[#This Row],[ESC_DUR_COR_COD_ROS_TG_NEU]]-Tabla25[[#This Row],[ESC_DUR_COR_COD_ESC_TG_NEU]]</f>
        <v>269.42857142857156</v>
      </c>
      <c r="CU216" s="44">
        <f>Tabla25[[#This Row],[ESC_DUR_COR_COD_ROS_TG_POS]]-Tabla25[[#This Row],[ESC_DUR_COR_COD_ESC_TG_POS]]</f>
        <v>-153.33333333333337</v>
      </c>
      <c r="CV216" s="44">
        <f>Tabla25[[#This Row],[ESC_DUR_COR_COD_ROS_TG_TOT]]-Tabla25[[#This Row],[ESC_DUR_COR_COD_ESC_TG_TOT]]</f>
        <v>-32.904761904761926</v>
      </c>
      <c r="CW216" s="47">
        <f>Tabla25[[#This Row],[ROS_NUM_COR_COD_ROS_TG_NEG]]-Tabla25[[#This Row],[ROS_NUM_COR_COD_ESC_TG_NEG]]</f>
        <v>0.88888888888888884</v>
      </c>
      <c r="CX216" s="47">
        <f>Tabla25[[#This Row],[ROS_NUM_COR_COD_ROS_TG_NEU]]-Tabla25[[#This Row],[ROS_NUM_COR_COD_ESC_TG_NEU]]</f>
        <v>-2.1999999999999997</v>
      </c>
      <c r="CY216" s="47">
        <f>Tabla25[[#This Row],[ROS_NUM_COR_COD_ROS_TG_POS]]-Tabla25[[#This Row],[ROS_NUM_COR_COD_ESC_TG_POS]]</f>
        <v>0.33333333333333348</v>
      </c>
      <c r="CZ216" s="47">
        <f>Tabla25[[#This Row],[ROS_NUM_COR_COD_ROS_TG_TOT]]-Tabla25[[#This Row],[ROS_NUM_COR_COD_ESC_TG_TOT]]</f>
        <v>-0.39285714285714324</v>
      </c>
      <c r="DA216" s="47">
        <f>Tabla25[[#This Row],[ROS_DUR_COR_COD_ROS_TG_NEG]]-Tabla25[[#This Row],[ROS_DUR_COR_COD_ESC_TG_NEG]]</f>
        <v>-145.25</v>
      </c>
      <c r="DB216" s="47">
        <f>Tabla25[[#This Row],[ROS_DUR_COR_COD_ROS_TG_NEU]]-Tabla25[[#This Row],[ROS_DUR_COR_COD_ESC_TG_NEU]]</f>
        <v>-426.77142857142871</v>
      </c>
      <c r="DC216" s="47">
        <f>Tabla25[[#This Row],[ROS_DUR_COR_COD_ROS_TG_POS]]-Tabla25[[#This Row],[ROS_DUR_COR_COD_ESC_TG_POS]]</f>
        <v>-95.875</v>
      </c>
      <c r="DD216" s="47">
        <f>Tabla25[[#This Row],[ROS_DUR_COR_COD_ROS_TG_TOT]]-Tabla25[[#This Row],[ROS_DUR_COR_COD_ESC_TG_TOT]]</f>
        <v>-227.8223684210526</v>
      </c>
    </row>
    <row r="217" spans="1:108" x14ac:dyDescent="0.3">
      <c r="A217" s="2" t="s">
        <v>214</v>
      </c>
      <c r="B217" s="2">
        <v>60</v>
      </c>
      <c r="C217" s="2">
        <v>2</v>
      </c>
      <c r="D217" s="2">
        <v>67</v>
      </c>
      <c r="E217" s="19">
        <v>2.4</v>
      </c>
      <c r="F217" s="19">
        <v>1133.8461538461538</v>
      </c>
      <c r="G217" s="19">
        <v>3.15</v>
      </c>
      <c r="H217" s="19">
        <v>1475.3846153846155</v>
      </c>
      <c r="I217" s="19">
        <v>4.5999999999999996</v>
      </c>
      <c r="J217" s="19">
        <v>1767.6875</v>
      </c>
      <c r="K217" s="19">
        <v>3.3833333333333333</v>
      </c>
      <c r="L217" s="19">
        <v>1481.0238095238096</v>
      </c>
      <c r="M217" s="21">
        <v>4.25</v>
      </c>
      <c r="N217" s="21">
        <v>1644.4666666666667</v>
      </c>
      <c r="O217" s="21">
        <v>3.6</v>
      </c>
      <c r="P217" s="21">
        <v>1265.9411764705883</v>
      </c>
      <c r="Q217" s="21">
        <v>2.4</v>
      </c>
      <c r="R217" s="21">
        <v>1104.4166666666667</v>
      </c>
      <c r="S217" s="21">
        <v>3.4166666666666665</v>
      </c>
      <c r="T217" s="21">
        <v>1350.9318181818182</v>
      </c>
      <c r="U217" s="22">
        <v>1.4444444444444444</v>
      </c>
      <c r="V217" s="22">
        <v>1236.6666666666667</v>
      </c>
      <c r="W217" s="22">
        <v>3.6666666666666665</v>
      </c>
      <c r="X217" s="22">
        <v>1266.1428571428571</v>
      </c>
      <c r="Y217" s="22">
        <v>3.6</v>
      </c>
      <c r="Z217" s="22">
        <v>1128.375</v>
      </c>
      <c r="AA217" s="22">
        <v>2.9285714285714284</v>
      </c>
      <c r="AB217" s="22">
        <v>1200</v>
      </c>
      <c r="AC217" s="24">
        <v>1.4444444444444444</v>
      </c>
      <c r="AD217" s="24">
        <v>654</v>
      </c>
      <c r="AE217" s="24">
        <v>1.2222222222222223</v>
      </c>
      <c r="AF217" s="24">
        <v>479.33333333333331</v>
      </c>
      <c r="AG217" s="24">
        <v>1.6</v>
      </c>
      <c r="AH217" s="24">
        <v>498</v>
      </c>
      <c r="AI217" s="24">
        <v>1.4285714285714286</v>
      </c>
      <c r="AJ217" s="24">
        <v>533.15789473684208</v>
      </c>
      <c r="AK217" s="26">
        <v>0.625</v>
      </c>
      <c r="AL217" s="26">
        <v>1888</v>
      </c>
      <c r="AM217" s="26">
        <v>1.25</v>
      </c>
      <c r="AN217" s="26">
        <v>1356</v>
      </c>
      <c r="AO217" s="26">
        <v>1</v>
      </c>
      <c r="AP217" s="26">
        <v>491.75</v>
      </c>
      <c r="AQ217" s="26">
        <v>0.96</v>
      </c>
      <c r="AR217" s="26">
        <v>938.14285714285711</v>
      </c>
      <c r="AS217" s="28">
        <v>0.75</v>
      </c>
      <c r="AT217" s="28">
        <v>439</v>
      </c>
      <c r="AU217" s="28">
        <v>0.75</v>
      </c>
      <c r="AV217" s="28">
        <v>921</v>
      </c>
      <c r="AW217" s="28">
        <v>0.44444444444444442</v>
      </c>
      <c r="AX217" s="28">
        <v>358.33333333333331</v>
      </c>
      <c r="AY217" s="28">
        <v>0.64</v>
      </c>
      <c r="AZ217" s="28">
        <v>529.25</v>
      </c>
      <c r="BA217" s="33">
        <f>Tabla25[[#This Row],[ROS_NUM_COR_COD_ROS_TG_NEG]]-Tabla25[[#This Row],[PAS_NUM_COR_COD_ROS_TG_NEG]]</f>
        <v>-3.5</v>
      </c>
      <c r="BB217" s="33">
        <f>Tabla25[[#This Row],[ROS_DUR_COR_COD_ROS_TG_NEG]]-Tabla25[[#This Row],[PAS_DUR_COR_COD_ROS_TG_NEG]]</f>
        <v>-1205.4666666666667</v>
      </c>
      <c r="BC217" s="33">
        <f>Tabla25[[#This Row],[ROS_NUM_COR_COD_ROS_TG_NEU]]-Tabla25[[#This Row],[PAS_NUM_COR_COD_ROS_TG_NEU]]</f>
        <v>-2.85</v>
      </c>
      <c r="BD217" s="33">
        <f>Tabla25[[#This Row],[ROS_DUR_COR_COD_ROS_TG_NEU]]-Tabla25[[#This Row],[PAS_DUR_COR_COD_ROS_TG_NEU]]</f>
        <v>-344.94117647058829</v>
      </c>
      <c r="BE217" s="33">
        <f>Tabla25[[#This Row],[ROS_NUM_COR_COD_ROS_TG_POS]]-Tabla25[[#This Row],[PAS_NUM_COR_COD_ROS_TG_POS]]</f>
        <v>-1.9555555555555555</v>
      </c>
      <c r="BF217" s="33">
        <f>Tabla25[[#This Row],[ROS_DUR_COR_COD_ROS_TG_POS]]-Tabla25[[#This Row],[PAS_DUR_COR_COD_ROS_TG_POS]]</f>
        <v>-746.08333333333348</v>
      </c>
      <c r="BG217" s="33">
        <f>Tabla25[[#This Row],[ROS_NUM_COR_COD_ROS_TG_TOT]]-Tabla25[[#This Row],[PAS_NUM_COR_COD_ROS_TG_TOT]]</f>
        <v>-2.7766666666666664</v>
      </c>
      <c r="BH217" s="33">
        <f>Tabla25[[#This Row],[ROS_DUR_COR_COD_ROS_TG_TOT]]-Tabla25[[#This Row],[PAS_DUR_COR_COD_ROS_TG_TOT]]</f>
        <v>-821.68181818181824</v>
      </c>
      <c r="BI217" s="30">
        <f>Tabla25[[#This Row],[ROS_NUM_COR_COD_ESC_TG_NEG]]-Tabla25[[#This Row],[PAS_NUM_COR_COD_ESC_TG_NEG]]</f>
        <v>-1.7749999999999999</v>
      </c>
      <c r="BJ217" s="30">
        <f>Tabla25[[#This Row],[ROS_DUR_COR_COD_ESC_TG_NEG]]-Tabla25[[#This Row],[PAS_DUR_COR_COD_ESC_TG_NEG]]</f>
        <v>754.15384615384619</v>
      </c>
      <c r="BK217" s="30">
        <f>Tabla25[[#This Row],[ROS_NUM_COR_COD_ESC_TG_NEU]]-Tabla25[[#This Row],[PAS_NUM_COR_COD_ESC_TG_NEU]]</f>
        <v>-1.9</v>
      </c>
      <c r="BL217" s="30">
        <f>Tabla25[[#This Row],[ROS_DUR_COR_COD_ESC_TG_NEU]]-Tabla25[[#This Row],[PAS_DUR_COR_COD_ESC_TG_NEU]]</f>
        <v>-119.38461538461547</v>
      </c>
      <c r="BM217" s="30">
        <f>Tabla25[[#This Row],[ROS_NUM_COR_COD_ESC_TG_POS]]-Tabla25[[#This Row],[PAS_NUM_COR_COD_ESC_TG_POS]]</f>
        <v>-3.5999999999999996</v>
      </c>
      <c r="BN217" s="30">
        <f>Tabla25[[#This Row],[ROS_DUR_COR_COD_ESC_TG_POS]]-Tabla25[[#This Row],[PAS_DUR_COR_COD_ESC_TG_POS]]</f>
        <v>-1275.9375</v>
      </c>
      <c r="BO217" s="30">
        <f>Tabla25[[#This Row],[ROS_NUM_COR_COD_ESC_TG_TOT]]-Tabla25[[#This Row],[PAS_NUM_COR_COD_ESC_TG_TOT]]</f>
        <v>-2.4233333333333333</v>
      </c>
      <c r="BP217" s="30">
        <f>Tabla25[[#This Row],[ROS_DUR_COR_COD_ESC_TG_TOT]]-Tabla25[[#This Row],[PAS_DUR_COR_COD_ESC_TG_TOT]]</f>
        <v>-542.88095238095252</v>
      </c>
      <c r="BQ217" s="36">
        <f>Tabla25[[#This Row],[PAS_NUM_COR_COD_ROS_TG_NEG]]-Tabla25[[#This Row],[ESC_NUM_COR_COD_ROS_TG_NEG]]</f>
        <v>2.8055555555555554</v>
      </c>
      <c r="BR217" s="36">
        <f>Tabla25[[#This Row],[PAS_DUR_COR_COD_ROS_TG_NEG]]-Tabla25[[#This Row],[ESC_DUR_COR_COD_ROS_TG_NEG]]</f>
        <v>990.4666666666667</v>
      </c>
      <c r="BS217" s="36">
        <f>Tabla25[[#This Row],[PAS_NUM_COR_COD_ROS_TG_NEU]]-Tabla25[[#This Row],[ESC_NUM_COR_COD_ROS_TG_NEU]]</f>
        <v>2.3777777777777778</v>
      </c>
      <c r="BT217" s="36">
        <f>Tabla25[[#This Row],[PAS_DUR_COR_COD_ROS_TG_NEU]]-Tabla25[[#This Row],[ESC_DUR_COR_COD_ROS_TG_NEU]]</f>
        <v>786.60784313725503</v>
      </c>
      <c r="BU217" s="36">
        <f>Tabla25[[#This Row],[PAS_NUM_COR_COD_ROS_TG_POS]]-Tabla25[[#This Row],[ESC_NUM_COR_COD_ROS_TG_POS]]</f>
        <v>0.79999999999999982</v>
      </c>
      <c r="BV217" s="36">
        <f>Tabla25[[#This Row],[PAS_DUR_COR_COD_ROS_TG_POS]]-Tabla25[[#This Row],[ESC_DUR_COR_COD_ROS_TG_POS]]</f>
        <v>606.41666666666674</v>
      </c>
      <c r="BW217" s="36">
        <f>Tabla25[[#This Row],[PAS_NUM_COR_COD_ROS_TG_TOT]]-Tabla25[[#This Row],[ESC_NUM_COR_COD_ROS_TG_TOT]]</f>
        <v>1.9880952380952379</v>
      </c>
      <c r="BX217" s="36">
        <f>Tabla25[[#This Row],[PAS_DUR_COR_COD_ROS_TG_TOT]]-Tabla25[[#This Row],[ESC_DUR_COR_COD_ROS_TG_TOT]]</f>
        <v>817.77392344497616</v>
      </c>
      <c r="BY217" s="39">
        <f>Tabla25[[#This Row],[PAS_NUM_COR_COD_ESC_TG_NEG]]-Tabla25[[#This Row],[ESC_NUM_COR_COD_ESC_TG_NEG]]</f>
        <v>0.95555555555555549</v>
      </c>
      <c r="BZ217" s="39">
        <f>Tabla25[[#This Row],[PAS_DUR_COR_COD_ESC_TG_NEG]]-Tabla25[[#This Row],[ESC_DUR_COR_COD_ESC_TG_NEG]]</f>
        <v>-102.82051282051293</v>
      </c>
      <c r="CA217" s="39">
        <f>Tabla25[[#This Row],[PAS_NUM_COR_COD_ESC_TG_NEU]]-Tabla25[[#This Row],[ESC_NUM_COR_COD_ESC_TG_NEU]]</f>
        <v>-0.51666666666666661</v>
      </c>
      <c r="CB217" s="39">
        <f>Tabla25[[#This Row],[PAS_DUR_COR_COD_ESC_TG_NEU]]-Tabla25[[#This Row],[ESC_DUR_COR_COD_ESC_TG_NEU]]</f>
        <v>209.24175824175836</v>
      </c>
      <c r="CC217" s="39">
        <f>Tabla25[[#This Row],[PAS_NUM_COR_COD_ESC_TG_POS]]-Tabla25[[#This Row],[ESC_NUM_COR_COD_ESC_TG_POS]]</f>
        <v>0.99999999999999956</v>
      </c>
      <c r="CD217" s="39">
        <f>Tabla25[[#This Row],[PAS_DUR_COR_COD_ESC_TG_POS]]-Tabla25[[#This Row],[ESC_DUR_COR_COD_ESC_TG_POS]]</f>
        <v>639.3125</v>
      </c>
      <c r="CE217" s="39">
        <f>Tabla25[[#This Row],[PAS_NUM_COR_COD_ESC_TG_TOT]]-Tabla25[[#This Row],[ESC_NUM_COR_COD_ESC_TG_TOT]]</f>
        <v>0.45476190476190492</v>
      </c>
      <c r="CF217" s="39">
        <f>Tabla25[[#This Row],[PAS_DUR_COR_COD_ESC_TG_TOT]]-Tabla25[[#This Row],[ESC_DUR_COR_COD_ESC_TG_TOT]]</f>
        <v>281.02380952380963</v>
      </c>
      <c r="CG217" s="42">
        <f>Tabla25[[#This Row],[PAS_NUM_COR_COD_ROS_TG_NEG]]-Tabla25[[#This Row],[PAS_NUM_COR_COD_ESC_TG_NEG]]</f>
        <v>1.85</v>
      </c>
      <c r="CH217" s="42">
        <f>Tabla25[[#This Row],[PAS_NUM_COR_COD_ROS_TG_NEU]]-Tabla25[[#This Row],[PAS_NUM_COR_COD_ESC_TG_NEU]]</f>
        <v>0.45000000000000018</v>
      </c>
      <c r="CI217" s="42">
        <f>Tabla25[[#This Row],[PAS_NUM_COR_COD_ROS_TG_POS]]-Tabla25[[#This Row],[PAS_NUM_COR_COD_ESC_TG_POS]]</f>
        <v>-2.1999999999999997</v>
      </c>
      <c r="CJ217" s="42">
        <f>Tabla25[[#This Row],[PAS_NUM_COR_COD_ROS_TG_TOT]]-Tabla25[[#This Row],[PAS_NUM_COR_COD_ESC_TG_TOT]]</f>
        <v>3.3333333333333215E-2</v>
      </c>
      <c r="CK217" s="42">
        <f>Tabla25[[#This Row],[PAS_DUR_COR_COD_ROS_TG_NEG]]-Tabla25[[#This Row],[PAS_DUR_COR_COD_ESC_TG_NEG]]</f>
        <v>510.62051282051289</v>
      </c>
      <c r="CL217" s="42">
        <f>Tabla25[[#This Row],[PAS_DUR_COR_COD_ROS_TG_NEU]]-Tabla25[[#This Row],[PAS_DUR_COR_COD_ESC_TG_NEU]]</f>
        <v>-209.44343891402718</v>
      </c>
      <c r="CM217" s="42">
        <f>Tabla25[[#This Row],[PAS_DUR_COR_COD_ROS_TG_POS]]-Tabla25[[#This Row],[PAS_DUR_COR_COD_ESC_TG_POS]]</f>
        <v>-663.27083333333326</v>
      </c>
      <c r="CN217" s="42">
        <f>Tabla25[[#This Row],[PAS_DUR_COR_COD_ROS_TG_TOT]]-Tabla25[[#This Row],[PAS_DUR_COR_COD_ESC_TG_TOT]]</f>
        <v>-130.09199134199139</v>
      </c>
      <c r="CO217" s="44">
        <f>Tabla25[[#This Row],[ESC_NUM_COR_COD_ROS_TG_NEG]]-Tabla25[[#This Row],[ESC_NUM_COR_COD_ESC_TG_NEG]]</f>
        <v>0</v>
      </c>
      <c r="CP217" s="44">
        <f>Tabla25[[#This Row],[ESC_NUM_COR_COD_ROS_TG_NEU]]-Tabla25[[#This Row],[ESC_NUM_COR_COD_ESC_TG_NEU]]</f>
        <v>-2.4444444444444442</v>
      </c>
      <c r="CQ217" s="44">
        <f>Tabla25[[#This Row],[ESC_NUM_COR_COD_ROS_TG_POS]]-Tabla25[[#This Row],[ESC_NUM_COR_COD_ESC_TG_POS]]</f>
        <v>-2</v>
      </c>
      <c r="CR217" s="44">
        <f>Tabla25[[#This Row],[ESC_NUM_COR_COD_ROS_TG_TOT]]-Tabla25[[#This Row],[ESC_NUM_COR_COD_ESC_TG_TOT]]</f>
        <v>-1.4999999999999998</v>
      </c>
      <c r="CS217" s="44">
        <f>Tabla25[[#This Row],[ESC_DUR_COR_COD_ROS_TG_NEG]]-Tabla25[[#This Row],[ESC_DUR_COR_COD_ESC_TG_NEG]]</f>
        <v>-582.66666666666674</v>
      </c>
      <c r="CT217" s="44">
        <f>Tabla25[[#This Row],[ESC_DUR_COR_COD_ROS_TG_NEU]]-Tabla25[[#This Row],[ESC_DUR_COR_COD_ESC_TG_NEU]]</f>
        <v>-786.80952380952385</v>
      </c>
      <c r="CU217" s="44">
        <f>Tabla25[[#This Row],[ESC_DUR_COR_COD_ROS_TG_POS]]-Tabla25[[#This Row],[ESC_DUR_COR_COD_ESC_TG_POS]]</f>
        <v>-630.375</v>
      </c>
      <c r="CV217" s="44">
        <f>Tabla25[[#This Row],[ESC_DUR_COR_COD_ROS_TG_TOT]]-Tabla25[[#This Row],[ESC_DUR_COR_COD_ESC_TG_TOT]]</f>
        <v>-666.84210526315792</v>
      </c>
      <c r="CW217" s="47">
        <f>Tabla25[[#This Row],[ROS_NUM_COR_COD_ROS_TG_NEG]]-Tabla25[[#This Row],[ROS_NUM_COR_COD_ESC_TG_NEG]]</f>
        <v>0.125</v>
      </c>
      <c r="CX217" s="47">
        <f>Tabla25[[#This Row],[ROS_NUM_COR_COD_ROS_TG_NEU]]-Tabla25[[#This Row],[ROS_NUM_COR_COD_ESC_TG_NEU]]</f>
        <v>-0.5</v>
      </c>
      <c r="CY217" s="47">
        <f>Tabla25[[#This Row],[ROS_NUM_COR_COD_ROS_TG_POS]]-Tabla25[[#This Row],[ROS_NUM_COR_COD_ESC_TG_POS]]</f>
        <v>-0.55555555555555558</v>
      </c>
      <c r="CZ217" s="47">
        <f>Tabla25[[#This Row],[ROS_NUM_COR_COD_ROS_TG_TOT]]-Tabla25[[#This Row],[ROS_NUM_COR_COD_ESC_TG_TOT]]</f>
        <v>-0.31999999999999995</v>
      </c>
      <c r="DA217" s="47">
        <f>Tabla25[[#This Row],[ROS_DUR_COR_COD_ROS_TG_NEG]]-Tabla25[[#This Row],[ROS_DUR_COR_COD_ESC_TG_NEG]]</f>
        <v>-1449</v>
      </c>
      <c r="DB217" s="47">
        <f>Tabla25[[#This Row],[ROS_DUR_COR_COD_ROS_TG_NEU]]-Tabla25[[#This Row],[ROS_DUR_COR_COD_ESC_TG_NEU]]</f>
        <v>-435</v>
      </c>
      <c r="DC217" s="47">
        <f>Tabla25[[#This Row],[ROS_DUR_COR_COD_ROS_TG_POS]]-Tabla25[[#This Row],[ROS_DUR_COR_COD_ESC_TG_POS]]</f>
        <v>-133.41666666666669</v>
      </c>
      <c r="DD217" s="47">
        <f>Tabla25[[#This Row],[ROS_DUR_COR_COD_ROS_TG_TOT]]-Tabla25[[#This Row],[ROS_DUR_COR_COD_ESC_TG_TOT]]</f>
        <v>-408.89285714285711</v>
      </c>
    </row>
    <row r="218" spans="1:108" x14ac:dyDescent="0.3">
      <c r="A218" s="2" t="s">
        <v>215</v>
      </c>
      <c r="B218" s="2">
        <v>60</v>
      </c>
      <c r="C218" s="2">
        <v>2</v>
      </c>
      <c r="D218" s="2">
        <v>62</v>
      </c>
      <c r="E218" s="19">
        <v>1.65</v>
      </c>
      <c r="F218" s="19">
        <v>966.66666666666663</v>
      </c>
      <c r="G218" s="19">
        <v>1.25</v>
      </c>
      <c r="H218" s="19">
        <v>1064.1428571428571</v>
      </c>
      <c r="I218" s="19">
        <v>0.95</v>
      </c>
      <c r="J218" s="19">
        <v>1123.5999999999999</v>
      </c>
      <c r="K218" s="19">
        <v>1.2833333333333334</v>
      </c>
      <c r="L218" s="19">
        <v>1036.5238095238096</v>
      </c>
      <c r="M218" s="21">
        <v>1.5</v>
      </c>
      <c r="N218" s="21">
        <v>977.55555555555554</v>
      </c>
      <c r="O218" s="21">
        <v>1.2</v>
      </c>
      <c r="P218" s="21">
        <v>1085.4285714285713</v>
      </c>
      <c r="Q218" s="21">
        <v>0.5</v>
      </c>
      <c r="R218" s="21">
        <v>540.16666666666663</v>
      </c>
      <c r="S218" s="21">
        <v>1.0666666666666667</v>
      </c>
      <c r="T218" s="21">
        <v>892.59090909090912</v>
      </c>
      <c r="U218" s="22">
        <v>3.8</v>
      </c>
      <c r="V218" s="22">
        <v>1122.7</v>
      </c>
      <c r="W218" s="22">
        <v>2.1</v>
      </c>
      <c r="X218" s="22">
        <v>1353</v>
      </c>
      <c r="Y218" s="22">
        <v>2.375</v>
      </c>
      <c r="Z218" s="22">
        <v>953.33333333333337</v>
      </c>
      <c r="AA218" s="22">
        <v>2.7857142857142856</v>
      </c>
      <c r="AB218" s="22">
        <v>1129.1428571428571</v>
      </c>
      <c r="AC218" s="24">
        <v>1.7</v>
      </c>
      <c r="AD218" s="24">
        <v>878.83333333333337</v>
      </c>
      <c r="AE218" s="24">
        <v>2.2999999999999998</v>
      </c>
      <c r="AF218" s="24">
        <v>973.42857142857144</v>
      </c>
      <c r="AG218" s="24">
        <v>1.75</v>
      </c>
      <c r="AH218" s="24">
        <v>1115.75</v>
      </c>
      <c r="AI218" s="24">
        <v>1.9285714285714286</v>
      </c>
      <c r="AJ218" s="24">
        <v>973.52941176470586</v>
      </c>
      <c r="AK218" s="26">
        <v>0.77777777777777779</v>
      </c>
      <c r="AL218" s="26">
        <v>528.5</v>
      </c>
      <c r="AM218" s="26">
        <v>2.2000000000000002</v>
      </c>
      <c r="AN218" s="26">
        <v>909.125</v>
      </c>
      <c r="AO218" s="26">
        <v>2.8</v>
      </c>
      <c r="AP218" s="26">
        <v>1589.3333333333333</v>
      </c>
      <c r="AQ218" s="26">
        <v>1.9655172413793103</v>
      </c>
      <c r="AR218" s="26">
        <v>1051.2777777777778</v>
      </c>
      <c r="AS218" s="28">
        <v>5.4444444444444446</v>
      </c>
      <c r="AT218" s="28">
        <v>1730.8888888888889</v>
      </c>
      <c r="AU218" s="28">
        <v>4.5</v>
      </c>
      <c r="AV218" s="28">
        <v>1434.1</v>
      </c>
      <c r="AW218" s="28">
        <v>3.4</v>
      </c>
      <c r="AX218" s="28">
        <v>1605.5714285714287</v>
      </c>
      <c r="AY218" s="28">
        <v>4.4137931034482758</v>
      </c>
      <c r="AZ218" s="28">
        <v>1583</v>
      </c>
      <c r="BA218" s="33">
        <f>Tabla25[[#This Row],[ROS_NUM_COR_COD_ROS_TG_NEG]]-Tabla25[[#This Row],[PAS_NUM_COR_COD_ROS_TG_NEG]]</f>
        <v>3.9444444444444446</v>
      </c>
      <c r="BB218" s="33">
        <f>Tabla25[[#This Row],[ROS_DUR_COR_COD_ROS_TG_NEG]]-Tabla25[[#This Row],[PAS_DUR_COR_COD_ROS_TG_NEG]]</f>
        <v>753.33333333333337</v>
      </c>
      <c r="BC218" s="33">
        <f>Tabla25[[#This Row],[ROS_NUM_COR_COD_ROS_TG_NEU]]-Tabla25[[#This Row],[PAS_NUM_COR_COD_ROS_TG_NEU]]</f>
        <v>3.3</v>
      </c>
      <c r="BD218" s="33">
        <f>Tabla25[[#This Row],[ROS_DUR_COR_COD_ROS_TG_NEU]]-Tabla25[[#This Row],[PAS_DUR_COR_COD_ROS_TG_NEU]]</f>
        <v>348.67142857142858</v>
      </c>
      <c r="BE218" s="33">
        <f>Tabla25[[#This Row],[ROS_NUM_COR_COD_ROS_TG_POS]]-Tabla25[[#This Row],[PAS_NUM_COR_COD_ROS_TG_POS]]</f>
        <v>2.9</v>
      </c>
      <c r="BF218" s="33">
        <f>Tabla25[[#This Row],[ROS_DUR_COR_COD_ROS_TG_POS]]-Tabla25[[#This Row],[PAS_DUR_COR_COD_ROS_TG_POS]]</f>
        <v>1065.4047619047619</v>
      </c>
      <c r="BG218" s="33">
        <f>Tabla25[[#This Row],[ROS_NUM_COR_COD_ROS_TG_TOT]]-Tabla25[[#This Row],[PAS_NUM_COR_COD_ROS_TG_TOT]]</f>
        <v>3.3471264367816094</v>
      </c>
      <c r="BH218" s="33">
        <f>Tabla25[[#This Row],[ROS_DUR_COR_COD_ROS_TG_TOT]]-Tabla25[[#This Row],[PAS_DUR_COR_COD_ROS_TG_TOT]]</f>
        <v>690.40909090909088</v>
      </c>
      <c r="BI218" s="30">
        <f>Tabla25[[#This Row],[ROS_NUM_COR_COD_ESC_TG_NEG]]-Tabla25[[#This Row],[PAS_NUM_COR_COD_ESC_TG_NEG]]</f>
        <v>-0.87222222222222212</v>
      </c>
      <c r="BJ218" s="30">
        <f>Tabla25[[#This Row],[ROS_DUR_COR_COD_ESC_TG_NEG]]-Tabla25[[#This Row],[PAS_DUR_COR_COD_ESC_TG_NEG]]</f>
        <v>-438.16666666666663</v>
      </c>
      <c r="BK218" s="30">
        <f>Tabla25[[#This Row],[ROS_NUM_COR_COD_ESC_TG_NEU]]-Tabla25[[#This Row],[PAS_NUM_COR_COD_ESC_TG_NEU]]</f>
        <v>0.95000000000000018</v>
      </c>
      <c r="BL218" s="30">
        <f>Tabla25[[#This Row],[ROS_DUR_COR_COD_ESC_TG_NEU]]-Tabla25[[#This Row],[PAS_DUR_COR_COD_ESC_TG_NEU]]</f>
        <v>-155.01785714285711</v>
      </c>
      <c r="BM218" s="30">
        <f>Tabla25[[#This Row],[ROS_NUM_COR_COD_ESC_TG_POS]]-Tabla25[[#This Row],[PAS_NUM_COR_COD_ESC_TG_POS]]</f>
        <v>1.8499999999999999</v>
      </c>
      <c r="BN218" s="30">
        <f>Tabla25[[#This Row],[ROS_DUR_COR_COD_ESC_TG_POS]]-Tabla25[[#This Row],[PAS_DUR_COR_COD_ESC_TG_POS]]</f>
        <v>465.73333333333335</v>
      </c>
      <c r="BO218" s="30">
        <f>Tabla25[[#This Row],[ROS_NUM_COR_COD_ESC_TG_TOT]]-Tabla25[[#This Row],[PAS_NUM_COR_COD_ESC_TG_TOT]]</f>
        <v>0.68218390804597684</v>
      </c>
      <c r="BP218" s="30">
        <f>Tabla25[[#This Row],[ROS_DUR_COR_COD_ESC_TG_TOT]]-Tabla25[[#This Row],[PAS_DUR_COR_COD_ESC_TG_TOT]]</f>
        <v>14.753968253968196</v>
      </c>
      <c r="BQ218" s="36">
        <f>Tabla25[[#This Row],[PAS_NUM_COR_COD_ROS_TG_NEG]]-Tabla25[[#This Row],[ESC_NUM_COR_COD_ROS_TG_NEG]]</f>
        <v>-0.19999999999999996</v>
      </c>
      <c r="BR218" s="36">
        <f>Tabla25[[#This Row],[PAS_DUR_COR_COD_ROS_TG_NEG]]-Tabla25[[#This Row],[ESC_DUR_COR_COD_ROS_TG_NEG]]</f>
        <v>98.722222222222172</v>
      </c>
      <c r="BS218" s="36">
        <f>Tabla25[[#This Row],[PAS_NUM_COR_COD_ROS_TG_NEU]]-Tabla25[[#This Row],[ESC_NUM_COR_COD_ROS_TG_NEU]]</f>
        <v>-1.0999999999999999</v>
      </c>
      <c r="BT218" s="36">
        <f>Tabla25[[#This Row],[PAS_DUR_COR_COD_ROS_TG_NEU]]-Tabla25[[#This Row],[ESC_DUR_COR_COD_ROS_TG_NEU]]</f>
        <v>111.99999999999989</v>
      </c>
      <c r="BU218" s="36">
        <f>Tabla25[[#This Row],[PAS_NUM_COR_COD_ROS_TG_POS]]-Tabla25[[#This Row],[ESC_NUM_COR_COD_ROS_TG_POS]]</f>
        <v>-1.25</v>
      </c>
      <c r="BV218" s="36">
        <f>Tabla25[[#This Row],[PAS_DUR_COR_COD_ROS_TG_POS]]-Tabla25[[#This Row],[ESC_DUR_COR_COD_ROS_TG_POS]]</f>
        <v>-575.58333333333337</v>
      </c>
      <c r="BW218" s="36">
        <f>Tabla25[[#This Row],[PAS_NUM_COR_COD_ROS_TG_TOT]]-Tabla25[[#This Row],[ESC_NUM_COR_COD_ROS_TG_TOT]]</f>
        <v>-0.86190476190476195</v>
      </c>
      <c r="BX218" s="36">
        <f>Tabla25[[#This Row],[PAS_DUR_COR_COD_ROS_TG_TOT]]-Tabla25[[#This Row],[ESC_DUR_COR_COD_ROS_TG_TOT]]</f>
        <v>-80.938502673796734</v>
      </c>
      <c r="BY218" s="39">
        <f>Tabla25[[#This Row],[PAS_NUM_COR_COD_ESC_TG_NEG]]-Tabla25[[#This Row],[ESC_NUM_COR_COD_ESC_TG_NEG]]</f>
        <v>-2.15</v>
      </c>
      <c r="BZ218" s="39">
        <f>Tabla25[[#This Row],[PAS_DUR_COR_COD_ESC_TG_NEG]]-Tabla25[[#This Row],[ESC_DUR_COR_COD_ESC_TG_NEG]]</f>
        <v>-156.03333333333342</v>
      </c>
      <c r="CA218" s="39">
        <f>Tabla25[[#This Row],[PAS_NUM_COR_COD_ESC_TG_NEU]]-Tabla25[[#This Row],[ESC_NUM_COR_COD_ESC_TG_NEU]]</f>
        <v>-0.85000000000000009</v>
      </c>
      <c r="CB218" s="39">
        <f>Tabla25[[#This Row],[PAS_DUR_COR_COD_ESC_TG_NEU]]-Tabla25[[#This Row],[ESC_DUR_COR_COD_ESC_TG_NEU]]</f>
        <v>-288.85714285714289</v>
      </c>
      <c r="CC218" s="39">
        <f>Tabla25[[#This Row],[PAS_NUM_COR_COD_ESC_TG_POS]]-Tabla25[[#This Row],[ESC_NUM_COR_COD_ESC_TG_POS]]</f>
        <v>-1.425</v>
      </c>
      <c r="CD218" s="39">
        <f>Tabla25[[#This Row],[PAS_DUR_COR_COD_ESC_TG_POS]]-Tabla25[[#This Row],[ESC_DUR_COR_COD_ESC_TG_POS]]</f>
        <v>170.26666666666654</v>
      </c>
      <c r="CE218" s="39">
        <f>Tabla25[[#This Row],[PAS_NUM_COR_COD_ESC_TG_TOT]]-Tabla25[[#This Row],[ESC_NUM_COR_COD_ESC_TG_TOT]]</f>
        <v>-1.5023809523809522</v>
      </c>
      <c r="CF218" s="39">
        <f>Tabla25[[#This Row],[PAS_DUR_COR_COD_ESC_TG_TOT]]-Tabla25[[#This Row],[ESC_DUR_COR_COD_ESC_TG_TOT]]</f>
        <v>-92.619047619047478</v>
      </c>
      <c r="CG218" s="42">
        <f>Tabla25[[#This Row],[PAS_NUM_COR_COD_ROS_TG_NEG]]-Tabla25[[#This Row],[PAS_NUM_COR_COD_ESC_TG_NEG]]</f>
        <v>-0.14999999999999991</v>
      </c>
      <c r="CH218" s="42">
        <f>Tabla25[[#This Row],[PAS_NUM_COR_COD_ROS_TG_NEU]]-Tabla25[[#This Row],[PAS_NUM_COR_COD_ESC_TG_NEU]]</f>
        <v>-5.0000000000000044E-2</v>
      </c>
      <c r="CI218" s="42">
        <f>Tabla25[[#This Row],[PAS_NUM_COR_COD_ROS_TG_POS]]-Tabla25[[#This Row],[PAS_NUM_COR_COD_ESC_TG_POS]]</f>
        <v>-0.44999999999999996</v>
      </c>
      <c r="CJ218" s="42">
        <f>Tabla25[[#This Row],[PAS_NUM_COR_COD_ROS_TG_TOT]]-Tabla25[[#This Row],[PAS_NUM_COR_COD_ESC_TG_TOT]]</f>
        <v>-0.21666666666666679</v>
      </c>
      <c r="CK218" s="42">
        <f>Tabla25[[#This Row],[PAS_DUR_COR_COD_ROS_TG_NEG]]-Tabla25[[#This Row],[PAS_DUR_COR_COD_ESC_TG_NEG]]</f>
        <v>10.888888888888914</v>
      </c>
      <c r="CL218" s="42">
        <f>Tabla25[[#This Row],[PAS_DUR_COR_COD_ROS_TG_NEU]]-Tabla25[[#This Row],[PAS_DUR_COR_COD_ESC_TG_NEU]]</f>
        <v>21.285714285714221</v>
      </c>
      <c r="CM218" s="42">
        <f>Tabla25[[#This Row],[PAS_DUR_COR_COD_ROS_TG_POS]]-Tabla25[[#This Row],[PAS_DUR_COR_COD_ESC_TG_POS]]</f>
        <v>-583.43333333333328</v>
      </c>
      <c r="CN218" s="42">
        <f>Tabla25[[#This Row],[PAS_DUR_COR_COD_ROS_TG_TOT]]-Tabla25[[#This Row],[PAS_DUR_COR_COD_ESC_TG_TOT]]</f>
        <v>-143.93290043290051</v>
      </c>
      <c r="CO218" s="44">
        <f>Tabla25[[#This Row],[ESC_NUM_COR_COD_ROS_TG_NEG]]-Tabla25[[#This Row],[ESC_NUM_COR_COD_ESC_TG_NEG]]</f>
        <v>-2.0999999999999996</v>
      </c>
      <c r="CP218" s="44">
        <f>Tabla25[[#This Row],[ESC_NUM_COR_COD_ROS_TG_NEU]]-Tabla25[[#This Row],[ESC_NUM_COR_COD_ESC_TG_NEU]]</f>
        <v>0.19999999999999973</v>
      </c>
      <c r="CQ218" s="44">
        <f>Tabla25[[#This Row],[ESC_NUM_COR_COD_ROS_TG_POS]]-Tabla25[[#This Row],[ESC_NUM_COR_COD_ESC_TG_POS]]</f>
        <v>-0.625</v>
      </c>
      <c r="CR218" s="44">
        <f>Tabla25[[#This Row],[ESC_NUM_COR_COD_ROS_TG_TOT]]-Tabla25[[#This Row],[ESC_NUM_COR_COD_ESC_TG_TOT]]</f>
        <v>-0.85714285714285698</v>
      </c>
      <c r="CS218" s="44">
        <f>Tabla25[[#This Row],[ESC_DUR_COR_COD_ROS_TG_NEG]]-Tabla25[[#This Row],[ESC_DUR_COR_COD_ESC_TG_NEG]]</f>
        <v>-243.86666666666667</v>
      </c>
      <c r="CT218" s="44">
        <f>Tabla25[[#This Row],[ESC_DUR_COR_COD_ROS_TG_NEU]]-Tabla25[[#This Row],[ESC_DUR_COR_COD_ESC_TG_NEU]]</f>
        <v>-379.57142857142856</v>
      </c>
      <c r="CU218" s="44">
        <f>Tabla25[[#This Row],[ESC_DUR_COR_COD_ROS_TG_POS]]-Tabla25[[#This Row],[ESC_DUR_COR_COD_ESC_TG_POS]]</f>
        <v>162.41666666666663</v>
      </c>
      <c r="CV218" s="44">
        <f>Tabla25[[#This Row],[ESC_DUR_COR_COD_ROS_TG_TOT]]-Tabla25[[#This Row],[ESC_DUR_COR_COD_ESC_TG_TOT]]</f>
        <v>-155.61344537815125</v>
      </c>
      <c r="CW218" s="47">
        <f>Tabla25[[#This Row],[ROS_NUM_COR_COD_ROS_TG_NEG]]-Tabla25[[#This Row],[ROS_NUM_COR_COD_ESC_TG_NEG]]</f>
        <v>4.666666666666667</v>
      </c>
      <c r="CX218" s="47">
        <f>Tabla25[[#This Row],[ROS_NUM_COR_COD_ROS_TG_NEU]]-Tabla25[[#This Row],[ROS_NUM_COR_COD_ESC_TG_NEU]]</f>
        <v>2.2999999999999998</v>
      </c>
      <c r="CY218" s="47">
        <f>Tabla25[[#This Row],[ROS_NUM_COR_COD_ROS_TG_POS]]-Tabla25[[#This Row],[ROS_NUM_COR_COD_ESC_TG_POS]]</f>
        <v>0.60000000000000009</v>
      </c>
      <c r="CZ218" s="47">
        <f>Tabla25[[#This Row],[ROS_NUM_COR_COD_ROS_TG_TOT]]-Tabla25[[#This Row],[ROS_NUM_COR_COD_ESC_TG_TOT]]</f>
        <v>2.4482758620689653</v>
      </c>
      <c r="DA218" s="47">
        <f>Tabla25[[#This Row],[ROS_DUR_COR_COD_ROS_TG_NEG]]-Tabla25[[#This Row],[ROS_DUR_COR_COD_ESC_TG_NEG]]</f>
        <v>1202.3888888888889</v>
      </c>
      <c r="DB218" s="47">
        <f>Tabla25[[#This Row],[ROS_DUR_COR_COD_ROS_TG_NEU]]-Tabla25[[#This Row],[ROS_DUR_COR_COD_ESC_TG_NEU]]</f>
        <v>524.97499999999991</v>
      </c>
      <c r="DC218" s="47">
        <f>Tabla25[[#This Row],[ROS_DUR_COR_COD_ROS_TG_POS]]-Tabla25[[#This Row],[ROS_DUR_COR_COD_ESC_TG_POS]]</f>
        <v>16.238095238095411</v>
      </c>
      <c r="DD218" s="47">
        <f>Tabla25[[#This Row],[ROS_DUR_COR_COD_ROS_TG_TOT]]-Tabla25[[#This Row],[ROS_DUR_COR_COD_ESC_TG_TOT]]</f>
        <v>531.72222222222217</v>
      </c>
    </row>
    <row r="219" spans="1:108" x14ac:dyDescent="0.3">
      <c r="A219" s="2" t="s">
        <v>216</v>
      </c>
      <c r="B219" s="2">
        <v>60</v>
      </c>
      <c r="C219" s="2">
        <v>2</v>
      </c>
      <c r="D219" s="2">
        <v>66</v>
      </c>
      <c r="E219" s="19">
        <v>0.95</v>
      </c>
      <c r="F219" s="19">
        <v>733.5</v>
      </c>
      <c r="G219" s="19">
        <v>0.9</v>
      </c>
      <c r="H219" s="19">
        <v>644.75</v>
      </c>
      <c r="I219" s="19">
        <v>0.65</v>
      </c>
      <c r="J219" s="19">
        <v>791.5</v>
      </c>
      <c r="K219" s="19">
        <v>0.83333333333333337</v>
      </c>
      <c r="L219" s="19">
        <v>706.94444444444446</v>
      </c>
      <c r="M219" s="21">
        <v>1.05</v>
      </c>
      <c r="N219" s="21">
        <v>532.28571428571433</v>
      </c>
      <c r="O219" s="21">
        <v>1.85</v>
      </c>
      <c r="P219" s="21">
        <v>984.66666666666663</v>
      </c>
      <c r="Q219" s="21">
        <v>1</v>
      </c>
      <c r="R219" s="21">
        <v>709.16666666666663</v>
      </c>
      <c r="S219" s="21">
        <v>1.3</v>
      </c>
      <c r="T219" s="21">
        <v>765.59090909090912</v>
      </c>
      <c r="U219" s="22">
        <v>3.4285714285714284</v>
      </c>
      <c r="V219" s="22">
        <v>1178</v>
      </c>
      <c r="W219" s="22">
        <v>2.2999999999999998</v>
      </c>
      <c r="X219" s="22">
        <v>786.25</v>
      </c>
      <c r="Y219" s="22">
        <v>3.625</v>
      </c>
      <c r="Z219" s="22">
        <v>1319.4285714285713</v>
      </c>
      <c r="AA219" s="22">
        <v>3.04</v>
      </c>
      <c r="AB219" s="22">
        <v>1075.9047619047619</v>
      </c>
      <c r="AC219" s="24">
        <v>1</v>
      </c>
      <c r="AD219" s="24">
        <v>564.75</v>
      </c>
      <c r="AE219" s="24">
        <v>3</v>
      </c>
      <c r="AF219" s="24">
        <v>1076.25</v>
      </c>
      <c r="AG219" s="24">
        <v>1.625</v>
      </c>
      <c r="AH219" s="24">
        <v>759.5</v>
      </c>
      <c r="AI219" s="24">
        <v>2</v>
      </c>
      <c r="AJ219" s="24">
        <v>869.1875</v>
      </c>
      <c r="AK219" s="26">
        <v>0.8</v>
      </c>
      <c r="AL219" s="26">
        <v>193.33333333333334</v>
      </c>
      <c r="AM219" s="26">
        <v>1.6666666666666667</v>
      </c>
      <c r="AN219" s="26">
        <v>252.4</v>
      </c>
      <c r="AO219" s="26">
        <v>2.2857142857142856</v>
      </c>
      <c r="AP219" s="26">
        <v>503</v>
      </c>
      <c r="AQ219" s="26">
        <v>1.6666666666666667</v>
      </c>
      <c r="AR219" s="26">
        <v>347.14285714285717</v>
      </c>
      <c r="AS219" s="28">
        <v>2</v>
      </c>
      <c r="AT219" s="28">
        <v>346.25</v>
      </c>
      <c r="AU219" s="28">
        <v>1.5</v>
      </c>
      <c r="AV219" s="28">
        <v>300.25</v>
      </c>
      <c r="AW219" s="28">
        <v>2</v>
      </c>
      <c r="AX219" s="28">
        <v>252.83333333333334</v>
      </c>
      <c r="AY219" s="28">
        <v>1.8333333333333333</v>
      </c>
      <c r="AZ219" s="28">
        <v>293.07142857142856</v>
      </c>
      <c r="BA219" s="33">
        <f>Tabla25[[#This Row],[ROS_NUM_COR_COD_ROS_TG_NEG]]-Tabla25[[#This Row],[PAS_NUM_COR_COD_ROS_TG_NEG]]</f>
        <v>0.95</v>
      </c>
      <c r="BB219" s="33">
        <f>Tabla25[[#This Row],[ROS_DUR_COR_COD_ROS_TG_NEG]]-Tabla25[[#This Row],[PAS_DUR_COR_COD_ROS_TG_NEG]]</f>
        <v>-186.03571428571433</v>
      </c>
      <c r="BC219" s="33">
        <f>Tabla25[[#This Row],[ROS_NUM_COR_COD_ROS_TG_NEU]]-Tabla25[[#This Row],[PAS_NUM_COR_COD_ROS_TG_NEU]]</f>
        <v>-0.35000000000000009</v>
      </c>
      <c r="BD219" s="33">
        <f>Tabla25[[#This Row],[ROS_DUR_COR_COD_ROS_TG_NEU]]-Tabla25[[#This Row],[PAS_DUR_COR_COD_ROS_TG_NEU]]</f>
        <v>-684.41666666666663</v>
      </c>
      <c r="BE219" s="33">
        <f>Tabla25[[#This Row],[ROS_NUM_COR_COD_ROS_TG_POS]]-Tabla25[[#This Row],[PAS_NUM_COR_COD_ROS_TG_POS]]</f>
        <v>1</v>
      </c>
      <c r="BF219" s="33">
        <f>Tabla25[[#This Row],[ROS_DUR_COR_COD_ROS_TG_POS]]-Tabla25[[#This Row],[PAS_DUR_COR_COD_ROS_TG_POS]]</f>
        <v>-456.33333333333326</v>
      </c>
      <c r="BG219" s="33">
        <f>Tabla25[[#This Row],[ROS_NUM_COR_COD_ROS_TG_TOT]]-Tabla25[[#This Row],[PAS_NUM_COR_COD_ROS_TG_TOT]]</f>
        <v>0.53333333333333321</v>
      </c>
      <c r="BH219" s="33">
        <f>Tabla25[[#This Row],[ROS_DUR_COR_COD_ROS_TG_TOT]]-Tabla25[[#This Row],[PAS_DUR_COR_COD_ROS_TG_TOT]]</f>
        <v>-472.51948051948057</v>
      </c>
      <c r="BI219" s="30">
        <f>Tabla25[[#This Row],[ROS_NUM_COR_COD_ESC_TG_NEG]]-Tabla25[[#This Row],[PAS_NUM_COR_COD_ESC_TG_NEG]]</f>
        <v>-0.14999999999999991</v>
      </c>
      <c r="BJ219" s="30">
        <f>Tabla25[[#This Row],[ROS_DUR_COR_COD_ESC_TG_NEG]]-Tabla25[[#This Row],[PAS_DUR_COR_COD_ESC_TG_NEG]]</f>
        <v>-540.16666666666663</v>
      </c>
      <c r="BK219" s="30">
        <f>Tabla25[[#This Row],[ROS_NUM_COR_COD_ESC_TG_NEU]]-Tabla25[[#This Row],[PAS_NUM_COR_COD_ESC_TG_NEU]]</f>
        <v>0.76666666666666672</v>
      </c>
      <c r="BL219" s="30">
        <f>Tabla25[[#This Row],[ROS_DUR_COR_COD_ESC_TG_NEU]]-Tabla25[[#This Row],[PAS_DUR_COR_COD_ESC_TG_NEU]]</f>
        <v>-392.35</v>
      </c>
      <c r="BM219" s="30">
        <f>Tabla25[[#This Row],[ROS_NUM_COR_COD_ESC_TG_POS]]-Tabla25[[#This Row],[PAS_NUM_COR_COD_ESC_TG_POS]]</f>
        <v>1.6357142857142857</v>
      </c>
      <c r="BN219" s="30">
        <f>Tabla25[[#This Row],[ROS_DUR_COR_COD_ESC_TG_POS]]-Tabla25[[#This Row],[PAS_DUR_COR_COD_ESC_TG_POS]]</f>
        <v>-288.5</v>
      </c>
      <c r="BO219" s="30">
        <f>Tabla25[[#This Row],[ROS_NUM_COR_COD_ESC_TG_TOT]]-Tabla25[[#This Row],[PAS_NUM_COR_COD_ESC_TG_TOT]]</f>
        <v>0.83333333333333337</v>
      </c>
      <c r="BP219" s="30">
        <f>Tabla25[[#This Row],[ROS_DUR_COR_COD_ESC_TG_TOT]]-Tabla25[[#This Row],[PAS_DUR_COR_COD_ESC_TG_TOT]]</f>
        <v>-359.80158730158729</v>
      </c>
      <c r="BQ219" s="36">
        <f>Tabla25[[#This Row],[PAS_NUM_COR_COD_ROS_TG_NEG]]-Tabla25[[#This Row],[ESC_NUM_COR_COD_ROS_TG_NEG]]</f>
        <v>5.0000000000000044E-2</v>
      </c>
      <c r="BR219" s="36">
        <f>Tabla25[[#This Row],[PAS_DUR_COR_COD_ROS_TG_NEG]]-Tabla25[[#This Row],[ESC_DUR_COR_COD_ROS_TG_NEG]]</f>
        <v>-32.464285714285666</v>
      </c>
      <c r="BS219" s="36">
        <f>Tabla25[[#This Row],[PAS_NUM_COR_COD_ROS_TG_NEU]]-Tabla25[[#This Row],[ESC_NUM_COR_COD_ROS_TG_NEU]]</f>
        <v>-1.1499999999999999</v>
      </c>
      <c r="BT219" s="36">
        <f>Tabla25[[#This Row],[PAS_DUR_COR_COD_ROS_TG_NEU]]-Tabla25[[#This Row],[ESC_DUR_COR_COD_ROS_TG_NEU]]</f>
        <v>-91.583333333333371</v>
      </c>
      <c r="BU219" s="36">
        <f>Tabla25[[#This Row],[PAS_NUM_COR_COD_ROS_TG_POS]]-Tabla25[[#This Row],[ESC_NUM_COR_COD_ROS_TG_POS]]</f>
        <v>-0.625</v>
      </c>
      <c r="BV219" s="36">
        <f>Tabla25[[#This Row],[PAS_DUR_COR_COD_ROS_TG_POS]]-Tabla25[[#This Row],[ESC_DUR_COR_COD_ROS_TG_POS]]</f>
        <v>-50.333333333333371</v>
      </c>
      <c r="BW219" s="36">
        <f>Tabla25[[#This Row],[PAS_NUM_COR_COD_ROS_TG_TOT]]-Tabla25[[#This Row],[ESC_NUM_COR_COD_ROS_TG_TOT]]</f>
        <v>-0.7</v>
      </c>
      <c r="BX219" s="36">
        <f>Tabla25[[#This Row],[PAS_DUR_COR_COD_ROS_TG_TOT]]-Tabla25[[#This Row],[ESC_DUR_COR_COD_ROS_TG_TOT]]</f>
        <v>-103.59659090909088</v>
      </c>
      <c r="BY219" s="39">
        <f>Tabla25[[#This Row],[PAS_NUM_COR_COD_ESC_TG_NEG]]-Tabla25[[#This Row],[ESC_NUM_COR_COD_ESC_TG_NEG]]</f>
        <v>-2.4785714285714286</v>
      </c>
      <c r="BZ219" s="39">
        <f>Tabla25[[#This Row],[PAS_DUR_COR_COD_ESC_TG_NEG]]-Tabla25[[#This Row],[ESC_DUR_COR_COD_ESC_TG_NEG]]</f>
        <v>-444.5</v>
      </c>
      <c r="CA219" s="39">
        <f>Tabla25[[#This Row],[PAS_NUM_COR_COD_ESC_TG_NEU]]-Tabla25[[#This Row],[ESC_NUM_COR_COD_ESC_TG_NEU]]</f>
        <v>-1.4</v>
      </c>
      <c r="CB219" s="39">
        <f>Tabla25[[#This Row],[PAS_DUR_COR_COD_ESC_TG_NEU]]-Tabla25[[#This Row],[ESC_DUR_COR_COD_ESC_TG_NEU]]</f>
        <v>-141.5</v>
      </c>
      <c r="CC219" s="39">
        <f>Tabla25[[#This Row],[PAS_NUM_COR_COD_ESC_TG_POS]]-Tabla25[[#This Row],[ESC_NUM_COR_COD_ESC_TG_POS]]</f>
        <v>-2.9750000000000001</v>
      </c>
      <c r="CD219" s="39">
        <f>Tabla25[[#This Row],[PAS_DUR_COR_COD_ESC_TG_POS]]-Tabla25[[#This Row],[ESC_DUR_COR_COD_ESC_TG_POS]]</f>
        <v>-527.92857142857133</v>
      </c>
      <c r="CE219" s="39">
        <f>Tabla25[[#This Row],[PAS_NUM_COR_COD_ESC_TG_TOT]]-Tabla25[[#This Row],[ESC_NUM_COR_COD_ESC_TG_TOT]]</f>
        <v>-2.2066666666666666</v>
      </c>
      <c r="CF219" s="39">
        <f>Tabla25[[#This Row],[PAS_DUR_COR_COD_ESC_TG_TOT]]-Tabla25[[#This Row],[ESC_DUR_COR_COD_ESC_TG_TOT]]</f>
        <v>-368.96031746031747</v>
      </c>
      <c r="CG219" s="42">
        <f>Tabla25[[#This Row],[PAS_NUM_COR_COD_ROS_TG_NEG]]-Tabla25[[#This Row],[PAS_NUM_COR_COD_ESC_TG_NEG]]</f>
        <v>0.10000000000000009</v>
      </c>
      <c r="CH219" s="42">
        <f>Tabla25[[#This Row],[PAS_NUM_COR_COD_ROS_TG_NEU]]-Tabla25[[#This Row],[PAS_NUM_COR_COD_ESC_TG_NEU]]</f>
        <v>0.95000000000000007</v>
      </c>
      <c r="CI219" s="42">
        <f>Tabla25[[#This Row],[PAS_NUM_COR_COD_ROS_TG_POS]]-Tabla25[[#This Row],[PAS_NUM_COR_COD_ESC_TG_POS]]</f>
        <v>0.35</v>
      </c>
      <c r="CJ219" s="42">
        <f>Tabla25[[#This Row],[PAS_NUM_COR_COD_ROS_TG_TOT]]-Tabla25[[#This Row],[PAS_NUM_COR_COD_ESC_TG_TOT]]</f>
        <v>0.46666666666666667</v>
      </c>
      <c r="CK219" s="42">
        <f>Tabla25[[#This Row],[PAS_DUR_COR_COD_ROS_TG_NEG]]-Tabla25[[#This Row],[PAS_DUR_COR_COD_ESC_TG_NEG]]</f>
        <v>-201.21428571428567</v>
      </c>
      <c r="CL219" s="42">
        <f>Tabla25[[#This Row],[PAS_DUR_COR_COD_ROS_TG_NEU]]-Tabla25[[#This Row],[PAS_DUR_COR_COD_ESC_TG_NEU]]</f>
        <v>339.91666666666663</v>
      </c>
      <c r="CM219" s="42">
        <f>Tabla25[[#This Row],[PAS_DUR_COR_COD_ROS_TG_POS]]-Tabla25[[#This Row],[PAS_DUR_COR_COD_ESC_TG_POS]]</f>
        <v>-82.333333333333371</v>
      </c>
      <c r="CN219" s="42">
        <f>Tabla25[[#This Row],[PAS_DUR_COR_COD_ROS_TG_TOT]]-Tabla25[[#This Row],[PAS_DUR_COR_COD_ESC_TG_TOT]]</f>
        <v>58.646464646464665</v>
      </c>
      <c r="CO219" s="44">
        <f>Tabla25[[#This Row],[ESC_NUM_COR_COD_ROS_TG_NEG]]-Tabla25[[#This Row],[ESC_NUM_COR_COD_ESC_TG_NEG]]</f>
        <v>-2.4285714285714284</v>
      </c>
      <c r="CP219" s="44">
        <f>Tabla25[[#This Row],[ESC_NUM_COR_COD_ROS_TG_NEU]]-Tabla25[[#This Row],[ESC_NUM_COR_COD_ESC_TG_NEU]]</f>
        <v>0.70000000000000018</v>
      </c>
      <c r="CQ219" s="44">
        <f>Tabla25[[#This Row],[ESC_NUM_COR_COD_ROS_TG_POS]]-Tabla25[[#This Row],[ESC_NUM_COR_COD_ESC_TG_POS]]</f>
        <v>-2</v>
      </c>
      <c r="CR219" s="44">
        <f>Tabla25[[#This Row],[ESC_NUM_COR_COD_ROS_TG_TOT]]-Tabla25[[#This Row],[ESC_NUM_COR_COD_ESC_TG_TOT]]</f>
        <v>-1.04</v>
      </c>
      <c r="CS219" s="44">
        <f>Tabla25[[#This Row],[ESC_DUR_COR_COD_ROS_TG_NEG]]-Tabla25[[#This Row],[ESC_DUR_COR_COD_ESC_TG_NEG]]</f>
        <v>-613.25</v>
      </c>
      <c r="CT219" s="44">
        <f>Tabla25[[#This Row],[ESC_DUR_COR_COD_ROS_TG_NEU]]-Tabla25[[#This Row],[ESC_DUR_COR_COD_ESC_TG_NEU]]</f>
        <v>290</v>
      </c>
      <c r="CU219" s="44">
        <f>Tabla25[[#This Row],[ESC_DUR_COR_COD_ROS_TG_POS]]-Tabla25[[#This Row],[ESC_DUR_COR_COD_ESC_TG_POS]]</f>
        <v>-559.92857142857133</v>
      </c>
      <c r="CV219" s="44">
        <f>Tabla25[[#This Row],[ESC_DUR_COR_COD_ROS_TG_TOT]]-Tabla25[[#This Row],[ESC_DUR_COR_COD_ESC_TG_TOT]]</f>
        <v>-206.71726190476193</v>
      </c>
      <c r="CW219" s="47">
        <f>Tabla25[[#This Row],[ROS_NUM_COR_COD_ROS_TG_NEG]]-Tabla25[[#This Row],[ROS_NUM_COR_COD_ESC_TG_NEG]]</f>
        <v>1.2</v>
      </c>
      <c r="CX219" s="47">
        <f>Tabla25[[#This Row],[ROS_NUM_COR_COD_ROS_TG_NEU]]-Tabla25[[#This Row],[ROS_NUM_COR_COD_ESC_TG_NEU]]</f>
        <v>-0.16666666666666674</v>
      </c>
      <c r="CY219" s="47">
        <f>Tabla25[[#This Row],[ROS_NUM_COR_COD_ROS_TG_POS]]-Tabla25[[#This Row],[ROS_NUM_COR_COD_ESC_TG_POS]]</f>
        <v>-0.28571428571428559</v>
      </c>
      <c r="CZ219" s="47">
        <f>Tabla25[[#This Row],[ROS_NUM_COR_COD_ROS_TG_TOT]]-Tabla25[[#This Row],[ROS_NUM_COR_COD_ESC_TG_TOT]]</f>
        <v>0.16666666666666652</v>
      </c>
      <c r="DA219" s="47">
        <f>Tabla25[[#This Row],[ROS_DUR_COR_COD_ROS_TG_NEG]]-Tabla25[[#This Row],[ROS_DUR_COR_COD_ESC_TG_NEG]]</f>
        <v>152.91666666666666</v>
      </c>
      <c r="DB219" s="47">
        <f>Tabla25[[#This Row],[ROS_DUR_COR_COD_ROS_TG_NEU]]-Tabla25[[#This Row],[ROS_DUR_COR_COD_ESC_TG_NEU]]</f>
        <v>47.849999999999994</v>
      </c>
      <c r="DC219" s="47">
        <f>Tabla25[[#This Row],[ROS_DUR_COR_COD_ROS_TG_POS]]-Tabla25[[#This Row],[ROS_DUR_COR_COD_ESC_TG_POS]]</f>
        <v>-250.16666666666666</v>
      </c>
      <c r="DD219" s="47">
        <f>Tabla25[[#This Row],[ROS_DUR_COR_COD_ROS_TG_TOT]]-Tabla25[[#This Row],[ROS_DUR_COR_COD_ESC_TG_TOT]]</f>
        <v>-54.071428571428612</v>
      </c>
    </row>
    <row r="220" spans="1:108" x14ac:dyDescent="0.3">
      <c r="A220" s="2" t="s">
        <v>217</v>
      </c>
      <c r="B220" s="2">
        <v>60</v>
      </c>
      <c r="C220" s="2">
        <v>2</v>
      </c>
      <c r="D220" s="2">
        <v>66</v>
      </c>
      <c r="E220" s="19">
        <v>2.2999999999999998</v>
      </c>
      <c r="F220" s="19">
        <v>1531.7777777777778</v>
      </c>
      <c r="G220" s="19">
        <v>2.263157894736842</v>
      </c>
      <c r="H220" s="19">
        <v>1771.375</v>
      </c>
      <c r="I220" s="19">
        <v>2.95</v>
      </c>
      <c r="J220" s="19">
        <v>1780.4</v>
      </c>
      <c r="K220" s="19">
        <v>2.5084745762711864</v>
      </c>
      <c r="L220" s="19">
        <v>1694.851851851852</v>
      </c>
      <c r="M220" s="21">
        <v>2.75</v>
      </c>
      <c r="N220" s="21">
        <v>1927.1111111111111</v>
      </c>
      <c r="O220" s="21">
        <v>3</v>
      </c>
      <c r="P220" s="21">
        <v>1572.4</v>
      </c>
      <c r="Q220" s="21">
        <v>3.15</v>
      </c>
      <c r="R220" s="21">
        <v>1861.9</v>
      </c>
      <c r="S220" s="21">
        <v>2.9661016949152543</v>
      </c>
      <c r="T220" s="21">
        <v>1782.3103448275863</v>
      </c>
      <c r="U220" s="22">
        <v>3.5555555555555554</v>
      </c>
      <c r="V220" s="22">
        <v>1249</v>
      </c>
      <c r="W220" s="22">
        <v>4.25</v>
      </c>
      <c r="X220" s="22">
        <v>1271.125</v>
      </c>
      <c r="Y220" s="22">
        <v>5.5</v>
      </c>
      <c r="Z220" s="22">
        <v>1678.5555555555557</v>
      </c>
      <c r="AA220" s="22">
        <v>4.4814814814814818</v>
      </c>
      <c r="AB220" s="22">
        <v>1417.4583333333333</v>
      </c>
      <c r="AC220" s="24">
        <v>3.6666666666666665</v>
      </c>
      <c r="AD220" s="24">
        <v>1072.75</v>
      </c>
      <c r="AE220" s="24">
        <v>2.625</v>
      </c>
      <c r="AF220" s="24">
        <v>846.16666666666663</v>
      </c>
      <c r="AG220" s="24">
        <v>1.1000000000000001</v>
      </c>
      <c r="AH220" s="24">
        <v>774.25</v>
      </c>
      <c r="AI220" s="24">
        <v>2.4074074074074074</v>
      </c>
      <c r="AJ220" s="24">
        <v>930.88888888888891</v>
      </c>
      <c r="AK220" s="26">
        <v>3.3333333333333335</v>
      </c>
      <c r="AL220" s="26">
        <v>1148.7142857142858</v>
      </c>
      <c r="AM220" s="26">
        <v>2.8888888888888888</v>
      </c>
      <c r="AN220" s="26">
        <v>719</v>
      </c>
      <c r="AO220" s="26">
        <v>2.1428571428571428</v>
      </c>
      <c r="AP220" s="26">
        <v>697.2</v>
      </c>
      <c r="AQ220" s="26">
        <v>2.84</v>
      </c>
      <c r="AR220" s="26">
        <v>857.04761904761904</v>
      </c>
      <c r="AS220" s="28">
        <v>3.8888888888888888</v>
      </c>
      <c r="AT220" s="28">
        <v>954.66666666666663</v>
      </c>
      <c r="AU220" s="28">
        <v>3.8888888888888888</v>
      </c>
      <c r="AV220" s="28">
        <v>1103.5</v>
      </c>
      <c r="AW220" s="28">
        <v>5.4285714285714288</v>
      </c>
      <c r="AX220" s="28">
        <v>1429.1428571428571</v>
      </c>
      <c r="AY220" s="28">
        <v>4.32</v>
      </c>
      <c r="AZ220" s="28">
        <v>1142.6666666666667</v>
      </c>
      <c r="BA220" s="33">
        <f>Tabla25[[#This Row],[ROS_NUM_COR_COD_ROS_TG_NEG]]-Tabla25[[#This Row],[PAS_NUM_COR_COD_ROS_TG_NEG]]</f>
        <v>1.1388888888888888</v>
      </c>
      <c r="BB220" s="33">
        <f>Tabla25[[#This Row],[ROS_DUR_COR_COD_ROS_TG_NEG]]-Tabla25[[#This Row],[PAS_DUR_COR_COD_ROS_TG_NEG]]</f>
        <v>-972.44444444444446</v>
      </c>
      <c r="BC220" s="33">
        <f>Tabla25[[#This Row],[ROS_NUM_COR_COD_ROS_TG_NEU]]-Tabla25[[#This Row],[PAS_NUM_COR_COD_ROS_TG_NEU]]</f>
        <v>0.88888888888888884</v>
      </c>
      <c r="BD220" s="33">
        <f>Tabla25[[#This Row],[ROS_DUR_COR_COD_ROS_TG_NEU]]-Tabla25[[#This Row],[PAS_DUR_COR_COD_ROS_TG_NEU]]</f>
        <v>-468.90000000000009</v>
      </c>
      <c r="BE220" s="33">
        <f>Tabla25[[#This Row],[ROS_NUM_COR_COD_ROS_TG_POS]]-Tabla25[[#This Row],[PAS_NUM_COR_COD_ROS_TG_POS]]</f>
        <v>2.2785714285714289</v>
      </c>
      <c r="BF220" s="33">
        <f>Tabla25[[#This Row],[ROS_DUR_COR_COD_ROS_TG_POS]]-Tabla25[[#This Row],[PAS_DUR_COR_COD_ROS_TG_POS]]</f>
        <v>-432.75714285714298</v>
      </c>
      <c r="BG220" s="33">
        <f>Tabla25[[#This Row],[ROS_NUM_COR_COD_ROS_TG_TOT]]-Tabla25[[#This Row],[PAS_NUM_COR_COD_ROS_TG_TOT]]</f>
        <v>1.353898305084746</v>
      </c>
      <c r="BH220" s="33">
        <f>Tabla25[[#This Row],[ROS_DUR_COR_COD_ROS_TG_TOT]]-Tabla25[[#This Row],[PAS_DUR_COR_COD_ROS_TG_TOT]]</f>
        <v>-639.64367816091954</v>
      </c>
      <c r="BI220" s="30">
        <f>Tabla25[[#This Row],[ROS_NUM_COR_COD_ESC_TG_NEG]]-Tabla25[[#This Row],[PAS_NUM_COR_COD_ESC_TG_NEG]]</f>
        <v>1.0333333333333337</v>
      </c>
      <c r="BJ220" s="30">
        <f>Tabla25[[#This Row],[ROS_DUR_COR_COD_ESC_TG_NEG]]-Tabla25[[#This Row],[PAS_DUR_COR_COD_ESC_TG_NEG]]</f>
        <v>-383.06349206349205</v>
      </c>
      <c r="BK220" s="30">
        <f>Tabla25[[#This Row],[ROS_NUM_COR_COD_ESC_TG_NEU]]-Tabla25[[#This Row],[PAS_NUM_COR_COD_ESC_TG_NEU]]</f>
        <v>0.6257309941520468</v>
      </c>
      <c r="BL220" s="30">
        <f>Tabla25[[#This Row],[ROS_DUR_COR_COD_ESC_TG_NEU]]-Tabla25[[#This Row],[PAS_DUR_COR_COD_ESC_TG_NEU]]</f>
        <v>-1052.375</v>
      </c>
      <c r="BM220" s="30">
        <f>Tabla25[[#This Row],[ROS_NUM_COR_COD_ESC_TG_POS]]-Tabla25[[#This Row],[PAS_NUM_COR_COD_ESC_TG_POS]]</f>
        <v>-0.80714285714285738</v>
      </c>
      <c r="BN220" s="30">
        <f>Tabla25[[#This Row],[ROS_DUR_COR_COD_ESC_TG_POS]]-Tabla25[[#This Row],[PAS_DUR_COR_COD_ESC_TG_POS]]</f>
        <v>-1083.2</v>
      </c>
      <c r="BO220" s="30">
        <f>Tabla25[[#This Row],[ROS_NUM_COR_COD_ESC_TG_TOT]]-Tabla25[[#This Row],[PAS_NUM_COR_COD_ESC_TG_TOT]]</f>
        <v>0.33152542372881344</v>
      </c>
      <c r="BP220" s="30">
        <f>Tabla25[[#This Row],[ROS_DUR_COR_COD_ESC_TG_TOT]]-Tabla25[[#This Row],[PAS_DUR_COR_COD_ESC_TG_TOT]]</f>
        <v>-837.80423280423292</v>
      </c>
      <c r="BQ220" s="36">
        <f>Tabla25[[#This Row],[PAS_NUM_COR_COD_ROS_TG_NEG]]-Tabla25[[#This Row],[ESC_NUM_COR_COD_ROS_TG_NEG]]</f>
        <v>-0.91666666666666652</v>
      </c>
      <c r="BR220" s="36">
        <f>Tabla25[[#This Row],[PAS_DUR_COR_COD_ROS_TG_NEG]]-Tabla25[[#This Row],[ESC_DUR_COR_COD_ROS_TG_NEG]]</f>
        <v>854.36111111111109</v>
      </c>
      <c r="BS220" s="36">
        <f>Tabla25[[#This Row],[PAS_NUM_COR_COD_ROS_TG_NEU]]-Tabla25[[#This Row],[ESC_NUM_COR_COD_ROS_TG_NEU]]</f>
        <v>0.375</v>
      </c>
      <c r="BT220" s="36">
        <f>Tabla25[[#This Row],[PAS_DUR_COR_COD_ROS_TG_NEU]]-Tabla25[[#This Row],[ESC_DUR_COR_COD_ROS_TG_NEU]]</f>
        <v>726.23333333333346</v>
      </c>
      <c r="BU220" s="36">
        <f>Tabla25[[#This Row],[PAS_NUM_COR_COD_ROS_TG_POS]]-Tabla25[[#This Row],[ESC_NUM_COR_COD_ROS_TG_POS]]</f>
        <v>2.0499999999999998</v>
      </c>
      <c r="BV220" s="36">
        <f>Tabla25[[#This Row],[PAS_DUR_COR_COD_ROS_TG_POS]]-Tabla25[[#This Row],[ESC_DUR_COR_COD_ROS_TG_POS]]</f>
        <v>1087.6500000000001</v>
      </c>
      <c r="BW220" s="36">
        <f>Tabla25[[#This Row],[PAS_NUM_COR_COD_ROS_TG_TOT]]-Tabla25[[#This Row],[ESC_NUM_COR_COD_ROS_TG_TOT]]</f>
        <v>0.55869428750784689</v>
      </c>
      <c r="BX220" s="36">
        <f>Tabla25[[#This Row],[PAS_DUR_COR_COD_ROS_TG_TOT]]-Tabla25[[#This Row],[ESC_DUR_COR_COD_ROS_TG_TOT]]</f>
        <v>851.42145593869736</v>
      </c>
      <c r="BY220" s="39">
        <f>Tabla25[[#This Row],[PAS_NUM_COR_COD_ESC_TG_NEG]]-Tabla25[[#This Row],[ESC_NUM_COR_COD_ESC_TG_NEG]]</f>
        <v>-1.2555555555555555</v>
      </c>
      <c r="BZ220" s="39">
        <f>Tabla25[[#This Row],[PAS_DUR_COR_COD_ESC_TG_NEG]]-Tabla25[[#This Row],[ESC_DUR_COR_COD_ESC_TG_NEG]]</f>
        <v>282.77777777777783</v>
      </c>
      <c r="CA220" s="39">
        <f>Tabla25[[#This Row],[PAS_NUM_COR_COD_ESC_TG_NEU]]-Tabla25[[#This Row],[ESC_NUM_COR_COD_ESC_TG_NEU]]</f>
        <v>-1.986842105263158</v>
      </c>
      <c r="CB220" s="39">
        <f>Tabla25[[#This Row],[PAS_DUR_COR_COD_ESC_TG_NEU]]-Tabla25[[#This Row],[ESC_DUR_COR_COD_ESC_TG_NEU]]</f>
        <v>500.25</v>
      </c>
      <c r="CC220" s="39">
        <f>Tabla25[[#This Row],[PAS_NUM_COR_COD_ESC_TG_POS]]-Tabla25[[#This Row],[ESC_NUM_COR_COD_ESC_TG_POS]]</f>
        <v>-2.5499999999999998</v>
      </c>
      <c r="CD220" s="39">
        <f>Tabla25[[#This Row],[PAS_DUR_COR_COD_ESC_TG_POS]]-Tabla25[[#This Row],[ESC_DUR_COR_COD_ESC_TG_POS]]</f>
        <v>101.84444444444443</v>
      </c>
      <c r="CE220" s="39">
        <f>Tabla25[[#This Row],[PAS_NUM_COR_COD_ESC_TG_TOT]]-Tabla25[[#This Row],[ESC_NUM_COR_COD_ESC_TG_TOT]]</f>
        <v>-1.9730069052102954</v>
      </c>
      <c r="CF220" s="39">
        <f>Tabla25[[#This Row],[PAS_DUR_COR_COD_ESC_TG_TOT]]-Tabla25[[#This Row],[ESC_DUR_COR_COD_ESC_TG_TOT]]</f>
        <v>277.3935185185187</v>
      </c>
      <c r="CG220" s="42">
        <f>Tabla25[[#This Row],[PAS_NUM_COR_COD_ROS_TG_NEG]]-Tabla25[[#This Row],[PAS_NUM_COR_COD_ESC_TG_NEG]]</f>
        <v>0.45000000000000018</v>
      </c>
      <c r="CH220" s="42">
        <f>Tabla25[[#This Row],[PAS_NUM_COR_COD_ROS_TG_NEU]]-Tabla25[[#This Row],[PAS_NUM_COR_COD_ESC_TG_NEU]]</f>
        <v>0.73684210526315796</v>
      </c>
      <c r="CI220" s="42">
        <f>Tabla25[[#This Row],[PAS_NUM_COR_COD_ROS_TG_POS]]-Tabla25[[#This Row],[PAS_NUM_COR_COD_ESC_TG_POS]]</f>
        <v>0.19999999999999973</v>
      </c>
      <c r="CJ220" s="42">
        <f>Tabla25[[#This Row],[PAS_NUM_COR_COD_ROS_TG_TOT]]-Tabla25[[#This Row],[PAS_NUM_COR_COD_ESC_TG_TOT]]</f>
        <v>0.45762711864406791</v>
      </c>
      <c r="CK220" s="42">
        <f>Tabla25[[#This Row],[PAS_DUR_COR_COD_ROS_TG_NEG]]-Tabla25[[#This Row],[PAS_DUR_COR_COD_ESC_TG_NEG]]</f>
        <v>395.33333333333326</v>
      </c>
      <c r="CL220" s="42">
        <f>Tabla25[[#This Row],[PAS_DUR_COR_COD_ROS_TG_NEU]]-Tabla25[[#This Row],[PAS_DUR_COR_COD_ESC_TG_NEU]]</f>
        <v>-198.97499999999991</v>
      </c>
      <c r="CM220" s="42">
        <f>Tabla25[[#This Row],[PAS_DUR_COR_COD_ROS_TG_POS]]-Tabla25[[#This Row],[PAS_DUR_COR_COD_ESC_TG_POS]]</f>
        <v>81.5</v>
      </c>
      <c r="CN220" s="42">
        <f>Tabla25[[#This Row],[PAS_DUR_COR_COD_ROS_TG_TOT]]-Tabla25[[#This Row],[PAS_DUR_COR_COD_ESC_TG_TOT]]</f>
        <v>87.458492975734316</v>
      </c>
      <c r="CO220" s="44">
        <f>Tabla25[[#This Row],[ESC_NUM_COR_COD_ROS_TG_NEG]]-Tabla25[[#This Row],[ESC_NUM_COR_COD_ESC_TG_NEG]]</f>
        <v>0.11111111111111116</v>
      </c>
      <c r="CP220" s="44">
        <f>Tabla25[[#This Row],[ESC_NUM_COR_COD_ROS_TG_NEU]]-Tabla25[[#This Row],[ESC_NUM_COR_COD_ESC_TG_NEU]]</f>
        <v>-1.625</v>
      </c>
      <c r="CQ220" s="44">
        <f>Tabla25[[#This Row],[ESC_NUM_COR_COD_ROS_TG_POS]]-Tabla25[[#This Row],[ESC_NUM_COR_COD_ESC_TG_POS]]</f>
        <v>-4.4000000000000004</v>
      </c>
      <c r="CR220" s="44">
        <f>Tabla25[[#This Row],[ESC_NUM_COR_COD_ROS_TG_TOT]]-Tabla25[[#This Row],[ESC_NUM_COR_COD_ESC_TG_TOT]]</f>
        <v>-2.0740740740740744</v>
      </c>
      <c r="CS220" s="44">
        <f>Tabla25[[#This Row],[ESC_DUR_COR_COD_ROS_TG_NEG]]-Tabla25[[#This Row],[ESC_DUR_COR_COD_ESC_TG_NEG]]</f>
        <v>-176.25</v>
      </c>
      <c r="CT220" s="44">
        <f>Tabla25[[#This Row],[ESC_DUR_COR_COD_ROS_TG_NEU]]-Tabla25[[#This Row],[ESC_DUR_COR_COD_ESC_TG_NEU]]</f>
        <v>-424.95833333333337</v>
      </c>
      <c r="CU220" s="44">
        <f>Tabla25[[#This Row],[ESC_DUR_COR_COD_ROS_TG_POS]]-Tabla25[[#This Row],[ESC_DUR_COR_COD_ESC_TG_POS]]</f>
        <v>-904.30555555555566</v>
      </c>
      <c r="CV220" s="44">
        <f>Tabla25[[#This Row],[ESC_DUR_COR_COD_ROS_TG_TOT]]-Tabla25[[#This Row],[ESC_DUR_COR_COD_ESC_TG_TOT]]</f>
        <v>-486.56944444444434</v>
      </c>
      <c r="CW220" s="47">
        <f>Tabla25[[#This Row],[ROS_NUM_COR_COD_ROS_TG_NEG]]-Tabla25[[#This Row],[ROS_NUM_COR_COD_ESC_TG_NEG]]</f>
        <v>0.55555555555555536</v>
      </c>
      <c r="CX220" s="47">
        <f>Tabla25[[#This Row],[ROS_NUM_COR_COD_ROS_TG_NEU]]-Tabla25[[#This Row],[ROS_NUM_COR_COD_ESC_TG_NEU]]</f>
        <v>1</v>
      </c>
      <c r="CY220" s="47">
        <f>Tabla25[[#This Row],[ROS_NUM_COR_COD_ROS_TG_POS]]-Tabla25[[#This Row],[ROS_NUM_COR_COD_ESC_TG_POS]]</f>
        <v>3.285714285714286</v>
      </c>
      <c r="CZ220" s="47">
        <f>Tabla25[[#This Row],[ROS_NUM_COR_COD_ROS_TG_TOT]]-Tabla25[[#This Row],[ROS_NUM_COR_COD_ESC_TG_TOT]]</f>
        <v>1.4800000000000004</v>
      </c>
      <c r="DA220" s="47">
        <f>Tabla25[[#This Row],[ROS_DUR_COR_COD_ROS_TG_NEG]]-Tabla25[[#This Row],[ROS_DUR_COR_COD_ESC_TG_NEG]]</f>
        <v>-194.04761904761915</v>
      </c>
      <c r="DB220" s="47">
        <f>Tabla25[[#This Row],[ROS_DUR_COR_COD_ROS_TG_NEU]]-Tabla25[[#This Row],[ROS_DUR_COR_COD_ESC_TG_NEU]]</f>
        <v>384.5</v>
      </c>
      <c r="DC220" s="47">
        <f>Tabla25[[#This Row],[ROS_DUR_COR_COD_ROS_TG_POS]]-Tabla25[[#This Row],[ROS_DUR_COR_COD_ESC_TG_POS]]</f>
        <v>731.94285714285706</v>
      </c>
      <c r="DD220" s="47">
        <f>Tabla25[[#This Row],[ROS_DUR_COR_COD_ROS_TG_TOT]]-Tabla25[[#This Row],[ROS_DUR_COR_COD_ESC_TG_TOT]]</f>
        <v>285.61904761904771</v>
      </c>
    </row>
    <row r="221" spans="1:108" x14ac:dyDescent="0.3">
      <c r="A221" s="2" t="s">
        <v>218</v>
      </c>
      <c r="B221" s="2">
        <v>60</v>
      </c>
      <c r="C221" s="2">
        <v>2</v>
      </c>
      <c r="D221" s="2">
        <v>60</v>
      </c>
      <c r="E221" s="19">
        <v>3.05</v>
      </c>
      <c r="F221" s="19">
        <v>1173.5555555555557</v>
      </c>
      <c r="G221" s="19">
        <v>3.1</v>
      </c>
      <c r="H221" s="19">
        <v>1227.875</v>
      </c>
      <c r="I221" s="19">
        <v>3.8421052631578947</v>
      </c>
      <c r="J221" s="19">
        <v>1274.7368421052631</v>
      </c>
      <c r="K221" s="19">
        <v>3.3220338983050848</v>
      </c>
      <c r="L221" s="19">
        <v>1226.2264150943397</v>
      </c>
      <c r="M221" s="21">
        <v>3.7</v>
      </c>
      <c r="N221" s="21">
        <v>1386.1666666666667</v>
      </c>
      <c r="O221" s="21">
        <v>3.45</v>
      </c>
      <c r="P221" s="21">
        <v>1366.7222222222222</v>
      </c>
      <c r="Q221" s="21">
        <v>2.8947368421052633</v>
      </c>
      <c r="R221" s="21">
        <v>1184.5625</v>
      </c>
      <c r="S221" s="21">
        <v>3.3559322033898304</v>
      </c>
      <c r="T221" s="21">
        <v>1317.4038461538462</v>
      </c>
      <c r="U221" s="22">
        <v>5</v>
      </c>
      <c r="V221" s="22">
        <v>1778.5</v>
      </c>
      <c r="W221" s="22">
        <v>5.333333333333333</v>
      </c>
      <c r="X221" s="22">
        <v>1870.7777777777778</v>
      </c>
      <c r="Y221" s="22">
        <v>5.4444444444444446</v>
      </c>
      <c r="Z221" s="22">
        <v>1942</v>
      </c>
      <c r="AA221" s="22">
        <v>5.25</v>
      </c>
      <c r="AB221" s="22">
        <v>1860.7142857142858</v>
      </c>
      <c r="AC221" s="24">
        <v>1.2</v>
      </c>
      <c r="AD221" s="24">
        <v>548.875</v>
      </c>
      <c r="AE221" s="24">
        <v>0.88888888888888884</v>
      </c>
      <c r="AF221" s="24">
        <v>564</v>
      </c>
      <c r="AG221" s="24">
        <v>0.88888888888888884</v>
      </c>
      <c r="AH221" s="24">
        <v>480.16666666666669</v>
      </c>
      <c r="AI221" s="24">
        <v>1</v>
      </c>
      <c r="AJ221" s="24">
        <v>531.15789473684208</v>
      </c>
      <c r="AK221" s="26">
        <v>0.44444444444444442</v>
      </c>
      <c r="AL221" s="26">
        <v>313.75</v>
      </c>
      <c r="AM221" s="26">
        <v>0.3</v>
      </c>
      <c r="AN221" s="26">
        <v>332</v>
      </c>
      <c r="AO221" s="26">
        <v>0.7</v>
      </c>
      <c r="AP221" s="26">
        <v>414</v>
      </c>
      <c r="AQ221" s="26">
        <v>0.48275862068965519</v>
      </c>
      <c r="AR221" s="26">
        <v>364.23076923076923</v>
      </c>
      <c r="AS221" s="28">
        <v>5.7777777777777777</v>
      </c>
      <c r="AT221" s="28">
        <v>2168.5555555555557</v>
      </c>
      <c r="AU221" s="28">
        <v>5.9</v>
      </c>
      <c r="AV221" s="28">
        <v>2200.4</v>
      </c>
      <c r="AW221" s="28">
        <v>5.6</v>
      </c>
      <c r="AX221" s="28">
        <v>2065.1</v>
      </c>
      <c r="AY221" s="28">
        <v>5.7586206896551726</v>
      </c>
      <c r="AZ221" s="28">
        <v>2143.8620689655172</v>
      </c>
      <c r="BA221" s="33">
        <f>Tabla25[[#This Row],[ROS_NUM_COR_COD_ROS_TG_NEG]]-Tabla25[[#This Row],[PAS_NUM_COR_COD_ROS_TG_NEG]]</f>
        <v>2.0777777777777775</v>
      </c>
      <c r="BB221" s="33">
        <f>Tabla25[[#This Row],[ROS_DUR_COR_COD_ROS_TG_NEG]]-Tabla25[[#This Row],[PAS_DUR_COR_COD_ROS_TG_NEG]]</f>
        <v>782.38888888888891</v>
      </c>
      <c r="BC221" s="33">
        <f>Tabla25[[#This Row],[ROS_NUM_COR_COD_ROS_TG_NEU]]-Tabla25[[#This Row],[PAS_NUM_COR_COD_ROS_TG_NEU]]</f>
        <v>2.4500000000000002</v>
      </c>
      <c r="BD221" s="33">
        <f>Tabla25[[#This Row],[ROS_DUR_COR_COD_ROS_TG_NEU]]-Tabla25[[#This Row],[PAS_DUR_COR_COD_ROS_TG_NEU]]</f>
        <v>833.67777777777792</v>
      </c>
      <c r="BE221" s="33">
        <f>Tabla25[[#This Row],[ROS_NUM_COR_COD_ROS_TG_POS]]-Tabla25[[#This Row],[PAS_NUM_COR_COD_ROS_TG_POS]]</f>
        <v>2.7052631578947364</v>
      </c>
      <c r="BF221" s="33">
        <f>Tabla25[[#This Row],[ROS_DUR_COR_COD_ROS_TG_POS]]-Tabla25[[#This Row],[PAS_DUR_COR_COD_ROS_TG_POS]]</f>
        <v>880.53749999999991</v>
      </c>
      <c r="BG221" s="33">
        <f>Tabla25[[#This Row],[ROS_NUM_COR_COD_ROS_TG_TOT]]-Tabla25[[#This Row],[PAS_NUM_COR_COD_ROS_TG_TOT]]</f>
        <v>2.4026884862653421</v>
      </c>
      <c r="BH221" s="33">
        <f>Tabla25[[#This Row],[ROS_DUR_COR_COD_ROS_TG_TOT]]-Tabla25[[#This Row],[PAS_DUR_COR_COD_ROS_TG_TOT]]</f>
        <v>826.45822281167102</v>
      </c>
      <c r="BI221" s="30">
        <f>Tabla25[[#This Row],[ROS_NUM_COR_COD_ESC_TG_NEG]]-Tabla25[[#This Row],[PAS_NUM_COR_COD_ESC_TG_NEG]]</f>
        <v>-2.6055555555555552</v>
      </c>
      <c r="BJ221" s="30">
        <f>Tabla25[[#This Row],[ROS_DUR_COR_COD_ESC_TG_NEG]]-Tabla25[[#This Row],[PAS_DUR_COR_COD_ESC_TG_NEG]]</f>
        <v>-859.80555555555566</v>
      </c>
      <c r="BK221" s="30">
        <f>Tabla25[[#This Row],[ROS_NUM_COR_COD_ESC_TG_NEU]]-Tabla25[[#This Row],[PAS_NUM_COR_COD_ESC_TG_NEU]]</f>
        <v>-2.8000000000000003</v>
      </c>
      <c r="BL221" s="30">
        <f>Tabla25[[#This Row],[ROS_DUR_COR_COD_ESC_TG_NEU]]-Tabla25[[#This Row],[PAS_DUR_COR_COD_ESC_TG_NEU]]</f>
        <v>-895.875</v>
      </c>
      <c r="BM221" s="30">
        <f>Tabla25[[#This Row],[ROS_NUM_COR_COD_ESC_TG_POS]]-Tabla25[[#This Row],[PAS_NUM_COR_COD_ESC_TG_POS]]</f>
        <v>-3.1421052631578945</v>
      </c>
      <c r="BN221" s="30">
        <f>Tabla25[[#This Row],[ROS_DUR_COR_COD_ESC_TG_POS]]-Tabla25[[#This Row],[PAS_DUR_COR_COD_ESC_TG_POS]]</f>
        <v>-860.73684210526312</v>
      </c>
      <c r="BO221" s="30">
        <f>Tabla25[[#This Row],[ROS_NUM_COR_COD_ESC_TG_TOT]]-Tabla25[[#This Row],[PAS_NUM_COR_COD_ESC_TG_TOT]]</f>
        <v>-2.8392752776154295</v>
      </c>
      <c r="BP221" s="30">
        <f>Tabla25[[#This Row],[ROS_DUR_COR_COD_ESC_TG_TOT]]-Tabla25[[#This Row],[PAS_DUR_COR_COD_ESC_TG_TOT]]</f>
        <v>-861.99564586357042</v>
      </c>
      <c r="BQ221" s="36">
        <f>Tabla25[[#This Row],[PAS_NUM_COR_COD_ROS_TG_NEG]]-Tabla25[[#This Row],[ESC_NUM_COR_COD_ROS_TG_NEG]]</f>
        <v>2.5</v>
      </c>
      <c r="BR221" s="36">
        <f>Tabla25[[#This Row],[PAS_DUR_COR_COD_ROS_TG_NEG]]-Tabla25[[#This Row],[ESC_DUR_COR_COD_ROS_TG_NEG]]</f>
        <v>837.29166666666674</v>
      </c>
      <c r="BS221" s="36">
        <f>Tabla25[[#This Row],[PAS_NUM_COR_COD_ROS_TG_NEU]]-Tabla25[[#This Row],[ESC_NUM_COR_COD_ROS_TG_NEU]]</f>
        <v>2.5611111111111113</v>
      </c>
      <c r="BT221" s="36">
        <f>Tabla25[[#This Row],[PAS_DUR_COR_COD_ROS_TG_NEU]]-Tabla25[[#This Row],[ESC_DUR_COR_COD_ROS_TG_NEU]]</f>
        <v>802.72222222222217</v>
      </c>
      <c r="BU221" s="36">
        <f>Tabla25[[#This Row],[PAS_NUM_COR_COD_ROS_TG_POS]]-Tabla25[[#This Row],[ESC_NUM_COR_COD_ROS_TG_POS]]</f>
        <v>2.0058479532163744</v>
      </c>
      <c r="BV221" s="36">
        <f>Tabla25[[#This Row],[PAS_DUR_COR_COD_ROS_TG_POS]]-Tabla25[[#This Row],[ESC_DUR_COR_COD_ROS_TG_POS]]</f>
        <v>704.39583333333326</v>
      </c>
      <c r="BW221" s="36">
        <f>Tabla25[[#This Row],[PAS_NUM_COR_COD_ROS_TG_TOT]]-Tabla25[[#This Row],[ESC_NUM_COR_COD_ROS_TG_TOT]]</f>
        <v>2.3559322033898304</v>
      </c>
      <c r="BX221" s="36">
        <f>Tabla25[[#This Row],[PAS_DUR_COR_COD_ROS_TG_TOT]]-Tabla25[[#This Row],[ESC_DUR_COR_COD_ROS_TG_TOT]]</f>
        <v>786.24595141700411</v>
      </c>
      <c r="BY221" s="39">
        <f>Tabla25[[#This Row],[PAS_NUM_COR_COD_ESC_TG_NEG]]-Tabla25[[#This Row],[ESC_NUM_COR_COD_ESC_TG_NEG]]</f>
        <v>-1.9500000000000002</v>
      </c>
      <c r="BZ221" s="39">
        <f>Tabla25[[#This Row],[PAS_DUR_COR_COD_ESC_TG_NEG]]-Tabla25[[#This Row],[ESC_DUR_COR_COD_ESC_TG_NEG]]</f>
        <v>-604.94444444444434</v>
      </c>
      <c r="CA221" s="39">
        <f>Tabla25[[#This Row],[PAS_NUM_COR_COD_ESC_TG_NEU]]-Tabla25[[#This Row],[ESC_NUM_COR_COD_ESC_TG_NEU]]</f>
        <v>-2.2333333333333329</v>
      </c>
      <c r="CB221" s="39">
        <f>Tabla25[[#This Row],[PAS_DUR_COR_COD_ESC_TG_NEU]]-Tabla25[[#This Row],[ESC_DUR_COR_COD_ESC_TG_NEU]]</f>
        <v>-642.90277777777783</v>
      </c>
      <c r="CC221" s="39">
        <f>Tabla25[[#This Row],[PAS_NUM_COR_COD_ESC_TG_POS]]-Tabla25[[#This Row],[ESC_NUM_COR_COD_ESC_TG_POS]]</f>
        <v>-1.60233918128655</v>
      </c>
      <c r="CD221" s="39">
        <f>Tabla25[[#This Row],[PAS_DUR_COR_COD_ESC_TG_POS]]-Tabla25[[#This Row],[ESC_DUR_COR_COD_ESC_TG_POS]]</f>
        <v>-667.26315789473688</v>
      </c>
      <c r="CE221" s="39">
        <f>Tabla25[[#This Row],[PAS_NUM_COR_COD_ESC_TG_TOT]]-Tabla25[[#This Row],[ESC_NUM_COR_COD_ESC_TG_TOT]]</f>
        <v>-1.9279661016949152</v>
      </c>
      <c r="CF221" s="39">
        <f>Tabla25[[#This Row],[PAS_DUR_COR_COD_ESC_TG_TOT]]-Tabla25[[#This Row],[ESC_DUR_COR_COD_ESC_TG_TOT]]</f>
        <v>-634.48787061994608</v>
      </c>
      <c r="CG221" s="42">
        <f>Tabla25[[#This Row],[PAS_NUM_COR_COD_ROS_TG_NEG]]-Tabla25[[#This Row],[PAS_NUM_COR_COD_ESC_TG_NEG]]</f>
        <v>0.65000000000000036</v>
      </c>
      <c r="CH221" s="42">
        <f>Tabla25[[#This Row],[PAS_NUM_COR_COD_ROS_TG_NEU]]-Tabla25[[#This Row],[PAS_NUM_COR_COD_ESC_TG_NEU]]</f>
        <v>0.35000000000000009</v>
      </c>
      <c r="CI221" s="42">
        <f>Tabla25[[#This Row],[PAS_NUM_COR_COD_ROS_TG_POS]]-Tabla25[[#This Row],[PAS_NUM_COR_COD_ESC_TG_POS]]</f>
        <v>-0.94736842105263142</v>
      </c>
      <c r="CJ221" s="42">
        <f>Tabla25[[#This Row],[PAS_NUM_COR_COD_ROS_TG_TOT]]-Tabla25[[#This Row],[PAS_NUM_COR_COD_ESC_TG_TOT]]</f>
        <v>3.3898305084745672E-2</v>
      </c>
      <c r="CK221" s="42">
        <f>Tabla25[[#This Row],[PAS_DUR_COR_COD_ROS_TG_NEG]]-Tabla25[[#This Row],[PAS_DUR_COR_COD_ESC_TG_NEG]]</f>
        <v>212.61111111111109</v>
      </c>
      <c r="CL221" s="42">
        <f>Tabla25[[#This Row],[PAS_DUR_COR_COD_ROS_TG_NEU]]-Tabla25[[#This Row],[PAS_DUR_COR_COD_ESC_TG_NEU]]</f>
        <v>138.84722222222217</v>
      </c>
      <c r="CM221" s="42">
        <f>Tabla25[[#This Row],[PAS_DUR_COR_COD_ROS_TG_POS]]-Tabla25[[#This Row],[PAS_DUR_COR_COD_ESC_TG_POS]]</f>
        <v>-90.174342105263122</v>
      </c>
      <c r="CN221" s="42">
        <f>Tabla25[[#This Row],[PAS_DUR_COR_COD_ROS_TG_TOT]]-Tabla25[[#This Row],[PAS_DUR_COR_COD_ESC_TG_TOT]]</f>
        <v>91.177431059506489</v>
      </c>
      <c r="CO221" s="44">
        <f>Tabla25[[#This Row],[ESC_NUM_COR_COD_ROS_TG_NEG]]-Tabla25[[#This Row],[ESC_NUM_COR_COD_ESC_TG_NEG]]</f>
        <v>-3.8</v>
      </c>
      <c r="CP221" s="44">
        <f>Tabla25[[#This Row],[ESC_NUM_COR_COD_ROS_TG_NEU]]-Tabla25[[#This Row],[ESC_NUM_COR_COD_ESC_TG_NEU]]</f>
        <v>-4.4444444444444446</v>
      </c>
      <c r="CQ221" s="44">
        <f>Tabla25[[#This Row],[ESC_NUM_COR_COD_ROS_TG_POS]]-Tabla25[[#This Row],[ESC_NUM_COR_COD_ESC_TG_POS]]</f>
        <v>-4.5555555555555554</v>
      </c>
      <c r="CR221" s="44">
        <f>Tabla25[[#This Row],[ESC_NUM_COR_COD_ROS_TG_TOT]]-Tabla25[[#This Row],[ESC_NUM_COR_COD_ESC_TG_TOT]]</f>
        <v>-4.25</v>
      </c>
      <c r="CS221" s="44">
        <f>Tabla25[[#This Row],[ESC_DUR_COR_COD_ROS_TG_NEG]]-Tabla25[[#This Row],[ESC_DUR_COR_COD_ESC_TG_NEG]]</f>
        <v>-1229.625</v>
      </c>
      <c r="CT221" s="44">
        <f>Tabla25[[#This Row],[ESC_DUR_COR_COD_ROS_TG_NEU]]-Tabla25[[#This Row],[ESC_DUR_COR_COD_ESC_TG_NEU]]</f>
        <v>-1306.7777777777778</v>
      </c>
      <c r="CU221" s="44">
        <f>Tabla25[[#This Row],[ESC_DUR_COR_COD_ROS_TG_POS]]-Tabla25[[#This Row],[ESC_DUR_COR_COD_ESC_TG_POS]]</f>
        <v>-1461.8333333333333</v>
      </c>
      <c r="CV221" s="44">
        <f>Tabla25[[#This Row],[ESC_DUR_COR_COD_ROS_TG_TOT]]-Tabla25[[#This Row],[ESC_DUR_COR_COD_ESC_TG_TOT]]</f>
        <v>-1329.5563909774437</v>
      </c>
      <c r="CW221" s="47">
        <f>Tabla25[[#This Row],[ROS_NUM_COR_COD_ROS_TG_NEG]]-Tabla25[[#This Row],[ROS_NUM_COR_COD_ESC_TG_NEG]]</f>
        <v>5.333333333333333</v>
      </c>
      <c r="CX221" s="47">
        <f>Tabla25[[#This Row],[ROS_NUM_COR_COD_ROS_TG_NEU]]-Tabla25[[#This Row],[ROS_NUM_COR_COD_ESC_TG_NEU]]</f>
        <v>5.6000000000000005</v>
      </c>
      <c r="CY221" s="47">
        <f>Tabla25[[#This Row],[ROS_NUM_COR_COD_ROS_TG_POS]]-Tabla25[[#This Row],[ROS_NUM_COR_COD_ESC_TG_POS]]</f>
        <v>4.8999999999999995</v>
      </c>
      <c r="CZ221" s="47">
        <f>Tabla25[[#This Row],[ROS_NUM_COR_COD_ROS_TG_TOT]]-Tabla25[[#This Row],[ROS_NUM_COR_COD_ESC_TG_TOT]]</f>
        <v>5.2758620689655178</v>
      </c>
      <c r="DA221" s="47">
        <f>Tabla25[[#This Row],[ROS_DUR_COR_COD_ROS_TG_NEG]]-Tabla25[[#This Row],[ROS_DUR_COR_COD_ESC_TG_NEG]]</f>
        <v>1854.8055555555557</v>
      </c>
      <c r="DB221" s="47">
        <f>Tabla25[[#This Row],[ROS_DUR_COR_COD_ROS_TG_NEU]]-Tabla25[[#This Row],[ROS_DUR_COR_COD_ESC_TG_NEU]]</f>
        <v>1868.4</v>
      </c>
      <c r="DC221" s="47">
        <f>Tabla25[[#This Row],[ROS_DUR_COR_COD_ROS_TG_POS]]-Tabla25[[#This Row],[ROS_DUR_COR_COD_ESC_TG_POS]]</f>
        <v>1651.1</v>
      </c>
      <c r="DD221" s="47">
        <f>Tabla25[[#This Row],[ROS_DUR_COR_COD_ROS_TG_TOT]]-Tabla25[[#This Row],[ROS_DUR_COR_COD_ESC_TG_TOT]]</f>
        <v>1779.6312997347479</v>
      </c>
    </row>
    <row r="222" spans="1:108" x14ac:dyDescent="0.3">
      <c r="A222" s="2" t="s">
        <v>219</v>
      </c>
      <c r="B222" s="2">
        <v>60</v>
      </c>
      <c r="C222" s="2">
        <v>2</v>
      </c>
      <c r="D222" s="2">
        <v>61</v>
      </c>
      <c r="E222" s="19">
        <v>4</v>
      </c>
      <c r="F222" s="19">
        <v>1233.3333333333333</v>
      </c>
      <c r="G222" s="19">
        <v>4</v>
      </c>
      <c r="H222" s="19">
        <v>1446.4615384615386</v>
      </c>
      <c r="I222" s="19">
        <v>3.85</v>
      </c>
      <c r="J222" s="19">
        <v>1413.0714285714287</v>
      </c>
      <c r="K222" s="19">
        <v>3.9482758620689653</v>
      </c>
      <c r="L222" s="19">
        <v>1359.2142857142858</v>
      </c>
      <c r="M222" s="21">
        <v>3.8947368421052633</v>
      </c>
      <c r="N222" s="21">
        <v>1422</v>
      </c>
      <c r="O222" s="21">
        <v>3.8421052631578947</v>
      </c>
      <c r="P222" s="21">
        <v>1542.2307692307693</v>
      </c>
      <c r="Q222" s="21">
        <v>4</v>
      </c>
      <c r="R222" s="21">
        <v>1341.1428571428571</v>
      </c>
      <c r="S222" s="21">
        <v>3.9137931034482758</v>
      </c>
      <c r="T222" s="21">
        <v>1432.5121951219512</v>
      </c>
      <c r="U222" s="22">
        <v>6.4444444444444446</v>
      </c>
      <c r="V222" s="22">
        <v>1673.8888888888889</v>
      </c>
      <c r="W222" s="22">
        <v>6.5</v>
      </c>
      <c r="X222" s="22">
        <v>1606.625</v>
      </c>
      <c r="Y222" s="22">
        <v>5.7777777777777777</v>
      </c>
      <c r="Z222" s="22">
        <v>1487.8888888888889</v>
      </c>
      <c r="AA222" s="22">
        <v>6.2307692307692308</v>
      </c>
      <c r="AB222" s="22">
        <v>1588.8076923076924</v>
      </c>
      <c r="AC222" s="24">
        <v>2.1111111111111112</v>
      </c>
      <c r="AD222" s="24">
        <v>408.75</v>
      </c>
      <c r="AE222" s="24">
        <v>2.125</v>
      </c>
      <c r="AF222" s="24">
        <v>400.75</v>
      </c>
      <c r="AG222" s="24">
        <v>3.1111111111111112</v>
      </c>
      <c r="AH222" s="24">
        <v>646.375</v>
      </c>
      <c r="AI222" s="24">
        <v>2.4615384615384617</v>
      </c>
      <c r="AJ222" s="24">
        <v>485.29166666666669</v>
      </c>
      <c r="AK222" s="26">
        <v>2.5555555555555554</v>
      </c>
      <c r="AL222" s="26">
        <v>754.5</v>
      </c>
      <c r="AM222" s="26">
        <v>1.7</v>
      </c>
      <c r="AN222" s="26">
        <v>833.2</v>
      </c>
      <c r="AO222" s="26">
        <v>2.25</v>
      </c>
      <c r="AP222" s="26">
        <v>415.25</v>
      </c>
      <c r="AQ222" s="26">
        <v>2.1481481481481484</v>
      </c>
      <c r="AR222" s="26">
        <v>632.36842105263156</v>
      </c>
      <c r="AS222" s="28">
        <v>3.2222222222222223</v>
      </c>
      <c r="AT222" s="28">
        <v>822.66666666666663</v>
      </c>
      <c r="AU222" s="28">
        <v>2.9</v>
      </c>
      <c r="AV222" s="28">
        <v>1208.2</v>
      </c>
      <c r="AW222" s="28">
        <v>5.25</v>
      </c>
      <c r="AX222" s="28">
        <v>941.25</v>
      </c>
      <c r="AY222" s="28">
        <v>3.7037037037037037</v>
      </c>
      <c r="AZ222" s="28">
        <v>974.0526315789474</v>
      </c>
      <c r="BA222" s="33">
        <f>Tabla25[[#This Row],[ROS_NUM_COR_COD_ROS_TG_NEG]]-Tabla25[[#This Row],[PAS_NUM_COR_COD_ROS_TG_NEG]]</f>
        <v>-0.67251461988304095</v>
      </c>
      <c r="BB222" s="33">
        <f>Tabla25[[#This Row],[ROS_DUR_COR_COD_ROS_TG_NEG]]-Tabla25[[#This Row],[PAS_DUR_COR_COD_ROS_TG_NEG]]</f>
        <v>-599.33333333333337</v>
      </c>
      <c r="BC222" s="33">
        <f>Tabla25[[#This Row],[ROS_NUM_COR_COD_ROS_TG_NEU]]-Tabla25[[#This Row],[PAS_NUM_COR_COD_ROS_TG_NEU]]</f>
        <v>-0.94210526315789478</v>
      </c>
      <c r="BD222" s="33">
        <f>Tabla25[[#This Row],[ROS_DUR_COR_COD_ROS_TG_NEU]]-Tabla25[[#This Row],[PAS_DUR_COR_COD_ROS_TG_NEU]]</f>
        <v>-334.03076923076924</v>
      </c>
      <c r="BE222" s="33">
        <f>Tabla25[[#This Row],[ROS_NUM_COR_COD_ROS_TG_POS]]-Tabla25[[#This Row],[PAS_NUM_COR_COD_ROS_TG_POS]]</f>
        <v>1.25</v>
      </c>
      <c r="BF222" s="33">
        <f>Tabla25[[#This Row],[ROS_DUR_COR_COD_ROS_TG_POS]]-Tabla25[[#This Row],[PAS_DUR_COR_COD_ROS_TG_POS]]</f>
        <v>-399.89285714285711</v>
      </c>
      <c r="BG222" s="33">
        <f>Tabla25[[#This Row],[ROS_NUM_COR_COD_ROS_TG_TOT]]-Tabla25[[#This Row],[PAS_NUM_COR_COD_ROS_TG_TOT]]</f>
        <v>-0.21008939974457208</v>
      </c>
      <c r="BH222" s="33">
        <f>Tabla25[[#This Row],[ROS_DUR_COR_COD_ROS_TG_TOT]]-Tabla25[[#This Row],[PAS_DUR_COR_COD_ROS_TG_TOT]]</f>
        <v>-458.45956354300381</v>
      </c>
      <c r="BI222" s="30">
        <f>Tabla25[[#This Row],[ROS_NUM_COR_COD_ESC_TG_NEG]]-Tabla25[[#This Row],[PAS_NUM_COR_COD_ESC_TG_NEG]]</f>
        <v>-1.4444444444444446</v>
      </c>
      <c r="BJ222" s="30">
        <f>Tabla25[[#This Row],[ROS_DUR_COR_COD_ESC_TG_NEG]]-Tabla25[[#This Row],[PAS_DUR_COR_COD_ESC_TG_NEG]]</f>
        <v>-478.83333333333326</v>
      </c>
      <c r="BK222" s="30">
        <f>Tabla25[[#This Row],[ROS_NUM_COR_COD_ESC_TG_NEU]]-Tabla25[[#This Row],[PAS_NUM_COR_COD_ESC_TG_NEU]]</f>
        <v>-2.2999999999999998</v>
      </c>
      <c r="BL222" s="30">
        <f>Tabla25[[#This Row],[ROS_DUR_COR_COD_ESC_TG_NEU]]-Tabla25[[#This Row],[PAS_DUR_COR_COD_ESC_TG_NEU]]</f>
        <v>-613.26153846153852</v>
      </c>
      <c r="BM222" s="30">
        <f>Tabla25[[#This Row],[ROS_NUM_COR_COD_ESC_TG_POS]]-Tabla25[[#This Row],[PAS_NUM_COR_COD_ESC_TG_POS]]</f>
        <v>-1.6</v>
      </c>
      <c r="BN222" s="30">
        <f>Tabla25[[#This Row],[ROS_DUR_COR_COD_ESC_TG_POS]]-Tabla25[[#This Row],[PAS_DUR_COR_COD_ESC_TG_POS]]</f>
        <v>-997.82142857142867</v>
      </c>
      <c r="BO222" s="30">
        <f>Tabla25[[#This Row],[ROS_NUM_COR_COD_ESC_TG_TOT]]-Tabla25[[#This Row],[PAS_NUM_COR_COD_ESC_TG_TOT]]</f>
        <v>-1.8001277139208169</v>
      </c>
      <c r="BP222" s="30">
        <f>Tabla25[[#This Row],[ROS_DUR_COR_COD_ESC_TG_TOT]]-Tabla25[[#This Row],[PAS_DUR_COR_COD_ESC_TG_TOT]]</f>
        <v>-726.84586466165422</v>
      </c>
      <c r="BQ222" s="36">
        <f>Tabla25[[#This Row],[PAS_NUM_COR_COD_ROS_TG_NEG]]-Tabla25[[#This Row],[ESC_NUM_COR_COD_ROS_TG_NEG]]</f>
        <v>1.7836257309941521</v>
      </c>
      <c r="BR222" s="36">
        <f>Tabla25[[#This Row],[PAS_DUR_COR_COD_ROS_TG_NEG]]-Tabla25[[#This Row],[ESC_DUR_COR_COD_ROS_TG_NEG]]</f>
        <v>1013.25</v>
      </c>
      <c r="BS222" s="36">
        <f>Tabla25[[#This Row],[PAS_NUM_COR_COD_ROS_TG_NEU]]-Tabla25[[#This Row],[ESC_NUM_COR_COD_ROS_TG_NEU]]</f>
        <v>1.7171052631578947</v>
      </c>
      <c r="BT222" s="36">
        <f>Tabla25[[#This Row],[PAS_DUR_COR_COD_ROS_TG_NEU]]-Tabla25[[#This Row],[ESC_DUR_COR_COD_ROS_TG_NEU]]</f>
        <v>1141.4807692307693</v>
      </c>
      <c r="BU222" s="36">
        <f>Tabla25[[#This Row],[PAS_NUM_COR_COD_ROS_TG_POS]]-Tabla25[[#This Row],[ESC_NUM_COR_COD_ROS_TG_POS]]</f>
        <v>0.88888888888888884</v>
      </c>
      <c r="BV222" s="36">
        <f>Tabla25[[#This Row],[PAS_DUR_COR_COD_ROS_TG_POS]]-Tabla25[[#This Row],[ESC_DUR_COR_COD_ROS_TG_POS]]</f>
        <v>694.76785714285711</v>
      </c>
      <c r="BW222" s="36">
        <f>Tabla25[[#This Row],[PAS_NUM_COR_COD_ROS_TG_TOT]]-Tabla25[[#This Row],[ESC_NUM_COR_COD_ROS_TG_TOT]]</f>
        <v>1.4522546419098141</v>
      </c>
      <c r="BX222" s="36">
        <f>Tabla25[[#This Row],[PAS_DUR_COR_COD_ROS_TG_TOT]]-Tabla25[[#This Row],[ESC_DUR_COR_COD_ROS_TG_TOT]]</f>
        <v>947.22052845528447</v>
      </c>
      <c r="BY222" s="39">
        <f>Tabla25[[#This Row],[PAS_NUM_COR_COD_ESC_TG_NEG]]-Tabla25[[#This Row],[ESC_NUM_COR_COD_ESC_TG_NEG]]</f>
        <v>-2.4444444444444446</v>
      </c>
      <c r="BZ222" s="39">
        <f>Tabla25[[#This Row],[PAS_DUR_COR_COD_ESC_TG_NEG]]-Tabla25[[#This Row],[ESC_DUR_COR_COD_ESC_TG_NEG]]</f>
        <v>-440.55555555555566</v>
      </c>
      <c r="CA222" s="39">
        <f>Tabla25[[#This Row],[PAS_NUM_COR_COD_ESC_TG_NEU]]-Tabla25[[#This Row],[ESC_NUM_COR_COD_ESC_TG_NEU]]</f>
        <v>-2.5</v>
      </c>
      <c r="CB222" s="39">
        <f>Tabla25[[#This Row],[PAS_DUR_COR_COD_ESC_TG_NEU]]-Tabla25[[#This Row],[ESC_DUR_COR_COD_ESC_TG_NEU]]</f>
        <v>-160.16346153846143</v>
      </c>
      <c r="CC222" s="39">
        <f>Tabla25[[#This Row],[PAS_NUM_COR_COD_ESC_TG_POS]]-Tabla25[[#This Row],[ESC_NUM_COR_COD_ESC_TG_POS]]</f>
        <v>-1.9277777777777776</v>
      </c>
      <c r="CD222" s="39">
        <f>Tabla25[[#This Row],[PAS_DUR_COR_COD_ESC_TG_POS]]-Tabla25[[#This Row],[ESC_DUR_COR_COD_ESC_TG_POS]]</f>
        <v>-74.817460317460245</v>
      </c>
      <c r="CE222" s="39">
        <f>Tabla25[[#This Row],[PAS_NUM_COR_COD_ESC_TG_TOT]]-Tabla25[[#This Row],[ESC_NUM_COR_COD_ESC_TG_TOT]]</f>
        <v>-2.2824933687002655</v>
      </c>
      <c r="CF222" s="39">
        <f>Tabla25[[#This Row],[PAS_DUR_COR_COD_ESC_TG_TOT]]-Tabla25[[#This Row],[ESC_DUR_COR_COD_ESC_TG_TOT]]</f>
        <v>-229.5934065934066</v>
      </c>
      <c r="CG222" s="42">
        <f>Tabla25[[#This Row],[PAS_NUM_COR_COD_ROS_TG_NEG]]-Tabla25[[#This Row],[PAS_NUM_COR_COD_ESC_TG_NEG]]</f>
        <v>-0.10526315789473673</v>
      </c>
      <c r="CH222" s="42">
        <f>Tabla25[[#This Row],[PAS_NUM_COR_COD_ROS_TG_NEU]]-Tabla25[[#This Row],[PAS_NUM_COR_COD_ESC_TG_NEU]]</f>
        <v>-0.15789473684210531</v>
      </c>
      <c r="CI222" s="42">
        <f>Tabla25[[#This Row],[PAS_NUM_COR_COD_ROS_TG_POS]]-Tabla25[[#This Row],[PAS_NUM_COR_COD_ESC_TG_POS]]</f>
        <v>0.14999999999999991</v>
      </c>
      <c r="CJ222" s="42">
        <f>Tabla25[[#This Row],[PAS_NUM_COR_COD_ROS_TG_TOT]]-Tabla25[[#This Row],[PAS_NUM_COR_COD_ESC_TG_TOT]]</f>
        <v>-3.4482758620689502E-2</v>
      </c>
      <c r="CK222" s="42">
        <f>Tabla25[[#This Row],[PAS_DUR_COR_COD_ROS_TG_NEG]]-Tabla25[[#This Row],[PAS_DUR_COR_COD_ESC_TG_NEG]]</f>
        <v>188.66666666666674</v>
      </c>
      <c r="CL222" s="42">
        <f>Tabla25[[#This Row],[PAS_DUR_COR_COD_ROS_TG_NEU]]-Tabla25[[#This Row],[PAS_DUR_COR_COD_ESC_TG_NEU]]</f>
        <v>95.769230769230717</v>
      </c>
      <c r="CM222" s="42">
        <f>Tabla25[[#This Row],[PAS_DUR_COR_COD_ROS_TG_POS]]-Tabla25[[#This Row],[PAS_DUR_COR_COD_ESC_TG_POS]]</f>
        <v>-71.928571428571558</v>
      </c>
      <c r="CN222" s="42">
        <f>Tabla25[[#This Row],[PAS_DUR_COR_COD_ROS_TG_TOT]]-Tabla25[[#This Row],[PAS_DUR_COR_COD_ESC_TG_TOT]]</f>
        <v>73.297909407665429</v>
      </c>
      <c r="CO222" s="44">
        <f>Tabla25[[#This Row],[ESC_NUM_COR_COD_ROS_TG_NEG]]-Tabla25[[#This Row],[ESC_NUM_COR_COD_ESC_TG_NEG]]</f>
        <v>-4.3333333333333339</v>
      </c>
      <c r="CP222" s="44">
        <f>Tabla25[[#This Row],[ESC_NUM_COR_COD_ROS_TG_NEU]]-Tabla25[[#This Row],[ESC_NUM_COR_COD_ESC_TG_NEU]]</f>
        <v>-4.375</v>
      </c>
      <c r="CQ222" s="44">
        <f>Tabla25[[#This Row],[ESC_NUM_COR_COD_ROS_TG_POS]]-Tabla25[[#This Row],[ESC_NUM_COR_COD_ESC_TG_POS]]</f>
        <v>-2.6666666666666665</v>
      </c>
      <c r="CR222" s="44">
        <f>Tabla25[[#This Row],[ESC_NUM_COR_COD_ROS_TG_TOT]]-Tabla25[[#This Row],[ESC_NUM_COR_COD_ESC_TG_TOT]]</f>
        <v>-3.7692307692307692</v>
      </c>
      <c r="CS222" s="44">
        <f>Tabla25[[#This Row],[ESC_DUR_COR_COD_ROS_TG_NEG]]-Tabla25[[#This Row],[ESC_DUR_COR_COD_ESC_TG_NEG]]</f>
        <v>-1265.1388888888889</v>
      </c>
      <c r="CT222" s="44">
        <f>Tabla25[[#This Row],[ESC_DUR_COR_COD_ROS_TG_NEU]]-Tabla25[[#This Row],[ESC_DUR_COR_COD_ESC_TG_NEU]]</f>
        <v>-1205.875</v>
      </c>
      <c r="CU222" s="44">
        <f>Tabla25[[#This Row],[ESC_DUR_COR_COD_ROS_TG_POS]]-Tabla25[[#This Row],[ESC_DUR_COR_COD_ESC_TG_POS]]</f>
        <v>-841.51388888888891</v>
      </c>
      <c r="CV222" s="44">
        <f>Tabla25[[#This Row],[ESC_DUR_COR_COD_ROS_TG_TOT]]-Tabla25[[#This Row],[ESC_DUR_COR_COD_ESC_TG_TOT]]</f>
        <v>-1103.5160256410256</v>
      </c>
      <c r="CW222" s="47">
        <f>Tabla25[[#This Row],[ROS_NUM_COR_COD_ROS_TG_NEG]]-Tabla25[[#This Row],[ROS_NUM_COR_COD_ESC_TG_NEG]]</f>
        <v>0.66666666666666696</v>
      </c>
      <c r="CX222" s="47">
        <f>Tabla25[[#This Row],[ROS_NUM_COR_COD_ROS_TG_NEU]]-Tabla25[[#This Row],[ROS_NUM_COR_COD_ESC_TG_NEU]]</f>
        <v>1.2</v>
      </c>
      <c r="CY222" s="47">
        <f>Tabla25[[#This Row],[ROS_NUM_COR_COD_ROS_TG_POS]]-Tabla25[[#This Row],[ROS_NUM_COR_COD_ESC_TG_POS]]</f>
        <v>3</v>
      </c>
      <c r="CZ222" s="47">
        <f>Tabla25[[#This Row],[ROS_NUM_COR_COD_ROS_TG_TOT]]-Tabla25[[#This Row],[ROS_NUM_COR_COD_ESC_TG_TOT]]</f>
        <v>1.5555555555555554</v>
      </c>
      <c r="DA222" s="47">
        <f>Tabla25[[#This Row],[ROS_DUR_COR_COD_ROS_TG_NEG]]-Tabla25[[#This Row],[ROS_DUR_COR_COD_ESC_TG_NEG]]</f>
        <v>68.166666666666629</v>
      </c>
      <c r="DB222" s="47">
        <f>Tabla25[[#This Row],[ROS_DUR_COR_COD_ROS_TG_NEU]]-Tabla25[[#This Row],[ROS_DUR_COR_COD_ESC_TG_NEU]]</f>
        <v>375</v>
      </c>
      <c r="DC222" s="47">
        <f>Tabla25[[#This Row],[ROS_DUR_COR_COD_ROS_TG_POS]]-Tabla25[[#This Row],[ROS_DUR_COR_COD_ESC_TG_POS]]</f>
        <v>526</v>
      </c>
      <c r="DD222" s="47">
        <f>Tabla25[[#This Row],[ROS_DUR_COR_COD_ROS_TG_TOT]]-Tabla25[[#This Row],[ROS_DUR_COR_COD_ESC_TG_TOT]]</f>
        <v>341.68421052631584</v>
      </c>
    </row>
    <row r="223" spans="1:108" x14ac:dyDescent="0.3">
      <c r="A223" s="4" t="s">
        <v>220</v>
      </c>
      <c r="B223" s="2">
        <v>60</v>
      </c>
      <c r="C223" s="2">
        <v>2</v>
      </c>
      <c r="D223" s="2">
        <v>75</v>
      </c>
      <c r="E223" s="19">
        <v>0.3</v>
      </c>
      <c r="F223" s="19">
        <v>387.5</v>
      </c>
      <c r="G223" s="19">
        <v>0.31578947368421051</v>
      </c>
      <c r="H223" s="19">
        <v>700.5</v>
      </c>
      <c r="I223" s="19">
        <v>0.31578947368421051</v>
      </c>
      <c r="J223" s="19">
        <v>300.60000000000002</v>
      </c>
      <c r="K223" s="19">
        <v>0.31034482758620691</v>
      </c>
      <c r="L223" s="19">
        <v>404.90909090909093</v>
      </c>
      <c r="M223" s="21">
        <v>0.3</v>
      </c>
      <c r="N223" s="21">
        <v>1798</v>
      </c>
      <c r="O223" s="21">
        <v>0.26315789473684209</v>
      </c>
      <c r="P223" s="21">
        <v>509.33333333333331</v>
      </c>
      <c r="Q223" s="21">
        <v>5.2631578947368418E-2</v>
      </c>
      <c r="R223" s="21">
        <v>106</v>
      </c>
      <c r="S223" s="21">
        <v>0.20689655172413793</v>
      </c>
      <c r="T223" s="21">
        <v>686.4</v>
      </c>
      <c r="U223" s="22">
        <v>6</v>
      </c>
      <c r="V223" s="22">
        <v>1880.5</v>
      </c>
      <c r="W223" s="22">
        <v>1</v>
      </c>
      <c r="X223" s="22">
        <v>253</v>
      </c>
      <c r="Y223" s="22">
        <v>3.6666666666666665</v>
      </c>
      <c r="Z223" s="22">
        <v>1346</v>
      </c>
      <c r="AA223" s="22">
        <v>4</v>
      </c>
      <c r="AB223" s="22">
        <v>1341.2</v>
      </c>
      <c r="AC223" s="24">
        <v>1.5</v>
      </c>
      <c r="AD223" s="24">
        <v>372</v>
      </c>
      <c r="AE223" s="24">
        <v>0</v>
      </c>
      <c r="AG223" s="24">
        <v>4</v>
      </c>
      <c r="AH223" s="24">
        <v>1076.6666666666667</v>
      </c>
      <c r="AI223" s="24">
        <v>2.5</v>
      </c>
      <c r="AJ223" s="24">
        <v>794.8</v>
      </c>
      <c r="AK223" s="26">
        <v>3</v>
      </c>
      <c r="AL223" s="26">
        <v>1654.75</v>
      </c>
      <c r="AM223" s="26">
        <v>2.5</v>
      </c>
      <c r="AN223" s="26">
        <v>1096.2</v>
      </c>
      <c r="AO223" s="26">
        <v>3</v>
      </c>
      <c r="AP223" s="26">
        <v>1339.1666666666667</v>
      </c>
      <c r="AQ223" s="26">
        <v>2.84</v>
      </c>
      <c r="AR223" s="26">
        <v>1342.3333333333333</v>
      </c>
      <c r="AS223" s="28">
        <v>4.375</v>
      </c>
      <c r="AT223" s="28">
        <v>1277</v>
      </c>
      <c r="AU223" s="28">
        <v>3</v>
      </c>
      <c r="AV223" s="28">
        <v>868.85714285714289</v>
      </c>
      <c r="AW223" s="28">
        <v>1.5555555555555556</v>
      </c>
      <c r="AX223" s="28">
        <v>1055.3333333333333</v>
      </c>
      <c r="AY223" s="28">
        <v>2.92</v>
      </c>
      <c r="AZ223" s="28">
        <v>1069.8235294117646</v>
      </c>
      <c r="BA223" s="33">
        <f>Tabla25[[#This Row],[ROS_NUM_COR_COD_ROS_TG_NEG]]-Tabla25[[#This Row],[PAS_NUM_COR_COD_ROS_TG_NEG]]</f>
        <v>4.0750000000000002</v>
      </c>
      <c r="BB223" s="33">
        <f>Tabla25[[#This Row],[ROS_DUR_COR_COD_ROS_TG_NEG]]-Tabla25[[#This Row],[PAS_DUR_COR_COD_ROS_TG_NEG]]</f>
        <v>-521</v>
      </c>
      <c r="BC223" s="33">
        <f>Tabla25[[#This Row],[ROS_NUM_COR_COD_ROS_TG_NEU]]-Tabla25[[#This Row],[PAS_NUM_COR_COD_ROS_TG_NEU]]</f>
        <v>2.736842105263158</v>
      </c>
      <c r="BD223" s="33">
        <f>Tabla25[[#This Row],[ROS_DUR_COR_COD_ROS_TG_NEU]]-Tabla25[[#This Row],[PAS_DUR_COR_COD_ROS_TG_NEU]]</f>
        <v>359.52380952380958</v>
      </c>
      <c r="BE223" s="33">
        <f>Tabla25[[#This Row],[ROS_NUM_COR_COD_ROS_TG_POS]]-Tabla25[[#This Row],[PAS_NUM_COR_COD_ROS_TG_POS]]</f>
        <v>1.5029239766081872</v>
      </c>
      <c r="BF223" s="33">
        <f>Tabla25[[#This Row],[ROS_DUR_COR_COD_ROS_TG_POS]]-Tabla25[[#This Row],[PAS_DUR_COR_COD_ROS_TG_POS]]</f>
        <v>949.33333333333326</v>
      </c>
      <c r="BG223" s="33">
        <f>Tabla25[[#This Row],[ROS_NUM_COR_COD_ROS_TG_TOT]]-Tabla25[[#This Row],[PAS_NUM_COR_COD_ROS_TG_TOT]]</f>
        <v>2.713103448275862</v>
      </c>
      <c r="BH223" s="33">
        <f>Tabla25[[#This Row],[ROS_DUR_COR_COD_ROS_TG_TOT]]-Tabla25[[#This Row],[PAS_DUR_COR_COD_ROS_TG_TOT]]</f>
        <v>383.42352941176466</v>
      </c>
      <c r="BI223" s="30">
        <f>Tabla25[[#This Row],[ROS_NUM_COR_COD_ESC_TG_NEG]]-Tabla25[[#This Row],[PAS_NUM_COR_COD_ESC_TG_NEG]]</f>
        <v>2.7</v>
      </c>
      <c r="BJ223" s="30">
        <f>Tabla25[[#This Row],[ROS_DUR_COR_COD_ESC_TG_NEG]]-Tabla25[[#This Row],[PAS_DUR_COR_COD_ESC_TG_NEG]]</f>
        <v>1267.25</v>
      </c>
      <c r="BK223" s="30">
        <f>Tabla25[[#This Row],[ROS_NUM_COR_COD_ESC_TG_NEU]]-Tabla25[[#This Row],[PAS_NUM_COR_COD_ESC_TG_NEU]]</f>
        <v>2.1842105263157894</v>
      </c>
      <c r="BL223" s="30">
        <f>Tabla25[[#This Row],[ROS_DUR_COR_COD_ESC_TG_NEU]]-Tabla25[[#This Row],[PAS_DUR_COR_COD_ESC_TG_NEU]]</f>
        <v>395.70000000000005</v>
      </c>
      <c r="BM223" s="30">
        <f>Tabla25[[#This Row],[ROS_NUM_COR_COD_ESC_TG_POS]]-Tabla25[[#This Row],[PAS_NUM_COR_COD_ESC_TG_POS]]</f>
        <v>2.6842105263157894</v>
      </c>
      <c r="BN223" s="30">
        <f>Tabla25[[#This Row],[ROS_DUR_COR_COD_ESC_TG_POS]]-Tabla25[[#This Row],[PAS_DUR_COR_COD_ESC_TG_POS]]</f>
        <v>1038.5666666666666</v>
      </c>
      <c r="BO223" s="30">
        <f>Tabla25[[#This Row],[ROS_NUM_COR_COD_ESC_TG_TOT]]-Tabla25[[#This Row],[PAS_NUM_COR_COD_ESC_TG_TOT]]</f>
        <v>2.529655172413793</v>
      </c>
      <c r="BP223" s="30">
        <f>Tabla25[[#This Row],[ROS_DUR_COR_COD_ESC_TG_TOT]]-Tabla25[[#This Row],[PAS_DUR_COR_COD_ESC_TG_TOT]]</f>
        <v>937.42424242424227</v>
      </c>
      <c r="BQ223" s="36">
        <f>Tabla25[[#This Row],[PAS_NUM_COR_COD_ROS_TG_NEG]]-Tabla25[[#This Row],[ESC_NUM_COR_COD_ROS_TG_NEG]]</f>
        <v>-1.2</v>
      </c>
      <c r="BR223" s="36">
        <f>Tabla25[[#This Row],[PAS_DUR_COR_COD_ROS_TG_NEG]]-Tabla25[[#This Row],[ESC_DUR_COR_COD_ROS_TG_NEG]]</f>
        <v>1426</v>
      </c>
      <c r="BS223" s="36">
        <f>Tabla25[[#This Row],[PAS_NUM_COR_COD_ROS_TG_NEU]]-Tabla25[[#This Row],[ESC_NUM_COR_COD_ROS_TG_NEU]]</f>
        <v>0.26315789473684209</v>
      </c>
      <c r="BT223" s="36">
        <f>Tabla25[[#This Row],[PAS_DUR_COR_COD_ROS_TG_NEU]]-Tabla25[[#This Row],[ESC_DUR_COR_COD_ROS_TG_NEU]]</f>
        <v>509.33333333333331</v>
      </c>
      <c r="BU223" s="36">
        <f>Tabla25[[#This Row],[PAS_NUM_COR_COD_ROS_TG_POS]]-Tabla25[[#This Row],[ESC_NUM_COR_COD_ROS_TG_POS]]</f>
        <v>-3.9473684210526314</v>
      </c>
      <c r="BV223" s="36">
        <f>Tabla25[[#This Row],[PAS_DUR_COR_COD_ROS_TG_POS]]-Tabla25[[#This Row],[ESC_DUR_COR_COD_ROS_TG_POS]]</f>
        <v>-970.66666666666674</v>
      </c>
      <c r="BW223" s="36">
        <f>Tabla25[[#This Row],[PAS_NUM_COR_COD_ROS_TG_TOT]]-Tabla25[[#This Row],[ESC_NUM_COR_COD_ROS_TG_TOT]]</f>
        <v>-2.2931034482758621</v>
      </c>
      <c r="BX223" s="36">
        <f>Tabla25[[#This Row],[PAS_DUR_COR_COD_ROS_TG_TOT]]-Tabla25[[#This Row],[ESC_DUR_COR_COD_ROS_TG_TOT]]</f>
        <v>-108.39999999999998</v>
      </c>
      <c r="BY223" s="39">
        <f>Tabla25[[#This Row],[PAS_NUM_COR_COD_ESC_TG_NEG]]-Tabla25[[#This Row],[ESC_NUM_COR_COD_ESC_TG_NEG]]</f>
        <v>-5.7</v>
      </c>
      <c r="BZ223" s="39">
        <f>Tabla25[[#This Row],[PAS_DUR_COR_COD_ESC_TG_NEG]]-Tabla25[[#This Row],[ESC_DUR_COR_COD_ESC_TG_NEG]]</f>
        <v>-1493</v>
      </c>
      <c r="CA223" s="39">
        <f>Tabla25[[#This Row],[PAS_NUM_COR_COD_ESC_TG_NEU]]-Tabla25[[#This Row],[ESC_NUM_COR_COD_ESC_TG_NEU]]</f>
        <v>-0.68421052631578949</v>
      </c>
      <c r="CB223" s="39">
        <f>Tabla25[[#This Row],[PAS_DUR_COR_COD_ESC_TG_NEU]]-Tabla25[[#This Row],[ESC_DUR_COR_COD_ESC_TG_NEU]]</f>
        <v>447.5</v>
      </c>
      <c r="CC223" s="39">
        <f>Tabla25[[#This Row],[PAS_NUM_COR_COD_ESC_TG_POS]]-Tabla25[[#This Row],[ESC_NUM_COR_COD_ESC_TG_POS]]</f>
        <v>-3.3508771929824559</v>
      </c>
      <c r="CD223" s="39">
        <f>Tabla25[[#This Row],[PAS_DUR_COR_COD_ESC_TG_POS]]-Tabla25[[#This Row],[ESC_DUR_COR_COD_ESC_TG_POS]]</f>
        <v>-1045.4000000000001</v>
      </c>
      <c r="CE223" s="39">
        <f>Tabla25[[#This Row],[PAS_NUM_COR_COD_ESC_TG_TOT]]-Tabla25[[#This Row],[ESC_NUM_COR_COD_ESC_TG_TOT]]</f>
        <v>-3.6896551724137931</v>
      </c>
      <c r="CF223" s="39">
        <f>Tabla25[[#This Row],[PAS_DUR_COR_COD_ESC_TG_TOT]]-Tabla25[[#This Row],[ESC_DUR_COR_COD_ESC_TG_TOT]]</f>
        <v>-936.29090909090905</v>
      </c>
      <c r="CG223" s="42">
        <f>Tabla25[[#This Row],[PAS_NUM_COR_COD_ROS_TG_NEG]]-Tabla25[[#This Row],[PAS_NUM_COR_COD_ESC_TG_NEG]]</f>
        <v>0</v>
      </c>
      <c r="CH223" s="42">
        <f>Tabla25[[#This Row],[PAS_NUM_COR_COD_ROS_TG_NEU]]-Tabla25[[#This Row],[PAS_NUM_COR_COD_ESC_TG_NEU]]</f>
        <v>-5.2631578947368418E-2</v>
      </c>
      <c r="CI223" s="42">
        <f>Tabla25[[#This Row],[PAS_NUM_COR_COD_ROS_TG_POS]]-Tabla25[[#This Row],[PAS_NUM_COR_COD_ESC_TG_POS]]</f>
        <v>-0.26315789473684209</v>
      </c>
      <c r="CJ223" s="42">
        <f>Tabla25[[#This Row],[PAS_NUM_COR_COD_ROS_TG_TOT]]-Tabla25[[#This Row],[PAS_NUM_COR_COD_ESC_TG_TOT]]</f>
        <v>-0.10344827586206898</v>
      </c>
      <c r="CK223" s="42">
        <f>Tabla25[[#This Row],[PAS_DUR_COR_COD_ROS_TG_NEG]]-Tabla25[[#This Row],[PAS_DUR_COR_COD_ESC_TG_NEG]]</f>
        <v>1410.5</v>
      </c>
      <c r="CL223" s="42">
        <f>Tabla25[[#This Row],[PAS_DUR_COR_COD_ROS_TG_NEU]]-Tabla25[[#This Row],[PAS_DUR_COR_COD_ESC_TG_NEU]]</f>
        <v>-191.16666666666669</v>
      </c>
      <c r="CM223" s="42">
        <f>Tabla25[[#This Row],[PAS_DUR_COR_COD_ROS_TG_POS]]-Tabla25[[#This Row],[PAS_DUR_COR_COD_ESC_TG_POS]]</f>
        <v>-194.60000000000002</v>
      </c>
      <c r="CN223" s="42">
        <f>Tabla25[[#This Row],[PAS_DUR_COR_COD_ROS_TG_TOT]]-Tabla25[[#This Row],[PAS_DUR_COR_COD_ESC_TG_TOT]]</f>
        <v>281.49090909090904</v>
      </c>
      <c r="CO223" s="44">
        <f>Tabla25[[#This Row],[ESC_NUM_COR_COD_ROS_TG_NEG]]-Tabla25[[#This Row],[ESC_NUM_COR_COD_ESC_TG_NEG]]</f>
        <v>-4.5</v>
      </c>
      <c r="CP223" s="44">
        <f>Tabla25[[#This Row],[ESC_NUM_COR_COD_ROS_TG_NEU]]-Tabla25[[#This Row],[ESC_NUM_COR_COD_ESC_TG_NEU]]</f>
        <v>-1</v>
      </c>
      <c r="CQ223" s="44">
        <f>Tabla25[[#This Row],[ESC_NUM_COR_COD_ROS_TG_POS]]-Tabla25[[#This Row],[ESC_NUM_COR_COD_ESC_TG_POS]]</f>
        <v>0.33333333333333348</v>
      </c>
      <c r="CR223" s="44">
        <f>Tabla25[[#This Row],[ESC_NUM_COR_COD_ROS_TG_TOT]]-Tabla25[[#This Row],[ESC_NUM_COR_COD_ESC_TG_TOT]]</f>
        <v>-1.5</v>
      </c>
      <c r="CS223" s="44">
        <f>Tabla25[[#This Row],[ESC_DUR_COR_COD_ROS_TG_NEG]]-Tabla25[[#This Row],[ESC_DUR_COR_COD_ESC_TG_NEG]]</f>
        <v>-1508.5</v>
      </c>
      <c r="CT223" s="44">
        <f>Tabla25[[#This Row],[ESC_DUR_COR_COD_ROS_TG_NEU]]-Tabla25[[#This Row],[ESC_DUR_COR_COD_ESC_TG_NEU]]</f>
        <v>-253</v>
      </c>
      <c r="CU223" s="44">
        <f>Tabla25[[#This Row],[ESC_DUR_COR_COD_ROS_TG_POS]]-Tabla25[[#This Row],[ESC_DUR_COR_COD_ESC_TG_POS]]</f>
        <v>-269.33333333333326</v>
      </c>
      <c r="CV223" s="44">
        <f>Tabla25[[#This Row],[ESC_DUR_COR_COD_ROS_TG_TOT]]-Tabla25[[#This Row],[ESC_DUR_COR_COD_ESC_TG_TOT]]</f>
        <v>-546.40000000000009</v>
      </c>
      <c r="CW223" s="47">
        <f>Tabla25[[#This Row],[ROS_NUM_COR_COD_ROS_TG_NEG]]-Tabla25[[#This Row],[ROS_NUM_COR_COD_ESC_TG_NEG]]</f>
        <v>1.375</v>
      </c>
      <c r="CX223" s="47">
        <f>Tabla25[[#This Row],[ROS_NUM_COR_COD_ROS_TG_NEU]]-Tabla25[[#This Row],[ROS_NUM_COR_COD_ESC_TG_NEU]]</f>
        <v>0.5</v>
      </c>
      <c r="CY223" s="47">
        <f>Tabla25[[#This Row],[ROS_NUM_COR_COD_ROS_TG_POS]]-Tabla25[[#This Row],[ROS_NUM_COR_COD_ESC_TG_POS]]</f>
        <v>-1.4444444444444444</v>
      </c>
      <c r="CZ223" s="47">
        <f>Tabla25[[#This Row],[ROS_NUM_COR_COD_ROS_TG_TOT]]-Tabla25[[#This Row],[ROS_NUM_COR_COD_ESC_TG_TOT]]</f>
        <v>8.0000000000000071E-2</v>
      </c>
      <c r="DA223" s="47">
        <f>Tabla25[[#This Row],[ROS_DUR_COR_COD_ROS_TG_NEG]]-Tabla25[[#This Row],[ROS_DUR_COR_COD_ESC_TG_NEG]]</f>
        <v>-377.75</v>
      </c>
      <c r="DB223" s="47">
        <f>Tabla25[[#This Row],[ROS_DUR_COR_COD_ROS_TG_NEU]]-Tabla25[[#This Row],[ROS_DUR_COR_COD_ESC_TG_NEU]]</f>
        <v>-227.34285714285716</v>
      </c>
      <c r="DC223" s="47">
        <f>Tabla25[[#This Row],[ROS_DUR_COR_COD_ROS_TG_POS]]-Tabla25[[#This Row],[ROS_DUR_COR_COD_ESC_TG_POS]]</f>
        <v>-283.83333333333348</v>
      </c>
      <c r="DD223" s="47">
        <f>Tabla25[[#This Row],[ROS_DUR_COR_COD_ROS_TG_TOT]]-Tabla25[[#This Row],[ROS_DUR_COR_COD_ESC_TG_TOT]]</f>
        <v>-272.50980392156862</v>
      </c>
    </row>
    <row r="224" spans="1:108" x14ac:dyDescent="0.3">
      <c r="A224" s="2" t="s">
        <v>221</v>
      </c>
      <c r="B224" s="2">
        <v>60</v>
      </c>
      <c r="C224" s="2">
        <v>2</v>
      </c>
      <c r="D224" s="2">
        <v>62</v>
      </c>
      <c r="E224" s="19">
        <v>4.0999999999999996</v>
      </c>
      <c r="F224" s="19">
        <v>784.2</v>
      </c>
      <c r="G224" s="19">
        <v>5</v>
      </c>
      <c r="H224" s="19">
        <v>1001.7222222222222</v>
      </c>
      <c r="I224" s="19">
        <v>4.75</v>
      </c>
      <c r="J224" s="19">
        <v>959.05</v>
      </c>
      <c r="K224" s="19">
        <v>4.6166666666666663</v>
      </c>
      <c r="L224" s="19">
        <v>912</v>
      </c>
      <c r="M224" s="21">
        <v>4.55</v>
      </c>
      <c r="N224" s="21">
        <v>934.52631578947364</v>
      </c>
      <c r="O224" s="21">
        <v>4.2</v>
      </c>
      <c r="P224" s="21">
        <v>803.35</v>
      </c>
      <c r="Q224" s="21">
        <v>4.0999999999999996</v>
      </c>
      <c r="R224" s="21">
        <v>788.6</v>
      </c>
      <c r="S224" s="21">
        <v>4.2833333333333332</v>
      </c>
      <c r="T224" s="21">
        <v>840.59322033898309</v>
      </c>
      <c r="U224" s="22">
        <v>6.1</v>
      </c>
      <c r="V224" s="22">
        <v>1370.5555555555557</v>
      </c>
      <c r="W224" s="22">
        <v>6.1111111111111107</v>
      </c>
      <c r="X224" s="22">
        <v>1262.3333333333333</v>
      </c>
      <c r="Y224" s="22">
        <v>6.125</v>
      </c>
      <c r="Z224" s="22">
        <v>1431</v>
      </c>
      <c r="AA224" s="22">
        <v>6.1111111111111107</v>
      </c>
      <c r="AB224" s="22">
        <v>1348.52</v>
      </c>
      <c r="AC224" s="24">
        <v>1.2</v>
      </c>
      <c r="AD224" s="24">
        <v>1259</v>
      </c>
      <c r="AE224" s="24">
        <v>2</v>
      </c>
      <c r="AF224" s="24">
        <v>661</v>
      </c>
      <c r="AG224" s="24">
        <v>2.875</v>
      </c>
      <c r="AH224" s="24">
        <v>531</v>
      </c>
      <c r="AI224" s="24">
        <v>1.962962962962963</v>
      </c>
      <c r="AJ224" s="24">
        <v>670.75</v>
      </c>
      <c r="AK224" s="26">
        <v>1.625</v>
      </c>
      <c r="AL224" s="26">
        <v>1219.3333333333333</v>
      </c>
      <c r="AM224" s="26">
        <v>3.3</v>
      </c>
      <c r="AN224" s="26">
        <v>785.44444444444446</v>
      </c>
      <c r="AO224" s="26">
        <v>2.1</v>
      </c>
      <c r="AP224" s="26">
        <v>736</v>
      </c>
      <c r="AQ224" s="26">
        <v>2.3928571428571428</v>
      </c>
      <c r="AR224" s="26">
        <v>841.27777777777783</v>
      </c>
      <c r="AS224" s="28">
        <v>4.25</v>
      </c>
      <c r="AT224" s="28">
        <v>1045.7142857142858</v>
      </c>
      <c r="AU224" s="28">
        <v>3.8</v>
      </c>
      <c r="AV224" s="28">
        <v>841.875</v>
      </c>
      <c r="AW224" s="28">
        <v>2.6</v>
      </c>
      <c r="AX224" s="28">
        <v>675.71428571428567</v>
      </c>
      <c r="AY224" s="28">
        <v>3.5</v>
      </c>
      <c r="AZ224" s="28">
        <v>853.86363636363637</v>
      </c>
      <c r="BA224" s="33">
        <f>Tabla25[[#This Row],[ROS_NUM_COR_COD_ROS_TG_NEG]]-Tabla25[[#This Row],[PAS_NUM_COR_COD_ROS_TG_NEG]]</f>
        <v>-0.29999999999999982</v>
      </c>
      <c r="BB224" s="33">
        <f>Tabla25[[#This Row],[ROS_DUR_COR_COD_ROS_TG_NEG]]-Tabla25[[#This Row],[PAS_DUR_COR_COD_ROS_TG_NEG]]</f>
        <v>111.18796992481214</v>
      </c>
      <c r="BC224" s="33">
        <f>Tabla25[[#This Row],[ROS_NUM_COR_COD_ROS_TG_NEU]]-Tabla25[[#This Row],[PAS_NUM_COR_COD_ROS_TG_NEU]]</f>
        <v>-0.40000000000000036</v>
      </c>
      <c r="BD224" s="33">
        <f>Tabla25[[#This Row],[ROS_DUR_COR_COD_ROS_TG_NEU]]-Tabla25[[#This Row],[PAS_DUR_COR_COD_ROS_TG_NEU]]</f>
        <v>38.524999999999977</v>
      </c>
      <c r="BE224" s="33">
        <f>Tabla25[[#This Row],[ROS_NUM_COR_COD_ROS_TG_POS]]-Tabla25[[#This Row],[PAS_NUM_COR_COD_ROS_TG_POS]]</f>
        <v>-1.4999999999999996</v>
      </c>
      <c r="BF224" s="33">
        <f>Tabla25[[#This Row],[ROS_DUR_COR_COD_ROS_TG_POS]]-Tabla25[[#This Row],[PAS_DUR_COR_COD_ROS_TG_POS]]</f>
        <v>-112.88571428571436</v>
      </c>
      <c r="BG224" s="33">
        <f>Tabla25[[#This Row],[ROS_NUM_COR_COD_ROS_TG_TOT]]-Tabla25[[#This Row],[PAS_NUM_COR_COD_ROS_TG_TOT]]</f>
        <v>-0.78333333333333321</v>
      </c>
      <c r="BH224" s="33">
        <f>Tabla25[[#This Row],[ROS_DUR_COR_COD_ROS_TG_TOT]]-Tabla25[[#This Row],[PAS_DUR_COR_COD_ROS_TG_TOT]]</f>
        <v>13.270416024653287</v>
      </c>
      <c r="BI224" s="30">
        <f>Tabla25[[#This Row],[ROS_NUM_COR_COD_ESC_TG_NEG]]-Tabla25[[#This Row],[PAS_NUM_COR_COD_ESC_TG_NEG]]</f>
        <v>-2.4749999999999996</v>
      </c>
      <c r="BJ224" s="30">
        <f>Tabla25[[#This Row],[ROS_DUR_COR_COD_ESC_TG_NEG]]-Tabla25[[#This Row],[PAS_DUR_COR_COD_ESC_TG_NEG]]</f>
        <v>435.13333333333321</v>
      </c>
      <c r="BK224" s="30">
        <f>Tabla25[[#This Row],[ROS_NUM_COR_COD_ESC_TG_NEU]]-Tabla25[[#This Row],[PAS_NUM_COR_COD_ESC_TG_NEU]]</f>
        <v>-1.7000000000000002</v>
      </c>
      <c r="BL224" s="30">
        <f>Tabla25[[#This Row],[ROS_DUR_COR_COD_ESC_TG_NEU]]-Tabla25[[#This Row],[PAS_DUR_COR_COD_ESC_TG_NEU]]</f>
        <v>-216.27777777777771</v>
      </c>
      <c r="BM224" s="30">
        <f>Tabla25[[#This Row],[ROS_NUM_COR_COD_ESC_TG_POS]]-Tabla25[[#This Row],[PAS_NUM_COR_COD_ESC_TG_POS]]</f>
        <v>-2.65</v>
      </c>
      <c r="BN224" s="30">
        <f>Tabla25[[#This Row],[ROS_DUR_COR_COD_ESC_TG_POS]]-Tabla25[[#This Row],[PAS_DUR_COR_COD_ESC_TG_POS]]</f>
        <v>-223.04999999999995</v>
      </c>
      <c r="BO224" s="30">
        <f>Tabla25[[#This Row],[ROS_NUM_COR_COD_ESC_TG_TOT]]-Tabla25[[#This Row],[PAS_NUM_COR_COD_ESC_TG_TOT]]</f>
        <v>-2.2238095238095235</v>
      </c>
      <c r="BP224" s="30">
        <f>Tabla25[[#This Row],[ROS_DUR_COR_COD_ESC_TG_TOT]]-Tabla25[[#This Row],[PAS_DUR_COR_COD_ESC_TG_TOT]]</f>
        <v>-70.722222222222172</v>
      </c>
      <c r="BQ224" s="36">
        <f>Tabla25[[#This Row],[PAS_NUM_COR_COD_ROS_TG_NEG]]-Tabla25[[#This Row],[ESC_NUM_COR_COD_ROS_TG_NEG]]</f>
        <v>3.3499999999999996</v>
      </c>
      <c r="BR224" s="36">
        <f>Tabla25[[#This Row],[PAS_DUR_COR_COD_ROS_TG_NEG]]-Tabla25[[#This Row],[ESC_DUR_COR_COD_ROS_TG_NEG]]</f>
        <v>-324.47368421052636</v>
      </c>
      <c r="BS224" s="36">
        <f>Tabla25[[#This Row],[PAS_NUM_COR_COD_ROS_TG_NEU]]-Tabla25[[#This Row],[ESC_NUM_COR_COD_ROS_TG_NEU]]</f>
        <v>2.2000000000000002</v>
      </c>
      <c r="BT224" s="36">
        <f>Tabla25[[#This Row],[PAS_DUR_COR_COD_ROS_TG_NEU]]-Tabla25[[#This Row],[ESC_DUR_COR_COD_ROS_TG_NEU]]</f>
        <v>142.35000000000002</v>
      </c>
      <c r="BU224" s="36">
        <f>Tabla25[[#This Row],[PAS_NUM_COR_COD_ROS_TG_POS]]-Tabla25[[#This Row],[ESC_NUM_COR_COD_ROS_TG_POS]]</f>
        <v>1.2249999999999996</v>
      </c>
      <c r="BV224" s="36">
        <f>Tabla25[[#This Row],[PAS_DUR_COR_COD_ROS_TG_POS]]-Tabla25[[#This Row],[ESC_DUR_COR_COD_ROS_TG_POS]]</f>
        <v>257.60000000000002</v>
      </c>
      <c r="BW224" s="36">
        <f>Tabla25[[#This Row],[PAS_NUM_COR_COD_ROS_TG_TOT]]-Tabla25[[#This Row],[ESC_NUM_COR_COD_ROS_TG_TOT]]</f>
        <v>2.3203703703703704</v>
      </c>
      <c r="BX224" s="36">
        <f>Tabla25[[#This Row],[PAS_DUR_COR_COD_ROS_TG_TOT]]-Tabla25[[#This Row],[ESC_DUR_COR_COD_ROS_TG_TOT]]</f>
        <v>169.84322033898309</v>
      </c>
      <c r="BY224" s="39">
        <f>Tabla25[[#This Row],[PAS_NUM_COR_COD_ESC_TG_NEG]]-Tabla25[[#This Row],[ESC_NUM_COR_COD_ESC_TG_NEG]]</f>
        <v>-2</v>
      </c>
      <c r="BZ224" s="39">
        <f>Tabla25[[#This Row],[PAS_DUR_COR_COD_ESC_TG_NEG]]-Tabla25[[#This Row],[ESC_DUR_COR_COD_ESC_TG_NEG]]</f>
        <v>-586.35555555555561</v>
      </c>
      <c r="CA224" s="39">
        <f>Tabla25[[#This Row],[PAS_NUM_COR_COD_ESC_TG_NEU]]-Tabla25[[#This Row],[ESC_NUM_COR_COD_ESC_TG_NEU]]</f>
        <v>-1.1111111111111107</v>
      </c>
      <c r="CB224" s="39">
        <f>Tabla25[[#This Row],[PAS_DUR_COR_COD_ESC_TG_NEU]]-Tabla25[[#This Row],[ESC_DUR_COR_COD_ESC_TG_NEU]]</f>
        <v>-260.61111111111109</v>
      </c>
      <c r="CC224" s="39">
        <f>Tabla25[[#This Row],[PAS_NUM_COR_COD_ESC_TG_POS]]-Tabla25[[#This Row],[ESC_NUM_COR_COD_ESC_TG_POS]]</f>
        <v>-1.375</v>
      </c>
      <c r="CD224" s="39">
        <f>Tabla25[[#This Row],[PAS_DUR_COR_COD_ESC_TG_POS]]-Tabla25[[#This Row],[ESC_DUR_COR_COD_ESC_TG_POS]]</f>
        <v>-471.95000000000005</v>
      </c>
      <c r="CE224" s="39">
        <f>Tabla25[[#This Row],[PAS_NUM_COR_COD_ESC_TG_TOT]]-Tabla25[[#This Row],[ESC_NUM_COR_COD_ESC_TG_TOT]]</f>
        <v>-1.4944444444444445</v>
      </c>
      <c r="CF224" s="39">
        <f>Tabla25[[#This Row],[PAS_DUR_COR_COD_ESC_TG_TOT]]-Tabla25[[#This Row],[ESC_DUR_COR_COD_ESC_TG_TOT]]</f>
        <v>-436.52</v>
      </c>
      <c r="CG224" s="42">
        <f>Tabla25[[#This Row],[PAS_NUM_COR_COD_ROS_TG_NEG]]-Tabla25[[#This Row],[PAS_NUM_COR_COD_ESC_TG_NEG]]</f>
        <v>0.45000000000000018</v>
      </c>
      <c r="CH224" s="42">
        <f>Tabla25[[#This Row],[PAS_NUM_COR_COD_ROS_TG_NEU]]-Tabla25[[#This Row],[PAS_NUM_COR_COD_ESC_TG_NEU]]</f>
        <v>-0.79999999999999982</v>
      </c>
      <c r="CI224" s="42">
        <f>Tabla25[[#This Row],[PAS_NUM_COR_COD_ROS_TG_POS]]-Tabla25[[#This Row],[PAS_NUM_COR_COD_ESC_TG_POS]]</f>
        <v>-0.65000000000000036</v>
      </c>
      <c r="CJ224" s="42">
        <f>Tabla25[[#This Row],[PAS_NUM_COR_COD_ROS_TG_TOT]]-Tabla25[[#This Row],[PAS_NUM_COR_COD_ESC_TG_TOT]]</f>
        <v>-0.33333333333333304</v>
      </c>
      <c r="CK224" s="42">
        <f>Tabla25[[#This Row],[PAS_DUR_COR_COD_ROS_TG_NEG]]-Tabla25[[#This Row],[PAS_DUR_COR_COD_ESC_TG_NEG]]</f>
        <v>150.3263157894736</v>
      </c>
      <c r="CL224" s="42">
        <f>Tabla25[[#This Row],[PAS_DUR_COR_COD_ROS_TG_NEU]]-Tabla25[[#This Row],[PAS_DUR_COR_COD_ESC_TG_NEU]]</f>
        <v>-198.37222222222215</v>
      </c>
      <c r="CM224" s="42">
        <f>Tabla25[[#This Row],[PAS_DUR_COR_COD_ROS_TG_POS]]-Tabla25[[#This Row],[PAS_DUR_COR_COD_ESC_TG_POS]]</f>
        <v>-170.44999999999993</v>
      </c>
      <c r="CN224" s="42">
        <f>Tabla25[[#This Row],[PAS_DUR_COR_COD_ROS_TG_TOT]]-Tabla25[[#This Row],[PAS_DUR_COR_COD_ESC_TG_TOT]]</f>
        <v>-71.406779661016913</v>
      </c>
      <c r="CO224" s="44">
        <f>Tabla25[[#This Row],[ESC_NUM_COR_COD_ROS_TG_NEG]]-Tabla25[[#This Row],[ESC_NUM_COR_COD_ESC_TG_NEG]]</f>
        <v>-4.8999999999999995</v>
      </c>
      <c r="CP224" s="44">
        <f>Tabla25[[#This Row],[ESC_NUM_COR_COD_ROS_TG_NEU]]-Tabla25[[#This Row],[ESC_NUM_COR_COD_ESC_TG_NEU]]</f>
        <v>-4.1111111111111107</v>
      </c>
      <c r="CQ224" s="44">
        <f>Tabla25[[#This Row],[ESC_NUM_COR_COD_ROS_TG_POS]]-Tabla25[[#This Row],[ESC_NUM_COR_COD_ESC_TG_POS]]</f>
        <v>-3.25</v>
      </c>
      <c r="CR224" s="44">
        <f>Tabla25[[#This Row],[ESC_NUM_COR_COD_ROS_TG_TOT]]-Tabla25[[#This Row],[ESC_NUM_COR_COD_ESC_TG_TOT]]</f>
        <v>-4.1481481481481479</v>
      </c>
      <c r="CS224" s="44">
        <f>Tabla25[[#This Row],[ESC_DUR_COR_COD_ROS_TG_NEG]]-Tabla25[[#This Row],[ESC_DUR_COR_COD_ESC_TG_NEG]]</f>
        <v>-111.55555555555566</v>
      </c>
      <c r="CT224" s="44">
        <f>Tabla25[[#This Row],[ESC_DUR_COR_COD_ROS_TG_NEU]]-Tabla25[[#This Row],[ESC_DUR_COR_COD_ESC_TG_NEU]]</f>
        <v>-601.33333333333326</v>
      </c>
      <c r="CU224" s="44">
        <f>Tabla25[[#This Row],[ESC_DUR_COR_COD_ROS_TG_POS]]-Tabla25[[#This Row],[ESC_DUR_COR_COD_ESC_TG_POS]]</f>
        <v>-900</v>
      </c>
      <c r="CV224" s="44">
        <f>Tabla25[[#This Row],[ESC_DUR_COR_COD_ROS_TG_TOT]]-Tabla25[[#This Row],[ESC_DUR_COR_COD_ESC_TG_TOT]]</f>
        <v>-677.77</v>
      </c>
      <c r="CW224" s="47">
        <f>Tabla25[[#This Row],[ROS_NUM_COR_COD_ROS_TG_NEG]]-Tabla25[[#This Row],[ROS_NUM_COR_COD_ESC_TG_NEG]]</f>
        <v>2.625</v>
      </c>
      <c r="CX224" s="47">
        <f>Tabla25[[#This Row],[ROS_NUM_COR_COD_ROS_TG_NEU]]-Tabla25[[#This Row],[ROS_NUM_COR_COD_ESC_TG_NEU]]</f>
        <v>0.5</v>
      </c>
      <c r="CY224" s="47">
        <f>Tabla25[[#This Row],[ROS_NUM_COR_COD_ROS_TG_POS]]-Tabla25[[#This Row],[ROS_NUM_COR_COD_ESC_TG_POS]]</f>
        <v>0.5</v>
      </c>
      <c r="CZ224" s="47">
        <f>Tabla25[[#This Row],[ROS_NUM_COR_COD_ROS_TG_TOT]]-Tabla25[[#This Row],[ROS_NUM_COR_COD_ESC_TG_TOT]]</f>
        <v>1.1071428571428572</v>
      </c>
      <c r="DA224" s="47">
        <f>Tabla25[[#This Row],[ROS_DUR_COR_COD_ROS_TG_NEG]]-Tabla25[[#This Row],[ROS_DUR_COR_COD_ESC_TG_NEG]]</f>
        <v>-173.61904761904748</v>
      </c>
      <c r="DB224" s="47">
        <f>Tabla25[[#This Row],[ROS_DUR_COR_COD_ROS_TG_NEU]]-Tabla25[[#This Row],[ROS_DUR_COR_COD_ESC_TG_NEU]]</f>
        <v>56.430555555555543</v>
      </c>
      <c r="DC224" s="47">
        <f>Tabla25[[#This Row],[ROS_DUR_COR_COD_ROS_TG_POS]]-Tabla25[[#This Row],[ROS_DUR_COR_COD_ESC_TG_POS]]</f>
        <v>-60.285714285714334</v>
      </c>
      <c r="DD224" s="47">
        <f>Tabla25[[#This Row],[ROS_DUR_COR_COD_ROS_TG_TOT]]-Tabla25[[#This Row],[ROS_DUR_COR_COD_ESC_TG_TOT]]</f>
        <v>12.585858585858546</v>
      </c>
    </row>
    <row r="225" spans="1:108" x14ac:dyDescent="0.3">
      <c r="A225" s="2" t="s">
        <v>222</v>
      </c>
      <c r="B225" s="2">
        <v>60</v>
      </c>
      <c r="C225" s="2">
        <v>2</v>
      </c>
      <c r="D225" s="2">
        <v>64</v>
      </c>
      <c r="E225" s="19">
        <v>2.6111111111111112</v>
      </c>
      <c r="F225" s="19">
        <v>644.93333333333328</v>
      </c>
      <c r="G225" s="19">
        <v>2.6111111111111112</v>
      </c>
      <c r="H225" s="19">
        <v>683.84615384615381</v>
      </c>
      <c r="I225" s="19">
        <v>2.736842105263158</v>
      </c>
      <c r="J225" s="19">
        <v>677.5</v>
      </c>
      <c r="K225" s="19">
        <v>2.6545454545454548</v>
      </c>
      <c r="L225" s="19">
        <v>668.27272727272725</v>
      </c>
      <c r="M225" s="21">
        <v>2.5</v>
      </c>
      <c r="N225" s="21">
        <v>1078.5999999999999</v>
      </c>
      <c r="O225" s="21">
        <v>2.7777777777777777</v>
      </c>
      <c r="P225" s="21">
        <v>841.21428571428567</v>
      </c>
      <c r="Q225" s="21">
        <v>2.8421052631578947</v>
      </c>
      <c r="R225" s="21">
        <v>736.35294117647061</v>
      </c>
      <c r="S225" s="21">
        <v>2.709090909090909</v>
      </c>
      <c r="T225" s="21">
        <v>855.63414634146341</v>
      </c>
      <c r="U225" s="22">
        <v>5.2222222222222223</v>
      </c>
      <c r="V225" s="22">
        <v>1736.375</v>
      </c>
      <c r="W225" s="22">
        <v>4.5999999999999996</v>
      </c>
      <c r="X225" s="22">
        <v>1199.4000000000001</v>
      </c>
      <c r="Y225" s="22">
        <v>4.5555555555555554</v>
      </c>
      <c r="Z225" s="22">
        <v>1399.1111111111111</v>
      </c>
      <c r="AA225" s="22">
        <v>4.7857142857142856</v>
      </c>
      <c r="AB225" s="22">
        <v>1425.0740740740741</v>
      </c>
      <c r="AC225" s="24">
        <v>0.88888888888888884</v>
      </c>
      <c r="AD225" s="24">
        <v>488</v>
      </c>
      <c r="AE225" s="24">
        <v>1.8</v>
      </c>
      <c r="AF225" s="24">
        <v>794.66666666666663</v>
      </c>
      <c r="AG225" s="24">
        <v>1.7777777777777777</v>
      </c>
      <c r="AH225" s="24">
        <v>747.66666666666663</v>
      </c>
      <c r="AI225" s="24">
        <v>1.5</v>
      </c>
      <c r="AJ225" s="24">
        <v>700.375</v>
      </c>
      <c r="AK225" s="26">
        <v>1.7777777777777777</v>
      </c>
      <c r="AL225" s="26">
        <v>619.14285714285711</v>
      </c>
      <c r="AM225" s="26">
        <v>1.1000000000000001</v>
      </c>
      <c r="AN225" s="26">
        <v>413.2</v>
      </c>
      <c r="AO225" s="26">
        <v>3.2222222222222223</v>
      </c>
      <c r="AP225" s="26">
        <v>1030.2857142857142</v>
      </c>
      <c r="AQ225" s="26">
        <v>2</v>
      </c>
      <c r="AR225" s="26">
        <v>716.42105263157896</v>
      </c>
      <c r="AS225" s="28">
        <v>3.6666666666666665</v>
      </c>
      <c r="AT225" s="28">
        <v>1242</v>
      </c>
      <c r="AU225" s="28">
        <v>4.2</v>
      </c>
      <c r="AV225" s="28">
        <v>1814.1428571428571</v>
      </c>
      <c r="AW225" s="28">
        <v>4</v>
      </c>
      <c r="AX225" s="28">
        <v>1079.5555555555557</v>
      </c>
      <c r="AY225" s="28">
        <v>3.9642857142857144</v>
      </c>
      <c r="AZ225" s="28">
        <v>1347.9583333333333</v>
      </c>
      <c r="BA225" s="33">
        <f>Tabla25[[#This Row],[ROS_NUM_COR_COD_ROS_TG_NEG]]-Tabla25[[#This Row],[PAS_NUM_COR_COD_ROS_TG_NEG]]</f>
        <v>1.1666666666666665</v>
      </c>
      <c r="BB225" s="33">
        <f>Tabla25[[#This Row],[ROS_DUR_COR_COD_ROS_TG_NEG]]-Tabla25[[#This Row],[PAS_DUR_COR_COD_ROS_TG_NEG]]</f>
        <v>163.40000000000009</v>
      </c>
      <c r="BC225" s="33">
        <f>Tabla25[[#This Row],[ROS_NUM_COR_COD_ROS_TG_NEU]]-Tabla25[[#This Row],[PAS_NUM_COR_COD_ROS_TG_NEU]]</f>
        <v>1.4222222222222225</v>
      </c>
      <c r="BD225" s="33">
        <f>Tabla25[[#This Row],[ROS_DUR_COR_COD_ROS_TG_NEU]]-Tabla25[[#This Row],[PAS_DUR_COR_COD_ROS_TG_NEU]]</f>
        <v>972.92857142857144</v>
      </c>
      <c r="BE225" s="33">
        <f>Tabla25[[#This Row],[ROS_NUM_COR_COD_ROS_TG_POS]]-Tabla25[[#This Row],[PAS_NUM_COR_COD_ROS_TG_POS]]</f>
        <v>1.1578947368421053</v>
      </c>
      <c r="BF225" s="33">
        <f>Tabla25[[#This Row],[ROS_DUR_COR_COD_ROS_TG_POS]]-Tabla25[[#This Row],[PAS_DUR_COR_COD_ROS_TG_POS]]</f>
        <v>343.20261437908505</v>
      </c>
      <c r="BG225" s="33">
        <f>Tabla25[[#This Row],[ROS_NUM_COR_COD_ROS_TG_TOT]]-Tabla25[[#This Row],[PAS_NUM_COR_COD_ROS_TG_TOT]]</f>
        <v>1.2551948051948054</v>
      </c>
      <c r="BH225" s="33">
        <f>Tabla25[[#This Row],[ROS_DUR_COR_COD_ROS_TG_TOT]]-Tabla25[[#This Row],[PAS_DUR_COR_COD_ROS_TG_TOT]]</f>
        <v>492.32418699186985</v>
      </c>
      <c r="BI225" s="30">
        <f>Tabla25[[#This Row],[ROS_NUM_COR_COD_ESC_TG_NEG]]-Tabla25[[#This Row],[PAS_NUM_COR_COD_ESC_TG_NEG]]</f>
        <v>-0.83333333333333348</v>
      </c>
      <c r="BJ225" s="30">
        <f>Tabla25[[#This Row],[ROS_DUR_COR_COD_ESC_TG_NEG]]-Tabla25[[#This Row],[PAS_DUR_COR_COD_ESC_TG_NEG]]</f>
        <v>-25.79047619047617</v>
      </c>
      <c r="BK225" s="30">
        <f>Tabla25[[#This Row],[ROS_NUM_COR_COD_ESC_TG_NEU]]-Tabla25[[#This Row],[PAS_NUM_COR_COD_ESC_TG_NEU]]</f>
        <v>-1.5111111111111111</v>
      </c>
      <c r="BL225" s="30">
        <f>Tabla25[[#This Row],[ROS_DUR_COR_COD_ESC_TG_NEU]]-Tabla25[[#This Row],[PAS_DUR_COR_COD_ESC_TG_NEU]]</f>
        <v>-270.64615384615382</v>
      </c>
      <c r="BM225" s="30">
        <f>Tabla25[[#This Row],[ROS_NUM_COR_COD_ESC_TG_POS]]-Tabla25[[#This Row],[PAS_NUM_COR_COD_ESC_TG_POS]]</f>
        <v>0.48538011695906436</v>
      </c>
      <c r="BN225" s="30">
        <f>Tabla25[[#This Row],[ROS_DUR_COR_COD_ESC_TG_POS]]-Tabla25[[#This Row],[PAS_DUR_COR_COD_ESC_TG_POS]]</f>
        <v>352.78571428571422</v>
      </c>
      <c r="BO225" s="30">
        <f>Tabla25[[#This Row],[ROS_NUM_COR_COD_ESC_TG_TOT]]-Tabla25[[#This Row],[PAS_NUM_COR_COD_ESC_TG_TOT]]</f>
        <v>-0.65454545454545476</v>
      </c>
      <c r="BP225" s="30">
        <f>Tabla25[[#This Row],[ROS_DUR_COR_COD_ESC_TG_TOT]]-Tabla25[[#This Row],[PAS_DUR_COR_COD_ESC_TG_TOT]]</f>
        <v>48.148325358851707</v>
      </c>
      <c r="BQ225" s="36">
        <f>Tabla25[[#This Row],[PAS_NUM_COR_COD_ROS_TG_NEG]]-Tabla25[[#This Row],[ESC_NUM_COR_COD_ROS_TG_NEG]]</f>
        <v>1.6111111111111112</v>
      </c>
      <c r="BR225" s="36">
        <f>Tabla25[[#This Row],[PAS_DUR_COR_COD_ROS_TG_NEG]]-Tabla25[[#This Row],[ESC_DUR_COR_COD_ROS_TG_NEG]]</f>
        <v>590.59999999999991</v>
      </c>
      <c r="BS225" s="36">
        <f>Tabla25[[#This Row],[PAS_NUM_COR_COD_ROS_TG_NEU]]-Tabla25[[#This Row],[ESC_NUM_COR_COD_ROS_TG_NEU]]</f>
        <v>0.97777777777777763</v>
      </c>
      <c r="BT225" s="36">
        <f>Tabla25[[#This Row],[PAS_DUR_COR_COD_ROS_TG_NEU]]-Tabla25[[#This Row],[ESC_DUR_COR_COD_ROS_TG_NEU]]</f>
        <v>46.547619047619037</v>
      </c>
      <c r="BU225" s="36">
        <f>Tabla25[[#This Row],[PAS_NUM_COR_COD_ROS_TG_POS]]-Tabla25[[#This Row],[ESC_NUM_COR_COD_ROS_TG_POS]]</f>
        <v>1.064327485380117</v>
      </c>
      <c r="BV225" s="36">
        <f>Tabla25[[#This Row],[PAS_DUR_COR_COD_ROS_TG_POS]]-Tabla25[[#This Row],[ESC_DUR_COR_COD_ROS_TG_POS]]</f>
        <v>-11.31372549019602</v>
      </c>
      <c r="BW225" s="36">
        <f>Tabla25[[#This Row],[PAS_NUM_COR_COD_ROS_TG_TOT]]-Tabla25[[#This Row],[ESC_NUM_COR_COD_ROS_TG_TOT]]</f>
        <v>1.209090909090909</v>
      </c>
      <c r="BX225" s="36">
        <f>Tabla25[[#This Row],[PAS_DUR_COR_COD_ROS_TG_TOT]]-Tabla25[[#This Row],[ESC_DUR_COR_COD_ROS_TG_TOT]]</f>
        <v>155.25914634146341</v>
      </c>
      <c r="BY225" s="39">
        <f>Tabla25[[#This Row],[PAS_NUM_COR_COD_ESC_TG_NEG]]-Tabla25[[#This Row],[ESC_NUM_COR_COD_ESC_TG_NEG]]</f>
        <v>-2.6111111111111112</v>
      </c>
      <c r="BZ225" s="39">
        <f>Tabla25[[#This Row],[PAS_DUR_COR_COD_ESC_TG_NEG]]-Tabla25[[#This Row],[ESC_DUR_COR_COD_ESC_TG_NEG]]</f>
        <v>-1091.4416666666666</v>
      </c>
      <c r="CA225" s="39">
        <f>Tabla25[[#This Row],[PAS_NUM_COR_COD_ESC_TG_NEU]]-Tabla25[[#This Row],[ESC_NUM_COR_COD_ESC_TG_NEU]]</f>
        <v>-1.9888888888888885</v>
      </c>
      <c r="CB225" s="39">
        <f>Tabla25[[#This Row],[PAS_DUR_COR_COD_ESC_TG_NEU]]-Tabla25[[#This Row],[ESC_DUR_COR_COD_ESC_TG_NEU]]</f>
        <v>-515.55384615384628</v>
      </c>
      <c r="CC225" s="39">
        <f>Tabla25[[#This Row],[PAS_NUM_COR_COD_ESC_TG_POS]]-Tabla25[[#This Row],[ESC_NUM_COR_COD_ESC_TG_POS]]</f>
        <v>-1.8187134502923974</v>
      </c>
      <c r="CD225" s="39">
        <f>Tabla25[[#This Row],[PAS_DUR_COR_COD_ESC_TG_POS]]-Tabla25[[#This Row],[ESC_DUR_COR_COD_ESC_TG_POS]]</f>
        <v>-721.61111111111109</v>
      </c>
      <c r="CE225" s="39">
        <f>Tabla25[[#This Row],[PAS_NUM_COR_COD_ESC_TG_TOT]]-Tabla25[[#This Row],[ESC_NUM_COR_COD_ESC_TG_TOT]]</f>
        <v>-2.1311688311688308</v>
      </c>
      <c r="CF225" s="39">
        <f>Tabla25[[#This Row],[PAS_DUR_COR_COD_ESC_TG_TOT]]-Tabla25[[#This Row],[ESC_DUR_COR_COD_ESC_TG_TOT]]</f>
        <v>-756.80134680134688</v>
      </c>
      <c r="CG225" s="42">
        <f>Tabla25[[#This Row],[PAS_NUM_COR_COD_ROS_TG_NEG]]-Tabla25[[#This Row],[PAS_NUM_COR_COD_ESC_TG_NEG]]</f>
        <v>-0.11111111111111116</v>
      </c>
      <c r="CH225" s="42">
        <f>Tabla25[[#This Row],[PAS_NUM_COR_COD_ROS_TG_NEU]]-Tabla25[[#This Row],[PAS_NUM_COR_COD_ESC_TG_NEU]]</f>
        <v>0.16666666666666652</v>
      </c>
      <c r="CI225" s="42">
        <f>Tabla25[[#This Row],[PAS_NUM_COR_COD_ROS_TG_POS]]-Tabla25[[#This Row],[PAS_NUM_COR_COD_ESC_TG_POS]]</f>
        <v>0.10526315789473673</v>
      </c>
      <c r="CJ225" s="42">
        <f>Tabla25[[#This Row],[PAS_NUM_COR_COD_ROS_TG_TOT]]-Tabla25[[#This Row],[PAS_NUM_COR_COD_ESC_TG_TOT]]</f>
        <v>5.4545454545454231E-2</v>
      </c>
      <c r="CK225" s="42">
        <f>Tabla25[[#This Row],[PAS_DUR_COR_COD_ROS_TG_NEG]]-Tabla25[[#This Row],[PAS_DUR_COR_COD_ESC_TG_NEG]]</f>
        <v>433.66666666666663</v>
      </c>
      <c r="CL225" s="42">
        <f>Tabla25[[#This Row],[PAS_DUR_COR_COD_ROS_TG_NEU]]-Tabla25[[#This Row],[PAS_DUR_COR_COD_ESC_TG_NEU]]</f>
        <v>157.36813186813185</v>
      </c>
      <c r="CM225" s="42">
        <f>Tabla25[[#This Row],[PAS_DUR_COR_COD_ROS_TG_POS]]-Tabla25[[#This Row],[PAS_DUR_COR_COD_ESC_TG_POS]]</f>
        <v>58.852941176470608</v>
      </c>
      <c r="CN225" s="42">
        <f>Tabla25[[#This Row],[PAS_DUR_COR_COD_ROS_TG_TOT]]-Tabla25[[#This Row],[PAS_DUR_COR_COD_ESC_TG_TOT]]</f>
        <v>187.36141906873615</v>
      </c>
      <c r="CO225" s="44">
        <f>Tabla25[[#This Row],[ESC_NUM_COR_COD_ROS_TG_NEG]]-Tabla25[[#This Row],[ESC_NUM_COR_COD_ESC_TG_NEG]]</f>
        <v>-4.3333333333333339</v>
      </c>
      <c r="CP225" s="44">
        <f>Tabla25[[#This Row],[ESC_NUM_COR_COD_ROS_TG_NEU]]-Tabla25[[#This Row],[ESC_NUM_COR_COD_ESC_TG_NEU]]</f>
        <v>-2.8</v>
      </c>
      <c r="CQ225" s="44">
        <f>Tabla25[[#This Row],[ESC_NUM_COR_COD_ROS_TG_POS]]-Tabla25[[#This Row],[ESC_NUM_COR_COD_ESC_TG_POS]]</f>
        <v>-2.7777777777777777</v>
      </c>
      <c r="CR225" s="44">
        <f>Tabla25[[#This Row],[ESC_NUM_COR_COD_ROS_TG_TOT]]-Tabla25[[#This Row],[ESC_NUM_COR_COD_ESC_TG_TOT]]</f>
        <v>-3.2857142857142856</v>
      </c>
      <c r="CS225" s="44">
        <f>Tabla25[[#This Row],[ESC_DUR_COR_COD_ROS_TG_NEG]]-Tabla25[[#This Row],[ESC_DUR_COR_COD_ESC_TG_NEG]]</f>
        <v>-1248.375</v>
      </c>
      <c r="CT225" s="44">
        <f>Tabla25[[#This Row],[ESC_DUR_COR_COD_ROS_TG_NEU]]-Tabla25[[#This Row],[ESC_DUR_COR_COD_ESC_TG_NEU]]</f>
        <v>-404.73333333333346</v>
      </c>
      <c r="CU225" s="44">
        <f>Tabla25[[#This Row],[ESC_DUR_COR_COD_ROS_TG_POS]]-Tabla25[[#This Row],[ESC_DUR_COR_COD_ESC_TG_POS]]</f>
        <v>-651.44444444444446</v>
      </c>
      <c r="CV225" s="44">
        <f>Tabla25[[#This Row],[ESC_DUR_COR_COD_ROS_TG_TOT]]-Tabla25[[#This Row],[ESC_DUR_COR_COD_ESC_TG_TOT]]</f>
        <v>-724.69907407407413</v>
      </c>
      <c r="CW225" s="47">
        <f>Tabla25[[#This Row],[ROS_NUM_COR_COD_ROS_TG_NEG]]-Tabla25[[#This Row],[ROS_NUM_COR_COD_ESC_TG_NEG]]</f>
        <v>1.8888888888888888</v>
      </c>
      <c r="CX225" s="47">
        <f>Tabla25[[#This Row],[ROS_NUM_COR_COD_ROS_TG_NEU]]-Tabla25[[#This Row],[ROS_NUM_COR_COD_ESC_TG_NEU]]</f>
        <v>3.1</v>
      </c>
      <c r="CY225" s="47">
        <f>Tabla25[[#This Row],[ROS_NUM_COR_COD_ROS_TG_POS]]-Tabla25[[#This Row],[ROS_NUM_COR_COD_ESC_TG_POS]]</f>
        <v>0.77777777777777768</v>
      </c>
      <c r="CZ225" s="47">
        <f>Tabla25[[#This Row],[ROS_NUM_COR_COD_ROS_TG_TOT]]-Tabla25[[#This Row],[ROS_NUM_COR_COD_ESC_TG_TOT]]</f>
        <v>1.9642857142857144</v>
      </c>
      <c r="DA225" s="47">
        <f>Tabla25[[#This Row],[ROS_DUR_COR_COD_ROS_TG_NEG]]-Tabla25[[#This Row],[ROS_DUR_COR_COD_ESC_TG_NEG]]</f>
        <v>622.85714285714289</v>
      </c>
      <c r="DB225" s="47">
        <f>Tabla25[[#This Row],[ROS_DUR_COR_COD_ROS_TG_NEU]]-Tabla25[[#This Row],[ROS_DUR_COR_COD_ESC_TG_NEU]]</f>
        <v>1400.9428571428571</v>
      </c>
      <c r="DC225" s="47">
        <f>Tabla25[[#This Row],[ROS_DUR_COR_COD_ROS_TG_POS]]-Tabla25[[#This Row],[ROS_DUR_COR_COD_ESC_TG_POS]]</f>
        <v>49.269841269841436</v>
      </c>
      <c r="DD225" s="47">
        <f>Tabla25[[#This Row],[ROS_DUR_COR_COD_ROS_TG_TOT]]-Tabla25[[#This Row],[ROS_DUR_COR_COD_ESC_TG_TOT]]</f>
        <v>631.5372807017543</v>
      </c>
    </row>
    <row r="226" spans="1:108" x14ac:dyDescent="0.3">
      <c r="A226" s="2" t="s">
        <v>223</v>
      </c>
      <c r="B226" s="2">
        <v>60</v>
      </c>
      <c r="C226" s="2">
        <v>2</v>
      </c>
      <c r="D226" s="2">
        <v>60</v>
      </c>
      <c r="E226" s="19">
        <v>3.7</v>
      </c>
      <c r="F226" s="19">
        <v>1269.9411764705883</v>
      </c>
      <c r="G226" s="19">
        <v>4.0999999999999996</v>
      </c>
      <c r="H226" s="19">
        <v>1209.4444444444443</v>
      </c>
      <c r="I226" s="19">
        <v>4.2</v>
      </c>
      <c r="J226" s="19">
        <v>1440.6666666666667</v>
      </c>
      <c r="K226" s="19">
        <v>4</v>
      </c>
      <c r="L226" s="19">
        <v>1299.3800000000001</v>
      </c>
      <c r="M226" s="21">
        <v>3.8</v>
      </c>
      <c r="N226" s="21">
        <v>1362.5</v>
      </c>
      <c r="O226" s="21">
        <v>3.4</v>
      </c>
      <c r="P226" s="21">
        <v>1266.6875</v>
      </c>
      <c r="Q226" s="21">
        <v>3.45</v>
      </c>
      <c r="R226" s="21">
        <v>1183.5</v>
      </c>
      <c r="S226" s="21">
        <v>3.55</v>
      </c>
      <c r="T226" s="21">
        <v>1270.8958333333333</v>
      </c>
      <c r="U226" s="22">
        <v>5</v>
      </c>
      <c r="V226" s="22">
        <v>1591</v>
      </c>
      <c r="W226" s="22">
        <v>4.666666666666667</v>
      </c>
      <c r="X226" s="22">
        <v>1267.6666666666667</v>
      </c>
      <c r="Y226" s="22">
        <v>3.1</v>
      </c>
      <c r="Z226" s="22">
        <v>984</v>
      </c>
      <c r="AA226" s="22">
        <v>4.2413793103448274</v>
      </c>
      <c r="AB226" s="22">
        <v>1291.9642857142858</v>
      </c>
      <c r="AC226" s="24">
        <v>1.9</v>
      </c>
      <c r="AD226" s="24">
        <v>522.85714285714289</v>
      </c>
      <c r="AE226" s="24">
        <v>1.4444444444444444</v>
      </c>
      <c r="AF226" s="24">
        <v>453.83333333333331</v>
      </c>
      <c r="AG226" s="24">
        <v>2</v>
      </c>
      <c r="AH226" s="24">
        <v>754.57142857142856</v>
      </c>
      <c r="AI226" s="24">
        <v>1.7931034482758621</v>
      </c>
      <c r="AJ226" s="24">
        <v>583.25</v>
      </c>
      <c r="AK226" s="26">
        <v>0.88888888888888884</v>
      </c>
      <c r="AL226" s="26">
        <v>427.4</v>
      </c>
      <c r="AM226" s="26">
        <v>3.9</v>
      </c>
      <c r="AN226" s="26">
        <v>1169.75</v>
      </c>
      <c r="AO226" s="26">
        <v>1</v>
      </c>
      <c r="AP226" s="26">
        <v>627</v>
      </c>
      <c r="AQ226" s="26">
        <v>2</v>
      </c>
      <c r="AR226" s="26">
        <v>849.93333333333328</v>
      </c>
      <c r="AS226" s="28">
        <v>2.4444444444444446</v>
      </c>
      <c r="AT226" s="28">
        <v>897.8</v>
      </c>
      <c r="AU226" s="28">
        <v>2.9</v>
      </c>
      <c r="AV226" s="28">
        <v>820.25</v>
      </c>
      <c r="AW226" s="28">
        <v>4.2222222222222223</v>
      </c>
      <c r="AX226" s="28">
        <v>1380.4285714285713</v>
      </c>
      <c r="AY226" s="28">
        <v>3.1785714285714284</v>
      </c>
      <c r="AZ226" s="28">
        <v>1035.7</v>
      </c>
      <c r="BA226" s="33">
        <f>Tabla25[[#This Row],[ROS_NUM_COR_COD_ROS_TG_NEG]]-Tabla25[[#This Row],[PAS_NUM_COR_COD_ROS_TG_NEG]]</f>
        <v>-1.3555555555555552</v>
      </c>
      <c r="BB226" s="33">
        <f>Tabla25[[#This Row],[ROS_DUR_COR_COD_ROS_TG_NEG]]-Tabla25[[#This Row],[PAS_DUR_COR_COD_ROS_TG_NEG]]</f>
        <v>-464.70000000000005</v>
      </c>
      <c r="BC226" s="33">
        <f>Tabla25[[#This Row],[ROS_NUM_COR_COD_ROS_TG_NEU]]-Tabla25[[#This Row],[PAS_NUM_COR_COD_ROS_TG_NEU]]</f>
        <v>-0.5</v>
      </c>
      <c r="BD226" s="33">
        <f>Tabla25[[#This Row],[ROS_DUR_COR_COD_ROS_TG_NEU]]-Tabla25[[#This Row],[PAS_DUR_COR_COD_ROS_TG_NEU]]</f>
        <v>-446.4375</v>
      </c>
      <c r="BE226" s="33">
        <f>Tabla25[[#This Row],[ROS_NUM_COR_COD_ROS_TG_POS]]-Tabla25[[#This Row],[PAS_NUM_COR_COD_ROS_TG_POS]]</f>
        <v>0.77222222222222214</v>
      </c>
      <c r="BF226" s="33">
        <f>Tabla25[[#This Row],[ROS_DUR_COR_COD_ROS_TG_POS]]-Tabla25[[#This Row],[PAS_DUR_COR_COD_ROS_TG_POS]]</f>
        <v>196.92857142857133</v>
      </c>
      <c r="BG226" s="33">
        <f>Tabla25[[#This Row],[ROS_NUM_COR_COD_ROS_TG_TOT]]-Tabla25[[#This Row],[PAS_NUM_COR_COD_ROS_TG_TOT]]</f>
        <v>-0.37142857142857144</v>
      </c>
      <c r="BH226" s="33">
        <f>Tabla25[[#This Row],[ROS_DUR_COR_COD_ROS_TG_TOT]]-Tabla25[[#This Row],[PAS_DUR_COR_COD_ROS_TG_TOT]]</f>
        <v>-235.19583333333321</v>
      </c>
      <c r="BI226" s="30">
        <f>Tabla25[[#This Row],[ROS_NUM_COR_COD_ESC_TG_NEG]]-Tabla25[[#This Row],[PAS_NUM_COR_COD_ESC_TG_NEG]]</f>
        <v>-2.8111111111111113</v>
      </c>
      <c r="BJ226" s="30">
        <f>Tabla25[[#This Row],[ROS_DUR_COR_COD_ESC_TG_NEG]]-Tabla25[[#This Row],[PAS_DUR_COR_COD_ESC_TG_NEG]]</f>
        <v>-842.54117647058831</v>
      </c>
      <c r="BK226" s="30">
        <f>Tabla25[[#This Row],[ROS_NUM_COR_COD_ESC_TG_NEU]]-Tabla25[[#This Row],[PAS_NUM_COR_COD_ESC_TG_NEU]]</f>
        <v>-0.19999999999999973</v>
      </c>
      <c r="BL226" s="30">
        <f>Tabla25[[#This Row],[ROS_DUR_COR_COD_ESC_TG_NEU]]-Tabla25[[#This Row],[PAS_DUR_COR_COD_ESC_TG_NEU]]</f>
        <v>-39.694444444444343</v>
      </c>
      <c r="BM226" s="30">
        <f>Tabla25[[#This Row],[ROS_NUM_COR_COD_ESC_TG_POS]]-Tabla25[[#This Row],[PAS_NUM_COR_COD_ESC_TG_POS]]</f>
        <v>-3.2</v>
      </c>
      <c r="BN226" s="30">
        <f>Tabla25[[#This Row],[ROS_DUR_COR_COD_ESC_TG_POS]]-Tabla25[[#This Row],[PAS_DUR_COR_COD_ESC_TG_POS]]</f>
        <v>-813.66666666666674</v>
      </c>
      <c r="BO226" s="30">
        <f>Tabla25[[#This Row],[ROS_NUM_COR_COD_ESC_TG_TOT]]-Tabla25[[#This Row],[PAS_NUM_COR_COD_ESC_TG_TOT]]</f>
        <v>-2</v>
      </c>
      <c r="BP226" s="30">
        <f>Tabla25[[#This Row],[ROS_DUR_COR_COD_ESC_TG_TOT]]-Tabla25[[#This Row],[PAS_DUR_COR_COD_ESC_TG_TOT]]</f>
        <v>-449.44666666666683</v>
      </c>
      <c r="BQ226" s="36">
        <f>Tabla25[[#This Row],[PAS_NUM_COR_COD_ROS_TG_NEG]]-Tabla25[[#This Row],[ESC_NUM_COR_COD_ROS_TG_NEG]]</f>
        <v>1.9</v>
      </c>
      <c r="BR226" s="36">
        <f>Tabla25[[#This Row],[PAS_DUR_COR_COD_ROS_TG_NEG]]-Tabla25[[#This Row],[ESC_DUR_COR_COD_ROS_TG_NEG]]</f>
        <v>839.64285714285711</v>
      </c>
      <c r="BS226" s="36">
        <f>Tabla25[[#This Row],[PAS_NUM_COR_COD_ROS_TG_NEU]]-Tabla25[[#This Row],[ESC_NUM_COR_COD_ROS_TG_NEU]]</f>
        <v>1.9555555555555555</v>
      </c>
      <c r="BT226" s="36">
        <f>Tabla25[[#This Row],[PAS_DUR_COR_COD_ROS_TG_NEU]]-Tabla25[[#This Row],[ESC_DUR_COR_COD_ROS_TG_NEU]]</f>
        <v>812.85416666666674</v>
      </c>
      <c r="BU226" s="36">
        <f>Tabla25[[#This Row],[PAS_NUM_COR_COD_ROS_TG_POS]]-Tabla25[[#This Row],[ESC_NUM_COR_COD_ROS_TG_POS]]</f>
        <v>1.4500000000000002</v>
      </c>
      <c r="BV226" s="36">
        <f>Tabla25[[#This Row],[PAS_DUR_COR_COD_ROS_TG_POS]]-Tabla25[[#This Row],[ESC_DUR_COR_COD_ROS_TG_POS]]</f>
        <v>428.92857142857144</v>
      </c>
      <c r="BW226" s="36">
        <f>Tabla25[[#This Row],[PAS_NUM_COR_COD_ROS_TG_TOT]]-Tabla25[[#This Row],[ESC_NUM_COR_COD_ROS_TG_TOT]]</f>
        <v>1.7568965517241377</v>
      </c>
      <c r="BX226" s="36">
        <f>Tabla25[[#This Row],[PAS_DUR_COR_COD_ROS_TG_TOT]]-Tabla25[[#This Row],[ESC_DUR_COR_COD_ROS_TG_TOT]]</f>
        <v>687.64583333333326</v>
      </c>
      <c r="BY226" s="39">
        <f>Tabla25[[#This Row],[PAS_NUM_COR_COD_ESC_TG_NEG]]-Tabla25[[#This Row],[ESC_NUM_COR_COD_ESC_TG_NEG]]</f>
        <v>-1.2999999999999998</v>
      </c>
      <c r="BZ226" s="39">
        <f>Tabla25[[#This Row],[PAS_DUR_COR_COD_ESC_TG_NEG]]-Tabla25[[#This Row],[ESC_DUR_COR_COD_ESC_TG_NEG]]</f>
        <v>-321.05882352941171</v>
      </c>
      <c r="CA226" s="39">
        <f>Tabla25[[#This Row],[PAS_NUM_COR_COD_ESC_TG_NEU]]-Tabla25[[#This Row],[ESC_NUM_COR_COD_ESC_TG_NEU]]</f>
        <v>-0.56666666666666732</v>
      </c>
      <c r="CB226" s="39">
        <f>Tabla25[[#This Row],[PAS_DUR_COR_COD_ESC_TG_NEU]]-Tabla25[[#This Row],[ESC_DUR_COR_COD_ESC_TG_NEU]]</f>
        <v>-58.222222222222399</v>
      </c>
      <c r="CC226" s="39">
        <f>Tabla25[[#This Row],[PAS_NUM_COR_COD_ESC_TG_POS]]-Tabla25[[#This Row],[ESC_NUM_COR_COD_ESC_TG_POS]]</f>
        <v>1.1000000000000001</v>
      </c>
      <c r="CD226" s="39">
        <f>Tabla25[[#This Row],[PAS_DUR_COR_COD_ESC_TG_POS]]-Tabla25[[#This Row],[ESC_DUR_COR_COD_ESC_TG_POS]]</f>
        <v>456.66666666666674</v>
      </c>
      <c r="CE226" s="39">
        <f>Tabla25[[#This Row],[PAS_NUM_COR_COD_ESC_TG_TOT]]-Tabla25[[#This Row],[ESC_NUM_COR_COD_ESC_TG_TOT]]</f>
        <v>-0.2413793103448274</v>
      </c>
      <c r="CF226" s="39">
        <f>Tabla25[[#This Row],[PAS_DUR_COR_COD_ESC_TG_TOT]]-Tabla25[[#This Row],[ESC_DUR_COR_COD_ESC_TG_TOT]]</f>
        <v>7.4157142857143299</v>
      </c>
      <c r="CG226" s="42">
        <f>Tabla25[[#This Row],[PAS_NUM_COR_COD_ROS_TG_NEG]]-Tabla25[[#This Row],[PAS_NUM_COR_COD_ESC_TG_NEG]]</f>
        <v>9.9999999999999645E-2</v>
      </c>
      <c r="CH226" s="42">
        <f>Tabla25[[#This Row],[PAS_NUM_COR_COD_ROS_TG_NEU]]-Tabla25[[#This Row],[PAS_NUM_COR_COD_ESC_TG_NEU]]</f>
        <v>-0.69999999999999973</v>
      </c>
      <c r="CI226" s="42">
        <f>Tabla25[[#This Row],[PAS_NUM_COR_COD_ROS_TG_POS]]-Tabla25[[#This Row],[PAS_NUM_COR_COD_ESC_TG_POS]]</f>
        <v>-0.75</v>
      </c>
      <c r="CJ226" s="42">
        <f>Tabla25[[#This Row],[PAS_NUM_COR_COD_ROS_TG_TOT]]-Tabla25[[#This Row],[PAS_NUM_COR_COD_ESC_TG_TOT]]</f>
        <v>-0.45000000000000018</v>
      </c>
      <c r="CK226" s="42">
        <f>Tabla25[[#This Row],[PAS_DUR_COR_COD_ROS_TG_NEG]]-Tabla25[[#This Row],[PAS_DUR_COR_COD_ESC_TG_NEG]]</f>
        <v>92.558823529411711</v>
      </c>
      <c r="CL226" s="42">
        <f>Tabla25[[#This Row],[PAS_DUR_COR_COD_ROS_TG_NEU]]-Tabla25[[#This Row],[PAS_DUR_COR_COD_ESC_TG_NEU]]</f>
        <v>57.243055555555657</v>
      </c>
      <c r="CM226" s="42">
        <f>Tabla25[[#This Row],[PAS_DUR_COR_COD_ROS_TG_POS]]-Tabla25[[#This Row],[PAS_DUR_COR_COD_ESC_TG_POS]]</f>
        <v>-257.16666666666674</v>
      </c>
      <c r="CN226" s="42">
        <f>Tabla25[[#This Row],[PAS_DUR_COR_COD_ROS_TG_TOT]]-Tabla25[[#This Row],[PAS_DUR_COR_COD_ESC_TG_TOT]]</f>
        <v>-28.484166666666852</v>
      </c>
      <c r="CO226" s="44">
        <f>Tabla25[[#This Row],[ESC_NUM_COR_COD_ROS_TG_NEG]]-Tabla25[[#This Row],[ESC_NUM_COR_COD_ESC_TG_NEG]]</f>
        <v>-3.1</v>
      </c>
      <c r="CP226" s="44">
        <f>Tabla25[[#This Row],[ESC_NUM_COR_COD_ROS_TG_NEU]]-Tabla25[[#This Row],[ESC_NUM_COR_COD_ESC_TG_NEU]]</f>
        <v>-3.2222222222222223</v>
      </c>
      <c r="CQ226" s="44">
        <f>Tabla25[[#This Row],[ESC_NUM_COR_COD_ROS_TG_POS]]-Tabla25[[#This Row],[ESC_NUM_COR_COD_ESC_TG_POS]]</f>
        <v>-1.1000000000000001</v>
      </c>
      <c r="CR226" s="44">
        <f>Tabla25[[#This Row],[ESC_NUM_COR_COD_ROS_TG_TOT]]-Tabla25[[#This Row],[ESC_NUM_COR_COD_ESC_TG_TOT]]</f>
        <v>-2.4482758620689653</v>
      </c>
      <c r="CS226" s="44">
        <f>Tabla25[[#This Row],[ESC_DUR_COR_COD_ROS_TG_NEG]]-Tabla25[[#This Row],[ESC_DUR_COR_COD_ESC_TG_NEG]]</f>
        <v>-1068.1428571428571</v>
      </c>
      <c r="CT226" s="44">
        <f>Tabla25[[#This Row],[ESC_DUR_COR_COD_ROS_TG_NEU]]-Tabla25[[#This Row],[ESC_DUR_COR_COD_ESC_TG_NEU]]</f>
        <v>-813.83333333333348</v>
      </c>
      <c r="CU226" s="44">
        <f>Tabla25[[#This Row],[ESC_DUR_COR_COD_ROS_TG_POS]]-Tabla25[[#This Row],[ESC_DUR_COR_COD_ESC_TG_POS]]</f>
        <v>-229.42857142857144</v>
      </c>
      <c r="CV226" s="44">
        <f>Tabla25[[#This Row],[ESC_DUR_COR_COD_ROS_TG_TOT]]-Tabla25[[#This Row],[ESC_DUR_COR_COD_ESC_TG_TOT]]</f>
        <v>-708.71428571428578</v>
      </c>
      <c r="CW226" s="47">
        <f>Tabla25[[#This Row],[ROS_NUM_COR_COD_ROS_TG_NEG]]-Tabla25[[#This Row],[ROS_NUM_COR_COD_ESC_TG_NEG]]</f>
        <v>1.5555555555555558</v>
      </c>
      <c r="CX226" s="47">
        <f>Tabla25[[#This Row],[ROS_NUM_COR_COD_ROS_TG_NEU]]-Tabla25[[#This Row],[ROS_NUM_COR_COD_ESC_TG_NEU]]</f>
        <v>-1</v>
      </c>
      <c r="CY226" s="47">
        <f>Tabla25[[#This Row],[ROS_NUM_COR_COD_ROS_TG_POS]]-Tabla25[[#This Row],[ROS_NUM_COR_COD_ESC_TG_POS]]</f>
        <v>3.2222222222222223</v>
      </c>
      <c r="CZ226" s="47">
        <f>Tabla25[[#This Row],[ROS_NUM_COR_COD_ROS_TG_TOT]]-Tabla25[[#This Row],[ROS_NUM_COR_COD_ESC_TG_TOT]]</f>
        <v>1.1785714285714284</v>
      </c>
      <c r="DA226" s="47">
        <f>Tabla25[[#This Row],[ROS_DUR_COR_COD_ROS_TG_NEG]]-Tabla25[[#This Row],[ROS_DUR_COR_COD_ESC_TG_NEG]]</f>
        <v>470.4</v>
      </c>
      <c r="DB226" s="47">
        <f>Tabla25[[#This Row],[ROS_DUR_COR_COD_ROS_TG_NEU]]-Tabla25[[#This Row],[ROS_DUR_COR_COD_ESC_TG_NEU]]</f>
        <v>-349.5</v>
      </c>
      <c r="DC226" s="47">
        <f>Tabla25[[#This Row],[ROS_DUR_COR_COD_ROS_TG_POS]]-Tabla25[[#This Row],[ROS_DUR_COR_COD_ESC_TG_POS]]</f>
        <v>753.42857142857133</v>
      </c>
      <c r="DD226" s="47">
        <f>Tabla25[[#This Row],[ROS_DUR_COR_COD_ROS_TG_TOT]]-Tabla25[[#This Row],[ROS_DUR_COR_COD_ESC_TG_TOT]]</f>
        <v>185.76666666666677</v>
      </c>
    </row>
    <row r="227" spans="1:108" x14ac:dyDescent="0.3">
      <c r="A227" s="4" t="s">
        <v>224</v>
      </c>
      <c r="B227" s="2">
        <v>60</v>
      </c>
      <c r="C227" s="2">
        <v>2</v>
      </c>
      <c r="D227" s="2">
        <v>60</v>
      </c>
      <c r="E227" s="19">
        <v>2.5</v>
      </c>
      <c r="F227" s="19">
        <v>1041.2857142857142</v>
      </c>
      <c r="G227" s="19">
        <v>2.6842105263157894</v>
      </c>
      <c r="H227" s="19">
        <v>903.9375</v>
      </c>
      <c r="I227" s="19">
        <v>2.85</v>
      </c>
      <c r="J227" s="19">
        <v>878.5</v>
      </c>
      <c r="K227" s="19">
        <v>2.6779661016949152</v>
      </c>
      <c r="L227" s="19">
        <v>934.45833333333337</v>
      </c>
      <c r="M227" s="21">
        <v>2.85</v>
      </c>
      <c r="N227" s="21">
        <v>948.47058823529414</v>
      </c>
      <c r="O227" s="21">
        <v>3.3684210526315788</v>
      </c>
      <c r="P227" s="21">
        <v>1181.2666666666667</v>
      </c>
      <c r="Q227" s="21">
        <v>2.5499999999999998</v>
      </c>
      <c r="R227" s="21">
        <v>1068.0769230769231</v>
      </c>
      <c r="S227" s="21">
        <v>2.9152542372881354</v>
      </c>
      <c r="T227" s="21">
        <v>1060.6222222222223</v>
      </c>
      <c r="U227" s="22">
        <v>3</v>
      </c>
      <c r="V227" s="22">
        <v>611</v>
      </c>
      <c r="W227" s="22">
        <v>1.5</v>
      </c>
      <c r="X227" s="22">
        <v>330</v>
      </c>
      <c r="AA227" s="22">
        <v>2</v>
      </c>
      <c r="AB227" s="22">
        <v>470.5</v>
      </c>
      <c r="AC227" s="24">
        <v>1</v>
      </c>
      <c r="AD227" s="24">
        <v>315</v>
      </c>
      <c r="AE227" s="24">
        <v>2</v>
      </c>
      <c r="AF227" s="24">
        <v>340.5</v>
      </c>
      <c r="AI227" s="24">
        <v>1.6666666666666667</v>
      </c>
      <c r="AJ227" s="24">
        <v>332</v>
      </c>
      <c r="AK227" s="26">
        <v>2.5555555555555554</v>
      </c>
      <c r="AL227" s="26">
        <v>856.625</v>
      </c>
      <c r="AM227" s="26">
        <v>2.3333333333333335</v>
      </c>
      <c r="AN227" s="26">
        <v>1166.8333333333333</v>
      </c>
      <c r="AO227" s="26">
        <v>2.2222222222222223</v>
      </c>
      <c r="AP227" s="26">
        <v>926.33333333333337</v>
      </c>
      <c r="AQ227" s="26">
        <v>2.3703703703703702</v>
      </c>
      <c r="AR227" s="26">
        <v>970.6</v>
      </c>
      <c r="AS227" s="28">
        <v>3.7777777777777777</v>
      </c>
      <c r="AT227" s="28">
        <v>1190.7777777777778</v>
      </c>
      <c r="AU227" s="28">
        <v>3</v>
      </c>
      <c r="AV227" s="28">
        <v>1031.375</v>
      </c>
      <c r="AW227" s="28">
        <v>3.7777777777777777</v>
      </c>
      <c r="AX227" s="28">
        <v>1335.75</v>
      </c>
      <c r="AY227" s="28">
        <v>3.5185185185185186</v>
      </c>
      <c r="AZ227" s="28">
        <v>1186.1600000000001</v>
      </c>
      <c r="BA227" s="33">
        <f>Tabla25[[#This Row],[ROS_NUM_COR_COD_ROS_TG_NEG]]-Tabla25[[#This Row],[PAS_NUM_COR_COD_ROS_TG_NEG]]</f>
        <v>0.92777777777777759</v>
      </c>
      <c r="BB227" s="33">
        <f>Tabla25[[#This Row],[ROS_DUR_COR_COD_ROS_TG_NEG]]-Tabla25[[#This Row],[PAS_DUR_COR_COD_ROS_TG_NEG]]</f>
        <v>242.30718954248368</v>
      </c>
      <c r="BC227" s="33">
        <f>Tabla25[[#This Row],[ROS_NUM_COR_COD_ROS_TG_NEU]]-Tabla25[[#This Row],[PAS_NUM_COR_COD_ROS_TG_NEU]]</f>
        <v>-0.36842105263157876</v>
      </c>
      <c r="BD227" s="33">
        <f>Tabla25[[#This Row],[ROS_DUR_COR_COD_ROS_TG_NEU]]-Tabla25[[#This Row],[PAS_DUR_COR_COD_ROS_TG_NEU]]</f>
        <v>-149.89166666666665</v>
      </c>
      <c r="BE227" s="33">
        <f>Tabla25[[#This Row],[ROS_NUM_COR_COD_ROS_TG_POS]]-Tabla25[[#This Row],[PAS_NUM_COR_COD_ROS_TG_POS]]</f>
        <v>1.2277777777777779</v>
      </c>
      <c r="BF227" s="33">
        <f>Tabla25[[#This Row],[ROS_DUR_COR_COD_ROS_TG_POS]]-Tabla25[[#This Row],[PAS_DUR_COR_COD_ROS_TG_POS]]</f>
        <v>267.67307692307691</v>
      </c>
      <c r="BG227" s="33">
        <f>Tabla25[[#This Row],[ROS_NUM_COR_COD_ROS_TG_TOT]]-Tabla25[[#This Row],[PAS_NUM_COR_COD_ROS_TG_TOT]]</f>
        <v>0.60326428123038323</v>
      </c>
      <c r="BH227" s="33">
        <f>Tabla25[[#This Row],[ROS_DUR_COR_COD_ROS_TG_TOT]]-Tabla25[[#This Row],[PAS_DUR_COR_COD_ROS_TG_TOT]]</f>
        <v>125.53777777777782</v>
      </c>
      <c r="BI227" s="30">
        <f>Tabla25[[#This Row],[ROS_NUM_COR_COD_ESC_TG_NEG]]-Tabla25[[#This Row],[PAS_NUM_COR_COD_ESC_TG_NEG]]</f>
        <v>5.5555555555555358E-2</v>
      </c>
      <c r="BJ227" s="30">
        <f>Tabla25[[#This Row],[ROS_DUR_COR_COD_ESC_TG_NEG]]-Tabla25[[#This Row],[PAS_DUR_COR_COD_ESC_TG_NEG]]</f>
        <v>-184.66071428571422</v>
      </c>
      <c r="BK227" s="30">
        <f>Tabla25[[#This Row],[ROS_NUM_COR_COD_ESC_TG_NEU]]-Tabla25[[#This Row],[PAS_NUM_COR_COD_ESC_TG_NEU]]</f>
        <v>-0.3508771929824559</v>
      </c>
      <c r="BL227" s="30">
        <f>Tabla25[[#This Row],[ROS_DUR_COR_COD_ESC_TG_NEU]]-Tabla25[[#This Row],[PAS_DUR_COR_COD_ESC_TG_NEU]]</f>
        <v>262.89583333333326</v>
      </c>
      <c r="BM227" s="30">
        <f>Tabla25[[#This Row],[ROS_NUM_COR_COD_ESC_TG_POS]]-Tabla25[[#This Row],[PAS_NUM_COR_COD_ESC_TG_POS]]</f>
        <v>-0.62777777777777777</v>
      </c>
      <c r="BN227" s="30">
        <f>Tabla25[[#This Row],[ROS_DUR_COR_COD_ESC_TG_POS]]-Tabla25[[#This Row],[PAS_DUR_COR_COD_ESC_TG_POS]]</f>
        <v>47.833333333333371</v>
      </c>
      <c r="BO227" s="30">
        <f>Tabla25[[#This Row],[ROS_NUM_COR_COD_ESC_TG_TOT]]-Tabla25[[#This Row],[PAS_NUM_COR_COD_ESC_TG_TOT]]</f>
        <v>-0.30759573132454499</v>
      </c>
      <c r="BP227" s="30">
        <f>Tabla25[[#This Row],[ROS_DUR_COR_COD_ESC_TG_TOT]]-Tabla25[[#This Row],[PAS_DUR_COR_COD_ESC_TG_TOT]]</f>
        <v>36.141666666666652</v>
      </c>
      <c r="BQ227" s="36">
        <f>Tabla25[[#This Row],[PAS_NUM_COR_COD_ROS_TG_NEG]]-Tabla25[[#This Row],[ESC_NUM_COR_COD_ROS_TG_NEG]]</f>
        <v>1.85</v>
      </c>
      <c r="BR227" s="36">
        <f>Tabla25[[#This Row],[PAS_DUR_COR_COD_ROS_TG_NEG]]-Tabla25[[#This Row],[ESC_DUR_COR_COD_ROS_TG_NEG]]</f>
        <v>633.47058823529414</v>
      </c>
      <c r="BS227" s="36">
        <f>Tabla25[[#This Row],[PAS_NUM_COR_COD_ROS_TG_NEU]]-Tabla25[[#This Row],[ESC_NUM_COR_COD_ROS_TG_NEU]]</f>
        <v>1.3684210526315788</v>
      </c>
      <c r="BT227" s="36">
        <f>Tabla25[[#This Row],[PAS_DUR_COR_COD_ROS_TG_NEU]]-Tabla25[[#This Row],[ESC_DUR_COR_COD_ROS_TG_NEU]]</f>
        <v>840.76666666666665</v>
      </c>
      <c r="BU227" s="36">
        <f>Tabla25[[#This Row],[PAS_NUM_COR_COD_ROS_TG_POS]]-Tabla25[[#This Row],[ESC_NUM_COR_COD_ROS_TG_POS]]</f>
        <v>2.5499999999999998</v>
      </c>
      <c r="BV227" s="36">
        <f>Tabla25[[#This Row],[PAS_DUR_COR_COD_ROS_TG_POS]]-Tabla25[[#This Row],[ESC_DUR_COR_COD_ROS_TG_POS]]</f>
        <v>1068.0769230769231</v>
      </c>
      <c r="BW227" s="36">
        <f>Tabla25[[#This Row],[PAS_NUM_COR_COD_ROS_TG_TOT]]-Tabla25[[#This Row],[ESC_NUM_COR_COD_ROS_TG_TOT]]</f>
        <v>1.2485875706214686</v>
      </c>
      <c r="BX227" s="36">
        <f>Tabla25[[#This Row],[PAS_DUR_COR_COD_ROS_TG_TOT]]-Tabla25[[#This Row],[ESC_DUR_COR_COD_ROS_TG_TOT]]</f>
        <v>728.62222222222226</v>
      </c>
      <c r="BY227" s="39">
        <f>Tabla25[[#This Row],[PAS_NUM_COR_COD_ESC_TG_NEG]]-Tabla25[[#This Row],[ESC_NUM_COR_COD_ESC_TG_NEG]]</f>
        <v>-0.5</v>
      </c>
      <c r="BZ227" s="39">
        <f>Tabla25[[#This Row],[PAS_DUR_COR_COD_ESC_TG_NEG]]-Tabla25[[#This Row],[ESC_DUR_COR_COD_ESC_TG_NEG]]</f>
        <v>430.28571428571422</v>
      </c>
      <c r="CA227" s="39">
        <f>Tabla25[[#This Row],[PAS_NUM_COR_COD_ESC_TG_NEU]]-Tabla25[[#This Row],[ESC_NUM_COR_COD_ESC_TG_NEU]]</f>
        <v>1.1842105263157894</v>
      </c>
      <c r="CB227" s="39">
        <f>Tabla25[[#This Row],[PAS_DUR_COR_COD_ESC_TG_NEU]]-Tabla25[[#This Row],[ESC_DUR_COR_COD_ESC_TG_NEU]]</f>
        <v>573.9375</v>
      </c>
      <c r="CC227" s="39">
        <f>Tabla25[[#This Row],[PAS_NUM_COR_COD_ESC_TG_POS]]-Tabla25[[#This Row],[ESC_NUM_COR_COD_ESC_TG_POS]]</f>
        <v>2.85</v>
      </c>
      <c r="CD227" s="39">
        <f>Tabla25[[#This Row],[PAS_DUR_COR_COD_ESC_TG_POS]]-Tabla25[[#This Row],[ESC_DUR_COR_COD_ESC_TG_POS]]</f>
        <v>878.5</v>
      </c>
      <c r="CE227" s="39">
        <f>Tabla25[[#This Row],[PAS_NUM_COR_COD_ESC_TG_TOT]]-Tabla25[[#This Row],[ESC_NUM_COR_COD_ESC_TG_TOT]]</f>
        <v>0.67796610169491522</v>
      </c>
      <c r="CF227" s="39">
        <f>Tabla25[[#This Row],[PAS_DUR_COR_COD_ESC_TG_TOT]]-Tabla25[[#This Row],[ESC_DUR_COR_COD_ESC_TG_TOT]]</f>
        <v>463.95833333333337</v>
      </c>
      <c r="CG227" s="42">
        <f>Tabla25[[#This Row],[PAS_NUM_COR_COD_ROS_TG_NEG]]-Tabla25[[#This Row],[PAS_NUM_COR_COD_ESC_TG_NEG]]</f>
        <v>0.35000000000000009</v>
      </c>
      <c r="CH227" s="42">
        <f>Tabla25[[#This Row],[PAS_NUM_COR_COD_ROS_TG_NEU]]-Tabla25[[#This Row],[PAS_NUM_COR_COD_ESC_TG_NEU]]</f>
        <v>0.68421052631578938</v>
      </c>
      <c r="CI227" s="42">
        <f>Tabla25[[#This Row],[PAS_NUM_COR_COD_ROS_TG_POS]]-Tabla25[[#This Row],[PAS_NUM_COR_COD_ESC_TG_POS]]</f>
        <v>-0.30000000000000027</v>
      </c>
      <c r="CJ227" s="42">
        <f>Tabla25[[#This Row],[PAS_NUM_COR_COD_ROS_TG_TOT]]-Tabla25[[#This Row],[PAS_NUM_COR_COD_ESC_TG_TOT]]</f>
        <v>0.23728813559322015</v>
      </c>
      <c r="CK227" s="42">
        <f>Tabla25[[#This Row],[PAS_DUR_COR_COD_ROS_TG_NEG]]-Tabla25[[#This Row],[PAS_DUR_COR_COD_ESC_TG_NEG]]</f>
        <v>-92.815126050420076</v>
      </c>
      <c r="CL227" s="42">
        <f>Tabla25[[#This Row],[PAS_DUR_COR_COD_ROS_TG_NEU]]-Tabla25[[#This Row],[PAS_DUR_COR_COD_ESC_TG_NEU]]</f>
        <v>277.32916666666665</v>
      </c>
      <c r="CM227" s="42">
        <f>Tabla25[[#This Row],[PAS_DUR_COR_COD_ROS_TG_POS]]-Tabla25[[#This Row],[PAS_DUR_COR_COD_ESC_TG_POS]]</f>
        <v>189.57692307692309</v>
      </c>
      <c r="CN227" s="42">
        <f>Tabla25[[#This Row],[PAS_DUR_COR_COD_ROS_TG_TOT]]-Tabla25[[#This Row],[PAS_DUR_COR_COD_ESC_TG_TOT]]</f>
        <v>126.16388888888889</v>
      </c>
      <c r="CO227" s="44">
        <f>Tabla25[[#This Row],[ESC_NUM_COR_COD_ROS_TG_NEG]]-Tabla25[[#This Row],[ESC_NUM_COR_COD_ESC_TG_NEG]]</f>
        <v>-2</v>
      </c>
      <c r="CP227" s="44">
        <f>Tabla25[[#This Row],[ESC_NUM_COR_COD_ROS_TG_NEU]]-Tabla25[[#This Row],[ESC_NUM_COR_COD_ESC_TG_NEU]]</f>
        <v>0.5</v>
      </c>
      <c r="CQ227" s="44">
        <f>Tabla25[[#This Row],[ESC_NUM_COR_COD_ROS_TG_POS]]-Tabla25[[#This Row],[ESC_NUM_COR_COD_ESC_TG_POS]]</f>
        <v>0</v>
      </c>
      <c r="CR227" s="44">
        <f>Tabla25[[#This Row],[ESC_NUM_COR_COD_ROS_TG_TOT]]-Tabla25[[#This Row],[ESC_NUM_COR_COD_ESC_TG_TOT]]</f>
        <v>-0.33333333333333326</v>
      </c>
      <c r="CS227" s="44">
        <f>Tabla25[[#This Row],[ESC_DUR_COR_COD_ROS_TG_NEG]]-Tabla25[[#This Row],[ESC_DUR_COR_COD_ESC_TG_NEG]]</f>
        <v>-296</v>
      </c>
      <c r="CT227" s="44">
        <f>Tabla25[[#This Row],[ESC_DUR_COR_COD_ROS_TG_NEU]]-Tabla25[[#This Row],[ESC_DUR_COR_COD_ESC_TG_NEU]]</f>
        <v>10.5</v>
      </c>
      <c r="CU227" s="44">
        <f>Tabla25[[#This Row],[ESC_DUR_COR_COD_ROS_TG_POS]]-Tabla25[[#This Row],[ESC_DUR_COR_COD_ESC_TG_POS]]</f>
        <v>0</v>
      </c>
      <c r="CV227" s="44">
        <f>Tabla25[[#This Row],[ESC_DUR_COR_COD_ROS_TG_TOT]]-Tabla25[[#This Row],[ESC_DUR_COR_COD_ESC_TG_TOT]]</f>
        <v>-138.5</v>
      </c>
      <c r="CW227" s="47">
        <f>Tabla25[[#This Row],[ROS_NUM_COR_COD_ROS_TG_NEG]]-Tabla25[[#This Row],[ROS_NUM_COR_COD_ESC_TG_NEG]]</f>
        <v>1.2222222222222223</v>
      </c>
      <c r="CX227" s="47">
        <f>Tabla25[[#This Row],[ROS_NUM_COR_COD_ROS_TG_NEU]]-Tabla25[[#This Row],[ROS_NUM_COR_COD_ESC_TG_NEU]]</f>
        <v>0.66666666666666652</v>
      </c>
      <c r="CY227" s="47">
        <f>Tabla25[[#This Row],[ROS_NUM_COR_COD_ROS_TG_POS]]-Tabla25[[#This Row],[ROS_NUM_COR_COD_ESC_TG_POS]]</f>
        <v>1.5555555555555554</v>
      </c>
      <c r="CZ227" s="47">
        <f>Tabla25[[#This Row],[ROS_NUM_COR_COD_ROS_TG_TOT]]-Tabla25[[#This Row],[ROS_NUM_COR_COD_ESC_TG_TOT]]</f>
        <v>1.1481481481481484</v>
      </c>
      <c r="DA227" s="47">
        <f>Tabla25[[#This Row],[ROS_DUR_COR_COD_ROS_TG_NEG]]-Tabla25[[#This Row],[ROS_DUR_COR_COD_ESC_TG_NEG]]</f>
        <v>334.15277777777783</v>
      </c>
      <c r="DB227" s="47">
        <f>Tabla25[[#This Row],[ROS_DUR_COR_COD_ROS_TG_NEU]]-Tabla25[[#This Row],[ROS_DUR_COR_COD_ESC_TG_NEU]]</f>
        <v>-135.45833333333326</v>
      </c>
      <c r="DC227" s="47">
        <f>Tabla25[[#This Row],[ROS_DUR_COR_COD_ROS_TG_POS]]-Tabla25[[#This Row],[ROS_DUR_COR_COD_ESC_TG_POS]]</f>
        <v>409.41666666666663</v>
      </c>
      <c r="DD227" s="47">
        <f>Tabla25[[#This Row],[ROS_DUR_COR_COD_ROS_TG_TOT]]-Tabla25[[#This Row],[ROS_DUR_COR_COD_ESC_TG_TOT]]</f>
        <v>215.56000000000006</v>
      </c>
    </row>
    <row r="228" spans="1:108" x14ac:dyDescent="0.3">
      <c r="A228" s="2" t="s">
        <v>225</v>
      </c>
      <c r="B228" s="2">
        <v>60</v>
      </c>
      <c r="C228" s="2">
        <v>2</v>
      </c>
      <c r="D228" s="2">
        <v>67</v>
      </c>
      <c r="E228" s="19">
        <v>1.8</v>
      </c>
      <c r="F228" s="19">
        <v>1174.75</v>
      </c>
      <c r="G228" s="19">
        <v>2.5499999999999998</v>
      </c>
      <c r="H228" s="19">
        <v>1034.9166666666667</v>
      </c>
      <c r="I228" s="19">
        <v>2.5</v>
      </c>
      <c r="J228" s="19">
        <v>1168.7272727272727</v>
      </c>
      <c r="K228" s="19">
        <v>2.2833333333333332</v>
      </c>
      <c r="L228" s="19">
        <v>1118.483870967742</v>
      </c>
      <c r="M228" s="21">
        <v>1.7</v>
      </c>
      <c r="N228" s="21">
        <v>1219</v>
      </c>
      <c r="O228" s="21">
        <v>2.7</v>
      </c>
      <c r="P228" s="21">
        <v>866</v>
      </c>
      <c r="Q228" s="21">
        <v>3.15</v>
      </c>
      <c r="R228" s="21">
        <v>1252.6153846153845</v>
      </c>
      <c r="S228" s="21">
        <v>2.5166666666666666</v>
      </c>
      <c r="T228" s="21">
        <v>1096.8823529411766</v>
      </c>
      <c r="U228" s="22">
        <v>4.75</v>
      </c>
      <c r="V228" s="22">
        <v>1771</v>
      </c>
      <c r="W228" s="22">
        <v>3.4</v>
      </c>
      <c r="X228" s="22">
        <v>1116.4444444444443</v>
      </c>
      <c r="Y228" s="22">
        <v>2.2857142857142856</v>
      </c>
      <c r="Z228" s="22">
        <v>1487.3333333333333</v>
      </c>
      <c r="AA228" s="22">
        <v>3.52</v>
      </c>
      <c r="AB228" s="22">
        <v>1396.4444444444443</v>
      </c>
      <c r="AC228" s="24">
        <v>1.75</v>
      </c>
      <c r="AD228" s="24">
        <v>1169.3333333333333</v>
      </c>
      <c r="AE228" s="24">
        <v>1.9</v>
      </c>
      <c r="AF228" s="24">
        <v>855.4</v>
      </c>
      <c r="AG228" s="24">
        <v>3</v>
      </c>
      <c r="AH228" s="24">
        <v>909.83333333333337</v>
      </c>
      <c r="AI228" s="24">
        <v>2.16</v>
      </c>
      <c r="AJ228" s="24">
        <v>946</v>
      </c>
      <c r="AK228" s="26">
        <v>0</v>
      </c>
      <c r="AM228" s="26">
        <v>0.8</v>
      </c>
      <c r="AN228" s="26">
        <v>291.5</v>
      </c>
      <c r="AO228" s="26">
        <v>1.375</v>
      </c>
      <c r="AP228" s="26">
        <v>563.25</v>
      </c>
      <c r="AQ228" s="26">
        <v>0.78947368421052633</v>
      </c>
      <c r="AR228" s="26">
        <v>472.66666666666669</v>
      </c>
      <c r="AS228" s="28">
        <v>0.33333333333333331</v>
      </c>
      <c r="AT228" s="28">
        <v>102.5</v>
      </c>
      <c r="AU228" s="28">
        <v>0.8</v>
      </c>
      <c r="AV228" s="28">
        <v>1306</v>
      </c>
      <c r="AW228" s="28">
        <v>0.875</v>
      </c>
      <c r="AX228" s="28">
        <v>1375</v>
      </c>
      <c r="AY228" s="28">
        <v>0.68421052631578949</v>
      </c>
      <c r="AZ228" s="28">
        <v>721.5</v>
      </c>
      <c r="BA228" s="33">
        <f>Tabla25[[#This Row],[ROS_NUM_COR_COD_ROS_TG_NEG]]-Tabla25[[#This Row],[PAS_NUM_COR_COD_ROS_TG_NEG]]</f>
        <v>-1.3666666666666667</v>
      </c>
      <c r="BB228" s="33">
        <f>Tabla25[[#This Row],[ROS_DUR_COR_COD_ROS_TG_NEG]]-Tabla25[[#This Row],[PAS_DUR_COR_COD_ROS_TG_NEG]]</f>
        <v>-1116.5</v>
      </c>
      <c r="BC228" s="33">
        <f>Tabla25[[#This Row],[ROS_NUM_COR_COD_ROS_TG_NEU]]-Tabla25[[#This Row],[PAS_NUM_COR_COD_ROS_TG_NEU]]</f>
        <v>-1.9000000000000001</v>
      </c>
      <c r="BD228" s="33">
        <f>Tabla25[[#This Row],[ROS_DUR_COR_COD_ROS_TG_NEU]]-Tabla25[[#This Row],[PAS_DUR_COR_COD_ROS_TG_NEU]]</f>
        <v>440</v>
      </c>
      <c r="BE228" s="33">
        <f>Tabla25[[#This Row],[ROS_NUM_COR_COD_ROS_TG_POS]]-Tabla25[[#This Row],[PAS_NUM_COR_COD_ROS_TG_POS]]</f>
        <v>-2.2749999999999999</v>
      </c>
      <c r="BF228" s="33">
        <f>Tabla25[[#This Row],[ROS_DUR_COR_COD_ROS_TG_POS]]-Tabla25[[#This Row],[PAS_DUR_COR_COD_ROS_TG_POS]]</f>
        <v>122.38461538461547</v>
      </c>
      <c r="BG228" s="33">
        <f>Tabla25[[#This Row],[ROS_NUM_COR_COD_ROS_TG_TOT]]-Tabla25[[#This Row],[PAS_NUM_COR_COD_ROS_TG_TOT]]</f>
        <v>-1.8324561403508772</v>
      </c>
      <c r="BH228" s="33">
        <f>Tabla25[[#This Row],[ROS_DUR_COR_COD_ROS_TG_TOT]]-Tabla25[[#This Row],[PAS_DUR_COR_COD_ROS_TG_TOT]]</f>
        <v>-375.38235294117658</v>
      </c>
      <c r="BI228" s="30">
        <f>Tabla25[[#This Row],[ROS_NUM_COR_COD_ESC_TG_NEG]]-Tabla25[[#This Row],[PAS_NUM_COR_COD_ESC_TG_NEG]]</f>
        <v>-1.8</v>
      </c>
      <c r="BJ228" s="30">
        <f>Tabla25[[#This Row],[ROS_DUR_COR_COD_ESC_TG_NEG]]-Tabla25[[#This Row],[PAS_DUR_COR_COD_ESC_TG_NEG]]</f>
        <v>-1174.75</v>
      </c>
      <c r="BK228" s="30">
        <f>Tabla25[[#This Row],[ROS_NUM_COR_COD_ESC_TG_NEU]]-Tabla25[[#This Row],[PAS_NUM_COR_COD_ESC_TG_NEU]]</f>
        <v>-1.7499999999999998</v>
      </c>
      <c r="BL228" s="30">
        <f>Tabla25[[#This Row],[ROS_DUR_COR_COD_ESC_TG_NEU]]-Tabla25[[#This Row],[PAS_DUR_COR_COD_ESC_TG_NEU]]</f>
        <v>-743.41666666666674</v>
      </c>
      <c r="BM228" s="30">
        <f>Tabla25[[#This Row],[ROS_NUM_COR_COD_ESC_TG_POS]]-Tabla25[[#This Row],[PAS_NUM_COR_COD_ESC_TG_POS]]</f>
        <v>-1.125</v>
      </c>
      <c r="BN228" s="30">
        <f>Tabla25[[#This Row],[ROS_DUR_COR_COD_ESC_TG_POS]]-Tabla25[[#This Row],[PAS_DUR_COR_COD_ESC_TG_POS]]</f>
        <v>-605.47727272727275</v>
      </c>
      <c r="BO228" s="30">
        <f>Tabla25[[#This Row],[ROS_NUM_COR_COD_ESC_TG_TOT]]-Tabla25[[#This Row],[PAS_NUM_COR_COD_ESC_TG_TOT]]</f>
        <v>-1.4938596491228069</v>
      </c>
      <c r="BP228" s="30">
        <f>Tabla25[[#This Row],[ROS_DUR_COR_COD_ESC_TG_TOT]]-Tabla25[[#This Row],[PAS_DUR_COR_COD_ESC_TG_TOT]]</f>
        <v>-645.81720430107521</v>
      </c>
      <c r="BQ228" s="36">
        <f>Tabla25[[#This Row],[PAS_NUM_COR_COD_ROS_TG_NEG]]-Tabla25[[#This Row],[ESC_NUM_COR_COD_ROS_TG_NEG]]</f>
        <v>-5.0000000000000044E-2</v>
      </c>
      <c r="BR228" s="36">
        <f>Tabla25[[#This Row],[PAS_DUR_COR_COD_ROS_TG_NEG]]-Tabla25[[#This Row],[ESC_DUR_COR_COD_ROS_TG_NEG]]</f>
        <v>49.666666666666742</v>
      </c>
      <c r="BS228" s="36">
        <f>Tabla25[[#This Row],[PAS_NUM_COR_COD_ROS_TG_NEU]]-Tabla25[[#This Row],[ESC_NUM_COR_COD_ROS_TG_NEU]]</f>
        <v>0.80000000000000027</v>
      </c>
      <c r="BT228" s="36">
        <f>Tabla25[[#This Row],[PAS_DUR_COR_COD_ROS_TG_NEU]]-Tabla25[[#This Row],[ESC_DUR_COR_COD_ROS_TG_NEU]]</f>
        <v>10.600000000000023</v>
      </c>
      <c r="BU228" s="36">
        <f>Tabla25[[#This Row],[PAS_NUM_COR_COD_ROS_TG_POS]]-Tabla25[[#This Row],[ESC_NUM_COR_COD_ROS_TG_POS]]</f>
        <v>0.14999999999999991</v>
      </c>
      <c r="BV228" s="36">
        <f>Tabla25[[#This Row],[PAS_DUR_COR_COD_ROS_TG_POS]]-Tabla25[[#This Row],[ESC_DUR_COR_COD_ROS_TG_POS]]</f>
        <v>342.78205128205116</v>
      </c>
      <c r="BW228" s="36">
        <f>Tabla25[[#This Row],[PAS_NUM_COR_COD_ROS_TG_TOT]]-Tabla25[[#This Row],[ESC_NUM_COR_COD_ROS_TG_TOT]]</f>
        <v>0.35666666666666647</v>
      </c>
      <c r="BX228" s="36">
        <f>Tabla25[[#This Row],[PAS_DUR_COR_COD_ROS_TG_TOT]]-Tabla25[[#This Row],[ESC_DUR_COR_COD_ROS_TG_TOT]]</f>
        <v>150.88235294117658</v>
      </c>
      <c r="BY228" s="39">
        <f>Tabla25[[#This Row],[PAS_NUM_COR_COD_ESC_TG_NEG]]-Tabla25[[#This Row],[ESC_NUM_COR_COD_ESC_TG_NEG]]</f>
        <v>-2.95</v>
      </c>
      <c r="BZ228" s="39">
        <f>Tabla25[[#This Row],[PAS_DUR_COR_COD_ESC_TG_NEG]]-Tabla25[[#This Row],[ESC_DUR_COR_COD_ESC_TG_NEG]]</f>
        <v>-596.25</v>
      </c>
      <c r="CA228" s="39">
        <f>Tabla25[[#This Row],[PAS_NUM_COR_COD_ESC_TG_NEU]]-Tabla25[[#This Row],[ESC_NUM_COR_COD_ESC_TG_NEU]]</f>
        <v>-0.85000000000000009</v>
      </c>
      <c r="CB228" s="39">
        <f>Tabla25[[#This Row],[PAS_DUR_COR_COD_ESC_TG_NEU]]-Tabla25[[#This Row],[ESC_DUR_COR_COD_ESC_TG_NEU]]</f>
        <v>-81.527777777777601</v>
      </c>
      <c r="CC228" s="39">
        <f>Tabla25[[#This Row],[PAS_NUM_COR_COD_ESC_TG_POS]]-Tabla25[[#This Row],[ESC_NUM_COR_COD_ESC_TG_POS]]</f>
        <v>0.21428571428571441</v>
      </c>
      <c r="CD228" s="39">
        <f>Tabla25[[#This Row],[PAS_DUR_COR_COD_ESC_TG_POS]]-Tabla25[[#This Row],[ESC_DUR_COR_COD_ESC_TG_POS]]</f>
        <v>-318.60606060606051</v>
      </c>
      <c r="CE228" s="39">
        <f>Tabla25[[#This Row],[PAS_NUM_COR_COD_ESC_TG_TOT]]-Tabla25[[#This Row],[ESC_NUM_COR_COD_ESC_TG_TOT]]</f>
        <v>-1.2366666666666668</v>
      </c>
      <c r="CF228" s="39">
        <f>Tabla25[[#This Row],[PAS_DUR_COR_COD_ESC_TG_TOT]]-Tabla25[[#This Row],[ESC_DUR_COR_COD_ESC_TG_TOT]]</f>
        <v>-277.96057347670239</v>
      </c>
      <c r="CG228" s="42">
        <f>Tabla25[[#This Row],[PAS_NUM_COR_COD_ROS_TG_NEG]]-Tabla25[[#This Row],[PAS_NUM_COR_COD_ESC_TG_NEG]]</f>
        <v>-0.10000000000000009</v>
      </c>
      <c r="CH228" s="42">
        <f>Tabla25[[#This Row],[PAS_NUM_COR_COD_ROS_TG_NEU]]-Tabla25[[#This Row],[PAS_NUM_COR_COD_ESC_TG_NEU]]</f>
        <v>0.15000000000000036</v>
      </c>
      <c r="CI228" s="42">
        <f>Tabla25[[#This Row],[PAS_NUM_COR_COD_ROS_TG_POS]]-Tabla25[[#This Row],[PAS_NUM_COR_COD_ESC_TG_POS]]</f>
        <v>0.64999999999999991</v>
      </c>
      <c r="CJ228" s="42">
        <f>Tabla25[[#This Row],[PAS_NUM_COR_COD_ROS_TG_TOT]]-Tabla25[[#This Row],[PAS_NUM_COR_COD_ESC_TG_TOT]]</f>
        <v>0.23333333333333339</v>
      </c>
      <c r="CK228" s="42">
        <f>Tabla25[[#This Row],[PAS_DUR_COR_COD_ROS_TG_NEG]]-Tabla25[[#This Row],[PAS_DUR_COR_COD_ESC_TG_NEG]]</f>
        <v>44.25</v>
      </c>
      <c r="CL228" s="42">
        <f>Tabla25[[#This Row],[PAS_DUR_COR_COD_ROS_TG_NEU]]-Tabla25[[#This Row],[PAS_DUR_COR_COD_ESC_TG_NEU]]</f>
        <v>-168.91666666666674</v>
      </c>
      <c r="CM228" s="42">
        <f>Tabla25[[#This Row],[PAS_DUR_COR_COD_ROS_TG_POS]]-Tabla25[[#This Row],[PAS_DUR_COR_COD_ESC_TG_POS]]</f>
        <v>83.88811188811178</v>
      </c>
      <c r="CN228" s="42">
        <f>Tabla25[[#This Row],[PAS_DUR_COR_COD_ROS_TG_TOT]]-Tabla25[[#This Row],[PAS_DUR_COR_COD_ESC_TG_TOT]]</f>
        <v>-21.601518026565373</v>
      </c>
      <c r="CO228" s="44">
        <f>Tabla25[[#This Row],[ESC_NUM_COR_COD_ROS_TG_NEG]]-Tabla25[[#This Row],[ESC_NUM_COR_COD_ESC_TG_NEG]]</f>
        <v>-3</v>
      </c>
      <c r="CP228" s="44">
        <f>Tabla25[[#This Row],[ESC_NUM_COR_COD_ROS_TG_NEU]]-Tabla25[[#This Row],[ESC_NUM_COR_COD_ESC_TG_NEU]]</f>
        <v>-1.5</v>
      </c>
      <c r="CQ228" s="44">
        <f>Tabla25[[#This Row],[ESC_NUM_COR_COD_ROS_TG_POS]]-Tabla25[[#This Row],[ESC_NUM_COR_COD_ESC_TG_POS]]</f>
        <v>0.71428571428571441</v>
      </c>
      <c r="CR228" s="44">
        <f>Tabla25[[#This Row],[ESC_NUM_COR_COD_ROS_TG_TOT]]-Tabla25[[#This Row],[ESC_NUM_COR_COD_ESC_TG_TOT]]</f>
        <v>-1.3599999999999999</v>
      </c>
      <c r="CS228" s="44">
        <f>Tabla25[[#This Row],[ESC_DUR_COR_COD_ROS_TG_NEG]]-Tabla25[[#This Row],[ESC_DUR_COR_COD_ESC_TG_NEG]]</f>
        <v>-601.66666666666674</v>
      </c>
      <c r="CT228" s="44">
        <f>Tabla25[[#This Row],[ESC_DUR_COR_COD_ROS_TG_NEU]]-Tabla25[[#This Row],[ESC_DUR_COR_COD_ESC_TG_NEU]]</f>
        <v>-261.04444444444437</v>
      </c>
      <c r="CU228" s="44">
        <f>Tabla25[[#This Row],[ESC_DUR_COR_COD_ROS_TG_POS]]-Tabla25[[#This Row],[ESC_DUR_COR_COD_ESC_TG_POS]]</f>
        <v>-577.49999999999989</v>
      </c>
      <c r="CV228" s="44">
        <f>Tabla25[[#This Row],[ESC_DUR_COR_COD_ROS_TG_TOT]]-Tabla25[[#This Row],[ESC_DUR_COR_COD_ESC_TG_TOT]]</f>
        <v>-450.44444444444434</v>
      </c>
      <c r="CW228" s="47">
        <f>Tabla25[[#This Row],[ROS_NUM_COR_COD_ROS_TG_NEG]]-Tabla25[[#This Row],[ROS_NUM_COR_COD_ESC_TG_NEG]]</f>
        <v>0.33333333333333331</v>
      </c>
      <c r="CX228" s="47">
        <f>Tabla25[[#This Row],[ROS_NUM_COR_COD_ROS_TG_NEU]]-Tabla25[[#This Row],[ROS_NUM_COR_COD_ESC_TG_NEU]]</f>
        <v>0</v>
      </c>
      <c r="CY228" s="47">
        <f>Tabla25[[#This Row],[ROS_NUM_COR_COD_ROS_TG_POS]]-Tabla25[[#This Row],[ROS_NUM_COR_COD_ESC_TG_POS]]</f>
        <v>-0.5</v>
      </c>
      <c r="CZ228" s="47">
        <f>Tabla25[[#This Row],[ROS_NUM_COR_COD_ROS_TG_TOT]]-Tabla25[[#This Row],[ROS_NUM_COR_COD_ESC_TG_TOT]]</f>
        <v>-0.10526315789473684</v>
      </c>
      <c r="DA228" s="47">
        <f>Tabla25[[#This Row],[ROS_DUR_COR_COD_ROS_TG_NEG]]-Tabla25[[#This Row],[ROS_DUR_COR_COD_ESC_TG_NEG]]</f>
        <v>102.5</v>
      </c>
      <c r="DB228" s="47">
        <f>Tabla25[[#This Row],[ROS_DUR_COR_COD_ROS_TG_NEU]]-Tabla25[[#This Row],[ROS_DUR_COR_COD_ESC_TG_NEU]]</f>
        <v>1014.5</v>
      </c>
      <c r="DC228" s="47">
        <f>Tabla25[[#This Row],[ROS_DUR_COR_COD_ROS_TG_POS]]-Tabla25[[#This Row],[ROS_DUR_COR_COD_ESC_TG_POS]]</f>
        <v>811.75</v>
      </c>
      <c r="DD228" s="47">
        <f>Tabla25[[#This Row],[ROS_DUR_COR_COD_ROS_TG_TOT]]-Tabla25[[#This Row],[ROS_DUR_COR_COD_ESC_TG_TOT]]</f>
        <v>248.83333333333331</v>
      </c>
    </row>
    <row r="229" spans="1:108" x14ac:dyDescent="0.3">
      <c r="A229" s="2" t="s">
        <v>226</v>
      </c>
      <c r="B229" s="2">
        <v>60</v>
      </c>
      <c r="C229" s="2">
        <v>1</v>
      </c>
      <c r="D229" s="2">
        <v>72</v>
      </c>
      <c r="E229" s="19">
        <v>2.85</v>
      </c>
      <c r="F229" s="19">
        <v>896.5</v>
      </c>
      <c r="G229" s="19">
        <v>3.05</v>
      </c>
      <c r="H229" s="19">
        <v>694.6875</v>
      </c>
      <c r="I229" s="19">
        <v>2.9</v>
      </c>
      <c r="J229" s="19">
        <v>979.33333333333337</v>
      </c>
      <c r="K229" s="19">
        <v>2.9333333333333331</v>
      </c>
      <c r="L229" s="19">
        <v>840.625</v>
      </c>
      <c r="M229" s="21">
        <v>3.1</v>
      </c>
      <c r="N229" s="21">
        <v>957.73333333333335</v>
      </c>
      <c r="O229" s="21">
        <v>3.15</v>
      </c>
      <c r="P229" s="21">
        <v>793.86666666666667</v>
      </c>
      <c r="Q229" s="21">
        <v>3.8</v>
      </c>
      <c r="R229" s="21">
        <v>899</v>
      </c>
      <c r="S229" s="21">
        <v>3.35</v>
      </c>
      <c r="T229" s="21">
        <v>883.5333333333333</v>
      </c>
      <c r="U229" s="22">
        <v>2.1111111111111112</v>
      </c>
      <c r="V229" s="22">
        <v>829</v>
      </c>
      <c r="W229" s="22">
        <v>2</v>
      </c>
      <c r="X229" s="22">
        <v>917</v>
      </c>
      <c r="Y229" s="22">
        <v>1.4444444444444444</v>
      </c>
      <c r="Z229" s="22">
        <v>628</v>
      </c>
      <c r="AA229" s="22">
        <v>1.8571428571428572</v>
      </c>
      <c r="AB229" s="22">
        <v>791.33333333333337</v>
      </c>
      <c r="AC229" s="24">
        <v>3</v>
      </c>
      <c r="AD229" s="24">
        <v>1534</v>
      </c>
      <c r="AE229" s="24">
        <v>3.3</v>
      </c>
      <c r="AF229" s="24">
        <v>1614.8</v>
      </c>
      <c r="AG229" s="24">
        <v>4</v>
      </c>
      <c r="AH229" s="24">
        <v>1736.2</v>
      </c>
      <c r="AI229" s="24">
        <v>3.4285714285714284</v>
      </c>
      <c r="AJ229" s="24">
        <v>1628.3333333333333</v>
      </c>
      <c r="AK229" s="26">
        <v>4.5</v>
      </c>
      <c r="AL229" s="26">
        <v>1391</v>
      </c>
      <c r="AM229" s="26">
        <v>2.6</v>
      </c>
      <c r="AN229" s="26">
        <v>742.42857142857144</v>
      </c>
      <c r="AO229" s="26">
        <v>3.125</v>
      </c>
      <c r="AP229" s="26">
        <v>1177.8</v>
      </c>
      <c r="AQ229" s="26">
        <v>3.3461538461538463</v>
      </c>
      <c r="AR229" s="26">
        <v>1079.5555555555557</v>
      </c>
      <c r="AS229" s="28">
        <v>3.75</v>
      </c>
      <c r="AT229" s="28">
        <v>920.28571428571433</v>
      </c>
      <c r="AU229" s="28">
        <v>5.7</v>
      </c>
      <c r="AV229" s="28">
        <v>1395</v>
      </c>
      <c r="AW229" s="28">
        <v>4.75</v>
      </c>
      <c r="AX229" s="28">
        <v>1229.1428571428571</v>
      </c>
      <c r="AY229" s="28">
        <v>4.8076923076923075</v>
      </c>
      <c r="AZ229" s="28">
        <v>1208.1666666666667</v>
      </c>
      <c r="BA229" s="33">
        <f>Tabla25[[#This Row],[ROS_NUM_COR_COD_ROS_TG_NEG]]-Tabla25[[#This Row],[PAS_NUM_COR_COD_ROS_TG_NEG]]</f>
        <v>0.64999999999999991</v>
      </c>
      <c r="BB229" s="33">
        <f>Tabla25[[#This Row],[ROS_DUR_COR_COD_ROS_TG_NEG]]-Tabla25[[#This Row],[PAS_DUR_COR_COD_ROS_TG_NEG]]</f>
        <v>-37.447619047619014</v>
      </c>
      <c r="BC229" s="33">
        <f>Tabla25[[#This Row],[ROS_NUM_COR_COD_ROS_TG_NEU]]-Tabla25[[#This Row],[PAS_NUM_COR_COD_ROS_TG_NEU]]</f>
        <v>2.5500000000000003</v>
      </c>
      <c r="BD229" s="33">
        <f>Tabla25[[#This Row],[ROS_DUR_COR_COD_ROS_TG_NEU]]-Tabla25[[#This Row],[PAS_DUR_COR_COD_ROS_TG_NEU]]</f>
        <v>601.13333333333333</v>
      </c>
      <c r="BE229" s="33">
        <f>Tabla25[[#This Row],[ROS_NUM_COR_COD_ROS_TG_POS]]-Tabla25[[#This Row],[PAS_NUM_COR_COD_ROS_TG_POS]]</f>
        <v>0.95000000000000018</v>
      </c>
      <c r="BF229" s="33">
        <f>Tabla25[[#This Row],[ROS_DUR_COR_COD_ROS_TG_POS]]-Tabla25[[#This Row],[PAS_DUR_COR_COD_ROS_TG_POS]]</f>
        <v>330.14285714285711</v>
      </c>
      <c r="BG229" s="33">
        <f>Tabla25[[#This Row],[ROS_NUM_COR_COD_ROS_TG_TOT]]-Tabla25[[#This Row],[PAS_NUM_COR_COD_ROS_TG_TOT]]</f>
        <v>1.4576923076923074</v>
      </c>
      <c r="BH229" s="33">
        <f>Tabla25[[#This Row],[ROS_DUR_COR_COD_ROS_TG_TOT]]-Tabla25[[#This Row],[PAS_DUR_COR_COD_ROS_TG_TOT]]</f>
        <v>324.63333333333344</v>
      </c>
      <c r="BI229" s="30">
        <f>Tabla25[[#This Row],[ROS_NUM_COR_COD_ESC_TG_NEG]]-Tabla25[[#This Row],[PAS_NUM_COR_COD_ESC_TG_NEG]]</f>
        <v>1.65</v>
      </c>
      <c r="BJ229" s="30">
        <f>Tabla25[[#This Row],[ROS_DUR_COR_COD_ESC_TG_NEG]]-Tabla25[[#This Row],[PAS_DUR_COR_COD_ESC_TG_NEG]]</f>
        <v>494.5</v>
      </c>
      <c r="BK229" s="30">
        <f>Tabla25[[#This Row],[ROS_NUM_COR_COD_ESC_TG_NEU]]-Tabla25[[#This Row],[PAS_NUM_COR_COD_ESC_TG_NEU]]</f>
        <v>-0.44999999999999973</v>
      </c>
      <c r="BL229" s="30">
        <f>Tabla25[[#This Row],[ROS_DUR_COR_COD_ESC_TG_NEU]]-Tabla25[[#This Row],[PAS_DUR_COR_COD_ESC_TG_NEU]]</f>
        <v>47.741071428571445</v>
      </c>
      <c r="BM229" s="30">
        <f>Tabla25[[#This Row],[ROS_NUM_COR_COD_ESC_TG_POS]]-Tabla25[[#This Row],[PAS_NUM_COR_COD_ESC_TG_POS]]</f>
        <v>0.22500000000000009</v>
      </c>
      <c r="BN229" s="30">
        <f>Tabla25[[#This Row],[ROS_DUR_COR_COD_ESC_TG_POS]]-Tabla25[[#This Row],[PAS_DUR_COR_COD_ESC_TG_POS]]</f>
        <v>198.46666666666658</v>
      </c>
      <c r="BO229" s="30">
        <f>Tabla25[[#This Row],[ROS_NUM_COR_COD_ESC_TG_TOT]]-Tabla25[[#This Row],[PAS_NUM_COR_COD_ESC_TG_TOT]]</f>
        <v>0.41282051282051313</v>
      </c>
      <c r="BP229" s="30">
        <f>Tabla25[[#This Row],[ROS_DUR_COR_COD_ESC_TG_TOT]]-Tabla25[[#This Row],[PAS_DUR_COR_COD_ESC_TG_TOT]]</f>
        <v>238.93055555555566</v>
      </c>
      <c r="BQ229" s="36">
        <f>Tabla25[[#This Row],[PAS_NUM_COR_COD_ROS_TG_NEG]]-Tabla25[[#This Row],[ESC_NUM_COR_COD_ROS_TG_NEG]]</f>
        <v>0.10000000000000009</v>
      </c>
      <c r="BR229" s="36">
        <f>Tabla25[[#This Row],[PAS_DUR_COR_COD_ROS_TG_NEG]]-Tabla25[[#This Row],[ESC_DUR_COR_COD_ROS_TG_NEG]]</f>
        <v>-576.26666666666665</v>
      </c>
      <c r="BS229" s="36">
        <f>Tabla25[[#This Row],[PAS_NUM_COR_COD_ROS_TG_NEU]]-Tabla25[[#This Row],[ESC_NUM_COR_COD_ROS_TG_NEU]]</f>
        <v>-0.14999999999999991</v>
      </c>
      <c r="BT229" s="36">
        <f>Tabla25[[#This Row],[PAS_DUR_COR_COD_ROS_TG_NEU]]-Tabla25[[#This Row],[ESC_DUR_COR_COD_ROS_TG_NEU]]</f>
        <v>-820.93333333333328</v>
      </c>
      <c r="BU229" s="36">
        <f>Tabla25[[#This Row],[PAS_NUM_COR_COD_ROS_TG_POS]]-Tabla25[[#This Row],[ESC_NUM_COR_COD_ROS_TG_POS]]</f>
        <v>-0.20000000000000018</v>
      </c>
      <c r="BV229" s="36">
        <f>Tabla25[[#This Row],[PAS_DUR_COR_COD_ROS_TG_POS]]-Tabla25[[#This Row],[ESC_DUR_COR_COD_ROS_TG_POS]]</f>
        <v>-837.2</v>
      </c>
      <c r="BW229" s="36">
        <f>Tabla25[[#This Row],[PAS_NUM_COR_COD_ROS_TG_TOT]]-Tabla25[[#This Row],[ESC_NUM_COR_COD_ROS_TG_TOT]]</f>
        <v>-7.8571428571428292E-2</v>
      </c>
      <c r="BX229" s="36">
        <f>Tabla25[[#This Row],[PAS_DUR_COR_COD_ROS_TG_TOT]]-Tabla25[[#This Row],[ESC_DUR_COR_COD_ROS_TG_TOT]]</f>
        <v>-744.8</v>
      </c>
      <c r="BY229" s="39">
        <f>Tabla25[[#This Row],[PAS_NUM_COR_COD_ESC_TG_NEG]]-Tabla25[[#This Row],[ESC_NUM_COR_COD_ESC_TG_NEG]]</f>
        <v>0.73888888888888893</v>
      </c>
      <c r="BZ229" s="39">
        <f>Tabla25[[#This Row],[PAS_DUR_COR_COD_ESC_TG_NEG]]-Tabla25[[#This Row],[ESC_DUR_COR_COD_ESC_TG_NEG]]</f>
        <v>67.5</v>
      </c>
      <c r="CA229" s="39">
        <f>Tabla25[[#This Row],[PAS_NUM_COR_COD_ESC_TG_NEU]]-Tabla25[[#This Row],[ESC_NUM_COR_COD_ESC_TG_NEU]]</f>
        <v>1.0499999999999998</v>
      </c>
      <c r="CB229" s="39">
        <f>Tabla25[[#This Row],[PAS_DUR_COR_COD_ESC_TG_NEU]]-Tabla25[[#This Row],[ESC_DUR_COR_COD_ESC_TG_NEU]]</f>
        <v>-222.3125</v>
      </c>
      <c r="CC229" s="39">
        <f>Tabla25[[#This Row],[PAS_NUM_COR_COD_ESC_TG_POS]]-Tabla25[[#This Row],[ESC_NUM_COR_COD_ESC_TG_POS]]</f>
        <v>1.4555555555555555</v>
      </c>
      <c r="CD229" s="39">
        <f>Tabla25[[#This Row],[PAS_DUR_COR_COD_ESC_TG_POS]]-Tabla25[[#This Row],[ESC_DUR_COR_COD_ESC_TG_POS]]</f>
        <v>351.33333333333337</v>
      </c>
      <c r="CE229" s="39">
        <f>Tabla25[[#This Row],[PAS_NUM_COR_COD_ESC_TG_TOT]]-Tabla25[[#This Row],[ESC_NUM_COR_COD_ESC_TG_TOT]]</f>
        <v>1.0761904761904759</v>
      </c>
      <c r="CF229" s="39">
        <f>Tabla25[[#This Row],[PAS_DUR_COR_COD_ESC_TG_TOT]]-Tabla25[[#This Row],[ESC_DUR_COR_COD_ESC_TG_TOT]]</f>
        <v>49.291666666666629</v>
      </c>
      <c r="CG229" s="42">
        <f>Tabla25[[#This Row],[PAS_NUM_COR_COD_ROS_TG_NEG]]-Tabla25[[#This Row],[PAS_NUM_COR_COD_ESC_TG_NEG]]</f>
        <v>0.25</v>
      </c>
      <c r="CH229" s="42">
        <f>Tabla25[[#This Row],[PAS_NUM_COR_COD_ROS_TG_NEU]]-Tabla25[[#This Row],[PAS_NUM_COR_COD_ESC_TG_NEU]]</f>
        <v>0.10000000000000009</v>
      </c>
      <c r="CI229" s="42">
        <f>Tabla25[[#This Row],[PAS_NUM_COR_COD_ROS_TG_POS]]-Tabla25[[#This Row],[PAS_NUM_COR_COD_ESC_TG_POS]]</f>
        <v>0.89999999999999991</v>
      </c>
      <c r="CJ229" s="42">
        <f>Tabla25[[#This Row],[PAS_NUM_COR_COD_ROS_TG_TOT]]-Tabla25[[#This Row],[PAS_NUM_COR_COD_ESC_TG_TOT]]</f>
        <v>0.41666666666666696</v>
      </c>
      <c r="CK229" s="42">
        <f>Tabla25[[#This Row],[PAS_DUR_COR_COD_ROS_TG_NEG]]-Tabla25[[#This Row],[PAS_DUR_COR_COD_ESC_TG_NEG]]</f>
        <v>61.233333333333348</v>
      </c>
      <c r="CL229" s="42">
        <f>Tabla25[[#This Row],[PAS_DUR_COR_COD_ROS_TG_NEU]]-Tabla25[[#This Row],[PAS_DUR_COR_COD_ESC_TG_NEU]]</f>
        <v>99.179166666666674</v>
      </c>
      <c r="CM229" s="42">
        <f>Tabla25[[#This Row],[PAS_DUR_COR_COD_ROS_TG_POS]]-Tabla25[[#This Row],[PAS_DUR_COR_COD_ESC_TG_POS]]</f>
        <v>-80.333333333333371</v>
      </c>
      <c r="CN229" s="42">
        <f>Tabla25[[#This Row],[PAS_DUR_COR_COD_ROS_TG_TOT]]-Tabla25[[#This Row],[PAS_DUR_COR_COD_ESC_TG_TOT]]</f>
        <v>42.908333333333303</v>
      </c>
      <c r="CO229" s="44">
        <f>Tabla25[[#This Row],[ESC_NUM_COR_COD_ROS_TG_NEG]]-Tabla25[[#This Row],[ESC_NUM_COR_COD_ESC_TG_NEG]]</f>
        <v>0.88888888888888884</v>
      </c>
      <c r="CP229" s="44">
        <f>Tabla25[[#This Row],[ESC_NUM_COR_COD_ROS_TG_NEU]]-Tabla25[[#This Row],[ESC_NUM_COR_COD_ESC_TG_NEU]]</f>
        <v>1.2999999999999998</v>
      </c>
      <c r="CQ229" s="44">
        <f>Tabla25[[#This Row],[ESC_NUM_COR_COD_ROS_TG_POS]]-Tabla25[[#This Row],[ESC_NUM_COR_COD_ESC_TG_POS]]</f>
        <v>2.5555555555555554</v>
      </c>
      <c r="CR229" s="44">
        <f>Tabla25[[#This Row],[ESC_NUM_COR_COD_ROS_TG_TOT]]-Tabla25[[#This Row],[ESC_NUM_COR_COD_ESC_TG_TOT]]</f>
        <v>1.5714285714285712</v>
      </c>
      <c r="CS229" s="44">
        <f>Tabla25[[#This Row],[ESC_DUR_COR_COD_ROS_TG_NEG]]-Tabla25[[#This Row],[ESC_DUR_COR_COD_ESC_TG_NEG]]</f>
        <v>705</v>
      </c>
      <c r="CT229" s="44">
        <f>Tabla25[[#This Row],[ESC_DUR_COR_COD_ROS_TG_NEU]]-Tabla25[[#This Row],[ESC_DUR_COR_COD_ESC_TG_NEU]]</f>
        <v>697.8</v>
      </c>
      <c r="CU229" s="44">
        <f>Tabla25[[#This Row],[ESC_DUR_COR_COD_ROS_TG_POS]]-Tabla25[[#This Row],[ESC_DUR_COR_COD_ESC_TG_POS]]</f>
        <v>1108.2</v>
      </c>
      <c r="CV229" s="44">
        <f>Tabla25[[#This Row],[ESC_DUR_COR_COD_ROS_TG_TOT]]-Tabla25[[#This Row],[ESC_DUR_COR_COD_ESC_TG_TOT]]</f>
        <v>836.99999999999989</v>
      </c>
      <c r="CW229" s="47">
        <f>Tabla25[[#This Row],[ROS_NUM_COR_COD_ROS_TG_NEG]]-Tabla25[[#This Row],[ROS_NUM_COR_COD_ESC_TG_NEG]]</f>
        <v>-0.75</v>
      </c>
      <c r="CX229" s="47">
        <f>Tabla25[[#This Row],[ROS_NUM_COR_COD_ROS_TG_NEU]]-Tabla25[[#This Row],[ROS_NUM_COR_COD_ESC_TG_NEU]]</f>
        <v>3.1</v>
      </c>
      <c r="CY229" s="47">
        <f>Tabla25[[#This Row],[ROS_NUM_COR_COD_ROS_TG_POS]]-Tabla25[[#This Row],[ROS_NUM_COR_COD_ESC_TG_POS]]</f>
        <v>1.625</v>
      </c>
      <c r="CZ229" s="47">
        <f>Tabla25[[#This Row],[ROS_NUM_COR_COD_ROS_TG_TOT]]-Tabla25[[#This Row],[ROS_NUM_COR_COD_ESC_TG_TOT]]</f>
        <v>1.4615384615384612</v>
      </c>
      <c r="DA229" s="47">
        <f>Tabla25[[#This Row],[ROS_DUR_COR_COD_ROS_TG_NEG]]-Tabla25[[#This Row],[ROS_DUR_COR_COD_ESC_TG_NEG]]</f>
        <v>-470.71428571428567</v>
      </c>
      <c r="DB229" s="47">
        <f>Tabla25[[#This Row],[ROS_DUR_COR_COD_ROS_TG_NEU]]-Tabla25[[#This Row],[ROS_DUR_COR_COD_ESC_TG_NEU]]</f>
        <v>652.57142857142856</v>
      </c>
      <c r="DC229" s="47">
        <f>Tabla25[[#This Row],[ROS_DUR_COR_COD_ROS_TG_POS]]-Tabla25[[#This Row],[ROS_DUR_COR_COD_ESC_TG_POS]]</f>
        <v>51.342857142857156</v>
      </c>
      <c r="DD229" s="47">
        <f>Tabla25[[#This Row],[ROS_DUR_COR_COD_ROS_TG_TOT]]-Tabla25[[#This Row],[ROS_DUR_COR_COD_ESC_TG_TOT]]</f>
        <v>128.61111111111109</v>
      </c>
    </row>
    <row r="230" spans="1:108" x14ac:dyDescent="0.3">
      <c r="A230" s="4" t="s">
        <v>227</v>
      </c>
      <c r="B230" s="2">
        <v>60</v>
      </c>
      <c r="C230" s="2">
        <v>1</v>
      </c>
      <c r="D230" s="2">
        <v>79</v>
      </c>
      <c r="E230" s="19">
        <v>0.36842105263157893</v>
      </c>
      <c r="F230" s="19">
        <v>144.66666666666666</v>
      </c>
      <c r="G230" s="19">
        <v>0.35</v>
      </c>
      <c r="H230" s="19">
        <v>116.57142857142857</v>
      </c>
      <c r="I230" s="19">
        <v>0.47368421052631576</v>
      </c>
      <c r="J230" s="19">
        <v>134.71428571428572</v>
      </c>
      <c r="K230" s="19">
        <v>0.39655172413793105</v>
      </c>
      <c r="L230" s="19">
        <v>131.35</v>
      </c>
      <c r="M230" s="21">
        <v>0.42105263157894735</v>
      </c>
      <c r="N230" s="21">
        <v>127</v>
      </c>
      <c r="O230" s="21">
        <v>0.65</v>
      </c>
      <c r="P230" s="21">
        <v>164.77777777777777</v>
      </c>
      <c r="Q230" s="21">
        <v>0.73684210526315785</v>
      </c>
      <c r="R230" s="21">
        <v>148.81818181818181</v>
      </c>
      <c r="S230" s="21">
        <v>0.60344827586206895</v>
      </c>
      <c r="T230" s="21">
        <v>148.4814814814815</v>
      </c>
      <c r="U230" s="22">
        <v>0.7</v>
      </c>
      <c r="V230" s="22">
        <v>135.83333333333334</v>
      </c>
      <c r="W230" s="22">
        <v>0.77777777777777779</v>
      </c>
      <c r="X230" s="22">
        <v>134</v>
      </c>
      <c r="Y230" s="22">
        <v>0.375</v>
      </c>
      <c r="Z230" s="22">
        <v>148.33333333333334</v>
      </c>
      <c r="AA230" s="22">
        <v>0.62962962962962965</v>
      </c>
      <c r="AB230" s="22">
        <v>137.6</v>
      </c>
      <c r="AC230" s="24">
        <v>0.4</v>
      </c>
      <c r="AD230" s="24">
        <v>144</v>
      </c>
      <c r="AE230" s="24">
        <v>0.33333333333333331</v>
      </c>
      <c r="AF230" s="24">
        <v>110.33333333333333</v>
      </c>
      <c r="AG230" s="24">
        <v>0.5</v>
      </c>
      <c r="AH230" s="24">
        <v>156.25</v>
      </c>
      <c r="AI230" s="24">
        <v>0.40740740740740738</v>
      </c>
      <c r="AJ230" s="24">
        <v>139.27272727272728</v>
      </c>
      <c r="BA230" s="33">
        <f>Tabla25[[#This Row],[ROS_NUM_COR_COD_ROS_TG_NEG]]-Tabla25[[#This Row],[PAS_NUM_COR_COD_ROS_TG_NEG]]</f>
        <v>-0.42105263157894735</v>
      </c>
      <c r="BB230" s="33">
        <f>Tabla25[[#This Row],[ROS_DUR_COR_COD_ROS_TG_NEG]]-Tabla25[[#This Row],[PAS_DUR_COR_COD_ROS_TG_NEG]]</f>
        <v>-127</v>
      </c>
      <c r="BC230" s="33">
        <f>Tabla25[[#This Row],[ROS_NUM_COR_COD_ROS_TG_NEU]]-Tabla25[[#This Row],[PAS_NUM_COR_COD_ROS_TG_NEU]]</f>
        <v>-0.65</v>
      </c>
      <c r="BD230" s="33">
        <f>Tabla25[[#This Row],[ROS_DUR_COR_COD_ROS_TG_NEU]]-Tabla25[[#This Row],[PAS_DUR_COR_COD_ROS_TG_NEU]]</f>
        <v>-164.77777777777777</v>
      </c>
      <c r="BE230" s="33">
        <f>Tabla25[[#This Row],[ROS_NUM_COR_COD_ROS_TG_POS]]-Tabla25[[#This Row],[PAS_NUM_COR_COD_ROS_TG_POS]]</f>
        <v>-0.73684210526315785</v>
      </c>
      <c r="BF230" s="33">
        <f>Tabla25[[#This Row],[ROS_DUR_COR_COD_ROS_TG_POS]]-Tabla25[[#This Row],[PAS_DUR_COR_COD_ROS_TG_POS]]</f>
        <v>-148.81818181818181</v>
      </c>
      <c r="BG230" s="33">
        <f>Tabla25[[#This Row],[ROS_NUM_COR_COD_ROS_TG_TOT]]-Tabla25[[#This Row],[PAS_NUM_COR_COD_ROS_TG_TOT]]</f>
        <v>-0.60344827586206895</v>
      </c>
      <c r="BH230" s="33">
        <f>Tabla25[[#This Row],[ROS_DUR_COR_COD_ROS_TG_TOT]]-Tabla25[[#This Row],[PAS_DUR_COR_COD_ROS_TG_TOT]]</f>
        <v>-148.4814814814815</v>
      </c>
      <c r="BI230" s="30">
        <f>Tabla25[[#This Row],[ROS_NUM_COR_COD_ESC_TG_NEG]]-Tabla25[[#This Row],[PAS_NUM_COR_COD_ESC_TG_NEG]]</f>
        <v>-0.36842105263157893</v>
      </c>
      <c r="BJ230" s="30">
        <f>Tabla25[[#This Row],[ROS_DUR_COR_COD_ESC_TG_NEG]]-Tabla25[[#This Row],[PAS_DUR_COR_COD_ESC_TG_NEG]]</f>
        <v>-144.66666666666666</v>
      </c>
      <c r="BK230" s="30">
        <f>Tabla25[[#This Row],[ROS_NUM_COR_COD_ESC_TG_NEU]]-Tabla25[[#This Row],[PAS_NUM_COR_COD_ESC_TG_NEU]]</f>
        <v>-0.35</v>
      </c>
      <c r="BL230" s="30">
        <f>Tabla25[[#This Row],[ROS_DUR_COR_COD_ESC_TG_NEU]]-Tabla25[[#This Row],[PAS_DUR_COR_COD_ESC_TG_NEU]]</f>
        <v>-116.57142857142857</v>
      </c>
      <c r="BM230" s="30">
        <f>Tabla25[[#This Row],[ROS_NUM_COR_COD_ESC_TG_POS]]-Tabla25[[#This Row],[PAS_NUM_COR_COD_ESC_TG_POS]]</f>
        <v>-0.47368421052631576</v>
      </c>
      <c r="BN230" s="30">
        <f>Tabla25[[#This Row],[ROS_DUR_COR_COD_ESC_TG_POS]]-Tabla25[[#This Row],[PAS_DUR_COR_COD_ESC_TG_POS]]</f>
        <v>-134.71428571428572</v>
      </c>
      <c r="BO230" s="30">
        <f>Tabla25[[#This Row],[ROS_NUM_COR_COD_ESC_TG_TOT]]-Tabla25[[#This Row],[PAS_NUM_COR_COD_ESC_TG_TOT]]</f>
        <v>-0.39655172413793105</v>
      </c>
      <c r="BP230" s="30">
        <f>Tabla25[[#This Row],[ROS_DUR_COR_COD_ESC_TG_TOT]]-Tabla25[[#This Row],[PAS_DUR_COR_COD_ESC_TG_TOT]]</f>
        <v>-131.35</v>
      </c>
      <c r="BQ230" s="36">
        <f>Tabla25[[#This Row],[PAS_NUM_COR_COD_ROS_TG_NEG]]-Tabla25[[#This Row],[ESC_NUM_COR_COD_ROS_TG_NEG]]</f>
        <v>2.1052631578947323E-2</v>
      </c>
      <c r="BR230" s="36">
        <f>Tabla25[[#This Row],[PAS_DUR_COR_COD_ROS_TG_NEG]]-Tabla25[[#This Row],[ESC_DUR_COR_COD_ROS_TG_NEG]]</f>
        <v>-17</v>
      </c>
      <c r="BS230" s="36">
        <f>Tabla25[[#This Row],[PAS_NUM_COR_COD_ROS_TG_NEU]]-Tabla25[[#This Row],[ESC_NUM_COR_COD_ROS_TG_NEU]]</f>
        <v>0.31666666666666671</v>
      </c>
      <c r="BT230" s="36">
        <f>Tabla25[[#This Row],[PAS_DUR_COR_COD_ROS_TG_NEU]]-Tabla25[[#This Row],[ESC_DUR_COR_COD_ROS_TG_NEU]]</f>
        <v>54.444444444444443</v>
      </c>
      <c r="BU230" s="36">
        <f>Tabla25[[#This Row],[PAS_NUM_COR_COD_ROS_TG_POS]]-Tabla25[[#This Row],[ESC_NUM_COR_COD_ROS_TG_POS]]</f>
        <v>0.23684210526315785</v>
      </c>
      <c r="BV230" s="36">
        <f>Tabla25[[#This Row],[PAS_DUR_COR_COD_ROS_TG_POS]]-Tabla25[[#This Row],[ESC_DUR_COR_COD_ROS_TG_POS]]</f>
        <v>-7.431818181818187</v>
      </c>
      <c r="BW230" s="36">
        <f>Tabla25[[#This Row],[PAS_NUM_COR_COD_ROS_TG_TOT]]-Tabla25[[#This Row],[ESC_NUM_COR_COD_ROS_TG_TOT]]</f>
        <v>0.19604086845466157</v>
      </c>
      <c r="BX230" s="36">
        <f>Tabla25[[#This Row],[PAS_DUR_COR_COD_ROS_TG_TOT]]-Tabla25[[#This Row],[ESC_DUR_COR_COD_ROS_TG_TOT]]</f>
        <v>9.2087542087542147</v>
      </c>
      <c r="BY230" s="39">
        <f>Tabla25[[#This Row],[PAS_NUM_COR_COD_ESC_TG_NEG]]-Tabla25[[#This Row],[ESC_NUM_COR_COD_ESC_TG_NEG]]</f>
        <v>-0.33157894736842103</v>
      </c>
      <c r="BZ230" s="39">
        <f>Tabla25[[#This Row],[PAS_DUR_COR_COD_ESC_TG_NEG]]-Tabla25[[#This Row],[ESC_DUR_COR_COD_ESC_TG_NEG]]</f>
        <v>8.8333333333333144</v>
      </c>
      <c r="CA230" s="39">
        <f>Tabla25[[#This Row],[PAS_NUM_COR_COD_ESC_TG_NEU]]-Tabla25[[#This Row],[ESC_NUM_COR_COD_ESC_TG_NEU]]</f>
        <v>-0.42777777777777781</v>
      </c>
      <c r="CB230" s="39">
        <f>Tabla25[[#This Row],[PAS_DUR_COR_COD_ESC_TG_NEU]]-Tabla25[[#This Row],[ESC_DUR_COR_COD_ESC_TG_NEU]]</f>
        <v>-17.428571428571431</v>
      </c>
      <c r="CC230" s="39">
        <f>Tabla25[[#This Row],[PAS_NUM_COR_COD_ESC_TG_POS]]-Tabla25[[#This Row],[ESC_NUM_COR_COD_ESC_TG_POS]]</f>
        <v>9.8684210526315763E-2</v>
      </c>
      <c r="CD230" s="39">
        <f>Tabla25[[#This Row],[PAS_DUR_COR_COD_ESC_TG_POS]]-Tabla25[[#This Row],[ESC_DUR_COR_COD_ESC_TG_POS]]</f>
        <v>-13.61904761904762</v>
      </c>
      <c r="CE230" s="39">
        <f>Tabla25[[#This Row],[PAS_NUM_COR_COD_ESC_TG_TOT]]-Tabla25[[#This Row],[ESC_NUM_COR_COD_ESC_TG_TOT]]</f>
        <v>-0.2330779054916986</v>
      </c>
      <c r="CF230" s="39">
        <f>Tabla25[[#This Row],[PAS_DUR_COR_COD_ESC_TG_TOT]]-Tabla25[[#This Row],[ESC_DUR_COR_COD_ESC_TG_TOT]]</f>
        <v>-6.25</v>
      </c>
      <c r="CG230" s="42">
        <f>Tabla25[[#This Row],[PAS_NUM_COR_COD_ROS_TG_NEG]]-Tabla25[[#This Row],[PAS_NUM_COR_COD_ESC_TG_NEG]]</f>
        <v>5.2631578947368418E-2</v>
      </c>
      <c r="CH230" s="42">
        <f>Tabla25[[#This Row],[PAS_NUM_COR_COD_ROS_TG_NEU]]-Tabla25[[#This Row],[PAS_NUM_COR_COD_ESC_TG_NEU]]</f>
        <v>0.30000000000000004</v>
      </c>
      <c r="CI230" s="42">
        <f>Tabla25[[#This Row],[PAS_NUM_COR_COD_ROS_TG_POS]]-Tabla25[[#This Row],[PAS_NUM_COR_COD_ESC_TG_POS]]</f>
        <v>0.26315789473684209</v>
      </c>
      <c r="CJ230" s="42">
        <f>Tabla25[[#This Row],[PAS_NUM_COR_COD_ROS_TG_TOT]]-Tabla25[[#This Row],[PAS_NUM_COR_COD_ESC_TG_TOT]]</f>
        <v>0.2068965517241379</v>
      </c>
      <c r="CK230" s="42">
        <f>Tabla25[[#This Row],[PAS_DUR_COR_COD_ROS_TG_NEG]]-Tabla25[[#This Row],[PAS_DUR_COR_COD_ESC_TG_NEG]]</f>
        <v>-17.666666666666657</v>
      </c>
      <c r="CL230" s="42">
        <f>Tabla25[[#This Row],[PAS_DUR_COR_COD_ROS_TG_NEU]]-Tabla25[[#This Row],[PAS_DUR_COR_COD_ESC_TG_NEU]]</f>
        <v>48.206349206349202</v>
      </c>
      <c r="CM230" s="42">
        <f>Tabla25[[#This Row],[PAS_DUR_COR_COD_ROS_TG_POS]]-Tabla25[[#This Row],[PAS_DUR_COR_COD_ESC_TG_POS]]</f>
        <v>14.103896103896091</v>
      </c>
      <c r="CN230" s="42">
        <f>Tabla25[[#This Row],[PAS_DUR_COR_COD_ROS_TG_TOT]]-Tabla25[[#This Row],[PAS_DUR_COR_COD_ESC_TG_TOT]]</f>
        <v>17.131481481481501</v>
      </c>
      <c r="CO230" s="44">
        <f>Tabla25[[#This Row],[ESC_NUM_COR_COD_ROS_TG_NEG]]-Tabla25[[#This Row],[ESC_NUM_COR_COD_ESC_TG_NEG]]</f>
        <v>-0.29999999999999993</v>
      </c>
      <c r="CP230" s="44">
        <f>Tabla25[[#This Row],[ESC_NUM_COR_COD_ROS_TG_NEU]]-Tabla25[[#This Row],[ESC_NUM_COR_COD_ESC_TG_NEU]]</f>
        <v>-0.44444444444444448</v>
      </c>
      <c r="CQ230" s="44">
        <f>Tabla25[[#This Row],[ESC_NUM_COR_COD_ROS_TG_POS]]-Tabla25[[#This Row],[ESC_NUM_COR_COD_ESC_TG_POS]]</f>
        <v>0.125</v>
      </c>
      <c r="CR230" s="44">
        <f>Tabla25[[#This Row],[ESC_NUM_COR_COD_ROS_TG_TOT]]-Tabla25[[#This Row],[ESC_NUM_COR_COD_ESC_TG_TOT]]</f>
        <v>-0.22222222222222227</v>
      </c>
      <c r="CS230" s="44">
        <f>Tabla25[[#This Row],[ESC_DUR_COR_COD_ROS_TG_NEG]]-Tabla25[[#This Row],[ESC_DUR_COR_COD_ESC_TG_NEG]]</f>
        <v>8.1666666666666572</v>
      </c>
      <c r="CT230" s="44">
        <f>Tabla25[[#This Row],[ESC_DUR_COR_COD_ROS_TG_NEU]]-Tabla25[[#This Row],[ESC_DUR_COR_COD_ESC_TG_NEU]]</f>
        <v>-23.666666666666671</v>
      </c>
      <c r="CU230" s="44">
        <f>Tabla25[[#This Row],[ESC_DUR_COR_COD_ROS_TG_POS]]-Tabla25[[#This Row],[ESC_DUR_COR_COD_ESC_TG_POS]]</f>
        <v>7.9166666666666572</v>
      </c>
      <c r="CV230" s="44">
        <f>Tabla25[[#This Row],[ESC_DUR_COR_COD_ROS_TG_TOT]]-Tabla25[[#This Row],[ESC_DUR_COR_COD_ESC_TG_TOT]]</f>
        <v>1.6727272727272862</v>
      </c>
      <c r="CW230" s="47">
        <f>Tabla25[[#This Row],[ROS_NUM_COR_COD_ROS_TG_NEG]]-Tabla25[[#This Row],[ROS_NUM_COR_COD_ESC_TG_NEG]]</f>
        <v>0</v>
      </c>
      <c r="CX230" s="47">
        <f>Tabla25[[#This Row],[ROS_NUM_COR_COD_ROS_TG_NEU]]-Tabla25[[#This Row],[ROS_NUM_COR_COD_ESC_TG_NEU]]</f>
        <v>0</v>
      </c>
      <c r="CY230" s="47">
        <f>Tabla25[[#This Row],[ROS_NUM_COR_COD_ROS_TG_POS]]-Tabla25[[#This Row],[ROS_NUM_COR_COD_ESC_TG_POS]]</f>
        <v>0</v>
      </c>
      <c r="CZ230" s="47">
        <f>Tabla25[[#This Row],[ROS_NUM_COR_COD_ROS_TG_TOT]]-Tabla25[[#This Row],[ROS_NUM_COR_COD_ESC_TG_TOT]]</f>
        <v>0</v>
      </c>
      <c r="DA230" s="47">
        <f>Tabla25[[#This Row],[ROS_DUR_COR_COD_ROS_TG_NEG]]-Tabla25[[#This Row],[ROS_DUR_COR_COD_ESC_TG_NEG]]</f>
        <v>0</v>
      </c>
      <c r="DB230" s="47">
        <f>Tabla25[[#This Row],[ROS_DUR_COR_COD_ROS_TG_NEU]]-Tabla25[[#This Row],[ROS_DUR_COR_COD_ESC_TG_NEU]]</f>
        <v>0</v>
      </c>
      <c r="DC230" s="47">
        <f>Tabla25[[#This Row],[ROS_DUR_COR_COD_ROS_TG_POS]]-Tabla25[[#This Row],[ROS_DUR_COR_COD_ESC_TG_POS]]</f>
        <v>0</v>
      </c>
      <c r="DD230" s="47">
        <f>Tabla25[[#This Row],[ROS_DUR_COR_COD_ROS_TG_TOT]]-Tabla25[[#This Row],[ROS_DUR_COR_COD_ESC_TG_TOT]]</f>
        <v>0</v>
      </c>
    </row>
    <row r="231" spans="1:108" x14ac:dyDescent="0.3">
      <c r="A231" s="2" t="s">
        <v>228</v>
      </c>
      <c r="B231" s="2">
        <v>60</v>
      </c>
      <c r="C231" s="2">
        <v>1</v>
      </c>
      <c r="D231" s="2">
        <v>72</v>
      </c>
      <c r="E231" s="19">
        <v>3.4</v>
      </c>
      <c r="F231" s="19">
        <v>1162.6842105263158</v>
      </c>
      <c r="G231" s="19">
        <v>3.75</v>
      </c>
      <c r="H231" s="19">
        <v>1332.2352941176471</v>
      </c>
      <c r="I231" s="19">
        <v>3.25</v>
      </c>
      <c r="J231" s="19">
        <v>1262.6875</v>
      </c>
      <c r="K231" s="19">
        <v>3.4666666666666668</v>
      </c>
      <c r="L231" s="19">
        <v>1248.8846153846155</v>
      </c>
      <c r="M231" s="21">
        <v>3.15</v>
      </c>
      <c r="N231" s="21">
        <v>1341.9375</v>
      </c>
      <c r="O231" s="21">
        <v>3.2</v>
      </c>
      <c r="P231" s="21">
        <v>1286.8125</v>
      </c>
      <c r="Q231" s="21">
        <v>3.5</v>
      </c>
      <c r="R231" s="21">
        <v>1450.4</v>
      </c>
      <c r="S231" s="21">
        <v>3.2833333333333332</v>
      </c>
      <c r="T231" s="21">
        <v>1357.7872340425531</v>
      </c>
      <c r="U231" s="22">
        <v>5.4444444444444446</v>
      </c>
      <c r="V231" s="22">
        <v>1527.5555555555557</v>
      </c>
      <c r="W231" s="22">
        <v>6.1</v>
      </c>
      <c r="X231" s="22">
        <v>1854.4</v>
      </c>
      <c r="Y231" s="22">
        <v>5.7</v>
      </c>
      <c r="Z231" s="22">
        <v>1874.8</v>
      </c>
      <c r="AA231" s="22">
        <v>5.7586206896551726</v>
      </c>
      <c r="AB231" s="22">
        <v>1760</v>
      </c>
      <c r="AC231" s="24">
        <v>2.3333333333333335</v>
      </c>
      <c r="AD231" s="24">
        <v>776.71428571428567</v>
      </c>
      <c r="AE231" s="24">
        <v>1.4</v>
      </c>
      <c r="AF231" s="24">
        <v>532.5</v>
      </c>
      <c r="AG231" s="24">
        <v>1.4</v>
      </c>
      <c r="AH231" s="24">
        <v>617.33333333333337</v>
      </c>
      <c r="AI231" s="24">
        <v>1.6896551724137931</v>
      </c>
      <c r="AJ231" s="24">
        <v>638.14285714285711</v>
      </c>
      <c r="AK231" s="26">
        <v>1.3333333333333333</v>
      </c>
      <c r="AL231" s="26">
        <v>388</v>
      </c>
      <c r="AM231" s="26">
        <v>1.75</v>
      </c>
      <c r="AN231" s="26">
        <v>622.71428571428567</v>
      </c>
      <c r="AO231" s="26">
        <v>1.25</v>
      </c>
      <c r="AP231" s="26">
        <v>392.6</v>
      </c>
      <c r="AQ231" s="26">
        <v>1.4545454545454546</v>
      </c>
      <c r="AR231" s="26">
        <v>480.55555555555554</v>
      </c>
      <c r="AS231" s="28">
        <v>5</v>
      </c>
      <c r="AT231" s="28">
        <v>1777.3333333333333</v>
      </c>
      <c r="AU231" s="28">
        <v>5.5</v>
      </c>
      <c r="AV231" s="28">
        <v>1642.375</v>
      </c>
      <c r="AW231" s="28">
        <v>5.5</v>
      </c>
      <c r="AX231" s="28">
        <v>1745.375</v>
      </c>
      <c r="AY231" s="28">
        <v>5.3636363636363633</v>
      </c>
      <c r="AZ231" s="28">
        <v>1716.6363636363637</v>
      </c>
      <c r="BA231" s="33">
        <f>Tabla25[[#This Row],[ROS_NUM_COR_COD_ROS_TG_NEG]]-Tabla25[[#This Row],[PAS_NUM_COR_COD_ROS_TG_NEG]]</f>
        <v>1.85</v>
      </c>
      <c r="BB231" s="33">
        <f>Tabla25[[#This Row],[ROS_DUR_COR_COD_ROS_TG_NEG]]-Tabla25[[#This Row],[PAS_DUR_COR_COD_ROS_TG_NEG]]</f>
        <v>435.39583333333326</v>
      </c>
      <c r="BC231" s="33">
        <f>Tabla25[[#This Row],[ROS_NUM_COR_COD_ROS_TG_NEU]]-Tabla25[[#This Row],[PAS_NUM_COR_COD_ROS_TG_NEU]]</f>
        <v>2.2999999999999998</v>
      </c>
      <c r="BD231" s="33">
        <f>Tabla25[[#This Row],[ROS_DUR_COR_COD_ROS_TG_NEU]]-Tabla25[[#This Row],[PAS_DUR_COR_COD_ROS_TG_NEU]]</f>
        <v>355.5625</v>
      </c>
      <c r="BE231" s="33">
        <f>Tabla25[[#This Row],[ROS_NUM_COR_COD_ROS_TG_POS]]-Tabla25[[#This Row],[PAS_NUM_COR_COD_ROS_TG_POS]]</f>
        <v>2</v>
      </c>
      <c r="BF231" s="33">
        <f>Tabla25[[#This Row],[ROS_DUR_COR_COD_ROS_TG_POS]]-Tabla25[[#This Row],[PAS_DUR_COR_COD_ROS_TG_POS]]</f>
        <v>294.97499999999991</v>
      </c>
      <c r="BG231" s="33">
        <f>Tabla25[[#This Row],[ROS_NUM_COR_COD_ROS_TG_TOT]]-Tabla25[[#This Row],[PAS_NUM_COR_COD_ROS_TG_TOT]]</f>
        <v>2.0803030303030301</v>
      </c>
      <c r="BH231" s="33">
        <f>Tabla25[[#This Row],[ROS_DUR_COR_COD_ROS_TG_TOT]]-Tabla25[[#This Row],[PAS_DUR_COR_COD_ROS_TG_TOT]]</f>
        <v>358.84912959381063</v>
      </c>
      <c r="BI231" s="30">
        <f>Tabla25[[#This Row],[ROS_NUM_COR_COD_ESC_TG_NEG]]-Tabla25[[#This Row],[PAS_NUM_COR_COD_ESC_TG_NEG]]</f>
        <v>-2.0666666666666664</v>
      </c>
      <c r="BJ231" s="30">
        <f>Tabla25[[#This Row],[ROS_DUR_COR_COD_ESC_TG_NEG]]-Tabla25[[#This Row],[PAS_DUR_COR_COD_ESC_TG_NEG]]</f>
        <v>-774.68421052631584</v>
      </c>
      <c r="BK231" s="30">
        <f>Tabla25[[#This Row],[ROS_NUM_COR_COD_ESC_TG_NEU]]-Tabla25[[#This Row],[PAS_NUM_COR_COD_ESC_TG_NEU]]</f>
        <v>-2</v>
      </c>
      <c r="BL231" s="30">
        <f>Tabla25[[#This Row],[ROS_DUR_COR_COD_ESC_TG_NEU]]-Tabla25[[#This Row],[PAS_DUR_COR_COD_ESC_TG_NEU]]</f>
        <v>-709.52100840336141</v>
      </c>
      <c r="BM231" s="30">
        <f>Tabla25[[#This Row],[ROS_NUM_COR_COD_ESC_TG_POS]]-Tabla25[[#This Row],[PAS_NUM_COR_COD_ESC_TG_POS]]</f>
        <v>-2</v>
      </c>
      <c r="BN231" s="30">
        <f>Tabla25[[#This Row],[ROS_DUR_COR_COD_ESC_TG_POS]]-Tabla25[[#This Row],[PAS_DUR_COR_COD_ESC_TG_POS]]</f>
        <v>-870.08749999999998</v>
      </c>
      <c r="BO231" s="30">
        <f>Tabla25[[#This Row],[ROS_NUM_COR_COD_ESC_TG_TOT]]-Tabla25[[#This Row],[PAS_NUM_COR_COD_ESC_TG_TOT]]</f>
        <v>-2.0121212121212122</v>
      </c>
      <c r="BP231" s="30">
        <f>Tabla25[[#This Row],[ROS_DUR_COR_COD_ESC_TG_TOT]]-Tabla25[[#This Row],[PAS_DUR_COR_COD_ESC_TG_TOT]]</f>
        <v>-768.32905982905993</v>
      </c>
      <c r="BQ231" s="36">
        <f>Tabla25[[#This Row],[PAS_NUM_COR_COD_ROS_TG_NEG]]-Tabla25[[#This Row],[ESC_NUM_COR_COD_ROS_TG_NEG]]</f>
        <v>0.81666666666666643</v>
      </c>
      <c r="BR231" s="36">
        <f>Tabla25[[#This Row],[PAS_DUR_COR_COD_ROS_TG_NEG]]-Tabla25[[#This Row],[ESC_DUR_COR_COD_ROS_TG_NEG]]</f>
        <v>565.22321428571433</v>
      </c>
      <c r="BS231" s="36">
        <f>Tabla25[[#This Row],[PAS_NUM_COR_COD_ROS_TG_NEU]]-Tabla25[[#This Row],[ESC_NUM_COR_COD_ROS_TG_NEU]]</f>
        <v>1.8000000000000003</v>
      </c>
      <c r="BT231" s="36">
        <f>Tabla25[[#This Row],[PAS_DUR_COR_COD_ROS_TG_NEU]]-Tabla25[[#This Row],[ESC_DUR_COR_COD_ROS_TG_NEU]]</f>
        <v>754.3125</v>
      </c>
      <c r="BU231" s="36">
        <f>Tabla25[[#This Row],[PAS_NUM_COR_COD_ROS_TG_POS]]-Tabla25[[#This Row],[ESC_NUM_COR_COD_ROS_TG_POS]]</f>
        <v>2.1</v>
      </c>
      <c r="BV231" s="36">
        <f>Tabla25[[#This Row],[PAS_DUR_COR_COD_ROS_TG_POS]]-Tabla25[[#This Row],[ESC_DUR_COR_COD_ROS_TG_POS]]</f>
        <v>833.06666666666672</v>
      </c>
      <c r="BW231" s="36">
        <f>Tabla25[[#This Row],[PAS_NUM_COR_COD_ROS_TG_TOT]]-Tabla25[[#This Row],[ESC_NUM_COR_COD_ROS_TG_TOT]]</f>
        <v>1.5936781609195401</v>
      </c>
      <c r="BX231" s="36">
        <f>Tabla25[[#This Row],[PAS_DUR_COR_COD_ROS_TG_TOT]]-Tabla25[[#This Row],[ESC_DUR_COR_COD_ROS_TG_TOT]]</f>
        <v>719.644376899696</v>
      </c>
      <c r="BY231" s="39">
        <f>Tabla25[[#This Row],[PAS_NUM_COR_COD_ESC_TG_NEG]]-Tabla25[[#This Row],[ESC_NUM_COR_COD_ESC_TG_NEG]]</f>
        <v>-2.0444444444444447</v>
      </c>
      <c r="BZ231" s="39">
        <f>Tabla25[[#This Row],[PAS_DUR_COR_COD_ESC_TG_NEG]]-Tabla25[[#This Row],[ESC_DUR_COR_COD_ESC_TG_NEG]]</f>
        <v>-364.87134502923982</v>
      </c>
      <c r="CA231" s="39">
        <f>Tabla25[[#This Row],[PAS_NUM_COR_COD_ESC_TG_NEU]]-Tabla25[[#This Row],[ESC_NUM_COR_COD_ESC_TG_NEU]]</f>
        <v>-2.3499999999999996</v>
      </c>
      <c r="CB231" s="39">
        <f>Tabla25[[#This Row],[PAS_DUR_COR_COD_ESC_TG_NEU]]-Tabla25[[#This Row],[ESC_DUR_COR_COD_ESC_TG_NEU]]</f>
        <v>-522.16470588235302</v>
      </c>
      <c r="CC231" s="39">
        <f>Tabla25[[#This Row],[PAS_NUM_COR_COD_ESC_TG_POS]]-Tabla25[[#This Row],[ESC_NUM_COR_COD_ESC_TG_POS]]</f>
        <v>-2.4500000000000002</v>
      </c>
      <c r="CD231" s="39">
        <f>Tabla25[[#This Row],[PAS_DUR_COR_COD_ESC_TG_POS]]-Tabla25[[#This Row],[ESC_DUR_COR_COD_ESC_TG_POS]]</f>
        <v>-612.11249999999995</v>
      </c>
      <c r="CE231" s="39">
        <f>Tabla25[[#This Row],[PAS_NUM_COR_COD_ESC_TG_TOT]]-Tabla25[[#This Row],[ESC_NUM_COR_COD_ESC_TG_TOT]]</f>
        <v>-2.2919540229885058</v>
      </c>
      <c r="CF231" s="39">
        <f>Tabla25[[#This Row],[PAS_DUR_COR_COD_ESC_TG_TOT]]-Tabla25[[#This Row],[ESC_DUR_COR_COD_ESC_TG_TOT]]</f>
        <v>-511.11538461538453</v>
      </c>
      <c r="CG231" s="42">
        <f>Tabla25[[#This Row],[PAS_NUM_COR_COD_ROS_TG_NEG]]-Tabla25[[#This Row],[PAS_NUM_COR_COD_ESC_TG_NEG]]</f>
        <v>-0.25</v>
      </c>
      <c r="CH231" s="42">
        <f>Tabla25[[#This Row],[PAS_NUM_COR_COD_ROS_TG_NEU]]-Tabla25[[#This Row],[PAS_NUM_COR_COD_ESC_TG_NEU]]</f>
        <v>-0.54999999999999982</v>
      </c>
      <c r="CI231" s="42">
        <f>Tabla25[[#This Row],[PAS_NUM_COR_COD_ROS_TG_POS]]-Tabla25[[#This Row],[PAS_NUM_COR_COD_ESC_TG_POS]]</f>
        <v>0.25</v>
      </c>
      <c r="CJ231" s="42">
        <f>Tabla25[[#This Row],[PAS_NUM_COR_COD_ROS_TG_TOT]]-Tabla25[[#This Row],[PAS_NUM_COR_COD_ESC_TG_TOT]]</f>
        <v>-0.18333333333333357</v>
      </c>
      <c r="CK231" s="42">
        <f>Tabla25[[#This Row],[PAS_DUR_COR_COD_ROS_TG_NEG]]-Tabla25[[#This Row],[PAS_DUR_COR_COD_ESC_TG_NEG]]</f>
        <v>179.25328947368416</v>
      </c>
      <c r="CL231" s="42">
        <f>Tabla25[[#This Row],[PAS_DUR_COR_COD_ROS_TG_NEU]]-Tabla25[[#This Row],[PAS_DUR_COR_COD_ESC_TG_NEU]]</f>
        <v>-45.422794117647072</v>
      </c>
      <c r="CM231" s="42">
        <f>Tabla25[[#This Row],[PAS_DUR_COR_COD_ROS_TG_POS]]-Tabla25[[#This Row],[PAS_DUR_COR_COD_ESC_TG_POS]]</f>
        <v>187.71250000000009</v>
      </c>
      <c r="CN231" s="42">
        <f>Tabla25[[#This Row],[PAS_DUR_COR_COD_ROS_TG_TOT]]-Tabla25[[#This Row],[PAS_DUR_COR_COD_ESC_TG_TOT]]</f>
        <v>108.90261865793764</v>
      </c>
      <c r="CO231" s="44">
        <f>Tabla25[[#This Row],[ESC_NUM_COR_COD_ROS_TG_NEG]]-Tabla25[[#This Row],[ESC_NUM_COR_COD_ESC_TG_NEG]]</f>
        <v>-3.1111111111111112</v>
      </c>
      <c r="CP231" s="44">
        <f>Tabla25[[#This Row],[ESC_NUM_COR_COD_ROS_TG_NEU]]-Tabla25[[#This Row],[ESC_NUM_COR_COD_ESC_TG_NEU]]</f>
        <v>-4.6999999999999993</v>
      </c>
      <c r="CQ231" s="44">
        <f>Tabla25[[#This Row],[ESC_NUM_COR_COD_ROS_TG_POS]]-Tabla25[[#This Row],[ESC_NUM_COR_COD_ESC_TG_POS]]</f>
        <v>-4.3000000000000007</v>
      </c>
      <c r="CR231" s="44">
        <f>Tabla25[[#This Row],[ESC_NUM_COR_COD_ROS_TG_TOT]]-Tabla25[[#This Row],[ESC_NUM_COR_COD_ESC_TG_TOT]]</f>
        <v>-4.068965517241379</v>
      </c>
      <c r="CS231" s="44">
        <f>Tabla25[[#This Row],[ESC_DUR_COR_COD_ROS_TG_NEG]]-Tabla25[[#This Row],[ESC_DUR_COR_COD_ESC_TG_NEG]]</f>
        <v>-750.84126984126999</v>
      </c>
      <c r="CT231" s="44">
        <f>Tabla25[[#This Row],[ESC_DUR_COR_COD_ROS_TG_NEU]]-Tabla25[[#This Row],[ESC_DUR_COR_COD_ESC_TG_NEU]]</f>
        <v>-1321.9</v>
      </c>
      <c r="CU231" s="44">
        <f>Tabla25[[#This Row],[ESC_DUR_COR_COD_ROS_TG_POS]]-Tabla25[[#This Row],[ESC_DUR_COR_COD_ESC_TG_POS]]</f>
        <v>-1257.4666666666667</v>
      </c>
      <c r="CV231" s="44">
        <f>Tabla25[[#This Row],[ESC_DUR_COR_COD_ROS_TG_TOT]]-Tabla25[[#This Row],[ESC_DUR_COR_COD_ESC_TG_TOT]]</f>
        <v>-1121.8571428571429</v>
      </c>
      <c r="CW231" s="47">
        <f>Tabla25[[#This Row],[ROS_NUM_COR_COD_ROS_TG_NEG]]-Tabla25[[#This Row],[ROS_NUM_COR_COD_ESC_TG_NEG]]</f>
        <v>3.666666666666667</v>
      </c>
      <c r="CX231" s="47">
        <f>Tabla25[[#This Row],[ROS_NUM_COR_COD_ROS_TG_NEU]]-Tabla25[[#This Row],[ROS_NUM_COR_COD_ESC_TG_NEU]]</f>
        <v>3.75</v>
      </c>
      <c r="CY231" s="47">
        <f>Tabla25[[#This Row],[ROS_NUM_COR_COD_ROS_TG_POS]]-Tabla25[[#This Row],[ROS_NUM_COR_COD_ESC_TG_POS]]</f>
        <v>4.25</v>
      </c>
      <c r="CZ231" s="47">
        <f>Tabla25[[#This Row],[ROS_NUM_COR_COD_ROS_TG_TOT]]-Tabla25[[#This Row],[ROS_NUM_COR_COD_ESC_TG_TOT]]</f>
        <v>3.9090909090909087</v>
      </c>
      <c r="DA231" s="47">
        <f>Tabla25[[#This Row],[ROS_DUR_COR_COD_ROS_TG_NEG]]-Tabla25[[#This Row],[ROS_DUR_COR_COD_ESC_TG_NEG]]</f>
        <v>1389.3333333333333</v>
      </c>
      <c r="DB231" s="47">
        <f>Tabla25[[#This Row],[ROS_DUR_COR_COD_ROS_TG_NEU]]-Tabla25[[#This Row],[ROS_DUR_COR_COD_ESC_TG_NEU]]</f>
        <v>1019.6607142857143</v>
      </c>
      <c r="DC231" s="47">
        <f>Tabla25[[#This Row],[ROS_DUR_COR_COD_ROS_TG_POS]]-Tabla25[[#This Row],[ROS_DUR_COR_COD_ESC_TG_POS]]</f>
        <v>1352.7750000000001</v>
      </c>
      <c r="DD231" s="47">
        <f>Tabla25[[#This Row],[ROS_DUR_COR_COD_ROS_TG_TOT]]-Tabla25[[#This Row],[ROS_DUR_COR_COD_ESC_TG_TOT]]</f>
        <v>1236.0808080808083</v>
      </c>
    </row>
    <row r="232" spans="1:108" x14ac:dyDescent="0.3">
      <c r="A232" s="2" t="s">
        <v>229</v>
      </c>
      <c r="B232" s="2">
        <v>60</v>
      </c>
      <c r="C232" s="2">
        <v>1</v>
      </c>
      <c r="D232" s="2">
        <v>74</v>
      </c>
      <c r="E232" s="19">
        <v>2.9</v>
      </c>
      <c r="F232" s="19">
        <v>1292.9166666666667</v>
      </c>
      <c r="G232" s="19">
        <v>2.25</v>
      </c>
      <c r="H232" s="19">
        <v>1283.4000000000001</v>
      </c>
      <c r="I232" s="19">
        <v>3</v>
      </c>
      <c r="J232" s="19">
        <v>1090.5999999999999</v>
      </c>
      <c r="K232" s="19">
        <v>2.7118644067796609</v>
      </c>
      <c r="L232" s="19">
        <v>1208.3243243243244</v>
      </c>
      <c r="M232" s="21">
        <v>2.9</v>
      </c>
      <c r="N232" s="21">
        <v>1313.4166666666667</v>
      </c>
      <c r="O232" s="21">
        <v>2.5499999999999998</v>
      </c>
      <c r="P232" s="21">
        <v>1048.5</v>
      </c>
      <c r="Q232" s="21">
        <v>2.6315789473684212</v>
      </c>
      <c r="R232" s="21">
        <v>1312.1818181818182</v>
      </c>
      <c r="S232" s="21">
        <v>2.6949152542372881</v>
      </c>
      <c r="T232" s="21">
        <v>1212.8108108108108</v>
      </c>
      <c r="U232" s="22">
        <v>3</v>
      </c>
      <c r="V232" s="22">
        <v>1777.2</v>
      </c>
      <c r="W232" s="22">
        <v>2.5</v>
      </c>
      <c r="X232" s="22">
        <v>1416.4</v>
      </c>
      <c r="Y232" s="22">
        <v>1.8888888888888888</v>
      </c>
      <c r="Z232" s="22">
        <v>1666.6666666666667</v>
      </c>
      <c r="AA232" s="22">
        <v>2.4827586206896552</v>
      </c>
      <c r="AB232" s="22">
        <v>1612.9230769230769</v>
      </c>
      <c r="AC232" s="24">
        <v>3.4</v>
      </c>
      <c r="AD232" s="24">
        <v>1110.125</v>
      </c>
      <c r="AE232" s="24">
        <v>2.9</v>
      </c>
      <c r="AF232" s="24">
        <v>1348.1666666666667</v>
      </c>
      <c r="AG232" s="24">
        <v>2.7777777777777777</v>
      </c>
      <c r="AH232" s="24">
        <v>1718</v>
      </c>
      <c r="AI232" s="24">
        <v>3.0344827586206895</v>
      </c>
      <c r="AJ232" s="24">
        <v>1324.5555555555557</v>
      </c>
      <c r="AK232" s="26">
        <v>2.2222222222222223</v>
      </c>
      <c r="AL232" s="26">
        <v>1523.25</v>
      </c>
      <c r="AM232" s="26">
        <v>1.6</v>
      </c>
      <c r="AN232" s="26">
        <v>882.4</v>
      </c>
      <c r="AO232" s="26">
        <v>2</v>
      </c>
      <c r="AP232" s="26">
        <v>991.6</v>
      </c>
      <c r="AQ232" s="26">
        <v>1.9310344827586208</v>
      </c>
      <c r="AR232" s="26">
        <v>1104.5</v>
      </c>
      <c r="AS232" s="28">
        <v>2.1111111111111112</v>
      </c>
      <c r="AT232" s="28">
        <v>1770</v>
      </c>
      <c r="AU232" s="28">
        <v>3.4</v>
      </c>
      <c r="AV232" s="28">
        <v>1216.1428571428571</v>
      </c>
      <c r="AW232" s="28">
        <v>3.7</v>
      </c>
      <c r="AX232" s="28">
        <v>1330.875</v>
      </c>
      <c r="AY232" s="28">
        <v>3.103448275862069</v>
      </c>
      <c r="AZ232" s="28">
        <v>1359.4444444444443</v>
      </c>
      <c r="BA232" s="33">
        <f>Tabla25[[#This Row],[ROS_NUM_COR_COD_ROS_TG_NEG]]-Tabla25[[#This Row],[PAS_NUM_COR_COD_ROS_TG_NEG]]</f>
        <v>-0.78888888888888875</v>
      </c>
      <c r="BB232" s="33">
        <f>Tabla25[[#This Row],[ROS_DUR_COR_COD_ROS_TG_NEG]]-Tabla25[[#This Row],[PAS_DUR_COR_COD_ROS_TG_NEG]]</f>
        <v>456.58333333333326</v>
      </c>
      <c r="BC232" s="33">
        <f>Tabla25[[#This Row],[ROS_NUM_COR_COD_ROS_TG_NEU]]-Tabla25[[#This Row],[PAS_NUM_COR_COD_ROS_TG_NEU]]</f>
        <v>0.85000000000000009</v>
      </c>
      <c r="BD232" s="33">
        <f>Tabla25[[#This Row],[ROS_DUR_COR_COD_ROS_TG_NEU]]-Tabla25[[#This Row],[PAS_DUR_COR_COD_ROS_TG_NEU]]</f>
        <v>167.64285714285711</v>
      </c>
      <c r="BE232" s="33">
        <f>Tabla25[[#This Row],[ROS_NUM_COR_COD_ROS_TG_POS]]-Tabla25[[#This Row],[PAS_NUM_COR_COD_ROS_TG_POS]]</f>
        <v>1.0684210526315789</v>
      </c>
      <c r="BF232" s="33">
        <f>Tabla25[[#This Row],[ROS_DUR_COR_COD_ROS_TG_POS]]-Tabla25[[#This Row],[PAS_DUR_COR_COD_ROS_TG_POS]]</f>
        <v>18.693181818181756</v>
      </c>
      <c r="BG232" s="33">
        <f>Tabla25[[#This Row],[ROS_NUM_COR_COD_ROS_TG_TOT]]-Tabla25[[#This Row],[PAS_NUM_COR_COD_ROS_TG_TOT]]</f>
        <v>0.40853302162478089</v>
      </c>
      <c r="BH232" s="33">
        <f>Tabla25[[#This Row],[ROS_DUR_COR_COD_ROS_TG_TOT]]-Tabla25[[#This Row],[PAS_DUR_COR_COD_ROS_TG_TOT]]</f>
        <v>146.63363363363351</v>
      </c>
      <c r="BI232" s="30">
        <f>Tabla25[[#This Row],[ROS_NUM_COR_COD_ESC_TG_NEG]]-Tabla25[[#This Row],[PAS_NUM_COR_COD_ESC_TG_NEG]]</f>
        <v>-0.67777777777777759</v>
      </c>
      <c r="BJ232" s="30">
        <f>Tabla25[[#This Row],[ROS_DUR_COR_COD_ESC_TG_NEG]]-Tabla25[[#This Row],[PAS_DUR_COR_COD_ESC_TG_NEG]]</f>
        <v>230.33333333333326</v>
      </c>
      <c r="BK232" s="30">
        <f>Tabla25[[#This Row],[ROS_NUM_COR_COD_ESC_TG_NEU]]-Tabla25[[#This Row],[PAS_NUM_COR_COD_ESC_TG_NEU]]</f>
        <v>-0.64999999999999991</v>
      </c>
      <c r="BL232" s="30">
        <f>Tabla25[[#This Row],[ROS_DUR_COR_COD_ESC_TG_NEU]]-Tabla25[[#This Row],[PAS_DUR_COR_COD_ESC_TG_NEU]]</f>
        <v>-401.00000000000011</v>
      </c>
      <c r="BM232" s="30">
        <f>Tabla25[[#This Row],[ROS_NUM_COR_COD_ESC_TG_POS]]-Tabla25[[#This Row],[PAS_NUM_COR_COD_ESC_TG_POS]]</f>
        <v>-1</v>
      </c>
      <c r="BN232" s="30">
        <f>Tabla25[[#This Row],[ROS_DUR_COR_COD_ESC_TG_POS]]-Tabla25[[#This Row],[PAS_DUR_COR_COD_ESC_TG_POS]]</f>
        <v>-98.999999999999886</v>
      </c>
      <c r="BO232" s="30">
        <f>Tabla25[[#This Row],[ROS_NUM_COR_COD_ESC_TG_TOT]]-Tabla25[[#This Row],[PAS_NUM_COR_COD_ESC_TG_TOT]]</f>
        <v>-0.78082992402104012</v>
      </c>
      <c r="BP232" s="30">
        <f>Tabla25[[#This Row],[ROS_DUR_COR_COD_ESC_TG_TOT]]-Tabla25[[#This Row],[PAS_DUR_COR_COD_ESC_TG_TOT]]</f>
        <v>-103.82432432432438</v>
      </c>
      <c r="BQ232" s="36">
        <f>Tabla25[[#This Row],[PAS_NUM_COR_COD_ROS_TG_NEG]]-Tabla25[[#This Row],[ESC_NUM_COR_COD_ROS_TG_NEG]]</f>
        <v>-0.5</v>
      </c>
      <c r="BR232" s="36">
        <f>Tabla25[[#This Row],[PAS_DUR_COR_COD_ROS_TG_NEG]]-Tabla25[[#This Row],[ESC_DUR_COR_COD_ROS_TG_NEG]]</f>
        <v>203.29166666666674</v>
      </c>
      <c r="BS232" s="36">
        <f>Tabla25[[#This Row],[PAS_NUM_COR_COD_ROS_TG_NEU]]-Tabla25[[#This Row],[ESC_NUM_COR_COD_ROS_TG_NEU]]</f>
        <v>-0.35000000000000009</v>
      </c>
      <c r="BT232" s="36">
        <f>Tabla25[[#This Row],[PAS_DUR_COR_COD_ROS_TG_NEU]]-Tabla25[[#This Row],[ESC_DUR_COR_COD_ROS_TG_NEU]]</f>
        <v>-299.66666666666674</v>
      </c>
      <c r="BU232" s="36">
        <f>Tabla25[[#This Row],[PAS_NUM_COR_COD_ROS_TG_POS]]-Tabla25[[#This Row],[ESC_NUM_COR_COD_ROS_TG_POS]]</f>
        <v>-0.14619883040935644</v>
      </c>
      <c r="BV232" s="36">
        <f>Tabla25[[#This Row],[PAS_DUR_COR_COD_ROS_TG_POS]]-Tabla25[[#This Row],[ESC_DUR_COR_COD_ROS_TG_POS]]</f>
        <v>-405.81818181818176</v>
      </c>
      <c r="BW232" s="36">
        <f>Tabla25[[#This Row],[PAS_NUM_COR_COD_ROS_TG_TOT]]-Tabla25[[#This Row],[ESC_NUM_COR_COD_ROS_TG_TOT]]</f>
        <v>-0.33956750438340144</v>
      </c>
      <c r="BX232" s="36">
        <f>Tabla25[[#This Row],[PAS_DUR_COR_COD_ROS_TG_TOT]]-Tabla25[[#This Row],[ESC_DUR_COR_COD_ROS_TG_TOT]]</f>
        <v>-111.74474474474482</v>
      </c>
      <c r="BY232" s="39">
        <f>Tabla25[[#This Row],[PAS_NUM_COR_COD_ESC_TG_NEG]]-Tabla25[[#This Row],[ESC_NUM_COR_COD_ESC_TG_NEG]]</f>
        <v>-0.10000000000000009</v>
      </c>
      <c r="BZ232" s="39">
        <f>Tabla25[[#This Row],[PAS_DUR_COR_COD_ESC_TG_NEG]]-Tabla25[[#This Row],[ESC_DUR_COR_COD_ESC_TG_NEG]]</f>
        <v>-484.2833333333333</v>
      </c>
      <c r="CA232" s="39">
        <f>Tabla25[[#This Row],[PAS_NUM_COR_COD_ESC_TG_NEU]]-Tabla25[[#This Row],[ESC_NUM_COR_COD_ESC_TG_NEU]]</f>
        <v>-0.25</v>
      </c>
      <c r="CB232" s="39">
        <f>Tabla25[[#This Row],[PAS_DUR_COR_COD_ESC_TG_NEU]]-Tabla25[[#This Row],[ESC_DUR_COR_COD_ESC_TG_NEU]]</f>
        <v>-133</v>
      </c>
      <c r="CC232" s="39">
        <f>Tabla25[[#This Row],[PAS_NUM_COR_COD_ESC_TG_POS]]-Tabla25[[#This Row],[ESC_NUM_COR_COD_ESC_TG_POS]]</f>
        <v>1.1111111111111112</v>
      </c>
      <c r="CD232" s="39">
        <f>Tabla25[[#This Row],[PAS_DUR_COR_COD_ESC_TG_POS]]-Tabla25[[#This Row],[ESC_DUR_COR_COD_ESC_TG_POS]]</f>
        <v>-576.06666666666683</v>
      </c>
      <c r="CE232" s="39">
        <f>Tabla25[[#This Row],[PAS_NUM_COR_COD_ESC_TG_TOT]]-Tabla25[[#This Row],[ESC_NUM_COR_COD_ESC_TG_TOT]]</f>
        <v>0.22910578609000565</v>
      </c>
      <c r="CF232" s="39">
        <f>Tabla25[[#This Row],[PAS_DUR_COR_COD_ESC_TG_TOT]]-Tabla25[[#This Row],[ESC_DUR_COR_COD_ESC_TG_TOT]]</f>
        <v>-404.59875259875253</v>
      </c>
      <c r="CG232" s="42">
        <f>Tabla25[[#This Row],[PAS_NUM_COR_COD_ROS_TG_NEG]]-Tabla25[[#This Row],[PAS_NUM_COR_COD_ESC_TG_NEG]]</f>
        <v>0</v>
      </c>
      <c r="CH232" s="42">
        <f>Tabla25[[#This Row],[PAS_NUM_COR_COD_ROS_TG_NEU]]-Tabla25[[#This Row],[PAS_NUM_COR_COD_ESC_TG_NEU]]</f>
        <v>0.29999999999999982</v>
      </c>
      <c r="CI232" s="42">
        <f>Tabla25[[#This Row],[PAS_NUM_COR_COD_ROS_TG_POS]]-Tabla25[[#This Row],[PAS_NUM_COR_COD_ESC_TG_POS]]</f>
        <v>-0.36842105263157876</v>
      </c>
      <c r="CJ232" s="42">
        <f>Tabla25[[#This Row],[PAS_NUM_COR_COD_ROS_TG_TOT]]-Tabla25[[#This Row],[PAS_NUM_COR_COD_ESC_TG_TOT]]</f>
        <v>-1.6949152542372836E-2</v>
      </c>
      <c r="CK232" s="42">
        <f>Tabla25[[#This Row],[PAS_DUR_COR_COD_ROS_TG_NEG]]-Tabla25[[#This Row],[PAS_DUR_COR_COD_ESC_TG_NEG]]</f>
        <v>20.5</v>
      </c>
      <c r="CL232" s="42">
        <f>Tabla25[[#This Row],[PAS_DUR_COR_COD_ROS_TG_NEU]]-Tabla25[[#This Row],[PAS_DUR_COR_COD_ESC_TG_NEU]]</f>
        <v>-234.90000000000009</v>
      </c>
      <c r="CM232" s="42">
        <f>Tabla25[[#This Row],[PAS_DUR_COR_COD_ROS_TG_POS]]-Tabla25[[#This Row],[PAS_DUR_COR_COD_ESC_TG_POS]]</f>
        <v>221.58181818181833</v>
      </c>
      <c r="CN232" s="42">
        <f>Tabla25[[#This Row],[PAS_DUR_COR_COD_ROS_TG_TOT]]-Tabla25[[#This Row],[PAS_DUR_COR_COD_ESC_TG_TOT]]</f>
        <v>4.4864864864864558</v>
      </c>
      <c r="CO232" s="44">
        <f>Tabla25[[#This Row],[ESC_NUM_COR_COD_ROS_TG_NEG]]-Tabla25[[#This Row],[ESC_NUM_COR_COD_ESC_TG_NEG]]</f>
        <v>0.39999999999999991</v>
      </c>
      <c r="CP232" s="44">
        <f>Tabla25[[#This Row],[ESC_NUM_COR_COD_ROS_TG_NEU]]-Tabla25[[#This Row],[ESC_NUM_COR_COD_ESC_TG_NEU]]</f>
        <v>0.39999999999999991</v>
      </c>
      <c r="CQ232" s="44">
        <f>Tabla25[[#This Row],[ESC_NUM_COR_COD_ROS_TG_POS]]-Tabla25[[#This Row],[ESC_NUM_COR_COD_ESC_TG_POS]]</f>
        <v>0.88888888888888884</v>
      </c>
      <c r="CR232" s="44">
        <f>Tabla25[[#This Row],[ESC_NUM_COR_COD_ROS_TG_TOT]]-Tabla25[[#This Row],[ESC_NUM_COR_COD_ESC_TG_TOT]]</f>
        <v>0.55172413793103425</v>
      </c>
      <c r="CS232" s="44">
        <f>Tabla25[[#This Row],[ESC_DUR_COR_COD_ROS_TG_NEG]]-Tabla25[[#This Row],[ESC_DUR_COR_COD_ESC_TG_NEG]]</f>
        <v>-667.07500000000005</v>
      </c>
      <c r="CT232" s="44">
        <f>Tabla25[[#This Row],[ESC_DUR_COR_COD_ROS_TG_NEU]]-Tabla25[[#This Row],[ESC_DUR_COR_COD_ESC_TG_NEU]]</f>
        <v>-68.233333333333348</v>
      </c>
      <c r="CU232" s="44">
        <f>Tabla25[[#This Row],[ESC_DUR_COR_COD_ROS_TG_POS]]-Tabla25[[#This Row],[ESC_DUR_COR_COD_ESC_TG_POS]]</f>
        <v>51.333333333333258</v>
      </c>
      <c r="CV232" s="44">
        <f>Tabla25[[#This Row],[ESC_DUR_COR_COD_ROS_TG_TOT]]-Tabla25[[#This Row],[ESC_DUR_COR_COD_ESC_TG_TOT]]</f>
        <v>-288.36752136752125</v>
      </c>
      <c r="CW232" s="47">
        <f>Tabla25[[#This Row],[ROS_NUM_COR_COD_ROS_TG_NEG]]-Tabla25[[#This Row],[ROS_NUM_COR_COD_ESC_TG_NEG]]</f>
        <v>-0.11111111111111116</v>
      </c>
      <c r="CX232" s="47">
        <f>Tabla25[[#This Row],[ROS_NUM_COR_COD_ROS_TG_NEU]]-Tabla25[[#This Row],[ROS_NUM_COR_COD_ESC_TG_NEU]]</f>
        <v>1.7999999999999998</v>
      </c>
      <c r="CY232" s="47">
        <f>Tabla25[[#This Row],[ROS_NUM_COR_COD_ROS_TG_POS]]-Tabla25[[#This Row],[ROS_NUM_COR_COD_ESC_TG_POS]]</f>
        <v>1.7000000000000002</v>
      </c>
      <c r="CZ232" s="47">
        <f>Tabla25[[#This Row],[ROS_NUM_COR_COD_ROS_TG_TOT]]-Tabla25[[#This Row],[ROS_NUM_COR_COD_ESC_TG_TOT]]</f>
        <v>1.1724137931034482</v>
      </c>
      <c r="DA232" s="47">
        <f>Tabla25[[#This Row],[ROS_DUR_COR_COD_ROS_TG_NEG]]-Tabla25[[#This Row],[ROS_DUR_COR_COD_ESC_TG_NEG]]</f>
        <v>246.75</v>
      </c>
      <c r="DB232" s="47">
        <f>Tabla25[[#This Row],[ROS_DUR_COR_COD_ROS_TG_NEU]]-Tabla25[[#This Row],[ROS_DUR_COR_COD_ESC_TG_NEU]]</f>
        <v>333.74285714285713</v>
      </c>
      <c r="DC232" s="47">
        <f>Tabla25[[#This Row],[ROS_DUR_COR_COD_ROS_TG_POS]]-Tabla25[[#This Row],[ROS_DUR_COR_COD_ESC_TG_POS]]</f>
        <v>339.27499999999998</v>
      </c>
      <c r="DD232" s="47">
        <f>Tabla25[[#This Row],[ROS_DUR_COR_COD_ROS_TG_TOT]]-Tabla25[[#This Row],[ROS_DUR_COR_COD_ESC_TG_TOT]]</f>
        <v>254.94444444444434</v>
      </c>
    </row>
    <row r="233" spans="1:108" x14ac:dyDescent="0.3">
      <c r="A233" s="4" t="s">
        <v>230</v>
      </c>
      <c r="B233" s="2">
        <v>60</v>
      </c>
      <c r="C233" s="2">
        <v>1</v>
      </c>
      <c r="D233" s="2">
        <v>78</v>
      </c>
      <c r="BA233" s="33">
        <f>Tabla25[[#This Row],[ROS_NUM_COR_COD_ROS_TG_NEG]]-Tabla25[[#This Row],[PAS_NUM_COR_COD_ROS_TG_NEG]]</f>
        <v>0</v>
      </c>
      <c r="BB233" s="33">
        <f>Tabla25[[#This Row],[ROS_DUR_COR_COD_ROS_TG_NEG]]-Tabla25[[#This Row],[PAS_DUR_COR_COD_ROS_TG_NEG]]</f>
        <v>0</v>
      </c>
      <c r="BC233" s="33">
        <f>Tabla25[[#This Row],[ROS_NUM_COR_COD_ROS_TG_NEU]]-Tabla25[[#This Row],[PAS_NUM_COR_COD_ROS_TG_NEU]]</f>
        <v>0</v>
      </c>
      <c r="BD233" s="33">
        <f>Tabla25[[#This Row],[ROS_DUR_COR_COD_ROS_TG_NEU]]-Tabla25[[#This Row],[PAS_DUR_COR_COD_ROS_TG_NEU]]</f>
        <v>0</v>
      </c>
      <c r="BE233" s="33">
        <f>Tabla25[[#This Row],[ROS_NUM_COR_COD_ROS_TG_POS]]-Tabla25[[#This Row],[PAS_NUM_COR_COD_ROS_TG_POS]]</f>
        <v>0</v>
      </c>
      <c r="BF233" s="33">
        <f>Tabla25[[#This Row],[ROS_DUR_COR_COD_ROS_TG_POS]]-Tabla25[[#This Row],[PAS_DUR_COR_COD_ROS_TG_POS]]</f>
        <v>0</v>
      </c>
      <c r="BG233" s="33">
        <f>Tabla25[[#This Row],[ROS_NUM_COR_COD_ROS_TG_TOT]]-Tabla25[[#This Row],[PAS_NUM_COR_COD_ROS_TG_TOT]]</f>
        <v>0</v>
      </c>
      <c r="BH233" s="33">
        <f>Tabla25[[#This Row],[ROS_DUR_COR_COD_ROS_TG_TOT]]-Tabla25[[#This Row],[PAS_DUR_COR_COD_ROS_TG_TOT]]</f>
        <v>0</v>
      </c>
      <c r="BI233" s="30">
        <f>Tabla25[[#This Row],[ROS_NUM_COR_COD_ESC_TG_NEG]]-Tabla25[[#This Row],[PAS_NUM_COR_COD_ESC_TG_NEG]]</f>
        <v>0</v>
      </c>
      <c r="BJ233" s="30">
        <f>Tabla25[[#This Row],[ROS_DUR_COR_COD_ESC_TG_NEG]]-Tabla25[[#This Row],[PAS_DUR_COR_COD_ESC_TG_NEG]]</f>
        <v>0</v>
      </c>
      <c r="BK233" s="30">
        <f>Tabla25[[#This Row],[ROS_NUM_COR_COD_ESC_TG_NEU]]-Tabla25[[#This Row],[PAS_NUM_COR_COD_ESC_TG_NEU]]</f>
        <v>0</v>
      </c>
      <c r="BL233" s="30">
        <f>Tabla25[[#This Row],[ROS_DUR_COR_COD_ESC_TG_NEU]]-Tabla25[[#This Row],[PAS_DUR_COR_COD_ESC_TG_NEU]]</f>
        <v>0</v>
      </c>
      <c r="BM233" s="30">
        <f>Tabla25[[#This Row],[ROS_NUM_COR_COD_ESC_TG_POS]]-Tabla25[[#This Row],[PAS_NUM_COR_COD_ESC_TG_POS]]</f>
        <v>0</v>
      </c>
      <c r="BN233" s="30">
        <f>Tabla25[[#This Row],[ROS_DUR_COR_COD_ESC_TG_POS]]-Tabla25[[#This Row],[PAS_DUR_COR_COD_ESC_TG_POS]]</f>
        <v>0</v>
      </c>
      <c r="BO233" s="30">
        <f>Tabla25[[#This Row],[ROS_NUM_COR_COD_ESC_TG_TOT]]-Tabla25[[#This Row],[PAS_NUM_COR_COD_ESC_TG_TOT]]</f>
        <v>0</v>
      </c>
      <c r="BP233" s="30">
        <f>Tabla25[[#This Row],[ROS_DUR_COR_COD_ESC_TG_TOT]]-Tabla25[[#This Row],[PAS_DUR_COR_COD_ESC_TG_TOT]]</f>
        <v>0</v>
      </c>
      <c r="BQ233" s="36">
        <f>Tabla25[[#This Row],[PAS_NUM_COR_COD_ROS_TG_NEG]]-Tabla25[[#This Row],[ESC_NUM_COR_COD_ROS_TG_NEG]]</f>
        <v>0</v>
      </c>
      <c r="BR233" s="36">
        <f>Tabla25[[#This Row],[PAS_DUR_COR_COD_ROS_TG_NEG]]-Tabla25[[#This Row],[ESC_DUR_COR_COD_ROS_TG_NEG]]</f>
        <v>0</v>
      </c>
      <c r="BS233" s="36">
        <f>Tabla25[[#This Row],[PAS_NUM_COR_COD_ROS_TG_NEU]]-Tabla25[[#This Row],[ESC_NUM_COR_COD_ROS_TG_NEU]]</f>
        <v>0</v>
      </c>
      <c r="BT233" s="36">
        <f>Tabla25[[#This Row],[PAS_DUR_COR_COD_ROS_TG_NEU]]-Tabla25[[#This Row],[ESC_DUR_COR_COD_ROS_TG_NEU]]</f>
        <v>0</v>
      </c>
      <c r="BU233" s="36">
        <f>Tabla25[[#This Row],[PAS_NUM_COR_COD_ROS_TG_POS]]-Tabla25[[#This Row],[ESC_NUM_COR_COD_ROS_TG_POS]]</f>
        <v>0</v>
      </c>
      <c r="BV233" s="36">
        <f>Tabla25[[#This Row],[PAS_DUR_COR_COD_ROS_TG_POS]]-Tabla25[[#This Row],[ESC_DUR_COR_COD_ROS_TG_POS]]</f>
        <v>0</v>
      </c>
      <c r="BW233" s="36">
        <f>Tabla25[[#This Row],[PAS_NUM_COR_COD_ROS_TG_TOT]]-Tabla25[[#This Row],[ESC_NUM_COR_COD_ROS_TG_TOT]]</f>
        <v>0</v>
      </c>
      <c r="BX233" s="36">
        <f>Tabla25[[#This Row],[PAS_DUR_COR_COD_ROS_TG_TOT]]-Tabla25[[#This Row],[ESC_DUR_COR_COD_ROS_TG_TOT]]</f>
        <v>0</v>
      </c>
      <c r="BY233" s="39">
        <f>Tabla25[[#This Row],[PAS_NUM_COR_COD_ESC_TG_NEG]]-Tabla25[[#This Row],[ESC_NUM_COR_COD_ESC_TG_NEG]]</f>
        <v>0</v>
      </c>
      <c r="BZ233" s="39">
        <f>Tabla25[[#This Row],[PAS_DUR_COR_COD_ESC_TG_NEG]]-Tabla25[[#This Row],[ESC_DUR_COR_COD_ESC_TG_NEG]]</f>
        <v>0</v>
      </c>
      <c r="CA233" s="39">
        <f>Tabla25[[#This Row],[PAS_NUM_COR_COD_ESC_TG_NEU]]-Tabla25[[#This Row],[ESC_NUM_COR_COD_ESC_TG_NEU]]</f>
        <v>0</v>
      </c>
      <c r="CB233" s="39">
        <f>Tabla25[[#This Row],[PAS_DUR_COR_COD_ESC_TG_NEU]]-Tabla25[[#This Row],[ESC_DUR_COR_COD_ESC_TG_NEU]]</f>
        <v>0</v>
      </c>
      <c r="CC233" s="39">
        <f>Tabla25[[#This Row],[PAS_NUM_COR_COD_ESC_TG_POS]]-Tabla25[[#This Row],[ESC_NUM_COR_COD_ESC_TG_POS]]</f>
        <v>0</v>
      </c>
      <c r="CD233" s="39">
        <f>Tabla25[[#This Row],[PAS_DUR_COR_COD_ESC_TG_POS]]-Tabla25[[#This Row],[ESC_DUR_COR_COD_ESC_TG_POS]]</f>
        <v>0</v>
      </c>
      <c r="CE233" s="39">
        <f>Tabla25[[#This Row],[PAS_NUM_COR_COD_ESC_TG_TOT]]-Tabla25[[#This Row],[ESC_NUM_COR_COD_ESC_TG_TOT]]</f>
        <v>0</v>
      </c>
      <c r="CF233" s="39">
        <f>Tabla25[[#This Row],[PAS_DUR_COR_COD_ESC_TG_TOT]]-Tabla25[[#This Row],[ESC_DUR_COR_COD_ESC_TG_TOT]]</f>
        <v>0</v>
      </c>
      <c r="CG233" s="42">
        <f>Tabla25[[#This Row],[PAS_NUM_COR_COD_ROS_TG_NEG]]-Tabla25[[#This Row],[PAS_NUM_COR_COD_ESC_TG_NEG]]</f>
        <v>0</v>
      </c>
      <c r="CH233" s="42">
        <f>Tabla25[[#This Row],[PAS_NUM_COR_COD_ROS_TG_NEU]]-Tabla25[[#This Row],[PAS_NUM_COR_COD_ESC_TG_NEU]]</f>
        <v>0</v>
      </c>
      <c r="CI233" s="42">
        <f>Tabla25[[#This Row],[PAS_NUM_COR_COD_ROS_TG_POS]]-Tabla25[[#This Row],[PAS_NUM_COR_COD_ESC_TG_POS]]</f>
        <v>0</v>
      </c>
      <c r="CJ233" s="42">
        <f>Tabla25[[#This Row],[PAS_NUM_COR_COD_ROS_TG_TOT]]-Tabla25[[#This Row],[PAS_NUM_COR_COD_ESC_TG_TOT]]</f>
        <v>0</v>
      </c>
      <c r="CK233" s="42">
        <f>Tabla25[[#This Row],[PAS_DUR_COR_COD_ROS_TG_NEG]]-Tabla25[[#This Row],[PAS_DUR_COR_COD_ESC_TG_NEG]]</f>
        <v>0</v>
      </c>
      <c r="CL233" s="42">
        <f>Tabla25[[#This Row],[PAS_DUR_COR_COD_ROS_TG_NEU]]-Tabla25[[#This Row],[PAS_DUR_COR_COD_ESC_TG_NEU]]</f>
        <v>0</v>
      </c>
      <c r="CM233" s="42">
        <f>Tabla25[[#This Row],[PAS_DUR_COR_COD_ROS_TG_POS]]-Tabla25[[#This Row],[PAS_DUR_COR_COD_ESC_TG_POS]]</f>
        <v>0</v>
      </c>
      <c r="CN233" s="42">
        <f>Tabla25[[#This Row],[PAS_DUR_COR_COD_ROS_TG_TOT]]-Tabla25[[#This Row],[PAS_DUR_COR_COD_ESC_TG_TOT]]</f>
        <v>0</v>
      </c>
      <c r="CO233" s="44">
        <f>Tabla25[[#This Row],[ESC_NUM_COR_COD_ROS_TG_NEG]]-Tabla25[[#This Row],[ESC_NUM_COR_COD_ESC_TG_NEG]]</f>
        <v>0</v>
      </c>
      <c r="CP233" s="44">
        <f>Tabla25[[#This Row],[ESC_NUM_COR_COD_ROS_TG_NEU]]-Tabla25[[#This Row],[ESC_NUM_COR_COD_ESC_TG_NEU]]</f>
        <v>0</v>
      </c>
      <c r="CQ233" s="44">
        <f>Tabla25[[#This Row],[ESC_NUM_COR_COD_ROS_TG_POS]]-Tabla25[[#This Row],[ESC_NUM_COR_COD_ESC_TG_POS]]</f>
        <v>0</v>
      </c>
      <c r="CR233" s="44">
        <f>Tabla25[[#This Row],[ESC_NUM_COR_COD_ROS_TG_TOT]]-Tabla25[[#This Row],[ESC_NUM_COR_COD_ESC_TG_TOT]]</f>
        <v>0</v>
      </c>
      <c r="CS233" s="44">
        <f>Tabla25[[#This Row],[ESC_DUR_COR_COD_ROS_TG_NEG]]-Tabla25[[#This Row],[ESC_DUR_COR_COD_ESC_TG_NEG]]</f>
        <v>0</v>
      </c>
      <c r="CT233" s="44">
        <f>Tabla25[[#This Row],[ESC_DUR_COR_COD_ROS_TG_NEU]]-Tabla25[[#This Row],[ESC_DUR_COR_COD_ESC_TG_NEU]]</f>
        <v>0</v>
      </c>
      <c r="CU233" s="44">
        <f>Tabla25[[#This Row],[ESC_DUR_COR_COD_ROS_TG_POS]]-Tabla25[[#This Row],[ESC_DUR_COR_COD_ESC_TG_POS]]</f>
        <v>0</v>
      </c>
      <c r="CV233" s="44">
        <f>Tabla25[[#This Row],[ESC_DUR_COR_COD_ROS_TG_TOT]]-Tabla25[[#This Row],[ESC_DUR_COR_COD_ESC_TG_TOT]]</f>
        <v>0</v>
      </c>
      <c r="CW233" s="47">
        <f>Tabla25[[#This Row],[ROS_NUM_COR_COD_ROS_TG_NEG]]-Tabla25[[#This Row],[ROS_NUM_COR_COD_ESC_TG_NEG]]</f>
        <v>0</v>
      </c>
      <c r="CX233" s="47">
        <f>Tabla25[[#This Row],[ROS_NUM_COR_COD_ROS_TG_NEU]]-Tabla25[[#This Row],[ROS_NUM_COR_COD_ESC_TG_NEU]]</f>
        <v>0</v>
      </c>
      <c r="CY233" s="47">
        <f>Tabla25[[#This Row],[ROS_NUM_COR_COD_ROS_TG_POS]]-Tabla25[[#This Row],[ROS_NUM_COR_COD_ESC_TG_POS]]</f>
        <v>0</v>
      </c>
      <c r="CZ233" s="47">
        <f>Tabla25[[#This Row],[ROS_NUM_COR_COD_ROS_TG_TOT]]-Tabla25[[#This Row],[ROS_NUM_COR_COD_ESC_TG_TOT]]</f>
        <v>0</v>
      </c>
      <c r="DA233" s="47">
        <f>Tabla25[[#This Row],[ROS_DUR_COR_COD_ROS_TG_NEG]]-Tabla25[[#This Row],[ROS_DUR_COR_COD_ESC_TG_NEG]]</f>
        <v>0</v>
      </c>
      <c r="DB233" s="47">
        <f>Tabla25[[#This Row],[ROS_DUR_COR_COD_ROS_TG_NEU]]-Tabla25[[#This Row],[ROS_DUR_COR_COD_ESC_TG_NEU]]</f>
        <v>0</v>
      </c>
      <c r="DC233" s="47">
        <f>Tabla25[[#This Row],[ROS_DUR_COR_COD_ROS_TG_POS]]-Tabla25[[#This Row],[ROS_DUR_COR_COD_ESC_TG_POS]]</f>
        <v>0</v>
      </c>
      <c r="DD233" s="47">
        <f>Tabla25[[#This Row],[ROS_DUR_COR_COD_ROS_TG_TOT]]-Tabla25[[#This Row],[ROS_DUR_COR_COD_ESC_TG_TOT]]</f>
        <v>0</v>
      </c>
    </row>
    <row r="234" spans="1:108" x14ac:dyDescent="0.3">
      <c r="A234" s="2" t="s">
        <v>231</v>
      </c>
      <c r="B234" s="2">
        <v>60</v>
      </c>
      <c r="C234" s="2">
        <v>2</v>
      </c>
      <c r="D234" s="2">
        <v>73</v>
      </c>
      <c r="E234" s="19">
        <v>1.95</v>
      </c>
      <c r="F234" s="19">
        <v>989.08333333333337</v>
      </c>
      <c r="G234" s="19">
        <v>1.7222222222222223</v>
      </c>
      <c r="H234" s="19">
        <v>855.77777777777783</v>
      </c>
      <c r="I234" s="19">
        <v>2.35</v>
      </c>
      <c r="J234" s="19">
        <v>1141.0833333333333</v>
      </c>
      <c r="K234" s="19">
        <v>2.0172413793103448</v>
      </c>
      <c r="L234" s="19">
        <v>1008</v>
      </c>
      <c r="M234" s="21">
        <v>2.8</v>
      </c>
      <c r="N234" s="21">
        <v>1227</v>
      </c>
      <c r="O234" s="21">
        <v>3</v>
      </c>
      <c r="P234" s="21">
        <v>1202.3846153846155</v>
      </c>
      <c r="Q234" s="21">
        <v>3</v>
      </c>
      <c r="R234" s="21">
        <v>1035.3125</v>
      </c>
      <c r="S234" s="21">
        <v>2.9310344827586206</v>
      </c>
      <c r="T234" s="21">
        <v>1148.2325581395348</v>
      </c>
      <c r="U234" s="22">
        <v>2</v>
      </c>
      <c r="V234" s="22">
        <v>1675.3333333333333</v>
      </c>
      <c r="W234" s="22">
        <v>1.8</v>
      </c>
      <c r="X234" s="22">
        <v>984.66666666666663</v>
      </c>
      <c r="Y234" s="22">
        <v>1.5</v>
      </c>
      <c r="Z234" s="22">
        <v>1164</v>
      </c>
      <c r="AA234" s="22">
        <v>1.7619047619047619</v>
      </c>
      <c r="AB234" s="22">
        <v>1274.6666666666667</v>
      </c>
      <c r="AC234" s="24">
        <v>1.75</v>
      </c>
      <c r="AD234" s="24">
        <v>1148.5</v>
      </c>
      <c r="AE234" s="24">
        <v>1.2</v>
      </c>
      <c r="AF234" s="24">
        <v>898</v>
      </c>
      <c r="AG234" s="24">
        <v>2.125</v>
      </c>
      <c r="AH234" s="24">
        <v>1388.3333333333333</v>
      </c>
      <c r="AI234" s="24">
        <v>1.7619047619047619</v>
      </c>
      <c r="AJ234" s="24">
        <v>1172.7777777777778</v>
      </c>
      <c r="AK234" s="26">
        <v>0.55555555555555558</v>
      </c>
      <c r="AL234" s="26">
        <v>489.33333333333331</v>
      </c>
      <c r="AM234" s="26">
        <v>1.1111111111111112</v>
      </c>
      <c r="AN234" s="26">
        <v>482.6</v>
      </c>
      <c r="AO234" s="26">
        <v>1.2222222222222223</v>
      </c>
      <c r="AP234" s="26">
        <v>838.66666666666663</v>
      </c>
      <c r="AQ234" s="26">
        <v>0.96296296296296291</v>
      </c>
      <c r="AR234" s="26">
        <v>581.5454545454545</v>
      </c>
      <c r="AS234" s="28">
        <v>2.6666666666666665</v>
      </c>
      <c r="AT234" s="28">
        <v>1069.5</v>
      </c>
      <c r="AU234" s="28">
        <v>2.6666666666666665</v>
      </c>
      <c r="AV234" s="28">
        <v>788.71428571428567</v>
      </c>
      <c r="AW234" s="28">
        <v>3.2222222222222223</v>
      </c>
      <c r="AX234" s="28">
        <v>1226.8571428571429</v>
      </c>
      <c r="AY234" s="28">
        <v>2.8518518518518516</v>
      </c>
      <c r="AZ234" s="28">
        <v>1026.3</v>
      </c>
      <c r="BA234" s="33">
        <f>Tabla25[[#This Row],[ROS_NUM_COR_COD_ROS_TG_NEG]]-Tabla25[[#This Row],[PAS_NUM_COR_COD_ROS_TG_NEG]]</f>
        <v>-0.1333333333333333</v>
      </c>
      <c r="BB234" s="33">
        <f>Tabla25[[#This Row],[ROS_DUR_COR_COD_ROS_TG_NEG]]-Tabla25[[#This Row],[PAS_DUR_COR_COD_ROS_TG_NEG]]</f>
        <v>-157.5</v>
      </c>
      <c r="BC234" s="33">
        <f>Tabla25[[#This Row],[ROS_NUM_COR_COD_ROS_TG_NEU]]-Tabla25[[#This Row],[PAS_NUM_COR_COD_ROS_TG_NEU]]</f>
        <v>-0.33333333333333348</v>
      </c>
      <c r="BD234" s="33">
        <f>Tabla25[[#This Row],[ROS_DUR_COR_COD_ROS_TG_NEU]]-Tabla25[[#This Row],[PAS_DUR_COR_COD_ROS_TG_NEU]]</f>
        <v>-413.67032967032981</v>
      </c>
      <c r="BE234" s="33">
        <f>Tabla25[[#This Row],[ROS_NUM_COR_COD_ROS_TG_POS]]-Tabla25[[#This Row],[PAS_NUM_COR_COD_ROS_TG_POS]]</f>
        <v>0.22222222222222232</v>
      </c>
      <c r="BF234" s="33">
        <f>Tabla25[[#This Row],[ROS_DUR_COR_COD_ROS_TG_POS]]-Tabla25[[#This Row],[PAS_DUR_COR_COD_ROS_TG_POS]]</f>
        <v>191.54464285714289</v>
      </c>
      <c r="BG234" s="33">
        <f>Tabla25[[#This Row],[ROS_NUM_COR_COD_ROS_TG_TOT]]-Tabla25[[#This Row],[PAS_NUM_COR_COD_ROS_TG_TOT]]</f>
        <v>-7.9182630906768914E-2</v>
      </c>
      <c r="BH234" s="33">
        <f>Tabla25[[#This Row],[ROS_DUR_COR_COD_ROS_TG_TOT]]-Tabla25[[#This Row],[PAS_DUR_COR_COD_ROS_TG_TOT]]</f>
        <v>-121.93255813953488</v>
      </c>
      <c r="BI234" s="30">
        <f>Tabla25[[#This Row],[ROS_NUM_COR_COD_ESC_TG_NEG]]-Tabla25[[#This Row],[PAS_NUM_COR_COD_ESC_TG_NEG]]</f>
        <v>-1.3944444444444444</v>
      </c>
      <c r="BJ234" s="30">
        <f>Tabla25[[#This Row],[ROS_DUR_COR_COD_ESC_TG_NEG]]-Tabla25[[#This Row],[PAS_DUR_COR_COD_ESC_TG_NEG]]</f>
        <v>-499.75000000000006</v>
      </c>
      <c r="BK234" s="30">
        <f>Tabla25[[#This Row],[ROS_NUM_COR_COD_ESC_TG_NEU]]-Tabla25[[#This Row],[PAS_NUM_COR_COD_ESC_TG_NEU]]</f>
        <v>-0.61111111111111116</v>
      </c>
      <c r="BL234" s="30">
        <f>Tabla25[[#This Row],[ROS_DUR_COR_COD_ESC_TG_NEU]]-Tabla25[[#This Row],[PAS_DUR_COR_COD_ESC_TG_NEU]]</f>
        <v>-373.17777777777781</v>
      </c>
      <c r="BM234" s="30">
        <f>Tabla25[[#This Row],[ROS_NUM_COR_COD_ESC_TG_POS]]-Tabla25[[#This Row],[PAS_NUM_COR_COD_ESC_TG_POS]]</f>
        <v>-1.1277777777777778</v>
      </c>
      <c r="BN234" s="30">
        <f>Tabla25[[#This Row],[ROS_DUR_COR_COD_ESC_TG_POS]]-Tabla25[[#This Row],[PAS_DUR_COR_COD_ESC_TG_POS]]</f>
        <v>-302.41666666666663</v>
      </c>
      <c r="BO234" s="30">
        <f>Tabla25[[#This Row],[ROS_NUM_COR_COD_ESC_TG_TOT]]-Tabla25[[#This Row],[PAS_NUM_COR_COD_ESC_TG_TOT]]</f>
        <v>-1.054278416347382</v>
      </c>
      <c r="BP234" s="30">
        <f>Tabla25[[#This Row],[ROS_DUR_COR_COD_ESC_TG_TOT]]-Tabla25[[#This Row],[PAS_DUR_COR_COD_ESC_TG_TOT]]</f>
        <v>-426.4545454545455</v>
      </c>
      <c r="BQ234" s="36">
        <f>Tabla25[[#This Row],[PAS_NUM_COR_COD_ROS_TG_NEG]]-Tabla25[[#This Row],[ESC_NUM_COR_COD_ROS_TG_NEG]]</f>
        <v>1.0499999999999998</v>
      </c>
      <c r="BR234" s="36">
        <f>Tabla25[[#This Row],[PAS_DUR_COR_COD_ROS_TG_NEG]]-Tabla25[[#This Row],[ESC_DUR_COR_COD_ROS_TG_NEG]]</f>
        <v>78.5</v>
      </c>
      <c r="BS234" s="36">
        <f>Tabla25[[#This Row],[PAS_NUM_COR_COD_ROS_TG_NEU]]-Tabla25[[#This Row],[ESC_NUM_COR_COD_ROS_TG_NEU]]</f>
        <v>1.8</v>
      </c>
      <c r="BT234" s="36">
        <f>Tabla25[[#This Row],[PAS_DUR_COR_COD_ROS_TG_NEU]]-Tabla25[[#This Row],[ESC_DUR_COR_COD_ROS_TG_NEU]]</f>
        <v>304.38461538461547</v>
      </c>
      <c r="BU234" s="36">
        <f>Tabla25[[#This Row],[PAS_NUM_COR_COD_ROS_TG_POS]]-Tabla25[[#This Row],[ESC_NUM_COR_COD_ROS_TG_POS]]</f>
        <v>0.875</v>
      </c>
      <c r="BV234" s="36">
        <f>Tabla25[[#This Row],[PAS_DUR_COR_COD_ROS_TG_POS]]-Tabla25[[#This Row],[ESC_DUR_COR_COD_ROS_TG_POS]]</f>
        <v>-353.02083333333326</v>
      </c>
      <c r="BW234" s="36">
        <f>Tabla25[[#This Row],[PAS_NUM_COR_COD_ROS_TG_TOT]]-Tabla25[[#This Row],[ESC_NUM_COR_COD_ROS_TG_TOT]]</f>
        <v>1.1691297208538587</v>
      </c>
      <c r="BX234" s="36">
        <f>Tabla25[[#This Row],[PAS_DUR_COR_COD_ROS_TG_TOT]]-Tabla25[[#This Row],[ESC_DUR_COR_COD_ROS_TG_TOT]]</f>
        <v>-24.545219638242997</v>
      </c>
      <c r="BY234" s="39">
        <f>Tabla25[[#This Row],[PAS_NUM_COR_COD_ESC_TG_NEG]]-Tabla25[[#This Row],[ESC_NUM_COR_COD_ESC_TG_NEG]]</f>
        <v>-5.0000000000000044E-2</v>
      </c>
      <c r="BZ234" s="39">
        <f>Tabla25[[#This Row],[PAS_DUR_COR_COD_ESC_TG_NEG]]-Tabla25[[#This Row],[ESC_DUR_COR_COD_ESC_TG_NEG]]</f>
        <v>-686.24999999999989</v>
      </c>
      <c r="CA234" s="39">
        <f>Tabla25[[#This Row],[PAS_NUM_COR_COD_ESC_TG_NEU]]-Tabla25[[#This Row],[ESC_NUM_COR_COD_ESC_TG_NEU]]</f>
        <v>-7.7777777777777724E-2</v>
      </c>
      <c r="CB234" s="39">
        <f>Tabla25[[#This Row],[PAS_DUR_COR_COD_ESC_TG_NEU]]-Tabla25[[#This Row],[ESC_DUR_COR_COD_ESC_TG_NEU]]</f>
        <v>-128.8888888888888</v>
      </c>
      <c r="CC234" s="39">
        <f>Tabla25[[#This Row],[PAS_NUM_COR_COD_ESC_TG_POS]]-Tabla25[[#This Row],[ESC_NUM_COR_COD_ESC_TG_POS]]</f>
        <v>0.85000000000000009</v>
      </c>
      <c r="CD234" s="39">
        <f>Tabla25[[#This Row],[PAS_DUR_COR_COD_ESC_TG_POS]]-Tabla25[[#This Row],[ESC_DUR_COR_COD_ESC_TG_POS]]</f>
        <v>-22.916666666666742</v>
      </c>
      <c r="CE234" s="39">
        <f>Tabla25[[#This Row],[PAS_NUM_COR_COD_ESC_TG_TOT]]-Tabla25[[#This Row],[ESC_NUM_COR_COD_ESC_TG_TOT]]</f>
        <v>0.25533661740558289</v>
      </c>
      <c r="CF234" s="39">
        <f>Tabla25[[#This Row],[PAS_DUR_COR_COD_ESC_TG_TOT]]-Tabla25[[#This Row],[ESC_DUR_COR_COD_ESC_TG_TOT]]</f>
        <v>-266.66666666666674</v>
      </c>
      <c r="CG234" s="42">
        <f>Tabla25[[#This Row],[PAS_NUM_COR_COD_ROS_TG_NEG]]-Tabla25[[#This Row],[PAS_NUM_COR_COD_ESC_TG_NEG]]</f>
        <v>0.84999999999999987</v>
      </c>
      <c r="CH234" s="42">
        <f>Tabla25[[#This Row],[PAS_NUM_COR_COD_ROS_TG_NEU]]-Tabla25[[#This Row],[PAS_NUM_COR_COD_ESC_TG_NEU]]</f>
        <v>1.2777777777777777</v>
      </c>
      <c r="CI234" s="42">
        <f>Tabla25[[#This Row],[PAS_NUM_COR_COD_ROS_TG_POS]]-Tabla25[[#This Row],[PAS_NUM_COR_COD_ESC_TG_POS]]</f>
        <v>0.64999999999999991</v>
      </c>
      <c r="CJ234" s="42">
        <f>Tabla25[[#This Row],[PAS_NUM_COR_COD_ROS_TG_TOT]]-Tabla25[[#This Row],[PAS_NUM_COR_COD_ESC_TG_TOT]]</f>
        <v>0.9137931034482758</v>
      </c>
      <c r="CK234" s="42">
        <f>Tabla25[[#This Row],[PAS_DUR_COR_COD_ROS_TG_NEG]]-Tabla25[[#This Row],[PAS_DUR_COR_COD_ESC_TG_NEG]]</f>
        <v>237.91666666666663</v>
      </c>
      <c r="CL234" s="42">
        <f>Tabla25[[#This Row],[PAS_DUR_COR_COD_ROS_TG_NEU]]-Tabla25[[#This Row],[PAS_DUR_COR_COD_ESC_TG_NEU]]</f>
        <v>346.60683760683764</v>
      </c>
      <c r="CM234" s="42">
        <f>Tabla25[[#This Row],[PAS_DUR_COR_COD_ROS_TG_POS]]-Tabla25[[#This Row],[PAS_DUR_COR_COD_ESC_TG_POS]]</f>
        <v>-105.77083333333326</v>
      </c>
      <c r="CN234" s="42">
        <f>Tabla25[[#This Row],[PAS_DUR_COR_COD_ROS_TG_TOT]]-Tabla25[[#This Row],[PAS_DUR_COR_COD_ESC_TG_TOT]]</f>
        <v>140.23255813953483</v>
      </c>
      <c r="CO234" s="44">
        <f>Tabla25[[#This Row],[ESC_NUM_COR_COD_ROS_TG_NEG]]-Tabla25[[#This Row],[ESC_NUM_COR_COD_ESC_TG_NEG]]</f>
        <v>-0.25</v>
      </c>
      <c r="CP234" s="44">
        <f>Tabla25[[#This Row],[ESC_NUM_COR_COD_ROS_TG_NEU]]-Tabla25[[#This Row],[ESC_NUM_COR_COD_ESC_TG_NEU]]</f>
        <v>-0.60000000000000009</v>
      </c>
      <c r="CQ234" s="44">
        <f>Tabla25[[#This Row],[ESC_NUM_COR_COD_ROS_TG_POS]]-Tabla25[[#This Row],[ESC_NUM_COR_COD_ESC_TG_POS]]</f>
        <v>0.625</v>
      </c>
      <c r="CR234" s="44">
        <f>Tabla25[[#This Row],[ESC_NUM_COR_COD_ROS_TG_TOT]]-Tabla25[[#This Row],[ESC_NUM_COR_COD_ESC_TG_TOT]]</f>
        <v>0</v>
      </c>
      <c r="CS234" s="44">
        <f>Tabla25[[#This Row],[ESC_DUR_COR_COD_ROS_TG_NEG]]-Tabla25[[#This Row],[ESC_DUR_COR_COD_ESC_TG_NEG]]</f>
        <v>-526.83333333333326</v>
      </c>
      <c r="CT234" s="44">
        <f>Tabla25[[#This Row],[ESC_DUR_COR_COD_ROS_TG_NEU]]-Tabla25[[#This Row],[ESC_DUR_COR_COD_ESC_TG_NEU]]</f>
        <v>-86.666666666666629</v>
      </c>
      <c r="CU234" s="44">
        <f>Tabla25[[#This Row],[ESC_DUR_COR_COD_ROS_TG_POS]]-Tabla25[[#This Row],[ESC_DUR_COR_COD_ESC_TG_POS]]</f>
        <v>224.33333333333326</v>
      </c>
      <c r="CV234" s="44">
        <f>Tabla25[[#This Row],[ESC_DUR_COR_COD_ROS_TG_TOT]]-Tabla25[[#This Row],[ESC_DUR_COR_COD_ESC_TG_TOT]]</f>
        <v>-101.88888888888891</v>
      </c>
      <c r="CW234" s="47">
        <f>Tabla25[[#This Row],[ROS_NUM_COR_COD_ROS_TG_NEG]]-Tabla25[[#This Row],[ROS_NUM_COR_COD_ESC_TG_NEG]]</f>
        <v>2.1111111111111107</v>
      </c>
      <c r="CX234" s="47">
        <f>Tabla25[[#This Row],[ROS_NUM_COR_COD_ROS_TG_NEU]]-Tabla25[[#This Row],[ROS_NUM_COR_COD_ESC_TG_NEU]]</f>
        <v>1.5555555555555554</v>
      </c>
      <c r="CY234" s="47">
        <f>Tabla25[[#This Row],[ROS_NUM_COR_COD_ROS_TG_POS]]-Tabla25[[#This Row],[ROS_NUM_COR_COD_ESC_TG_POS]]</f>
        <v>2</v>
      </c>
      <c r="CZ234" s="47">
        <f>Tabla25[[#This Row],[ROS_NUM_COR_COD_ROS_TG_TOT]]-Tabla25[[#This Row],[ROS_NUM_COR_COD_ESC_TG_TOT]]</f>
        <v>1.8888888888888888</v>
      </c>
      <c r="DA234" s="47">
        <f>Tabla25[[#This Row],[ROS_DUR_COR_COD_ROS_TG_NEG]]-Tabla25[[#This Row],[ROS_DUR_COR_COD_ESC_TG_NEG]]</f>
        <v>580.16666666666674</v>
      </c>
      <c r="DB234" s="47">
        <f>Tabla25[[#This Row],[ROS_DUR_COR_COD_ROS_TG_NEU]]-Tabla25[[#This Row],[ROS_DUR_COR_COD_ESC_TG_NEU]]</f>
        <v>306.11428571428564</v>
      </c>
      <c r="DC234" s="47">
        <f>Tabla25[[#This Row],[ROS_DUR_COR_COD_ROS_TG_POS]]-Tabla25[[#This Row],[ROS_DUR_COR_COD_ESC_TG_POS]]</f>
        <v>388.19047619047626</v>
      </c>
      <c r="DD234" s="47">
        <f>Tabla25[[#This Row],[ROS_DUR_COR_COD_ROS_TG_TOT]]-Tabla25[[#This Row],[ROS_DUR_COR_COD_ESC_TG_TOT]]</f>
        <v>444.75454545454545</v>
      </c>
    </row>
    <row r="235" spans="1:108" x14ac:dyDescent="0.3">
      <c r="A235" s="2" t="s">
        <v>232</v>
      </c>
      <c r="B235" s="2">
        <v>60</v>
      </c>
      <c r="C235" s="2">
        <v>2</v>
      </c>
      <c r="D235" s="2">
        <v>70</v>
      </c>
      <c r="E235" s="19">
        <v>3.65</v>
      </c>
      <c r="F235" s="19">
        <v>1137.1666666666667</v>
      </c>
      <c r="G235" s="19">
        <v>3.05</v>
      </c>
      <c r="H235" s="19">
        <v>927.23529411764707</v>
      </c>
      <c r="I235" s="19">
        <v>3.45</v>
      </c>
      <c r="J235" s="19">
        <v>1105.0588235294117</v>
      </c>
      <c r="K235" s="19">
        <v>3.3833333333333333</v>
      </c>
      <c r="L235" s="19">
        <v>1058.0384615384614</v>
      </c>
      <c r="M235" s="21">
        <v>3.45</v>
      </c>
      <c r="N235" s="21">
        <v>1046.1052631578948</v>
      </c>
      <c r="O235" s="21">
        <v>4.8</v>
      </c>
      <c r="P235" s="21">
        <v>1271</v>
      </c>
      <c r="Q235" s="21">
        <v>3.7</v>
      </c>
      <c r="R235" s="21">
        <v>1031.6111111111111</v>
      </c>
      <c r="S235" s="21">
        <v>3.9833333333333334</v>
      </c>
      <c r="T235" s="21">
        <v>1120.4385964912281</v>
      </c>
      <c r="U235" s="22">
        <v>6.1111111111111107</v>
      </c>
      <c r="V235" s="22">
        <v>1966.1111111111111</v>
      </c>
      <c r="W235" s="22">
        <v>6.2222222222222223</v>
      </c>
      <c r="X235" s="22">
        <v>1881.2222222222222</v>
      </c>
      <c r="Y235" s="22">
        <v>6.2</v>
      </c>
      <c r="Z235" s="22">
        <v>1817.6</v>
      </c>
      <c r="AA235" s="22">
        <v>6.1785714285714288</v>
      </c>
      <c r="AB235" s="22">
        <v>1885.7857142857142</v>
      </c>
      <c r="AC235" s="24">
        <v>1</v>
      </c>
      <c r="AD235" s="24">
        <v>523.4</v>
      </c>
      <c r="AE235" s="24">
        <v>1.3333333333333333</v>
      </c>
      <c r="AF235" s="24">
        <v>464.5</v>
      </c>
      <c r="AG235" s="24">
        <v>1.3</v>
      </c>
      <c r="AH235" s="24">
        <v>408.25</v>
      </c>
      <c r="AI235" s="24">
        <v>1.2142857142857142</v>
      </c>
      <c r="AJ235" s="24">
        <v>456.31578947368422</v>
      </c>
      <c r="AK235" s="26">
        <v>1.875</v>
      </c>
      <c r="AL235" s="26">
        <v>889</v>
      </c>
      <c r="AM235" s="26">
        <v>2.8888888888888888</v>
      </c>
      <c r="AN235" s="26">
        <v>856.42857142857144</v>
      </c>
      <c r="AO235" s="26">
        <v>1.8571428571428572</v>
      </c>
      <c r="AP235" s="26">
        <v>598.79999999999995</v>
      </c>
      <c r="AQ235" s="26">
        <v>2.25</v>
      </c>
      <c r="AR235" s="26">
        <v>784.0625</v>
      </c>
      <c r="AS235" s="28">
        <v>4.125</v>
      </c>
      <c r="AT235" s="28">
        <v>1076.625</v>
      </c>
      <c r="AU235" s="28">
        <v>2.5555555555555554</v>
      </c>
      <c r="AV235" s="28">
        <v>714.85714285714289</v>
      </c>
      <c r="AW235" s="28">
        <v>3.8571428571428572</v>
      </c>
      <c r="AX235" s="28">
        <v>901.14285714285711</v>
      </c>
      <c r="AY235" s="28">
        <v>3.4583333333333335</v>
      </c>
      <c r="AZ235" s="28">
        <v>905.68181818181813</v>
      </c>
      <c r="BA235" s="33">
        <f>Tabla25[[#This Row],[ROS_NUM_COR_COD_ROS_TG_NEG]]-Tabla25[[#This Row],[PAS_NUM_COR_COD_ROS_TG_NEG]]</f>
        <v>0.67499999999999982</v>
      </c>
      <c r="BB235" s="33">
        <f>Tabla25[[#This Row],[ROS_DUR_COR_COD_ROS_TG_NEG]]-Tabla25[[#This Row],[PAS_DUR_COR_COD_ROS_TG_NEG]]</f>
        <v>30.519736842105203</v>
      </c>
      <c r="BC235" s="33">
        <f>Tabla25[[#This Row],[ROS_NUM_COR_COD_ROS_TG_NEU]]-Tabla25[[#This Row],[PAS_NUM_COR_COD_ROS_TG_NEU]]</f>
        <v>-2.2444444444444445</v>
      </c>
      <c r="BD235" s="33">
        <f>Tabla25[[#This Row],[ROS_DUR_COR_COD_ROS_TG_NEU]]-Tabla25[[#This Row],[PAS_DUR_COR_COD_ROS_TG_NEU]]</f>
        <v>-556.14285714285711</v>
      </c>
      <c r="BE235" s="33">
        <f>Tabla25[[#This Row],[ROS_NUM_COR_COD_ROS_TG_POS]]-Tabla25[[#This Row],[PAS_NUM_COR_COD_ROS_TG_POS]]</f>
        <v>0.15714285714285703</v>
      </c>
      <c r="BF235" s="33">
        <f>Tabla25[[#This Row],[ROS_DUR_COR_COD_ROS_TG_POS]]-Tabla25[[#This Row],[PAS_DUR_COR_COD_ROS_TG_POS]]</f>
        <v>-130.46825396825398</v>
      </c>
      <c r="BG235" s="33">
        <f>Tabla25[[#This Row],[ROS_NUM_COR_COD_ROS_TG_TOT]]-Tabla25[[#This Row],[PAS_NUM_COR_COD_ROS_TG_TOT]]</f>
        <v>-0.52499999999999991</v>
      </c>
      <c r="BH235" s="33">
        <f>Tabla25[[#This Row],[ROS_DUR_COR_COD_ROS_TG_TOT]]-Tabla25[[#This Row],[PAS_DUR_COR_COD_ROS_TG_TOT]]</f>
        <v>-214.75677830940992</v>
      </c>
      <c r="BI235" s="30">
        <f>Tabla25[[#This Row],[ROS_NUM_COR_COD_ESC_TG_NEG]]-Tabla25[[#This Row],[PAS_NUM_COR_COD_ESC_TG_NEG]]</f>
        <v>-1.7749999999999999</v>
      </c>
      <c r="BJ235" s="30">
        <f>Tabla25[[#This Row],[ROS_DUR_COR_COD_ESC_TG_NEG]]-Tabla25[[#This Row],[PAS_DUR_COR_COD_ESC_TG_NEG]]</f>
        <v>-248.16666666666674</v>
      </c>
      <c r="BK235" s="30">
        <f>Tabla25[[#This Row],[ROS_NUM_COR_COD_ESC_TG_NEU]]-Tabla25[[#This Row],[PAS_NUM_COR_COD_ESC_TG_NEU]]</f>
        <v>-0.16111111111111098</v>
      </c>
      <c r="BL235" s="30">
        <f>Tabla25[[#This Row],[ROS_DUR_COR_COD_ESC_TG_NEU]]-Tabla25[[#This Row],[PAS_DUR_COR_COD_ESC_TG_NEU]]</f>
        <v>-70.806722689075627</v>
      </c>
      <c r="BM235" s="30">
        <f>Tabla25[[#This Row],[ROS_NUM_COR_COD_ESC_TG_POS]]-Tabla25[[#This Row],[PAS_NUM_COR_COD_ESC_TG_POS]]</f>
        <v>-1.592857142857143</v>
      </c>
      <c r="BN235" s="30">
        <f>Tabla25[[#This Row],[ROS_DUR_COR_COD_ESC_TG_POS]]-Tabla25[[#This Row],[PAS_DUR_COR_COD_ESC_TG_POS]]</f>
        <v>-506.25882352941176</v>
      </c>
      <c r="BO235" s="30">
        <f>Tabla25[[#This Row],[ROS_NUM_COR_COD_ESC_TG_TOT]]-Tabla25[[#This Row],[PAS_NUM_COR_COD_ESC_TG_TOT]]</f>
        <v>-1.1333333333333333</v>
      </c>
      <c r="BP235" s="30">
        <f>Tabla25[[#This Row],[ROS_DUR_COR_COD_ESC_TG_TOT]]-Tabla25[[#This Row],[PAS_DUR_COR_COD_ESC_TG_TOT]]</f>
        <v>-273.97596153846143</v>
      </c>
      <c r="BQ235" s="36">
        <f>Tabla25[[#This Row],[PAS_NUM_COR_COD_ROS_TG_NEG]]-Tabla25[[#This Row],[ESC_NUM_COR_COD_ROS_TG_NEG]]</f>
        <v>2.4500000000000002</v>
      </c>
      <c r="BR235" s="36">
        <f>Tabla25[[#This Row],[PAS_DUR_COR_COD_ROS_TG_NEG]]-Tabla25[[#This Row],[ESC_DUR_COR_COD_ROS_TG_NEG]]</f>
        <v>522.70526315789482</v>
      </c>
      <c r="BS235" s="36">
        <f>Tabla25[[#This Row],[PAS_NUM_COR_COD_ROS_TG_NEU]]-Tabla25[[#This Row],[ESC_NUM_COR_COD_ROS_TG_NEU]]</f>
        <v>3.4666666666666668</v>
      </c>
      <c r="BT235" s="36">
        <f>Tabla25[[#This Row],[PAS_DUR_COR_COD_ROS_TG_NEU]]-Tabla25[[#This Row],[ESC_DUR_COR_COD_ROS_TG_NEU]]</f>
        <v>806.5</v>
      </c>
      <c r="BU235" s="36">
        <f>Tabla25[[#This Row],[PAS_NUM_COR_COD_ROS_TG_POS]]-Tabla25[[#This Row],[ESC_NUM_COR_COD_ROS_TG_POS]]</f>
        <v>2.4000000000000004</v>
      </c>
      <c r="BV235" s="36">
        <f>Tabla25[[#This Row],[PAS_DUR_COR_COD_ROS_TG_POS]]-Tabla25[[#This Row],[ESC_DUR_COR_COD_ROS_TG_POS]]</f>
        <v>623.36111111111109</v>
      </c>
      <c r="BW235" s="36">
        <f>Tabla25[[#This Row],[PAS_NUM_COR_COD_ROS_TG_TOT]]-Tabla25[[#This Row],[ESC_NUM_COR_COD_ROS_TG_TOT]]</f>
        <v>2.769047619047619</v>
      </c>
      <c r="BX235" s="36">
        <f>Tabla25[[#This Row],[PAS_DUR_COR_COD_ROS_TG_TOT]]-Tabla25[[#This Row],[ESC_DUR_COR_COD_ROS_TG_TOT]]</f>
        <v>664.12280701754389</v>
      </c>
      <c r="BY235" s="39">
        <f>Tabla25[[#This Row],[PAS_NUM_COR_COD_ESC_TG_NEG]]-Tabla25[[#This Row],[ESC_NUM_COR_COD_ESC_TG_NEG]]</f>
        <v>-2.4611111111111108</v>
      </c>
      <c r="BZ235" s="39">
        <f>Tabla25[[#This Row],[PAS_DUR_COR_COD_ESC_TG_NEG]]-Tabla25[[#This Row],[ESC_DUR_COR_COD_ESC_TG_NEG]]</f>
        <v>-828.94444444444434</v>
      </c>
      <c r="CA235" s="39">
        <f>Tabla25[[#This Row],[PAS_NUM_COR_COD_ESC_TG_NEU]]-Tabla25[[#This Row],[ESC_NUM_COR_COD_ESC_TG_NEU]]</f>
        <v>-3.1722222222222225</v>
      </c>
      <c r="CB235" s="39">
        <f>Tabla25[[#This Row],[PAS_DUR_COR_COD_ESC_TG_NEU]]-Tabla25[[#This Row],[ESC_DUR_COR_COD_ESC_TG_NEU]]</f>
        <v>-953.9869281045751</v>
      </c>
      <c r="CC235" s="39">
        <f>Tabla25[[#This Row],[PAS_NUM_COR_COD_ESC_TG_POS]]-Tabla25[[#This Row],[ESC_NUM_COR_COD_ESC_TG_POS]]</f>
        <v>-2.75</v>
      </c>
      <c r="CD235" s="39">
        <f>Tabla25[[#This Row],[PAS_DUR_COR_COD_ESC_TG_POS]]-Tabla25[[#This Row],[ESC_DUR_COR_COD_ESC_TG_POS]]</f>
        <v>-712.5411764705882</v>
      </c>
      <c r="CE235" s="39">
        <f>Tabla25[[#This Row],[PAS_NUM_COR_COD_ESC_TG_TOT]]-Tabla25[[#This Row],[ESC_NUM_COR_COD_ESC_TG_TOT]]</f>
        <v>-2.7952380952380955</v>
      </c>
      <c r="CF235" s="39">
        <f>Tabla25[[#This Row],[PAS_DUR_COR_COD_ESC_TG_TOT]]-Tabla25[[#This Row],[ESC_DUR_COR_COD_ESC_TG_TOT]]</f>
        <v>-827.74725274725279</v>
      </c>
      <c r="CG235" s="42">
        <f>Tabla25[[#This Row],[PAS_NUM_COR_COD_ROS_TG_NEG]]-Tabla25[[#This Row],[PAS_NUM_COR_COD_ESC_TG_NEG]]</f>
        <v>-0.19999999999999973</v>
      </c>
      <c r="CH235" s="42">
        <f>Tabla25[[#This Row],[PAS_NUM_COR_COD_ROS_TG_NEU]]-Tabla25[[#This Row],[PAS_NUM_COR_COD_ESC_TG_NEU]]</f>
        <v>1.75</v>
      </c>
      <c r="CI235" s="42">
        <f>Tabla25[[#This Row],[PAS_NUM_COR_COD_ROS_TG_POS]]-Tabla25[[#This Row],[PAS_NUM_COR_COD_ESC_TG_POS]]</f>
        <v>0.25</v>
      </c>
      <c r="CJ235" s="42">
        <f>Tabla25[[#This Row],[PAS_NUM_COR_COD_ROS_TG_TOT]]-Tabla25[[#This Row],[PAS_NUM_COR_COD_ESC_TG_TOT]]</f>
        <v>0.60000000000000009</v>
      </c>
      <c r="CK235" s="42">
        <f>Tabla25[[#This Row],[PAS_DUR_COR_COD_ROS_TG_NEG]]-Tabla25[[#This Row],[PAS_DUR_COR_COD_ESC_TG_NEG]]</f>
        <v>-91.061403508771946</v>
      </c>
      <c r="CL235" s="42">
        <f>Tabla25[[#This Row],[PAS_DUR_COR_COD_ROS_TG_NEU]]-Tabla25[[#This Row],[PAS_DUR_COR_COD_ESC_TG_NEU]]</f>
        <v>343.76470588235293</v>
      </c>
      <c r="CM235" s="42">
        <f>Tabla25[[#This Row],[PAS_DUR_COR_COD_ROS_TG_POS]]-Tabla25[[#This Row],[PAS_DUR_COR_COD_ESC_TG_POS]]</f>
        <v>-73.447712418300625</v>
      </c>
      <c r="CN235" s="42">
        <f>Tabla25[[#This Row],[PAS_DUR_COR_COD_ROS_TG_TOT]]-Tabla25[[#This Row],[PAS_DUR_COR_COD_ESC_TG_TOT]]</f>
        <v>62.400134952766621</v>
      </c>
      <c r="CO235" s="44">
        <f>Tabla25[[#This Row],[ESC_NUM_COR_COD_ROS_TG_NEG]]-Tabla25[[#This Row],[ESC_NUM_COR_COD_ESC_TG_NEG]]</f>
        <v>-5.1111111111111107</v>
      </c>
      <c r="CP235" s="44">
        <f>Tabla25[[#This Row],[ESC_NUM_COR_COD_ROS_TG_NEU]]-Tabla25[[#This Row],[ESC_NUM_COR_COD_ESC_TG_NEU]]</f>
        <v>-4.8888888888888893</v>
      </c>
      <c r="CQ235" s="44">
        <f>Tabla25[[#This Row],[ESC_NUM_COR_COD_ROS_TG_POS]]-Tabla25[[#This Row],[ESC_NUM_COR_COD_ESC_TG_POS]]</f>
        <v>-4.9000000000000004</v>
      </c>
      <c r="CR235" s="44">
        <f>Tabla25[[#This Row],[ESC_NUM_COR_COD_ROS_TG_TOT]]-Tabla25[[#This Row],[ESC_NUM_COR_COD_ESC_TG_TOT]]</f>
        <v>-4.9642857142857144</v>
      </c>
      <c r="CS235" s="44">
        <f>Tabla25[[#This Row],[ESC_DUR_COR_COD_ROS_TG_NEG]]-Tabla25[[#This Row],[ESC_DUR_COR_COD_ESC_TG_NEG]]</f>
        <v>-1442.7111111111112</v>
      </c>
      <c r="CT235" s="44">
        <f>Tabla25[[#This Row],[ESC_DUR_COR_COD_ROS_TG_NEU]]-Tabla25[[#This Row],[ESC_DUR_COR_COD_ESC_TG_NEU]]</f>
        <v>-1416.7222222222222</v>
      </c>
      <c r="CU235" s="44">
        <f>Tabla25[[#This Row],[ESC_DUR_COR_COD_ROS_TG_POS]]-Tabla25[[#This Row],[ESC_DUR_COR_COD_ESC_TG_POS]]</f>
        <v>-1409.35</v>
      </c>
      <c r="CV235" s="44">
        <f>Tabla25[[#This Row],[ESC_DUR_COR_COD_ROS_TG_TOT]]-Tabla25[[#This Row],[ESC_DUR_COR_COD_ESC_TG_TOT]]</f>
        <v>-1429.4699248120301</v>
      </c>
      <c r="CW235" s="47">
        <f>Tabla25[[#This Row],[ROS_NUM_COR_COD_ROS_TG_NEG]]-Tabla25[[#This Row],[ROS_NUM_COR_COD_ESC_TG_NEG]]</f>
        <v>2.25</v>
      </c>
      <c r="CX235" s="47">
        <f>Tabla25[[#This Row],[ROS_NUM_COR_COD_ROS_TG_NEU]]-Tabla25[[#This Row],[ROS_NUM_COR_COD_ESC_TG_NEU]]</f>
        <v>-0.33333333333333348</v>
      </c>
      <c r="CY235" s="47">
        <f>Tabla25[[#This Row],[ROS_NUM_COR_COD_ROS_TG_POS]]-Tabla25[[#This Row],[ROS_NUM_COR_COD_ESC_TG_POS]]</f>
        <v>2</v>
      </c>
      <c r="CZ235" s="47">
        <f>Tabla25[[#This Row],[ROS_NUM_COR_COD_ROS_TG_TOT]]-Tabla25[[#This Row],[ROS_NUM_COR_COD_ESC_TG_TOT]]</f>
        <v>1.2083333333333335</v>
      </c>
      <c r="DA235" s="47">
        <f>Tabla25[[#This Row],[ROS_DUR_COR_COD_ROS_TG_NEG]]-Tabla25[[#This Row],[ROS_DUR_COR_COD_ESC_TG_NEG]]</f>
        <v>187.625</v>
      </c>
      <c r="DB235" s="47">
        <f>Tabla25[[#This Row],[ROS_DUR_COR_COD_ROS_TG_NEU]]-Tabla25[[#This Row],[ROS_DUR_COR_COD_ESC_TG_NEU]]</f>
        <v>-141.57142857142856</v>
      </c>
      <c r="DC235" s="47">
        <f>Tabla25[[#This Row],[ROS_DUR_COR_COD_ROS_TG_POS]]-Tabla25[[#This Row],[ROS_DUR_COR_COD_ESC_TG_POS]]</f>
        <v>302.34285714285716</v>
      </c>
      <c r="DD235" s="47">
        <f>Tabla25[[#This Row],[ROS_DUR_COR_COD_ROS_TG_TOT]]-Tabla25[[#This Row],[ROS_DUR_COR_COD_ESC_TG_TOT]]</f>
        <v>121.61931818181813</v>
      </c>
    </row>
    <row r="236" spans="1:108" x14ac:dyDescent="0.3">
      <c r="A236" s="2" t="s">
        <v>233</v>
      </c>
      <c r="B236" s="2">
        <v>60</v>
      </c>
      <c r="C236" s="2">
        <v>2</v>
      </c>
      <c r="D236" s="2">
        <v>70</v>
      </c>
      <c r="E236" s="19">
        <v>2.35</v>
      </c>
      <c r="F236" s="19">
        <v>897</v>
      </c>
      <c r="G236" s="19">
        <v>3.15</v>
      </c>
      <c r="H236" s="19">
        <v>934.06666666666672</v>
      </c>
      <c r="I236" s="19">
        <v>2.65</v>
      </c>
      <c r="J236" s="19">
        <v>933.92307692307691</v>
      </c>
      <c r="K236" s="19">
        <v>2.7166666666666668</v>
      </c>
      <c r="L236" s="19">
        <v>922.26829268292681</v>
      </c>
      <c r="M236" s="21">
        <v>3.15</v>
      </c>
      <c r="N236" s="21">
        <v>975.28571428571433</v>
      </c>
      <c r="O236" s="21">
        <v>2.4500000000000002</v>
      </c>
      <c r="P236" s="21">
        <v>841</v>
      </c>
      <c r="Q236" s="21">
        <v>1.9</v>
      </c>
      <c r="R236" s="21">
        <v>740.16666666666663</v>
      </c>
      <c r="S236" s="21">
        <v>2.5</v>
      </c>
      <c r="T236" s="21">
        <v>858.17948717948718</v>
      </c>
      <c r="U236" s="22">
        <v>5.8</v>
      </c>
      <c r="V236" s="22">
        <v>1854.3333333333333</v>
      </c>
      <c r="W236" s="22">
        <v>4.5555555555555554</v>
      </c>
      <c r="X236" s="22">
        <v>1357.2222222222222</v>
      </c>
      <c r="Y236" s="22">
        <v>5</v>
      </c>
      <c r="Z236" s="22">
        <v>1744.875</v>
      </c>
      <c r="AA236" s="22">
        <v>5.1379310344827589</v>
      </c>
      <c r="AB236" s="22">
        <v>1648.5769230769231</v>
      </c>
      <c r="AC236" s="24">
        <v>1.6</v>
      </c>
      <c r="AD236" s="24">
        <v>603</v>
      </c>
      <c r="AE236" s="24">
        <v>3</v>
      </c>
      <c r="AF236" s="24">
        <v>1116.2</v>
      </c>
      <c r="AG236" s="24">
        <v>2.6</v>
      </c>
      <c r="AH236" s="24">
        <v>1001.5714285714286</v>
      </c>
      <c r="AI236" s="24">
        <v>2.3793103448275863</v>
      </c>
      <c r="AJ236" s="24">
        <v>884.89473684210532</v>
      </c>
      <c r="AK236" s="26">
        <v>3.3333333333333335</v>
      </c>
      <c r="AL236" s="26">
        <v>1065.8</v>
      </c>
      <c r="AM236" s="26">
        <v>2.625</v>
      </c>
      <c r="AN236" s="26">
        <v>866</v>
      </c>
      <c r="AO236" s="26">
        <v>1.25</v>
      </c>
      <c r="AP236" s="26">
        <v>791.33333333333337</v>
      </c>
      <c r="AQ236" s="26">
        <v>2.3181818181818183</v>
      </c>
      <c r="AR236" s="26">
        <v>921.35714285714289</v>
      </c>
      <c r="AS236" s="28">
        <v>3</v>
      </c>
      <c r="AT236" s="28">
        <v>1194.5</v>
      </c>
      <c r="AU236" s="28">
        <v>3</v>
      </c>
      <c r="AV236" s="28">
        <v>1031</v>
      </c>
      <c r="AW236" s="28">
        <v>4.25</v>
      </c>
      <c r="AX236" s="28">
        <v>1246.7142857142858</v>
      </c>
      <c r="AY236" s="28">
        <v>3.4545454545454546</v>
      </c>
      <c r="AZ236" s="28">
        <v>1158.2941176470588</v>
      </c>
      <c r="BA236" s="33">
        <f>Tabla25[[#This Row],[ROS_NUM_COR_COD_ROS_TG_NEG]]-Tabla25[[#This Row],[PAS_NUM_COR_COD_ROS_TG_NEG]]</f>
        <v>-0.14999999999999991</v>
      </c>
      <c r="BB236" s="33">
        <f>Tabla25[[#This Row],[ROS_DUR_COR_COD_ROS_TG_NEG]]-Tabla25[[#This Row],[PAS_DUR_COR_COD_ROS_TG_NEG]]</f>
        <v>219.21428571428567</v>
      </c>
      <c r="BC236" s="33">
        <f>Tabla25[[#This Row],[ROS_NUM_COR_COD_ROS_TG_NEU]]-Tabla25[[#This Row],[PAS_NUM_COR_COD_ROS_TG_NEU]]</f>
        <v>0.54999999999999982</v>
      </c>
      <c r="BD236" s="33">
        <f>Tabla25[[#This Row],[ROS_DUR_COR_COD_ROS_TG_NEU]]-Tabla25[[#This Row],[PAS_DUR_COR_COD_ROS_TG_NEU]]</f>
        <v>190</v>
      </c>
      <c r="BE236" s="33">
        <f>Tabla25[[#This Row],[ROS_NUM_COR_COD_ROS_TG_POS]]-Tabla25[[#This Row],[PAS_NUM_COR_COD_ROS_TG_POS]]</f>
        <v>2.35</v>
      </c>
      <c r="BF236" s="33">
        <f>Tabla25[[#This Row],[ROS_DUR_COR_COD_ROS_TG_POS]]-Tabla25[[#This Row],[PAS_DUR_COR_COD_ROS_TG_POS]]</f>
        <v>506.54761904761915</v>
      </c>
      <c r="BG236" s="33">
        <f>Tabla25[[#This Row],[ROS_NUM_COR_COD_ROS_TG_TOT]]-Tabla25[[#This Row],[PAS_NUM_COR_COD_ROS_TG_TOT]]</f>
        <v>0.95454545454545459</v>
      </c>
      <c r="BH236" s="33">
        <f>Tabla25[[#This Row],[ROS_DUR_COR_COD_ROS_TG_TOT]]-Tabla25[[#This Row],[PAS_DUR_COR_COD_ROS_TG_TOT]]</f>
        <v>300.1146304675716</v>
      </c>
      <c r="BI236" s="30">
        <f>Tabla25[[#This Row],[ROS_NUM_COR_COD_ESC_TG_NEG]]-Tabla25[[#This Row],[PAS_NUM_COR_COD_ESC_TG_NEG]]</f>
        <v>0.98333333333333339</v>
      </c>
      <c r="BJ236" s="30">
        <f>Tabla25[[#This Row],[ROS_DUR_COR_COD_ESC_TG_NEG]]-Tabla25[[#This Row],[PAS_DUR_COR_COD_ESC_TG_NEG]]</f>
        <v>168.79999999999995</v>
      </c>
      <c r="BK236" s="30">
        <f>Tabla25[[#This Row],[ROS_NUM_COR_COD_ESC_TG_NEU]]-Tabla25[[#This Row],[PAS_NUM_COR_COD_ESC_TG_NEU]]</f>
        <v>-0.52499999999999991</v>
      </c>
      <c r="BL236" s="30">
        <f>Tabla25[[#This Row],[ROS_DUR_COR_COD_ESC_TG_NEU]]-Tabla25[[#This Row],[PAS_DUR_COR_COD_ESC_TG_NEU]]</f>
        <v>-68.06666666666672</v>
      </c>
      <c r="BM236" s="30">
        <f>Tabla25[[#This Row],[ROS_NUM_COR_COD_ESC_TG_POS]]-Tabla25[[#This Row],[PAS_NUM_COR_COD_ESC_TG_POS]]</f>
        <v>-1.4</v>
      </c>
      <c r="BN236" s="30">
        <f>Tabla25[[#This Row],[ROS_DUR_COR_COD_ESC_TG_POS]]-Tabla25[[#This Row],[PAS_DUR_COR_COD_ESC_TG_POS]]</f>
        <v>-142.58974358974353</v>
      </c>
      <c r="BO236" s="30">
        <f>Tabla25[[#This Row],[ROS_NUM_COR_COD_ESC_TG_TOT]]-Tabla25[[#This Row],[PAS_NUM_COR_COD_ESC_TG_TOT]]</f>
        <v>-0.39848484848484844</v>
      </c>
      <c r="BP236" s="30">
        <f>Tabla25[[#This Row],[ROS_DUR_COR_COD_ESC_TG_TOT]]-Tabla25[[#This Row],[PAS_DUR_COR_COD_ESC_TG_TOT]]</f>
        <v>-0.91114982578392301</v>
      </c>
      <c r="BQ236" s="36">
        <f>Tabla25[[#This Row],[PAS_NUM_COR_COD_ROS_TG_NEG]]-Tabla25[[#This Row],[ESC_NUM_COR_COD_ROS_TG_NEG]]</f>
        <v>1.5499999999999998</v>
      </c>
      <c r="BR236" s="36">
        <f>Tabla25[[#This Row],[PAS_DUR_COR_COD_ROS_TG_NEG]]-Tabla25[[#This Row],[ESC_DUR_COR_COD_ROS_TG_NEG]]</f>
        <v>372.28571428571433</v>
      </c>
      <c r="BS236" s="36">
        <f>Tabla25[[#This Row],[PAS_NUM_COR_COD_ROS_TG_NEU]]-Tabla25[[#This Row],[ESC_NUM_COR_COD_ROS_TG_NEU]]</f>
        <v>-0.54999999999999982</v>
      </c>
      <c r="BT236" s="36">
        <f>Tabla25[[#This Row],[PAS_DUR_COR_COD_ROS_TG_NEU]]-Tabla25[[#This Row],[ESC_DUR_COR_COD_ROS_TG_NEU]]</f>
        <v>-275.20000000000005</v>
      </c>
      <c r="BU236" s="36">
        <f>Tabla25[[#This Row],[PAS_NUM_COR_COD_ROS_TG_POS]]-Tabla25[[#This Row],[ESC_NUM_COR_COD_ROS_TG_POS]]</f>
        <v>-0.70000000000000018</v>
      </c>
      <c r="BV236" s="36">
        <f>Tabla25[[#This Row],[PAS_DUR_COR_COD_ROS_TG_POS]]-Tabla25[[#This Row],[ESC_DUR_COR_COD_ROS_TG_POS]]</f>
        <v>-261.40476190476193</v>
      </c>
      <c r="BW236" s="36">
        <f>Tabla25[[#This Row],[PAS_NUM_COR_COD_ROS_TG_TOT]]-Tabla25[[#This Row],[ESC_NUM_COR_COD_ROS_TG_TOT]]</f>
        <v>0.1206896551724137</v>
      </c>
      <c r="BX236" s="36">
        <f>Tabla25[[#This Row],[PAS_DUR_COR_COD_ROS_TG_TOT]]-Tabla25[[#This Row],[ESC_DUR_COR_COD_ROS_TG_TOT]]</f>
        <v>-26.715249662618135</v>
      </c>
      <c r="BY236" s="39">
        <f>Tabla25[[#This Row],[PAS_NUM_COR_COD_ESC_TG_NEG]]-Tabla25[[#This Row],[ESC_NUM_COR_COD_ESC_TG_NEG]]</f>
        <v>-3.4499999999999997</v>
      </c>
      <c r="BZ236" s="39">
        <f>Tabla25[[#This Row],[PAS_DUR_COR_COD_ESC_TG_NEG]]-Tabla25[[#This Row],[ESC_DUR_COR_COD_ESC_TG_NEG]]</f>
        <v>-957.33333333333326</v>
      </c>
      <c r="CA236" s="39">
        <f>Tabla25[[#This Row],[PAS_NUM_COR_COD_ESC_TG_NEU]]-Tabla25[[#This Row],[ESC_NUM_COR_COD_ESC_TG_NEU]]</f>
        <v>-1.4055555555555554</v>
      </c>
      <c r="CB236" s="39">
        <f>Tabla25[[#This Row],[PAS_DUR_COR_COD_ESC_TG_NEU]]-Tabla25[[#This Row],[ESC_DUR_COR_COD_ESC_TG_NEU]]</f>
        <v>-423.15555555555545</v>
      </c>
      <c r="CC236" s="39">
        <f>Tabla25[[#This Row],[PAS_NUM_COR_COD_ESC_TG_POS]]-Tabla25[[#This Row],[ESC_NUM_COR_COD_ESC_TG_POS]]</f>
        <v>-2.35</v>
      </c>
      <c r="CD236" s="39">
        <f>Tabla25[[#This Row],[PAS_DUR_COR_COD_ESC_TG_POS]]-Tabla25[[#This Row],[ESC_DUR_COR_COD_ESC_TG_POS]]</f>
        <v>-810.95192307692309</v>
      </c>
      <c r="CE236" s="39">
        <f>Tabla25[[#This Row],[PAS_NUM_COR_COD_ESC_TG_TOT]]-Tabla25[[#This Row],[ESC_NUM_COR_COD_ESC_TG_TOT]]</f>
        <v>-2.4212643678160921</v>
      </c>
      <c r="CF236" s="39">
        <f>Tabla25[[#This Row],[PAS_DUR_COR_COD_ESC_TG_TOT]]-Tabla25[[#This Row],[ESC_DUR_COR_COD_ESC_TG_TOT]]</f>
        <v>-726.30863039399628</v>
      </c>
      <c r="CG236" s="42">
        <f>Tabla25[[#This Row],[PAS_NUM_COR_COD_ROS_TG_NEG]]-Tabla25[[#This Row],[PAS_NUM_COR_COD_ESC_TG_NEG]]</f>
        <v>0.79999999999999982</v>
      </c>
      <c r="CH236" s="42">
        <f>Tabla25[[#This Row],[PAS_NUM_COR_COD_ROS_TG_NEU]]-Tabla25[[#This Row],[PAS_NUM_COR_COD_ESC_TG_NEU]]</f>
        <v>-0.69999999999999973</v>
      </c>
      <c r="CI236" s="42">
        <f>Tabla25[[#This Row],[PAS_NUM_COR_COD_ROS_TG_POS]]-Tabla25[[#This Row],[PAS_NUM_COR_COD_ESC_TG_POS]]</f>
        <v>-0.75</v>
      </c>
      <c r="CJ236" s="42">
        <f>Tabla25[[#This Row],[PAS_NUM_COR_COD_ROS_TG_TOT]]-Tabla25[[#This Row],[PAS_NUM_COR_COD_ESC_TG_TOT]]</f>
        <v>-0.21666666666666679</v>
      </c>
      <c r="CK236" s="42">
        <f>Tabla25[[#This Row],[PAS_DUR_COR_COD_ROS_TG_NEG]]-Tabla25[[#This Row],[PAS_DUR_COR_COD_ESC_TG_NEG]]</f>
        <v>78.285714285714334</v>
      </c>
      <c r="CL236" s="42">
        <f>Tabla25[[#This Row],[PAS_DUR_COR_COD_ROS_TG_NEU]]-Tabla25[[#This Row],[PAS_DUR_COR_COD_ESC_TG_NEU]]</f>
        <v>-93.06666666666672</v>
      </c>
      <c r="CM236" s="42">
        <f>Tabla25[[#This Row],[PAS_DUR_COR_COD_ROS_TG_POS]]-Tabla25[[#This Row],[PAS_DUR_COR_COD_ESC_TG_POS]]</f>
        <v>-193.75641025641028</v>
      </c>
      <c r="CN236" s="42">
        <f>Tabla25[[#This Row],[PAS_DUR_COR_COD_ROS_TG_TOT]]-Tabla25[[#This Row],[PAS_DUR_COR_COD_ESC_TG_TOT]]</f>
        <v>-64.08880550343963</v>
      </c>
      <c r="CO236" s="44">
        <f>Tabla25[[#This Row],[ESC_NUM_COR_COD_ROS_TG_NEG]]-Tabla25[[#This Row],[ESC_NUM_COR_COD_ESC_TG_NEG]]</f>
        <v>-4.1999999999999993</v>
      </c>
      <c r="CP236" s="44">
        <f>Tabla25[[#This Row],[ESC_NUM_COR_COD_ROS_TG_NEU]]-Tabla25[[#This Row],[ESC_NUM_COR_COD_ESC_TG_NEU]]</f>
        <v>-1.5555555555555554</v>
      </c>
      <c r="CQ236" s="44">
        <f>Tabla25[[#This Row],[ESC_NUM_COR_COD_ROS_TG_POS]]-Tabla25[[#This Row],[ESC_NUM_COR_COD_ESC_TG_POS]]</f>
        <v>-2.4</v>
      </c>
      <c r="CR236" s="44">
        <f>Tabla25[[#This Row],[ESC_NUM_COR_COD_ROS_TG_TOT]]-Tabla25[[#This Row],[ESC_NUM_COR_COD_ESC_TG_TOT]]</f>
        <v>-2.7586206896551726</v>
      </c>
      <c r="CS236" s="44">
        <f>Tabla25[[#This Row],[ESC_DUR_COR_COD_ROS_TG_NEG]]-Tabla25[[#This Row],[ESC_DUR_COR_COD_ESC_TG_NEG]]</f>
        <v>-1251.3333333333333</v>
      </c>
      <c r="CT236" s="44">
        <f>Tabla25[[#This Row],[ESC_DUR_COR_COD_ROS_TG_NEU]]-Tabla25[[#This Row],[ESC_DUR_COR_COD_ESC_TG_NEU]]</f>
        <v>-241.02222222222213</v>
      </c>
      <c r="CU236" s="44">
        <f>Tabla25[[#This Row],[ESC_DUR_COR_COD_ROS_TG_POS]]-Tabla25[[#This Row],[ESC_DUR_COR_COD_ESC_TG_POS]]</f>
        <v>-743.30357142857144</v>
      </c>
      <c r="CV236" s="44">
        <f>Tabla25[[#This Row],[ESC_DUR_COR_COD_ROS_TG_TOT]]-Tabla25[[#This Row],[ESC_DUR_COR_COD_ESC_TG_TOT]]</f>
        <v>-763.68218623481778</v>
      </c>
      <c r="CW236" s="47">
        <f>Tabla25[[#This Row],[ROS_NUM_COR_COD_ROS_TG_NEG]]-Tabla25[[#This Row],[ROS_NUM_COR_COD_ESC_TG_NEG]]</f>
        <v>-0.33333333333333348</v>
      </c>
      <c r="CX236" s="47">
        <f>Tabla25[[#This Row],[ROS_NUM_COR_COD_ROS_TG_NEU]]-Tabla25[[#This Row],[ROS_NUM_COR_COD_ESC_TG_NEU]]</f>
        <v>0.375</v>
      </c>
      <c r="CY236" s="47">
        <f>Tabla25[[#This Row],[ROS_NUM_COR_COD_ROS_TG_POS]]-Tabla25[[#This Row],[ROS_NUM_COR_COD_ESC_TG_POS]]</f>
        <v>3</v>
      </c>
      <c r="CZ236" s="47">
        <f>Tabla25[[#This Row],[ROS_NUM_COR_COD_ROS_TG_TOT]]-Tabla25[[#This Row],[ROS_NUM_COR_COD_ESC_TG_TOT]]</f>
        <v>1.1363636363636362</v>
      </c>
      <c r="DA236" s="47">
        <f>Tabla25[[#This Row],[ROS_DUR_COR_COD_ROS_TG_NEG]]-Tabla25[[#This Row],[ROS_DUR_COR_COD_ESC_TG_NEG]]</f>
        <v>128.70000000000005</v>
      </c>
      <c r="DB236" s="47">
        <f>Tabla25[[#This Row],[ROS_DUR_COR_COD_ROS_TG_NEU]]-Tabla25[[#This Row],[ROS_DUR_COR_COD_ESC_TG_NEU]]</f>
        <v>165</v>
      </c>
      <c r="DC236" s="47">
        <f>Tabla25[[#This Row],[ROS_DUR_COR_COD_ROS_TG_POS]]-Tabla25[[#This Row],[ROS_DUR_COR_COD_ESC_TG_POS]]</f>
        <v>455.38095238095241</v>
      </c>
      <c r="DD236" s="47">
        <f>Tabla25[[#This Row],[ROS_DUR_COR_COD_ROS_TG_TOT]]-Tabla25[[#This Row],[ROS_DUR_COR_COD_ESC_TG_TOT]]</f>
        <v>236.93697478991589</v>
      </c>
    </row>
    <row r="237" spans="1:108" x14ac:dyDescent="0.3">
      <c r="A237" s="2" t="s">
        <v>234</v>
      </c>
      <c r="B237" s="2">
        <v>60</v>
      </c>
      <c r="C237" s="2">
        <v>2</v>
      </c>
      <c r="D237" s="2">
        <v>75</v>
      </c>
      <c r="E237" s="19">
        <v>1.8947368421052631</v>
      </c>
      <c r="F237" s="19">
        <v>459.35714285714283</v>
      </c>
      <c r="G237" s="19">
        <v>1.35</v>
      </c>
      <c r="H237" s="19">
        <v>374.25</v>
      </c>
      <c r="I237" s="19">
        <v>1.1499999999999999</v>
      </c>
      <c r="J237" s="19">
        <v>339.18181818181819</v>
      </c>
      <c r="K237" s="19">
        <v>1.4576271186440677</v>
      </c>
      <c r="L237" s="19">
        <v>396.02702702702703</v>
      </c>
      <c r="M237" s="21">
        <v>1.3157894736842106</v>
      </c>
      <c r="N237" s="21">
        <v>298</v>
      </c>
      <c r="O237" s="21">
        <v>1.1499999999999999</v>
      </c>
      <c r="P237" s="21">
        <v>209.9375</v>
      </c>
      <c r="Q237" s="21">
        <v>1.45</v>
      </c>
      <c r="R237" s="21">
        <v>283.8</v>
      </c>
      <c r="S237" s="21">
        <v>1.3050847457627119</v>
      </c>
      <c r="T237" s="21">
        <v>261.13636363636363</v>
      </c>
      <c r="U237" s="22">
        <v>1</v>
      </c>
      <c r="V237" s="22">
        <v>203.2</v>
      </c>
      <c r="W237" s="22">
        <v>1.75</v>
      </c>
      <c r="X237" s="22">
        <v>447.5</v>
      </c>
      <c r="Y237" s="22">
        <v>1.4</v>
      </c>
      <c r="Z237" s="22">
        <v>597</v>
      </c>
      <c r="AA237" s="22">
        <v>1.4210526315789473</v>
      </c>
      <c r="AB237" s="22">
        <v>376.53846153846155</v>
      </c>
      <c r="AC237" s="24">
        <v>1.8333333333333333</v>
      </c>
      <c r="AD237" s="24">
        <v>751.66666666666663</v>
      </c>
      <c r="AE237" s="24">
        <v>1.625</v>
      </c>
      <c r="AF237" s="24">
        <v>659.25</v>
      </c>
      <c r="AG237" s="24">
        <v>2.2000000000000002</v>
      </c>
      <c r="AH237" s="24">
        <v>443.33333333333331</v>
      </c>
      <c r="AI237" s="24">
        <v>1.8421052631578947</v>
      </c>
      <c r="AJ237" s="24">
        <v>622.20000000000005</v>
      </c>
      <c r="AK237" s="26">
        <v>2.625</v>
      </c>
      <c r="AL237" s="26">
        <v>461</v>
      </c>
      <c r="AM237" s="26">
        <v>2.8888888888888888</v>
      </c>
      <c r="AN237" s="26">
        <v>670</v>
      </c>
      <c r="AO237" s="26">
        <v>3.2</v>
      </c>
      <c r="AP237" s="26">
        <v>688.55555555555554</v>
      </c>
      <c r="AQ237" s="26">
        <v>2.925925925925926</v>
      </c>
      <c r="AR237" s="26">
        <v>609.79999999999995</v>
      </c>
      <c r="AS237" s="28">
        <v>3.875</v>
      </c>
      <c r="AT237" s="28">
        <v>724.25</v>
      </c>
      <c r="AU237" s="28">
        <v>4.7777777777777777</v>
      </c>
      <c r="AV237" s="28">
        <v>839</v>
      </c>
      <c r="AW237" s="28">
        <v>3.5</v>
      </c>
      <c r="AX237" s="28">
        <v>649</v>
      </c>
      <c r="AY237" s="28">
        <v>4.0370370370370372</v>
      </c>
      <c r="AZ237" s="28">
        <v>737.92307692307691</v>
      </c>
      <c r="BA237" s="33">
        <f>Tabla25[[#This Row],[ROS_NUM_COR_COD_ROS_TG_NEG]]-Tabla25[[#This Row],[PAS_NUM_COR_COD_ROS_TG_NEG]]</f>
        <v>2.5592105263157894</v>
      </c>
      <c r="BB237" s="33">
        <f>Tabla25[[#This Row],[ROS_DUR_COR_COD_ROS_TG_NEG]]-Tabla25[[#This Row],[PAS_DUR_COR_COD_ROS_TG_NEG]]</f>
        <v>426.25</v>
      </c>
      <c r="BC237" s="33">
        <f>Tabla25[[#This Row],[ROS_NUM_COR_COD_ROS_TG_NEU]]-Tabla25[[#This Row],[PAS_NUM_COR_COD_ROS_TG_NEU]]</f>
        <v>3.6277777777777778</v>
      </c>
      <c r="BD237" s="33">
        <f>Tabla25[[#This Row],[ROS_DUR_COR_COD_ROS_TG_NEU]]-Tabla25[[#This Row],[PAS_DUR_COR_COD_ROS_TG_NEU]]</f>
        <v>629.0625</v>
      </c>
      <c r="BE237" s="33">
        <f>Tabla25[[#This Row],[ROS_NUM_COR_COD_ROS_TG_POS]]-Tabla25[[#This Row],[PAS_NUM_COR_COD_ROS_TG_POS]]</f>
        <v>2.0499999999999998</v>
      </c>
      <c r="BF237" s="33">
        <f>Tabla25[[#This Row],[ROS_DUR_COR_COD_ROS_TG_POS]]-Tabla25[[#This Row],[PAS_DUR_COR_COD_ROS_TG_POS]]</f>
        <v>365.2</v>
      </c>
      <c r="BG237" s="33">
        <f>Tabla25[[#This Row],[ROS_NUM_COR_COD_ROS_TG_TOT]]-Tabla25[[#This Row],[PAS_NUM_COR_COD_ROS_TG_TOT]]</f>
        <v>2.7319522912743253</v>
      </c>
      <c r="BH237" s="33">
        <f>Tabla25[[#This Row],[ROS_DUR_COR_COD_ROS_TG_TOT]]-Tabla25[[#This Row],[PAS_DUR_COR_COD_ROS_TG_TOT]]</f>
        <v>476.78671328671328</v>
      </c>
      <c r="BI237" s="30">
        <f>Tabla25[[#This Row],[ROS_NUM_COR_COD_ESC_TG_NEG]]-Tabla25[[#This Row],[PAS_NUM_COR_COD_ESC_TG_NEG]]</f>
        <v>0.73026315789473695</v>
      </c>
      <c r="BJ237" s="30">
        <f>Tabla25[[#This Row],[ROS_DUR_COR_COD_ESC_TG_NEG]]-Tabla25[[#This Row],[PAS_DUR_COR_COD_ESC_TG_NEG]]</f>
        <v>1.6428571428571672</v>
      </c>
      <c r="BK237" s="30">
        <f>Tabla25[[#This Row],[ROS_NUM_COR_COD_ESC_TG_NEU]]-Tabla25[[#This Row],[PAS_NUM_COR_COD_ESC_TG_NEU]]</f>
        <v>1.5388888888888888</v>
      </c>
      <c r="BL237" s="30">
        <f>Tabla25[[#This Row],[ROS_DUR_COR_COD_ESC_TG_NEU]]-Tabla25[[#This Row],[PAS_DUR_COR_COD_ESC_TG_NEU]]</f>
        <v>295.75</v>
      </c>
      <c r="BM237" s="30">
        <f>Tabla25[[#This Row],[ROS_NUM_COR_COD_ESC_TG_POS]]-Tabla25[[#This Row],[PAS_NUM_COR_COD_ESC_TG_POS]]</f>
        <v>2.0500000000000003</v>
      </c>
      <c r="BN237" s="30">
        <f>Tabla25[[#This Row],[ROS_DUR_COR_COD_ESC_TG_POS]]-Tabla25[[#This Row],[PAS_DUR_COR_COD_ESC_TG_POS]]</f>
        <v>349.37373737373736</v>
      </c>
      <c r="BO237" s="30">
        <f>Tabla25[[#This Row],[ROS_NUM_COR_COD_ESC_TG_TOT]]-Tabla25[[#This Row],[PAS_NUM_COR_COD_ESC_TG_TOT]]</f>
        <v>1.4682988072818584</v>
      </c>
      <c r="BP237" s="30">
        <f>Tabla25[[#This Row],[ROS_DUR_COR_COD_ESC_TG_TOT]]-Tabla25[[#This Row],[PAS_DUR_COR_COD_ESC_TG_TOT]]</f>
        <v>213.77297297297292</v>
      </c>
      <c r="BQ237" s="36">
        <f>Tabla25[[#This Row],[PAS_NUM_COR_COD_ROS_TG_NEG]]-Tabla25[[#This Row],[ESC_NUM_COR_COD_ROS_TG_NEG]]</f>
        <v>-0.51754385964912264</v>
      </c>
      <c r="BR237" s="36">
        <f>Tabla25[[#This Row],[PAS_DUR_COR_COD_ROS_TG_NEG]]-Tabla25[[#This Row],[ESC_DUR_COR_COD_ROS_TG_NEG]]</f>
        <v>-453.66666666666663</v>
      </c>
      <c r="BS237" s="36">
        <f>Tabla25[[#This Row],[PAS_NUM_COR_COD_ROS_TG_NEU]]-Tabla25[[#This Row],[ESC_NUM_COR_COD_ROS_TG_NEU]]</f>
        <v>-0.47500000000000009</v>
      </c>
      <c r="BT237" s="36">
        <f>Tabla25[[#This Row],[PAS_DUR_COR_COD_ROS_TG_NEU]]-Tabla25[[#This Row],[ESC_DUR_COR_COD_ROS_TG_NEU]]</f>
        <v>-449.3125</v>
      </c>
      <c r="BU237" s="36">
        <f>Tabla25[[#This Row],[PAS_NUM_COR_COD_ROS_TG_POS]]-Tabla25[[#This Row],[ESC_NUM_COR_COD_ROS_TG_POS]]</f>
        <v>-0.75000000000000022</v>
      </c>
      <c r="BV237" s="36">
        <f>Tabla25[[#This Row],[PAS_DUR_COR_COD_ROS_TG_POS]]-Tabla25[[#This Row],[ESC_DUR_COR_COD_ROS_TG_POS]]</f>
        <v>-159.5333333333333</v>
      </c>
      <c r="BW237" s="36">
        <f>Tabla25[[#This Row],[PAS_NUM_COR_COD_ROS_TG_TOT]]-Tabla25[[#This Row],[ESC_NUM_COR_COD_ROS_TG_TOT]]</f>
        <v>-0.53702051739518275</v>
      </c>
      <c r="BX237" s="36">
        <f>Tabla25[[#This Row],[PAS_DUR_COR_COD_ROS_TG_TOT]]-Tabla25[[#This Row],[ESC_DUR_COR_COD_ROS_TG_TOT]]</f>
        <v>-361.06363636363642</v>
      </c>
      <c r="BY237" s="39">
        <f>Tabla25[[#This Row],[PAS_NUM_COR_COD_ESC_TG_NEG]]-Tabla25[[#This Row],[ESC_NUM_COR_COD_ESC_TG_NEG]]</f>
        <v>0.89473684210526305</v>
      </c>
      <c r="BZ237" s="39">
        <f>Tabla25[[#This Row],[PAS_DUR_COR_COD_ESC_TG_NEG]]-Tabla25[[#This Row],[ESC_DUR_COR_COD_ESC_TG_NEG]]</f>
        <v>256.15714285714284</v>
      </c>
      <c r="CA237" s="39">
        <f>Tabla25[[#This Row],[PAS_NUM_COR_COD_ESC_TG_NEU]]-Tabla25[[#This Row],[ESC_NUM_COR_COD_ESC_TG_NEU]]</f>
        <v>-0.39999999999999991</v>
      </c>
      <c r="CB237" s="39">
        <f>Tabla25[[#This Row],[PAS_DUR_COR_COD_ESC_TG_NEU]]-Tabla25[[#This Row],[ESC_DUR_COR_COD_ESC_TG_NEU]]</f>
        <v>-73.25</v>
      </c>
      <c r="CC237" s="39">
        <f>Tabla25[[#This Row],[PAS_NUM_COR_COD_ESC_TG_POS]]-Tabla25[[#This Row],[ESC_NUM_COR_COD_ESC_TG_POS]]</f>
        <v>-0.25</v>
      </c>
      <c r="CD237" s="39">
        <f>Tabla25[[#This Row],[PAS_DUR_COR_COD_ESC_TG_POS]]-Tabla25[[#This Row],[ESC_DUR_COR_COD_ESC_TG_POS]]</f>
        <v>-257.81818181818181</v>
      </c>
      <c r="CE237" s="39">
        <f>Tabla25[[#This Row],[PAS_NUM_COR_COD_ESC_TG_TOT]]-Tabla25[[#This Row],[ESC_NUM_COR_COD_ESC_TG_TOT]]</f>
        <v>3.6574487065120342E-2</v>
      </c>
      <c r="CF237" s="39">
        <f>Tabla25[[#This Row],[PAS_DUR_COR_COD_ESC_TG_TOT]]-Tabla25[[#This Row],[ESC_DUR_COR_COD_ESC_TG_TOT]]</f>
        <v>19.488565488565484</v>
      </c>
      <c r="CG237" s="42">
        <f>Tabla25[[#This Row],[PAS_NUM_COR_COD_ROS_TG_NEG]]-Tabla25[[#This Row],[PAS_NUM_COR_COD_ESC_TG_NEG]]</f>
        <v>-0.57894736842105243</v>
      </c>
      <c r="CH237" s="42">
        <f>Tabla25[[#This Row],[PAS_NUM_COR_COD_ROS_TG_NEU]]-Tabla25[[#This Row],[PAS_NUM_COR_COD_ESC_TG_NEU]]</f>
        <v>-0.20000000000000018</v>
      </c>
      <c r="CI237" s="42">
        <f>Tabla25[[#This Row],[PAS_NUM_COR_COD_ROS_TG_POS]]-Tabla25[[#This Row],[PAS_NUM_COR_COD_ESC_TG_POS]]</f>
        <v>0.30000000000000004</v>
      </c>
      <c r="CJ237" s="42">
        <f>Tabla25[[#This Row],[PAS_NUM_COR_COD_ROS_TG_TOT]]-Tabla25[[#This Row],[PAS_NUM_COR_COD_ESC_TG_TOT]]</f>
        <v>-0.15254237288135575</v>
      </c>
      <c r="CK237" s="42">
        <f>Tabla25[[#This Row],[PAS_DUR_COR_COD_ROS_TG_NEG]]-Tabla25[[#This Row],[PAS_DUR_COR_COD_ESC_TG_NEG]]</f>
        <v>-161.35714285714283</v>
      </c>
      <c r="CL237" s="42">
        <f>Tabla25[[#This Row],[PAS_DUR_COR_COD_ROS_TG_NEU]]-Tabla25[[#This Row],[PAS_DUR_COR_COD_ESC_TG_NEU]]</f>
        <v>-164.3125</v>
      </c>
      <c r="CM237" s="42">
        <f>Tabla25[[#This Row],[PAS_DUR_COR_COD_ROS_TG_POS]]-Tabla25[[#This Row],[PAS_DUR_COR_COD_ESC_TG_POS]]</f>
        <v>-55.381818181818176</v>
      </c>
      <c r="CN237" s="42">
        <f>Tabla25[[#This Row],[PAS_DUR_COR_COD_ROS_TG_TOT]]-Tabla25[[#This Row],[PAS_DUR_COR_COD_ESC_TG_TOT]]</f>
        <v>-134.89066339066341</v>
      </c>
      <c r="CO237" s="44">
        <f>Tabla25[[#This Row],[ESC_NUM_COR_COD_ROS_TG_NEG]]-Tabla25[[#This Row],[ESC_NUM_COR_COD_ESC_TG_NEG]]</f>
        <v>0.83333333333333326</v>
      </c>
      <c r="CP237" s="44">
        <f>Tabla25[[#This Row],[ESC_NUM_COR_COD_ROS_TG_NEU]]-Tabla25[[#This Row],[ESC_NUM_COR_COD_ESC_TG_NEU]]</f>
        <v>-0.125</v>
      </c>
      <c r="CQ237" s="44">
        <f>Tabla25[[#This Row],[ESC_NUM_COR_COD_ROS_TG_POS]]-Tabla25[[#This Row],[ESC_NUM_COR_COD_ESC_TG_POS]]</f>
        <v>0.80000000000000027</v>
      </c>
      <c r="CR237" s="44">
        <f>Tabla25[[#This Row],[ESC_NUM_COR_COD_ROS_TG_TOT]]-Tabla25[[#This Row],[ESC_NUM_COR_COD_ESC_TG_TOT]]</f>
        <v>0.42105263157894735</v>
      </c>
      <c r="CS237" s="44">
        <f>Tabla25[[#This Row],[ESC_DUR_COR_COD_ROS_TG_NEG]]-Tabla25[[#This Row],[ESC_DUR_COR_COD_ESC_TG_NEG]]</f>
        <v>548.4666666666667</v>
      </c>
      <c r="CT237" s="44">
        <f>Tabla25[[#This Row],[ESC_DUR_COR_COD_ROS_TG_NEU]]-Tabla25[[#This Row],[ESC_DUR_COR_COD_ESC_TG_NEU]]</f>
        <v>211.75</v>
      </c>
      <c r="CU237" s="44">
        <f>Tabla25[[#This Row],[ESC_DUR_COR_COD_ROS_TG_POS]]-Tabla25[[#This Row],[ESC_DUR_COR_COD_ESC_TG_POS]]</f>
        <v>-153.66666666666669</v>
      </c>
      <c r="CV237" s="44">
        <f>Tabla25[[#This Row],[ESC_DUR_COR_COD_ROS_TG_TOT]]-Tabla25[[#This Row],[ESC_DUR_COR_COD_ESC_TG_TOT]]</f>
        <v>245.6615384615385</v>
      </c>
      <c r="CW237" s="47">
        <f>Tabla25[[#This Row],[ROS_NUM_COR_COD_ROS_TG_NEG]]-Tabla25[[#This Row],[ROS_NUM_COR_COD_ESC_TG_NEG]]</f>
        <v>1.25</v>
      </c>
      <c r="CX237" s="47">
        <f>Tabla25[[#This Row],[ROS_NUM_COR_COD_ROS_TG_NEU]]-Tabla25[[#This Row],[ROS_NUM_COR_COD_ESC_TG_NEU]]</f>
        <v>1.8888888888888888</v>
      </c>
      <c r="CY237" s="47">
        <f>Tabla25[[#This Row],[ROS_NUM_COR_COD_ROS_TG_POS]]-Tabla25[[#This Row],[ROS_NUM_COR_COD_ESC_TG_POS]]</f>
        <v>0.29999999999999982</v>
      </c>
      <c r="CZ237" s="47">
        <f>Tabla25[[#This Row],[ROS_NUM_COR_COD_ROS_TG_TOT]]-Tabla25[[#This Row],[ROS_NUM_COR_COD_ESC_TG_TOT]]</f>
        <v>1.1111111111111112</v>
      </c>
      <c r="DA237" s="47">
        <f>Tabla25[[#This Row],[ROS_DUR_COR_COD_ROS_TG_NEG]]-Tabla25[[#This Row],[ROS_DUR_COR_COD_ESC_TG_NEG]]</f>
        <v>263.25</v>
      </c>
      <c r="DB237" s="47">
        <f>Tabla25[[#This Row],[ROS_DUR_COR_COD_ROS_TG_NEU]]-Tabla25[[#This Row],[ROS_DUR_COR_COD_ESC_TG_NEU]]</f>
        <v>169</v>
      </c>
      <c r="DC237" s="47">
        <f>Tabla25[[#This Row],[ROS_DUR_COR_COD_ROS_TG_POS]]-Tabla25[[#This Row],[ROS_DUR_COR_COD_ESC_TG_POS]]</f>
        <v>-39.555555555555543</v>
      </c>
      <c r="DD237" s="47">
        <f>Tabla25[[#This Row],[ROS_DUR_COR_COD_ROS_TG_TOT]]-Tabla25[[#This Row],[ROS_DUR_COR_COD_ESC_TG_TOT]]</f>
        <v>128.12307692307695</v>
      </c>
    </row>
    <row r="238" spans="1:108" x14ac:dyDescent="0.3">
      <c r="A238" s="2" t="s">
        <v>235</v>
      </c>
      <c r="B238" s="2">
        <v>60</v>
      </c>
      <c r="C238" s="2">
        <v>2</v>
      </c>
      <c r="D238" s="2">
        <v>72</v>
      </c>
      <c r="E238" s="19">
        <v>3.7</v>
      </c>
      <c r="F238" s="19">
        <v>1012.4736842105264</v>
      </c>
      <c r="G238" s="19">
        <v>3.85</v>
      </c>
      <c r="H238" s="19">
        <v>1119.4705882352941</v>
      </c>
      <c r="I238" s="19">
        <v>4</v>
      </c>
      <c r="J238" s="19">
        <v>959.85</v>
      </c>
      <c r="K238" s="19">
        <v>3.85</v>
      </c>
      <c r="L238" s="19">
        <v>1026.1607142857142</v>
      </c>
      <c r="M238" s="21">
        <v>3.5</v>
      </c>
      <c r="N238" s="21">
        <v>1050.9411764705883</v>
      </c>
      <c r="O238" s="21">
        <v>2.6</v>
      </c>
      <c r="P238" s="21">
        <v>737.29411764705878</v>
      </c>
      <c r="Q238" s="21">
        <v>2.5499999999999998</v>
      </c>
      <c r="R238" s="21">
        <v>626.78947368421052</v>
      </c>
      <c r="S238" s="21">
        <v>2.8833333333333333</v>
      </c>
      <c r="T238" s="21">
        <v>798.28301886792451</v>
      </c>
      <c r="U238" s="22">
        <v>2.8888888888888888</v>
      </c>
      <c r="V238" s="22">
        <v>1051.2857142857142</v>
      </c>
      <c r="W238" s="22">
        <v>2.8571428571428572</v>
      </c>
      <c r="X238" s="22">
        <v>905.16666666666663</v>
      </c>
      <c r="Y238" s="22">
        <v>3.4</v>
      </c>
      <c r="Z238" s="22">
        <v>1390.7142857142858</v>
      </c>
      <c r="AA238" s="22">
        <v>3.0769230769230771</v>
      </c>
      <c r="AB238" s="22">
        <v>1126.25</v>
      </c>
      <c r="AC238" s="24">
        <v>2.7777777777777777</v>
      </c>
      <c r="AD238" s="24">
        <v>1160</v>
      </c>
      <c r="AE238" s="24">
        <v>3.2857142857142856</v>
      </c>
      <c r="AF238" s="24">
        <v>1632.25</v>
      </c>
      <c r="AG238" s="24">
        <v>2.2999999999999998</v>
      </c>
      <c r="AH238" s="24">
        <v>817.85714285714289</v>
      </c>
      <c r="AI238" s="24">
        <v>2.7307692307692308</v>
      </c>
      <c r="AJ238" s="24">
        <v>1130.2352941176471</v>
      </c>
      <c r="AK238" s="26">
        <v>2.3333333333333335</v>
      </c>
      <c r="AL238" s="26">
        <v>920.5</v>
      </c>
      <c r="AM238" s="26">
        <v>3.1</v>
      </c>
      <c r="AN238" s="26">
        <v>1482.8333333333333</v>
      </c>
      <c r="AO238" s="26">
        <v>3</v>
      </c>
      <c r="AP238" s="26">
        <v>1346.6</v>
      </c>
      <c r="AQ238" s="26">
        <v>2.8214285714285716</v>
      </c>
      <c r="AR238" s="26">
        <v>1244.2941176470588</v>
      </c>
      <c r="AS238" s="28">
        <v>2.8888888888888888</v>
      </c>
      <c r="AT238" s="28">
        <v>832.85714285714289</v>
      </c>
      <c r="AU238" s="28">
        <v>2</v>
      </c>
      <c r="AV238" s="28">
        <v>534.625</v>
      </c>
      <c r="AW238" s="28">
        <v>2.8888888888888888</v>
      </c>
      <c r="AX238" s="28">
        <v>705.875</v>
      </c>
      <c r="AY238" s="28">
        <v>2.5714285714285716</v>
      </c>
      <c r="AZ238" s="28">
        <v>684.95652173913038</v>
      </c>
      <c r="BA238" s="33">
        <f>Tabla25[[#This Row],[ROS_NUM_COR_COD_ROS_TG_NEG]]-Tabla25[[#This Row],[PAS_NUM_COR_COD_ROS_TG_NEG]]</f>
        <v>-0.61111111111111116</v>
      </c>
      <c r="BB238" s="33">
        <f>Tabla25[[#This Row],[ROS_DUR_COR_COD_ROS_TG_NEG]]-Tabla25[[#This Row],[PAS_DUR_COR_COD_ROS_TG_NEG]]</f>
        <v>-218.0840336134454</v>
      </c>
      <c r="BC238" s="33">
        <f>Tabla25[[#This Row],[ROS_NUM_COR_COD_ROS_TG_NEU]]-Tabla25[[#This Row],[PAS_NUM_COR_COD_ROS_TG_NEU]]</f>
        <v>-0.60000000000000009</v>
      </c>
      <c r="BD238" s="33">
        <f>Tabla25[[#This Row],[ROS_DUR_COR_COD_ROS_TG_NEU]]-Tabla25[[#This Row],[PAS_DUR_COR_COD_ROS_TG_NEU]]</f>
        <v>-202.66911764705878</v>
      </c>
      <c r="BE238" s="33">
        <f>Tabla25[[#This Row],[ROS_NUM_COR_COD_ROS_TG_POS]]-Tabla25[[#This Row],[PAS_NUM_COR_COD_ROS_TG_POS]]</f>
        <v>0.33888888888888902</v>
      </c>
      <c r="BF238" s="33">
        <f>Tabla25[[#This Row],[ROS_DUR_COR_COD_ROS_TG_POS]]-Tabla25[[#This Row],[PAS_DUR_COR_COD_ROS_TG_POS]]</f>
        <v>79.08552631578948</v>
      </c>
      <c r="BG238" s="33">
        <f>Tabla25[[#This Row],[ROS_NUM_COR_COD_ROS_TG_TOT]]-Tabla25[[#This Row],[PAS_NUM_COR_COD_ROS_TG_TOT]]</f>
        <v>-0.31190476190476168</v>
      </c>
      <c r="BH238" s="33">
        <f>Tabla25[[#This Row],[ROS_DUR_COR_COD_ROS_TG_TOT]]-Tabla25[[#This Row],[PAS_DUR_COR_COD_ROS_TG_TOT]]</f>
        <v>-113.32649712879413</v>
      </c>
      <c r="BI238" s="30">
        <f>Tabla25[[#This Row],[ROS_NUM_COR_COD_ESC_TG_NEG]]-Tabla25[[#This Row],[PAS_NUM_COR_COD_ESC_TG_NEG]]</f>
        <v>-1.3666666666666667</v>
      </c>
      <c r="BJ238" s="30">
        <f>Tabla25[[#This Row],[ROS_DUR_COR_COD_ESC_TG_NEG]]-Tabla25[[#This Row],[PAS_DUR_COR_COD_ESC_TG_NEG]]</f>
        <v>-91.973684210526358</v>
      </c>
      <c r="BK238" s="30">
        <f>Tabla25[[#This Row],[ROS_NUM_COR_COD_ESC_TG_NEU]]-Tabla25[[#This Row],[PAS_NUM_COR_COD_ESC_TG_NEU]]</f>
        <v>-0.75</v>
      </c>
      <c r="BL238" s="30">
        <f>Tabla25[[#This Row],[ROS_DUR_COR_COD_ESC_TG_NEU]]-Tabla25[[#This Row],[PAS_DUR_COR_COD_ESC_TG_NEU]]</f>
        <v>363.36274509803911</v>
      </c>
      <c r="BM238" s="30">
        <f>Tabla25[[#This Row],[ROS_NUM_COR_COD_ESC_TG_POS]]-Tabla25[[#This Row],[PAS_NUM_COR_COD_ESC_TG_POS]]</f>
        <v>-1</v>
      </c>
      <c r="BN238" s="30">
        <f>Tabla25[[#This Row],[ROS_DUR_COR_COD_ESC_TG_POS]]-Tabla25[[#This Row],[PAS_DUR_COR_COD_ESC_TG_POS]]</f>
        <v>386.74999999999989</v>
      </c>
      <c r="BO238" s="30">
        <f>Tabla25[[#This Row],[ROS_NUM_COR_COD_ESC_TG_TOT]]-Tabla25[[#This Row],[PAS_NUM_COR_COD_ESC_TG_TOT]]</f>
        <v>-1.0285714285714285</v>
      </c>
      <c r="BP238" s="30">
        <f>Tabla25[[#This Row],[ROS_DUR_COR_COD_ESC_TG_TOT]]-Tabla25[[#This Row],[PAS_DUR_COR_COD_ESC_TG_TOT]]</f>
        <v>218.13340336134456</v>
      </c>
      <c r="BQ238" s="36">
        <f>Tabla25[[#This Row],[PAS_NUM_COR_COD_ROS_TG_NEG]]-Tabla25[[#This Row],[ESC_NUM_COR_COD_ROS_TG_NEG]]</f>
        <v>0.72222222222222232</v>
      </c>
      <c r="BR238" s="36">
        <f>Tabla25[[#This Row],[PAS_DUR_COR_COD_ROS_TG_NEG]]-Tabla25[[#This Row],[ESC_DUR_COR_COD_ROS_TG_NEG]]</f>
        <v>-109.05882352941171</v>
      </c>
      <c r="BS238" s="36">
        <f>Tabla25[[#This Row],[PAS_NUM_COR_COD_ROS_TG_NEU]]-Tabla25[[#This Row],[ESC_NUM_COR_COD_ROS_TG_NEU]]</f>
        <v>-0.6857142857142855</v>
      </c>
      <c r="BT238" s="36">
        <f>Tabla25[[#This Row],[PAS_DUR_COR_COD_ROS_TG_NEU]]-Tabla25[[#This Row],[ESC_DUR_COR_COD_ROS_TG_NEU]]</f>
        <v>-894.95588235294122</v>
      </c>
      <c r="BU238" s="36">
        <f>Tabla25[[#This Row],[PAS_NUM_COR_COD_ROS_TG_POS]]-Tabla25[[#This Row],[ESC_NUM_COR_COD_ROS_TG_POS]]</f>
        <v>0.25</v>
      </c>
      <c r="BV238" s="36">
        <f>Tabla25[[#This Row],[PAS_DUR_COR_COD_ROS_TG_POS]]-Tabla25[[#This Row],[ESC_DUR_COR_COD_ROS_TG_POS]]</f>
        <v>-191.06766917293237</v>
      </c>
      <c r="BW238" s="36">
        <f>Tabla25[[#This Row],[PAS_NUM_COR_COD_ROS_TG_TOT]]-Tabla25[[#This Row],[ESC_NUM_COR_COD_ROS_TG_TOT]]</f>
        <v>0.15256410256410247</v>
      </c>
      <c r="BX238" s="36">
        <f>Tabla25[[#This Row],[PAS_DUR_COR_COD_ROS_TG_TOT]]-Tabla25[[#This Row],[ESC_DUR_COR_COD_ROS_TG_TOT]]</f>
        <v>-331.95227524972256</v>
      </c>
      <c r="BY238" s="39">
        <f>Tabla25[[#This Row],[PAS_NUM_COR_COD_ESC_TG_NEG]]-Tabla25[[#This Row],[ESC_NUM_COR_COD_ESC_TG_NEG]]</f>
        <v>0.81111111111111134</v>
      </c>
      <c r="BZ238" s="39">
        <f>Tabla25[[#This Row],[PAS_DUR_COR_COD_ESC_TG_NEG]]-Tabla25[[#This Row],[ESC_DUR_COR_COD_ESC_TG_NEG]]</f>
        <v>-38.812030075187863</v>
      </c>
      <c r="CA238" s="39">
        <f>Tabla25[[#This Row],[PAS_NUM_COR_COD_ESC_TG_NEU]]-Tabla25[[#This Row],[ESC_NUM_COR_COD_ESC_TG_NEU]]</f>
        <v>0.99285714285714288</v>
      </c>
      <c r="CB238" s="39">
        <f>Tabla25[[#This Row],[PAS_DUR_COR_COD_ESC_TG_NEU]]-Tabla25[[#This Row],[ESC_DUR_COR_COD_ESC_TG_NEU]]</f>
        <v>214.30392156862752</v>
      </c>
      <c r="CC238" s="39">
        <f>Tabla25[[#This Row],[PAS_NUM_COR_COD_ESC_TG_POS]]-Tabla25[[#This Row],[ESC_NUM_COR_COD_ESC_TG_POS]]</f>
        <v>0.60000000000000009</v>
      </c>
      <c r="CD238" s="39">
        <f>Tabla25[[#This Row],[PAS_DUR_COR_COD_ESC_TG_POS]]-Tabla25[[#This Row],[ESC_DUR_COR_COD_ESC_TG_POS]]</f>
        <v>-430.86428571428576</v>
      </c>
      <c r="CE238" s="39">
        <f>Tabla25[[#This Row],[PAS_NUM_COR_COD_ESC_TG_TOT]]-Tabla25[[#This Row],[ESC_NUM_COR_COD_ESC_TG_TOT]]</f>
        <v>0.77307692307692299</v>
      </c>
      <c r="CF238" s="39">
        <f>Tabla25[[#This Row],[PAS_DUR_COR_COD_ESC_TG_TOT]]-Tabla25[[#This Row],[ESC_DUR_COR_COD_ESC_TG_TOT]]</f>
        <v>-100.08928571428578</v>
      </c>
      <c r="CG238" s="42">
        <f>Tabla25[[#This Row],[PAS_NUM_COR_COD_ROS_TG_NEG]]-Tabla25[[#This Row],[PAS_NUM_COR_COD_ESC_TG_NEG]]</f>
        <v>-0.20000000000000018</v>
      </c>
      <c r="CH238" s="42">
        <f>Tabla25[[#This Row],[PAS_NUM_COR_COD_ROS_TG_NEU]]-Tabla25[[#This Row],[PAS_NUM_COR_COD_ESC_TG_NEU]]</f>
        <v>-1.25</v>
      </c>
      <c r="CI238" s="42">
        <f>Tabla25[[#This Row],[PAS_NUM_COR_COD_ROS_TG_POS]]-Tabla25[[#This Row],[PAS_NUM_COR_COD_ESC_TG_POS]]</f>
        <v>-1.4500000000000002</v>
      </c>
      <c r="CJ238" s="42">
        <f>Tabla25[[#This Row],[PAS_NUM_COR_COD_ROS_TG_TOT]]-Tabla25[[#This Row],[PAS_NUM_COR_COD_ESC_TG_TOT]]</f>
        <v>-0.96666666666666679</v>
      </c>
      <c r="CK238" s="42">
        <f>Tabla25[[#This Row],[PAS_DUR_COR_COD_ROS_TG_NEG]]-Tabla25[[#This Row],[PAS_DUR_COR_COD_ESC_TG_NEG]]</f>
        <v>38.467492260061931</v>
      </c>
      <c r="CL238" s="42">
        <f>Tabla25[[#This Row],[PAS_DUR_COR_COD_ROS_TG_NEU]]-Tabla25[[#This Row],[PAS_DUR_COR_COD_ESC_TG_NEU]]</f>
        <v>-382.17647058823536</v>
      </c>
      <c r="CM238" s="42">
        <f>Tabla25[[#This Row],[PAS_DUR_COR_COD_ROS_TG_POS]]-Tabla25[[#This Row],[PAS_DUR_COR_COD_ESC_TG_POS]]</f>
        <v>-333.0605263157895</v>
      </c>
      <c r="CN238" s="42">
        <f>Tabla25[[#This Row],[PAS_DUR_COR_COD_ROS_TG_TOT]]-Tabla25[[#This Row],[PAS_DUR_COR_COD_ESC_TG_TOT]]</f>
        <v>-227.87769541778971</v>
      </c>
      <c r="CO238" s="44">
        <f>Tabla25[[#This Row],[ESC_NUM_COR_COD_ROS_TG_NEG]]-Tabla25[[#This Row],[ESC_NUM_COR_COD_ESC_TG_NEG]]</f>
        <v>-0.11111111111111116</v>
      </c>
      <c r="CP238" s="44">
        <f>Tabla25[[#This Row],[ESC_NUM_COR_COD_ROS_TG_NEU]]-Tabla25[[#This Row],[ESC_NUM_COR_COD_ESC_TG_NEU]]</f>
        <v>0.42857142857142838</v>
      </c>
      <c r="CQ238" s="44">
        <f>Tabla25[[#This Row],[ESC_NUM_COR_COD_ROS_TG_POS]]-Tabla25[[#This Row],[ESC_NUM_COR_COD_ESC_TG_POS]]</f>
        <v>-1.1000000000000001</v>
      </c>
      <c r="CR238" s="44">
        <f>Tabla25[[#This Row],[ESC_NUM_COR_COD_ROS_TG_TOT]]-Tabla25[[#This Row],[ESC_NUM_COR_COD_ESC_TG_TOT]]</f>
        <v>-0.34615384615384626</v>
      </c>
      <c r="CS238" s="44">
        <f>Tabla25[[#This Row],[ESC_DUR_COR_COD_ROS_TG_NEG]]-Tabla25[[#This Row],[ESC_DUR_COR_COD_ESC_TG_NEG]]</f>
        <v>108.71428571428578</v>
      </c>
      <c r="CT238" s="44">
        <f>Tabla25[[#This Row],[ESC_DUR_COR_COD_ROS_TG_NEU]]-Tabla25[[#This Row],[ESC_DUR_COR_COD_ESC_TG_NEU]]</f>
        <v>727.08333333333337</v>
      </c>
      <c r="CU238" s="44">
        <f>Tabla25[[#This Row],[ESC_DUR_COR_COD_ROS_TG_POS]]-Tabla25[[#This Row],[ESC_DUR_COR_COD_ESC_TG_POS]]</f>
        <v>-572.85714285714289</v>
      </c>
      <c r="CV238" s="44">
        <f>Tabla25[[#This Row],[ESC_DUR_COR_COD_ROS_TG_TOT]]-Tabla25[[#This Row],[ESC_DUR_COR_COD_ESC_TG_TOT]]</f>
        <v>3.9852941176470722</v>
      </c>
      <c r="CW238" s="47">
        <f>Tabla25[[#This Row],[ROS_NUM_COR_COD_ROS_TG_NEG]]-Tabla25[[#This Row],[ROS_NUM_COR_COD_ESC_TG_NEG]]</f>
        <v>0.55555555555555536</v>
      </c>
      <c r="CX238" s="47">
        <f>Tabla25[[#This Row],[ROS_NUM_COR_COD_ROS_TG_NEU]]-Tabla25[[#This Row],[ROS_NUM_COR_COD_ESC_TG_NEU]]</f>
        <v>-1.1000000000000001</v>
      </c>
      <c r="CY238" s="47">
        <f>Tabla25[[#This Row],[ROS_NUM_COR_COD_ROS_TG_POS]]-Tabla25[[#This Row],[ROS_NUM_COR_COD_ESC_TG_POS]]</f>
        <v>-0.11111111111111116</v>
      </c>
      <c r="CZ238" s="47">
        <f>Tabla25[[#This Row],[ROS_NUM_COR_COD_ROS_TG_TOT]]-Tabla25[[#This Row],[ROS_NUM_COR_COD_ESC_TG_TOT]]</f>
        <v>-0.25</v>
      </c>
      <c r="DA238" s="47">
        <f>Tabla25[[#This Row],[ROS_DUR_COR_COD_ROS_TG_NEG]]-Tabla25[[#This Row],[ROS_DUR_COR_COD_ESC_TG_NEG]]</f>
        <v>-87.64285714285711</v>
      </c>
      <c r="DB238" s="47">
        <f>Tabla25[[#This Row],[ROS_DUR_COR_COD_ROS_TG_NEU]]-Tabla25[[#This Row],[ROS_DUR_COR_COD_ESC_TG_NEU]]</f>
        <v>-948.20833333333326</v>
      </c>
      <c r="DC238" s="47">
        <f>Tabla25[[#This Row],[ROS_DUR_COR_COD_ROS_TG_POS]]-Tabla25[[#This Row],[ROS_DUR_COR_COD_ESC_TG_POS]]</f>
        <v>-640.72499999999991</v>
      </c>
      <c r="DD238" s="47">
        <f>Tabla25[[#This Row],[ROS_DUR_COR_COD_ROS_TG_TOT]]-Tabla25[[#This Row],[ROS_DUR_COR_COD_ESC_TG_TOT]]</f>
        <v>-559.3375959079284</v>
      </c>
    </row>
    <row r="239" spans="1:108" x14ac:dyDescent="0.3">
      <c r="A239" s="2" t="s">
        <v>236</v>
      </c>
      <c r="B239" s="2">
        <v>60</v>
      </c>
      <c r="C239" s="2">
        <v>2</v>
      </c>
      <c r="D239" s="2">
        <v>73</v>
      </c>
      <c r="E239" s="19">
        <v>2.4210526315789473</v>
      </c>
      <c r="F239" s="19">
        <v>794.32258064516134</v>
      </c>
      <c r="G239" s="19">
        <v>2.0526315789473686</v>
      </c>
      <c r="H239" s="19">
        <v>837</v>
      </c>
      <c r="I239" s="19">
        <v>2</v>
      </c>
      <c r="J239" s="19">
        <v>939.9545454545455</v>
      </c>
      <c r="K239" s="19">
        <v>2.1551724137931036</v>
      </c>
      <c r="L239" s="19">
        <v>849.39473684210532</v>
      </c>
      <c r="M239" s="21">
        <v>2.763157894736842</v>
      </c>
      <c r="N239" s="21">
        <v>1057.3461538461538</v>
      </c>
      <c r="O239" s="21">
        <v>2.8421052631578947</v>
      </c>
      <c r="P239" s="21">
        <v>1172.4583333333333</v>
      </c>
      <c r="Q239" s="21">
        <v>2.9750000000000001</v>
      </c>
      <c r="R239" s="21">
        <v>1154.7407407407406</v>
      </c>
      <c r="S239" s="21">
        <v>2.8620689655172415</v>
      </c>
      <c r="T239" s="21">
        <v>1127.3766233766235</v>
      </c>
      <c r="U239" s="22">
        <v>1.5</v>
      </c>
      <c r="V239" s="22">
        <v>698.16666666666663</v>
      </c>
      <c r="W239" s="22">
        <v>2.1111111111111112</v>
      </c>
      <c r="X239" s="22">
        <v>1011</v>
      </c>
      <c r="Y239" s="22">
        <v>2.3333333333333335</v>
      </c>
      <c r="Z239" s="22">
        <v>978.5</v>
      </c>
      <c r="AA239" s="22">
        <v>1.9642857142857142</v>
      </c>
      <c r="AB239" s="22">
        <v>889.11764705882354</v>
      </c>
      <c r="AC239" s="24">
        <v>3.4</v>
      </c>
      <c r="AD239" s="24">
        <v>1219.7142857142858</v>
      </c>
      <c r="AE239" s="24">
        <v>2.8888888888888888</v>
      </c>
      <c r="AF239" s="24">
        <v>1514.4</v>
      </c>
      <c r="AG239" s="24">
        <v>1.4444444444444444</v>
      </c>
      <c r="AH239" s="24">
        <v>1027</v>
      </c>
      <c r="AI239" s="24">
        <v>2.6071428571428572</v>
      </c>
      <c r="AJ239" s="24">
        <v>1263.625</v>
      </c>
      <c r="AK239" s="26">
        <v>3.6666666666666665</v>
      </c>
      <c r="AL239" s="26">
        <v>1594.75</v>
      </c>
      <c r="AM239" s="26">
        <v>2.6666666666666665</v>
      </c>
      <c r="AN239" s="26">
        <v>1390.4</v>
      </c>
      <c r="AO239" s="26">
        <v>1.25</v>
      </c>
      <c r="AP239" s="26">
        <v>779.25</v>
      </c>
      <c r="AQ239" s="26">
        <v>2.4347826086956523</v>
      </c>
      <c r="AR239" s="26">
        <v>1265.2307692307693</v>
      </c>
      <c r="AS239" s="28">
        <v>2.8333333333333335</v>
      </c>
      <c r="AT239" s="28">
        <v>1333.25</v>
      </c>
      <c r="AU239" s="28">
        <v>3.8888888888888888</v>
      </c>
      <c r="AV239" s="28">
        <v>1091.6666666666667</v>
      </c>
      <c r="AW239" s="28">
        <v>3.5</v>
      </c>
      <c r="AX239" s="28">
        <v>1662.4</v>
      </c>
      <c r="AY239" s="28">
        <v>3.4782608695652173</v>
      </c>
      <c r="AZ239" s="28">
        <v>1303.8888888888889</v>
      </c>
      <c r="BA239" s="33">
        <f>Tabla25[[#This Row],[ROS_NUM_COR_COD_ROS_TG_NEG]]-Tabla25[[#This Row],[PAS_NUM_COR_COD_ROS_TG_NEG]]</f>
        <v>7.0175438596491446E-2</v>
      </c>
      <c r="BB239" s="33">
        <f>Tabla25[[#This Row],[ROS_DUR_COR_COD_ROS_TG_NEG]]-Tabla25[[#This Row],[PAS_DUR_COR_COD_ROS_TG_NEG]]</f>
        <v>275.90384615384619</v>
      </c>
      <c r="BC239" s="33">
        <f>Tabla25[[#This Row],[ROS_NUM_COR_COD_ROS_TG_NEU]]-Tabla25[[#This Row],[PAS_NUM_COR_COD_ROS_TG_NEU]]</f>
        <v>1.0467836257309941</v>
      </c>
      <c r="BD239" s="33">
        <f>Tabla25[[#This Row],[ROS_DUR_COR_COD_ROS_TG_NEU]]-Tabla25[[#This Row],[PAS_DUR_COR_COD_ROS_TG_NEU]]</f>
        <v>-80.791666666666515</v>
      </c>
      <c r="BE239" s="33">
        <f>Tabla25[[#This Row],[ROS_NUM_COR_COD_ROS_TG_POS]]-Tabla25[[#This Row],[PAS_NUM_COR_COD_ROS_TG_POS]]</f>
        <v>0.52499999999999991</v>
      </c>
      <c r="BF239" s="33">
        <f>Tabla25[[#This Row],[ROS_DUR_COR_COD_ROS_TG_POS]]-Tabla25[[#This Row],[PAS_DUR_COR_COD_ROS_TG_POS]]</f>
        <v>507.65925925925944</v>
      </c>
      <c r="BG239" s="33">
        <f>Tabla25[[#This Row],[ROS_NUM_COR_COD_ROS_TG_TOT]]-Tabla25[[#This Row],[PAS_NUM_COR_COD_ROS_TG_TOT]]</f>
        <v>0.61619190404797575</v>
      </c>
      <c r="BH239" s="33">
        <f>Tabla25[[#This Row],[ROS_DUR_COR_COD_ROS_TG_TOT]]-Tabla25[[#This Row],[PAS_DUR_COR_COD_ROS_TG_TOT]]</f>
        <v>176.51226551226546</v>
      </c>
      <c r="BI239" s="30">
        <f>Tabla25[[#This Row],[ROS_NUM_COR_COD_ESC_TG_NEG]]-Tabla25[[#This Row],[PAS_NUM_COR_COD_ESC_TG_NEG]]</f>
        <v>1.2456140350877192</v>
      </c>
      <c r="BJ239" s="30">
        <f>Tabla25[[#This Row],[ROS_DUR_COR_COD_ESC_TG_NEG]]-Tabla25[[#This Row],[PAS_DUR_COR_COD_ESC_TG_NEG]]</f>
        <v>800.42741935483866</v>
      </c>
      <c r="BK239" s="30">
        <f>Tabla25[[#This Row],[ROS_NUM_COR_COD_ESC_TG_NEU]]-Tabla25[[#This Row],[PAS_NUM_COR_COD_ESC_TG_NEU]]</f>
        <v>0.61403508771929793</v>
      </c>
      <c r="BL239" s="30">
        <f>Tabla25[[#This Row],[ROS_DUR_COR_COD_ESC_TG_NEU]]-Tabla25[[#This Row],[PAS_DUR_COR_COD_ESC_TG_NEU]]</f>
        <v>553.40000000000009</v>
      </c>
      <c r="BM239" s="30">
        <f>Tabla25[[#This Row],[ROS_NUM_COR_COD_ESC_TG_POS]]-Tabla25[[#This Row],[PAS_NUM_COR_COD_ESC_TG_POS]]</f>
        <v>-0.75</v>
      </c>
      <c r="BN239" s="30">
        <f>Tabla25[[#This Row],[ROS_DUR_COR_COD_ESC_TG_POS]]-Tabla25[[#This Row],[PAS_DUR_COR_COD_ESC_TG_POS]]</f>
        <v>-160.7045454545455</v>
      </c>
      <c r="BO239" s="30">
        <f>Tabla25[[#This Row],[ROS_NUM_COR_COD_ESC_TG_TOT]]-Tabla25[[#This Row],[PAS_NUM_COR_COD_ESC_TG_TOT]]</f>
        <v>0.27961019490254868</v>
      </c>
      <c r="BP239" s="30">
        <f>Tabla25[[#This Row],[ROS_DUR_COR_COD_ESC_TG_TOT]]-Tabla25[[#This Row],[PAS_DUR_COR_COD_ESC_TG_TOT]]</f>
        <v>415.83603238866397</v>
      </c>
      <c r="BQ239" s="36">
        <f>Tabla25[[#This Row],[PAS_NUM_COR_COD_ROS_TG_NEG]]-Tabla25[[#This Row],[ESC_NUM_COR_COD_ROS_TG_NEG]]</f>
        <v>-0.63684210526315788</v>
      </c>
      <c r="BR239" s="36">
        <f>Tabla25[[#This Row],[PAS_DUR_COR_COD_ROS_TG_NEG]]-Tabla25[[#This Row],[ESC_DUR_COR_COD_ROS_TG_NEG]]</f>
        <v>-162.36813186813197</v>
      </c>
      <c r="BS239" s="36">
        <f>Tabla25[[#This Row],[PAS_NUM_COR_COD_ROS_TG_NEU]]-Tabla25[[#This Row],[ESC_NUM_COR_COD_ROS_TG_NEU]]</f>
        <v>-4.6783625730994149E-2</v>
      </c>
      <c r="BT239" s="36">
        <f>Tabla25[[#This Row],[PAS_DUR_COR_COD_ROS_TG_NEU]]-Tabla25[[#This Row],[ESC_DUR_COR_COD_ROS_TG_NEU]]</f>
        <v>-341.94166666666683</v>
      </c>
      <c r="BU239" s="36">
        <f>Tabla25[[#This Row],[PAS_NUM_COR_COD_ROS_TG_POS]]-Tabla25[[#This Row],[ESC_NUM_COR_COD_ROS_TG_POS]]</f>
        <v>1.5305555555555557</v>
      </c>
      <c r="BV239" s="36">
        <f>Tabla25[[#This Row],[PAS_DUR_COR_COD_ROS_TG_POS]]-Tabla25[[#This Row],[ESC_DUR_COR_COD_ROS_TG_POS]]</f>
        <v>127.74074074074065</v>
      </c>
      <c r="BW239" s="36">
        <f>Tabla25[[#This Row],[PAS_NUM_COR_COD_ROS_TG_TOT]]-Tabla25[[#This Row],[ESC_NUM_COR_COD_ROS_TG_TOT]]</f>
        <v>0.25492610837438434</v>
      </c>
      <c r="BX239" s="36">
        <f>Tabla25[[#This Row],[PAS_DUR_COR_COD_ROS_TG_TOT]]-Tabla25[[#This Row],[ESC_DUR_COR_COD_ROS_TG_TOT]]</f>
        <v>-136.24837662337654</v>
      </c>
      <c r="BY239" s="39">
        <f>Tabla25[[#This Row],[PAS_NUM_COR_COD_ESC_TG_NEG]]-Tabla25[[#This Row],[ESC_NUM_COR_COD_ESC_TG_NEG]]</f>
        <v>0.92105263157894735</v>
      </c>
      <c r="BZ239" s="39">
        <f>Tabla25[[#This Row],[PAS_DUR_COR_COD_ESC_TG_NEG]]-Tabla25[[#This Row],[ESC_DUR_COR_COD_ESC_TG_NEG]]</f>
        <v>96.155913978494709</v>
      </c>
      <c r="CA239" s="39">
        <f>Tabla25[[#This Row],[PAS_NUM_COR_COD_ESC_TG_NEU]]-Tabla25[[#This Row],[ESC_NUM_COR_COD_ESC_TG_NEU]]</f>
        <v>-5.8479532163742576E-2</v>
      </c>
      <c r="CB239" s="39">
        <f>Tabla25[[#This Row],[PAS_DUR_COR_COD_ESC_TG_NEU]]-Tabla25[[#This Row],[ESC_DUR_COR_COD_ESC_TG_NEU]]</f>
        <v>-174</v>
      </c>
      <c r="CC239" s="39">
        <f>Tabla25[[#This Row],[PAS_NUM_COR_COD_ESC_TG_POS]]-Tabla25[[#This Row],[ESC_NUM_COR_COD_ESC_TG_POS]]</f>
        <v>-0.33333333333333348</v>
      </c>
      <c r="CD239" s="39">
        <f>Tabla25[[#This Row],[PAS_DUR_COR_COD_ESC_TG_POS]]-Tabla25[[#This Row],[ESC_DUR_COR_COD_ESC_TG_POS]]</f>
        <v>-38.545454545454504</v>
      </c>
      <c r="CE239" s="39">
        <f>Tabla25[[#This Row],[PAS_NUM_COR_COD_ESC_TG_TOT]]-Tabla25[[#This Row],[ESC_NUM_COR_COD_ESC_TG_TOT]]</f>
        <v>0.19088669950738946</v>
      </c>
      <c r="CF239" s="39">
        <f>Tabla25[[#This Row],[PAS_DUR_COR_COD_ESC_TG_TOT]]-Tabla25[[#This Row],[ESC_DUR_COR_COD_ESC_TG_TOT]]</f>
        <v>-39.722910216718219</v>
      </c>
      <c r="CG239" s="42">
        <f>Tabla25[[#This Row],[PAS_NUM_COR_COD_ROS_TG_NEG]]-Tabla25[[#This Row],[PAS_NUM_COR_COD_ESC_TG_NEG]]</f>
        <v>0.34210526315789469</v>
      </c>
      <c r="CH239" s="42">
        <f>Tabla25[[#This Row],[PAS_NUM_COR_COD_ROS_TG_NEU]]-Tabla25[[#This Row],[PAS_NUM_COR_COD_ESC_TG_NEU]]</f>
        <v>0.78947368421052611</v>
      </c>
      <c r="CI239" s="42">
        <f>Tabla25[[#This Row],[PAS_NUM_COR_COD_ROS_TG_POS]]-Tabla25[[#This Row],[PAS_NUM_COR_COD_ESC_TG_POS]]</f>
        <v>0.97500000000000009</v>
      </c>
      <c r="CJ239" s="42">
        <f>Tabla25[[#This Row],[PAS_NUM_COR_COD_ROS_TG_TOT]]-Tabla25[[#This Row],[PAS_NUM_COR_COD_ESC_TG_TOT]]</f>
        <v>0.7068965517241379</v>
      </c>
      <c r="CK239" s="42">
        <f>Tabla25[[#This Row],[PAS_DUR_COR_COD_ROS_TG_NEG]]-Tabla25[[#This Row],[PAS_DUR_COR_COD_ESC_TG_NEG]]</f>
        <v>263.02357320099247</v>
      </c>
      <c r="CL239" s="42">
        <f>Tabla25[[#This Row],[PAS_DUR_COR_COD_ROS_TG_NEU]]-Tabla25[[#This Row],[PAS_DUR_COR_COD_ESC_TG_NEU]]</f>
        <v>335.45833333333326</v>
      </c>
      <c r="CM239" s="42">
        <f>Tabla25[[#This Row],[PAS_DUR_COR_COD_ROS_TG_POS]]-Tabla25[[#This Row],[PAS_DUR_COR_COD_ESC_TG_POS]]</f>
        <v>214.78619528619515</v>
      </c>
      <c r="CN239" s="42">
        <f>Tabla25[[#This Row],[PAS_DUR_COR_COD_ROS_TG_TOT]]-Tabla25[[#This Row],[PAS_DUR_COR_COD_ESC_TG_TOT]]</f>
        <v>277.98188653451814</v>
      </c>
      <c r="CO239" s="44">
        <f>Tabla25[[#This Row],[ESC_NUM_COR_COD_ROS_TG_NEG]]-Tabla25[[#This Row],[ESC_NUM_COR_COD_ESC_TG_NEG]]</f>
        <v>1.9</v>
      </c>
      <c r="CP239" s="44">
        <f>Tabla25[[#This Row],[ESC_NUM_COR_COD_ROS_TG_NEU]]-Tabla25[[#This Row],[ESC_NUM_COR_COD_ESC_TG_NEU]]</f>
        <v>0.77777777777777768</v>
      </c>
      <c r="CQ239" s="44">
        <f>Tabla25[[#This Row],[ESC_NUM_COR_COD_ROS_TG_POS]]-Tabla25[[#This Row],[ESC_NUM_COR_COD_ESC_TG_POS]]</f>
        <v>-0.88888888888888906</v>
      </c>
      <c r="CR239" s="44">
        <f>Tabla25[[#This Row],[ESC_NUM_COR_COD_ROS_TG_TOT]]-Tabla25[[#This Row],[ESC_NUM_COR_COD_ESC_TG_TOT]]</f>
        <v>0.64285714285714302</v>
      </c>
      <c r="CS239" s="44">
        <f>Tabla25[[#This Row],[ESC_DUR_COR_COD_ROS_TG_NEG]]-Tabla25[[#This Row],[ESC_DUR_COR_COD_ESC_TG_NEG]]</f>
        <v>521.54761904761915</v>
      </c>
      <c r="CT239" s="44">
        <f>Tabla25[[#This Row],[ESC_DUR_COR_COD_ROS_TG_NEU]]-Tabla25[[#This Row],[ESC_DUR_COR_COD_ESC_TG_NEU]]</f>
        <v>503.40000000000009</v>
      </c>
      <c r="CU239" s="44">
        <f>Tabla25[[#This Row],[ESC_DUR_COR_COD_ROS_TG_POS]]-Tabla25[[#This Row],[ESC_DUR_COR_COD_ESC_TG_POS]]</f>
        <v>48.5</v>
      </c>
      <c r="CV239" s="44">
        <f>Tabla25[[#This Row],[ESC_DUR_COR_COD_ROS_TG_TOT]]-Tabla25[[#This Row],[ESC_DUR_COR_COD_ESC_TG_TOT]]</f>
        <v>374.50735294117646</v>
      </c>
      <c r="CW239" s="47">
        <f>Tabla25[[#This Row],[ROS_NUM_COR_COD_ROS_TG_NEG]]-Tabla25[[#This Row],[ROS_NUM_COR_COD_ESC_TG_NEG]]</f>
        <v>-0.83333333333333304</v>
      </c>
      <c r="CX239" s="47">
        <f>Tabla25[[#This Row],[ROS_NUM_COR_COD_ROS_TG_NEU]]-Tabla25[[#This Row],[ROS_NUM_COR_COD_ESC_TG_NEU]]</f>
        <v>1.2222222222222223</v>
      </c>
      <c r="CY239" s="47">
        <f>Tabla25[[#This Row],[ROS_NUM_COR_COD_ROS_TG_POS]]-Tabla25[[#This Row],[ROS_NUM_COR_COD_ESC_TG_POS]]</f>
        <v>2.25</v>
      </c>
      <c r="CZ239" s="47">
        <f>Tabla25[[#This Row],[ROS_NUM_COR_COD_ROS_TG_TOT]]-Tabla25[[#This Row],[ROS_NUM_COR_COD_ESC_TG_TOT]]</f>
        <v>1.043478260869565</v>
      </c>
      <c r="DA239" s="47">
        <f>Tabla25[[#This Row],[ROS_DUR_COR_COD_ROS_TG_NEG]]-Tabla25[[#This Row],[ROS_DUR_COR_COD_ESC_TG_NEG]]</f>
        <v>-261.5</v>
      </c>
      <c r="DB239" s="47">
        <f>Tabla25[[#This Row],[ROS_DUR_COR_COD_ROS_TG_NEU]]-Tabla25[[#This Row],[ROS_DUR_COR_COD_ESC_TG_NEU]]</f>
        <v>-298.73333333333335</v>
      </c>
      <c r="DC239" s="47">
        <f>Tabla25[[#This Row],[ROS_DUR_COR_COD_ROS_TG_POS]]-Tabla25[[#This Row],[ROS_DUR_COR_COD_ESC_TG_POS]]</f>
        <v>883.15000000000009</v>
      </c>
      <c r="DD239" s="47">
        <f>Tabla25[[#This Row],[ROS_DUR_COR_COD_ROS_TG_TOT]]-Tabla25[[#This Row],[ROS_DUR_COR_COD_ESC_TG_TOT]]</f>
        <v>38.658119658119631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EC50-8831-4C00-8FF4-36FC4DCFCD70}">
  <dimension ref="A1:AB210"/>
  <sheetViews>
    <sheetView tabSelected="1" topLeftCell="O172" zoomScale="70" zoomScaleNormal="70" workbookViewId="0">
      <selection activeCell="X192" sqref="X192"/>
    </sheetView>
  </sheetViews>
  <sheetFormatPr baseColWidth="10" defaultRowHeight="14.4" x14ac:dyDescent="0.3"/>
  <cols>
    <col min="1" max="1" width="9" bestFit="1" customWidth="1"/>
    <col min="2" max="2" width="8.21875" bestFit="1" customWidth="1"/>
    <col min="3" max="3" width="5.5546875" bestFit="1" customWidth="1"/>
    <col min="4" max="4" width="5.77734375" bestFit="1" customWidth="1"/>
    <col min="5" max="6" width="20.77734375" bestFit="1" customWidth="1"/>
    <col min="7" max="7" width="20.5546875" bestFit="1" customWidth="1"/>
    <col min="8" max="8" width="20.44140625" bestFit="1" customWidth="1"/>
    <col min="9" max="10" width="20" bestFit="1" customWidth="1"/>
    <col min="11" max="11" width="19.77734375" bestFit="1" customWidth="1"/>
    <col min="12" max="12" width="19.6640625" bestFit="1" customWidth="1"/>
    <col min="13" max="13" width="20.44140625" bestFit="1" customWidth="1"/>
    <col min="14" max="14" width="20.5546875" bestFit="1" customWidth="1"/>
    <col min="15" max="15" width="20.33203125" bestFit="1" customWidth="1"/>
    <col min="16" max="16" width="20.21875" bestFit="1" customWidth="1"/>
    <col min="17" max="17" width="19.6640625" bestFit="1" customWidth="1"/>
    <col min="18" max="18" width="19.77734375" bestFit="1" customWidth="1"/>
    <col min="19" max="19" width="19.5546875" bestFit="1" customWidth="1"/>
    <col min="20" max="20" width="19.44140625" bestFit="1" customWidth="1"/>
    <col min="21" max="22" width="20.88671875" bestFit="1" customWidth="1"/>
    <col min="23" max="23" width="20.77734375" bestFit="1" customWidth="1"/>
    <col min="24" max="24" width="20.5546875" bestFit="1" customWidth="1"/>
    <col min="25" max="26" width="20.109375" bestFit="1" customWidth="1"/>
    <col min="27" max="27" width="20" bestFit="1" customWidth="1"/>
    <col min="28" max="28" width="19.77734375" bestFit="1" customWidth="1"/>
  </cols>
  <sheetData>
    <row r="1" spans="1:28" s="10" customFormat="1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10" t="s">
        <v>603</v>
      </c>
      <c r="F1" s="10" t="s">
        <v>604</v>
      </c>
      <c r="G1" s="10" t="s">
        <v>605</v>
      </c>
      <c r="H1" s="10" t="s">
        <v>606</v>
      </c>
      <c r="I1" s="10" t="s">
        <v>607</v>
      </c>
      <c r="J1" s="10" t="s">
        <v>608</v>
      </c>
      <c r="K1" s="10" t="s">
        <v>609</v>
      </c>
      <c r="L1" s="10" t="s">
        <v>610</v>
      </c>
      <c r="M1" s="10" t="s">
        <v>611</v>
      </c>
      <c r="N1" s="10" t="s">
        <v>612</v>
      </c>
      <c r="O1" s="10" t="s">
        <v>613</v>
      </c>
      <c r="P1" s="10" t="s">
        <v>614</v>
      </c>
      <c r="Q1" s="10" t="s">
        <v>615</v>
      </c>
      <c r="R1" s="10" t="s">
        <v>616</v>
      </c>
      <c r="S1" s="10" t="s">
        <v>617</v>
      </c>
      <c r="T1" s="10" t="s">
        <v>618</v>
      </c>
      <c r="U1" s="10" t="s">
        <v>619</v>
      </c>
      <c r="V1" s="10" t="s">
        <v>620</v>
      </c>
      <c r="W1" s="10" t="s">
        <v>621</v>
      </c>
      <c r="X1" s="10" t="s">
        <v>622</v>
      </c>
      <c r="Y1" s="10" t="s">
        <v>623</v>
      </c>
      <c r="Z1" s="10" t="s">
        <v>624</v>
      </c>
      <c r="AA1" s="10" t="s">
        <v>625</v>
      </c>
      <c r="AB1" s="10" t="s">
        <v>626</v>
      </c>
    </row>
    <row r="2" spans="1:28" x14ac:dyDescent="0.3">
      <c r="A2" s="2" t="s">
        <v>0</v>
      </c>
      <c r="B2" s="2">
        <v>20</v>
      </c>
      <c r="C2" s="2">
        <v>1</v>
      </c>
      <c r="D2" s="2">
        <v>27</v>
      </c>
      <c r="E2">
        <v>0.30000000000000027</v>
      </c>
      <c r="F2">
        <v>-0.85000000000000009</v>
      </c>
      <c r="G2">
        <v>-1.35</v>
      </c>
      <c r="H2">
        <v>-0.6333333333333333</v>
      </c>
      <c r="I2">
        <v>-71.666666666666629</v>
      </c>
      <c r="J2">
        <v>-183.12820512820531</v>
      </c>
      <c r="K2">
        <v>-69.273504273504386</v>
      </c>
      <c r="L2">
        <v>-131.82496782496787</v>
      </c>
      <c r="M2">
        <v>0.70000000000000018</v>
      </c>
      <c r="N2">
        <v>0</v>
      </c>
      <c r="O2">
        <v>-1.5</v>
      </c>
      <c r="P2">
        <v>-0.27586206896551735</v>
      </c>
      <c r="Q2">
        <v>194.125</v>
      </c>
      <c r="R2">
        <v>97</v>
      </c>
      <c r="S2">
        <v>-306.22857142857129</v>
      </c>
      <c r="T2">
        <v>22.60714285714289</v>
      </c>
      <c r="U2">
        <v>2.375</v>
      </c>
      <c r="V2">
        <v>-1.2222222222222219</v>
      </c>
      <c r="W2">
        <v>2.5999999999999996</v>
      </c>
      <c r="X2">
        <v>1.2592592592592591</v>
      </c>
      <c r="Y2">
        <v>493.04166666666669</v>
      </c>
      <c r="Z2">
        <v>-414.03571428571433</v>
      </c>
      <c r="AA2">
        <v>556.8555555555555</v>
      </c>
      <c r="AB2">
        <v>210.86260869565217</v>
      </c>
    </row>
    <row r="3" spans="1:28" x14ac:dyDescent="0.3">
      <c r="A3" s="2" t="s">
        <v>1</v>
      </c>
      <c r="B3" s="2">
        <v>20</v>
      </c>
      <c r="C3" s="2">
        <v>1</v>
      </c>
      <c r="D3" s="2">
        <v>22</v>
      </c>
      <c r="E3">
        <v>2.3157894736842106</v>
      </c>
      <c r="F3">
        <v>1.65</v>
      </c>
      <c r="G3">
        <v>0.84210526315789513</v>
      </c>
      <c r="H3">
        <v>1.603448275862069</v>
      </c>
      <c r="I3">
        <v>560.81286549707613</v>
      </c>
      <c r="J3">
        <v>467.91315789473697</v>
      </c>
      <c r="K3">
        <v>133.70175438596493</v>
      </c>
      <c r="L3">
        <v>388.86238244514095</v>
      </c>
      <c r="M3">
        <v>-3.4</v>
      </c>
      <c r="N3">
        <v>-4.1999999999999993</v>
      </c>
      <c r="O3">
        <v>-2.1999999999999997</v>
      </c>
      <c r="P3">
        <v>-3.2666666666666666</v>
      </c>
      <c r="Q3">
        <v>-849.25</v>
      </c>
      <c r="R3">
        <v>-400.56666666666672</v>
      </c>
      <c r="S3">
        <v>-576.65555555555568</v>
      </c>
      <c r="T3">
        <v>-623.65229885057477</v>
      </c>
      <c r="U3">
        <v>3.3333333333333335</v>
      </c>
      <c r="V3">
        <v>6.7777777777777777</v>
      </c>
      <c r="W3">
        <v>3.5</v>
      </c>
      <c r="X3">
        <v>4.5</v>
      </c>
      <c r="Y3">
        <v>740.31944444444434</v>
      </c>
      <c r="Z3">
        <v>1628.5833333333333</v>
      </c>
      <c r="AA3">
        <v>655.94285714285706</v>
      </c>
      <c r="AB3">
        <v>962.93045112781954</v>
      </c>
    </row>
    <row r="4" spans="1:28" x14ac:dyDescent="0.3">
      <c r="A4" s="2" t="s">
        <v>2</v>
      </c>
      <c r="B4" s="2">
        <v>20</v>
      </c>
      <c r="C4" s="2">
        <v>1</v>
      </c>
      <c r="D4" s="2">
        <v>26</v>
      </c>
      <c r="E4">
        <v>2.4000000000000004</v>
      </c>
      <c r="F4">
        <v>1.5499999999999998</v>
      </c>
      <c r="G4">
        <v>1.7500000000000004</v>
      </c>
      <c r="H4">
        <v>1.9000000000000004</v>
      </c>
      <c r="I4">
        <v>366.03333333333342</v>
      </c>
      <c r="J4">
        <v>298.91315789473697</v>
      </c>
      <c r="K4">
        <v>275.48888888888894</v>
      </c>
      <c r="L4">
        <v>316.50663129973486</v>
      </c>
      <c r="M4">
        <v>-2.6</v>
      </c>
      <c r="N4">
        <v>-2.9000000000000004</v>
      </c>
      <c r="O4">
        <v>-1.2999999999999998</v>
      </c>
      <c r="P4">
        <v>-2.2666666666666662</v>
      </c>
      <c r="Q4">
        <v>-330.38571428571424</v>
      </c>
      <c r="R4">
        <v>-505.91428571428571</v>
      </c>
      <c r="S4">
        <v>-303.44444444444457</v>
      </c>
      <c r="T4">
        <v>-378.44527736131931</v>
      </c>
      <c r="U4">
        <v>2.4</v>
      </c>
      <c r="V4">
        <v>0.30000000000000027</v>
      </c>
      <c r="W4">
        <v>2.8</v>
      </c>
      <c r="X4">
        <v>1.833333333333333</v>
      </c>
      <c r="Y4">
        <v>519.43055555555566</v>
      </c>
      <c r="Z4">
        <v>110.71428571428578</v>
      </c>
      <c r="AA4">
        <v>524.2777777777776</v>
      </c>
      <c r="AB4">
        <v>389.32380952380959</v>
      </c>
    </row>
    <row r="5" spans="1:28" x14ac:dyDescent="0.3">
      <c r="A5" s="2" t="s">
        <v>3</v>
      </c>
      <c r="B5" s="2">
        <v>20</v>
      </c>
      <c r="C5" s="2">
        <v>1</v>
      </c>
      <c r="D5" s="2">
        <v>20</v>
      </c>
      <c r="E5">
        <v>0.45000000000000018</v>
      </c>
      <c r="F5">
        <v>1.1499999999999999</v>
      </c>
      <c r="G5">
        <v>2.3000000000000003</v>
      </c>
      <c r="H5">
        <v>1.2999999999999998</v>
      </c>
      <c r="I5">
        <v>349.26625386996898</v>
      </c>
      <c r="J5">
        <v>234.25657894736833</v>
      </c>
      <c r="K5">
        <v>584.30952380952385</v>
      </c>
      <c r="L5">
        <v>384.44595616024185</v>
      </c>
      <c r="M5">
        <v>-2</v>
      </c>
      <c r="N5">
        <v>-1.6</v>
      </c>
      <c r="O5">
        <v>-4.9000000000000004</v>
      </c>
      <c r="P5">
        <v>-2.8620689655172415</v>
      </c>
      <c r="Q5">
        <v>-592.50793650793651</v>
      </c>
      <c r="R5">
        <v>-653.69999999999993</v>
      </c>
      <c r="S5">
        <v>-1525.1</v>
      </c>
      <c r="T5">
        <v>-922.37356321839081</v>
      </c>
      <c r="U5">
        <v>2.8888888888888884</v>
      </c>
      <c r="V5">
        <v>3.8888888888888888</v>
      </c>
      <c r="W5">
        <v>2.25</v>
      </c>
      <c r="X5">
        <v>3.0384615384615383</v>
      </c>
      <c r="Y5">
        <v>794.25</v>
      </c>
      <c r="Z5">
        <v>956.13888888888891</v>
      </c>
      <c r="AA5">
        <v>522.60714285714289</v>
      </c>
      <c r="AB5">
        <v>762.72347826086968</v>
      </c>
    </row>
    <row r="6" spans="1:28" x14ac:dyDescent="0.3">
      <c r="A6" s="2" t="s">
        <v>4</v>
      </c>
      <c r="B6" s="2">
        <v>20</v>
      </c>
      <c r="C6" s="2">
        <v>1</v>
      </c>
      <c r="D6" s="2">
        <v>22</v>
      </c>
      <c r="E6">
        <v>0.14999999999999991</v>
      </c>
      <c r="F6">
        <v>5.0000000000000266E-2</v>
      </c>
      <c r="G6">
        <v>-4.9999999999999822E-2</v>
      </c>
      <c r="H6">
        <v>4.9999999999999822E-2</v>
      </c>
      <c r="I6">
        <v>-130.22727272727275</v>
      </c>
      <c r="J6">
        <v>-209.38181818181806</v>
      </c>
      <c r="K6">
        <v>270.73636363636365</v>
      </c>
      <c r="L6">
        <v>-18.714717741935374</v>
      </c>
      <c r="M6">
        <v>-4.0999999999999996</v>
      </c>
      <c r="N6">
        <v>-5</v>
      </c>
      <c r="O6">
        <v>-2.9999999999999996</v>
      </c>
      <c r="P6">
        <v>-4.0333333333333332</v>
      </c>
      <c r="Q6">
        <v>-1016.8</v>
      </c>
      <c r="R6">
        <v>-1412.75</v>
      </c>
      <c r="S6">
        <v>-651.79999999999995</v>
      </c>
      <c r="T6">
        <v>-1002.4666666666668</v>
      </c>
      <c r="U6">
        <v>4.8888888888888893</v>
      </c>
      <c r="V6">
        <v>5.5</v>
      </c>
      <c r="W6">
        <v>4.9000000000000004</v>
      </c>
      <c r="X6">
        <v>5.1034482758620685</v>
      </c>
      <c r="Y6">
        <v>1491.9555555555557</v>
      </c>
      <c r="Z6">
        <v>1750.9</v>
      </c>
      <c r="AA6">
        <v>1515.2</v>
      </c>
      <c r="AB6">
        <v>1584.3126436781611</v>
      </c>
    </row>
    <row r="7" spans="1:28" x14ac:dyDescent="0.3">
      <c r="A7" s="2" t="s">
        <v>5</v>
      </c>
      <c r="B7" s="2">
        <v>20</v>
      </c>
      <c r="C7" s="2">
        <v>1</v>
      </c>
      <c r="D7" s="2">
        <v>26</v>
      </c>
      <c r="E7">
        <v>0.15000000000000036</v>
      </c>
      <c r="F7">
        <v>-0.80000000000000027</v>
      </c>
      <c r="G7">
        <v>1.1999999999999997</v>
      </c>
      <c r="H7">
        <v>0.18333333333333313</v>
      </c>
      <c r="I7">
        <v>42.421052631578959</v>
      </c>
      <c r="J7">
        <v>-130.36928104575156</v>
      </c>
      <c r="K7">
        <v>135.64583333333337</v>
      </c>
      <c r="L7">
        <v>14.107617051013335</v>
      </c>
      <c r="M7">
        <v>-2.5555555555555554</v>
      </c>
      <c r="N7">
        <v>-1.9</v>
      </c>
      <c r="O7">
        <v>-2.7</v>
      </c>
      <c r="P7">
        <v>-2.3793103448275863</v>
      </c>
      <c r="Q7">
        <v>-640.125</v>
      </c>
      <c r="R7">
        <v>-68.100000000000023</v>
      </c>
      <c r="S7">
        <v>-738.12698412698421</v>
      </c>
      <c r="T7">
        <v>-495.85403050108931</v>
      </c>
      <c r="U7">
        <v>-0.22222222222222221</v>
      </c>
      <c r="V7">
        <v>9.9999999999999978E-2</v>
      </c>
      <c r="W7">
        <v>-0.55555555555555558</v>
      </c>
      <c r="X7">
        <v>-0.21428571428571427</v>
      </c>
      <c r="Y7">
        <v>49.833333333333343</v>
      </c>
      <c r="Z7">
        <v>117.5</v>
      </c>
      <c r="AA7">
        <v>-313.5</v>
      </c>
      <c r="AB7">
        <v>26.678571428571416</v>
      </c>
    </row>
    <row r="8" spans="1:28" x14ac:dyDescent="0.3">
      <c r="A8" s="2" t="s">
        <v>6</v>
      </c>
      <c r="B8" s="2">
        <v>20</v>
      </c>
      <c r="C8" s="2">
        <v>1</v>
      </c>
      <c r="D8" s="2">
        <v>22</v>
      </c>
      <c r="E8">
        <v>1.7000000000000002</v>
      </c>
      <c r="F8">
        <v>0.55000000000000027</v>
      </c>
      <c r="G8">
        <v>1.7999999999999998</v>
      </c>
      <c r="H8">
        <v>1.35</v>
      </c>
      <c r="I8">
        <v>626.88235294117646</v>
      </c>
      <c r="J8">
        <v>49.371323529411711</v>
      </c>
      <c r="K8">
        <v>545.54736842105274</v>
      </c>
      <c r="L8">
        <v>406.96029874213855</v>
      </c>
      <c r="M8">
        <v>-1.7999999999999998</v>
      </c>
      <c r="N8">
        <v>0.29999999999999982</v>
      </c>
      <c r="O8">
        <v>-4.0999999999999996</v>
      </c>
      <c r="P8">
        <v>-1.8666666666666671</v>
      </c>
      <c r="Q8">
        <v>-177.43333333333328</v>
      </c>
      <c r="R8">
        <v>41.555555555555543</v>
      </c>
      <c r="S8">
        <v>-824.90000000000009</v>
      </c>
      <c r="T8">
        <v>-297.82266009852219</v>
      </c>
      <c r="U8">
        <v>2.8888888888888893</v>
      </c>
      <c r="V8">
        <v>1.9000000000000004</v>
      </c>
      <c r="W8">
        <v>0.40000000000000036</v>
      </c>
      <c r="X8">
        <v>1.6896551724137931</v>
      </c>
      <c r="Y8">
        <v>822.90277777777783</v>
      </c>
      <c r="Z8">
        <v>461.77777777777771</v>
      </c>
      <c r="AA8">
        <v>-309.63492063492072</v>
      </c>
      <c r="AB8">
        <v>344.61574074074076</v>
      </c>
    </row>
    <row r="9" spans="1:28" x14ac:dyDescent="0.3">
      <c r="A9" s="2" t="s">
        <v>7</v>
      </c>
      <c r="B9" s="2">
        <v>20</v>
      </c>
      <c r="C9" s="2">
        <v>1</v>
      </c>
      <c r="D9" s="2">
        <v>25</v>
      </c>
      <c r="E9">
        <v>-0.5</v>
      </c>
      <c r="F9">
        <v>-0.45000000000000018</v>
      </c>
      <c r="G9">
        <v>-1.0555555555555558</v>
      </c>
      <c r="H9">
        <v>-0.6551724137931032</v>
      </c>
      <c r="I9">
        <v>-73.791666666666742</v>
      </c>
      <c r="J9">
        <v>-90.166666666666515</v>
      </c>
      <c r="K9">
        <v>-253.23921568627452</v>
      </c>
      <c r="L9">
        <v>-136.21139776665404</v>
      </c>
      <c r="M9">
        <v>0</v>
      </c>
      <c r="N9">
        <v>-1.7142857142857144</v>
      </c>
      <c r="O9">
        <v>-0.20000000000000018</v>
      </c>
      <c r="P9">
        <v>-0.56000000000000005</v>
      </c>
      <c r="Q9">
        <v>104.38095238095229</v>
      </c>
      <c r="R9">
        <v>164.66666666666674</v>
      </c>
      <c r="S9">
        <v>-60.222222222222285</v>
      </c>
      <c r="T9">
        <v>-10.464646464646421</v>
      </c>
      <c r="U9">
        <v>1.25</v>
      </c>
      <c r="V9">
        <v>2.625</v>
      </c>
      <c r="W9">
        <v>1.875</v>
      </c>
      <c r="X9">
        <v>1.9166666666666665</v>
      </c>
      <c r="Y9">
        <v>481.75</v>
      </c>
      <c r="Z9">
        <v>688.79166666666663</v>
      </c>
      <c r="AA9">
        <v>638.41666666666663</v>
      </c>
      <c r="AB9">
        <v>595.41666666666674</v>
      </c>
    </row>
    <row r="10" spans="1:28" x14ac:dyDescent="0.3">
      <c r="A10" s="2" t="s">
        <v>8</v>
      </c>
      <c r="B10" s="2">
        <v>20</v>
      </c>
      <c r="C10" s="2">
        <v>1</v>
      </c>
      <c r="D10" s="2">
        <v>23</v>
      </c>
      <c r="E10">
        <v>-0.39999999999999947</v>
      </c>
      <c r="F10">
        <v>1.0499999999999998</v>
      </c>
      <c r="G10">
        <v>0.5</v>
      </c>
      <c r="H10">
        <v>0.38333333333333286</v>
      </c>
      <c r="I10">
        <v>-319.83625730994152</v>
      </c>
      <c r="J10">
        <v>139.11403508771946</v>
      </c>
      <c r="K10">
        <v>-109.45000000000005</v>
      </c>
      <c r="L10">
        <v>-95.232373386295876</v>
      </c>
      <c r="M10">
        <v>-1.6999999999999997</v>
      </c>
      <c r="N10">
        <v>-2.9000000000000004</v>
      </c>
      <c r="O10">
        <v>-3.5999999999999996</v>
      </c>
      <c r="P10">
        <v>-2.7333333333333334</v>
      </c>
      <c r="Q10">
        <v>-690.66666666666663</v>
      </c>
      <c r="R10">
        <v>-1059.2916666666665</v>
      </c>
      <c r="S10">
        <v>-613.70000000000005</v>
      </c>
      <c r="T10">
        <v>-785.77333333333331</v>
      </c>
      <c r="U10">
        <v>-3</v>
      </c>
      <c r="V10">
        <v>-1.5999999999999999</v>
      </c>
      <c r="W10">
        <v>-2.7</v>
      </c>
      <c r="X10">
        <v>-2.4137931034482758</v>
      </c>
      <c r="Y10">
        <v>-1148.5</v>
      </c>
      <c r="Z10">
        <v>-795.40000000000009</v>
      </c>
      <c r="AA10">
        <v>-987.33333333333337</v>
      </c>
      <c r="AB10">
        <v>-970.01960784313712</v>
      </c>
    </row>
    <row r="11" spans="1:28" x14ac:dyDescent="0.3">
      <c r="A11" s="2" t="s">
        <v>9</v>
      </c>
      <c r="B11" s="2">
        <v>20</v>
      </c>
      <c r="C11" s="2">
        <v>1</v>
      </c>
      <c r="D11" s="2">
        <v>25</v>
      </c>
      <c r="E11">
        <v>1.25</v>
      </c>
      <c r="F11">
        <v>0.5</v>
      </c>
      <c r="G11">
        <v>-0.89999999999999991</v>
      </c>
      <c r="H11">
        <v>0.28333333333333366</v>
      </c>
      <c r="I11">
        <v>231.35897435897436</v>
      </c>
      <c r="J11">
        <v>-160.85641025641019</v>
      </c>
      <c r="K11">
        <v>90.194444444444457</v>
      </c>
      <c r="L11">
        <v>88.084249084248995</v>
      </c>
      <c r="M11">
        <v>-0.29999999999999982</v>
      </c>
      <c r="N11">
        <v>0.29999999999999982</v>
      </c>
      <c r="O11">
        <v>-2.4444444444444446</v>
      </c>
      <c r="P11">
        <v>-0.75862068965517215</v>
      </c>
      <c r="Q11">
        <v>219.2539682539682</v>
      </c>
      <c r="R11">
        <v>372.53968253968242</v>
      </c>
      <c r="S11">
        <v>-793.875</v>
      </c>
      <c r="T11">
        <v>-75.314685314685221</v>
      </c>
      <c r="U11">
        <v>1.4444444444444442</v>
      </c>
      <c r="V11">
        <v>3.1111111111111112</v>
      </c>
      <c r="W11">
        <v>3</v>
      </c>
      <c r="X11">
        <v>2.5185185185185186</v>
      </c>
      <c r="Y11">
        <v>561.42857142857144</v>
      </c>
      <c r="Z11">
        <v>521.44444444444446</v>
      </c>
      <c r="AA11">
        <v>602.15555555555568</v>
      </c>
      <c r="AB11">
        <v>542.20222222222219</v>
      </c>
    </row>
    <row r="12" spans="1:28" x14ac:dyDescent="0.3">
      <c r="A12" s="2" t="s">
        <v>10</v>
      </c>
      <c r="B12" s="2">
        <v>20</v>
      </c>
      <c r="C12" s="2">
        <v>1</v>
      </c>
      <c r="D12" s="2">
        <v>23</v>
      </c>
      <c r="E12">
        <v>0.85000000000000009</v>
      </c>
      <c r="F12">
        <v>1.0999999999999999</v>
      </c>
      <c r="G12">
        <v>-0.10000000000000009</v>
      </c>
      <c r="H12">
        <v>0.61666666666666647</v>
      </c>
      <c r="I12">
        <v>158.97549019607845</v>
      </c>
      <c r="J12">
        <v>238.5701357466063</v>
      </c>
      <c r="K12">
        <v>-15.961538461538453</v>
      </c>
      <c r="L12">
        <v>128.89534215066129</v>
      </c>
      <c r="M12">
        <v>-2.333333333333333</v>
      </c>
      <c r="N12">
        <v>-1.9999999999999998</v>
      </c>
      <c r="O12">
        <v>-2.6666666666666665</v>
      </c>
      <c r="P12">
        <v>-2.3214285714285712</v>
      </c>
      <c r="Q12">
        <v>-568.30158730158735</v>
      </c>
      <c r="R12">
        <v>-317.75714285714281</v>
      </c>
      <c r="S12">
        <v>-429.13333333333338</v>
      </c>
      <c r="T12">
        <v>-432.53571428571433</v>
      </c>
      <c r="U12">
        <v>1.1111111111111112</v>
      </c>
      <c r="V12">
        <v>1.0999999999999999</v>
      </c>
      <c r="W12">
        <v>0.66666666666666674</v>
      </c>
      <c r="X12">
        <v>0.96428571428571419</v>
      </c>
      <c r="Y12">
        <v>220.875</v>
      </c>
      <c r="Z12">
        <v>-164.77777777777783</v>
      </c>
      <c r="AA12">
        <v>234.875</v>
      </c>
      <c r="AB12">
        <v>141.96888888888896</v>
      </c>
    </row>
    <row r="13" spans="1:28" x14ac:dyDescent="0.3">
      <c r="A13" s="2" t="s">
        <v>11</v>
      </c>
      <c r="B13" s="2">
        <v>20</v>
      </c>
      <c r="C13" s="2">
        <v>1</v>
      </c>
      <c r="D13" s="2">
        <v>23</v>
      </c>
      <c r="E13">
        <v>0.14999999999999991</v>
      </c>
      <c r="F13">
        <v>-4.9999999999999989E-2</v>
      </c>
      <c r="G13">
        <v>0.10000000000000003</v>
      </c>
      <c r="H13">
        <v>6.6666666666666652E-2</v>
      </c>
      <c r="I13">
        <v>-2.1944444444444571</v>
      </c>
      <c r="J13">
        <v>11.950000000000003</v>
      </c>
      <c r="K13">
        <v>4.2083333333333286</v>
      </c>
      <c r="L13">
        <v>3.6265664160400775</v>
      </c>
      <c r="M13">
        <v>0</v>
      </c>
      <c r="N13">
        <v>-0.30000000000000004</v>
      </c>
      <c r="O13">
        <v>0</v>
      </c>
      <c r="P13">
        <v>-9.9999999999999978E-2</v>
      </c>
      <c r="Q13">
        <v>-22</v>
      </c>
      <c r="R13">
        <v>-20.933333333333337</v>
      </c>
      <c r="S13">
        <v>12.066666666666677</v>
      </c>
      <c r="T13">
        <v>-6.75</v>
      </c>
      <c r="U13">
        <v>0.44444444444444448</v>
      </c>
      <c r="V13">
        <v>-9.9999999999999978E-2</v>
      </c>
      <c r="W13">
        <v>0</v>
      </c>
      <c r="X13">
        <v>0.10344827586206889</v>
      </c>
      <c r="Y13">
        <v>34.166666666666671</v>
      </c>
      <c r="Z13">
        <v>0.34999999999999432</v>
      </c>
      <c r="AA13">
        <v>-28</v>
      </c>
      <c r="AB13">
        <v>-1.4166666666666714</v>
      </c>
    </row>
    <row r="14" spans="1:28" x14ac:dyDescent="0.3">
      <c r="A14" s="2" t="s">
        <v>12</v>
      </c>
      <c r="B14" s="2">
        <v>20</v>
      </c>
      <c r="C14" s="2">
        <v>1</v>
      </c>
      <c r="D14" s="2">
        <v>29</v>
      </c>
      <c r="E14">
        <v>0.59999999999999987</v>
      </c>
      <c r="F14">
        <v>-0.10000000000000009</v>
      </c>
      <c r="G14">
        <v>-0.89999999999999991</v>
      </c>
      <c r="H14">
        <v>-0.1333333333333333</v>
      </c>
      <c r="I14">
        <v>-21.724999999999909</v>
      </c>
      <c r="J14">
        <v>-248.40000000000009</v>
      </c>
      <c r="K14">
        <v>75.529914529914549</v>
      </c>
      <c r="L14">
        <v>-50.199110122357979</v>
      </c>
      <c r="M14">
        <v>0.99999999999999989</v>
      </c>
      <c r="N14">
        <v>0.30000000000000004</v>
      </c>
      <c r="O14">
        <v>0.39999999999999991</v>
      </c>
      <c r="P14">
        <v>0.56666666666666676</v>
      </c>
      <c r="Q14">
        <v>203</v>
      </c>
      <c r="R14">
        <v>-118.25</v>
      </c>
      <c r="S14">
        <v>130.75</v>
      </c>
      <c r="T14">
        <v>60.078431372549062</v>
      </c>
      <c r="U14">
        <v>-0.33333333333333304</v>
      </c>
      <c r="V14">
        <v>-1.6</v>
      </c>
      <c r="W14">
        <v>0.70000000000000018</v>
      </c>
      <c r="X14">
        <v>-0.4137931034482758</v>
      </c>
      <c r="Y14">
        <v>-528.79999999999995</v>
      </c>
      <c r="Z14">
        <v>-613.25</v>
      </c>
      <c r="AA14">
        <v>465.57142857142867</v>
      </c>
      <c r="AB14">
        <v>-114.34027777777783</v>
      </c>
    </row>
    <row r="15" spans="1:28" x14ac:dyDescent="0.3">
      <c r="A15" s="2" t="s">
        <v>13</v>
      </c>
      <c r="B15" s="2">
        <v>20</v>
      </c>
      <c r="C15" s="2">
        <v>1</v>
      </c>
      <c r="D15" s="2">
        <v>25</v>
      </c>
      <c r="E15">
        <v>-1.6999999999999997</v>
      </c>
      <c r="F15">
        <v>-0.54999999999999982</v>
      </c>
      <c r="G15">
        <v>0.29999999999999982</v>
      </c>
      <c r="H15">
        <v>-0.64999999999999991</v>
      </c>
      <c r="I15">
        <v>-55.100000000000023</v>
      </c>
      <c r="J15">
        <v>-93.673611111111086</v>
      </c>
      <c r="K15">
        <v>46.5</v>
      </c>
      <c r="L15">
        <v>-37.668313069908891</v>
      </c>
      <c r="M15">
        <v>-3</v>
      </c>
      <c r="N15">
        <v>-2.6</v>
      </c>
      <c r="O15">
        <v>0.77777777777777812</v>
      </c>
      <c r="P15">
        <v>-1.6428571428571428</v>
      </c>
      <c r="Q15">
        <v>-540.66666666666674</v>
      </c>
      <c r="R15">
        <v>-388.9</v>
      </c>
      <c r="S15">
        <v>468.94642857142856</v>
      </c>
      <c r="T15">
        <v>-155.52777777777783</v>
      </c>
      <c r="U15">
        <v>0.66666666666666607</v>
      </c>
      <c r="V15">
        <v>1</v>
      </c>
      <c r="W15">
        <v>1.9000000000000004</v>
      </c>
      <c r="X15">
        <v>1.214285714285714</v>
      </c>
      <c r="Y15">
        <v>-118.58333333333337</v>
      </c>
      <c r="Z15">
        <v>41.375</v>
      </c>
      <c r="AA15">
        <v>251.17499999999995</v>
      </c>
      <c r="AB15">
        <v>66.069444444444457</v>
      </c>
    </row>
    <row r="16" spans="1:28" x14ac:dyDescent="0.3">
      <c r="A16" s="2" t="s">
        <v>14</v>
      </c>
      <c r="B16" s="2">
        <v>20</v>
      </c>
      <c r="C16" s="2">
        <v>1</v>
      </c>
      <c r="D16" s="2">
        <v>24</v>
      </c>
      <c r="E16">
        <v>-0.35000000000000009</v>
      </c>
      <c r="F16">
        <v>0.80000000000000027</v>
      </c>
      <c r="G16">
        <v>0.45000000000000018</v>
      </c>
      <c r="H16">
        <v>0.29999999999999982</v>
      </c>
      <c r="I16">
        <v>116.64615384615377</v>
      </c>
      <c r="J16">
        <v>20.01785714285711</v>
      </c>
      <c r="K16">
        <v>4.7261904761903679</v>
      </c>
      <c r="L16">
        <v>43.583096993760591</v>
      </c>
      <c r="M16">
        <v>-3.6</v>
      </c>
      <c r="N16">
        <v>-3.6</v>
      </c>
      <c r="O16">
        <v>-0.80000000000000027</v>
      </c>
      <c r="P16">
        <v>-2.666666666666667</v>
      </c>
      <c r="Q16">
        <v>-715.2</v>
      </c>
      <c r="R16">
        <v>-413.45000000000005</v>
      </c>
      <c r="S16">
        <v>199.11111111111109</v>
      </c>
      <c r="T16">
        <v>-299.71954022988507</v>
      </c>
      <c r="U16">
        <v>4.666666666666667</v>
      </c>
      <c r="V16">
        <v>2</v>
      </c>
      <c r="W16">
        <v>2.1999999999999997</v>
      </c>
      <c r="X16">
        <v>2.8965517241379315</v>
      </c>
      <c r="Y16">
        <v>1524.088888888889</v>
      </c>
      <c r="Z16">
        <v>113.26666666666665</v>
      </c>
      <c r="AA16">
        <v>186.59999999999991</v>
      </c>
      <c r="AB16">
        <v>563.11967545638959</v>
      </c>
    </row>
    <row r="17" spans="1:28" x14ac:dyDescent="0.3">
      <c r="A17" s="2" t="s">
        <v>15</v>
      </c>
      <c r="B17" s="2">
        <v>20</v>
      </c>
      <c r="C17" s="2">
        <v>1</v>
      </c>
      <c r="D17" s="2">
        <v>25</v>
      </c>
      <c r="E17">
        <v>-0.64999999999999991</v>
      </c>
      <c r="F17">
        <v>-1.0499999999999998</v>
      </c>
      <c r="G17">
        <v>-4.9999999999999822E-2</v>
      </c>
      <c r="H17">
        <v>-0.58333333333333348</v>
      </c>
      <c r="I17">
        <v>-148.57352941176475</v>
      </c>
      <c r="J17">
        <v>-228.5</v>
      </c>
      <c r="K17">
        <v>118.5333333333333</v>
      </c>
      <c r="L17">
        <v>-84.204255319148842</v>
      </c>
      <c r="M17">
        <v>1.1111111111111107</v>
      </c>
      <c r="N17">
        <v>1.1000000000000001</v>
      </c>
      <c r="O17">
        <v>-3.2</v>
      </c>
      <c r="P17">
        <v>-0.3793103448275863</v>
      </c>
      <c r="Q17">
        <v>173.5</v>
      </c>
      <c r="R17">
        <v>812.08333333333337</v>
      </c>
      <c r="S17">
        <v>-635.375</v>
      </c>
      <c r="T17">
        <v>146.09829059829065</v>
      </c>
      <c r="U17">
        <v>-2.7777777777777781</v>
      </c>
      <c r="V17">
        <v>1.9000000000000004</v>
      </c>
      <c r="W17">
        <v>-1.1111111111111112</v>
      </c>
      <c r="X17">
        <v>-0.57142857142857117</v>
      </c>
      <c r="Y17">
        <v>-248.9841269841271</v>
      </c>
      <c r="Z17">
        <v>383.37777777777774</v>
      </c>
      <c r="AA17">
        <v>-422.12698412698421</v>
      </c>
      <c r="AB17">
        <v>-64.676923076923003</v>
      </c>
    </row>
    <row r="18" spans="1:28" x14ac:dyDescent="0.3">
      <c r="A18" s="2" t="s">
        <v>16</v>
      </c>
      <c r="B18" s="2">
        <v>20</v>
      </c>
      <c r="C18" s="2">
        <v>1</v>
      </c>
      <c r="D18" s="2">
        <v>24</v>
      </c>
      <c r="E18">
        <v>0.78947368421052655</v>
      </c>
      <c r="F18">
        <v>0.45000000000000018</v>
      </c>
      <c r="G18">
        <v>-0.15000000000000013</v>
      </c>
      <c r="H18">
        <v>0.35593220338983045</v>
      </c>
      <c r="I18">
        <v>263.08241758241752</v>
      </c>
      <c r="J18">
        <v>97.81818181818187</v>
      </c>
      <c r="K18">
        <v>-112.11111111111109</v>
      </c>
      <c r="L18">
        <v>110.50909090909079</v>
      </c>
      <c r="M18">
        <v>2.0999999999999996</v>
      </c>
      <c r="N18">
        <v>0.20000000000000018</v>
      </c>
      <c r="O18">
        <v>-0.66666666666666652</v>
      </c>
      <c r="P18">
        <v>0.5862068965517242</v>
      </c>
      <c r="Q18">
        <v>447.35714285714289</v>
      </c>
      <c r="R18">
        <v>97.285714285714334</v>
      </c>
      <c r="S18">
        <v>-26.333333333333258</v>
      </c>
      <c r="T18">
        <v>179.38095238095241</v>
      </c>
      <c r="U18">
        <v>1.4444444444444442</v>
      </c>
      <c r="V18">
        <v>2.125</v>
      </c>
      <c r="W18">
        <v>0.89999999999999991</v>
      </c>
      <c r="X18">
        <v>1.4444444444444446</v>
      </c>
      <c r="Y18">
        <v>-486.375</v>
      </c>
      <c r="Z18">
        <v>-143.375</v>
      </c>
      <c r="AA18">
        <v>178.17857142857133</v>
      </c>
      <c r="AB18">
        <v>-108.43333333333339</v>
      </c>
    </row>
    <row r="19" spans="1:28" x14ac:dyDescent="0.3">
      <c r="A19" s="2" t="s">
        <v>17</v>
      </c>
      <c r="B19" s="2">
        <v>20</v>
      </c>
      <c r="C19" s="2">
        <v>1</v>
      </c>
      <c r="D19" s="2">
        <v>28</v>
      </c>
      <c r="E19">
        <v>-1.6</v>
      </c>
      <c r="F19">
        <v>-0.68421052631578982</v>
      </c>
      <c r="G19">
        <v>-0.95000000000000018</v>
      </c>
      <c r="H19">
        <v>-1.0847457627118642</v>
      </c>
      <c r="I19">
        <v>-285.42105263157896</v>
      </c>
      <c r="J19">
        <v>-56.379487179487114</v>
      </c>
      <c r="K19">
        <v>-66.947368421052715</v>
      </c>
      <c r="L19">
        <v>-135.9719282098481</v>
      </c>
      <c r="M19">
        <v>-3.5999999999999996</v>
      </c>
      <c r="N19">
        <v>-2.1111111111111112</v>
      </c>
      <c r="O19">
        <v>-4.0999999999999996</v>
      </c>
      <c r="P19">
        <v>-3.3103448275862069</v>
      </c>
      <c r="Q19">
        <v>-952.68571428571443</v>
      </c>
      <c r="R19">
        <v>-634.03174603174602</v>
      </c>
      <c r="S19">
        <v>-1298.7857142857142</v>
      </c>
      <c r="T19">
        <v>-968.95073891625623</v>
      </c>
      <c r="U19">
        <v>-0.4444444444444442</v>
      </c>
      <c r="V19">
        <v>-1.2000000000000002</v>
      </c>
      <c r="W19">
        <v>-1.4</v>
      </c>
      <c r="X19">
        <v>-1.0344827586206895</v>
      </c>
      <c r="Y19">
        <v>-437.80000000000018</v>
      </c>
      <c r="Z19">
        <v>-687.30952380952385</v>
      </c>
      <c r="AA19">
        <v>-707.38095238095241</v>
      </c>
      <c r="AB19">
        <v>-630.56037151702776</v>
      </c>
    </row>
    <row r="20" spans="1:28" x14ac:dyDescent="0.3">
      <c r="A20" s="2" t="s">
        <v>18</v>
      </c>
      <c r="B20" s="2">
        <v>20</v>
      </c>
      <c r="C20" s="2">
        <v>1</v>
      </c>
      <c r="D20" s="2">
        <v>24</v>
      </c>
      <c r="E20">
        <v>0.29999999999999982</v>
      </c>
      <c r="F20">
        <v>5.0000000000000266E-2</v>
      </c>
      <c r="G20">
        <v>-0.19999999999999973</v>
      </c>
      <c r="H20">
        <v>5.0000000000000266E-2</v>
      </c>
      <c r="I20">
        <v>338.96031746031747</v>
      </c>
      <c r="J20">
        <v>-69.625</v>
      </c>
      <c r="K20">
        <v>-15.369281045751563</v>
      </c>
      <c r="L20">
        <v>87.308823529411711</v>
      </c>
      <c r="M20">
        <v>2</v>
      </c>
      <c r="N20">
        <v>-1.0000000000000002</v>
      </c>
      <c r="O20">
        <v>-1.0999999999999999</v>
      </c>
      <c r="P20">
        <v>0</v>
      </c>
      <c r="Q20">
        <v>519.45833333333337</v>
      </c>
      <c r="R20">
        <v>-160.5</v>
      </c>
      <c r="S20">
        <v>-320.77777777777777</v>
      </c>
      <c r="T20">
        <v>11.752964426877497</v>
      </c>
      <c r="U20">
        <v>1.25</v>
      </c>
      <c r="V20">
        <v>0.20000000000000018</v>
      </c>
      <c r="W20">
        <v>0.40000000000000036</v>
      </c>
      <c r="X20">
        <v>0.57142857142857162</v>
      </c>
      <c r="Y20">
        <v>-352.375</v>
      </c>
      <c r="Z20">
        <v>17.196428571428555</v>
      </c>
      <c r="AA20">
        <v>-312.71428571428567</v>
      </c>
      <c r="AB20">
        <v>-190.21739130434787</v>
      </c>
    </row>
    <row r="21" spans="1:28" x14ac:dyDescent="0.3">
      <c r="A21" s="2" t="s">
        <v>19</v>
      </c>
      <c r="B21" s="2">
        <v>20</v>
      </c>
      <c r="C21" s="2">
        <v>1</v>
      </c>
      <c r="D21" s="2">
        <v>21</v>
      </c>
      <c r="E21">
        <v>0</v>
      </c>
      <c r="F21">
        <v>-5.0000000000000266E-2</v>
      </c>
      <c r="G21">
        <v>-0.39999999999999991</v>
      </c>
      <c r="H21">
        <v>-0.14999999999999991</v>
      </c>
      <c r="I21">
        <v>1.8999999999996362</v>
      </c>
      <c r="J21">
        <v>-253.60000000000014</v>
      </c>
      <c r="K21">
        <v>-5.0727272727272066</v>
      </c>
      <c r="L21">
        <v>-81.192473118279395</v>
      </c>
      <c r="M21">
        <v>-3.666666666666667</v>
      </c>
      <c r="N21">
        <v>-2.3000000000000003</v>
      </c>
      <c r="O21">
        <v>-3.8888888888888893</v>
      </c>
      <c r="P21">
        <v>-3.2500000000000004</v>
      </c>
      <c r="Q21">
        <v>-855.05555555555566</v>
      </c>
      <c r="R21">
        <v>-476.57777777777778</v>
      </c>
      <c r="S21">
        <v>-1237.3333333333333</v>
      </c>
      <c r="T21">
        <v>-841.0062111801243</v>
      </c>
      <c r="U21">
        <v>2.5555555555555554</v>
      </c>
      <c r="V21">
        <v>2.2222222222222223</v>
      </c>
      <c r="W21">
        <v>3.1999999999999997</v>
      </c>
      <c r="X21">
        <v>2.6785714285714279</v>
      </c>
      <c r="Y21">
        <v>813.08333333333337</v>
      </c>
      <c r="Z21">
        <v>653.11428571428587</v>
      </c>
      <c r="AA21">
        <v>644.77777777777783</v>
      </c>
      <c r="AB21">
        <v>709.79166666666674</v>
      </c>
    </row>
    <row r="22" spans="1:28" x14ac:dyDescent="0.3">
      <c r="A22" s="2" t="s">
        <v>20</v>
      </c>
      <c r="B22" s="2">
        <v>20</v>
      </c>
      <c r="C22" s="2">
        <v>1</v>
      </c>
      <c r="D22" s="2">
        <v>22</v>
      </c>
      <c r="E22">
        <v>-1.0499999999999998</v>
      </c>
      <c r="F22">
        <v>-0.14999999999999991</v>
      </c>
      <c r="G22">
        <v>0.55000000000000027</v>
      </c>
      <c r="H22">
        <v>-0.21666666666666679</v>
      </c>
      <c r="I22">
        <v>-326.60000000000002</v>
      </c>
      <c r="J22">
        <v>-108.20000000000005</v>
      </c>
      <c r="K22">
        <v>43.809941520467873</v>
      </c>
      <c r="L22">
        <v>-133.41466978375229</v>
      </c>
      <c r="M22">
        <v>-4.1999999999999993</v>
      </c>
      <c r="N22">
        <v>-3.8000000000000003</v>
      </c>
      <c r="O22">
        <v>-3.3333333333333339</v>
      </c>
      <c r="P22">
        <v>-3.7931034482758621</v>
      </c>
      <c r="Q22">
        <v>-1102.5</v>
      </c>
      <c r="R22">
        <v>-892.47222222222217</v>
      </c>
      <c r="S22">
        <v>-894.38888888888903</v>
      </c>
      <c r="T22">
        <v>-984.27857142857135</v>
      </c>
      <c r="U22">
        <v>0.77777777777777768</v>
      </c>
      <c r="V22">
        <v>-0.10000000000000009</v>
      </c>
      <c r="W22">
        <v>0.89999999999999991</v>
      </c>
      <c r="X22">
        <v>0.51724137931034475</v>
      </c>
      <c r="Y22">
        <v>-622.33333333333337</v>
      </c>
      <c r="Z22">
        <v>-525.49999999999989</v>
      </c>
      <c r="AA22">
        <v>-509.6</v>
      </c>
      <c r="AB22">
        <v>-546.41666666666674</v>
      </c>
    </row>
    <row r="23" spans="1:28" x14ac:dyDescent="0.3">
      <c r="A23" s="2" t="s">
        <v>21</v>
      </c>
      <c r="B23" s="2">
        <v>20</v>
      </c>
      <c r="C23" s="2">
        <v>1</v>
      </c>
      <c r="D23" s="2">
        <v>23</v>
      </c>
      <c r="E23">
        <v>0.39999999999999991</v>
      </c>
      <c r="F23">
        <v>1.1499999999999999</v>
      </c>
      <c r="G23">
        <v>-0.29999999999999982</v>
      </c>
      <c r="H23">
        <v>0.41666666666666674</v>
      </c>
      <c r="I23">
        <v>184.66666666666652</v>
      </c>
      <c r="J23">
        <v>100.375</v>
      </c>
      <c r="K23">
        <v>-20.65656565656559</v>
      </c>
      <c r="L23">
        <v>105.83333333333326</v>
      </c>
      <c r="M23">
        <v>0.20000000000000018</v>
      </c>
      <c r="N23">
        <v>-0.33333333333333348</v>
      </c>
      <c r="O23">
        <v>2.1999999999999997</v>
      </c>
      <c r="P23">
        <v>0.72413793103448265</v>
      </c>
      <c r="Q23">
        <v>238.5</v>
      </c>
      <c r="R23">
        <v>92.015873015873012</v>
      </c>
      <c r="S23">
        <v>476.98571428571427</v>
      </c>
      <c r="T23">
        <v>280.60000000000014</v>
      </c>
      <c r="U23">
        <v>-0.77777777777777768</v>
      </c>
      <c r="V23">
        <v>-1.2999999999999998</v>
      </c>
      <c r="W23">
        <v>1.5</v>
      </c>
      <c r="X23">
        <v>-0.17241379310344795</v>
      </c>
      <c r="Y23">
        <v>-435.33333333333326</v>
      </c>
      <c r="Z23">
        <v>-675.58333333333337</v>
      </c>
      <c r="AA23">
        <v>858.33333333333348</v>
      </c>
      <c r="AB23">
        <v>-166.95000000000005</v>
      </c>
    </row>
    <row r="24" spans="1:28" x14ac:dyDescent="0.3">
      <c r="A24" s="2" t="s">
        <v>22</v>
      </c>
      <c r="B24" s="2">
        <v>20</v>
      </c>
      <c r="C24" s="2">
        <v>1</v>
      </c>
      <c r="D24" s="2">
        <v>27</v>
      </c>
      <c r="E24">
        <v>-2</v>
      </c>
      <c r="F24">
        <v>-0.79999999999999982</v>
      </c>
      <c r="G24">
        <v>-1.6842105263157898</v>
      </c>
      <c r="H24">
        <v>-1.4915254237288131</v>
      </c>
      <c r="I24">
        <v>-344.0625</v>
      </c>
      <c r="J24">
        <v>-172.1083591331269</v>
      </c>
      <c r="K24">
        <v>-345.21527777777783</v>
      </c>
      <c r="L24">
        <v>-285.86479591836735</v>
      </c>
      <c r="M24">
        <v>-2.7</v>
      </c>
      <c r="N24">
        <v>-0.39999999999999991</v>
      </c>
      <c r="O24">
        <v>-1.5999999999999999</v>
      </c>
      <c r="P24">
        <v>-1.5666666666666664</v>
      </c>
      <c r="Q24">
        <v>-369.4</v>
      </c>
      <c r="R24">
        <v>325.86666666666667</v>
      </c>
      <c r="S24">
        <v>15.777777777777828</v>
      </c>
      <c r="T24">
        <v>-11.95952380952383</v>
      </c>
      <c r="U24">
        <v>2.5555555555555554</v>
      </c>
      <c r="V24">
        <v>3.0999999999999996</v>
      </c>
      <c r="W24">
        <v>3.3</v>
      </c>
      <c r="X24">
        <v>3</v>
      </c>
      <c r="Y24">
        <v>712.59999999999991</v>
      </c>
      <c r="Z24">
        <v>756.83333333333337</v>
      </c>
      <c r="AA24">
        <v>419</v>
      </c>
      <c r="AB24">
        <v>619</v>
      </c>
    </row>
    <row r="25" spans="1:28" x14ac:dyDescent="0.3">
      <c r="A25" s="2" t="s">
        <v>23</v>
      </c>
      <c r="B25" s="2">
        <v>20</v>
      </c>
      <c r="C25" s="2">
        <v>1</v>
      </c>
      <c r="D25" s="2">
        <v>25</v>
      </c>
      <c r="E25">
        <v>-0.64705882352941213</v>
      </c>
      <c r="F25">
        <v>0.10000000000000009</v>
      </c>
      <c r="G25">
        <v>0.39999999999999991</v>
      </c>
      <c r="H25">
        <v>-1.7543859649122862E-2</v>
      </c>
      <c r="I25">
        <v>131.02083333333337</v>
      </c>
      <c r="J25">
        <v>-112.29411764705878</v>
      </c>
      <c r="K25">
        <v>-115.33173076923072</v>
      </c>
      <c r="L25">
        <v>-39.63617571059433</v>
      </c>
      <c r="M25">
        <v>0.20000000000000018</v>
      </c>
      <c r="N25">
        <v>-0.90000000000000013</v>
      </c>
      <c r="O25">
        <v>-0.55555555555555536</v>
      </c>
      <c r="P25">
        <v>-0.4137931034482758</v>
      </c>
      <c r="Q25">
        <v>392.26666666666654</v>
      </c>
      <c r="R25">
        <v>50.071428571428555</v>
      </c>
      <c r="S25">
        <v>-98.821428571428555</v>
      </c>
      <c r="T25">
        <v>89.25</v>
      </c>
      <c r="U25">
        <v>0.33333333333333348</v>
      </c>
      <c r="V25">
        <v>-2.6666666666666661</v>
      </c>
      <c r="W25">
        <v>0.39999999999999991</v>
      </c>
      <c r="X25">
        <v>-0.60714285714285721</v>
      </c>
      <c r="Y25">
        <v>-169</v>
      </c>
      <c r="Z25">
        <v>-589.41666666666674</v>
      </c>
      <c r="AA25">
        <v>-114.30952380952385</v>
      </c>
      <c r="AB25">
        <v>-311.65032679738567</v>
      </c>
    </row>
    <row r="26" spans="1:28" x14ac:dyDescent="0.3">
      <c r="A26" s="2" t="s">
        <v>24</v>
      </c>
      <c r="B26" s="2">
        <v>20</v>
      </c>
      <c r="C26" s="2">
        <v>2</v>
      </c>
      <c r="D26" s="2">
        <v>29</v>
      </c>
      <c r="E26">
        <v>-0.10526315789473673</v>
      </c>
      <c r="F26">
        <v>5.0000000000000266E-2</v>
      </c>
      <c r="G26">
        <v>-0.40000000000000013</v>
      </c>
      <c r="H26">
        <v>-0.15254237288135597</v>
      </c>
      <c r="I26">
        <v>-284.75714285714287</v>
      </c>
      <c r="J26">
        <v>-22.333333333333371</v>
      </c>
      <c r="K26">
        <v>-525.36507936507928</v>
      </c>
      <c r="L26">
        <v>-280.28784119106695</v>
      </c>
      <c r="M26">
        <v>-2.2999999999999998</v>
      </c>
      <c r="N26">
        <v>-1.3999999999999995</v>
      </c>
      <c r="O26">
        <v>-0.70000000000000018</v>
      </c>
      <c r="P26">
        <v>-1.4666666666666663</v>
      </c>
      <c r="Q26">
        <v>-273.51111111111118</v>
      </c>
      <c r="R26">
        <v>-23.97142857142876</v>
      </c>
      <c r="S26">
        <v>223.62857142857138</v>
      </c>
      <c r="T26">
        <v>-21.171014492753557</v>
      </c>
      <c r="U26">
        <v>0.55555555555555536</v>
      </c>
      <c r="V26">
        <v>1.7999999999999998</v>
      </c>
      <c r="W26">
        <v>1.0999999999999996</v>
      </c>
      <c r="X26">
        <v>1.1724137931034484</v>
      </c>
      <c r="Y26">
        <v>16.583333333333258</v>
      </c>
      <c r="Z26">
        <v>349.14285714285711</v>
      </c>
      <c r="AA26">
        <v>202.34722222222217</v>
      </c>
      <c r="AB26">
        <v>183.47826086956525</v>
      </c>
    </row>
    <row r="27" spans="1:28" x14ac:dyDescent="0.3">
      <c r="A27" s="2" t="s">
        <v>25</v>
      </c>
      <c r="B27" s="2">
        <v>20</v>
      </c>
      <c r="C27" s="2">
        <v>2</v>
      </c>
      <c r="D27" s="2">
        <v>20</v>
      </c>
      <c r="E27">
        <v>-4.9999999999999822E-2</v>
      </c>
      <c r="F27">
        <v>-0.83333333333333348</v>
      </c>
      <c r="G27">
        <v>0.61111111111111116</v>
      </c>
      <c r="H27">
        <v>-8.9285714285714413E-2</v>
      </c>
      <c r="I27">
        <v>65.955263157894706</v>
      </c>
      <c r="J27">
        <v>-20.158730158730123</v>
      </c>
      <c r="K27">
        <v>138.66544117647061</v>
      </c>
      <c r="L27">
        <v>62.288682745825554</v>
      </c>
      <c r="M27">
        <v>-3</v>
      </c>
      <c r="N27">
        <v>-2.875</v>
      </c>
      <c r="O27">
        <v>-0.19999999999999973</v>
      </c>
      <c r="P27">
        <v>-1.8846153846153846</v>
      </c>
      <c r="Q27">
        <v>-229.95833333333337</v>
      </c>
      <c r="R27">
        <v>-375.52499999999998</v>
      </c>
      <c r="S27">
        <v>-247.28888888888889</v>
      </c>
      <c r="T27">
        <v>-285.60000000000002</v>
      </c>
      <c r="U27">
        <v>3.1111111111111116</v>
      </c>
      <c r="V27">
        <v>2.7</v>
      </c>
      <c r="W27">
        <v>-0.4444444444444442</v>
      </c>
      <c r="X27">
        <v>1.8214285714285716</v>
      </c>
      <c r="Y27">
        <v>597.20833333333326</v>
      </c>
      <c r="Z27">
        <v>395.70000000000005</v>
      </c>
      <c r="AA27">
        <v>-171.625</v>
      </c>
      <c r="AB27">
        <v>275.90476190476193</v>
      </c>
    </row>
    <row r="28" spans="1:28" x14ac:dyDescent="0.3">
      <c r="A28" s="2" t="s">
        <v>26</v>
      </c>
      <c r="B28" s="2">
        <v>20</v>
      </c>
      <c r="C28" s="2">
        <v>2</v>
      </c>
      <c r="D28" s="2">
        <v>22</v>
      </c>
      <c r="E28">
        <v>0.69999999999999973</v>
      </c>
      <c r="F28">
        <v>-0.44999999999999973</v>
      </c>
      <c r="G28">
        <v>-0.30000000000000027</v>
      </c>
      <c r="H28">
        <v>-1.6666666666666607E-2</v>
      </c>
      <c r="I28">
        <v>307.57142857142867</v>
      </c>
      <c r="J28">
        <v>25.702380952380963</v>
      </c>
      <c r="K28">
        <v>-306</v>
      </c>
      <c r="L28">
        <v>22.368421052631675</v>
      </c>
      <c r="M28">
        <v>1.125</v>
      </c>
      <c r="N28">
        <v>-0.25</v>
      </c>
      <c r="O28">
        <v>0.69999999999999973</v>
      </c>
      <c r="P28">
        <v>0.53846153846153832</v>
      </c>
      <c r="Q28">
        <v>838.75</v>
      </c>
      <c r="R28">
        <v>843.35714285714289</v>
      </c>
      <c r="S28">
        <v>986.91428571428571</v>
      </c>
      <c r="T28">
        <v>882.93117408906869</v>
      </c>
      <c r="U28">
        <v>2.625</v>
      </c>
      <c r="V28">
        <v>2</v>
      </c>
      <c r="W28">
        <v>3</v>
      </c>
      <c r="X28">
        <v>2.5185185185185186</v>
      </c>
      <c r="Y28">
        <v>568.08928571428567</v>
      </c>
      <c r="Z28">
        <v>406.70000000000005</v>
      </c>
      <c r="AA28">
        <v>406.06666666666672</v>
      </c>
      <c r="AB28">
        <v>477.26455026455028</v>
      </c>
    </row>
    <row r="29" spans="1:28" x14ac:dyDescent="0.3">
      <c r="A29" s="2" t="s">
        <v>27</v>
      </c>
      <c r="B29" s="2">
        <v>20</v>
      </c>
      <c r="C29" s="2">
        <v>2</v>
      </c>
      <c r="D29" s="2">
        <v>24</v>
      </c>
      <c r="E29">
        <v>-0.59999999999999964</v>
      </c>
      <c r="F29">
        <v>0.16666666666666696</v>
      </c>
      <c r="G29">
        <v>1.1000000000000001</v>
      </c>
      <c r="H29">
        <v>0.22413793103448265</v>
      </c>
      <c r="I29">
        <v>240.07575757575773</v>
      </c>
      <c r="J29">
        <v>195.25641025641016</v>
      </c>
      <c r="K29">
        <v>529.5625</v>
      </c>
      <c r="L29">
        <v>331.90889252591387</v>
      </c>
      <c r="M29">
        <v>-2.6999999999999997</v>
      </c>
      <c r="N29">
        <v>-1.1999999999999997</v>
      </c>
      <c r="O29">
        <v>-2.5999999999999996</v>
      </c>
      <c r="P29">
        <v>-2.166666666666667</v>
      </c>
      <c r="Q29">
        <v>-161.40000000000009</v>
      </c>
      <c r="R29">
        <v>-465.02777777777783</v>
      </c>
      <c r="S29">
        <v>-551.31428571428557</v>
      </c>
      <c r="T29">
        <v>-413.54761904761904</v>
      </c>
      <c r="U29">
        <v>2.25</v>
      </c>
      <c r="V29">
        <v>3.6999999999999997</v>
      </c>
      <c r="W29">
        <v>3.8888888888888893</v>
      </c>
      <c r="X29">
        <v>3.333333333333333</v>
      </c>
      <c r="Y29">
        <v>556.125</v>
      </c>
      <c r="Z29">
        <v>985.67499999999995</v>
      </c>
      <c r="AA29">
        <v>932.05555555555566</v>
      </c>
      <c r="AB29">
        <v>843.68518518518522</v>
      </c>
    </row>
    <row r="30" spans="1:28" x14ac:dyDescent="0.3">
      <c r="A30" s="2" t="s">
        <v>29</v>
      </c>
      <c r="B30" s="2">
        <v>20</v>
      </c>
      <c r="C30" s="2">
        <v>2</v>
      </c>
      <c r="D30" s="2">
        <v>24</v>
      </c>
      <c r="E30">
        <v>1.75</v>
      </c>
      <c r="F30">
        <v>0.45000000000000018</v>
      </c>
      <c r="G30">
        <v>0.10000000000000009</v>
      </c>
      <c r="H30">
        <v>0.76666666666666661</v>
      </c>
      <c r="I30">
        <v>278.83749999999998</v>
      </c>
      <c r="J30">
        <v>-26.247368421052556</v>
      </c>
      <c r="K30">
        <v>-23.199999999999932</v>
      </c>
      <c r="L30">
        <v>69.196969696969745</v>
      </c>
      <c r="M30">
        <v>-4</v>
      </c>
      <c r="N30">
        <v>-2.4000000000000004</v>
      </c>
      <c r="O30">
        <v>-4.0999999999999996</v>
      </c>
      <c r="P30">
        <v>-3.5000000000000004</v>
      </c>
      <c r="Q30">
        <v>-1037.4000000000001</v>
      </c>
      <c r="R30">
        <v>-845.33333333333337</v>
      </c>
      <c r="S30">
        <v>-1115.9333333333332</v>
      </c>
      <c r="T30">
        <v>-990.11094452773614</v>
      </c>
      <c r="U30">
        <v>0.5</v>
      </c>
      <c r="V30">
        <v>1.9</v>
      </c>
      <c r="W30">
        <v>1.5999999999999999</v>
      </c>
      <c r="X30">
        <v>1.392857142857143</v>
      </c>
      <c r="Y30">
        <v>-84.766666666666652</v>
      </c>
      <c r="Z30">
        <v>58.5</v>
      </c>
      <c r="AA30">
        <v>516</v>
      </c>
      <c r="AB30">
        <v>179.89750000000004</v>
      </c>
    </row>
    <row r="31" spans="1:28" x14ac:dyDescent="0.3">
      <c r="A31" s="2" t="s">
        <v>30</v>
      </c>
      <c r="B31" s="2">
        <v>20</v>
      </c>
      <c r="C31" s="2">
        <v>2</v>
      </c>
      <c r="D31" s="2">
        <v>27</v>
      </c>
      <c r="E31">
        <v>0.80000000000000027</v>
      </c>
      <c r="F31">
        <v>0.73684210526315796</v>
      </c>
      <c r="G31">
        <v>1.2999999999999998</v>
      </c>
      <c r="H31">
        <v>0.94915254237288149</v>
      </c>
      <c r="I31">
        <v>143.28482972136226</v>
      </c>
      <c r="J31">
        <v>277.5</v>
      </c>
      <c r="K31">
        <v>341.03235294117644</v>
      </c>
      <c r="L31">
        <v>257.26012145748996</v>
      </c>
      <c r="M31">
        <v>4.0999999999999996</v>
      </c>
      <c r="N31">
        <v>1.7777777777777777</v>
      </c>
      <c r="O31">
        <v>-2.5555555555555554</v>
      </c>
      <c r="P31">
        <v>1.2142857142857144</v>
      </c>
      <c r="Q31">
        <v>474.05555555555566</v>
      </c>
      <c r="R31">
        <v>285.45714285714291</v>
      </c>
      <c r="S31">
        <v>-441.17857142857133</v>
      </c>
      <c r="T31">
        <v>108.64285714285711</v>
      </c>
      <c r="U31">
        <v>-0.44444444444444464</v>
      </c>
      <c r="V31">
        <v>0.70000000000000018</v>
      </c>
      <c r="W31">
        <v>1.7999999999999998</v>
      </c>
      <c r="X31">
        <v>0.72413793103448265</v>
      </c>
      <c r="Y31">
        <v>118.42857142857133</v>
      </c>
      <c r="Z31">
        <v>257.875</v>
      </c>
      <c r="AA31">
        <v>297.28571428571433</v>
      </c>
      <c r="AB31">
        <v>225.51630434782612</v>
      </c>
    </row>
    <row r="32" spans="1:28" x14ac:dyDescent="0.3">
      <c r="A32" s="2" t="s">
        <v>31</v>
      </c>
      <c r="B32" s="2">
        <v>20</v>
      </c>
      <c r="C32" s="2">
        <v>2</v>
      </c>
      <c r="D32" s="2">
        <v>25</v>
      </c>
      <c r="E32">
        <v>1</v>
      </c>
      <c r="F32">
        <v>-0.84999999999999964</v>
      </c>
      <c r="G32">
        <v>-1.25</v>
      </c>
      <c r="H32">
        <v>-0.3666666666666667</v>
      </c>
      <c r="I32">
        <v>-47.101503759398383</v>
      </c>
      <c r="J32">
        <v>-113.32941176470581</v>
      </c>
      <c r="K32">
        <v>-269.08333333333326</v>
      </c>
      <c r="L32">
        <v>-143.35877551020417</v>
      </c>
      <c r="M32">
        <v>-4.2222222222222223</v>
      </c>
      <c r="N32">
        <v>-0.80000000000000027</v>
      </c>
      <c r="O32">
        <v>-3.9000000000000004</v>
      </c>
      <c r="P32">
        <v>-2.9310344827586206</v>
      </c>
      <c r="Q32">
        <v>-1156.2222222222222</v>
      </c>
      <c r="R32">
        <v>135.40000000000009</v>
      </c>
      <c r="S32">
        <v>-948.09999999999991</v>
      </c>
      <c r="T32">
        <v>-643.07302231237315</v>
      </c>
      <c r="U32">
        <v>3.2222222222222223</v>
      </c>
      <c r="V32">
        <v>3.0999999999999996</v>
      </c>
      <c r="W32">
        <v>3.0999999999999996</v>
      </c>
      <c r="X32">
        <v>3.1379310344827589</v>
      </c>
      <c r="Y32">
        <v>648.27777777777783</v>
      </c>
      <c r="Z32">
        <v>856.62857142857149</v>
      </c>
      <c r="AA32">
        <v>708.90000000000009</v>
      </c>
      <c r="AB32">
        <v>737.89811912225707</v>
      </c>
    </row>
    <row r="33" spans="1:28" x14ac:dyDescent="0.3">
      <c r="A33" s="2" t="s">
        <v>32</v>
      </c>
      <c r="B33" s="2">
        <v>20</v>
      </c>
      <c r="C33" s="2">
        <v>2</v>
      </c>
      <c r="D33" s="2">
        <v>29</v>
      </c>
      <c r="E33">
        <v>0.73684210526315796</v>
      </c>
      <c r="F33">
        <v>0.21052631578947345</v>
      </c>
      <c r="G33">
        <v>-0.54999999999999982</v>
      </c>
      <c r="H33">
        <v>0.1206896551724137</v>
      </c>
      <c r="I33">
        <v>214.25882352941176</v>
      </c>
      <c r="J33">
        <v>-194.59607843137258</v>
      </c>
      <c r="K33">
        <v>-237.00526315789466</v>
      </c>
      <c r="L33">
        <v>-82.731292517006864</v>
      </c>
      <c r="M33">
        <v>-0.22222222222222232</v>
      </c>
      <c r="N33">
        <v>-1.5</v>
      </c>
      <c r="O33">
        <v>-2</v>
      </c>
      <c r="P33">
        <v>-1.2500000000000002</v>
      </c>
      <c r="Q33">
        <v>-215.55357142857144</v>
      </c>
      <c r="R33">
        <v>-46.700000000000045</v>
      </c>
      <c r="S33">
        <v>-403.04166666666669</v>
      </c>
      <c r="T33">
        <v>-235.08695652173913</v>
      </c>
      <c r="U33">
        <v>1.5</v>
      </c>
      <c r="V33">
        <v>0.22222222222222232</v>
      </c>
      <c r="W33">
        <v>3.2222222222222223</v>
      </c>
      <c r="X33">
        <v>1.6538461538461537</v>
      </c>
      <c r="Y33">
        <v>337.21428571428578</v>
      </c>
      <c r="Z33">
        <v>202.33333333333337</v>
      </c>
      <c r="AA33">
        <v>746.125</v>
      </c>
      <c r="AB33">
        <v>402.62698412698421</v>
      </c>
    </row>
    <row r="34" spans="1:28" x14ac:dyDescent="0.3">
      <c r="A34" s="2" t="s">
        <v>33</v>
      </c>
      <c r="B34" s="2">
        <v>20</v>
      </c>
      <c r="C34" s="2">
        <v>2</v>
      </c>
      <c r="D34" s="2">
        <v>28</v>
      </c>
      <c r="E34">
        <v>0.1111111111111111</v>
      </c>
      <c r="F34">
        <v>0</v>
      </c>
      <c r="G34">
        <v>5.2631578947368418E-2</v>
      </c>
      <c r="H34">
        <v>5.2631578947368418E-2</v>
      </c>
      <c r="I34">
        <v>86.5</v>
      </c>
      <c r="J34">
        <v>1</v>
      </c>
      <c r="K34">
        <v>110</v>
      </c>
      <c r="L34">
        <v>-13</v>
      </c>
      <c r="M34">
        <v>0</v>
      </c>
      <c r="N34">
        <v>0.125</v>
      </c>
      <c r="O34">
        <v>-0.25</v>
      </c>
      <c r="P34">
        <v>-3.9999999999999994E-2</v>
      </c>
      <c r="Q34">
        <v>-15</v>
      </c>
      <c r="R34">
        <v>92</v>
      </c>
      <c r="S34">
        <v>-96.5</v>
      </c>
      <c r="T34">
        <v>-7.1666666666666714</v>
      </c>
      <c r="U34">
        <v>-0.1111111111111111</v>
      </c>
      <c r="V34">
        <v>0.1</v>
      </c>
      <c r="W34">
        <v>-0.1</v>
      </c>
      <c r="X34">
        <v>-3.4482758620689655E-2</v>
      </c>
      <c r="Y34">
        <v>-108</v>
      </c>
      <c r="Z34">
        <v>107</v>
      </c>
      <c r="AA34">
        <v>-97</v>
      </c>
      <c r="AB34">
        <v>4.5</v>
      </c>
    </row>
    <row r="35" spans="1:28" x14ac:dyDescent="0.3">
      <c r="A35" s="2" t="s">
        <v>34</v>
      </c>
      <c r="B35" s="2">
        <v>20</v>
      </c>
      <c r="C35" s="2">
        <v>2</v>
      </c>
      <c r="D35" s="2">
        <v>29</v>
      </c>
      <c r="E35">
        <v>-0.68421052631578938</v>
      </c>
      <c r="F35">
        <v>-0.36842105263157876</v>
      </c>
      <c r="G35">
        <v>-0.10526315789473673</v>
      </c>
      <c r="H35">
        <v>-0.38596491228070162</v>
      </c>
      <c r="I35">
        <v>-156.70138888888891</v>
      </c>
      <c r="J35">
        <v>11.909722222222172</v>
      </c>
      <c r="K35">
        <v>21.941176470588061</v>
      </c>
      <c r="L35">
        <v>-41.40546784751632</v>
      </c>
      <c r="M35">
        <v>-2.666666666666667</v>
      </c>
      <c r="N35">
        <v>-0.66666666666666696</v>
      </c>
      <c r="O35">
        <v>-3.9</v>
      </c>
      <c r="P35">
        <v>-2.4642857142857144</v>
      </c>
      <c r="Q35">
        <v>-382.60714285714289</v>
      </c>
      <c r="R35">
        <v>-371.57142857142844</v>
      </c>
      <c r="S35">
        <v>-964.60000000000014</v>
      </c>
      <c r="T35">
        <v>-594.375</v>
      </c>
      <c r="U35">
        <v>3.2222222222222223</v>
      </c>
      <c r="V35">
        <v>2.6000000000000005</v>
      </c>
      <c r="W35">
        <v>2.8999999999999995</v>
      </c>
      <c r="X35">
        <v>2.896551724137931</v>
      </c>
      <c r="Y35">
        <v>691.2444444444443</v>
      </c>
      <c r="Z35">
        <v>436.40000000000009</v>
      </c>
      <c r="AA35">
        <v>1042.4305555555557</v>
      </c>
      <c r="AB35">
        <v>752.90476190476204</v>
      </c>
    </row>
    <row r="36" spans="1:28" x14ac:dyDescent="0.3">
      <c r="A36" s="2" t="s">
        <v>35</v>
      </c>
      <c r="B36" s="2">
        <v>20</v>
      </c>
      <c r="C36" s="2">
        <v>2</v>
      </c>
      <c r="D36" s="2">
        <v>21</v>
      </c>
      <c r="E36">
        <v>-0.75</v>
      </c>
      <c r="F36">
        <v>-0.35000000000000009</v>
      </c>
      <c r="G36">
        <v>-0.14999999999999991</v>
      </c>
      <c r="H36">
        <v>-0.41666666666666696</v>
      </c>
      <c r="I36">
        <v>333.93076923076933</v>
      </c>
      <c r="J36">
        <v>-486.77575757575755</v>
      </c>
      <c r="K36">
        <v>260.66025641025635</v>
      </c>
      <c r="L36">
        <v>16.216216216216253</v>
      </c>
      <c r="M36">
        <v>-1.6</v>
      </c>
      <c r="N36">
        <v>-0.70000000000000018</v>
      </c>
      <c r="O36">
        <v>-0.80000000000000027</v>
      </c>
      <c r="P36">
        <v>-1.0333333333333332</v>
      </c>
      <c r="Q36">
        <v>129.90000000000009</v>
      </c>
      <c r="R36">
        <v>27.650000000000091</v>
      </c>
      <c r="S36">
        <v>-74.85714285714289</v>
      </c>
      <c r="T36">
        <v>41.839999999999918</v>
      </c>
      <c r="U36">
        <v>-1.2222222222222223</v>
      </c>
      <c r="V36">
        <v>-0.30000000000000027</v>
      </c>
      <c r="W36">
        <v>-0.11111111111111116</v>
      </c>
      <c r="X36">
        <v>-0.53571428571428603</v>
      </c>
      <c r="Y36">
        <v>-464.25</v>
      </c>
      <c r="Z36">
        <v>-623.04285714285709</v>
      </c>
      <c r="AA36">
        <v>-172.30357142857133</v>
      </c>
      <c r="AB36">
        <v>-420.64685314685323</v>
      </c>
    </row>
    <row r="37" spans="1:28" x14ac:dyDescent="0.3">
      <c r="A37" s="2" t="s">
        <v>36</v>
      </c>
      <c r="B37" s="2">
        <v>20</v>
      </c>
      <c r="C37" s="2">
        <v>2</v>
      </c>
      <c r="D37" s="2">
        <v>24</v>
      </c>
      <c r="E37">
        <v>0.15789473684210525</v>
      </c>
      <c r="F37">
        <v>0.4</v>
      </c>
      <c r="G37">
        <v>-0.10000000000000003</v>
      </c>
      <c r="H37">
        <v>0.15254237288135591</v>
      </c>
      <c r="I37">
        <v>33.066666666666663</v>
      </c>
      <c r="J37">
        <v>0.6666666666666714</v>
      </c>
      <c r="K37">
        <v>18.025000000000006</v>
      </c>
      <c r="L37">
        <v>15.962500000000006</v>
      </c>
      <c r="M37">
        <v>0.10000000000000003</v>
      </c>
      <c r="N37">
        <v>-9.9999999999999978E-2</v>
      </c>
      <c r="O37">
        <v>-0.3</v>
      </c>
      <c r="P37">
        <v>-9.9999999999999978E-2</v>
      </c>
      <c r="Q37">
        <v>11.833333333333343</v>
      </c>
      <c r="R37">
        <v>-53</v>
      </c>
      <c r="S37">
        <v>-97</v>
      </c>
      <c r="T37">
        <v>-45.714285714285708</v>
      </c>
      <c r="U37">
        <v>0</v>
      </c>
      <c r="V37">
        <v>-0.19999999999999998</v>
      </c>
      <c r="W37">
        <v>0</v>
      </c>
      <c r="X37">
        <v>-6.8965517241379309E-2</v>
      </c>
      <c r="Y37">
        <v>91.833333333333329</v>
      </c>
      <c r="Z37">
        <v>-40</v>
      </c>
      <c r="AA37">
        <v>9</v>
      </c>
      <c r="AB37">
        <v>26.142857142857139</v>
      </c>
    </row>
    <row r="38" spans="1:28" x14ac:dyDescent="0.3">
      <c r="A38" s="2" t="s">
        <v>37</v>
      </c>
      <c r="B38" s="2">
        <v>20</v>
      </c>
      <c r="C38" s="2">
        <v>2</v>
      </c>
      <c r="D38" s="2">
        <v>20</v>
      </c>
      <c r="E38">
        <v>0.54999999999999982</v>
      </c>
      <c r="F38">
        <v>0.54999999999999982</v>
      </c>
      <c r="G38">
        <v>-0.5</v>
      </c>
      <c r="H38">
        <v>0.20000000000000018</v>
      </c>
      <c r="I38">
        <v>148.67916666666656</v>
      </c>
      <c r="J38">
        <v>206.6875</v>
      </c>
      <c r="K38">
        <v>-337.60439560439568</v>
      </c>
      <c r="L38">
        <v>25.447628458498002</v>
      </c>
      <c r="M38">
        <v>-0.85714285714285721</v>
      </c>
      <c r="N38">
        <v>0.29999999999999982</v>
      </c>
      <c r="O38">
        <v>1.125</v>
      </c>
      <c r="P38">
        <v>0.23999999999999977</v>
      </c>
      <c r="Q38">
        <v>577.16666666666663</v>
      </c>
      <c r="R38">
        <v>-573.375</v>
      </c>
      <c r="S38">
        <v>417.25</v>
      </c>
      <c r="T38">
        <v>62.285714285714334</v>
      </c>
      <c r="U38">
        <v>1.2222222222222223</v>
      </c>
      <c r="V38">
        <v>0.22222222222222232</v>
      </c>
      <c r="W38">
        <v>-1.0999999999999996</v>
      </c>
      <c r="X38">
        <v>7.1428571428572063E-2</v>
      </c>
      <c r="Y38">
        <v>-245.57142857142867</v>
      </c>
      <c r="Z38">
        <v>-198.47619047619037</v>
      </c>
      <c r="AA38">
        <v>-817.66666666666674</v>
      </c>
      <c r="AB38">
        <v>-428.86363636363637</v>
      </c>
    </row>
    <row r="39" spans="1:28" x14ac:dyDescent="0.3">
      <c r="A39" s="2" t="s">
        <v>38</v>
      </c>
      <c r="B39" s="2">
        <v>20</v>
      </c>
      <c r="C39" s="2">
        <v>2</v>
      </c>
      <c r="D39" s="2">
        <v>25</v>
      </c>
      <c r="E39">
        <v>-0.45000000000000018</v>
      </c>
      <c r="F39">
        <v>0.14999999999999991</v>
      </c>
      <c r="G39">
        <v>-0.14999999999999991</v>
      </c>
      <c r="H39">
        <v>-0.14999999999999991</v>
      </c>
      <c r="I39">
        <v>-22.07516339869278</v>
      </c>
      <c r="J39">
        <v>68.743055555555543</v>
      </c>
      <c r="K39">
        <v>21.95588235294116</v>
      </c>
      <c r="L39">
        <v>22.278783211397752</v>
      </c>
      <c r="M39">
        <v>0.66666666666666652</v>
      </c>
      <c r="N39">
        <v>0.42857142857142883</v>
      </c>
      <c r="O39">
        <v>-1.1111111111111107</v>
      </c>
      <c r="P39">
        <v>-4.0000000000000036E-2</v>
      </c>
      <c r="Q39">
        <v>-54.321428571428555</v>
      </c>
      <c r="R39">
        <v>58</v>
      </c>
      <c r="S39">
        <v>-171.69047619047626</v>
      </c>
      <c r="T39">
        <v>-70.736842105263122</v>
      </c>
      <c r="U39">
        <v>1.375</v>
      </c>
      <c r="V39">
        <v>1</v>
      </c>
      <c r="W39">
        <v>2.0000000000000004</v>
      </c>
      <c r="X39">
        <v>1.4</v>
      </c>
      <c r="Y39">
        <v>290.875</v>
      </c>
      <c r="Z39">
        <v>127.14999999999998</v>
      </c>
      <c r="AA39">
        <v>279.42857142857139</v>
      </c>
      <c r="AB39">
        <v>227.11478260869558</v>
      </c>
    </row>
    <row r="40" spans="1:28" x14ac:dyDescent="0.3">
      <c r="A40" s="2" t="s">
        <v>39</v>
      </c>
      <c r="B40" s="2">
        <v>20</v>
      </c>
      <c r="C40" s="2">
        <v>2</v>
      </c>
      <c r="D40" s="2">
        <v>22</v>
      </c>
      <c r="E40">
        <v>0.35000000000000009</v>
      </c>
      <c r="F40">
        <v>-0.57894736842105265</v>
      </c>
      <c r="G40">
        <v>4.9999999999999822E-2</v>
      </c>
      <c r="H40">
        <v>-5.0847457627118509E-2</v>
      </c>
      <c r="I40">
        <v>-101.01102941176475</v>
      </c>
      <c r="J40">
        <v>-14.033613445378137</v>
      </c>
      <c r="K40">
        <v>-36.5625</v>
      </c>
      <c r="L40">
        <v>-49.541901867129923</v>
      </c>
      <c r="M40">
        <v>0.71428571428571441</v>
      </c>
      <c r="N40">
        <v>0</v>
      </c>
      <c r="O40">
        <v>0</v>
      </c>
      <c r="P40">
        <v>0.20833333333333348</v>
      </c>
      <c r="Q40">
        <v>-196.04999999999995</v>
      </c>
      <c r="R40">
        <v>50.433333333333394</v>
      </c>
      <c r="S40">
        <v>27.533333333333417</v>
      </c>
      <c r="T40">
        <v>-12.375</v>
      </c>
      <c r="U40">
        <v>0.55555555555555536</v>
      </c>
      <c r="V40">
        <v>-9.9999999999999867E-2</v>
      </c>
      <c r="W40">
        <v>0.5</v>
      </c>
      <c r="X40">
        <v>0.31034482758620685</v>
      </c>
      <c r="Y40">
        <v>-101.09999999999991</v>
      </c>
      <c r="Z40">
        <v>-253.66666666666663</v>
      </c>
      <c r="AA40">
        <v>-32.933333333333167</v>
      </c>
      <c r="AB40">
        <v>-118.58039215686279</v>
      </c>
    </row>
    <row r="41" spans="1:28" x14ac:dyDescent="0.3">
      <c r="A41" s="2" t="s">
        <v>40</v>
      </c>
      <c r="B41" s="2">
        <v>20</v>
      </c>
      <c r="C41" s="2">
        <v>2</v>
      </c>
      <c r="D41" s="2">
        <v>28</v>
      </c>
      <c r="E41">
        <v>-0.25</v>
      </c>
      <c r="F41">
        <v>0.70000000000000018</v>
      </c>
      <c r="G41">
        <v>-0.29999999999999982</v>
      </c>
      <c r="H41">
        <v>4.9999999999999822E-2</v>
      </c>
      <c r="I41">
        <v>0.82352941176463901</v>
      </c>
      <c r="J41">
        <v>11.311111111110904</v>
      </c>
      <c r="K41">
        <v>14.049450549450512</v>
      </c>
      <c r="L41">
        <v>-1.6340579710144993</v>
      </c>
      <c r="M41">
        <v>-4</v>
      </c>
      <c r="N41">
        <v>-3.5</v>
      </c>
      <c r="O41">
        <v>-4.5555555555555554</v>
      </c>
      <c r="P41">
        <v>-4</v>
      </c>
      <c r="Q41">
        <v>-1062.5999999999999</v>
      </c>
      <c r="R41">
        <v>-1086.25</v>
      </c>
      <c r="S41">
        <v>-1368.7222222222222</v>
      </c>
      <c r="T41">
        <v>-1173.2250453720508</v>
      </c>
      <c r="U41">
        <v>4.25</v>
      </c>
      <c r="V41">
        <v>4.4444444444444446</v>
      </c>
      <c r="W41">
        <v>3.7</v>
      </c>
      <c r="X41">
        <v>4.1111111111111116</v>
      </c>
      <c r="Y41">
        <v>1295.5</v>
      </c>
      <c r="Z41">
        <v>1045.2666666666669</v>
      </c>
      <c r="AA41">
        <v>769.63333333333333</v>
      </c>
      <c r="AB41">
        <v>1007.3555555555556</v>
      </c>
    </row>
    <row r="42" spans="1:28" x14ac:dyDescent="0.3">
      <c r="A42" s="2" t="s">
        <v>41</v>
      </c>
      <c r="B42" s="2">
        <v>20</v>
      </c>
      <c r="C42" s="2">
        <v>2</v>
      </c>
      <c r="D42" s="2">
        <v>22</v>
      </c>
      <c r="E42">
        <v>-0.85000000000000009</v>
      </c>
      <c r="F42">
        <v>-0.55000000000000027</v>
      </c>
      <c r="G42">
        <v>-1.2000000000000002</v>
      </c>
      <c r="H42">
        <v>-0.8666666666666667</v>
      </c>
      <c r="I42">
        <v>-206.42894736842095</v>
      </c>
      <c r="J42">
        <v>-164.11988304093575</v>
      </c>
      <c r="K42">
        <v>-343.84999999999991</v>
      </c>
      <c r="L42">
        <v>-241.05173951828726</v>
      </c>
      <c r="M42">
        <v>-1.5</v>
      </c>
      <c r="N42">
        <v>-1.2000000000000002</v>
      </c>
      <c r="O42">
        <v>-2.2000000000000002</v>
      </c>
      <c r="P42">
        <v>-1.6428571428571432</v>
      </c>
      <c r="Q42">
        <v>-439.05714285714294</v>
      </c>
      <c r="R42">
        <v>-496.125</v>
      </c>
      <c r="S42">
        <v>-422.88888888888891</v>
      </c>
      <c r="T42">
        <v>-469.38815789473688</v>
      </c>
      <c r="U42">
        <v>4.1111111111111107</v>
      </c>
      <c r="V42">
        <v>3.5555555555555562</v>
      </c>
      <c r="W42">
        <v>3.5999999999999996</v>
      </c>
      <c r="X42">
        <v>3.7499999999999996</v>
      </c>
      <c r="Y42">
        <v>1175.8222222222221</v>
      </c>
      <c r="Z42">
        <v>915.77777777777771</v>
      </c>
      <c r="AA42">
        <v>1017.4333333333332</v>
      </c>
      <c r="AB42">
        <v>1042.4071428571428</v>
      </c>
    </row>
    <row r="43" spans="1:28" x14ac:dyDescent="0.3">
      <c r="A43" s="2" t="s">
        <v>42</v>
      </c>
      <c r="B43" s="2">
        <v>20</v>
      </c>
      <c r="C43" s="2">
        <v>2</v>
      </c>
      <c r="D43" s="2">
        <v>25</v>
      </c>
      <c r="E43">
        <v>-1.1499999999999999</v>
      </c>
      <c r="F43">
        <v>-0.68421052631578938</v>
      </c>
      <c r="G43">
        <v>-1.5263157894736841</v>
      </c>
      <c r="H43">
        <v>-1.1206896551724137</v>
      </c>
      <c r="I43">
        <v>-39.033653846153811</v>
      </c>
      <c r="J43">
        <v>21.416666666666742</v>
      </c>
      <c r="K43">
        <v>-34.650000000000091</v>
      </c>
      <c r="L43">
        <v>-14.281196089706782</v>
      </c>
      <c r="M43">
        <v>1</v>
      </c>
      <c r="N43">
        <v>-1.8571428571428577</v>
      </c>
      <c r="O43">
        <v>-2.4285714285714288</v>
      </c>
      <c r="P43">
        <v>-1.2000000000000002</v>
      </c>
      <c r="Q43">
        <v>157</v>
      </c>
      <c r="R43">
        <v>-595.22857142857129</v>
      </c>
      <c r="S43">
        <v>-1093.3333333333333</v>
      </c>
      <c r="T43">
        <v>-511.48297213622288</v>
      </c>
      <c r="U43">
        <v>0.5</v>
      </c>
      <c r="V43">
        <v>1.7777777777777779</v>
      </c>
      <c r="W43">
        <v>2.875</v>
      </c>
      <c r="X43">
        <v>1.7200000000000002</v>
      </c>
      <c r="Y43">
        <v>713.17142857142846</v>
      </c>
      <c r="Z43">
        <v>724.66666666666663</v>
      </c>
      <c r="AA43">
        <v>700.85714285714289</v>
      </c>
      <c r="AB43">
        <v>719.05555555555566</v>
      </c>
    </row>
    <row r="44" spans="1:28" x14ac:dyDescent="0.3">
      <c r="A44" s="2" t="s">
        <v>43</v>
      </c>
      <c r="B44" s="2">
        <v>20</v>
      </c>
      <c r="C44" s="2">
        <v>2</v>
      </c>
      <c r="D44" s="2">
        <v>23</v>
      </c>
      <c r="E44">
        <v>0.42105263157894735</v>
      </c>
      <c r="F44">
        <v>0.25</v>
      </c>
      <c r="G44">
        <v>-0.10000000000000009</v>
      </c>
      <c r="H44">
        <v>0.18644067796610164</v>
      </c>
      <c r="I44">
        <v>131.33333333333337</v>
      </c>
      <c r="J44">
        <v>7.5789473684210407</v>
      </c>
      <c r="K44">
        <v>-106.93529411764712</v>
      </c>
      <c r="L44">
        <v>8.5555555555555429</v>
      </c>
      <c r="M44">
        <v>-1.75</v>
      </c>
      <c r="N44">
        <v>-0.5</v>
      </c>
      <c r="O44">
        <v>-1.2222222222222223</v>
      </c>
      <c r="P44">
        <v>-1.1599999999999997</v>
      </c>
      <c r="Q44">
        <v>-602.6</v>
      </c>
      <c r="R44">
        <v>-141.31428571428569</v>
      </c>
      <c r="S44">
        <v>-273.02857142857147</v>
      </c>
      <c r="T44">
        <v>-315.52631578947364</v>
      </c>
      <c r="U44">
        <v>1.5</v>
      </c>
      <c r="V44">
        <v>0</v>
      </c>
      <c r="W44">
        <v>1</v>
      </c>
      <c r="X44">
        <v>0.83333333333333348</v>
      </c>
      <c r="Y44">
        <v>290.25</v>
      </c>
      <c r="Z44">
        <v>-233.41666666666663</v>
      </c>
      <c r="AA44">
        <v>175.5</v>
      </c>
      <c r="AB44">
        <v>81.75</v>
      </c>
    </row>
    <row r="45" spans="1:28" x14ac:dyDescent="0.3">
      <c r="A45" s="2" t="s">
        <v>44</v>
      </c>
      <c r="B45" s="2">
        <v>20</v>
      </c>
      <c r="C45" s="2">
        <v>2</v>
      </c>
      <c r="D45" s="2">
        <v>22</v>
      </c>
      <c r="E45">
        <v>-0.25</v>
      </c>
      <c r="F45">
        <v>-0.25</v>
      </c>
      <c r="G45">
        <v>0.75</v>
      </c>
      <c r="H45">
        <v>8.3333333333333481E-2</v>
      </c>
      <c r="I45">
        <v>70.177777777777919</v>
      </c>
      <c r="J45">
        <v>-12.569444444444457</v>
      </c>
      <c r="K45">
        <v>-212.34586466165422</v>
      </c>
      <c r="L45">
        <v>-51.700000000000045</v>
      </c>
      <c r="M45">
        <v>-4.4000000000000004</v>
      </c>
      <c r="N45">
        <v>-2.5000000000000004</v>
      </c>
      <c r="O45">
        <v>-2.2000000000000002</v>
      </c>
      <c r="P45">
        <v>-3.0333333333333337</v>
      </c>
      <c r="Q45">
        <v>-1264.2750000000001</v>
      </c>
      <c r="R45">
        <v>-771.06944444444434</v>
      </c>
      <c r="S45">
        <v>-1033.8</v>
      </c>
      <c r="T45">
        <v>-1025.0968660968661</v>
      </c>
      <c r="U45">
        <v>3.8888888888888884</v>
      </c>
      <c r="V45">
        <v>3.4</v>
      </c>
      <c r="W45">
        <v>3.8000000000000003</v>
      </c>
      <c r="X45">
        <v>3.6896551724137936</v>
      </c>
      <c r="Y45">
        <v>960.31111111111113</v>
      </c>
      <c r="Z45">
        <v>1089.6031746031745</v>
      </c>
      <c r="AA45">
        <v>1183.9000000000001</v>
      </c>
      <c r="AB45">
        <v>1089.1428571428571</v>
      </c>
    </row>
    <row r="46" spans="1:28" x14ac:dyDescent="0.3">
      <c r="A46" s="2" t="s">
        <v>46</v>
      </c>
      <c r="B46" s="2">
        <v>20</v>
      </c>
      <c r="C46" s="2">
        <v>2</v>
      </c>
      <c r="D46" s="2">
        <v>21</v>
      </c>
      <c r="E46">
        <v>-0.5</v>
      </c>
      <c r="F46">
        <v>0.35000000000000009</v>
      </c>
      <c r="G46">
        <v>0.55000000000000027</v>
      </c>
      <c r="H46">
        <v>0.1333333333333333</v>
      </c>
      <c r="I46">
        <v>-123.44444444444446</v>
      </c>
      <c r="J46">
        <v>154.58823529411768</v>
      </c>
      <c r="K46">
        <v>400.54605263157896</v>
      </c>
      <c r="L46">
        <v>137.99964349376114</v>
      </c>
      <c r="M46">
        <v>-0.5</v>
      </c>
      <c r="N46">
        <v>-1.2999999999999998</v>
      </c>
      <c r="O46">
        <v>0</v>
      </c>
      <c r="P46">
        <v>-0.60000000000000009</v>
      </c>
      <c r="Q46">
        <v>-251.92063492063494</v>
      </c>
      <c r="R46">
        <v>-357.17460317460325</v>
      </c>
      <c r="S46">
        <v>81.111111111111086</v>
      </c>
      <c r="T46">
        <v>-175.54428341384858</v>
      </c>
      <c r="U46">
        <v>0</v>
      </c>
      <c r="V46">
        <v>0</v>
      </c>
      <c r="W46">
        <v>-0.4</v>
      </c>
      <c r="X46">
        <v>-0.13793103448275862</v>
      </c>
      <c r="Y46">
        <v>0</v>
      </c>
      <c r="Z46">
        <v>-479.5</v>
      </c>
      <c r="AA46">
        <v>-1068</v>
      </c>
      <c r="AB46">
        <v>-750.83333333333337</v>
      </c>
    </row>
    <row r="47" spans="1:28" x14ac:dyDescent="0.3">
      <c r="A47" s="2" t="s">
        <v>47</v>
      </c>
      <c r="B47" s="2">
        <v>20</v>
      </c>
      <c r="C47" s="2">
        <v>2</v>
      </c>
      <c r="D47" s="2">
        <v>24</v>
      </c>
      <c r="E47">
        <v>4.9999999999999822E-2</v>
      </c>
      <c r="F47">
        <v>0.29999999999999982</v>
      </c>
      <c r="G47">
        <v>9.9999999999999645E-2</v>
      </c>
      <c r="H47">
        <v>0.14999999999999991</v>
      </c>
      <c r="I47">
        <v>-144.10588235294119</v>
      </c>
      <c r="J47">
        <v>339.30592105263156</v>
      </c>
      <c r="K47">
        <v>178.54807692307691</v>
      </c>
      <c r="L47">
        <v>129.70956521739129</v>
      </c>
      <c r="M47">
        <v>-1.375</v>
      </c>
      <c r="N47">
        <v>-0.10000000000000009</v>
      </c>
      <c r="O47">
        <v>0</v>
      </c>
      <c r="P47">
        <v>-0.42857142857142883</v>
      </c>
      <c r="Q47">
        <v>-478.83333333333337</v>
      </c>
      <c r="R47">
        <v>32.404761904761926</v>
      </c>
      <c r="S47">
        <v>-419.43333333333317</v>
      </c>
      <c r="T47">
        <v>-255.66666666666652</v>
      </c>
      <c r="U47">
        <v>0.7777777777777779</v>
      </c>
      <c r="V47">
        <v>-0.79999999999999982</v>
      </c>
      <c r="W47">
        <v>0.5</v>
      </c>
      <c r="X47">
        <v>0.13793103448275867</v>
      </c>
      <c r="Y47">
        <v>619.83333333333337</v>
      </c>
      <c r="Z47">
        <v>-423</v>
      </c>
      <c r="AA47">
        <v>-171.41666666666663</v>
      </c>
      <c r="AB47">
        <v>-64.550000000000068</v>
      </c>
    </row>
    <row r="48" spans="1:28" x14ac:dyDescent="0.3">
      <c r="A48" s="2" t="s">
        <v>48</v>
      </c>
      <c r="B48" s="2">
        <v>20</v>
      </c>
      <c r="C48" s="2">
        <v>2</v>
      </c>
      <c r="D48" s="2">
        <v>23</v>
      </c>
      <c r="E48">
        <v>0.54999999999999982</v>
      </c>
      <c r="F48">
        <v>0.31578947368421018</v>
      </c>
      <c r="G48">
        <v>-1.7999999999999998</v>
      </c>
      <c r="H48">
        <v>-0.32203389830508433</v>
      </c>
      <c r="I48">
        <v>173.87254901960796</v>
      </c>
      <c r="J48">
        <v>-22.764705882352928</v>
      </c>
      <c r="K48">
        <v>-281.37593984962405</v>
      </c>
      <c r="L48">
        <v>-41.717366191759766</v>
      </c>
      <c r="M48">
        <v>-2.6666666666666665</v>
      </c>
      <c r="N48">
        <v>-3.2</v>
      </c>
      <c r="O48">
        <v>-1.6000000000000005</v>
      </c>
      <c r="P48">
        <v>-2.4827586206896557</v>
      </c>
      <c r="Q48">
        <v>-847.93055555555566</v>
      </c>
      <c r="R48">
        <v>-618.56666666666672</v>
      </c>
      <c r="S48">
        <v>-629.25</v>
      </c>
      <c r="T48">
        <v>-706.84343434343441</v>
      </c>
      <c r="U48">
        <v>4.666666666666667</v>
      </c>
      <c r="V48">
        <v>2.6666666666666661</v>
      </c>
      <c r="W48">
        <v>3.0999999999999996</v>
      </c>
      <c r="X48">
        <v>3.464285714285714</v>
      </c>
      <c r="Y48">
        <v>804.19444444444434</v>
      </c>
      <c r="Z48">
        <v>407.9841269841271</v>
      </c>
      <c r="AA48">
        <v>712.56666666666672</v>
      </c>
      <c r="AB48">
        <v>641.13865546218483</v>
      </c>
    </row>
    <row r="49" spans="1:28" x14ac:dyDescent="0.3">
      <c r="A49" s="2" t="s">
        <v>49</v>
      </c>
      <c r="B49" s="2">
        <v>20</v>
      </c>
      <c r="C49" s="2">
        <v>2</v>
      </c>
      <c r="D49" s="2">
        <v>23</v>
      </c>
      <c r="E49">
        <v>-4.9999999999999822E-2</v>
      </c>
      <c r="F49">
        <v>-1.1999999999999997</v>
      </c>
      <c r="G49">
        <v>0.29999999999999982</v>
      </c>
      <c r="H49">
        <v>-0.31666666666666687</v>
      </c>
      <c r="I49">
        <v>26.902631578947194</v>
      </c>
      <c r="J49">
        <v>-397.4181286549707</v>
      </c>
      <c r="K49">
        <v>126.07105263157894</v>
      </c>
      <c r="L49">
        <v>-75.964891041162218</v>
      </c>
      <c r="M49">
        <v>-3.25</v>
      </c>
      <c r="N49">
        <v>-3.3000000000000003</v>
      </c>
      <c r="O49">
        <v>-2.4000000000000004</v>
      </c>
      <c r="P49">
        <v>-2.9642857142857144</v>
      </c>
      <c r="Q49">
        <v>-835.5</v>
      </c>
      <c r="R49">
        <v>-858.25</v>
      </c>
      <c r="S49">
        <v>-861.125</v>
      </c>
      <c r="T49">
        <v>-853.69155844155853</v>
      </c>
      <c r="U49">
        <v>4.25</v>
      </c>
      <c r="V49">
        <v>2.4999999999999996</v>
      </c>
      <c r="W49">
        <v>2.5</v>
      </c>
      <c r="X49">
        <v>3</v>
      </c>
      <c r="Y49">
        <v>805.28571428571422</v>
      </c>
      <c r="Z49">
        <v>629.84999999999991</v>
      </c>
      <c r="AA49">
        <v>547.16666666666674</v>
      </c>
      <c r="AB49">
        <v>704.13942307692309</v>
      </c>
    </row>
    <row r="50" spans="1:28" x14ac:dyDescent="0.3">
      <c r="A50" s="2" t="s">
        <v>50</v>
      </c>
      <c r="B50" s="2">
        <v>20</v>
      </c>
      <c r="C50" s="2">
        <v>2</v>
      </c>
      <c r="D50" s="2">
        <v>25</v>
      </c>
      <c r="E50">
        <v>0.90000000000000036</v>
      </c>
      <c r="F50">
        <v>-0.45000000000000018</v>
      </c>
      <c r="G50">
        <v>0.44999999999999973</v>
      </c>
      <c r="H50">
        <v>0.29999999999999982</v>
      </c>
      <c r="I50">
        <v>-9.0588235294117112</v>
      </c>
      <c r="J50">
        <v>-274.86904761904748</v>
      </c>
      <c r="K50">
        <v>-82.89075630252114</v>
      </c>
      <c r="L50">
        <v>-119.24679487179469</v>
      </c>
      <c r="M50">
        <v>-3.1999999999999997</v>
      </c>
      <c r="N50">
        <v>-2.6666666666666665</v>
      </c>
      <c r="O50">
        <v>-2.2222222222222223</v>
      </c>
      <c r="P50">
        <v>-2.714285714285714</v>
      </c>
      <c r="Q50">
        <v>-613.79999999999995</v>
      </c>
      <c r="R50">
        <v>-615.33333333333326</v>
      </c>
      <c r="S50">
        <v>-374.39285714285711</v>
      </c>
      <c r="T50">
        <v>-534.87037037037044</v>
      </c>
      <c r="U50">
        <v>1.6666666666666665</v>
      </c>
      <c r="V50">
        <v>0.10000000000000009</v>
      </c>
      <c r="W50">
        <v>1.7000000000000002</v>
      </c>
      <c r="X50">
        <v>1.1379310344827585</v>
      </c>
      <c r="Y50">
        <v>197.375</v>
      </c>
      <c r="Z50">
        <v>8.5357142857142208</v>
      </c>
      <c r="AA50">
        <v>397.70000000000005</v>
      </c>
      <c r="AB50">
        <v>228.2123745819398</v>
      </c>
    </row>
    <row r="51" spans="1:28" x14ac:dyDescent="0.3">
      <c r="A51" s="2" t="s">
        <v>51</v>
      </c>
      <c r="B51" s="2">
        <v>30</v>
      </c>
      <c r="C51" s="2">
        <v>1</v>
      </c>
      <c r="D51" s="2">
        <v>33</v>
      </c>
      <c r="E51">
        <v>-0.14999999999999991</v>
      </c>
      <c r="F51">
        <v>0.25</v>
      </c>
      <c r="G51">
        <v>0</v>
      </c>
      <c r="H51">
        <v>3.3898305084745672E-2</v>
      </c>
      <c r="I51">
        <v>-67.205263157894706</v>
      </c>
      <c r="J51">
        <v>171.75</v>
      </c>
      <c r="K51">
        <v>109.69590643274842</v>
      </c>
      <c r="L51">
        <v>71.379310344827672</v>
      </c>
      <c r="M51">
        <v>-3.6999999999999997</v>
      </c>
      <c r="N51">
        <v>-3.9999999999999996</v>
      </c>
      <c r="O51">
        <v>-5.3333333333333339</v>
      </c>
      <c r="P51">
        <v>-4.3103448275862064</v>
      </c>
      <c r="Q51">
        <v>-1052.1428571428571</v>
      </c>
      <c r="R51">
        <v>-1123.8571428571429</v>
      </c>
      <c r="S51">
        <v>-1755.6111111111111</v>
      </c>
      <c r="T51">
        <v>-1291.1327586206899</v>
      </c>
      <c r="U51">
        <v>4.5555555555555554</v>
      </c>
      <c r="V51">
        <v>5.1000000000000005</v>
      </c>
      <c r="W51">
        <v>4.3000000000000007</v>
      </c>
      <c r="X51">
        <v>4.6551724137931032</v>
      </c>
      <c r="Y51">
        <v>1531.6031746031747</v>
      </c>
      <c r="Z51">
        <v>1256.5</v>
      </c>
      <c r="AA51">
        <v>1270.5999999999999</v>
      </c>
      <c r="AB51">
        <v>1360.6678765880217</v>
      </c>
    </row>
    <row r="52" spans="1:28" x14ac:dyDescent="0.3">
      <c r="A52" s="2" t="s">
        <v>52</v>
      </c>
      <c r="B52" s="2">
        <v>30</v>
      </c>
      <c r="C52" s="2">
        <v>1</v>
      </c>
      <c r="D52" s="2">
        <v>34</v>
      </c>
      <c r="E52">
        <v>0.14999999999999991</v>
      </c>
      <c r="F52">
        <v>-0.39999999999999991</v>
      </c>
      <c r="G52">
        <v>1.1500000000000004</v>
      </c>
      <c r="H52">
        <v>0.30000000000000027</v>
      </c>
      <c r="I52">
        <v>-241.80994152046787</v>
      </c>
      <c r="J52">
        <v>-46.219298245614027</v>
      </c>
      <c r="K52">
        <v>275.50292397660826</v>
      </c>
      <c r="L52">
        <v>-4.5451298701298128</v>
      </c>
      <c r="M52">
        <v>-4.8999999999999995</v>
      </c>
      <c r="N52">
        <v>-3.1000000000000005</v>
      </c>
      <c r="O52">
        <v>-5.3999999999999995</v>
      </c>
      <c r="P52">
        <v>-4.4666666666666668</v>
      </c>
      <c r="Q52">
        <v>-1203.9000000000001</v>
      </c>
      <c r="R52">
        <v>-538.09999999999991</v>
      </c>
      <c r="S52">
        <v>-1539.8714285714286</v>
      </c>
      <c r="T52">
        <v>-1091.0666666666666</v>
      </c>
      <c r="U52">
        <v>4.6666666666666661</v>
      </c>
      <c r="V52">
        <v>3.2</v>
      </c>
      <c r="W52">
        <v>3.7</v>
      </c>
      <c r="X52">
        <v>3.8275862068965516</v>
      </c>
      <c r="Y52">
        <v>879.16666666666674</v>
      </c>
      <c r="Z52">
        <v>221.16666666666674</v>
      </c>
      <c r="AA52">
        <v>664.90000000000009</v>
      </c>
      <c r="AB52">
        <v>562.88146551724139</v>
      </c>
    </row>
    <row r="53" spans="1:28" x14ac:dyDescent="0.3">
      <c r="A53" s="2" t="s">
        <v>53</v>
      </c>
      <c r="B53" s="2">
        <v>30</v>
      </c>
      <c r="C53" s="2">
        <v>1</v>
      </c>
      <c r="D53" s="2">
        <v>38</v>
      </c>
      <c r="E53">
        <v>0.25</v>
      </c>
      <c r="F53">
        <v>0.70000000000000018</v>
      </c>
      <c r="G53">
        <v>-0.20000000000000018</v>
      </c>
      <c r="H53">
        <v>0.25</v>
      </c>
      <c r="I53">
        <v>-332.83333333333326</v>
      </c>
      <c r="J53">
        <v>-19.607692307692332</v>
      </c>
      <c r="K53">
        <v>63.924242424242266</v>
      </c>
      <c r="L53">
        <v>-98.420138888888914</v>
      </c>
      <c r="M53">
        <v>-3</v>
      </c>
      <c r="N53">
        <v>-2.4444444444444446</v>
      </c>
      <c r="O53">
        <v>-3.2222222222222223</v>
      </c>
      <c r="P53">
        <v>-2.8928571428571432</v>
      </c>
      <c r="Q53">
        <v>-830.5428571428572</v>
      </c>
      <c r="R53">
        <v>-451.55555555555566</v>
      </c>
      <c r="S53">
        <v>-1035.8888888888889</v>
      </c>
      <c r="T53">
        <v>-784.21428571428578</v>
      </c>
      <c r="U53">
        <v>1.9999999999999996</v>
      </c>
      <c r="V53">
        <v>1.6666666666666665</v>
      </c>
      <c r="W53">
        <v>3.4444444444444446</v>
      </c>
      <c r="X53">
        <v>2.3703703703703702</v>
      </c>
      <c r="Y53">
        <v>481.62857142857138</v>
      </c>
      <c r="Z53">
        <v>452.33333333333337</v>
      </c>
      <c r="AA53">
        <v>588.5</v>
      </c>
      <c r="AB53">
        <v>517.84057971014499</v>
      </c>
    </row>
    <row r="54" spans="1:28" x14ac:dyDescent="0.3">
      <c r="A54" s="2" t="s">
        <v>54</v>
      </c>
      <c r="B54" s="2">
        <v>30</v>
      </c>
      <c r="C54" s="2">
        <v>1</v>
      </c>
      <c r="D54" s="2">
        <v>33</v>
      </c>
      <c r="E54">
        <v>-1.0499999999999998</v>
      </c>
      <c r="F54">
        <v>-1.25</v>
      </c>
      <c r="G54">
        <v>1.1000000000000001</v>
      </c>
      <c r="H54">
        <v>-0.40000000000000036</v>
      </c>
      <c r="I54">
        <v>-289.94444444444446</v>
      </c>
      <c r="J54">
        <v>-312.03095975232191</v>
      </c>
      <c r="K54">
        <v>384.75789473684199</v>
      </c>
      <c r="L54">
        <v>-64.628213166144292</v>
      </c>
      <c r="M54">
        <v>-2.4444444444444446</v>
      </c>
      <c r="N54">
        <v>-4</v>
      </c>
      <c r="O54">
        <v>-2.1111111111111116</v>
      </c>
      <c r="P54">
        <v>-2.8518518518518516</v>
      </c>
      <c r="Q54">
        <v>-74.5</v>
      </c>
      <c r="R54">
        <v>-1028.2083333333335</v>
      </c>
      <c r="S54">
        <v>-614.66666666666663</v>
      </c>
      <c r="T54">
        <v>-638.0353260869565</v>
      </c>
      <c r="U54">
        <v>1.3333333333333335</v>
      </c>
      <c r="V54">
        <v>2.1111111111111112</v>
      </c>
      <c r="W54">
        <v>3.2222222222222223</v>
      </c>
      <c r="X54">
        <v>2.2222222222222223</v>
      </c>
      <c r="Y54">
        <v>378.55555555555566</v>
      </c>
      <c r="Z54">
        <v>324.02777777777783</v>
      </c>
      <c r="AA54">
        <v>743.20634920634927</v>
      </c>
      <c r="AB54">
        <v>474.82407407407402</v>
      </c>
    </row>
    <row r="55" spans="1:28" x14ac:dyDescent="0.3">
      <c r="A55" s="2" t="s">
        <v>55</v>
      </c>
      <c r="B55" s="2">
        <v>30</v>
      </c>
      <c r="C55" s="2">
        <v>1</v>
      </c>
      <c r="D55" s="2">
        <v>36</v>
      </c>
      <c r="E55">
        <v>-0.34999999999999987</v>
      </c>
      <c r="F55">
        <v>-0.95000000000000018</v>
      </c>
      <c r="G55">
        <v>-0.70000000000000018</v>
      </c>
      <c r="H55">
        <v>-0.66666666666666652</v>
      </c>
      <c r="I55">
        <v>-174.90000000000009</v>
      </c>
      <c r="J55">
        <v>-258.03076923076924</v>
      </c>
      <c r="K55">
        <v>-139.20000000000005</v>
      </c>
      <c r="L55">
        <v>-184.50784313725501</v>
      </c>
      <c r="M55">
        <v>-3.3</v>
      </c>
      <c r="N55">
        <v>-2.8</v>
      </c>
      <c r="O55">
        <v>-3.5</v>
      </c>
      <c r="P55">
        <v>-3.1999999999999997</v>
      </c>
      <c r="Q55">
        <v>-650.20000000000005</v>
      </c>
      <c r="R55">
        <v>-438.36666666666667</v>
      </c>
      <c r="S55">
        <v>-501.29999999999995</v>
      </c>
      <c r="T55">
        <v>-531.77719298245609</v>
      </c>
      <c r="U55">
        <v>3.333333333333333</v>
      </c>
      <c r="V55">
        <v>4.1999999999999993</v>
      </c>
      <c r="W55">
        <v>4.8</v>
      </c>
      <c r="X55">
        <v>4.1379310344827589</v>
      </c>
      <c r="Y55">
        <v>607.60317460317458</v>
      </c>
      <c r="Z55">
        <v>598.79999999999995</v>
      </c>
      <c r="AA55">
        <v>866.82500000000005</v>
      </c>
      <c r="AB55">
        <v>717.38793103448279</v>
      </c>
    </row>
    <row r="56" spans="1:28" x14ac:dyDescent="0.3">
      <c r="A56" s="2" t="s">
        <v>58</v>
      </c>
      <c r="B56" s="2">
        <v>30</v>
      </c>
      <c r="C56" s="2">
        <v>1</v>
      </c>
      <c r="D56" s="2">
        <v>37</v>
      </c>
      <c r="E56">
        <v>-0.19999999999999973</v>
      </c>
      <c r="F56">
        <v>0.35000000000000009</v>
      </c>
      <c r="G56">
        <v>0.25</v>
      </c>
      <c r="H56">
        <v>0.1333333333333333</v>
      </c>
      <c r="I56">
        <v>-50.862499999999955</v>
      </c>
      <c r="J56">
        <v>33.358333333333348</v>
      </c>
      <c r="K56">
        <v>157.29411764705901</v>
      </c>
      <c r="L56">
        <v>49.791666666666515</v>
      </c>
      <c r="M56">
        <v>-5.7</v>
      </c>
      <c r="N56">
        <v>-5.5555555555555554</v>
      </c>
      <c r="O56">
        <v>-1.5</v>
      </c>
      <c r="P56">
        <v>-4.2068965517241388</v>
      </c>
      <c r="Q56">
        <v>-1330.05</v>
      </c>
      <c r="R56">
        <v>-1507.8444444444444</v>
      </c>
      <c r="S56">
        <v>-624.22222222222217</v>
      </c>
      <c r="T56">
        <v>-1116.686507936508</v>
      </c>
      <c r="U56">
        <v>1.8000000000000003</v>
      </c>
      <c r="V56">
        <v>-0.89999999999999991</v>
      </c>
      <c r="W56">
        <v>-0.69999999999999973</v>
      </c>
      <c r="X56">
        <v>6.666666666666643E-2</v>
      </c>
      <c r="Y56">
        <v>424.5</v>
      </c>
      <c r="Z56">
        <v>57.944444444444343</v>
      </c>
      <c r="AA56">
        <v>21.708333333333258</v>
      </c>
      <c r="AB56">
        <v>180.55217391304359</v>
      </c>
    </row>
    <row r="57" spans="1:28" x14ac:dyDescent="0.3">
      <c r="A57" s="2" t="s">
        <v>59</v>
      </c>
      <c r="B57" s="2">
        <v>30</v>
      </c>
      <c r="C57" s="2">
        <v>1</v>
      </c>
      <c r="D57" s="2">
        <v>38</v>
      </c>
      <c r="E57">
        <v>-0.25</v>
      </c>
      <c r="F57">
        <v>-0.25</v>
      </c>
      <c r="G57">
        <v>0.78947368421052611</v>
      </c>
      <c r="H57">
        <v>8.4745762711864181E-2</v>
      </c>
      <c r="I57">
        <v>-112.57894736842093</v>
      </c>
      <c r="J57">
        <v>-28.100000000000136</v>
      </c>
      <c r="K57">
        <v>369.42105263157896</v>
      </c>
      <c r="L57">
        <v>74.448275862068954</v>
      </c>
      <c r="M57">
        <v>-4.666666666666667</v>
      </c>
      <c r="N57">
        <v>-1.1111111111111112</v>
      </c>
      <c r="O57">
        <v>-3.2222222222222219</v>
      </c>
      <c r="P57">
        <v>-3.0000000000000004</v>
      </c>
      <c r="Q57">
        <v>-1442.5396825396824</v>
      </c>
      <c r="R57">
        <v>-269.55357142857144</v>
      </c>
      <c r="S57">
        <v>-781.1111111111112</v>
      </c>
      <c r="T57">
        <v>-849.73076923076928</v>
      </c>
      <c r="U57">
        <v>2.75</v>
      </c>
      <c r="V57">
        <v>5.375</v>
      </c>
      <c r="W57">
        <v>3.5</v>
      </c>
      <c r="X57">
        <v>3.8461538461538463</v>
      </c>
      <c r="Y57">
        <v>638.03571428571433</v>
      </c>
      <c r="Z57">
        <v>1592.75</v>
      </c>
      <c r="AA57">
        <v>933.61428571428576</v>
      </c>
      <c r="AB57">
        <v>1007.6794871794871</v>
      </c>
    </row>
    <row r="58" spans="1:28" x14ac:dyDescent="0.3">
      <c r="A58" s="2" t="s">
        <v>60</v>
      </c>
      <c r="B58" s="2">
        <v>30</v>
      </c>
      <c r="C58" s="2">
        <v>1</v>
      </c>
      <c r="D58" s="2">
        <v>34</v>
      </c>
      <c r="E58">
        <v>0.29999999999999982</v>
      </c>
      <c r="F58">
        <v>0.10000000000000009</v>
      </c>
      <c r="G58">
        <v>0.79999999999999982</v>
      </c>
      <c r="H58">
        <v>0.39999999999999991</v>
      </c>
      <c r="I58">
        <v>117.5350877192983</v>
      </c>
      <c r="J58">
        <v>-156.82972136222929</v>
      </c>
      <c r="K58">
        <v>-92.301754385965069</v>
      </c>
      <c r="L58">
        <v>-34.418767507002713</v>
      </c>
      <c r="M58">
        <v>-0.22222222222222232</v>
      </c>
      <c r="N58">
        <v>0</v>
      </c>
      <c r="O58">
        <v>-1.3000000000000003</v>
      </c>
      <c r="P58">
        <v>-0.5172413793103452</v>
      </c>
      <c r="Q58">
        <v>-68.047619047619037</v>
      </c>
      <c r="R58">
        <v>-391.08333333333326</v>
      </c>
      <c r="S58">
        <v>-231.45833333333326</v>
      </c>
      <c r="T58">
        <v>-232.15952380952376</v>
      </c>
      <c r="U58">
        <v>1.0000000000000002</v>
      </c>
      <c r="V58">
        <v>0.11111111111111116</v>
      </c>
      <c r="W58">
        <v>3.2</v>
      </c>
      <c r="X58">
        <v>1.5000000000000002</v>
      </c>
      <c r="Y58">
        <v>243.68571428571431</v>
      </c>
      <c r="Z58">
        <v>219.28571428571422</v>
      </c>
      <c r="AA58">
        <v>51</v>
      </c>
      <c r="AB58">
        <v>237.7467532467532</v>
      </c>
    </row>
    <row r="59" spans="1:28" x14ac:dyDescent="0.3">
      <c r="A59" s="2" t="s">
        <v>61</v>
      </c>
      <c r="B59" s="2">
        <v>30</v>
      </c>
      <c r="C59" s="2">
        <v>1</v>
      </c>
      <c r="D59" s="2">
        <v>30</v>
      </c>
      <c r="E59">
        <v>-1.2999999999999998</v>
      </c>
      <c r="F59">
        <v>-1.35</v>
      </c>
      <c r="G59">
        <v>-1.1499999999999995</v>
      </c>
      <c r="H59">
        <v>-1.2666666666666671</v>
      </c>
      <c r="I59">
        <v>-126.73749999999995</v>
      </c>
      <c r="J59">
        <v>-320.52222222222213</v>
      </c>
      <c r="K59">
        <v>-170.33918128654966</v>
      </c>
      <c r="L59">
        <v>-205.46968709256839</v>
      </c>
      <c r="M59">
        <v>-3.6666666666666661</v>
      </c>
      <c r="N59">
        <v>-2.8</v>
      </c>
      <c r="O59">
        <v>1.8888888888888893</v>
      </c>
      <c r="P59">
        <v>-1.5714285714285716</v>
      </c>
      <c r="Q59">
        <v>-656.2380952380953</v>
      </c>
      <c r="R59">
        <v>-471.53333333333342</v>
      </c>
      <c r="S59">
        <v>264.11111111111109</v>
      </c>
      <c r="T59">
        <v>-296.53999999999996</v>
      </c>
      <c r="U59">
        <v>2.9999999999999996</v>
      </c>
      <c r="V59">
        <v>4.8</v>
      </c>
      <c r="W59">
        <v>4.3000000000000007</v>
      </c>
      <c r="X59">
        <v>4.068965517241379</v>
      </c>
      <c r="Y59">
        <v>837</v>
      </c>
      <c r="Z59">
        <v>900.43333333333328</v>
      </c>
      <c r="AA59">
        <v>1089.5999999999999</v>
      </c>
      <c r="AB59">
        <v>939.6659663865546</v>
      </c>
    </row>
    <row r="60" spans="1:28" x14ac:dyDescent="0.3">
      <c r="A60" s="2" t="s">
        <v>62</v>
      </c>
      <c r="B60" s="2">
        <v>30</v>
      </c>
      <c r="C60" s="2">
        <v>1</v>
      </c>
      <c r="D60" s="2">
        <v>31</v>
      </c>
      <c r="E60">
        <v>-0.19999999999999973</v>
      </c>
      <c r="F60">
        <v>-0.55000000000000027</v>
      </c>
      <c r="G60">
        <v>1</v>
      </c>
      <c r="H60">
        <v>8.3333333333333481E-2</v>
      </c>
      <c r="I60">
        <v>-85.266666666666652</v>
      </c>
      <c r="J60">
        <v>-287.3125</v>
      </c>
      <c r="K60">
        <v>358.36666666666667</v>
      </c>
      <c r="L60">
        <v>-19.118012422360266</v>
      </c>
      <c r="M60">
        <v>-3.3333333333333335</v>
      </c>
      <c r="N60">
        <v>-2.5555555555555558</v>
      </c>
      <c r="O60">
        <v>-2.25</v>
      </c>
      <c r="P60">
        <v>-2.652173913043478</v>
      </c>
      <c r="Q60">
        <v>-801</v>
      </c>
      <c r="R60">
        <v>-501.51388888888891</v>
      </c>
      <c r="S60">
        <v>-619.25</v>
      </c>
      <c r="T60">
        <v>-624.42687747035575</v>
      </c>
      <c r="U60">
        <v>1.75</v>
      </c>
      <c r="V60">
        <v>2.1999999999999997</v>
      </c>
      <c r="W60">
        <v>3.5000000000000004</v>
      </c>
      <c r="X60">
        <v>2.535714285714286</v>
      </c>
      <c r="Y60">
        <v>-61.25</v>
      </c>
      <c r="Z60">
        <v>361.7</v>
      </c>
      <c r="AA60">
        <v>615.15277777777783</v>
      </c>
      <c r="AB60">
        <v>344.38647342995176</v>
      </c>
    </row>
    <row r="61" spans="1:28" x14ac:dyDescent="0.3">
      <c r="A61" s="2" t="s">
        <v>63</v>
      </c>
      <c r="B61" s="2">
        <v>30</v>
      </c>
      <c r="C61" s="2">
        <v>1</v>
      </c>
      <c r="D61" s="2">
        <v>37</v>
      </c>
      <c r="E61">
        <v>-0.10000000000000009</v>
      </c>
      <c r="F61">
        <v>0</v>
      </c>
      <c r="G61">
        <v>0.10000000000000009</v>
      </c>
      <c r="H61">
        <v>0</v>
      </c>
      <c r="I61">
        <v>2.5</v>
      </c>
      <c r="J61">
        <v>-67.786377708978307</v>
      </c>
      <c r="K61">
        <v>-39.550000000000182</v>
      </c>
      <c r="L61">
        <v>-34.041786283891497</v>
      </c>
      <c r="M61">
        <v>-4.3999999999999995</v>
      </c>
      <c r="N61">
        <v>-4.2222222222222214</v>
      </c>
      <c r="O61">
        <v>-4.4444444444444446</v>
      </c>
      <c r="P61">
        <v>-4.3571428571428568</v>
      </c>
      <c r="Q61">
        <v>-1438.3666666666668</v>
      </c>
      <c r="R61">
        <v>-1219.4444444444443</v>
      </c>
      <c r="S61">
        <v>-1297.6388888888889</v>
      </c>
      <c r="T61">
        <v>-1327.8166666666666</v>
      </c>
      <c r="U61">
        <v>5.4444444444444446</v>
      </c>
      <c r="V61">
        <v>3.6000000000000005</v>
      </c>
      <c r="W61">
        <v>4.8</v>
      </c>
      <c r="X61">
        <v>4.5862068965517242</v>
      </c>
      <c r="Y61">
        <v>1702.1388888888887</v>
      </c>
      <c r="Z61">
        <v>1179.2857142857142</v>
      </c>
      <c r="AA61">
        <v>1699.5857142857144</v>
      </c>
      <c r="AB61">
        <v>1516.2969348659003</v>
      </c>
    </row>
    <row r="62" spans="1:28" x14ac:dyDescent="0.3">
      <c r="A62" s="2" t="s">
        <v>65</v>
      </c>
      <c r="B62" s="2">
        <v>30</v>
      </c>
      <c r="C62" s="2">
        <v>1</v>
      </c>
      <c r="D62" s="2">
        <v>34</v>
      </c>
      <c r="E62">
        <v>0.8</v>
      </c>
      <c r="F62">
        <v>0.10000000000000009</v>
      </c>
      <c r="G62">
        <v>-0.5</v>
      </c>
      <c r="H62">
        <v>0.1333333333333333</v>
      </c>
      <c r="I62">
        <v>275.70000000000005</v>
      </c>
      <c r="J62">
        <v>-130.5</v>
      </c>
      <c r="K62">
        <v>-510.4</v>
      </c>
      <c r="L62">
        <v>-63.184210526315837</v>
      </c>
      <c r="M62">
        <v>1</v>
      </c>
      <c r="N62">
        <v>2</v>
      </c>
      <c r="O62">
        <v>0.125</v>
      </c>
      <c r="P62">
        <v>1.0740740740740742</v>
      </c>
      <c r="Q62">
        <v>281.60000000000002</v>
      </c>
      <c r="R62">
        <v>677.2</v>
      </c>
      <c r="S62">
        <v>254.5</v>
      </c>
      <c r="T62">
        <v>422.67032967032969</v>
      </c>
      <c r="U62">
        <v>-0.55555555555555547</v>
      </c>
      <c r="V62">
        <v>-0.4</v>
      </c>
      <c r="W62">
        <v>-0.5</v>
      </c>
      <c r="X62">
        <v>-0.48275862068965525</v>
      </c>
      <c r="Y62">
        <v>-85.083333333333314</v>
      </c>
      <c r="Z62">
        <v>192.5</v>
      </c>
      <c r="AA62">
        <v>-204.25</v>
      </c>
      <c r="AB62">
        <v>-60.316239316239376</v>
      </c>
    </row>
    <row r="63" spans="1:28" x14ac:dyDescent="0.3">
      <c r="A63" s="2" t="s">
        <v>66</v>
      </c>
      <c r="B63" s="2">
        <v>30</v>
      </c>
      <c r="C63" s="2">
        <v>1</v>
      </c>
      <c r="D63" s="2">
        <v>34</v>
      </c>
      <c r="E63">
        <v>0.80000000000000027</v>
      </c>
      <c r="F63">
        <v>0.5</v>
      </c>
      <c r="G63">
        <v>5.0000000000000266E-2</v>
      </c>
      <c r="H63">
        <v>0.44999999999999973</v>
      </c>
      <c r="I63">
        <v>126.89117647058833</v>
      </c>
      <c r="J63">
        <v>192.1541666666667</v>
      </c>
      <c r="K63">
        <v>-43.555555555555543</v>
      </c>
      <c r="L63">
        <v>86.294487606363305</v>
      </c>
      <c r="M63">
        <v>0.44444444444444464</v>
      </c>
      <c r="N63">
        <v>-0.88888888888888884</v>
      </c>
      <c r="O63">
        <v>-1.666666666666667</v>
      </c>
      <c r="P63">
        <v>-0.70370370370370372</v>
      </c>
      <c r="Q63">
        <v>-2.7321428571428896</v>
      </c>
      <c r="R63">
        <v>-222.47222222222217</v>
      </c>
      <c r="S63">
        <v>-612.26785714285711</v>
      </c>
      <c r="T63">
        <v>-276.62181818181818</v>
      </c>
      <c r="U63">
        <v>0.28571428571428603</v>
      </c>
      <c r="V63">
        <v>0.69999999999999973</v>
      </c>
      <c r="W63">
        <v>1</v>
      </c>
      <c r="X63">
        <v>0.70370370370370372</v>
      </c>
      <c r="Y63">
        <v>40.928571428571445</v>
      </c>
      <c r="Z63">
        <v>153.21111111111111</v>
      </c>
      <c r="AA63">
        <v>287.51111111111106</v>
      </c>
      <c r="AB63">
        <v>177.22153846153844</v>
      </c>
    </row>
    <row r="64" spans="1:28" x14ac:dyDescent="0.3">
      <c r="A64" s="2" t="s">
        <v>67</v>
      </c>
      <c r="B64" s="2">
        <v>30</v>
      </c>
      <c r="C64" s="2">
        <v>1</v>
      </c>
      <c r="D64" s="2">
        <v>36</v>
      </c>
      <c r="E64">
        <v>-0.39999999999999991</v>
      </c>
      <c r="F64">
        <v>0.70000000000000018</v>
      </c>
      <c r="G64">
        <v>-1.2</v>
      </c>
      <c r="H64">
        <v>-0.30000000000000004</v>
      </c>
      <c r="I64">
        <v>-89.799999999999955</v>
      </c>
      <c r="J64">
        <v>-32.882352941176464</v>
      </c>
      <c r="K64">
        <v>-71.357843137254918</v>
      </c>
      <c r="L64">
        <v>-66.087301587301567</v>
      </c>
      <c r="M64">
        <v>0.875</v>
      </c>
      <c r="N64">
        <v>-0.71428571428571419</v>
      </c>
      <c r="O64">
        <v>-1.5555555555555556</v>
      </c>
      <c r="P64">
        <v>-0.5</v>
      </c>
      <c r="Q64">
        <v>154.96666666666664</v>
      </c>
      <c r="R64">
        <v>-246.5</v>
      </c>
      <c r="S64">
        <v>-234.95</v>
      </c>
      <c r="T64">
        <v>-131.07430340557272</v>
      </c>
      <c r="U64">
        <v>1.4285714285714286</v>
      </c>
      <c r="V64">
        <v>2.8571428571428572</v>
      </c>
      <c r="W64">
        <v>1.0999999999999999</v>
      </c>
      <c r="X64">
        <v>1.7083333333333333</v>
      </c>
      <c r="Y64">
        <v>241.2</v>
      </c>
      <c r="Z64">
        <v>741.19047619047615</v>
      </c>
      <c r="AA64">
        <v>142.33333333333331</v>
      </c>
      <c r="AB64">
        <v>369.14438502673795</v>
      </c>
    </row>
    <row r="65" spans="1:28" x14ac:dyDescent="0.3">
      <c r="A65" s="2" t="s">
        <v>68</v>
      </c>
      <c r="B65" s="2">
        <v>30</v>
      </c>
      <c r="C65" s="2">
        <v>1</v>
      </c>
      <c r="D65" s="2">
        <v>34</v>
      </c>
      <c r="E65">
        <v>-1.6999999999999997</v>
      </c>
      <c r="F65">
        <v>-1.6500000000000004</v>
      </c>
      <c r="G65">
        <v>-0.60000000000000009</v>
      </c>
      <c r="H65">
        <v>-1.3166666666666669</v>
      </c>
      <c r="I65">
        <v>-491.0042016806724</v>
      </c>
      <c r="J65">
        <v>-325.11666666666656</v>
      </c>
      <c r="K65">
        <v>86.738970588235247</v>
      </c>
      <c r="L65">
        <v>-235.52040816326519</v>
      </c>
      <c r="M65">
        <v>-2.625</v>
      </c>
      <c r="N65">
        <v>-1.1000000000000001</v>
      </c>
      <c r="O65">
        <v>-0.5</v>
      </c>
      <c r="P65">
        <v>-1.3214285714285714</v>
      </c>
      <c r="Q65">
        <v>-522</v>
      </c>
      <c r="R65">
        <v>-166.97222222222217</v>
      </c>
      <c r="S65">
        <v>-214.73214285714289</v>
      </c>
      <c r="T65">
        <v>-287.96210526315792</v>
      </c>
      <c r="U65">
        <v>-1.4444444444444442</v>
      </c>
      <c r="V65">
        <v>-0.79999999999999982</v>
      </c>
      <c r="W65">
        <v>-2.2000000000000002</v>
      </c>
      <c r="X65">
        <v>-1.4827586206896557</v>
      </c>
      <c r="Y65">
        <v>-224.26666666666665</v>
      </c>
      <c r="Z65">
        <v>-222.97222222222217</v>
      </c>
      <c r="AA65">
        <v>-699.69047619047626</v>
      </c>
      <c r="AB65">
        <v>-375.61961722488047</v>
      </c>
    </row>
    <row r="66" spans="1:28" x14ac:dyDescent="0.3">
      <c r="A66" s="2" t="s">
        <v>69</v>
      </c>
      <c r="B66" s="2">
        <v>30</v>
      </c>
      <c r="C66" s="2">
        <v>1</v>
      </c>
      <c r="D66" s="2">
        <v>39</v>
      </c>
      <c r="E66">
        <v>1.35</v>
      </c>
      <c r="F66">
        <v>0.89999999999999991</v>
      </c>
      <c r="G66">
        <v>-2.5499999999999998</v>
      </c>
      <c r="H66">
        <v>-9.9999999999999645E-2</v>
      </c>
      <c r="I66">
        <v>398.91176470588232</v>
      </c>
      <c r="J66">
        <v>173.50555555555559</v>
      </c>
      <c r="K66">
        <v>-337.10087719298247</v>
      </c>
      <c r="L66">
        <v>74.10648148148141</v>
      </c>
      <c r="M66">
        <v>-1</v>
      </c>
      <c r="N66">
        <v>-3.4999999999999996</v>
      </c>
      <c r="O66">
        <v>-3.4000000000000004</v>
      </c>
      <c r="P66">
        <v>-2.7500000000000004</v>
      </c>
      <c r="Q66">
        <v>-319</v>
      </c>
      <c r="R66">
        <v>-461.07142857142856</v>
      </c>
      <c r="S66">
        <v>-817.02500000000009</v>
      </c>
      <c r="T66">
        <v>-542.68855218855231</v>
      </c>
      <c r="U66">
        <v>0.375</v>
      </c>
      <c r="V66">
        <v>1.125</v>
      </c>
      <c r="W66">
        <v>1.3</v>
      </c>
      <c r="X66">
        <v>0.96153846153846145</v>
      </c>
      <c r="Y66">
        <v>122.83333333333331</v>
      </c>
      <c r="Z66">
        <v>104.42857142857144</v>
      </c>
      <c r="AA66">
        <v>214.33333333333337</v>
      </c>
      <c r="AB66">
        <v>143.80769230769226</v>
      </c>
    </row>
    <row r="67" spans="1:28" x14ac:dyDescent="0.3">
      <c r="A67" s="2" t="s">
        <v>71</v>
      </c>
      <c r="B67" s="2">
        <v>30</v>
      </c>
      <c r="C67" s="2">
        <v>1</v>
      </c>
      <c r="D67" s="2">
        <v>35</v>
      </c>
      <c r="E67">
        <v>3.5263157894736845</v>
      </c>
      <c r="F67">
        <v>2.3499999999999996</v>
      </c>
      <c r="G67">
        <v>1.35</v>
      </c>
      <c r="H67">
        <v>2.3898305084745761</v>
      </c>
      <c r="I67">
        <v>766.71428571428578</v>
      </c>
      <c r="J67">
        <v>589.78421052631575</v>
      </c>
      <c r="K67">
        <v>354.40350877192975</v>
      </c>
      <c r="L67">
        <v>563.35970250169044</v>
      </c>
      <c r="M67">
        <v>0.7</v>
      </c>
      <c r="N67">
        <v>-1.0000000000000002</v>
      </c>
      <c r="O67">
        <v>-1.1111111111111112</v>
      </c>
      <c r="P67">
        <v>-0.38461538461538458</v>
      </c>
      <c r="Q67">
        <v>46.458333333333314</v>
      </c>
      <c r="R67">
        <v>-184.54999999999995</v>
      </c>
      <c r="S67">
        <v>-133.08333333333331</v>
      </c>
      <c r="T67">
        <v>-91.713450292397624</v>
      </c>
      <c r="U67">
        <v>1.625</v>
      </c>
      <c r="V67">
        <v>1.6</v>
      </c>
      <c r="W67">
        <v>2.7</v>
      </c>
      <c r="X67">
        <v>2</v>
      </c>
      <c r="Y67">
        <v>577.40476190476204</v>
      </c>
      <c r="Z67">
        <v>531.33333333333326</v>
      </c>
      <c r="AA67">
        <v>823.65555555555545</v>
      </c>
      <c r="AB67">
        <v>661.48076923076928</v>
      </c>
    </row>
    <row r="68" spans="1:28" x14ac:dyDescent="0.3">
      <c r="A68" s="2" t="s">
        <v>72</v>
      </c>
      <c r="B68" s="2">
        <v>30</v>
      </c>
      <c r="C68" s="2">
        <v>2</v>
      </c>
      <c r="D68" s="2">
        <v>34</v>
      </c>
      <c r="E68">
        <v>0.35000000000000009</v>
      </c>
      <c r="F68">
        <v>-1.1999999999999997</v>
      </c>
      <c r="G68">
        <v>0.19999999999999973</v>
      </c>
      <c r="H68">
        <v>-0.21666666666666679</v>
      </c>
      <c r="I68">
        <v>195.87222222222215</v>
      </c>
      <c r="J68">
        <v>-188.28792569659436</v>
      </c>
      <c r="K68">
        <v>-138.47777777777787</v>
      </c>
      <c r="L68">
        <v>-40.089633173843595</v>
      </c>
      <c r="M68">
        <v>-2.9000000000000004</v>
      </c>
      <c r="N68">
        <v>-3.5</v>
      </c>
      <c r="O68">
        <v>-1.8999999999999995</v>
      </c>
      <c r="P68">
        <v>-2.7666666666666671</v>
      </c>
      <c r="Q68">
        <v>-574.44444444444457</v>
      </c>
      <c r="R68">
        <v>-614.13333333333333</v>
      </c>
      <c r="S68">
        <v>-420.58928571428578</v>
      </c>
      <c r="T68">
        <v>-524.97855750487315</v>
      </c>
      <c r="U68">
        <v>2.9999999999999996</v>
      </c>
      <c r="V68">
        <v>0.29999999999999982</v>
      </c>
      <c r="W68">
        <v>2</v>
      </c>
      <c r="X68">
        <v>1.7241379310344831</v>
      </c>
      <c r="Y68">
        <v>532.93333333333317</v>
      </c>
      <c r="Z68">
        <v>-666.2</v>
      </c>
      <c r="AA68">
        <v>164.11111111111109</v>
      </c>
      <c r="AB68">
        <v>-18.537815126050418</v>
      </c>
    </row>
    <row r="69" spans="1:28" x14ac:dyDescent="0.3">
      <c r="A69" s="2" t="s">
        <v>73</v>
      </c>
      <c r="B69" s="2">
        <v>30</v>
      </c>
      <c r="C69" s="2">
        <v>2</v>
      </c>
      <c r="D69" s="2">
        <v>38</v>
      </c>
      <c r="E69">
        <v>-1.25</v>
      </c>
      <c r="F69">
        <v>-0.70000000000000018</v>
      </c>
      <c r="G69">
        <v>-0.35000000000000009</v>
      </c>
      <c r="H69">
        <v>-0.76666666666666661</v>
      </c>
      <c r="I69">
        <v>-353.46578947368414</v>
      </c>
      <c r="J69">
        <v>-221.26666666666665</v>
      </c>
      <c r="K69">
        <v>-190.44444444444446</v>
      </c>
      <c r="L69">
        <v>-257.26551724137926</v>
      </c>
      <c r="M69">
        <v>-3</v>
      </c>
      <c r="N69">
        <v>-1.8999999999999995</v>
      </c>
      <c r="O69">
        <v>-3.8888888888888884</v>
      </c>
      <c r="P69">
        <v>-2.88</v>
      </c>
      <c r="Q69">
        <v>-782.41666666666674</v>
      </c>
      <c r="R69">
        <v>-529.11111111111109</v>
      </c>
      <c r="S69">
        <v>-1149.5</v>
      </c>
      <c r="T69">
        <v>-800.71157894736837</v>
      </c>
      <c r="U69">
        <v>2.1111111111111107</v>
      </c>
      <c r="V69">
        <v>5.5</v>
      </c>
      <c r="W69">
        <v>3.6666666666666665</v>
      </c>
      <c r="X69">
        <v>3.8214285714285712</v>
      </c>
      <c r="Y69">
        <v>706.48611111111109</v>
      </c>
      <c r="Z69">
        <v>1318.3000000000002</v>
      </c>
      <c r="AA69">
        <v>996.22222222222217</v>
      </c>
      <c r="AB69">
        <v>1001.25</v>
      </c>
    </row>
    <row r="70" spans="1:28" x14ac:dyDescent="0.3">
      <c r="A70" s="2" t="s">
        <v>74</v>
      </c>
      <c r="B70" s="2">
        <v>30</v>
      </c>
      <c r="C70" s="2">
        <v>2</v>
      </c>
      <c r="D70" s="2">
        <v>33</v>
      </c>
      <c r="E70">
        <v>-0.10000000000000009</v>
      </c>
      <c r="F70">
        <v>0.14999999999999991</v>
      </c>
      <c r="G70">
        <v>-0.79999999999999982</v>
      </c>
      <c r="H70">
        <v>-0.25</v>
      </c>
      <c r="I70">
        <v>-150.60263157894735</v>
      </c>
      <c r="J70">
        <v>142.9473684210526</v>
      </c>
      <c r="K70">
        <v>-271.22631578947369</v>
      </c>
      <c r="L70">
        <v>-94.724137931034534</v>
      </c>
      <c r="M70">
        <v>-2.2222222222222223</v>
      </c>
      <c r="N70">
        <v>-2.8000000000000003</v>
      </c>
      <c r="O70">
        <v>-3.666666666666667</v>
      </c>
      <c r="P70">
        <v>-2.8928571428571423</v>
      </c>
      <c r="Q70">
        <v>-248.37777777777785</v>
      </c>
      <c r="R70">
        <v>-497.57142857142856</v>
      </c>
      <c r="S70">
        <v>-873.75</v>
      </c>
      <c r="T70">
        <v>-538.64285714285711</v>
      </c>
      <c r="U70">
        <v>1.1111111111111107</v>
      </c>
      <c r="V70">
        <v>1.9</v>
      </c>
      <c r="W70">
        <v>1</v>
      </c>
      <c r="X70">
        <v>1.3448275862068968</v>
      </c>
      <c r="Y70">
        <v>349.33333333333337</v>
      </c>
      <c r="Z70">
        <v>780.75</v>
      </c>
      <c r="AA70">
        <v>185.77499999999998</v>
      </c>
      <c r="AB70">
        <v>423.54518518518523</v>
      </c>
    </row>
    <row r="71" spans="1:28" x14ac:dyDescent="0.3">
      <c r="A71" s="2" t="s">
        <v>75</v>
      </c>
      <c r="B71" s="2">
        <v>30</v>
      </c>
      <c r="C71" s="2">
        <v>2</v>
      </c>
      <c r="D71" s="2">
        <v>39</v>
      </c>
      <c r="E71">
        <v>0.25</v>
      </c>
      <c r="F71">
        <v>-0.30000000000000027</v>
      </c>
      <c r="G71">
        <v>0.55000000000000027</v>
      </c>
      <c r="H71">
        <v>0.16666666666666652</v>
      </c>
      <c r="I71">
        <v>-160.13333333333344</v>
      </c>
      <c r="J71">
        <v>14.074509803921728</v>
      </c>
      <c r="K71">
        <v>385.30147058823536</v>
      </c>
      <c r="L71">
        <v>79.918367346938794</v>
      </c>
      <c r="M71">
        <v>-1.1111111111111112</v>
      </c>
      <c r="N71">
        <v>-0.29999999999999982</v>
      </c>
      <c r="O71">
        <v>-0.89999999999999991</v>
      </c>
      <c r="P71">
        <v>-0.75862068965517238</v>
      </c>
      <c r="Q71">
        <v>-8.9166666666667425</v>
      </c>
      <c r="R71">
        <v>-166.19999999999982</v>
      </c>
      <c r="S71">
        <v>-663.40000000000009</v>
      </c>
      <c r="T71">
        <v>-260.125</v>
      </c>
      <c r="U71">
        <v>1.9999999999999996</v>
      </c>
      <c r="V71">
        <v>-0.60000000000000009</v>
      </c>
      <c r="W71">
        <v>1.625</v>
      </c>
      <c r="X71">
        <v>0.83999999999999986</v>
      </c>
      <c r="Y71">
        <v>291.0333333333333</v>
      </c>
      <c r="Z71">
        <v>-175.875</v>
      </c>
      <c r="AA71">
        <v>699.57142857142856</v>
      </c>
      <c r="AB71">
        <v>245.52105263157887</v>
      </c>
    </row>
    <row r="72" spans="1:28" x14ac:dyDescent="0.3">
      <c r="A72" s="2" t="s">
        <v>77</v>
      </c>
      <c r="B72" s="2">
        <v>30</v>
      </c>
      <c r="C72" s="2">
        <v>2</v>
      </c>
      <c r="D72" s="2">
        <v>33</v>
      </c>
      <c r="E72">
        <v>-0.15000000000000002</v>
      </c>
      <c r="F72">
        <v>0.25</v>
      </c>
      <c r="G72">
        <v>-0.25</v>
      </c>
      <c r="H72">
        <v>-4.9999999999999933E-2</v>
      </c>
      <c r="I72">
        <v>30.410256410256409</v>
      </c>
      <c r="J72">
        <v>-17.444444444444457</v>
      </c>
      <c r="K72">
        <v>17.321428571428584</v>
      </c>
      <c r="L72">
        <v>12.972689075630228</v>
      </c>
      <c r="M72">
        <v>-0.19999999999999998</v>
      </c>
      <c r="N72">
        <v>-0.33333333333333331</v>
      </c>
      <c r="O72">
        <v>0.14285714285714285</v>
      </c>
      <c r="P72">
        <v>-0.15384615384615383</v>
      </c>
      <c r="Q72">
        <v>82.666666666666671</v>
      </c>
      <c r="R72">
        <v>-61.333333333333343</v>
      </c>
      <c r="S72">
        <v>107</v>
      </c>
      <c r="T72">
        <v>-1.8333333333333428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2" t="s">
        <v>78</v>
      </c>
      <c r="B73" s="2">
        <v>30</v>
      </c>
      <c r="C73" s="2">
        <v>2</v>
      </c>
      <c r="D73" s="2">
        <v>34</v>
      </c>
      <c r="E73">
        <v>-5.0000000000000266E-2</v>
      </c>
      <c r="F73">
        <v>0.79999999999999982</v>
      </c>
      <c r="G73">
        <v>0.29999999999999982</v>
      </c>
      <c r="H73">
        <v>0.35000000000000009</v>
      </c>
      <c r="I73">
        <v>18.375</v>
      </c>
      <c r="J73">
        <v>102.29047619047628</v>
      </c>
      <c r="K73">
        <v>41.894117647058692</v>
      </c>
      <c r="L73">
        <v>54.05615942028976</v>
      </c>
      <c r="M73">
        <v>-2.4000000000000004</v>
      </c>
      <c r="N73">
        <v>-1.8000000000000003</v>
      </c>
      <c r="O73">
        <v>-3</v>
      </c>
      <c r="P73">
        <v>-2.3793103448275859</v>
      </c>
      <c r="Q73">
        <v>-734.19047619047615</v>
      </c>
      <c r="R73">
        <v>-413.7777777777776</v>
      </c>
      <c r="S73">
        <v>-418.25</v>
      </c>
      <c r="T73">
        <v>-550.12443438914033</v>
      </c>
      <c r="U73">
        <v>0.11111111111111116</v>
      </c>
      <c r="V73">
        <v>2.5</v>
      </c>
      <c r="W73">
        <v>2.3999999999999995</v>
      </c>
      <c r="X73">
        <v>1.7241379310344831</v>
      </c>
      <c r="Y73">
        <v>218.30555555555554</v>
      </c>
      <c r="Z73">
        <v>59.916666666666742</v>
      </c>
      <c r="AA73">
        <v>194.29999999999995</v>
      </c>
      <c r="AB73">
        <v>206.23148148148152</v>
      </c>
    </row>
    <row r="74" spans="1:28" x14ac:dyDescent="0.3">
      <c r="A74" s="2" t="s">
        <v>79</v>
      </c>
      <c r="B74" s="2">
        <v>30</v>
      </c>
      <c r="C74" s="2">
        <v>2</v>
      </c>
      <c r="D74" s="2">
        <v>38</v>
      </c>
      <c r="E74">
        <v>3.5999999999999996</v>
      </c>
      <c r="F74">
        <v>2.75</v>
      </c>
      <c r="G74">
        <v>0.30000000000000027</v>
      </c>
      <c r="H74">
        <v>2.2166666666666668</v>
      </c>
      <c r="I74">
        <v>767.87081339712915</v>
      </c>
      <c r="J74">
        <v>668.26666666666665</v>
      </c>
      <c r="K74">
        <v>125.70588235294122</v>
      </c>
      <c r="L74">
        <v>509.24693446088781</v>
      </c>
      <c r="M74">
        <v>1.7999999999999998</v>
      </c>
      <c r="N74">
        <v>1.7777777777777777</v>
      </c>
      <c r="O74">
        <v>1.2222222222222221</v>
      </c>
      <c r="P74">
        <v>1.6071428571428572</v>
      </c>
      <c r="Q74">
        <v>751.33333333333326</v>
      </c>
      <c r="R74">
        <v>719.5</v>
      </c>
      <c r="S74">
        <v>1066.25</v>
      </c>
      <c r="T74">
        <v>903.32142857142867</v>
      </c>
      <c r="U74">
        <v>-1.5555555555555558</v>
      </c>
      <c r="V74">
        <v>0</v>
      </c>
      <c r="W74">
        <v>-0.59999999999999987</v>
      </c>
      <c r="X74">
        <v>-0.68965517241379315</v>
      </c>
      <c r="Y74">
        <v>-514.59999999999991</v>
      </c>
      <c r="Z74">
        <v>-1109.5</v>
      </c>
      <c r="AA74">
        <v>166.26666666666665</v>
      </c>
      <c r="AB74">
        <v>-324.26363636363635</v>
      </c>
    </row>
    <row r="75" spans="1:28" x14ac:dyDescent="0.3">
      <c r="A75" s="2" t="s">
        <v>80</v>
      </c>
      <c r="B75" s="2">
        <v>30</v>
      </c>
      <c r="C75" s="2">
        <v>2</v>
      </c>
      <c r="D75" s="2">
        <v>32</v>
      </c>
      <c r="E75">
        <v>0.55000000000000027</v>
      </c>
      <c r="F75">
        <v>0.30000000000000027</v>
      </c>
      <c r="G75">
        <v>-0.45000000000000018</v>
      </c>
      <c r="H75">
        <v>0.1333333333333333</v>
      </c>
      <c r="I75">
        <v>-113.1875</v>
      </c>
      <c r="J75">
        <v>239.03308823529414</v>
      </c>
      <c r="K75">
        <v>-313.86666666666667</v>
      </c>
      <c r="L75">
        <v>-59.566430817610126</v>
      </c>
      <c r="M75">
        <v>2.6666666666666665</v>
      </c>
      <c r="N75">
        <v>-1.7777777777777777</v>
      </c>
      <c r="O75">
        <v>-1.3333333333333335</v>
      </c>
      <c r="P75">
        <v>-0.14814814814814792</v>
      </c>
      <c r="Q75">
        <v>451.89285714285711</v>
      </c>
      <c r="R75">
        <v>-464.55357142857144</v>
      </c>
      <c r="S75">
        <v>176.99999999999989</v>
      </c>
      <c r="T75">
        <v>56.220238095238187</v>
      </c>
      <c r="U75">
        <v>2.6000000000000005</v>
      </c>
      <c r="V75">
        <v>0.20000000000000018</v>
      </c>
      <c r="W75">
        <v>3.7</v>
      </c>
      <c r="X75">
        <v>2.1666666666666665</v>
      </c>
      <c r="Y75">
        <v>743.20833333333337</v>
      </c>
      <c r="Z75">
        <v>-326.87301587301567</v>
      </c>
      <c r="AA75">
        <v>919.90000000000009</v>
      </c>
      <c r="AB75">
        <v>437.63333333333321</v>
      </c>
    </row>
    <row r="76" spans="1:28" x14ac:dyDescent="0.3">
      <c r="A76" s="2" t="s">
        <v>81</v>
      </c>
      <c r="B76" s="2">
        <v>30</v>
      </c>
      <c r="C76" s="2">
        <v>2</v>
      </c>
      <c r="D76" s="2">
        <v>30</v>
      </c>
      <c r="E76">
        <v>0.95</v>
      </c>
      <c r="F76">
        <v>0.30000000000000027</v>
      </c>
      <c r="G76">
        <v>-0.30000000000000004</v>
      </c>
      <c r="H76">
        <v>0.31666666666666665</v>
      </c>
      <c r="I76">
        <v>144.36111111111109</v>
      </c>
      <c r="J76">
        <v>406.5795454545455</v>
      </c>
      <c r="K76">
        <v>-84.494949494949424</v>
      </c>
      <c r="L76">
        <v>150.64849833147946</v>
      </c>
      <c r="M76">
        <v>0</v>
      </c>
      <c r="N76">
        <v>0</v>
      </c>
      <c r="O76">
        <v>1.875</v>
      </c>
      <c r="P76">
        <v>0.65217391304347827</v>
      </c>
      <c r="Q76">
        <v>25.25</v>
      </c>
      <c r="R76">
        <v>71.833333333333371</v>
      </c>
      <c r="S76">
        <v>371.26666666666665</v>
      </c>
      <c r="T76">
        <v>170.76923076923072</v>
      </c>
      <c r="U76">
        <v>-1</v>
      </c>
      <c r="V76">
        <v>-0.875</v>
      </c>
      <c r="W76">
        <v>0.25</v>
      </c>
      <c r="X76">
        <v>-0.38888888888888884</v>
      </c>
      <c r="Y76">
        <v>-610</v>
      </c>
      <c r="Z76">
        <v>15.100000000000023</v>
      </c>
      <c r="AA76">
        <v>-410.16666666666669</v>
      </c>
      <c r="AB76">
        <v>-210.0454545454545</v>
      </c>
    </row>
    <row r="77" spans="1:28" x14ac:dyDescent="0.3">
      <c r="A77" s="2" t="s">
        <v>82</v>
      </c>
      <c r="B77" s="2">
        <v>30</v>
      </c>
      <c r="C77" s="2">
        <v>2</v>
      </c>
      <c r="D77" s="2">
        <v>36</v>
      </c>
      <c r="E77">
        <v>0.10526315789473673</v>
      </c>
      <c r="F77">
        <v>0.65000000000000036</v>
      </c>
      <c r="G77">
        <v>0.10000000000000009</v>
      </c>
      <c r="H77">
        <v>0.2881355932203391</v>
      </c>
      <c r="I77">
        <v>3.1503267973856737</v>
      </c>
      <c r="J77">
        <v>97.409722222222172</v>
      </c>
      <c r="K77">
        <v>41.117647058823536</v>
      </c>
      <c r="L77">
        <v>45.394006659267575</v>
      </c>
      <c r="M77">
        <v>0.29999999999999982</v>
      </c>
      <c r="N77">
        <v>-2.25</v>
      </c>
      <c r="O77">
        <v>-2</v>
      </c>
      <c r="P77">
        <v>-1.1923076923076925</v>
      </c>
      <c r="Q77">
        <v>11.698412698412653</v>
      </c>
      <c r="R77">
        <v>-470.04166666666669</v>
      </c>
      <c r="S77">
        <v>-557.57142857142867</v>
      </c>
      <c r="T77">
        <v>-314.5</v>
      </c>
      <c r="U77">
        <v>4.1111111111111116</v>
      </c>
      <c r="V77">
        <v>1.4444444444444444</v>
      </c>
      <c r="W77">
        <v>2.7</v>
      </c>
      <c r="X77">
        <v>2.75</v>
      </c>
      <c r="Y77">
        <v>622.97222222222217</v>
      </c>
      <c r="Z77">
        <v>493.33928571428572</v>
      </c>
      <c r="AA77">
        <v>438.13333333333327</v>
      </c>
      <c r="AB77">
        <v>515.63180827886708</v>
      </c>
    </row>
    <row r="78" spans="1:28" x14ac:dyDescent="0.3">
      <c r="A78" s="2" t="s">
        <v>83</v>
      </c>
      <c r="B78" s="2">
        <v>30</v>
      </c>
      <c r="C78" s="2">
        <v>2</v>
      </c>
      <c r="D78" s="2">
        <v>31</v>
      </c>
      <c r="E78">
        <v>-0.95000000000000018</v>
      </c>
      <c r="F78">
        <v>-0.30000000000000027</v>
      </c>
      <c r="G78">
        <v>0.29999999999999982</v>
      </c>
      <c r="H78">
        <v>-0.31666666666666643</v>
      </c>
      <c r="I78">
        <v>-134.31666666666661</v>
      </c>
      <c r="J78">
        <v>-178.85714285714289</v>
      </c>
      <c r="K78">
        <v>151.75824175824164</v>
      </c>
      <c r="L78">
        <v>-56.462731067382038</v>
      </c>
      <c r="M78">
        <v>-2</v>
      </c>
      <c r="N78">
        <v>-4.8571428571428568</v>
      </c>
      <c r="O78">
        <v>4.2222222222222214</v>
      </c>
      <c r="P78">
        <v>-0.5</v>
      </c>
      <c r="Q78">
        <v>-71.285714285714221</v>
      </c>
      <c r="R78">
        <v>-1162.2857142857142</v>
      </c>
      <c r="S78">
        <v>658.11111111111109</v>
      </c>
      <c r="T78">
        <v>-86.211764705882388</v>
      </c>
      <c r="U78">
        <v>-0.88888888888888884</v>
      </c>
      <c r="V78">
        <v>1.4</v>
      </c>
      <c r="W78">
        <v>-1.1111111111111112</v>
      </c>
      <c r="X78">
        <v>-0.14285714285714279</v>
      </c>
      <c r="Y78">
        <v>-492.20000000000005</v>
      </c>
      <c r="Z78">
        <v>532.2380952380953</v>
      </c>
      <c r="AA78">
        <v>139.25</v>
      </c>
      <c r="AB78">
        <v>81.672794117647072</v>
      </c>
    </row>
    <row r="79" spans="1:28" x14ac:dyDescent="0.3">
      <c r="A79" s="2" t="s">
        <v>84</v>
      </c>
      <c r="B79" s="2">
        <v>30</v>
      </c>
      <c r="C79" s="2">
        <v>2</v>
      </c>
      <c r="D79" s="2">
        <v>33</v>
      </c>
      <c r="E79">
        <v>5.5555555555555552E-2</v>
      </c>
      <c r="F79">
        <v>-5.5555555555555552E-2</v>
      </c>
      <c r="G79">
        <v>5.5555555555555552E-2</v>
      </c>
      <c r="H79">
        <v>1.8518518518518517E-2</v>
      </c>
      <c r="I79">
        <v>99</v>
      </c>
      <c r="J79">
        <v>-107</v>
      </c>
      <c r="K79">
        <v>89</v>
      </c>
      <c r="L79">
        <v>-13</v>
      </c>
      <c r="M79">
        <v>-0.66666666666666663</v>
      </c>
      <c r="N79">
        <v>-9.9999999999999867E-2</v>
      </c>
      <c r="O79">
        <v>-0.5</v>
      </c>
      <c r="P79">
        <v>-0.4137931034482758</v>
      </c>
      <c r="Q79">
        <v>-89.321428571428555</v>
      </c>
      <c r="R79">
        <v>-14.666666666666629</v>
      </c>
      <c r="S79">
        <v>-62.821428571428584</v>
      </c>
      <c r="T79">
        <v>-44.514285714285734</v>
      </c>
      <c r="U79">
        <v>0.88888888888888884</v>
      </c>
      <c r="V79">
        <v>0.20000000000000007</v>
      </c>
      <c r="W79">
        <v>-0.33333333333333337</v>
      </c>
      <c r="X79">
        <v>0.25</v>
      </c>
      <c r="Y79">
        <v>191.83333333333331</v>
      </c>
      <c r="Z79">
        <v>-84.142857142857139</v>
      </c>
      <c r="AA79">
        <v>-27.400000000000006</v>
      </c>
      <c r="AB79">
        <v>31.823529411764696</v>
      </c>
    </row>
    <row r="80" spans="1:28" x14ac:dyDescent="0.3">
      <c r="A80" s="2" t="s">
        <v>85</v>
      </c>
      <c r="B80" s="2">
        <v>30</v>
      </c>
      <c r="C80" s="2">
        <v>2</v>
      </c>
      <c r="D80" s="2">
        <v>33</v>
      </c>
      <c r="E80">
        <v>-0.45000000000000018</v>
      </c>
      <c r="F80">
        <v>-0.39999999999999991</v>
      </c>
      <c r="G80">
        <v>0.25</v>
      </c>
      <c r="H80">
        <v>-0.19999999999999973</v>
      </c>
      <c r="I80">
        <v>-174.50735294117658</v>
      </c>
      <c r="J80">
        <v>-139.14705882352951</v>
      </c>
      <c r="K80">
        <v>133.17279411764707</v>
      </c>
      <c r="L80">
        <v>-61.199607843137301</v>
      </c>
      <c r="M80">
        <v>-4.5999999999999996</v>
      </c>
      <c r="N80">
        <v>-2.1999999999999997</v>
      </c>
      <c r="O80">
        <v>0.66666666666666652</v>
      </c>
      <c r="P80">
        <v>-2.1379310344827589</v>
      </c>
      <c r="Q80">
        <v>-694.40000000000009</v>
      </c>
      <c r="R80">
        <v>196.20000000000005</v>
      </c>
      <c r="S80">
        <v>129.85714285714289</v>
      </c>
      <c r="T80">
        <v>-119.15128205128212</v>
      </c>
      <c r="U80">
        <v>2</v>
      </c>
      <c r="V80">
        <v>4</v>
      </c>
      <c r="W80">
        <v>3.3</v>
      </c>
      <c r="X80">
        <v>3.137931034482758</v>
      </c>
      <c r="Y80">
        <v>346.33333333333337</v>
      </c>
      <c r="Z80">
        <v>1044</v>
      </c>
      <c r="AA80">
        <v>1009.1714285714285</v>
      </c>
      <c r="AB80">
        <v>811.81669691470063</v>
      </c>
    </row>
    <row r="81" spans="1:28" x14ac:dyDescent="0.3">
      <c r="A81" s="2" t="s">
        <v>86</v>
      </c>
      <c r="B81" s="2">
        <v>30</v>
      </c>
      <c r="C81" s="2">
        <v>2</v>
      </c>
      <c r="D81" s="2">
        <v>37</v>
      </c>
      <c r="E81">
        <v>-0.45000000000000018</v>
      </c>
      <c r="F81">
        <v>-0.24999999999999956</v>
      </c>
      <c r="G81">
        <v>-0.80000000000000027</v>
      </c>
      <c r="H81">
        <v>-0.50000000000000044</v>
      </c>
      <c r="I81">
        <v>56.153846153846189</v>
      </c>
      <c r="J81">
        <v>53.928571428571331</v>
      </c>
      <c r="K81">
        <v>-78.545833333333348</v>
      </c>
      <c r="L81">
        <v>5.1788482834992919</v>
      </c>
      <c r="M81">
        <v>-2.5555555555555558</v>
      </c>
      <c r="N81">
        <v>-2.5</v>
      </c>
      <c r="O81">
        <v>-4.875</v>
      </c>
      <c r="P81">
        <v>-3.28</v>
      </c>
      <c r="Q81">
        <v>-240.27777777777771</v>
      </c>
      <c r="R81">
        <v>-629.85714285714289</v>
      </c>
      <c r="S81">
        <v>-966.54166666666674</v>
      </c>
      <c r="T81">
        <v>-613.1973684210526</v>
      </c>
      <c r="U81">
        <v>2.7777777777777781</v>
      </c>
      <c r="V81">
        <v>3.3999999999999995</v>
      </c>
      <c r="W81">
        <v>3.1999999999999997</v>
      </c>
      <c r="X81">
        <v>3.1379310344827585</v>
      </c>
      <c r="Y81">
        <v>442.22222222222229</v>
      </c>
      <c r="Z81">
        <v>630.4</v>
      </c>
      <c r="AA81">
        <v>415.1</v>
      </c>
      <c r="AB81">
        <v>497.75862068965512</v>
      </c>
    </row>
    <row r="82" spans="1:28" x14ac:dyDescent="0.3">
      <c r="A82" s="2" t="s">
        <v>87</v>
      </c>
      <c r="B82" s="2">
        <v>30</v>
      </c>
      <c r="C82" s="2">
        <v>2</v>
      </c>
      <c r="D82" s="2">
        <v>35</v>
      </c>
      <c r="E82">
        <v>-1.4736842105263159</v>
      </c>
      <c r="F82">
        <v>-0.15789473684210531</v>
      </c>
      <c r="G82">
        <v>1.1499999999999999</v>
      </c>
      <c r="H82">
        <v>-0.13793103448275845</v>
      </c>
      <c r="I82">
        <v>-94.969696969696997</v>
      </c>
      <c r="J82">
        <v>51.807692307692378</v>
      </c>
      <c r="K82">
        <v>69.041666666666742</v>
      </c>
      <c r="L82">
        <v>6.5542682926827638</v>
      </c>
      <c r="M82">
        <v>-4.9000000000000004</v>
      </c>
      <c r="N82">
        <v>-1.1000000000000001</v>
      </c>
      <c r="O82">
        <v>-2.8888888888888888</v>
      </c>
      <c r="P82">
        <v>-2.9655172413793101</v>
      </c>
      <c r="Q82">
        <v>-978.8</v>
      </c>
      <c r="R82">
        <v>-6.8571428571428896</v>
      </c>
      <c r="S82">
        <v>191.66666666666652</v>
      </c>
      <c r="T82">
        <v>-261.65934065934061</v>
      </c>
      <c r="U82">
        <v>1.8888888888888888</v>
      </c>
      <c r="V82">
        <v>0.22222222222222188</v>
      </c>
      <c r="W82">
        <v>2.5999999999999996</v>
      </c>
      <c r="X82">
        <v>1.6071428571428572</v>
      </c>
      <c r="Y82">
        <v>225.94285714285706</v>
      </c>
      <c r="Z82">
        <v>81.428571428571558</v>
      </c>
      <c r="AA82">
        <v>495.15000000000009</v>
      </c>
      <c r="AB82">
        <v>276.32085561497342</v>
      </c>
    </row>
    <row r="83" spans="1:28" x14ac:dyDescent="0.3">
      <c r="A83" s="2" t="s">
        <v>88</v>
      </c>
      <c r="B83" s="2">
        <v>30</v>
      </c>
      <c r="C83" s="2">
        <v>2</v>
      </c>
      <c r="D83" s="2">
        <v>30</v>
      </c>
      <c r="E83">
        <v>5.0000000000000266E-2</v>
      </c>
      <c r="F83">
        <v>0.89999999999999991</v>
      </c>
      <c r="G83">
        <v>-1.1666666666666665</v>
      </c>
      <c r="H83">
        <v>-3.4482758620689502E-2</v>
      </c>
      <c r="I83">
        <v>-15.875</v>
      </c>
      <c r="J83">
        <v>352.77142857142871</v>
      </c>
      <c r="K83">
        <v>-170.89583333333326</v>
      </c>
      <c r="L83">
        <v>60.634984833164708</v>
      </c>
      <c r="M83">
        <v>-1.4999999999999996</v>
      </c>
      <c r="N83">
        <v>-2.6</v>
      </c>
      <c r="O83">
        <v>-2.9</v>
      </c>
      <c r="P83">
        <v>-2.3333333333333335</v>
      </c>
      <c r="Q83">
        <v>-287.79365079365084</v>
      </c>
      <c r="R83">
        <v>-686.29166666666674</v>
      </c>
      <c r="S83">
        <v>-802.5</v>
      </c>
      <c r="T83">
        <v>-587.68703703703693</v>
      </c>
      <c r="U83">
        <v>1</v>
      </c>
      <c r="V83">
        <v>1.2000000000000002</v>
      </c>
      <c r="W83">
        <v>0.66666666666666652</v>
      </c>
      <c r="X83">
        <v>0.96428571428571441</v>
      </c>
      <c r="Y83">
        <v>-169.65714285714284</v>
      </c>
      <c r="Z83">
        <v>-2.7916666666667425</v>
      </c>
      <c r="AA83">
        <v>-558.96428571428578</v>
      </c>
      <c r="AB83">
        <v>-227.4606060606061</v>
      </c>
    </row>
    <row r="84" spans="1:28" x14ac:dyDescent="0.3">
      <c r="A84" s="2" t="s">
        <v>89</v>
      </c>
      <c r="B84" s="2">
        <v>30</v>
      </c>
      <c r="C84" s="2">
        <v>2</v>
      </c>
      <c r="D84" s="2">
        <v>39</v>
      </c>
      <c r="E84">
        <v>-0.35000000000000009</v>
      </c>
      <c r="F84">
        <v>0.29999999999999982</v>
      </c>
      <c r="G84">
        <v>0.14999999999999991</v>
      </c>
      <c r="H84">
        <v>3.3333333333333659E-2</v>
      </c>
      <c r="I84">
        <v>-311.27272727272725</v>
      </c>
      <c r="J84">
        <v>38.314102564102541</v>
      </c>
      <c r="K84">
        <v>420.37272727272716</v>
      </c>
      <c r="L84">
        <v>40.088235294117794</v>
      </c>
      <c r="M84">
        <v>-4.1111111111111107</v>
      </c>
      <c r="N84">
        <v>-1.6666666666666665</v>
      </c>
      <c r="O84">
        <v>-3.375</v>
      </c>
      <c r="P84">
        <v>-3.0384615384615379</v>
      </c>
      <c r="Q84">
        <v>-1173.3888888888887</v>
      </c>
      <c r="R84">
        <v>-627.23214285714289</v>
      </c>
      <c r="S84">
        <v>-950.35</v>
      </c>
      <c r="T84">
        <v>-902.74780701754378</v>
      </c>
      <c r="U84">
        <v>3.4444444444444446</v>
      </c>
      <c r="V84">
        <v>4.5</v>
      </c>
      <c r="W84">
        <v>3.7777777777777777</v>
      </c>
      <c r="X84">
        <v>3.9285714285714288</v>
      </c>
      <c r="Y84">
        <v>860.30555555555566</v>
      </c>
      <c r="Z84">
        <v>1264.5999999999999</v>
      </c>
      <c r="AA84">
        <v>1189.1555555555556</v>
      </c>
      <c r="AB84">
        <v>1119.2857142857142</v>
      </c>
    </row>
    <row r="85" spans="1:28" x14ac:dyDescent="0.3">
      <c r="A85" s="2" t="s">
        <v>90</v>
      </c>
      <c r="B85" s="2">
        <v>30</v>
      </c>
      <c r="C85" s="2">
        <v>2</v>
      </c>
      <c r="D85" s="2">
        <v>31</v>
      </c>
      <c r="E85">
        <v>1.75</v>
      </c>
      <c r="F85">
        <v>0.60000000000000009</v>
      </c>
      <c r="G85">
        <v>0.90000000000000036</v>
      </c>
      <c r="H85">
        <v>1.0833333333333335</v>
      </c>
      <c r="I85">
        <v>653.57894736842115</v>
      </c>
      <c r="J85">
        <v>76.794444444444252</v>
      </c>
      <c r="K85">
        <v>168.51666666666665</v>
      </c>
      <c r="L85">
        <v>300.21417565485365</v>
      </c>
      <c r="M85">
        <v>-1</v>
      </c>
      <c r="N85">
        <v>1.2222222222222223</v>
      </c>
      <c r="O85">
        <v>-0.375</v>
      </c>
      <c r="P85">
        <v>4.1666666666666963E-2</v>
      </c>
      <c r="Q85">
        <v>-385.20000000000005</v>
      </c>
      <c r="R85">
        <v>154.63492063492072</v>
      </c>
      <c r="S85">
        <v>-3.4285714285715585</v>
      </c>
      <c r="T85">
        <v>-66.545238095238119</v>
      </c>
      <c r="U85">
        <v>0.29999999999999982</v>
      </c>
      <c r="V85">
        <v>-0.5</v>
      </c>
      <c r="W85">
        <v>1.5</v>
      </c>
      <c r="X85">
        <v>0.43333333333333313</v>
      </c>
      <c r="Y85">
        <v>-289.53333333333342</v>
      </c>
      <c r="Z85">
        <v>-539.16666666666674</v>
      </c>
      <c r="AA85">
        <v>384.78571428571422</v>
      </c>
      <c r="AB85">
        <v>-160.45098039215691</v>
      </c>
    </row>
    <row r="86" spans="1:28" x14ac:dyDescent="0.3">
      <c r="A86" s="2" t="s">
        <v>92</v>
      </c>
      <c r="B86" s="2">
        <v>30</v>
      </c>
      <c r="C86" s="2">
        <v>2</v>
      </c>
      <c r="D86" s="2">
        <v>35</v>
      </c>
      <c r="E86">
        <v>0</v>
      </c>
      <c r="F86">
        <v>1.1052631578947367</v>
      </c>
      <c r="G86">
        <v>-0.20000000000000018</v>
      </c>
      <c r="H86">
        <v>0.28813559322033866</v>
      </c>
      <c r="I86">
        <v>25.337254901960819</v>
      </c>
      <c r="J86">
        <v>92.446428571428555</v>
      </c>
      <c r="K86">
        <v>-25.862499999999955</v>
      </c>
      <c r="L86">
        <v>29.745825602968466</v>
      </c>
      <c r="M86">
        <v>-3.1111111111111112</v>
      </c>
      <c r="N86">
        <v>-2</v>
      </c>
      <c r="O86">
        <v>-0.89999999999999991</v>
      </c>
      <c r="P86">
        <v>-1.9655172413793103</v>
      </c>
      <c r="Q86">
        <v>-863.5</v>
      </c>
      <c r="R86">
        <v>-271.20000000000005</v>
      </c>
      <c r="S86">
        <v>-603.14285714285711</v>
      </c>
      <c r="T86">
        <v>-543.7771739130435</v>
      </c>
      <c r="U86">
        <v>-0.33333333333333348</v>
      </c>
      <c r="V86">
        <v>2.1999999999999997</v>
      </c>
      <c r="W86">
        <v>1.5</v>
      </c>
      <c r="X86">
        <v>1.1724137931034484</v>
      </c>
      <c r="Y86">
        <v>-396.19047619047615</v>
      </c>
      <c r="Z86">
        <v>246.95000000000005</v>
      </c>
      <c r="AA86">
        <v>187.72499999999991</v>
      </c>
      <c r="AB86">
        <v>0.70923913043475295</v>
      </c>
    </row>
    <row r="87" spans="1:28" x14ac:dyDescent="0.3">
      <c r="A87" s="2" t="s">
        <v>93</v>
      </c>
      <c r="B87" s="2">
        <v>30</v>
      </c>
      <c r="C87" s="2">
        <v>2</v>
      </c>
      <c r="D87" s="2">
        <v>36</v>
      </c>
      <c r="E87">
        <v>-1.6500000000000004</v>
      </c>
      <c r="F87">
        <v>-0.35000000000000009</v>
      </c>
      <c r="G87">
        <v>-4.9999999999999822E-2</v>
      </c>
      <c r="H87">
        <v>-0.68333333333333313</v>
      </c>
      <c r="I87">
        <v>-298.64102564102564</v>
      </c>
      <c r="J87">
        <v>32.811145510836013</v>
      </c>
      <c r="K87">
        <v>-68.297213622290883</v>
      </c>
      <c r="L87">
        <v>-111.8749055177625</v>
      </c>
      <c r="M87">
        <v>-5.3</v>
      </c>
      <c r="N87">
        <v>-5.3</v>
      </c>
      <c r="O87">
        <v>-5.4</v>
      </c>
      <c r="P87">
        <v>-5.333333333333333</v>
      </c>
      <c r="Q87">
        <v>-1427.8666666666668</v>
      </c>
      <c r="R87">
        <v>-1619.4</v>
      </c>
      <c r="S87">
        <v>-1528.15</v>
      </c>
      <c r="T87">
        <v>-1525.8125</v>
      </c>
      <c r="U87">
        <v>4.7777777777777786</v>
      </c>
      <c r="V87">
        <v>1.9000000000000004</v>
      </c>
      <c r="W87">
        <v>5.4</v>
      </c>
      <c r="X87">
        <v>4</v>
      </c>
      <c r="Y87">
        <v>1354.911111111111</v>
      </c>
      <c r="Z87">
        <v>782.97222222222217</v>
      </c>
      <c r="AA87">
        <v>1545.15</v>
      </c>
      <c r="AB87">
        <v>1191.172268907563</v>
      </c>
    </row>
    <row r="88" spans="1:28" x14ac:dyDescent="0.3">
      <c r="A88" s="2" t="s">
        <v>94</v>
      </c>
      <c r="B88" s="2">
        <v>30</v>
      </c>
      <c r="C88" s="2">
        <v>2</v>
      </c>
      <c r="D88" s="2">
        <v>32</v>
      </c>
      <c r="E88">
        <v>1.5</v>
      </c>
      <c r="F88">
        <v>0.75</v>
      </c>
      <c r="G88">
        <v>1</v>
      </c>
      <c r="H88">
        <v>1.0833333333333335</v>
      </c>
      <c r="I88">
        <v>182.58974358974353</v>
      </c>
      <c r="J88">
        <v>243.26785714285711</v>
      </c>
      <c r="K88">
        <v>202.7058823529411</v>
      </c>
      <c r="L88">
        <v>208.91856060606062</v>
      </c>
      <c r="M88">
        <v>-0.8</v>
      </c>
      <c r="N88">
        <v>-1.2000000000000002</v>
      </c>
      <c r="O88">
        <v>0.125</v>
      </c>
      <c r="P88">
        <v>-0.6785714285714286</v>
      </c>
      <c r="Q88">
        <v>-592.5</v>
      </c>
      <c r="R88">
        <v>-474.53333333333336</v>
      </c>
      <c r="S88">
        <v>401.08333333333326</v>
      </c>
      <c r="T88">
        <v>-283.85714285714289</v>
      </c>
      <c r="U88">
        <v>-0.22222222222222232</v>
      </c>
      <c r="V88">
        <v>-1.7777777777777772</v>
      </c>
      <c r="W88">
        <v>-0.69999999999999973</v>
      </c>
      <c r="X88">
        <v>-0.89285714285714324</v>
      </c>
      <c r="Y88">
        <v>-99.035714285714334</v>
      </c>
      <c r="Z88">
        <v>-549.142857142857</v>
      </c>
      <c r="AA88">
        <v>37.071428571428555</v>
      </c>
      <c r="AB88">
        <v>-195.80952380952385</v>
      </c>
    </row>
    <row r="89" spans="1:28" x14ac:dyDescent="0.3">
      <c r="A89" s="2" t="s">
        <v>95</v>
      </c>
      <c r="B89" s="2">
        <v>30</v>
      </c>
      <c r="C89" s="2">
        <v>2</v>
      </c>
      <c r="D89" s="2">
        <v>39</v>
      </c>
      <c r="E89">
        <v>0.94999999999999973</v>
      </c>
      <c r="F89">
        <v>-1</v>
      </c>
      <c r="G89">
        <v>-0.35000000000000009</v>
      </c>
      <c r="H89">
        <v>-0.1333333333333333</v>
      </c>
      <c r="I89">
        <v>325.09736842105269</v>
      </c>
      <c r="J89">
        <v>-253.1052631578948</v>
      </c>
      <c r="K89">
        <v>-123.24561403508778</v>
      </c>
      <c r="L89">
        <v>-13.431650246305367</v>
      </c>
      <c r="M89">
        <v>-4.1999999999999993</v>
      </c>
      <c r="N89">
        <v>-1.9</v>
      </c>
      <c r="O89">
        <v>-4.0999999999999996</v>
      </c>
      <c r="P89">
        <v>-3.4000000000000004</v>
      </c>
      <c r="Q89">
        <v>-978.3</v>
      </c>
      <c r="R89">
        <v>-543.1</v>
      </c>
      <c r="S89">
        <v>-855.9571428571428</v>
      </c>
      <c r="T89">
        <v>-776.07681159420281</v>
      </c>
      <c r="U89">
        <v>1.5555555555555554</v>
      </c>
      <c r="V89">
        <v>4</v>
      </c>
      <c r="W89">
        <v>3.2222222222222223</v>
      </c>
      <c r="X89">
        <v>2.964285714285714</v>
      </c>
      <c r="Y89">
        <v>103.80952380952385</v>
      </c>
      <c r="Z89">
        <v>1148</v>
      </c>
      <c r="AA89">
        <v>607.66666666666663</v>
      </c>
      <c r="AB89">
        <v>630.4761904761906</v>
      </c>
    </row>
    <row r="90" spans="1:28" x14ac:dyDescent="0.3">
      <c r="A90" s="2" t="s">
        <v>96</v>
      </c>
      <c r="B90" s="2">
        <v>30</v>
      </c>
      <c r="C90" s="2">
        <v>2</v>
      </c>
      <c r="D90" s="2">
        <v>33</v>
      </c>
      <c r="E90">
        <v>-0.35000000000000009</v>
      </c>
      <c r="F90">
        <v>0.5</v>
      </c>
      <c r="G90">
        <v>0.95000000000000018</v>
      </c>
      <c r="H90">
        <v>0.3666666666666667</v>
      </c>
      <c r="I90">
        <v>-224.16013071895441</v>
      </c>
      <c r="J90">
        <v>111.13725490196089</v>
      </c>
      <c r="K90">
        <v>283.33333333333348</v>
      </c>
      <c r="L90">
        <v>59.19943019943014</v>
      </c>
      <c r="M90">
        <v>-1.6666666666666665</v>
      </c>
      <c r="N90">
        <v>0.30000000000000027</v>
      </c>
      <c r="O90">
        <v>-1.7000000000000002</v>
      </c>
      <c r="P90">
        <v>-1</v>
      </c>
      <c r="Q90">
        <v>-111</v>
      </c>
      <c r="R90">
        <v>159.28571428571422</v>
      </c>
      <c r="S90">
        <v>104.48888888888882</v>
      </c>
      <c r="T90">
        <v>48.796296296296418</v>
      </c>
      <c r="U90">
        <v>4.8888888888888893</v>
      </c>
      <c r="V90">
        <v>5.3</v>
      </c>
      <c r="W90">
        <v>5.3999999999999995</v>
      </c>
      <c r="X90">
        <v>5.2068965517241379</v>
      </c>
      <c r="Y90">
        <v>1388.3333333333333</v>
      </c>
      <c r="Z90">
        <v>1215.9000000000001</v>
      </c>
      <c r="AA90">
        <v>1483.8666666666668</v>
      </c>
      <c r="AB90">
        <v>1371.0141987829616</v>
      </c>
    </row>
    <row r="91" spans="1:28" x14ac:dyDescent="0.3">
      <c r="A91" s="2" t="s">
        <v>97</v>
      </c>
      <c r="B91" s="2">
        <v>30</v>
      </c>
      <c r="C91" s="2">
        <v>2</v>
      </c>
      <c r="D91" s="2">
        <v>38</v>
      </c>
      <c r="E91">
        <v>-0.19999999999999973</v>
      </c>
      <c r="F91">
        <v>-0.49999999999999978</v>
      </c>
      <c r="G91">
        <v>-0.35000000000000009</v>
      </c>
      <c r="H91">
        <v>-0.34999999999999987</v>
      </c>
      <c r="I91">
        <v>-257.58333333333337</v>
      </c>
      <c r="J91">
        <v>-91.75</v>
      </c>
      <c r="K91">
        <v>-228.53246753246759</v>
      </c>
      <c r="L91">
        <v>-203.42255639097743</v>
      </c>
      <c r="M91">
        <v>-1.7</v>
      </c>
      <c r="N91">
        <v>0.88888888888888884</v>
      </c>
      <c r="O91">
        <v>0</v>
      </c>
      <c r="P91">
        <v>-0.3214285714285714</v>
      </c>
      <c r="Q91">
        <v>-1237.75</v>
      </c>
      <c r="R91">
        <v>939.93333333333328</v>
      </c>
      <c r="S91">
        <v>-52.5</v>
      </c>
      <c r="T91">
        <v>35</v>
      </c>
      <c r="U91">
        <v>-0.22222222222222232</v>
      </c>
      <c r="V91">
        <v>0.5</v>
      </c>
      <c r="W91">
        <v>1.2999999999999998</v>
      </c>
      <c r="X91">
        <v>0.55555555555555536</v>
      </c>
      <c r="Y91">
        <v>397.21428571428572</v>
      </c>
      <c r="Z91">
        <v>-417.9</v>
      </c>
      <c r="AA91">
        <v>103.79166666666663</v>
      </c>
      <c r="AB91">
        <v>91.611764705882365</v>
      </c>
    </row>
    <row r="92" spans="1:28" x14ac:dyDescent="0.3">
      <c r="A92" s="2" t="s">
        <v>98</v>
      </c>
      <c r="B92" s="2">
        <v>40</v>
      </c>
      <c r="C92" s="2">
        <v>1</v>
      </c>
      <c r="D92" s="2">
        <v>43</v>
      </c>
      <c r="E92">
        <v>-0.68421052631578938</v>
      </c>
      <c r="F92">
        <v>1.5</v>
      </c>
      <c r="G92">
        <v>-1.2000000000000002</v>
      </c>
      <c r="H92">
        <v>-0.1186440677966103</v>
      </c>
      <c r="I92">
        <v>-152.0470588235296</v>
      </c>
      <c r="J92">
        <v>109.28888888888901</v>
      </c>
      <c r="K92">
        <v>-180.28717948717963</v>
      </c>
      <c r="L92">
        <v>-74.179000925069204</v>
      </c>
      <c r="M92">
        <v>-1.1999999999999997</v>
      </c>
      <c r="N92">
        <v>-1.2000000000000002</v>
      </c>
      <c r="O92">
        <v>0.5</v>
      </c>
      <c r="P92">
        <v>-0.6333333333333333</v>
      </c>
      <c r="Q92">
        <v>299.73333333333335</v>
      </c>
      <c r="R92">
        <v>272.125</v>
      </c>
      <c r="S92">
        <v>205</v>
      </c>
      <c r="T92">
        <v>233.35764705882343</v>
      </c>
      <c r="U92">
        <v>2.625</v>
      </c>
      <c r="V92">
        <v>1.6</v>
      </c>
      <c r="W92">
        <v>2.5555555555555554</v>
      </c>
      <c r="X92">
        <v>2.2222222222222223</v>
      </c>
      <c r="Y92">
        <v>835.5</v>
      </c>
      <c r="Z92">
        <v>347.02857142857124</v>
      </c>
      <c r="AA92">
        <v>947.6285714285716</v>
      </c>
      <c r="AB92">
        <v>702.48571428571427</v>
      </c>
    </row>
    <row r="93" spans="1:28" x14ac:dyDescent="0.3">
      <c r="A93" s="2" t="s">
        <v>99</v>
      </c>
      <c r="B93" s="2">
        <v>40</v>
      </c>
      <c r="C93" s="2">
        <v>1</v>
      </c>
      <c r="D93" s="2">
        <v>41</v>
      </c>
      <c r="E93">
        <v>1</v>
      </c>
      <c r="F93">
        <v>0.69999999999999973</v>
      </c>
      <c r="G93">
        <v>-4.9999999999999822E-2</v>
      </c>
      <c r="H93">
        <v>0.54999999999999982</v>
      </c>
      <c r="I93">
        <v>272.22631578947369</v>
      </c>
      <c r="J93">
        <v>378.19473684210516</v>
      </c>
      <c r="K93">
        <v>-2.1911764705882888</v>
      </c>
      <c r="L93">
        <v>229.98993506493514</v>
      </c>
      <c r="M93">
        <v>-1.8888888888888888</v>
      </c>
      <c r="N93">
        <v>-1.2222222222222221</v>
      </c>
      <c r="O93">
        <v>-3.1999999999999997</v>
      </c>
      <c r="P93">
        <v>-2.1428571428571432</v>
      </c>
      <c r="Q93">
        <v>-108.23809523809541</v>
      </c>
      <c r="R93">
        <v>-321.17142857142869</v>
      </c>
      <c r="S93">
        <v>-1040</v>
      </c>
      <c r="T93">
        <v>-528.62121212121212</v>
      </c>
      <c r="U93">
        <v>2.5</v>
      </c>
      <c r="V93">
        <v>2.1111111111111112</v>
      </c>
      <c r="W93">
        <v>3.7777777777777777</v>
      </c>
      <c r="X93">
        <v>2.8076923076923075</v>
      </c>
      <c r="Y93">
        <v>804</v>
      </c>
      <c r="Z93">
        <v>654.07142857142867</v>
      </c>
      <c r="AA93">
        <v>1122.2083333333335</v>
      </c>
      <c r="AB93">
        <v>852.53968253968242</v>
      </c>
    </row>
    <row r="94" spans="1:28" x14ac:dyDescent="0.3">
      <c r="A94" s="2" t="s">
        <v>101</v>
      </c>
      <c r="B94" s="2">
        <v>40</v>
      </c>
      <c r="C94" s="2">
        <v>1</v>
      </c>
      <c r="D94" s="2">
        <v>40</v>
      </c>
      <c r="E94">
        <v>0.10000000000000009</v>
      </c>
      <c r="F94">
        <v>0.89999999999999991</v>
      </c>
      <c r="G94">
        <v>1</v>
      </c>
      <c r="H94">
        <v>0.66666666666666652</v>
      </c>
      <c r="I94">
        <v>18.72549019607834</v>
      </c>
      <c r="J94">
        <v>127.56302521008411</v>
      </c>
      <c r="K94">
        <v>179.71111111111111</v>
      </c>
      <c r="L94">
        <v>110.35992578849721</v>
      </c>
      <c r="M94">
        <v>-3.2</v>
      </c>
      <c r="N94">
        <v>-3.8888888888888888</v>
      </c>
      <c r="O94">
        <v>-1.6999999999999997</v>
      </c>
      <c r="P94">
        <v>-2.896551724137931</v>
      </c>
      <c r="Q94">
        <v>-741.2285714285714</v>
      </c>
      <c r="R94">
        <v>-815.27777777777783</v>
      </c>
      <c r="S94">
        <v>-417.5</v>
      </c>
      <c r="T94">
        <v>-647.83251231527083</v>
      </c>
      <c r="U94">
        <v>3.25</v>
      </c>
      <c r="V94">
        <v>1.7999999999999998</v>
      </c>
      <c r="W94">
        <v>0.625</v>
      </c>
      <c r="X94">
        <v>1.884615384615385</v>
      </c>
      <c r="Y94">
        <v>830.625</v>
      </c>
      <c r="Z94">
        <v>685.98611111111109</v>
      </c>
      <c r="AA94">
        <v>-64.485714285714266</v>
      </c>
      <c r="AB94">
        <v>524.04166666666663</v>
      </c>
    </row>
    <row r="95" spans="1:28" x14ac:dyDescent="0.3">
      <c r="A95" s="2" t="s">
        <v>102</v>
      </c>
      <c r="B95" s="2">
        <v>40</v>
      </c>
      <c r="C95" s="2">
        <v>1</v>
      </c>
      <c r="D95" s="2">
        <v>49</v>
      </c>
      <c r="E95">
        <v>-0.69999999999999973</v>
      </c>
      <c r="F95">
        <v>-0.40000000000000036</v>
      </c>
      <c r="G95">
        <v>1.5500000000000003</v>
      </c>
      <c r="H95">
        <v>0.14999999999999991</v>
      </c>
      <c r="I95">
        <v>-187.49999999999989</v>
      </c>
      <c r="J95">
        <v>-13.194736842105272</v>
      </c>
      <c r="K95">
        <v>437.00000000000011</v>
      </c>
      <c r="L95">
        <v>73.470192869666903</v>
      </c>
      <c r="M95">
        <v>-2.333333333333333</v>
      </c>
      <c r="N95">
        <v>-2.2222222222222223</v>
      </c>
      <c r="O95">
        <v>-0.89999999999999947</v>
      </c>
      <c r="P95">
        <v>-1.785714285714286</v>
      </c>
      <c r="Q95">
        <v>-424.77777777777783</v>
      </c>
      <c r="R95">
        <v>-145.07936507936506</v>
      </c>
      <c r="S95">
        <v>-260.83333333333326</v>
      </c>
      <c r="T95">
        <v>-278.79227053140085</v>
      </c>
      <c r="U95">
        <v>3.9999999999999996</v>
      </c>
      <c r="V95">
        <v>2.4</v>
      </c>
      <c r="W95">
        <v>3.3000000000000003</v>
      </c>
      <c r="X95">
        <v>3.2068965517241383</v>
      </c>
      <c r="Y95">
        <v>807.71111111111111</v>
      </c>
      <c r="Z95">
        <v>449.9571428571428</v>
      </c>
      <c r="AA95">
        <v>1019.1999999999999</v>
      </c>
      <c r="AB95">
        <v>768.62068965517233</v>
      </c>
    </row>
    <row r="96" spans="1:28" x14ac:dyDescent="0.3">
      <c r="A96" s="2" t="s">
        <v>103</v>
      </c>
      <c r="B96" s="2">
        <v>40</v>
      </c>
      <c r="C96" s="2">
        <v>1</v>
      </c>
      <c r="D96" s="2">
        <v>45</v>
      </c>
      <c r="E96">
        <v>-0.14999999999999991</v>
      </c>
      <c r="F96">
        <v>0.15000000000000036</v>
      </c>
      <c r="G96">
        <v>0.14999999999999991</v>
      </c>
      <c r="H96">
        <v>5.0000000000000266E-2</v>
      </c>
      <c r="I96">
        <v>14.333333333333485</v>
      </c>
      <c r="J96">
        <v>-68.545454545454504</v>
      </c>
      <c r="K96">
        <v>110.15909090909099</v>
      </c>
      <c r="L96">
        <v>17.971428571428532</v>
      </c>
      <c r="M96">
        <v>-0.25</v>
      </c>
      <c r="N96">
        <v>-2.0000000000000004</v>
      </c>
      <c r="O96">
        <v>-1.5</v>
      </c>
      <c r="P96">
        <v>-1.3076923076923075</v>
      </c>
      <c r="Q96">
        <v>0.16071428571433444</v>
      </c>
      <c r="R96">
        <v>-233.67142857142846</v>
      </c>
      <c r="S96">
        <v>-167.79166666666663</v>
      </c>
      <c r="T96">
        <v>-146.41923076923069</v>
      </c>
      <c r="U96">
        <v>4.25</v>
      </c>
      <c r="V96">
        <v>5</v>
      </c>
      <c r="W96">
        <v>4.8999999999999995</v>
      </c>
      <c r="X96">
        <v>4.75</v>
      </c>
      <c r="Y96">
        <v>1179.1666666666667</v>
      </c>
      <c r="Z96">
        <v>1316.6666666666667</v>
      </c>
      <c r="AA96">
        <v>1329.6</v>
      </c>
      <c r="AB96">
        <v>1282.3004201680671</v>
      </c>
    </row>
    <row r="97" spans="1:28" x14ac:dyDescent="0.3">
      <c r="A97" s="2" t="s">
        <v>104</v>
      </c>
      <c r="B97" s="2">
        <v>40</v>
      </c>
      <c r="C97" s="2">
        <v>1</v>
      </c>
      <c r="D97" s="2">
        <v>40</v>
      </c>
      <c r="E97">
        <v>0.16666666666666652</v>
      </c>
      <c r="F97">
        <v>5.2631578947368141E-2</v>
      </c>
      <c r="G97">
        <v>0.5</v>
      </c>
      <c r="H97">
        <v>0.23636363636363633</v>
      </c>
      <c r="I97">
        <v>-118.29999999999995</v>
      </c>
      <c r="J97">
        <v>-472.06818181818176</v>
      </c>
      <c r="K97">
        <v>272.36363636363626</v>
      </c>
      <c r="L97">
        <v>-85.256465517241395</v>
      </c>
      <c r="M97">
        <v>-4</v>
      </c>
      <c r="N97">
        <v>0.20000000000000018</v>
      </c>
      <c r="O97">
        <v>-1.2222222222222219</v>
      </c>
      <c r="P97">
        <v>-1.6896551724137931</v>
      </c>
      <c r="Q97">
        <v>-635.79999999999995</v>
      </c>
      <c r="R97">
        <v>379.27777777777783</v>
      </c>
      <c r="S97">
        <v>-314.5</v>
      </c>
      <c r="T97">
        <v>-193.65577342047936</v>
      </c>
      <c r="U97">
        <v>2.9999999999999996</v>
      </c>
      <c r="V97">
        <v>2.5</v>
      </c>
      <c r="W97">
        <v>1.4</v>
      </c>
      <c r="X97">
        <v>2.2758620689655173</v>
      </c>
      <c r="Y97">
        <v>216.625</v>
      </c>
      <c r="Z97">
        <v>635.86111111111109</v>
      </c>
      <c r="AA97">
        <v>140.2539682539682</v>
      </c>
      <c r="AB97">
        <v>397.57264957264965</v>
      </c>
    </row>
    <row r="98" spans="1:28" x14ac:dyDescent="0.3">
      <c r="A98" s="2" t="s">
        <v>105</v>
      </c>
      <c r="B98" s="2">
        <v>40</v>
      </c>
      <c r="C98" s="2">
        <v>1</v>
      </c>
      <c r="D98" s="2">
        <v>46</v>
      </c>
      <c r="E98">
        <v>0.40000000000000036</v>
      </c>
      <c r="F98">
        <v>-0.20000000000000018</v>
      </c>
      <c r="G98">
        <v>-0.34999999999999964</v>
      </c>
      <c r="H98">
        <v>-5.0000000000000266E-2</v>
      </c>
      <c r="I98">
        <v>181.68421052631584</v>
      </c>
      <c r="J98">
        <v>-24.211111111110995</v>
      </c>
      <c r="K98">
        <v>30.751461988304072</v>
      </c>
      <c r="L98">
        <v>63.385579937304101</v>
      </c>
      <c r="M98">
        <v>-4.6666666666666661</v>
      </c>
      <c r="N98">
        <v>-4.2222222222222223</v>
      </c>
      <c r="O98">
        <v>-1.1111111111111112</v>
      </c>
      <c r="P98">
        <v>-3.333333333333333</v>
      </c>
      <c r="Q98">
        <v>-898.57777777777778</v>
      </c>
      <c r="R98">
        <v>-972.72222222222229</v>
      </c>
      <c r="S98">
        <v>-230.1111111111112</v>
      </c>
      <c r="T98">
        <v>-685.90370370370374</v>
      </c>
      <c r="U98">
        <v>5.5555555555555554</v>
      </c>
      <c r="V98">
        <v>6</v>
      </c>
      <c r="W98">
        <v>5.2</v>
      </c>
      <c r="X98">
        <v>5.5862068965517242</v>
      </c>
      <c r="Y98">
        <v>1642.9444444444443</v>
      </c>
      <c r="Z98">
        <v>1740.9</v>
      </c>
      <c r="AA98">
        <v>1513.35</v>
      </c>
      <c r="AB98">
        <v>1633.4396551724139</v>
      </c>
    </row>
    <row r="99" spans="1:28" x14ac:dyDescent="0.3">
      <c r="A99" s="2" t="s">
        <v>106</v>
      </c>
      <c r="B99" s="2">
        <v>40</v>
      </c>
      <c r="C99" s="2">
        <v>1</v>
      </c>
      <c r="D99" s="2">
        <v>40</v>
      </c>
      <c r="E99">
        <v>-0.31578947368421051</v>
      </c>
      <c r="F99">
        <v>0</v>
      </c>
      <c r="G99">
        <v>-0.35000000000000003</v>
      </c>
      <c r="H99">
        <v>-0.22033898305084745</v>
      </c>
      <c r="I99">
        <v>-764</v>
      </c>
      <c r="J99">
        <v>0</v>
      </c>
      <c r="K99">
        <v>-1065</v>
      </c>
      <c r="L99">
        <v>-914.5</v>
      </c>
      <c r="M99">
        <v>0.70000000000000018</v>
      </c>
      <c r="N99">
        <v>-0.77777777777777768</v>
      </c>
      <c r="O99">
        <v>-3.0000000000000004</v>
      </c>
      <c r="P99">
        <v>-1.0344827586206895</v>
      </c>
      <c r="Q99">
        <v>667.2</v>
      </c>
      <c r="R99">
        <v>-330.69047619047615</v>
      </c>
      <c r="S99">
        <v>-707.45833333333326</v>
      </c>
      <c r="T99">
        <v>-165.79999999999995</v>
      </c>
      <c r="U99">
        <v>0.77777777777777768</v>
      </c>
      <c r="V99">
        <v>1.1111111111111109</v>
      </c>
      <c r="W99">
        <v>0.55555555555555536</v>
      </c>
      <c r="X99">
        <v>0.81481481481481488</v>
      </c>
      <c r="Y99">
        <v>-63.880952380952294</v>
      </c>
      <c r="Z99">
        <v>847.2</v>
      </c>
      <c r="AA99">
        <v>393.7619047619047</v>
      </c>
      <c r="AB99">
        <v>354.50000000000011</v>
      </c>
    </row>
    <row r="100" spans="1:28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-1.5</v>
      </c>
      <c r="N100">
        <v>-0.60000000000000009</v>
      </c>
      <c r="O100">
        <v>-0.30000000000000027</v>
      </c>
      <c r="P100">
        <v>-0.80000000000000027</v>
      </c>
      <c r="Q100">
        <v>-294.79166666666663</v>
      </c>
      <c r="R100">
        <v>-236</v>
      </c>
      <c r="S100">
        <v>142</v>
      </c>
      <c r="T100">
        <v>-130.82828282828279</v>
      </c>
      <c r="U100">
        <v>2.75</v>
      </c>
      <c r="V100">
        <v>2.2000000000000002</v>
      </c>
      <c r="W100">
        <v>1.9000000000000004</v>
      </c>
      <c r="X100">
        <v>2.25</v>
      </c>
      <c r="Y100">
        <v>293.32142857142856</v>
      </c>
      <c r="Z100">
        <v>455.65555555555545</v>
      </c>
      <c r="AA100">
        <v>311.77499999999998</v>
      </c>
      <c r="AB100">
        <v>358.70238095238096</v>
      </c>
    </row>
    <row r="101" spans="1:28" x14ac:dyDescent="0.3">
      <c r="A101" s="2" t="s">
        <v>108</v>
      </c>
      <c r="B101" s="2">
        <v>40</v>
      </c>
      <c r="C101" s="2">
        <v>1</v>
      </c>
      <c r="D101" s="2">
        <v>40</v>
      </c>
      <c r="E101">
        <v>-1.25</v>
      </c>
      <c r="F101">
        <v>-0.75</v>
      </c>
      <c r="G101">
        <v>5.0000000000000266E-2</v>
      </c>
      <c r="H101">
        <v>-0.64999999999999991</v>
      </c>
      <c r="I101">
        <v>-371.9790209790209</v>
      </c>
      <c r="J101">
        <v>-297.36904761904771</v>
      </c>
      <c r="K101">
        <v>-80.076923076923094</v>
      </c>
      <c r="L101">
        <v>-255.36842105263145</v>
      </c>
      <c r="M101">
        <v>-0.22222222222222188</v>
      </c>
      <c r="N101">
        <v>-0.75</v>
      </c>
      <c r="O101">
        <v>-0.1875</v>
      </c>
      <c r="P101">
        <v>-0.37999999999999989</v>
      </c>
      <c r="Q101">
        <v>-113.80128205128199</v>
      </c>
      <c r="R101">
        <v>-118.20000000000005</v>
      </c>
      <c r="S101">
        <v>30.628787878787875</v>
      </c>
      <c r="T101">
        <v>-65.754299754299723</v>
      </c>
      <c r="U101">
        <v>1.625</v>
      </c>
      <c r="V101">
        <v>0.29999999999999982</v>
      </c>
      <c r="W101">
        <v>-0.11111111111111116</v>
      </c>
      <c r="X101">
        <v>0.55555555555555536</v>
      </c>
      <c r="Y101">
        <v>173.125</v>
      </c>
      <c r="Z101">
        <v>-241.58333333333326</v>
      </c>
      <c r="AA101">
        <v>-140.19047619047626</v>
      </c>
      <c r="AB101">
        <v>-64.722222222222172</v>
      </c>
    </row>
    <row r="102" spans="1:28" x14ac:dyDescent="0.3">
      <c r="A102" s="2" t="s">
        <v>109</v>
      </c>
      <c r="B102" s="2">
        <v>40</v>
      </c>
      <c r="C102" s="2">
        <v>1</v>
      </c>
      <c r="D102" s="2">
        <v>46</v>
      </c>
      <c r="E102">
        <v>0.19999999999999973</v>
      </c>
      <c r="F102">
        <v>1.6</v>
      </c>
      <c r="G102">
        <v>-1.4000000000000004</v>
      </c>
      <c r="H102">
        <v>0.1333333333333333</v>
      </c>
      <c r="I102">
        <v>-0.43589743589745922</v>
      </c>
      <c r="J102">
        <v>493.83921568627466</v>
      </c>
      <c r="K102">
        <v>-228.54444444444425</v>
      </c>
      <c r="L102">
        <v>99.097594819611686</v>
      </c>
      <c r="M102">
        <v>0.125</v>
      </c>
      <c r="N102">
        <v>0.22222222222222232</v>
      </c>
      <c r="O102">
        <v>-1.5</v>
      </c>
      <c r="P102">
        <v>-0.4444444444444442</v>
      </c>
      <c r="Q102">
        <v>-229.70000000000005</v>
      </c>
      <c r="R102">
        <v>751.66666666666674</v>
      </c>
      <c r="S102">
        <v>14.200000000000045</v>
      </c>
      <c r="T102">
        <v>96.104895104895149</v>
      </c>
      <c r="U102">
        <v>5.1111111111111107</v>
      </c>
      <c r="V102">
        <v>3.4000000000000004</v>
      </c>
      <c r="W102">
        <v>6.2</v>
      </c>
      <c r="X102">
        <v>4.8965517241379315</v>
      </c>
      <c r="Y102">
        <v>1128.5</v>
      </c>
      <c r="Z102">
        <v>667.28888888888901</v>
      </c>
      <c r="AA102">
        <v>1518.1428571428571</v>
      </c>
      <c r="AB102">
        <v>1088.1880877742947</v>
      </c>
    </row>
    <row r="103" spans="1:28" x14ac:dyDescent="0.3">
      <c r="A103" s="2" t="s">
        <v>110</v>
      </c>
      <c r="B103" s="2">
        <v>40</v>
      </c>
      <c r="C103" s="2">
        <v>1</v>
      </c>
      <c r="D103" s="2">
        <v>46</v>
      </c>
      <c r="E103">
        <v>0.55000000000000027</v>
      </c>
      <c r="F103">
        <v>0.39999999999999991</v>
      </c>
      <c r="G103">
        <v>-0.30000000000000027</v>
      </c>
      <c r="H103">
        <v>0.21666666666666679</v>
      </c>
      <c r="I103">
        <v>127.25735294117658</v>
      </c>
      <c r="J103">
        <v>43.584033613445399</v>
      </c>
      <c r="K103">
        <v>109.86057692307691</v>
      </c>
      <c r="L103">
        <v>90.259019426456916</v>
      </c>
      <c r="M103">
        <v>-0.60000000000000009</v>
      </c>
      <c r="N103">
        <v>-1.5</v>
      </c>
      <c r="O103">
        <v>-1.9000000000000004</v>
      </c>
      <c r="P103">
        <v>-1.3333333333333335</v>
      </c>
      <c r="Q103">
        <v>-235.16666666666652</v>
      </c>
      <c r="R103">
        <v>49.424999999999955</v>
      </c>
      <c r="S103">
        <v>-318.92063492063494</v>
      </c>
      <c r="T103">
        <v>-168.26086956521749</v>
      </c>
      <c r="U103">
        <v>4</v>
      </c>
      <c r="V103">
        <v>2.9000000000000004</v>
      </c>
      <c r="W103">
        <v>2.3000000000000003</v>
      </c>
      <c r="X103">
        <v>3.0344827586206899</v>
      </c>
      <c r="Y103">
        <v>981.7555555555557</v>
      </c>
      <c r="Z103">
        <v>940.92222222222222</v>
      </c>
      <c r="AA103">
        <v>620.96666666666658</v>
      </c>
      <c r="AB103">
        <v>843.28785607196403</v>
      </c>
    </row>
    <row r="104" spans="1:28" x14ac:dyDescent="0.3">
      <c r="A104" s="2" t="s">
        <v>111</v>
      </c>
      <c r="B104" s="2">
        <v>40</v>
      </c>
      <c r="C104" s="2">
        <v>1</v>
      </c>
      <c r="D104" s="2">
        <v>46</v>
      </c>
      <c r="E104">
        <v>-0.42105263157894746</v>
      </c>
      <c r="F104">
        <v>0.39999999999999991</v>
      </c>
      <c r="G104">
        <v>-0.14999999999999997</v>
      </c>
      <c r="H104">
        <v>-5.084745762711862E-2</v>
      </c>
      <c r="I104">
        <v>-192.375</v>
      </c>
      <c r="J104">
        <v>58.01785714285711</v>
      </c>
      <c r="K104">
        <v>-167.75</v>
      </c>
      <c r="L104">
        <v>-80.46578947368414</v>
      </c>
      <c r="M104">
        <v>0.44444444444444442</v>
      </c>
      <c r="N104">
        <v>0.66666666666666663</v>
      </c>
      <c r="O104">
        <v>0</v>
      </c>
      <c r="P104">
        <v>0.37037037037037024</v>
      </c>
      <c r="Q104">
        <v>165.31428571428569</v>
      </c>
      <c r="R104">
        <v>439.25</v>
      </c>
      <c r="S104">
        <v>-444.66666666666674</v>
      </c>
      <c r="T104">
        <v>86.995098039215634</v>
      </c>
      <c r="U104">
        <v>2.25</v>
      </c>
      <c r="V104">
        <v>1</v>
      </c>
      <c r="W104">
        <v>2.2222222222222223</v>
      </c>
      <c r="X104">
        <v>1.8076923076923079</v>
      </c>
      <c r="Y104">
        <v>316.875</v>
      </c>
      <c r="Z104">
        <v>120</v>
      </c>
      <c r="AA104">
        <v>384.13333333333338</v>
      </c>
      <c r="AB104">
        <v>254.6715789473684</v>
      </c>
    </row>
    <row r="105" spans="1:28" x14ac:dyDescent="0.3">
      <c r="A105" s="2" t="s">
        <v>112</v>
      </c>
      <c r="B105" s="2">
        <v>40</v>
      </c>
      <c r="C105" s="2">
        <v>1</v>
      </c>
      <c r="D105" s="2">
        <v>46</v>
      </c>
      <c r="E105">
        <v>0</v>
      </c>
      <c r="F105">
        <v>0.45000000000000018</v>
      </c>
      <c r="G105">
        <v>-0.60000000000000009</v>
      </c>
      <c r="H105">
        <v>-5.0000000000000266E-2</v>
      </c>
      <c r="I105">
        <v>12.083333333333371</v>
      </c>
      <c r="J105">
        <v>287.95238095238096</v>
      </c>
      <c r="K105">
        <v>185.56862745098044</v>
      </c>
      <c r="L105">
        <v>175.3152454780361</v>
      </c>
      <c r="M105">
        <v>-1.9</v>
      </c>
      <c r="N105">
        <v>-3.1000000000000005</v>
      </c>
      <c r="O105">
        <v>-2.333333333333333</v>
      </c>
      <c r="P105">
        <v>-2.4482758620689653</v>
      </c>
      <c r="Q105">
        <v>30.875</v>
      </c>
      <c r="R105">
        <v>-553.9</v>
      </c>
      <c r="S105">
        <v>-646.72500000000002</v>
      </c>
      <c r="T105">
        <v>-418.5</v>
      </c>
      <c r="U105">
        <v>0</v>
      </c>
      <c r="V105">
        <v>0.89999999999999991</v>
      </c>
      <c r="W105">
        <v>1</v>
      </c>
      <c r="X105">
        <v>0.6551724137931032</v>
      </c>
      <c r="Y105">
        <v>216.5</v>
      </c>
      <c r="Z105">
        <v>431.85714285714266</v>
      </c>
      <c r="AA105">
        <v>321.41666666666674</v>
      </c>
      <c r="AB105">
        <v>325.86260869565217</v>
      </c>
    </row>
    <row r="106" spans="1:28" x14ac:dyDescent="0.3">
      <c r="A106" s="2" t="s">
        <v>113</v>
      </c>
      <c r="B106" s="2">
        <v>40</v>
      </c>
      <c r="C106" s="2">
        <v>1</v>
      </c>
      <c r="D106" s="2">
        <v>40</v>
      </c>
      <c r="E106">
        <v>0.47368421052631593</v>
      </c>
      <c r="F106">
        <v>-0.45000000000000018</v>
      </c>
      <c r="G106">
        <v>-0.70000000000000018</v>
      </c>
      <c r="H106">
        <v>-0.23728813559322059</v>
      </c>
      <c r="I106">
        <v>-227.16666666666674</v>
      </c>
      <c r="J106">
        <v>-37.635294117647163</v>
      </c>
      <c r="K106">
        <v>-12.264705882352928</v>
      </c>
      <c r="L106">
        <v>-67.240646258503375</v>
      </c>
      <c r="M106">
        <v>0.20000000000000018</v>
      </c>
      <c r="N106">
        <v>1.3000000000000003</v>
      </c>
      <c r="O106">
        <v>1.3</v>
      </c>
      <c r="P106">
        <v>0.93333333333333313</v>
      </c>
      <c r="Q106">
        <v>390.23333333333346</v>
      </c>
      <c r="R106">
        <v>839.4</v>
      </c>
      <c r="S106">
        <v>603.79999999999995</v>
      </c>
      <c r="T106">
        <v>601.5916666666667</v>
      </c>
      <c r="U106">
        <v>-0.11111111111111116</v>
      </c>
      <c r="V106">
        <v>2.2000000000000002</v>
      </c>
      <c r="W106">
        <v>2.1111111111111107</v>
      </c>
      <c r="X106">
        <v>1.4285714285714284</v>
      </c>
      <c r="Y106">
        <v>281.21428571428578</v>
      </c>
      <c r="Z106">
        <v>731.69642857142856</v>
      </c>
      <c r="AA106">
        <v>355.26666666666677</v>
      </c>
      <c r="AB106">
        <v>428.6521739130435</v>
      </c>
    </row>
    <row r="107" spans="1:28" x14ac:dyDescent="0.3">
      <c r="A107" s="2" t="s">
        <v>114</v>
      </c>
      <c r="B107" s="2">
        <v>40</v>
      </c>
      <c r="C107" s="2">
        <v>1</v>
      </c>
      <c r="D107" s="2">
        <v>42</v>
      </c>
      <c r="E107">
        <v>-0.15000000000000036</v>
      </c>
      <c r="F107">
        <v>0.5</v>
      </c>
      <c r="G107">
        <v>0.55000000000000027</v>
      </c>
      <c r="H107">
        <v>0.29999999999999982</v>
      </c>
      <c r="I107">
        <v>-61.166666666666515</v>
      </c>
      <c r="J107">
        <v>7.2657342657341815</v>
      </c>
      <c r="K107">
        <v>-107.19090909090892</v>
      </c>
      <c r="L107">
        <v>-50.954545454545269</v>
      </c>
      <c r="M107">
        <v>-2.1875</v>
      </c>
      <c r="N107">
        <v>-2.375</v>
      </c>
      <c r="O107">
        <v>-3.6875</v>
      </c>
      <c r="P107">
        <v>-2.75</v>
      </c>
      <c r="Q107">
        <v>-618.5625</v>
      </c>
      <c r="R107">
        <v>-680.33035714285711</v>
      </c>
      <c r="S107">
        <v>-807.9</v>
      </c>
      <c r="T107">
        <v>-693.7149122807017</v>
      </c>
      <c r="U107">
        <v>3.2222222222222223</v>
      </c>
      <c r="V107">
        <v>3.4</v>
      </c>
      <c r="W107">
        <v>3.8</v>
      </c>
      <c r="X107">
        <v>3.4827586206896548</v>
      </c>
      <c r="Y107">
        <v>989.70833333333326</v>
      </c>
      <c r="Z107">
        <v>1038.25</v>
      </c>
      <c r="AA107">
        <v>1136.911111111111</v>
      </c>
      <c r="AB107">
        <v>1053.1950549450551</v>
      </c>
    </row>
    <row r="108" spans="1:28" x14ac:dyDescent="0.3">
      <c r="A108" s="2" t="s">
        <v>115</v>
      </c>
      <c r="B108" s="2">
        <v>40</v>
      </c>
      <c r="C108" s="2">
        <v>1</v>
      </c>
      <c r="D108" s="2">
        <v>48</v>
      </c>
      <c r="E108">
        <v>-0.63157894736842124</v>
      </c>
      <c r="F108">
        <v>0.57894736842105265</v>
      </c>
      <c r="G108">
        <v>-0.90000000000000036</v>
      </c>
      <c r="H108">
        <v>-0.3275862068965516</v>
      </c>
      <c r="I108">
        <v>-242.72727272727275</v>
      </c>
      <c r="J108">
        <v>242.29999999999995</v>
      </c>
      <c r="K108">
        <v>-405.57272727272721</v>
      </c>
      <c r="L108">
        <v>-144</v>
      </c>
      <c r="M108">
        <v>-3.9999999999999996</v>
      </c>
      <c r="N108">
        <v>-2.8888888888888884</v>
      </c>
      <c r="O108">
        <v>-4.5714285714285712</v>
      </c>
      <c r="P108">
        <v>-3.7692307692307692</v>
      </c>
      <c r="Q108">
        <v>-1023.0571428571429</v>
      </c>
      <c r="R108">
        <v>-513.22222222222217</v>
      </c>
      <c r="S108">
        <v>-997.60714285714289</v>
      </c>
      <c r="T108">
        <v>-839.97285067873315</v>
      </c>
      <c r="U108">
        <v>-0.5555555555555558</v>
      </c>
      <c r="V108">
        <v>1.5555555555555554</v>
      </c>
      <c r="W108">
        <v>0.4444444444444442</v>
      </c>
      <c r="X108">
        <v>0.4814814814814814</v>
      </c>
      <c r="Y108">
        <v>-431.91666666666674</v>
      </c>
      <c r="Z108">
        <v>23</v>
      </c>
      <c r="AA108">
        <v>-213.28571428571422</v>
      </c>
      <c r="AB108">
        <v>-225.68571428571431</v>
      </c>
    </row>
    <row r="109" spans="1:28" x14ac:dyDescent="0.3">
      <c r="A109" s="2" t="s">
        <v>116</v>
      </c>
      <c r="B109" s="2">
        <v>40</v>
      </c>
      <c r="C109" s="2">
        <v>1</v>
      </c>
      <c r="D109" s="2">
        <v>43</v>
      </c>
      <c r="E109">
        <v>0.60000000000000009</v>
      </c>
      <c r="F109">
        <v>0.15789473684210531</v>
      </c>
      <c r="G109">
        <v>4.9999999999999822E-2</v>
      </c>
      <c r="H109">
        <v>0.27118644067796627</v>
      </c>
      <c r="I109">
        <v>181.77777777777783</v>
      </c>
      <c r="J109">
        <v>3.4117647058823195</v>
      </c>
      <c r="K109">
        <v>-15.865497076023416</v>
      </c>
      <c r="L109">
        <v>56.517819706498926</v>
      </c>
      <c r="M109">
        <v>-3.7777777777777777</v>
      </c>
      <c r="N109">
        <v>-3.4000000000000004</v>
      </c>
      <c r="O109">
        <v>-1.3333333333333335</v>
      </c>
      <c r="P109">
        <v>-2.8571428571428577</v>
      </c>
      <c r="Q109">
        <v>-744.77777777777783</v>
      </c>
      <c r="R109">
        <v>-825.94285714285706</v>
      </c>
      <c r="S109">
        <v>-251.58730158730157</v>
      </c>
      <c r="T109">
        <v>-606.42857142857144</v>
      </c>
      <c r="U109">
        <v>0.77777777777777768</v>
      </c>
      <c r="V109">
        <v>0.5</v>
      </c>
      <c r="W109">
        <v>0.89999999999999991</v>
      </c>
      <c r="X109">
        <v>0.72413793103448265</v>
      </c>
      <c r="Y109">
        <v>-190.57142857142856</v>
      </c>
      <c r="Z109">
        <v>-239.14999999999998</v>
      </c>
      <c r="AA109">
        <v>-148</v>
      </c>
      <c r="AB109">
        <v>-211.4503105590062</v>
      </c>
    </row>
    <row r="110" spans="1:28" x14ac:dyDescent="0.3">
      <c r="A110" s="2" t="s">
        <v>117</v>
      </c>
      <c r="B110" s="2">
        <v>40</v>
      </c>
      <c r="C110" s="2">
        <v>1</v>
      </c>
      <c r="D110" s="2">
        <v>47</v>
      </c>
      <c r="E110">
        <v>0.55000000000000027</v>
      </c>
      <c r="F110">
        <v>-4.9999999999999822E-2</v>
      </c>
      <c r="G110">
        <v>-0.20000000000000018</v>
      </c>
      <c r="H110">
        <v>0.10000000000000009</v>
      </c>
      <c r="I110">
        <v>444.5625</v>
      </c>
      <c r="J110">
        <v>137.79779411764707</v>
      </c>
      <c r="K110">
        <v>-235.66666666666652</v>
      </c>
      <c r="L110">
        <v>98.726259689922472</v>
      </c>
      <c r="M110">
        <v>1.1000000000000001</v>
      </c>
      <c r="N110">
        <v>1</v>
      </c>
      <c r="O110">
        <v>-2.8000000000000003</v>
      </c>
      <c r="P110">
        <v>-0.23333333333333295</v>
      </c>
      <c r="Q110">
        <v>3.1333333333332121</v>
      </c>
      <c r="R110">
        <v>140.5</v>
      </c>
      <c r="S110">
        <v>-780.25</v>
      </c>
      <c r="T110">
        <v>-168.26315789473688</v>
      </c>
      <c r="U110">
        <v>1.8888888888888884</v>
      </c>
      <c r="V110">
        <v>2</v>
      </c>
      <c r="W110">
        <v>4.5555555555555554</v>
      </c>
      <c r="X110">
        <v>2.7857142857142856</v>
      </c>
      <c r="Y110">
        <v>206.15000000000009</v>
      </c>
      <c r="Z110">
        <v>749.625</v>
      </c>
      <c r="AA110">
        <v>1353.4222222222222</v>
      </c>
      <c r="AB110">
        <v>766.03555555555556</v>
      </c>
    </row>
    <row r="111" spans="1:28" x14ac:dyDescent="0.3">
      <c r="A111" s="2" t="s">
        <v>118</v>
      </c>
      <c r="B111" s="2">
        <v>40</v>
      </c>
      <c r="C111" s="2">
        <v>1</v>
      </c>
      <c r="D111" s="2">
        <v>40</v>
      </c>
      <c r="E111">
        <v>0.95000000000000018</v>
      </c>
      <c r="F111">
        <v>0.68421052631578982</v>
      </c>
      <c r="G111">
        <v>0.44999999999999973</v>
      </c>
      <c r="H111">
        <v>0.69491525423728806</v>
      </c>
      <c r="I111">
        <v>409.5</v>
      </c>
      <c r="J111">
        <v>326.12132352941171</v>
      </c>
      <c r="K111">
        <v>49.508403361344449</v>
      </c>
      <c r="L111">
        <v>263.84585323491092</v>
      </c>
      <c r="M111">
        <v>-2.6999999999999997</v>
      </c>
      <c r="N111">
        <v>-1.333333333333333</v>
      </c>
      <c r="O111">
        <v>-2.1111111111111116</v>
      </c>
      <c r="P111">
        <v>-2.0714285714285712</v>
      </c>
      <c r="Q111">
        <v>-416.46666666666658</v>
      </c>
      <c r="R111">
        <v>-492.23611111111109</v>
      </c>
      <c r="S111">
        <v>-418.28888888888889</v>
      </c>
      <c r="T111">
        <v>-463.45488721804497</v>
      </c>
      <c r="U111">
        <v>5.8888888888888884</v>
      </c>
      <c r="V111">
        <v>4.0999999999999996</v>
      </c>
      <c r="W111">
        <v>3.8</v>
      </c>
      <c r="X111">
        <v>4.5517241379310338</v>
      </c>
      <c r="Y111">
        <v>1190.8055555555557</v>
      </c>
      <c r="Z111">
        <v>836.33333333333337</v>
      </c>
      <c r="AA111">
        <v>899.26666666666665</v>
      </c>
      <c r="AB111">
        <v>971.48275862068976</v>
      </c>
    </row>
    <row r="112" spans="1:28" x14ac:dyDescent="0.3">
      <c r="A112" s="2" t="s">
        <v>119</v>
      </c>
      <c r="B112" s="2">
        <v>40</v>
      </c>
      <c r="C112" s="2">
        <v>1</v>
      </c>
      <c r="D112" s="2">
        <v>49</v>
      </c>
      <c r="E112">
        <v>-0.5</v>
      </c>
      <c r="F112">
        <v>0.45000000000000018</v>
      </c>
      <c r="G112">
        <v>0.14999999999999991</v>
      </c>
      <c r="H112">
        <v>3.3333333333333215E-2</v>
      </c>
      <c r="I112">
        <v>-379.81111111111113</v>
      </c>
      <c r="J112">
        <v>116.26023391812862</v>
      </c>
      <c r="K112">
        <v>178.97426470588232</v>
      </c>
      <c r="L112">
        <v>-41.407407407407391</v>
      </c>
      <c r="M112">
        <v>-4.6666666666666661</v>
      </c>
      <c r="N112">
        <v>-1.2222222222222223</v>
      </c>
      <c r="O112">
        <v>-1.7777777777777777</v>
      </c>
      <c r="P112">
        <v>-2.5555555555555558</v>
      </c>
      <c r="Q112">
        <v>-1097.0444444444443</v>
      </c>
      <c r="R112">
        <v>-366.54166666666674</v>
      </c>
      <c r="S112">
        <v>-529.44444444444457</v>
      </c>
      <c r="T112">
        <v>-640.19865319865312</v>
      </c>
      <c r="U112">
        <v>0.77777777777777768</v>
      </c>
      <c r="V112">
        <v>-0.89999999999999991</v>
      </c>
      <c r="W112">
        <v>-0.19999999999999973</v>
      </c>
      <c r="X112">
        <v>-0.1379310344827589</v>
      </c>
      <c r="Y112">
        <v>-492</v>
      </c>
      <c r="Z112">
        <v>-528.83333333333326</v>
      </c>
      <c r="AA112">
        <v>-638.5</v>
      </c>
      <c r="AB112">
        <v>-563.84090909090901</v>
      </c>
    </row>
    <row r="113" spans="1:28" x14ac:dyDescent="0.3">
      <c r="A113" s="2" t="s">
        <v>120</v>
      </c>
      <c r="B113" s="2">
        <v>40</v>
      </c>
      <c r="C113" s="2">
        <v>2</v>
      </c>
      <c r="D113" s="2">
        <v>46</v>
      </c>
      <c r="E113">
        <v>5.0000000000000266E-2</v>
      </c>
      <c r="F113">
        <v>-0.75</v>
      </c>
      <c r="G113">
        <v>-0.65000000000000036</v>
      </c>
      <c r="H113">
        <v>-0.45000000000000018</v>
      </c>
      <c r="I113">
        <v>-30.222222222222399</v>
      </c>
      <c r="J113">
        <v>-391.09444444444432</v>
      </c>
      <c r="K113">
        <v>-230.41830065359477</v>
      </c>
      <c r="L113">
        <v>-220.51920485175197</v>
      </c>
      <c r="M113">
        <v>-5.0555555555555554</v>
      </c>
      <c r="N113">
        <v>-2.75</v>
      </c>
      <c r="O113">
        <v>-3.6875</v>
      </c>
      <c r="P113">
        <v>-3.7962962962962963</v>
      </c>
      <c r="Q113">
        <v>-1709.1624999999999</v>
      </c>
      <c r="R113">
        <v>-695.12121212121224</v>
      </c>
      <c r="S113">
        <v>-1071.0374999999999</v>
      </c>
      <c r="T113">
        <v>-1109.6169230769231</v>
      </c>
      <c r="U113">
        <v>2.333333333333333</v>
      </c>
      <c r="V113">
        <v>1.8999999999999995</v>
      </c>
      <c r="W113">
        <v>1.3000000000000003</v>
      </c>
      <c r="X113">
        <v>1.8275862068965516</v>
      </c>
      <c r="Y113">
        <v>858.10714285714289</v>
      </c>
      <c r="Z113">
        <v>331.09999999999991</v>
      </c>
      <c r="AA113">
        <v>28.866666666666788</v>
      </c>
      <c r="AB113">
        <v>402.8376068376067</v>
      </c>
    </row>
    <row r="114" spans="1:28" x14ac:dyDescent="0.3">
      <c r="A114" s="2" t="s">
        <v>121</v>
      </c>
      <c r="B114" s="2">
        <v>40</v>
      </c>
      <c r="C114" s="2">
        <v>2</v>
      </c>
      <c r="D114" s="2">
        <v>46</v>
      </c>
      <c r="E114">
        <v>0.35000000000000009</v>
      </c>
      <c r="F114">
        <v>1.6315789473684212</v>
      </c>
      <c r="G114">
        <v>-1.2105263157894735</v>
      </c>
      <c r="H114">
        <v>0.2586206896551726</v>
      </c>
      <c r="I114">
        <v>-274.88888888888869</v>
      </c>
      <c r="J114">
        <v>32.563492063492049</v>
      </c>
      <c r="K114">
        <v>-190.80769230769238</v>
      </c>
      <c r="L114">
        <v>-129.87275985663086</v>
      </c>
      <c r="M114">
        <v>0.25</v>
      </c>
      <c r="N114">
        <v>-3.333333333333333</v>
      </c>
      <c r="O114">
        <v>-1.75</v>
      </c>
      <c r="P114">
        <v>-1.6800000000000002</v>
      </c>
      <c r="Q114">
        <v>281.26190476190459</v>
      </c>
      <c r="R114">
        <v>-1148.4583333333335</v>
      </c>
      <c r="S114">
        <v>-249.71428571428578</v>
      </c>
      <c r="T114">
        <v>-392.13636363636374</v>
      </c>
      <c r="U114">
        <v>-0.625</v>
      </c>
      <c r="V114">
        <v>-2.1111111111111112</v>
      </c>
      <c r="W114">
        <v>-1.4</v>
      </c>
      <c r="X114">
        <v>-1.4074074074074074</v>
      </c>
      <c r="Y114">
        <v>-1247.6666666666667</v>
      </c>
      <c r="Z114">
        <v>-1035.6666666666667</v>
      </c>
      <c r="AA114">
        <v>-1165.75</v>
      </c>
      <c r="AB114">
        <v>-1088.75</v>
      </c>
    </row>
    <row r="115" spans="1:28" x14ac:dyDescent="0.3">
      <c r="A115" s="2" t="s">
        <v>122</v>
      </c>
      <c r="B115" s="2">
        <v>40</v>
      </c>
      <c r="C115" s="2">
        <v>2</v>
      </c>
      <c r="D115" s="2">
        <v>46</v>
      </c>
      <c r="E115">
        <v>-5.2631578947368585E-2</v>
      </c>
      <c r="F115">
        <v>0</v>
      </c>
      <c r="G115">
        <v>0.64999999999999991</v>
      </c>
      <c r="H115">
        <v>0.20338983050847448</v>
      </c>
      <c r="I115">
        <v>168.20238095238096</v>
      </c>
      <c r="J115">
        <v>-155.74166666666656</v>
      </c>
      <c r="K115">
        <v>156</v>
      </c>
      <c r="L115">
        <v>37.559800664451814</v>
      </c>
      <c r="M115">
        <v>-2.6000000000000005</v>
      </c>
      <c r="N115">
        <v>-0.70000000000000018</v>
      </c>
      <c r="O115">
        <v>-0.59999999999999964</v>
      </c>
      <c r="P115">
        <v>-1.3000000000000003</v>
      </c>
      <c r="Q115">
        <v>-444.84444444444432</v>
      </c>
      <c r="R115">
        <v>106</v>
      </c>
      <c r="S115">
        <v>-111.875</v>
      </c>
      <c r="T115">
        <v>-160.68444444444447</v>
      </c>
      <c r="U115">
        <v>1.5</v>
      </c>
      <c r="V115">
        <v>-0.625</v>
      </c>
      <c r="W115">
        <v>0.88888888888888884</v>
      </c>
      <c r="X115">
        <v>0.60000000000000009</v>
      </c>
      <c r="Y115">
        <v>24</v>
      </c>
      <c r="Z115">
        <v>216.79999999999995</v>
      </c>
      <c r="AA115">
        <v>108.43333333333317</v>
      </c>
      <c r="AB115">
        <v>160.66190476190468</v>
      </c>
    </row>
    <row r="116" spans="1:28" x14ac:dyDescent="0.3">
      <c r="A116" s="2" t="s">
        <v>123</v>
      </c>
      <c r="B116" s="2">
        <v>40</v>
      </c>
      <c r="C116" s="2">
        <v>2</v>
      </c>
      <c r="D116" s="2">
        <v>46</v>
      </c>
      <c r="E116">
        <v>0.05</v>
      </c>
      <c r="F116">
        <v>0</v>
      </c>
      <c r="G116">
        <v>-0.26315789473684209</v>
      </c>
      <c r="H116">
        <v>-6.7796610169491511E-2</v>
      </c>
      <c r="I116">
        <v>381</v>
      </c>
      <c r="J116">
        <v>191.33333333333331</v>
      </c>
      <c r="K116">
        <v>-409.33333333333331</v>
      </c>
      <c r="L116">
        <v>-124.8095238095238</v>
      </c>
      <c r="M116">
        <v>-0.70000000000000018</v>
      </c>
      <c r="N116">
        <v>-0.33333333333333348</v>
      </c>
      <c r="O116">
        <v>1.2000000000000002</v>
      </c>
      <c r="P116">
        <v>6.8965517241379448E-2</v>
      </c>
      <c r="Q116">
        <v>88.666666666666742</v>
      </c>
      <c r="R116">
        <v>75.10714285714289</v>
      </c>
      <c r="S116">
        <v>281.31111111111113</v>
      </c>
      <c r="T116">
        <v>140.94782608695641</v>
      </c>
      <c r="U116">
        <v>0</v>
      </c>
      <c r="V116">
        <v>0.22222222222222221</v>
      </c>
      <c r="W116">
        <v>-0.1</v>
      </c>
      <c r="X116">
        <v>3.7037037037037035E-2</v>
      </c>
      <c r="Y116">
        <v>-217</v>
      </c>
      <c r="Z116">
        <v>513</v>
      </c>
      <c r="AA116">
        <v>-346</v>
      </c>
      <c r="AB116">
        <v>-25</v>
      </c>
    </row>
    <row r="117" spans="1:28" x14ac:dyDescent="0.3">
      <c r="A117" s="2" t="s">
        <v>124</v>
      </c>
      <c r="B117" s="2">
        <v>40</v>
      </c>
      <c r="C117" s="2">
        <v>2</v>
      </c>
      <c r="D117" s="2">
        <v>48</v>
      </c>
      <c r="E117">
        <v>0.19999999999999973</v>
      </c>
      <c r="F117">
        <v>-0.61111111111111116</v>
      </c>
      <c r="G117">
        <v>-0.6315789473684208</v>
      </c>
      <c r="H117">
        <v>-0.33333333333333348</v>
      </c>
      <c r="I117">
        <v>-65.811111111111131</v>
      </c>
      <c r="J117">
        <v>-109.34615384615381</v>
      </c>
      <c r="K117">
        <v>-88.893382352941217</v>
      </c>
      <c r="L117">
        <v>-88.457971014492841</v>
      </c>
      <c r="M117">
        <v>0.89999999999999991</v>
      </c>
      <c r="N117">
        <v>-0.5</v>
      </c>
      <c r="O117">
        <v>-3</v>
      </c>
      <c r="P117">
        <v>-0.7931034482758621</v>
      </c>
      <c r="Q117">
        <v>297.5</v>
      </c>
      <c r="R117">
        <v>43.225000000000023</v>
      </c>
      <c r="S117">
        <v>-523.375</v>
      </c>
      <c r="T117">
        <v>-20.926923076923117</v>
      </c>
      <c r="U117">
        <v>0.42857142857142883</v>
      </c>
      <c r="V117">
        <v>2</v>
      </c>
      <c r="W117">
        <v>0.88888888888888884</v>
      </c>
      <c r="X117">
        <v>1.1599999999999999</v>
      </c>
      <c r="Y117">
        <v>270.33333333333337</v>
      </c>
      <c r="Z117">
        <v>40.25</v>
      </c>
      <c r="AA117">
        <v>116.39682539682542</v>
      </c>
      <c r="AB117">
        <v>154.83823529411768</v>
      </c>
    </row>
    <row r="118" spans="1:28" x14ac:dyDescent="0.3">
      <c r="A118" s="2" t="s">
        <v>126</v>
      </c>
      <c r="B118" s="2">
        <v>40</v>
      </c>
      <c r="C118" s="2">
        <v>2</v>
      </c>
      <c r="D118" s="2">
        <v>40</v>
      </c>
      <c r="E118">
        <v>-0.39999999999999991</v>
      </c>
      <c r="F118">
        <v>0.20000000000000018</v>
      </c>
      <c r="G118">
        <v>-0.64999999999999991</v>
      </c>
      <c r="H118">
        <v>-0.28333333333333321</v>
      </c>
      <c r="I118">
        <v>-164.9684210526317</v>
      </c>
      <c r="J118">
        <v>98.849999999999909</v>
      </c>
      <c r="K118">
        <v>11.80185758513926</v>
      </c>
      <c r="L118">
        <v>-19.601330913490528</v>
      </c>
      <c r="M118">
        <v>-4.3999999999999995</v>
      </c>
      <c r="N118">
        <v>-4</v>
      </c>
      <c r="O118">
        <v>-2.9999999999999996</v>
      </c>
      <c r="P118">
        <v>-3.8000000000000007</v>
      </c>
      <c r="Q118">
        <v>-828.66666666666674</v>
      </c>
      <c r="R118">
        <v>-715.13333333333333</v>
      </c>
      <c r="S118">
        <v>-922.05</v>
      </c>
      <c r="T118">
        <v>-895.99188640973637</v>
      </c>
      <c r="U118">
        <v>5.2222222222222223</v>
      </c>
      <c r="V118">
        <v>3.6999999999999997</v>
      </c>
      <c r="W118">
        <v>3.3000000000000003</v>
      </c>
      <c r="X118">
        <v>4.0344827586206904</v>
      </c>
      <c r="Y118">
        <v>1468.6944444444443</v>
      </c>
      <c r="Z118">
        <v>1089.6333333333332</v>
      </c>
      <c r="AA118">
        <v>971.75</v>
      </c>
      <c r="AB118">
        <v>1161.7777777777778</v>
      </c>
    </row>
    <row r="119" spans="1:28" x14ac:dyDescent="0.3">
      <c r="A119" s="2" t="s">
        <v>127</v>
      </c>
      <c r="B119" s="2">
        <v>40</v>
      </c>
      <c r="C119" s="2">
        <v>2</v>
      </c>
      <c r="D119" s="2">
        <v>49</v>
      </c>
      <c r="E119">
        <v>-0.2777777777777779</v>
      </c>
      <c r="F119">
        <v>0.10000000000000009</v>
      </c>
      <c r="G119">
        <v>-0.59999999999999987</v>
      </c>
      <c r="H119">
        <v>-0.2586206896551726</v>
      </c>
      <c r="I119">
        <v>-58.728205128205104</v>
      </c>
      <c r="J119">
        <v>52.583333333333371</v>
      </c>
      <c r="K119">
        <v>-127.3125</v>
      </c>
      <c r="L119">
        <v>-51.12762336925698</v>
      </c>
      <c r="M119">
        <v>-0.11111111111111116</v>
      </c>
      <c r="N119">
        <v>-0.79999999999999982</v>
      </c>
      <c r="O119">
        <v>-1.9999999999999998</v>
      </c>
      <c r="P119">
        <v>-1</v>
      </c>
      <c r="Q119">
        <v>-4</v>
      </c>
      <c r="R119">
        <v>-29.464285714285666</v>
      </c>
      <c r="S119">
        <v>-340.76666666666665</v>
      </c>
      <c r="T119">
        <v>-116.82999999999998</v>
      </c>
      <c r="U119">
        <v>2.1111111111111112</v>
      </c>
      <c r="V119">
        <v>2.5</v>
      </c>
      <c r="W119">
        <v>1.3333333333333335</v>
      </c>
      <c r="X119">
        <v>2</v>
      </c>
      <c r="Y119">
        <v>216.38888888888891</v>
      </c>
      <c r="Z119">
        <v>341.29999999999995</v>
      </c>
      <c r="AA119">
        <v>172.37142857142857</v>
      </c>
      <c r="AB119">
        <v>241.03846153846155</v>
      </c>
    </row>
    <row r="120" spans="1:28" x14ac:dyDescent="0.3">
      <c r="A120" s="2" t="s">
        <v>128</v>
      </c>
      <c r="B120" s="2">
        <v>40</v>
      </c>
      <c r="C120" s="2">
        <v>2</v>
      </c>
      <c r="D120" s="2">
        <v>43</v>
      </c>
      <c r="E120">
        <v>1</v>
      </c>
      <c r="F120">
        <v>0.70000000000000018</v>
      </c>
      <c r="G120">
        <v>0.69999999999999973</v>
      </c>
      <c r="H120">
        <v>0.79999999999999982</v>
      </c>
      <c r="I120">
        <v>320.375</v>
      </c>
      <c r="J120">
        <v>86.950980392156794</v>
      </c>
      <c r="K120">
        <v>270.2941176470589</v>
      </c>
      <c r="L120">
        <v>220.67568627450987</v>
      </c>
      <c r="M120">
        <v>-2.375</v>
      </c>
      <c r="N120">
        <v>-0.80000000000000027</v>
      </c>
      <c r="O120">
        <v>-0.80000000000000027</v>
      </c>
      <c r="P120">
        <v>-1.25</v>
      </c>
      <c r="Q120">
        <v>-202.125</v>
      </c>
      <c r="R120">
        <v>-92.194444444444343</v>
      </c>
      <c r="S120">
        <v>-16.714285714285779</v>
      </c>
      <c r="T120">
        <v>-96.190000000000055</v>
      </c>
      <c r="U120">
        <v>1.2222222222222223</v>
      </c>
      <c r="V120">
        <v>0.89999999999999991</v>
      </c>
      <c r="W120">
        <v>2.5555555555555554</v>
      </c>
      <c r="X120">
        <v>1.5357142857142856</v>
      </c>
      <c r="Y120">
        <v>380.2380952380953</v>
      </c>
      <c r="Z120">
        <v>286.69047619047615</v>
      </c>
      <c r="AA120">
        <v>-111.625</v>
      </c>
      <c r="AB120">
        <v>233.74431818181824</v>
      </c>
    </row>
    <row r="121" spans="1:28" x14ac:dyDescent="0.3">
      <c r="A121" s="2" t="s">
        <v>129</v>
      </c>
      <c r="B121" s="2">
        <v>40</v>
      </c>
      <c r="C121" s="2">
        <v>2</v>
      </c>
      <c r="D121" s="2">
        <v>46</v>
      </c>
      <c r="E121">
        <v>0.4</v>
      </c>
      <c r="F121">
        <v>-0.1</v>
      </c>
      <c r="G121">
        <v>9.9999999999999992E-2</v>
      </c>
      <c r="H121">
        <v>0.13333333333333336</v>
      </c>
      <c r="I121">
        <v>400.33333333333337</v>
      </c>
      <c r="J121">
        <v>-241</v>
      </c>
      <c r="K121">
        <v>249.5</v>
      </c>
      <c r="L121">
        <v>329.25</v>
      </c>
      <c r="M121">
        <v>-1.5</v>
      </c>
      <c r="N121">
        <v>-1.5999999999999999</v>
      </c>
      <c r="O121">
        <v>1.9000000000000001</v>
      </c>
      <c r="P121">
        <v>-0.39999999999999991</v>
      </c>
      <c r="Q121">
        <v>-979.25</v>
      </c>
      <c r="R121">
        <v>-839.66666666666663</v>
      </c>
      <c r="S121">
        <v>850.2</v>
      </c>
      <c r="T121">
        <v>-151.04999999999995</v>
      </c>
      <c r="U121">
        <v>2.2222222222222219</v>
      </c>
      <c r="V121">
        <v>0.19999999999999996</v>
      </c>
      <c r="W121">
        <v>0.33333333333333348</v>
      </c>
      <c r="X121">
        <v>0.89285714285714279</v>
      </c>
      <c r="Y121">
        <v>-123.95238095238096</v>
      </c>
      <c r="Z121">
        <v>18</v>
      </c>
      <c r="AA121">
        <v>-13.900000000000091</v>
      </c>
      <c r="AB121">
        <v>-52.965909090909008</v>
      </c>
    </row>
    <row r="122" spans="1:28" x14ac:dyDescent="0.3">
      <c r="A122" s="2" t="s">
        <v>131</v>
      </c>
      <c r="B122" s="2">
        <v>40</v>
      </c>
      <c r="C122" s="2">
        <v>2</v>
      </c>
      <c r="D122" s="2">
        <v>43</v>
      </c>
      <c r="E122">
        <v>0.10000000000000009</v>
      </c>
      <c r="F122">
        <v>0.47368421052631593</v>
      </c>
      <c r="G122">
        <v>0.59999999999999964</v>
      </c>
      <c r="H122">
        <v>0.38983050847457612</v>
      </c>
      <c r="I122">
        <v>33.523809523809632</v>
      </c>
      <c r="J122">
        <v>62.64285714285711</v>
      </c>
      <c r="K122">
        <v>322.42307692307691</v>
      </c>
      <c r="L122">
        <v>135.46568349404424</v>
      </c>
      <c r="M122">
        <v>-2.4444444444444446</v>
      </c>
      <c r="N122">
        <v>-3.5</v>
      </c>
      <c r="O122">
        <v>-0.5</v>
      </c>
      <c r="P122">
        <v>-2.1379310344827585</v>
      </c>
      <c r="Q122">
        <v>-568.65714285714284</v>
      </c>
      <c r="R122">
        <v>-103.86111111111109</v>
      </c>
      <c r="S122">
        <v>-103.38095238095252</v>
      </c>
      <c r="T122">
        <v>-255.31884057971024</v>
      </c>
      <c r="U122">
        <v>0.44444444444444464</v>
      </c>
      <c r="V122">
        <v>-1.7999999999999998</v>
      </c>
      <c r="W122">
        <v>0.19999999999999973</v>
      </c>
      <c r="X122">
        <v>-0.4137931034482758</v>
      </c>
      <c r="Y122">
        <v>-162.25</v>
      </c>
      <c r="Z122">
        <v>-822.5333333333333</v>
      </c>
      <c r="AA122">
        <v>187.5428571428572</v>
      </c>
      <c r="AB122">
        <v>-157.48214285714289</v>
      </c>
    </row>
    <row r="123" spans="1:28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-0.625</v>
      </c>
      <c r="O123">
        <v>-1.5555555555555554</v>
      </c>
      <c r="P123">
        <v>-0.7037037037037035</v>
      </c>
      <c r="Q123">
        <v>-53.333333333333371</v>
      </c>
      <c r="R123">
        <v>-84.166666666666742</v>
      </c>
      <c r="S123">
        <v>-293.83333333333331</v>
      </c>
      <c r="T123">
        <v>-137.31666666666661</v>
      </c>
      <c r="U123">
        <v>1.4444444444444446</v>
      </c>
      <c r="V123">
        <v>1.3333333333333335</v>
      </c>
      <c r="W123">
        <v>2.4</v>
      </c>
      <c r="X123">
        <v>1.75</v>
      </c>
      <c r="Y123">
        <v>289.83333333333337</v>
      </c>
      <c r="Z123">
        <v>24.666666666666629</v>
      </c>
      <c r="AA123">
        <v>355.66666666666669</v>
      </c>
      <c r="AB123">
        <v>238.37142857142857</v>
      </c>
    </row>
    <row r="124" spans="1:28" x14ac:dyDescent="0.3">
      <c r="A124" s="2" t="s">
        <v>135</v>
      </c>
      <c r="B124" s="2">
        <v>40</v>
      </c>
      <c r="C124" s="2">
        <v>2</v>
      </c>
      <c r="D124" s="2">
        <v>42</v>
      </c>
      <c r="E124">
        <v>0.8</v>
      </c>
      <c r="F124">
        <v>0.84210526315789469</v>
      </c>
      <c r="G124">
        <v>0.63157894736842102</v>
      </c>
      <c r="H124">
        <v>0.7586206896551726</v>
      </c>
      <c r="I124">
        <v>176.98571428571438</v>
      </c>
      <c r="J124">
        <v>64.333333333333371</v>
      </c>
      <c r="K124">
        <v>370.21428571428567</v>
      </c>
      <c r="L124">
        <v>206.44444444444446</v>
      </c>
      <c r="M124">
        <v>3.4</v>
      </c>
      <c r="N124">
        <v>0.70000000000000018</v>
      </c>
      <c r="O124">
        <v>-1.9999999999999996</v>
      </c>
      <c r="P124">
        <v>0.7931034482758621</v>
      </c>
      <c r="Q124">
        <v>837.75</v>
      </c>
      <c r="R124">
        <v>217.80357142857133</v>
      </c>
      <c r="S124">
        <v>-159.17857142857133</v>
      </c>
      <c r="T124">
        <v>282.94444444444434</v>
      </c>
      <c r="U124">
        <v>-1.1111111111111112</v>
      </c>
      <c r="V124">
        <v>0.80000000000000027</v>
      </c>
      <c r="W124">
        <v>-1.4999999999999998</v>
      </c>
      <c r="X124">
        <v>-0.5862068965517242</v>
      </c>
      <c r="Y124">
        <v>-362.76666666666665</v>
      </c>
      <c r="Z124">
        <v>157.59523809523807</v>
      </c>
      <c r="AA124">
        <v>-384.42857142857133</v>
      </c>
      <c r="AB124">
        <v>-177.64086687306485</v>
      </c>
    </row>
    <row r="125" spans="1:28" x14ac:dyDescent="0.3">
      <c r="A125" s="2" t="s">
        <v>137</v>
      </c>
      <c r="B125" s="2">
        <v>40</v>
      </c>
      <c r="C125" s="2">
        <v>2</v>
      </c>
      <c r="D125" s="2">
        <v>46</v>
      </c>
      <c r="E125">
        <v>0.15000000000000013</v>
      </c>
      <c r="F125">
        <v>0.40000000000000013</v>
      </c>
      <c r="G125">
        <v>0.5</v>
      </c>
      <c r="H125">
        <v>0.34999999999999987</v>
      </c>
      <c r="I125">
        <v>146</v>
      </c>
      <c r="J125">
        <v>-37.930769230769329</v>
      </c>
      <c r="K125">
        <v>196.78888888888889</v>
      </c>
      <c r="L125">
        <v>97.240334378265402</v>
      </c>
      <c r="M125">
        <v>-0.5</v>
      </c>
      <c r="N125">
        <v>-0.66666666666666652</v>
      </c>
      <c r="O125">
        <v>-0.5</v>
      </c>
      <c r="P125">
        <v>-0.55172413793103425</v>
      </c>
      <c r="Q125">
        <v>226.45000000000005</v>
      </c>
      <c r="R125">
        <v>-52.428571428571445</v>
      </c>
      <c r="S125">
        <v>80.325000000000045</v>
      </c>
      <c r="T125">
        <v>96.067934782608745</v>
      </c>
      <c r="U125">
        <v>-0.875</v>
      </c>
      <c r="V125">
        <v>-0.60000000000000009</v>
      </c>
      <c r="W125">
        <v>0.22222222222222232</v>
      </c>
      <c r="X125">
        <v>-0.40740740740740744</v>
      </c>
      <c r="Y125">
        <v>-740</v>
      </c>
      <c r="Z125">
        <v>-5.1142857142856428</v>
      </c>
      <c r="AA125">
        <v>-128.33333333333337</v>
      </c>
      <c r="AB125">
        <v>-185.06060606060612</v>
      </c>
    </row>
    <row r="126" spans="1:28" x14ac:dyDescent="0.3">
      <c r="A126" s="2" t="s">
        <v>138</v>
      </c>
      <c r="B126" s="2">
        <v>40</v>
      </c>
      <c r="C126" s="2">
        <v>2</v>
      </c>
      <c r="D126" s="2">
        <v>48</v>
      </c>
      <c r="E126">
        <v>-0.15000000000000002</v>
      </c>
      <c r="F126">
        <v>0.65000000000000013</v>
      </c>
      <c r="G126">
        <v>-0.5</v>
      </c>
      <c r="H126">
        <v>0</v>
      </c>
      <c r="I126">
        <v>261.58571428571435</v>
      </c>
      <c r="J126">
        <v>57.090909090909122</v>
      </c>
      <c r="K126">
        <v>-280.16363636363633</v>
      </c>
      <c r="L126">
        <v>-36.769230769230717</v>
      </c>
      <c r="M126">
        <v>-2.3888888888888893</v>
      </c>
      <c r="N126">
        <v>-0.38888888888888884</v>
      </c>
      <c r="O126">
        <v>-1.5</v>
      </c>
      <c r="P126">
        <v>-1.4230769230769234</v>
      </c>
      <c r="Q126">
        <v>-654.80672268907563</v>
      </c>
      <c r="R126">
        <v>-147.24285714285702</v>
      </c>
      <c r="S126">
        <v>-305</v>
      </c>
      <c r="T126">
        <v>-374.50572082379858</v>
      </c>
      <c r="U126">
        <v>2.4444444444444442</v>
      </c>
      <c r="V126">
        <v>1.6999999999999997</v>
      </c>
      <c r="W126">
        <v>0</v>
      </c>
      <c r="X126">
        <v>1.3448275862068968</v>
      </c>
      <c r="Y126">
        <v>222.22222222222229</v>
      </c>
      <c r="Z126">
        <v>404.375</v>
      </c>
      <c r="AA126">
        <v>-276</v>
      </c>
      <c r="AB126">
        <v>113.35897435897425</v>
      </c>
    </row>
    <row r="127" spans="1:28" x14ac:dyDescent="0.3">
      <c r="A127" s="2" t="s">
        <v>140</v>
      </c>
      <c r="B127" s="2">
        <v>40</v>
      </c>
      <c r="C127" s="2">
        <v>2</v>
      </c>
      <c r="D127" s="2">
        <v>46</v>
      </c>
      <c r="E127">
        <v>0.44999999999999973</v>
      </c>
      <c r="F127">
        <v>0.14999999999999991</v>
      </c>
      <c r="G127">
        <v>0.69999999999999973</v>
      </c>
      <c r="H127">
        <v>0.43333333333333313</v>
      </c>
      <c r="I127">
        <v>-80.831730769230717</v>
      </c>
      <c r="J127">
        <v>293.84873949579833</v>
      </c>
      <c r="K127">
        <v>-196.01913875598075</v>
      </c>
      <c r="L127">
        <v>12.951717272274664</v>
      </c>
      <c r="M127">
        <v>-3</v>
      </c>
      <c r="N127">
        <v>1.5</v>
      </c>
      <c r="O127">
        <v>-2.6</v>
      </c>
      <c r="P127">
        <v>-1.1851851851851851</v>
      </c>
      <c r="Q127">
        <v>-474.83333333333337</v>
      </c>
      <c r="R127">
        <v>498.30555555555566</v>
      </c>
      <c r="S127">
        <v>-609.83333333333337</v>
      </c>
      <c r="T127">
        <v>-144.79710144927537</v>
      </c>
      <c r="U127">
        <v>-1.8888888888888888</v>
      </c>
      <c r="V127">
        <v>0.89999999999999991</v>
      </c>
      <c r="W127">
        <v>1.9</v>
      </c>
      <c r="X127">
        <v>0.3793103448275863</v>
      </c>
      <c r="Y127">
        <v>-444.97222222222217</v>
      </c>
      <c r="Z127">
        <v>310.14444444444439</v>
      </c>
      <c r="AA127">
        <v>715</v>
      </c>
      <c r="AB127">
        <v>224.71264367816082</v>
      </c>
    </row>
    <row r="128" spans="1:28" x14ac:dyDescent="0.3">
      <c r="A128" s="2" t="s">
        <v>141</v>
      </c>
      <c r="B128" s="2">
        <v>40</v>
      </c>
      <c r="C128" s="2">
        <v>2</v>
      </c>
      <c r="D128" s="2">
        <v>48</v>
      </c>
      <c r="E128">
        <v>-1.1499999999999999</v>
      </c>
      <c r="F128">
        <v>-0.19999999999999973</v>
      </c>
      <c r="G128">
        <v>-0.29999999999999982</v>
      </c>
      <c r="H128">
        <v>-0.54999999999999982</v>
      </c>
      <c r="I128">
        <v>-446.19999999999993</v>
      </c>
      <c r="J128">
        <v>-105.14285714285734</v>
      </c>
      <c r="K128">
        <v>-134.87083333333328</v>
      </c>
      <c r="L128">
        <v>-228.26666666666665</v>
      </c>
      <c r="M128">
        <v>1.5555555555555558</v>
      </c>
      <c r="N128">
        <v>1.7000000000000002</v>
      </c>
      <c r="O128">
        <v>1.2000000000000002</v>
      </c>
      <c r="P128">
        <v>1.4827586206896552</v>
      </c>
      <c r="Q128">
        <v>179.70000000000005</v>
      </c>
      <c r="R128">
        <v>530.20000000000005</v>
      </c>
      <c r="S128">
        <v>1065.5</v>
      </c>
      <c r="T128">
        <v>705.98214285714289</v>
      </c>
      <c r="U128">
        <v>2</v>
      </c>
      <c r="V128">
        <v>2.2999999999999998</v>
      </c>
      <c r="W128">
        <v>1.6</v>
      </c>
      <c r="X128">
        <v>1.9642857142857142</v>
      </c>
      <c r="Y128">
        <v>261.71428571428567</v>
      </c>
      <c r="Z128">
        <v>153.08333333333337</v>
      </c>
      <c r="AA128">
        <v>-29.083333333333371</v>
      </c>
      <c r="AB128">
        <v>143.15909090909088</v>
      </c>
    </row>
    <row r="129" spans="1:28" x14ac:dyDescent="0.3">
      <c r="A129" s="2" t="s">
        <v>142</v>
      </c>
      <c r="B129" s="2">
        <v>40</v>
      </c>
      <c r="C129" s="2">
        <v>2</v>
      </c>
      <c r="D129" s="2">
        <v>47</v>
      </c>
      <c r="E129">
        <v>-0.95000000000000007</v>
      </c>
      <c r="F129">
        <v>0.35000000000000009</v>
      </c>
      <c r="G129">
        <v>-0.8421052631578948</v>
      </c>
      <c r="H129">
        <v>-0.47457627118644052</v>
      </c>
      <c r="I129">
        <v>-461.98571428571432</v>
      </c>
      <c r="J129">
        <v>227.31060606060612</v>
      </c>
      <c r="K129">
        <v>-293.93181818181813</v>
      </c>
      <c r="L129">
        <v>-130.38927738927742</v>
      </c>
      <c r="M129">
        <v>0.29999999999999982</v>
      </c>
      <c r="N129">
        <v>-0.25</v>
      </c>
      <c r="O129">
        <v>-1</v>
      </c>
      <c r="P129">
        <v>-0.29629629629629628</v>
      </c>
      <c r="Q129">
        <v>361.75</v>
      </c>
      <c r="R129">
        <v>440.13333333333321</v>
      </c>
      <c r="S129">
        <v>-27.371428571428623</v>
      </c>
      <c r="T129">
        <v>259.59383753501379</v>
      </c>
      <c r="U129">
        <v>0.75</v>
      </c>
      <c r="V129">
        <v>2.3333333333333335</v>
      </c>
      <c r="W129">
        <v>0.7</v>
      </c>
      <c r="X129">
        <v>1.2592592592592593</v>
      </c>
      <c r="Y129">
        <v>454.9</v>
      </c>
      <c r="Z129">
        <v>549.10714285714289</v>
      </c>
      <c r="AA129">
        <v>82.285714285714334</v>
      </c>
      <c r="AB129">
        <v>351.66396761133603</v>
      </c>
    </row>
    <row r="130" spans="1:28" x14ac:dyDescent="0.3">
      <c r="A130" s="2" t="s">
        <v>143</v>
      </c>
      <c r="B130" s="2">
        <v>40</v>
      </c>
      <c r="C130" s="2">
        <v>2</v>
      </c>
      <c r="D130" s="2">
        <v>46</v>
      </c>
      <c r="E130">
        <v>0.69999999999999973</v>
      </c>
      <c r="F130">
        <v>0.45000000000000018</v>
      </c>
      <c r="G130">
        <v>-0.39999999999999991</v>
      </c>
      <c r="H130">
        <v>0.25</v>
      </c>
      <c r="I130">
        <v>291.23076923076928</v>
      </c>
      <c r="J130">
        <v>296.25757575757575</v>
      </c>
      <c r="K130">
        <v>-130.84848484848499</v>
      </c>
      <c r="L130">
        <v>150.68725868725869</v>
      </c>
      <c r="M130">
        <v>1.1000000000000001</v>
      </c>
      <c r="N130">
        <v>0.5</v>
      </c>
      <c r="O130">
        <v>0.10000000000000009</v>
      </c>
      <c r="P130">
        <v>0.56666666666666643</v>
      </c>
      <c r="Q130">
        <v>789.40000000000009</v>
      </c>
      <c r="R130">
        <v>694.37142857142862</v>
      </c>
      <c r="S130">
        <v>869.48571428571404</v>
      </c>
      <c r="T130">
        <v>797.59999999999991</v>
      </c>
      <c r="U130">
        <v>3.2222222222222223</v>
      </c>
      <c r="V130">
        <v>3.4999999999999996</v>
      </c>
      <c r="W130">
        <v>3.7</v>
      </c>
      <c r="X130">
        <v>3.4827586206896548</v>
      </c>
      <c r="Y130">
        <v>1171.5714285714287</v>
      </c>
      <c r="Z130">
        <v>771.5</v>
      </c>
      <c r="AA130">
        <v>919.1</v>
      </c>
      <c r="AB130">
        <v>928.65079365079362</v>
      </c>
    </row>
    <row r="131" spans="1:28" x14ac:dyDescent="0.3">
      <c r="A131" s="2" t="s">
        <v>144</v>
      </c>
      <c r="B131" s="2">
        <v>40</v>
      </c>
      <c r="C131" s="2">
        <v>2</v>
      </c>
      <c r="D131" s="2">
        <v>48</v>
      </c>
      <c r="E131">
        <v>0.22222222222222232</v>
      </c>
      <c r="F131">
        <v>0.63157894736842124</v>
      </c>
      <c r="G131">
        <v>-0.42105263157894735</v>
      </c>
      <c r="H131">
        <v>0.14285714285714279</v>
      </c>
      <c r="I131">
        <v>57.764705882352928</v>
      </c>
      <c r="J131">
        <v>99.550000000000011</v>
      </c>
      <c r="K131">
        <v>25.397058823529392</v>
      </c>
      <c r="L131">
        <v>57.551020408163254</v>
      </c>
      <c r="M131">
        <v>-0.77777777777777768</v>
      </c>
      <c r="N131">
        <v>-2.1999999999999997</v>
      </c>
      <c r="O131">
        <v>-2.2000000000000002</v>
      </c>
      <c r="P131">
        <v>-1.7586206896551726</v>
      </c>
      <c r="Q131">
        <v>-245.125</v>
      </c>
      <c r="R131">
        <v>-559.28571428571433</v>
      </c>
      <c r="S131">
        <v>-543.70000000000005</v>
      </c>
      <c r="T131">
        <v>-454.40527950310548</v>
      </c>
      <c r="U131">
        <v>-0.11111111111111116</v>
      </c>
      <c r="V131">
        <v>0.60000000000000009</v>
      </c>
      <c r="W131">
        <v>0.40000000000000013</v>
      </c>
      <c r="X131">
        <v>0.31034482758620685</v>
      </c>
      <c r="Y131">
        <v>-34.069444444444457</v>
      </c>
      <c r="Z131">
        <v>96.222222222222229</v>
      </c>
      <c r="AA131">
        <v>-39.793650793650784</v>
      </c>
      <c r="AB131">
        <v>1.7883597883597986</v>
      </c>
    </row>
    <row r="132" spans="1:28" x14ac:dyDescent="0.3">
      <c r="A132" s="2" t="s">
        <v>145</v>
      </c>
      <c r="B132" s="2">
        <v>50</v>
      </c>
      <c r="C132" s="2">
        <v>1</v>
      </c>
      <c r="D132" s="2">
        <v>50</v>
      </c>
      <c r="E132">
        <v>-0.1</v>
      </c>
      <c r="F132">
        <v>-0.25</v>
      </c>
      <c r="G132">
        <v>0.30000000000000004</v>
      </c>
      <c r="H132">
        <v>-1.6666666666666663E-2</v>
      </c>
      <c r="I132">
        <v>-238</v>
      </c>
      <c r="J132">
        <v>-354.5</v>
      </c>
      <c r="K132">
        <v>-295</v>
      </c>
      <c r="L132">
        <v>-149.16666666666669</v>
      </c>
      <c r="M132">
        <v>0.33333333333333348</v>
      </c>
      <c r="N132">
        <v>0.625</v>
      </c>
      <c r="O132">
        <v>-3.8</v>
      </c>
      <c r="P132">
        <v>-1.1111111111111112</v>
      </c>
      <c r="Q132">
        <v>225.83333333333326</v>
      </c>
      <c r="R132">
        <v>368.11904761904759</v>
      </c>
      <c r="S132">
        <v>-866.80000000000007</v>
      </c>
      <c r="T132">
        <v>-75.521739130434753</v>
      </c>
      <c r="U132">
        <v>2.125</v>
      </c>
      <c r="V132">
        <v>2.4444444444444446</v>
      </c>
      <c r="W132">
        <v>1.8000000000000003</v>
      </c>
      <c r="X132">
        <v>2.1111111111111107</v>
      </c>
      <c r="Y132">
        <v>338.16666666666674</v>
      </c>
      <c r="Z132">
        <v>289.05555555555554</v>
      </c>
      <c r="AA132">
        <v>138.38888888888891</v>
      </c>
      <c r="AB132">
        <v>244.83333333333326</v>
      </c>
    </row>
    <row r="133" spans="1:28" x14ac:dyDescent="0.3">
      <c r="A133" s="2" t="s">
        <v>147</v>
      </c>
      <c r="B133" s="2">
        <v>50</v>
      </c>
      <c r="C133" s="2">
        <v>1</v>
      </c>
      <c r="D133" s="2">
        <v>57</v>
      </c>
      <c r="E133">
        <v>-0.15789473684210531</v>
      </c>
      <c r="F133">
        <v>1.2500000000000004</v>
      </c>
      <c r="G133">
        <v>0.29999999999999982</v>
      </c>
      <c r="H133">
        <v>0.47457627118644075</v>
      </c>
      <c r="I133">
        <v>-108.55228758169937</v>
      </c>
      <c r="J133">
        <v>328.71637426900577</v>
      </c>
      <c r="K133">
        <v>22.099415204678394</v>
      </c>
      <c r="L133">
        <v>84.177441077441017</v>
      </c>
      <c r="M133">
        <v>-1</v>
      </c>
      <c r="N133">
        <v>-3.75</v>
      </c>
      <c r="O133">
        <v>-2.3000000000000003</v>
      </c>
      <c r="P133">
        <v>-2.2499999999999996</v>
      </c>
      <c r="Q133">
        <v>-214.20000000000005</v>
      </c>
      <c r="R133">
        <v>-1219.625</v>
      </c>
      <c r="S133">
        <v>-331.95000000000005</v>
      </c>
      <c r="T133">
        <v>-541.81857142857132</v>
      </c>
      <c r="U133">
        <v>1.1666666666666665</v>
      </c>
      <c r="V133">
        <v>-1.5</v>
      </c>
      <c r="W133">
        <v>-0.11111111111111116</v>
      </c>
      <c r="X133">
        <v>-0.26086956521739157</v>
      </c>
      <c r="Y133">
        <v>318.79999999999995</v>
      </c>
      <c r="Z133">
        <v>-312.75</v>
      </c>
      <c r="AA133">
        <v>72.571428571428555</v>
      </c>
      <c r="AB133">
        <v>21.541666666666629</v>
      </c>
    </row>
    <row r="134" spans="1:28" x14ac:dyDescent="0.3">
      <c r="A134" s="2" t="s">
        <v>150</v>
      </c>
      <c r="B134" s="2">
        <v>50</v>
      </c>
      <c r="C134" s="2">
        <v>1</v>
      </c>
      <c r="D134" s="2">
        <v>51</v>
      </c>
      <c r="E134">
        <v>2.0499999999999998</v>
      </c>
      <c r="F134">
        <v>1.5499999999999998</v>
      </c>
      <c r="G134">
        <v>0.54999999999999982</v>
      </c>
      <c r="H134">
        <v>1.3833333333333333</v>
      </c>
      <c r="I134">
        <v>419.29487179487171</v>
      </c>
      <c r="J134">
        <v>497.38080495356041</v>
      </c>
      <c r="K134">
        <v>371.6871345029241</v>
      </c>
      <c r="L134">
        <v>441.30797773654911</v>
      </c>
      <c r="M134">
        <v>-2.8888888888888884</v>
      </c>
      <c r="N134">
        <v>-2.7</v>
      </c>
      <c r="O134">
        <v>-4.333333333333333</v>
      </c>
      <c r="P134">
        <v>-3.2857142857142856</v>
      </c>
      <c r="Q134">
        <v>-492.83333333333326</v>
      </c>
      <c r="R134">
        <v>-978.83333333333326</v>
      </c>
      <c r="S134">
        <v>-1290.5555555555557</v>
      </c>
      <c r="T134">
        <v>-922.46851851851852</v>
      </c>
      <c r="U134">
        <v>3</v>
      </c>
      <c r="V134">
        <v>3.6</v>
      </c>
      <c r="W134">
        <v>3.3000000000000003</v>
      </c>
      <c r="X134">
        <v>3.3103448275862073</v>
      </c>
      <c r="Y134">
        <v>634.84444444444432</v>
      </c>
      <c r="Z134">
        <v>1226.4285714285716</v>
      </c>
      <c r="AA134">
        <v>800.51111111111106</v>
      </c>
      <c r="AB134">
        <v>903.18518518518522</v>
      </c>
    </row>
    <row r="135" spans="1:28" x14ac:dyDescent="0.3">
      <c r="A135" s="2" t="s">
        <v>151</v>
      </c>
      <c r="B135" s="2">
        <v>50</v>
      </c>
      <c r="C135" s="2">
        <v>1</v>
      </c>
      <c r="D135" s="2">
        <v>57</v>
      </c>
      <c r="E135">
        <v>0.73684210526315796</v>
      </c>
      <c r="F135">
        <v>-0.10526315789473673</v>
      </c>
      <c r="G135">
        <v>0.39999999999999991</v>
      </c>
      <c r="H135">
        <v>0.3448275862068968</v>
      </c>
      <c r="I135">
        <v>179.39819004524895</v>
      </c>
      <c r="J135">
        <v>-101.48901098901092</v>
      </c>
      <c r="K135">
        <v>-250.00649350649337</v>
      </c>
      <c r="L135">
        <v>-49.34774774774769</v>
      </c>
      <c r="M135">
        <v>0.11111111111111116</v>
      </c>
      <c r="N135">
        <v>-0.11111111111111116</v>
      </c>
      <c r="O135">
        <v>-2.2999999999999998</v>
      </c>
      <c r="P135">
        <v>-0.82142857142857162</v>
      </c>
      <c r="Q135">
        <v>143.71428571428567</v>
      </c>
      <c r="R135">
        <v>-146.83333333333337</v>
      </c>
      <c r="S135">
        <v>-642.36666666666679</v>
      </c>
      <c r="T135">
        <v>-209.31807780320355</v>
      </c>
      <c r="U135">
        <v>2.333333333333333</v>
      </c>
      <c r="V135">
        <v>3.0999999999999996</v>
      </c>
      <c r="W135">
        <v>3.4444444444444442</v>
      </c>
      <c r="X135">
        <v>2.9642857142857144</v>
      </c>
      <c r="Y135">
        <v>817.54285714285709</v>
      </c>
      <c r="Z135">
        <v>694.5</v>
      </c>
      <c r="AA135">
        <v>714.33333333333326</v>
      </c>
      <c r="AB135">
        <v>712.09340659340671</v>
      </c>
    </row>
    <row r="136" spans="1:28" x14ac:dyDescent="0.3">
      <c r="A136" s="2" t="s">
        <v>152</v>
      </c>
      <c r="B136" s="2">
        <v>50</v>
      </c>
      <c r="C136" s="2">
        <v>1</v>
      </c>
      <c r="D136" s="2">
        <v>56</v>
      </c>
      <c r="E136">
        <v>0.84999999999999987</v>
      </c>
      <c r="F136">
        <v>-0.65000000000000013</v>
      </c>
      <c r="G136">
        <v>0.64999999999999991</v>
      </c>
      <c r="H136">
        <v>0.28333333333333321</v>
      </c>
      <c r="I136">
        <v>-19.535714285714334</v>
      </c>
      <c r="J136">
        <v>-99.793269230769283</v>
      </c>
      <c r="K136">
        <v>155.36666666666667</v>
      </c>
      <c r="L136">
        <v>19.258145363408516</v>
      </c>
      <c r="M136">
        <v>-0.60000000000000009</v>
      </c>
      <c r="N136">
        <v>0</v>
      </c>
      <c r="O136">
        <v>-1.1000000000000001</v>
      </c>
      <c r="P136">
        <v>-0.56666666666666665</v>
      </c>
      <c r="Q136">
        <v>-131.14285714285717</v>
      </c>
      <c r="R136">
        <v>150.21428571428567</v>
      </c>
      <c r="S136">
        <v>-571.16666666666663</v>
      </c>
      <c r="T136">
        <v>-169.98245614035085</v>
      </c>
      <c r="U136">
        <v>1.2222222222222223</v>
      </c>
      <c r="V136">
        <v>1.4000000000000001</v>
      </c>
      <c r="W136">
        <v>-0.30000000000000004</v>
      </c>
      <c r="X136">
        <v>0.7586206896551726</v>
      </c>
      <c r="Y136">
        <v>0.5</v>
      </c>
      <c r="Z136">
        <v>319.8730158730159</v>
      </c>
      <c r="AA136">
        <v>-45.200000000000045</v>
      </c>
      <c r="AB136">
        <v>130.25</v>
      </c>
    </row>
    <row r="137" spans="1:28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-1.7000000000000002</v>
      </c>
      <c r="N137">
        <v>1.2999999999999998</v>
      </c>
      <c r="O137">
        <v>-0.80000000000000027</v>
      </c>
      <c r="P137">
        <v>-0.39999999999999991</v>
      </c>
      <c r="Q137">
        <v>-502.49206349206349</v>
      </c>
      <c r="R137">
        <v>480.625</v>
      </c>
      <c r="S137">
        <v>-119.65277777777783</v>
      </c>
      <c r="T137">
        <v>-43.112040133779374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 s="2" t="s">
        <v>154</v>
      </c>
      <c r="B138" s="2">
        <v>50</v>
      </c>
      <c r="C138" s="2">
        <v>1</v>
      </c>
      <c r="D138" s="2">
        <v>54</v>
      </c>
      <c r="E138">
        <v>1.3250000000000002</v>
      </c>
      <c r="F138">
        <v>0.54999999999999982</v>
      </c>
      <c r="G138">
        <v>1.3000000000000003</v>
      </c>
      <c r="H138">
        <v>1.0583333333333331</v>
      </c>
      <c r="I138">
        <v>353.9355263157895</v>
      </c>
      <c r="J138">
        <v>-9.3018315018315434</v>
      </c>
      <c r="K138">
        <v>304.055944055944</v>
      </c>
      <c r="L138">
        <v>218.33738407419253</v>
      </c>
      <c r="M138">
        <v>-4.2</v>
      </c>
      <c r="N138">
        <v>-2.9999999999999996</v>
      </c>
      <c r="O138">
        <v>0</v>
      </c>
      <c r="P138">
        <v>-2.4</v>
      </c>
      <c r="Q138">
        <v>-1047.9285714285716</v>
      </c>
      <c r="R138">
        <v>-601.625</v>
      </c>
      <c r="S138">
        <v>-458.95238095238085</v>
      </c>
      <c r="T138">
        <v>-743.03000000000009</v>
      </c>
      <c r="U138">
        <v>3.666666666666667</v>
      </c>
      <c r="V138">
        <v>4.2</v>
      </c>
      <c r="W138">
        <v>0.60000000000000009</v>
      </c>
      <c r="X138">
        <v>2.7931034482758617</v>
      </c>
      <c r="Y138">
        <v>889.02222222222213</v>
      </c>
      <c r="Z138">
        <v>1011.8</v>
      </c>
      <c r="AA138">
        <v>537.10714285714289</v>
      </c>
      <c r="AB138">
        <v>771.76923076923072</v>
      </c>
    </row>
    <row r="139" spans="1:28" x14ac:dyDescent="0.3">
      <c r="A139" s="2" t="s">
        <v>155</v>
      </c>
      <c r="B139" s="2">
        <v>50</v>
      </c>
      <c r="C139" s="2">
        <v>1</v>
      </c>
      <c r="D139" s="2">
        <v>59</v>
      </c>
      <c r="E139">
        <v>0.59999999999999987</v>
      </c>
      <c r="F139">
        <v>0.27777777777777768</v>
      </c>
      <c r="G139">
        <v>5.2631578947368141E-2</v>
      </c>
      <c r="H139">
        <v>0.31578947368421062</v>
      </c>
      <c r="I139">
        <v>272.375</v>
      </c>
      <c r="J139">
        <v>310.34722222222217</v>
      </c>
      <c r="K139">
        <v>163.87777777777785</v>
      </c>
      <c r="L139">
        <v>248.78814814814825</v>
      </c>
      <c r="M139">
        <v>0.375</v>
      </c>
      <c r="N139">
        <v>1.1000000000000001</v>
      </c>
      <c r="O139">
        <v>-0.5</v>
      </c>
      <c r="P139">
        <v>0.38461538461538458</v>
      </c>
      <c r="Q139">
        <v>-520</v>
      </c>
      <c r="R139">
        <v>901.33333333333326</v>
      </c>
      <c r="S139">
        <v>-584.33333333333337</v>
      </c>
      <c r="T139">
        <v>-1.4500000000000455</v>
      </c>
      <c r="U139">
        <v>-1.2857142857142856</v>
      </c>
      <c r="V139">
        <v>4.4000000000000004</v>
      </c>
      <c r="W139">
        <v>0.20000000000000018</v>
      </c>
      <c r="X139">
        <v>1.3703703703703702</v>
      </c>
      <c r="Y139">
        <v>-596.36666666666667</v>
      </c>
      <c r="Z139">
        <v>109.7777777777776</v>
      </c>
      <c r="AA139">
        <v>-71.015873015873012</v>
      </c>
      <c r="AB139">
        <v>-113.17500000000018</v>
      </c>
    </row>
    <row r="140" spans="1:28" x14ac:dyDescent="0.3">
      <c r="A140" s="2" t="s">
        <v>156</v>
      </c>
      <c r="B140" s="2">
        <v>50</v>
      </c>
      <c r="C140" s="2">
        <v>1</v>
      </c>
      <c r="D140" s="2">
        <v>51</v>
      </c>
      <c r="E140">
        <v>-0.61111111111111072</v>
      </c>
      <c r="F140">
        <v>-0.15000000000000036</v>
      </c>
      <c r="G140">
        <v>1.4444444444444446</v>
      </c>
      <c r="H140">
        <v>0.21428571428571441</v>
      </c>
      <c r="I140">
        <v>-76</v>
      </c>
      <c r="J140">
        <v>-10.900928792569687</v>
      </c>
      <c r="K140">
        <v>114.32539682539675</v>
      </c>
      <c r="L140">
        <v>9.1874749096748474</v>
      </c>
      <c r="M140">
        <v>-0.22222222222222188</v>
      </c>
      <c r="N140">
        <v>-1.3333333333333335</v>
      </c>
      <c r="O140">
        <v>-3.9000000000000004</v>
      </c>
      <c r="P140">
        <v>-1.8928571428571423</v>
      </c>
      <c r="Q140">
        <v>-134.25</v>
      </c>
      <c r="R140">
        <v>-343</v>
      </c>
      <c r="S140">
        <v>-439.9</v>
      </c>
      <c r="T140">
        <v>-307.51190476190482</v>
      </c>
      <c r="U140">
        <v>-1</v>
      </c>
      <c r="V140">
        <v>0.39999999999999991</v>
      </c>
      <c r="W140">
        <v>-1.0999999999999996</v>
      </c>
      <c r="X140">
        <v>-0.53571428571428559</v>
      </c>
      <c r="Y140">
        <v>-54.149999999999977</v>
      </c>
      <c r="Z140">
        <v>-142.74285714285713</v>
      </c>
      <c r="AA140">
        <v>-255.73214285714289</v>
      </c>
      <c r="AB140">
        <v>-172</v>
      </c>
    </row>
    <row r="141" spans="1:28" x14ac:dyDescent="0.3">
      <c r="A141" s="2" t="s">
        <v>157</v>
      </c>
      <c r="B141" s="2">
        <v>50</v>
      </c>
      <c r="C141" s="2">
        <v>1</v>
      </c>
      <c r="D141" s="2">
        <v>52</v>
      </c>
      <c r="E141">
        <v>0.34999999999999987</v>
      </c>
      <c r="F141">
        <v>-0.49999999999999978</v>
      </c>
      <c r="G141">
        <v>0.36842105263157898</v>
      </c>
      <c r="H141">
        <v>6.7796610169491567E-2</v>
      </c>
      <c r="I141">
        <v>290.16666666666663</v>
      </c>
      <c r="J141">
        <v>-131.56593406593402</v>
      </c>
      <c r="K141">
        <v>102.42857142857144</v>
      </c>
      <c r="L141">
        <v>81.203571428571422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s="2" t="s">
        <v>158</v>
      </c>
      <c r="B142" s="2">
        <v>50</v>
      </c>
      <c r="C142" s="2">
        <v>1</v>
      </c>
      <c r="D142" s="2">
        <v>52</v>
      </c>
      <c r="E142">
        <v>0.42105263157894779</v>
      </c>
      <c r="F142">
        <v>0.30000000000000027</v>
      </c>
      <c r="G142">
        <v>0.65000000000000036</v>
      </c>
      <c r="H142">
        <v>0.45762711864406791</v>
      </c>
      <c r="I142">
        <v>-16.266666666666652</v>
      </c>
      <c r="J142">
        <v>-45.20535714285711</v>
      </c>
      <c r="K142">
        <v>-169.53571428571422</v>
      </c>
      <c r="L142">
        <v>-73.432478632478706</v>
      </c>
      <c r="M142">
        <v>-3.1428571428571428</v>
      </c>
      <c r="N142">
        <v>-3.8888888888888884</v>
      </c>
      <c r="O142">
        <v>-5.3999999999999995</v>
      </c>
      <c r="P142">
        <v>-4.2692307692307692</v>
      </c>
      <c r="Q142">
        <v>-923.85714285714289</v>
      </c>
      <c r="R142">
        <v>-753.95555555555563</v>
      </c>
      <c r="S142">
        <v>-1212.2333333333333</v>
      </c>
      <c r="T142">
        <v>-969.20512820512806</v>
      </c>
      <c r="U142">
        <v>4.2857142857142865</v>
      </c>
      <c r="V142">
        <v>3.1428571428571428</v>
      </c>
      <c r="W142">
        <v>2.8888888888888888</v>
      </c>
      <c r="X142">
        <v>3.3913043478260865</v>
      </c>
      <c r="Y142">
        <v>1072.7857142857142</v>
      </c>
      <c r="Z142">
        <v>749.17142857142869</v>
      </c>
      <c r="AA142">
        <v>645.41666666666674</v>
      </c>
      <c r="AB142">
        <v>799.55498721227627</v>
      </c>
    </row>
    <row r="143" spans="1:28" x14ac:dyDescent="0.3">
      <c r="A143" s="2" t="s">
        <v>159</v>
      </c>
      <c r="B143" s="2">
        <v>50</v>
      </c>
      <c r="C143" s="2">
        <v>1</v>
      </c>
      <c r="D143" s="2">
        <v>50</v>
      </c>
      <c r="E143">
        <v>-0.15000000000000036</v>
      </c>
      <c r="F143">
        <v>0.39999999999999991</v>
      </c>
      <c r="G143">
        <v>1.0526315789473686</v>
      </c>
      <c r="H143">
        <v>0.42372881355932224</v>
      </c>
      <c r="I143">
        <v>-360.12337662337666</v>
      </c>
      <c r="J143">
        <v>170.99583333333328</v>
      </c>
      <c r="K143">
        <v>125.25</v>
      </c>
      <c r="L143">
        <v>1.8128654970760181</v>
      </c>
      <c r="M143">
        <v>1.25</v>
      </c>
      <c r="N143">
        <v>-0.44444444444444464</v>
      </c>
      <c r="O143">
        <v>2.2222222222222223</v>
      </c>
      <c r="P143">
        <v>1</v>
      </c>
      <c r="Q143">
        <v>633.70000000000005</v>
      </c>
      <c r="R143">
        <v>-86.966666666666697</v>
      </c>
      <c r="S143">
        <v>1028</v>
      </c>
      <c r="T143">
        <v>517.9098039215686</v>
      </c>
      <c r="U143">
        <v>-1.3333333333333335</v>
      </c>
      <c r="V143">
        <v>0.25</v>
      </c>
      <c r="W143">
        <v>-1.9999999999999998</v>
      </c>
      <c r="X143">
        <v>-1.1111111111111109</v>
      </c>
      <c r="Y143">
        <v>-235.75</v>
      </c>
      <c r="Z143">
        <v>-509.41666666666674</v>
      </c>
      <c r="AA143">
        <v>-798.93333333333328</v>
      </c>
      <c r="AB143">
        <v>-519.14583333333326</v>
      </c>
    </row>
    <row r="144" spans="1:28" x14ac:dyDescent="0.3">
      <c r="A144" s="2" t="s">
        <v>160</v>
      </c>
      <c r="B144" s="2">
        <v>50</v>
      </c>
      <c r="C144" s="2">
        <v>1</v>
      </c>
      <c r="D144" s="2">
        <v>56</v>
      </c>
      <c r="E144">
        <v>-0.10000000000000009</v>
      </c>
      <c r="F144">
        <v>-0.80000000000000027</v>
      </c>
      <c r="G144">
        <v>-0.60000000000000009</v>
      </c>
      <c r="H144">
        <v>-0.5</v>
      </c>
      <c r="I144">
        <v>-81.055555555555543</v>
      </c>
      <c r="J144">
        <v>-137.36842105263167</v>
      </c>
      <c r="K144">
        <v>-77.768382352941217</v>
      </c>
      <c r="L144">
        <v>-102.14107744107741</v>
      </c>
      <c r="M144">
        <v>0.10000000000000009</v>
      </c>
      <c r="N144">
        <v>0.5</v>
      </c>
      <c r="O144">
        <v>-0.75</v>
      </c>
      <c r="P144">
        <v>0</v>
      </c>
      <c r="Q144">
        <v>16.833333333333371</v>
      </c>
      <c r="R144">
        <v>173.80000000000007</v>
      </c>
      <c r="S144">
        <v>-298.66666666666669</v>
      </c>
      <c r="T144">
        <v>-2.1428571428571104</v>
      </c>
      <c r="U144">
        <v>0.42857142857142883</v>
      </c>
      <c r="V144">
        <v>-0.29999999999999982</v>
      </c>
      <c r="W144">
        <v>0.30000000000000071</v>
      </c>
      <c r="X144">
        <v>0.11111111111111072</v>
      </c>
      <c r="Y144">
        <v>379.06666666666672</v>
      </c>
      <c r="Z144">
        <v>-113.77777777777783</v>
      </c>
      <c r="AA144">
        <v>78.744444444444412</v>
      </c>
      <c r="AB144">
        <v>77.447463768115881</v>
      </c>
    </row>
    <row r="145" spans="1:28" x14ac:dyDescent="0.3">
      <c r="A145" s="2" t="s">
        <v>161</v>
      </c>
      <c r="B145" s="2">
        <v>50</v>
      </c>
      <c r="C145" s="2">
        <v>1</v>
      </c>
      <c r="D145" s="2">
        <v>56</v>
      </c>
      <c r="E145">
        <v>-0.29999999999999982</v>
      </c>
      <c r="F145">
        <v>0.5</v>
      </c>
      <c r="G145">
        <v>-0.25</v>
      </c>
      <c r="H145">
        <v>-1.6666666666666607E-2</v>
      </c>
      <c r="I145">
        <v>215.21794871794873</v>
      </c>
      <c r="J145">
        <v>-45.020979020979212</v>
      </c>
      <c r="K145">
        <v>-27.551282051282215</v>
      </c>
      <c r="L145">
        <v>51.702702702702709</v>
      </c>
      <c r="M145">
        <v>-0.79999999999999982</v>
      </c>
      <c r="N145">
        <v>-0.5</v>
      </c>
      <c r="O145">
        <v>0.66666666666666652</v>
      </c>
      <c r="P145">
        <v>-0.22222222222222232</v>
      </c>
      <c r="Q145">
        <v>49.200000000000045</v>
      </c>
      <c r="R145">
        <v>-116.85714285714266</v>
      </c>
      <c r="S145">
        <v>310.22222222222217</v>
      </c>
      <c r="T145">
        <v>83.199300699300693</v>
      </c>
      <c r="U145">
        <v>-0.33333333333333348</v>
      </c>
      <c r="V145">
        <v>0.20000000000000018</v>
      </c>
      <c r="W145">
        <v>1.0999999999999996</v>
      </c>
      <c r="X145">
        <v>0.34482758620689635</v>
      </c>
      <c r="Y145">
        <v>-428.5333333333333</v>
      </c>
      <c r="Z145">
        <v>18.14285714285711</v>
      </c>
      <c r="AA145">
        <v>293.28571428571422</v>
      </c>
      <c r="AB145">
        <v>-9.6394736842105431</v>
      </c>
    </row>
    <row r="146" spans="1:28" x14ac:dyDescent="0.3">
      <c r="A146" s="2" t="s">
        <v>162</v>
      </c>
      <c r="B146" s="2">
        <v>50</v>
      </c>
      <c r="C146" s="2">
        <v>1</v>
      </c>
      <c r="D146" s="2">
        <v>55</v>
      </c>
      <c r="E146">
        <v>-0.69999999999999973</v>
      </c>
      <c r="F146">
        <v>0.44999999999999973</v>
      </c>
      <c r="G146">
        <v>4.9999999999999822E-2</v>
      </c>
      <c r="H146">
        <v>-6.6666666666666874E-2</v>
      </c>
      <c r="I146">
        <v>9.3888888888889142</v>
      </c>
      <c r="J146">
        <v>19.179738562091529</v>
      </c>
      <c r="K146">
        <v>-46.733552631578959</v>
      </c>
      <c r="L146">
        <v>-3.2474153297682733</v>
      </c>
      <c r="M146">
        <v>-1.8888888888888888</v>
      </c>
      <c r="N146">
        <v>-1.625</v>
      </c>
      <c r="O146">
        <v>-0.10000000000000009</v>
      </c>
      <c r="P146">
        <v>-1.1481481481481479</v>
      </c>
      <c r="Q146">
        <v>-162.51388888888891</v>
      </c>
      <c r="R146">
        <v>-124.25</v>
      </c>
      <c r="S146">
        <v>86.75</v>
      </c>
      <c r="T146">
        <v>-63.815652173913065</v>
      </c>
      <c r="U146">
        <v>1.4444444444444446</v>
      </c>
      <c r="V146">
        <v>0.29999999999999982</v>
      </c>
      <c r="W146">
        <v>-0.59999999999999964</v>
      </c>
      <c r="X146">
        <v>0.3448275862068968</v>
      </c>
      <c r="Y146">
        <v>150.91666666666663</v>
      </c>
      <c r="Z146">
        <v>-21.688888888888869</v>
      </c>
      <c r="AA146">
        <v>-66.377777777777851</v>
      </c>
      <c r="AB146">
        <v>14.616402116402128</v>
      </c>
    </row>
    <row r="147" spans="1:28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0.79999999999999982</v>
      </c>
      <c r="O147">
        <v>-0.90000000000000036</v>
      </c>
      <c r="P147">
        <v>0.2758620689655169</v>
      </c>
      <c r="Q147">
        <v>-194.5</v>
      </c>
      <c r="R147">
        <v>63.214285714285779</v>
      </c>
      <c r="S147">
        <v>-408</v>
      </c>
      <c r="T147">
        <v>-167.6875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0.15000000000000002</v>
      </c>
      <c r="G148">
        <v>0.05</v>
      </c>
      <c r="H148">
        <v>6.6666666666666666E-2</v>
      </c>
      <c r="I148">
        <v>0</v>
      </c>
      <c r="J148">
        <v>38.666666666666657</v>
      </c>
      <c r="K148">
        <v>113</v>
      </c>
      <c r="L148">
        <v>34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s="2" t="s">
        <v>165</v>
      </c>
      <c r="B149" s="2">
        <v>50</v>
      </c>
      <c r="C149" s="2">
        <v>1</v>
      </c>
      <c r="D149" s="2">
        <v>55</v>
      </c>
      <c r="E149">
        <v>-0.99999999999999978</v>
      </c>
      <c r="F149">
        <v>0.54999999999999982</v>
      </c>
      <c r="G149">
        <v>-0.20000000000000018</v>
      </c>
      <c r="H149">
        <v>-0.21666666666666656</v>
      </c>
      <c r="I149">
        <v>-610.03636363636372</v>
      </c>
      <c r="J149">
        <v>-121.04117647058831</v>
      </c>
      <c r="K149">
        <v>-115.05769230769226</v>
      </c>
      <c r="L149">
        <v>-272.23628048780483</v>
      </c>
      <c r="M149">
        <v>-0.33333333333333326</v>
      </c>
      <c r="N149">
        <v>-0.29999999999999982</v>
      </c>
      <c r="O149">
        <v>0.33333333333333304</v>
      </c>
      <c r="P149">
        <v>-0.10714285714285721</v>
      </c>
      <c r="Q149">
        <v>-350.16666666666663</v>
      </c>
      <c r="R149">
        <v>208.31428571428569</v>
      </c>
      <c r="S149">
        <v>29.399999999999864</v>
      </c>
      <c r="T149">
        <v>-78.705882352941217</v>
      </c>
      <c r="U149">
        <v>0</v>
      </c>
      <c r="V149">
        <v>-1.6999999999999997</v>
      </c>
      <c r="W149">
        <v>-0.30000000000000004</v>
      </c>
      <c r="X149">
        <v>-0.68965517241379293</v>
      </c>
      <c r="Y149">
        <v>-473.57142857142856</v>
      </c>
      <c r="Z149">
        <v>-687.91666666666674</v>
      </c>
      <c r="AA149">
        <v>-515.66666666666663</v>
      </c>
      <c r="AB149">
        <v>-584.77310924369749</v>
      </c>
    </row>
    <row r="150" spans="1:28" x14ac:dyDescent="0.3">
      <c r="A150" s="2" t="s">
        <v>166</v>
      </c>
      <c r="B150" s="2">
        <v>50</v>
      </c>
      <c r="C150" s="2">
        <v>1</v>
      </c>
      <c r="D150" s="2">
        <v>54</v>
      </c>
      <c r="E150">
        <v>0.14999999999999991</v>
      </c>
      <c r="F150">
        <v>0.39999999999999991</v>
      </c>
      <c r="G150">
        <v>0.95000000000000018</v>
      </c>
      <c r="H150">
        <v>0.50000000000000022</v>
      </c>
      <c r="I150">
        <v>41.895104895104964</v>
      </c>
      <c r="J150">
        <v>141.28571428571422</v>
      </c>
      <c r="K150">
        <v>71.721212121212091</v>
      </c>
      <c r="L150">
        <v>89.015873015873012</v>
      </c>
      <c r="M150">
        <v>1.5555555555555556</v>
      </c>
      <c r="N150">
        <v>0.99999999999999978</v>
      </c>
      <c r="O150">
        <v>-0.5</v>
      </c>
      <c r="P150">
        <v>0.73076923076923084</v>
      </c>
      <c r="Q150">
        <v>318.34999999999991</v>
      </c>
      <c r="R150">
        <v>387.59999999999991</v>
      </c>
      <c r="S150">
        <v>-275.75</v>
      </c>
      <c r="T150">
        <v>172.60989010989022</v>
      </c>
      <c r="U150">
        <v>-1.1111111111111112</v>
      </c>
      <c r="V150">
        <v>0.10000000000000009</v>
      </c>
      <c r="W150">
        <v>0.60000000000000009</v>
      </c>
      <c r="X150">
        <v>-0.10344827586206895</v>
      </c>
      <c r="Y150">
        <v>-45.888888888888914</v>
      </c>
      <c r="Z150">
        <v>347.67499999999995</v>
      </c>
      <c r="AA150">
        <v>-21.571428571428555</v>
      </c>
      <c r="AB150">
        <v>104.21739130434787</v>
      </c>
    </row>
    <row r="151" spans="1:28" x14ac:dyDescent="0.3">
      <c r="A151" s="2" t="s">
        <v>167</v>
      </c>
      <c r="B151" s="2">
        <v>50</v>
      </c>
      <c r="C151" s="2">
        <v>2</v>
      </c>
      <c r="D151" s="2">
        <v>55</v>
      </c>
      <c r="E151">
        <v>-0.64999999999999991</v>
      </c>
      <c r="F151">
        <v>-0.5</v>
      </c>
      <c r="G151">
        <v>-1.3000000000000003</v>
      </c>
      <c r="H151">
        <v>-0.81666666666666687</v>
      </c>
      <c r="I151">
        <v>-8.5921568627450142</v>
      </c>
      <c r="J151">
        <v>-101.36607142857133</v>
      </c>
      <c r="K151">
        <v>-195.04953560371519</v>
      </c>
      <c r="L151">
        <v>-106.1295986622074</v>
      </c>
      <c r="M151">
        <v>-2.2999999999999998</v>
      </c>
      <c r="N151">
        <v>-3.5999999999999996</v>
      </c>
      <c r="O151">
        <v>-0.39999999999999991</v>
      </c>
      <c r="P151">
        <v>-2.1</v>
      </c>
      <c r="Q151">
        <v>-613.75</v>
      </c>
      <c r="R151">
        <v>-519.72222222222217</v>
      </c>
      <c r="S151">
        <v>4.3928571428571104</v>
      </c>
      <c r="T151">
        <v>-385.31999999999994</v>
      </c>
      <c r="U151">
        <v>0.375</v>
      </c>
      <c r="V151">
        <v>2.8999999999999995</v>
      </c>
      <c r="W151">
        <v>0.25</v>
      </c>
      <c r="X151">
        <v>1.3076923076923077</v>
      </c>
      <c r="Y151">
        <v>32.5</v>
      </c>
      <c r="Z151">
        <v>824.22222222222217</v>
      </c>
      <c r="AA151">
        <v>-152.66666666666663</v>
      </c>
      <c r="AB151">
        <v>272.51069518716565</v>
      </c>
    </row>
    <row r="152" spans="1:28" x14ac:dyDescent="0.3">
      <c r="A152" s="2" t="s">
        <v>168</v>
      </c>
      <c r="B152" s="2">
        <v>50</v>
      </c>
      <c r="C152" s="2">
        <v>2</v>
      </c>
      <c r="D152" s="2">
        <v>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s="2" t="s">
        <v>169</v>
      </c>
      <c r="B153" s="2">
        <v>50</v>
      </c>
      <c r="C153" s="2">
        <v>2</v>
      </c>
      <c r="D153" s="2">
        <v>51</v>
      </c>
      <c r="E153">
        <v>0.29999999999999982</v>
      </c>
      <c r="F153">
        <v>0.59999999999999964</v>
      </c>
      <c r="G153">
        <v>0.47368421052631549</v>
      </c>
      <c r="H153">
        <v>0.45762711864406747</v>
      </c>
      <c r="I153">
        <v>-43.042857142857201</v>
      </c>
      <c r="J153">
        <v>240.1875</v>
      </c>
      <c r="K153">
        <v>-113.83928571428578</v>
      </c>
      <c r="L153">
        <v>31.067214700193517</v>
      </c>
      <c r="M153">
        <v>0.75</v>
      </c>
      <c r="N153">
        <v>-0.625</v>
      </c>
      <c r="O153">
        <v>-1.4444444444444446</v>
      </c>
      <c r="P153">
        <v>-0.48</v>
      </c>
      <c r="Q153">
        <v>378.55357142857133</v>
      </c>
      <c r="R153">
        <v>-98.660714285714334</v>
      </c>
      <c r="S153">
        <v>-307.84722222222217</v>
      </c>
      <c r="T153">
        <v>-22.349090909090933</v>
      </c>
      <c r="U153">
        <v>1.7777777777777777</v>
      </c>
      <c r="V153">
        <v>-0.14285714285714279</v>
      </c>
      <c r="W153">
        <v>1</v>
      </c>
      <c r="X153">
        <v>0.96</v>
      </c>
      <c r="Y153">
        <v>306.75</v>
      </c>
      <c r="Z153">
        <v>151.59999999999991</v>
      </c>
      <c r="AA153">
        <v>380</v>
      </c>
      <c r="AB153">
        <v>288.94444444444434</v>
      </c>
    </row>
    <row r="154" spans="1:28" x14ac:dyDescent="0.3">
      <c r="A154" s="2" t="s">
        <v>171</v>
      </c>
      <c r="B154" s="2">
        <v>50</v>
      </c>
      <c r="C154" s="2">
        <v>2</v>
      </c>
      <c r="D154" s="2">
        <v>53</v>
      </c>
      <c r="E154">
        <v>-0.75</v>
      </c>
      <c r="F154">
        <v>0.89999999999999991</v>
      </c>
      <c r="G154">
        <v>-0.75</v>
      </c>
      <c r="H154">
        <v>-0.19999999999999973</v>
      </c>
      <c r="I154">
        <v>-112.23529411764696</v>
      </c>
      <c r="J154">
        <v>78.474789915966312</v>
      </c>
      <c r="K154">
        <v>-237.86666666666656</v>
      </c>
      <c r="L154">
        <v>-86.062999112688544</v>
      </c>
      <c r="M154">
        <v>-0.20000000000000018</v>
      </c>
      <c r="N154">
        <v>-2.1000000000000005</v>
      </c>
      <c r="O154">
        <v>-2</v>
      </c>
      <c r="P154">
        <v>-1.4333333333333336</v>
      </c>
      <c r="Q154">
        <v>-204.25</v>
      </c>
      <c r="R154">
        <v>-612.625</v>
      </c>
      <c r="S154">
        <v>-438.88888888888891</v>
      </c>
      <c r="T154">
        <v>-424.41714285714284</v>
      </c>
      <c r="U154">
        <v>0.33333333333333348</v>
      </c>
      <c r="V154">
        <v>1.5999999999999996</v>
      </c>
      <c r="W154">
        <v>0.60000000000000009</v>
      </c>
      <c r="X154">
        <v>0.86206896551724155</v>
      </c>
      <c r="Y154">
        <v>-312.06666666666672</v>
      </c>
      <c r="Z154">
        <v>-159</v>
      </c>
      <c r="AA154">
        <v>-86.375</v>
      </c>
      <c r="AB154">
        <v>-151.80562659846544</v>
      </c>
    </row>
    <row r="155" spans="1:28" x14ac:dyDescent="0.3">
      <c r="A155" s="2" t="s">
        <v>172</v>
      </c>
      <c r="B155" s="2">
        <v>50</v>
      </c>
      <c r="C155" s="2">
        <v>2</v>
      </c>
      <c r="D155" s="2">
        <v>58</v>
      </c>
      <c r="E155">
        <v>0.55000000000000027</v>
      </c>
      <c r="F155">
        <v>-0.44999999999999973</v>
      </c>
      <c r="G155">
        <v>0.14999999999999991</v>
      </c>
      <c r="H155">
        <v>8.3333333333333037E-2</v>
      </c>
      <c r="I155">
        <v>214.5151515151515</v>
      </c>
      <c r="J155">
        <v>-129.05303030303048</v>
      </c>
      <c r="K155">
        <v>27.102564102563974</v>
      </c>
      <c r="L155">
        <v>35.577777777777783</v>
      </c>
      <c r="M155">
        <v>-2.5555555555555554</v>
      </c>
      <c r="N155">
        <v>-0.5</v>
      </c>
      <c r="O155">
        <v>-1.8125</v>
      </c>
      <c r="P155">
        <v>-1.7083333333333335</v>
      </c>
      <c r="Q155">
        <v>-929.93333333333328</v>
      </c>
      <c r="R155">
        <v>-228.18181818181824</v>
      </c>
      <c r="S155">
        <v>-411.76363636363646</v>
      </c>
      <c r="T155">
        <v>-559.81449631449641</v>
      </c>
      <c r="U155">
        <v>4.7142857142857144</v>
      </c>
      <c r="V155">
        <v>3.6666666666666661</v>
      </c>
      <c r="W155">
        <v>2</v>
      </c>
      <c r="X155">
        <v>3.3600000000000003</v>
      </c>
      <c r="Y155">
        <v>1395.5</v>
      </c>
      <c r="Z155">
        <v>617.33333333333326</v>
      </c>
      <c r="AA155">
        <v>375.31746031746036</v>
      </c>
      <c r="AB155">
        <v>748.1066666666668</v>
      </c>
    </row>
    <row r="156" spans="1:28" x14ac:dyDescent="0.3">
      <c r="A156" s="2" t="s">
        <v>173</v>
      </c>
      <c r="B156" s="2">
        <v>50</v>
      </c>
      <c r="C156" s="2">
        <v>2</v>
      </c>
      <c r="D156" s="2">
        <v>54</v>
      </c>
      <c r="E156">
        <v>2.8</v>
      </c>
      <c r="F156">
        <v>1.4500000000000002</v>
      </c>
      <c r="G156">
        <v>0.14999999999999991</v>
      </c>
      <c r="H156">
        <v>1.4666666666666668</v>
      </c>
      <c r="I156">
        <v>747.52192982456143</v>
      </c>
      <c r="J156">
        <v>610.70588235294122</v>
      </c>
      <c r="K156">
        <v>-25.033333333333303</v>
      </c>
      <c r="L156">
        <v>424.11170212765956</v>
      </c>
      <c r="M156">
        <v>-2.1111111111111112</v>
      </c>
      <c r="N156">
        <v>-2.7</v>
      </c>
      <c r="O156">
        <v>-2.2222222222222223</v>
      </c>
      <c r="P156">
        <v>-2.3571428571428572</v>
      </c>
      <c r="Q156">
        <v>-757.5</v>
      </c>
      <c r="R156">
        <v>-862.95238095238085</v>
      </c>
      <c r="S156">
        <v>-542.17499999999995</v>
      </c>
      <c r="T156">
        <v>-718.18939393939388</v>
      </c>
      <c r="U156">
        <v>1.5555555555555554</v>
      </c>
      <c r="V156">
        <v>2.2999999999999998</v>
      </c>
      <c r="W156">
        <v>-0.22222222222222232</v>
      </c>
      <c r="X156">
        <v>1.25</v>
      </c>
      <c r="Y156">
        <v>67.275000000000091</v>
      </c>
      <c r="Z156">
        <v>716.54166666666674</v>
      </c>
      <c r="AA156">
        <v>-227.04761904761904</v>
      </c>
      <c r="AB156">
        <v>203.36317135549871</v>
      </c>
    </row>
    <row r="157" spans="1:28" x14ac:dyDescent="0.3">
      <c r="A157" s="2" t="s">
        <v>174</v>
      </c>
      <c r="B157" s="2">
        <v>50</v>
      </c>
      <c r="C157" s="2">
        <v>2</v>
      </c>
      <c r="D157" s="2">
        <v>54</v>
      </c>
      <c r="E157">
        <v>0</v>
      </c>
      <c r="F157">
        <v>-0.35000000000000009</v>
      </c>
      <c r="G157">
        <v>5.0000000000000266E-2</v>
      </c>
      <c r="H157">
        <v>-0.10344827586206895</v>
      </c>
      <c r="I157">
        <v>-358.8235294117647</v>
      </c>
      <c r="J157">
        <v>57.583333333333371</v>
      </c>
      <c r="K157">
        <v>-2.0494505494506257</v>
      </c>
      <c r="L157">
        <v>-122.30238095238099</v>
      </c>
      <c r="M157">
        <v>-1.1111111111111112</v>
      </c>
      <c r="N157">
        <v>-2.375</v>
      </c>
      <c r="O157">
        <v>-1</v>
      </c>
      <c r="P157">
        <v>-1.4615384615384617</v>
      </c>
      <c r="Q157">
        <v>274.29999999999995</v>
      </c>
      <c r="R157">
        <v>-514.14285714285711</v>
      </c>
      <c r="S157">
        <v>-105.10714285714289</v>
      </c>
      <c r="T157">
        <v>-153.17982456140351</v>
      </c>
      <c r="U157">
        <v>-1.1111111111111112</v>
      </c>
      <c r="V157">
        <v>-0.2</v>
      </c>
      <c r="W157">
        <v>0.1111111111111111</v>
      </c>
      <c r="X157">
        <v>-0.39285714285714279</v>
      </c>
      <c r="Y157">
        <v>-78.199999999999989</v>
      </c>
      <c r="Z157">
        <v>-245</v>
      </c>
      <c r="AA157">
        <v>-7</v>
      </c>
      <c r="AB157">
        <v>-6.5</v>
      </c>
    </row>
    <row r="158" spans="1:28" x14ac:dyDescent="0.3">
      <c r="A158" s="2" t="s">
        <v>175</v>
      </c>
      <c r="B158" s="2">
        <v>50</v>
      </c>
      <c r="C158" s="2">
        <v>2</v>
      </c>
      <c r="D158" s="2">
        <v>55</v>
      </c>
      <c r="E158">
        <v>0.69999999999999973</v>
      </c>
      <c r="F158">
        <v>0.21052631578947345</v>
      </c>
      <c r="G158">
        <v>-1.666666666666667</v>
      </c>
      <c r="H158">
        <v>-0.21052631578947389</v>
      </c>
      <c r="I158">
        <v>385.75686274509815</v>
      </c>
      <c r="J158">
        <v>-156.63942307692309</v>
      </c>
      <c r="K158">
        <v>-442.73076923076928</v>
      </c>
      <c r="L158">
        <v>-42.627390180878592</v>
      </c>
      <c r="M158">
        <v>-0.625</v>
      </c>
      <c r="N158">
        <v>-2.2222222222222219</v>
      </c>
      <c r="O158">
        <v>-1.8571428571428572</v>
      </c>
      <c r="P158">
        <v>-1.5833333333333335</v>
      </c>
      <c r="Q158">
        <v>285.79999999999995</v>
      </c>
      <c r="R158">
        <v>-557.04761904761915</v>
      </c>
      <c r="S158">
        <v>-145.15000000000009</v>
      </c>
      <c r="T158">
        <v>-177.87450980392168</v>
      </c>
      <c r="U158">
        <v>3.8571428571428572</v>
      </c>
      <c r="V158">
        <v>1.9999999999999996</v>
      </c>
      <c r="W158">
        <v>1.4999999999999996</v>
      </c>
      <c r="X158">
        <v>2.5263157894736841</v>
      </c>
      <c r="Y158">
        <v>583.34285714285716</v>
      </c>
      <c r="Z158">
        <v>292.03333333333342</v>
      </c>
      <c r="AA158">
        <v>112.89999999999998</v>
      </c>
      <c r="AB158">
        <v>336.09122807017536</v>
      </c>
    </row>
    <row r="159" spans="1:28" x14ac:dyDescent="0.3">
      <c r="A159" s="2" t="s">
        <v>176</v>
      </c>
      <c r="B159" s="2">
        <v>50</v>
      </c>
      <c r="C159" s="2">
        <v>2</v>
      </c>
      <c r="D159" s="2">
        <v>52</v>
      </c>
      <c r="E159">
        <v>-0.44999999999999996</v>
      </c>
      <c r="F159">
        <v>0.10000000000000009</v>
      </c>
      <c r="G159">
        <v>-0.25</v>
      </c>
      <c r="H159">
        <v>-0.19999999999999996</v>
      </c>
      <c r="I159">
        <v>-375.97500000000002</v>
      </c>
      <c r="J159">
        <v>124.02222222222213</v>
      </c>
      <c r="K159">
        <v>-131.18181818181824</v>
      </c>
      <c r="L159">
        <v>-124.00921658986181</v>
      </c>
      <c r="M159">
        <v>-0.66666666666666696</v>
      </c>
      <c r="N159">
        <v>-0.20000000000000018</v>
      </c>
      <c r="O159">
        <v>0.99999999999999956</v>
      </c>
      <c r="P159">
        <v>3.5714285714285587E-2</v>
      </c>
      <c r="Q159">
        <v>366.48571428571438</v>
      </c>
      <c r="R159">
        <v>-220.42857142857133</v>
      </c>
      <c r="S159">
        <v>57.23214285714289</v>
      </c>
      <c r="T159">
        <v>30.038095238095138</v>
      </c>
      <c r="U159">
        <v>1.1111111111111107</v>
      </c>
      <c r="V159">
        <v>1.8000000000000003</v>
      </c>
      <c r="W159">
        <v>3.6999999999999997</v>
      </c>
      <c r="X159">
        <v>2.2413793103448274</v>
      </c>
      <c r="Y159">
        <v>150.34722222222217</v>
      </c>
      <c r="Z159">
        <v>485.79999999999995</v>
      </c>
      <c r="AA159">
        <v>684.3</v>
      </c>
      <c r="AB159">
        <v>454.15517241379303</v>
      </c>
    </row>
    <row r="160" spans="1:28" x14ac:dyDescent="0.3">
      <c r="A160" s="2" t="s">
        <v>177</v>
      </c>
      <c r="B160" s="2">
        <v>50</v>
      </c>
      <c r="C160" s="2">
        <v>2</v>
      </c>
      <c r="D160" s="2">
        <v>54</v>
      </c>
      <c r="E160">
        <v>-0.35000000000000009</v>
      </c>
      <c r="F160">
        <v>-0.34999999999999987</v>
      </c>
      <c r="G160">
        <v>-1.2000000000000002</v>
      </c>
      <c r="H160">
        <v>-0.63333333333333353</v>
      </c>
      <c r="I160">
        <v>-222.92857142857133</v>
      </c>
      <c r="J160">
        <v>-315.65277777777783</v>
      </c>
      <c r="K160">
        <v>-284.3295454545455</v>
      </c>
      <c r="L160">
        <v>-253.60185185185196</v>
      </c>
      <c r="M160">
        <v>0.5</v>
      </c>
      <c r="N160">
        <v>0.33333333333333337</v>
      </c>
      <c r="O160">
        <v>0.7777777777777779</v>
      </c>
      <c r="P160">
        <v>0.53846153846153832</v>
      </c>
      <c r="Q160">
        <v>-307.75</v>
      </c>
      <c r="R160">
        <v>323.5</v>
      </c>
      <c r="S160">
        <v>1183</v>
      </c>
      <c r="T160">
        <v>176.66666666666674</v>
      </c>
      <c r="U160">
        <v>-0.11111111111111105</v>
      </c>
      <c r="V160">
        <v>-9.9999999999999867E-2</v>
      </c>
      <c r="W160">
        <v>-1.3333333333333335</v>
      </c>
      <c r="X160">
        <v>-0.5</v>
      </c>
      <c r="Y160">
        <v>367.5</v>
      </c>
      <c r="Z160">
        <v>-10.5</v>
      </c>
      <c r="AA160">
        <v>-777.91666666666663</v>
      </c>
      <c r="AB160">
        <v>-215.12222222222226</v>
      </c>
    </row>
    <row r="161" spans="1:28" x14ac:dyDescent="0.3">
      <c r="A161" s="2" t="s">
        <v>178</v>
      </c>
      <c r="B161" s="2">
        <v>50</v>
      </c>
      <c r="C161" s="2">
        <v>2</v>
      </c>
      <c r="D161" s="2">
        <v>57</v>
      </c>
      <c r="E161">
        <v>0.26470588235294112</v>
      </c>
      <c r="F161">
        <v>0.44736842105263142</v>
      </c>
      <c r="G161">
        <v>0.31578947368421062</v>
      </c>
      <c r="H161">
        <v>0.34545454545454546</v>
      </c>
      <c r="I161">
        <v>-104.96249999999998</v>
      </c>
      <c r="J161">
        <v>164.69833333333338</v>
      </c>
      <c r="K161">
        <v>270.32272727272721</v>
      </c>
      <c r="L161">
        <v>126.06650124069472</v>
      </c>
      <c r="M161">
        <v>-0.24999999999999978</v>
      </c>
      <c r="N161">
        <v>-0.25</v>
      </c>
      <c r="O161">
        <v>-1.1000000000000001</v>
      </c>
      <c r="P161">
        <v>-0.53333333333333344</v>
      </c>
      <c r="Q161">
        <v>-209.81818181818176</v>
      </c>
      <c r="R161">
        <v>-2.5</v>
      </c>
      <c r="S161">
        <v>-515.78787878787887</v>
      </c>
      <c r="T161">
        <v>-245.38839285714289</v>
      </c>
      <c r="U161">
        <v>-0.7777777777777779</v>
      </c>
      <c r="V161">
        <v>0.1875</v>
      </c>
      <c r="W161">
        <v>-0.74999999999999978</v>
      </c>
      <c r="X161">
        <v>-0.4814814814814814</v>
      </c>
      <c r="Y161">
        <v>-108.07142857142856</v>
      </c>
      <c r="Z161">
        <v>-120.51136363636363</v>
      </c>
      <c r="AA161">
        <v>-199.81666666666661</v>
      </c>
      <c r="AB161">
        <v>-187.9909090909091</v>
      </c>
    </row>
    <row r="162" spans="1:28" x14ac:dyDescent="0.3">
      <c r="A162" s="2" t="s">
        <v>179</v>
      </c>
      <c r="B162" s="2">
        <v>50</v>
      </c>
      <c r="C162" s="2">
        <v>2</v>
      </c>
      <c r="D162" s="2">
        <v>58</v>
      </c>
      <c r="E162">
        <v>0.21052631578947389</v>
      </c>
      <c r="F162">
        <v>-0.85000000000000009</v>
      </c>
      <c r="G162">
        <v>-0.54999999999999982</v>
      </c>
      <c r="H162">
        <v>-0.4067796610169494</v>
      </c>
      <c r="I162">
        <v>202.60000000000002</v>
      </c>
      <c r="J162">
        <v>43.283422459893018</v>
      </c>
      <c r="K162">
        <v>-15.884615384615358</v>
      </c>
      <c r="L162">
        <v>82.64262820512829</v>
      </c>
      <c r="M162">
        <v>-1.3333333333333333</v>
      </c>
      <c r="N162">
        <v>1.3333333333333333</v>
      </c>
      <c r="O162">
        <v>0</v>
      </c>
      <c r="P162">
        <v>0</v>
      </c>
      <c r="Q162">
        <v>-425</v>
      </c>
      <c r="R162">
        <v>108.57142857142856</v>
      </c>
      <c r="S162">
        <v>117.74444444444441</v>
      </c>
      <c r="T162">
        <v>-34.18181818181813</v>
      </c>
      <c r="U162">
        <v>0.11111111111111094</v>
      </c>
      <c r="V162">
        <v>1.5555555555555556</v>
      </c>
      <c r="W162">
        <v>-0.11111111111111116</v>
      </c>
      <c r="X162">
        <v>0.51851851851851882</v>
      </c>
      <c r="Y162">
        <v>-94.14285714285711</v>
      </c>
      <c r="Z162">
        <v>210.02857142857147</v>
      </c>
      <c r="AA162">
        <v>-85.666666666666629</v>
      </c>
      <c r="AB162">
        <v>10.4375</v>
      </c>
    </row>
    <row r="163" spans="1:28" x14ac:dyDescent="0.3">
      <c r="A163" s="2" t="s">
        <v>180</v>
      </c>
      <c r="B163" s="2">
        <v>50</v>
      </c>
      <c r="C163" s="2">
        <v>2</v>
      </c>
      <c r="D163" s="2">
        <v>52</v>
      </c>
      <c r="E163">
        <v>-0.90000000000000036</v>
      </c>
      <c r="F163">
        <v>1.4499999999999997</v>
      </c>
      <c r="G163">
        <v>1.4</v>
      </c>
      <c r="H163">
        <v>0.65000000000000036</v>
      </c>
      <c r="I163">
        <v>-109.26785714285711</v>
      </c>
      <c r="J163">
        <v>178.24789915966403</v>
      </c>
      <c r="K163">
        <v>406.01666666666665</v>
      </c>
      <c r="L163">
        <v>167.50000000000011</v>
      </c>
      <c r="M163">
        <v>-2.333333333333333</v>
      </c>
      <c r="N163">
        <v>-0.33333333333333304</v>
      </c>
      <c r="O163">
        <v>-3.3000000000000003</v>
      </c>
      <c r="P163">
        <v>-2.035714285714286</v>
      </c>
      <c r="Q163">
        <v>-604.11904761904759</v>
      </c>
      <c r="R163">
        <v>16.433333333333167</v>
      </c>
      <c r="S163">
        <v>-771.79166666666663</v>
      </c>
      <c r="T163">
        <v>-476.62745098039204</v>
      </c>
      <c r="U163">
        <v>3.0555555555555558</v>
      </c>
      <c r="V163">
        <v>1.9999999999999996</v>
      </c>
      <c r="W163">
        <v>-0.11111111111111116</v>
      </c>
      <c r="X163">
        <v>1.6481481481481484</v>
      </c>
      <c r="Y163">
        <v>234.98749999999995</v>
      </c>
      <c r="Z163">
        <v>198.06951871657759</v>
      </c>
      <c r="AA163">
        <v>-33.43956043956041</v>
      </c>
      <c r="AB163">
        <v>136.18710888610781</v>
      </c>
    </row>
    <row r="164" spans="1:28" x14ac:dyDescent="0.3">
      <c r="A164" s="2" t="s">
        <v>181</v>
      </c>
      <c r="B164" s="2">
        <v>50</v>
      </c>
      <c r="C164" s="2">
        <v>2</v>
      </c>
      <c r="D164" s="2">
        <v>53</v>
      </c>
      <c r="E164">
        <v>-5.2631578947368474E-2</v>
      </c>
      <c r="F164">
        <v>6.25E-2</v>
      </c>
      <c r="G164">
        <v>-0.23529411764705882</v>
      </c>
      <c r="H164">
        <v>-7.6923076923076872E-2</v>
      </c>
      <c r="I164">
        <v>65.128571428571405</v>
      </c>
      <c r="J164">
        <v>-120.79220779220782</v>
      </c>
      <c r="K164">
        <v>-2.625</v>
      </c>
      <c r="L164">
        <v>-3.1418181818181949</v>
      </c>
      <c r="M164">
        <v>0.11111111111111094</v>
      </c>
      <c r="N164">
        <v>-0.11111111111111116</v>
      </c>
      <c r="O164">
        <v>0.55555555555555558</v>
      </c>
      <c r="P164">
        <v>0.18518518518518512</v>
      </c>
      <c r="Q164">
        <v>-17.690476190476204</v>
      </c>
      <c r="R164">
        <v>-28.399999999999977</v>
      </c>
      <c r="S164">
        <v>121</v>
      </c>
      <c r="T164">
        <v>29.7222222222222</v>
      </c>
      <c r="U164">
        <v>0.2857142857142857</v>
      </c>
      <c r="V164">
        <v>0.33333333333333326</v>
      </c>
      <c r="W164">
        <v>-0.44444444444444453</v>
      </c>
      <c r="X164">
        <v>4.0000000000000036E-2</v>
      </c>
      <c r="Y164">
        <v>-9.6666666666666856</v>
      </c>
      <c r="Z164">
        <v>-160.92857142857142</v>
      </c>
      <c r="AA164">
        <v>-76.833333333333343</v>
      </c>
      <c r="AB164">
        <v>-81.549999999999983</v>
      </c>
    </row>
    <row r="165" spans="1:28" x14ac:dyDescent="0.3">
      <c r="A165" s="2" t="s">
        <v>182</v>
      </c>
      <c r="B165" s="2">
        <v>50</v>
      </c>
      <c r="C165" s="2">
        <v>2</v>
      </c>
      <c r="D165" s="2">
        <v>52</v>
      </c>
      <c r="E165">
        <v>-5.8823529411764719E-2</v>
      </c>
      <c r="F165">
        <v>0.4375</v>
      </c>
      <c r="G165">
        <v>-0.26315789473684204</v>
      </c>
      <c r="H165">
        <v>1.9230769230769384E-2</v>
      </c>
      <c r="I165">
        <v>201.53968253968253</v>
      </c>
      <c r="J165">
        <v>166.95238095238096</v>
      </c>
      <c r="K165">
        <v>-467.57142857142856</v>
      </c>
      <c r="L165">
        <v>-16.571428571428555</v>
      </c>
      <c r="M165">
        <v>-2.7777777777777777</v>
      </c>
      <c r="N165">
        <v>0</v>
      </c>
      <c r="O165">
        <v>-3.9</v>
      </c>
      <c r="P165">
        <v>-2.2068965517241383</v>
      </c>
      <c r="Q165">
        <v>-644.1</v>
      </c>
      <c r="R165">
        <v>555.34285714285716</v>
      </c>
      <c r="S165">
        <v>-755.09999999999991</v>
      </c>
      <c r="T165">
        <v>-263.48285714285703</v>
      </c>
      <c r="U165">
        <v>2.2222222222222223</v>
      </c>
      <c r="V165">
        <v>2.4444444444444442</v>
      </c>
      <c r="W165">
        <v>3.6666666666666661</v>
      </c>
      <c r="X165">
        <v>2.7777777777777781</v>
      </c>
      <c r="Y165">
        <v>474.58333333333348</v>
      </c>
      <c r="Z165">
        <v>279.17499999999995</v>
      </c>
      <c r="AA165">
        <v>824.75</v>
      </c>
      <c r="AB165">
        <v>507.14685314685312</v>
      </c>
    </row>
    <row r="166" spans="1:28" x14ac:dyDescent="0.3">
      <c r="A166" s="2" t="s">
        <v>183</v>
      </c>
      <c r="B166" s="2">
        <v>50</v>
      </c>
      <c r="C166" s="2">
        <v>2</v>
      </c>
      <c r="D166" s="2">
        <v>50</v>
      </c>
      <c r="E166">
        <v>-0.73684210526315796</v>
      </c>
      <c r="F166">
        <v>-0.30000000000000004</v>
      </c>
      <c r="G166">
        <v>0.21052631578947378</v>
      </c>
      <c r="H166">
        <v>-0.27586206896551713</v>
      </c>
      <c r="I166">
        <v>-559.11904761904771</v>
      </c>
      <c r="J166">
        <v>-424.93506493506493</v>
      </c>
      <c r="K166">
        <v>-26.053571428571445</v>
      </c>
      <c r="L166">
        <v>-342.74857142857144</v>
      </c>
      <c r="M166">
        <v>0.33333333333333348</v>
      </c>
      <c r="N166">
        <v>-3</v>
      </c>
      <c r="O166">
        <v>1.3333333333333335</v>
      </c>
      <c r="P166">
        <v>-0.4444444444444442</v>
      </c>
      <c r="Q166">
        <v>114.57142857142867</v>
      </c>
      <c r="R166">
        <v>-882.58333333333326</v>
      </c>
      <c r="S166">
        <v>550.16071428571422</v>
      </c>
      <c r="T166">
        <v>-48.945652173913004</v>
      </c>
      <c r="U166">
        <v>-0.44444444444444442</v>
      </c>
      <c r="V166">
        <v>0.9</v>
      </c>
      <c r="W166">
        <v>-1.5000000000000002</v>
      </c>
      <c r="X166">
        <v>-0.34482758620689657</v>
      </c>
      <c r="Y166">
        <v>-639.13333333333321</v>
      </c>
      <c r="Z166">
        <v>136.16666666666669</v>
      </c>
      <c r="AA166">
        <v>-122.20634920634927</v>
      </c>
      <c r="AB166">
        <v>-185.17777777777781</v>
      </c>
    </row>
    <row r="167" spans="1:28" x14ac:dyDescent="0.3">
      <c r="A167" s="2" t="s">
        <v>184</v>
      </c>
      <c r="B167" s="2">
        <v>50</v>
      </c>
      <c r="C167" s="2">
        <v>2</v>
      </c>
      <c r="D167" s="2">
        <v>54</v>
      </c>
      <c r="E167">
        <v>0.68421052631578938</v>
      </c>
      <c r="F167">
        <v>-9.9999999999999645E-2</v>
      </c>
      <c r="G167">
        <v>-0.30000000000000027</v>
      </c>
      <c r="H167">
        <v>8.4745762711864181E-2</v>
      </c>
      <c r="I167">
        <v>242</v>
      </c>
      <c r="J167">
        <v>-66.883333333333212</v>
      </c>
      <c r="K167">
        <v>-332.28333333333342</v>
      </c>
      <c r="L167">
        <v>-50.94474153297665</v>
      </c>
      <c r="M167">
        <v>-1</v>
      </c>
      <c r="N167">
        <v>-0.20000000000000018</v>
      </c>
      <c r="O167">
        <v>-2</v>
      </c>
      <c r="P167">
        <v>-1</v>
      </c>
      <c r="Q167">
        <v>-287.66666666666674</v>
      </c>
      <c r="R167">
        <v>-99.285714285714221</v>
      </c>
      <c r="S167">
        <v>-253</v>
      </c>
      <c r="T167">
        <v>-184.5411764705882</v>
      </c>
      <c r="U167">
        <v>0.5</v>
      </c>
      <c r="V167">
        <v>2.7777777777777781</v>
      </c>
      <c r="W167">
        <v>1.125</v>
      </c>
      <c r="X167">
        <v>1.4444444444444446</v>
      </c>
      <c r="Y167">
        <v>185.16666666666674</v>
      </c>
      <c r="Z167">
        <v>-129.72222222222217</v>
      </c>
      <c r="AA167">
        <v>163</v>
      </c>
      <c r="AB167">
        <v>122.92444444444436</v>
      </c>
    </row>
    <row r="168" spans="1:28" x14ac:dyDescent="0.3">
      <c r="A168" s="2" t="s">
        <v>185</v>
      </c>
      <c r="B168" s="2">
        <v>50</v>
      </c>
      <c r="C168" s="2">
        <v>2</v>
      </c>
      <c r="D168" s="2">
        <v>59</v>
      </c>
      <c r="E168">
        <v>0.75000000000000044</v>
      </c>
      <c r="F168">
        <v>4.9999999999999822E-2</v>
      </c>
      <c r="G168">
        <v>4.9999999999999822E-2</v>
      </c>
      <c r="H168">
        <v>0.28333333333333321</v>
      </c>
      <c r="I168">
        <v>76.205882352941217</v>
      </c>
      <c r="J168">
        <v>-140.31842105263172</v>
      </c>
      <c r="K168">
        <v>32.605555555555611</v>
      </c>
      <c r="L168">
        <v>-14</v>
      </c>
      <c r="M168">
        <v>-5.5</v>
      </c>
      <c r="N168">
        <v>-2.875</v>
      </c>
      <c r="O168">
        <v>-2.4000000000000004</v>
      </c>
      <c r="P168">
        <v>-3.6428571428571428</v>
      </c>
      <c r="Q168">
        <v>-1051.0999999999999</v>
      </c>
      <c r="R168">
        <v>-640.64285714285711</v>
      </c>
      <c r="S168">
        <v>-380.70000000000005</v>
      </c>
      <c r="T168">
        <v>-689.82142857142867</v>
      </c>
      <c r="U168">
        <v>-2.4444444444444438</v>
      </c>
      <c r="V168">
        <v>-1.9</v>
      </c>
      <c r="W168">
        <v>-1</v>
      </c>
      <c r="X168">
        <v>-1.7586206896551722</v>
      </c>
      <c r="Y168">
        <v>-947.5</v>
      </c>
      <c r="Z168">
        <v>-1506.4</v>
      </c>
      <c r="AA168">
        <v>-789.68571428571443</v>
      </c>
      <c r="AB168">
        <v>-1065.0267857142858</v>
      </c>
    </row>
    <row r="169" spans="1:28" x14ac:dyDescent="0.3">
      <c r="A169" s="2" t="s">
        <v>186</v>
      </c>
      <c r="B169" s="2">
        <v>50</v>
      </c>
      <c r="C169" s="2">
        <v>2</v>
      </c>
      <c r="D169" s="2">
        <v>55</v>
      </c>
      <c r="E169">
        <v>0.54999999999999982</v>
      </c>
      <c r="F169">
        <v>-0.80000000000000027</v>
      </c>
      <c r="G169">
        <v>0.65000000000000036</v>
      </c>
      <c r="H169">
        <v>0.1333333333333333</v>
      </c>
      <c r="I169">
        <v>47.214285714285779</v>
      </c>
      <c r="J169">
        <v>248.70000000000005</v>
      </c>
      <c r="K169">
        <v>173.142857142857</v>
      </c>
      <c r="L169">
        <v>158.07644110275692</v>
      </c>
      <c r="M169">
        <v>-2.6666666666666665</v>
      </c>
      <c r="N169">
        <v>-1.1000000000000001</v>
      </c>
      <c r="O169">
        <v>-0.89999999999999991</v>
      </c>
      <c r="P169">
        <v>-1.5172413793103448</v>
      </c>
      <c r="Q169">
        <v>-367.80555555555566</v>
      </c>
      <c r="R169">
        <v>349.875</v>
      </c>
      <c r="S169">
        <v>397.5</v>
      </c>
      <c r="T169">
        <v>147.75692307692316</v>
      </c>
      <c r="U169">
        <v>2.7777777777777781</v>
      </c>
      <c r="V169">
        <v>0.70000000000000018</v>
      </c>
      <c r="W169">
        <v>2.7777777777777777</v>
      </c>
      <c r="X169">
        <v>2.0357142857142851</v>
      </c>
      <c r="Y169">
        <v>677.68888888888887</v>
      </c>
      <c r="Z169">
        <v>438.21428571428567</v>
      </c>
      <c r="AA169">
        <v>421.33333333333326</v>
      </c>
      <c r="AB169">
        <v>499.3125</v>
      </c>
    </row>
    <row r="170" spans="1:28" x14ac:dyDescent="0.3">
      <c r="A170" s="2" t="s">
        <v>187</v>
      </c>
      <c r="B170" s="2">
        <v>50</v>
      </c>
      <c r="C170" s="2">
        <v>2</v>
      </c>
      <c r="D170" s="2">
        <v>54</v>
      </c>
      <c r="E170">
        <v>4.9999999999999822E-2</v>
      </c>
      <c r="F170">
        <v>0.57894736842105265</v>
      </c>
      <c r="G170">
        <v>-0.63157894736842102</v>
      </c>
      <c r="H170">
        <v>0</v>
      </c>
      <c r="I170">
        <v>-86.199999999999989</v>
      </c>
      <c r="J170">
        <v>169.23333333333335</v>
      </c>
      <c r="K170">
        <v>-97.300000000000068</v>
      </c>
      <c r="L170">
        <v>-13.564857881136959</v>
      </c>
      <c r="M170">
        <v>-0.33333333333333348</v>
      </c>
      <c r="N170">
        <v>-0.22222222222222188</v>
      </c>
      <c r="O170">
        <v>-0.4444444444444442</v>
      </c>
      <c r="P170">
        <v>-0.33333333333333304</v>
      </c>
      <c r="Q170">
        <v>391.84999999999991</v>
      </c>
      <c r="R170">
        <v>-177.19642857142856</v>
      </c>
      <c r="S170">
        <v>-199</v>
      </c>
      <c r="T170">
        <v>-28.50454545454545</v>
      </c>
      <c r="U170">
        <v>1.666666666666667</v>
      </c>
      <c r="V170">
        <v>-1.5</v>
      </c>
      <c r="W170">
        <v>1.7777777777777777</v>
      </c>
      <c r="X170">
        <v>0.57142857142857117</v>
      </c>
      <c r="Y170">
        <v>-99.666666666666515</v>
      </c>
      <c r="Z170">
        <v>-303.76190476190482</v>
      </c>
      <c r="AA170">
        <v>359.75</v>
      </c>
      <c r="AB170">
        <v>14.951945080091605</v>
      </c>
    </row>
    <row r="171" spans="1:28" x14ac:dyDescent="0.3">
      <c r="A171" s="2" t="s">
        <v>188</v>
      </c>
      <c r="B171" s="2">
        <v>50</v>
      </c>
      <c r="C171" s="2">
        <v>2</v>
      </c>
      <c r="D171" s="2">
        <v>52</v>
      </c>
      <c r="E171">
        <v>-0.84210526315789469</v>
      </c>
      <c r="F171">
        <v>0.5</v>
      </c>
      <c r="G171">
        <v>0.64999999999999991</v>
      </c>
      <c r="H171">
        <v>0.11864406779661008</v>
      </c>
      <c r="I171">
        <v>-412.18181818181813</v>
      </c>
      <c r="J171">
        <v>82.336363636363672</v>
      </c>
      <c r="K171">
        <v>-12.388663967611308</v>
      </c>
      <c r="L171">
        <v>-130.02857142857147</v>
      </c>
      <c r="M171">
        <v>0.77777777777777768</v>
      </c>
      <c r="N171">
        <v>0.39999999999999991</v>
      </c>
      <c r="O171">
        <v>1.5999999999999999</v>
      </c>
      <c r="P171">
        <v>0.93103448275862055</v>
      </c>
      <c r="Q171">
        <v>385.5</v>
      </c>
      <c r="R171">
        <v>23.666666666666742</v>
      </c>
      <c r="S171">
        <v>1015.8</v>
      </c>
      <c r="T171">
        <v>463.74411764705883</v>
      </c>
      <c r="U171">
        <v>3.0000000000000004</v>
      </c>
      <c r="V171">
        <v>2.4000000000000004</v>
      </c>
      <c r="W171">
        <v>3.2</v>
      </c>
      <c r="X171">
        <v>2.8620689655172415</v>
      </c>
      <c r="Y171">
        <v>605.3888888888888</v>
      </c>
      <c r="Z171">
        <v>691.11111111111109</v>
      </c>
      <c r="AA171">
        <v>977.62857142857149</v>
      </c>
      <c r="AB171">
        <v>764.08766233766221</v>
      </c>
    </row>
    <row r="172" spans="1:28" x14ac:dyDescent="0.3">
      <c r="A172" s="2" t="s">
        <v>189</v>
      </c>
      <c r="B172" s="2">
        <v>50</v>
      </c>
      <c r="C172" s="2">
        <v>2</v>
      </c>
      <c r="D172" s="2">
        <v>56</v>
      </c>
      <c r="E172">
        <v>-0.14999999999999991</v>
      </c>
      <c r="F172">
        <v>2.263157894736842</v>
      </c>
      <c r="G172">
        <v>0.88235294117647056</v>
      </c>
      <c r="H172">
        <v>0.98214285714285721</v>
      </c>
      <c r="I172">
        <v>-29.833333333333258</v>
      </c>
      <c r="J172">
        <v>559.75694444444434</v>
      </c>
      <c r="K172">
        <v>-106.06060606060601</v>
      </c>
      <c r="L172">
        <v>172.49673202614383</v>
      </c>
      <c r="M172">
        <v>0.625</v>
      </c>
      <c r="N172">
        <v>-2.5714285714285712</v>
      </c>
      <c r="O172">
        <v>-2.3333333333333335</v>
      </c>
      <c r="P172">
        <v>-1.285714285714286</v>
      </c>
      <c r="Q172">
        <v>18.571428571428555</v>
      </c>
      <c r="R172">
        <v>-438.62857142857149</v>
      </c>
      <c r="S172">
        <v>-364.83333333333337</v>
      </c>
      <c r="T172">
        <v>-224.80000000000007</v>
      </c>
      <c r="U172">
        <v>1.1111111111111112</v>
      </c>
      <c r="V172">
        <v>1.9</v>
      </c>
      <c r="W172">
        <v>1.8888888888888888</v>
      </c>
      <c r="X172">
        <v>1.6428571428571428</v>
      </c>
      <c r="Y172">
        <v>136.73015873015879</v>
      </c>
      <c r="Z172">
        <v>581.76666666666665</v>
      </c>
      <c r="AA172">
        <v>449.19444444444446</v>
      </c>
      <c r="AB172">
        <v>404.86904761904771</v>
      </c>
    </row>
    <row r="173" spans="1:28" x14ac:dyDescent="0.3">
      <c r="A173" s="2" t="s">
        <v>190</v>
      </c>
      <c r="B173" s="2">
        <v>50</v>
      </c>
      <c r="C173" s="2">
        <v>2</v>
      </c>
      <c r="D173" s="2">
        <v>51</v>
      </c>
      <c r="E173">
        <v>-1.1999999999999997</v>
      </c>
      <c r="F173">
        <v>-0.14999999999999991</v>
      </c>
      <c r="G173">
        <v>-0.60000000000000009</v>
      </c>
      <c r="H173">
        <v>-0.64999999999999991</v>
      </c>
      <c r="I173">
        <v>-599.69523809523798</v>
      </c>
      <c r="J173">
        <v>-277.30952380952385</v>
      </c>
      <c r="K173">
        <v>110.82857142857142</v>
      </c>
      <c r="L173">
        <v>-266.1211538461539</v>
      </c>
      <c r="M173">
        <v>-2.3333333333333335</v>
      </c>
      <c r="N173">
        <v>-1.2000000000000002</v>
      </c>
      <c r="O173">
        <v>-1</v>
      </c>
      <c r="P173">
        <v>-1.4999999999999996</v>
      </c>
      <c r="Q173">
        <v>-110.17142857142858</v>
      </c>
      <c r="R173">
        <v>-227.54166666666663</v>
      </c>
      <c r="S173">
        <v>-718.60000000000014</v>
      </c>
      <c r="T173">
        <v>-328.54999999999995</v>
      </c>
      <c r="U173">
        <v>-0.25</v>
      </c>
      <c r="V173">
        <v>0.44444444444444448</v>
      </c>
      <c r="W173">
        <v>0</v>
      </c>
      <c r="X173">
        <v>7.407407407407407E-2</v>
      </c>
      <c r="Y173">
        <v>-508.5</v>
      </c>
      <c r="Z173">
        <v>638</v>
      </c>
      <c r="AA173">
        <v>221.16666666666663</v>
      </c>
      <c r="AB173">
        <v>100</v>
      </c>
    </row>
    <row r="174" spans="1:28" x14ac:dyDescent="0.3">
      <c r="A174" s="2" t="s">
        <v>191</v>
      </c>
      <c r="B174" s="2">
        <v>50</v>
      </c>
      <c r="C174" s="2">
        <v>2</v>
      </c>
      <c r="D174" s="2">
        <v>50</v>
      </c>
      <c r="E174">
        <v>-1.4736842105263155</v>
      </c>
      <c r="F174">
        <v>0.44999999999999973</v>
      </c>
      <c r="G174">
        <v>-0.35000000000000009</v>
      </c>
      <c r="H174">
        <v>-0.44067796610169507</v>
      </c>
      <c r="I174">
        <v>-435.06410256410265</v>
      </c>
      <c r="J174">
        <v>366.76923076923072</v>
      </c>
      <c r="K174">
        <v>-288.70238095238096</v>
      </c>
      <c r="L174">
        <v>-114.94310099573272</v>
      </c>
      <c r="M174">
        <v>1.2222222222222221</v>
      </c>
      <c r="N174">
        <v>-0.33333333333333348</v>
      </c>
      <c r="O174">
        <v>0.75</v>
      </c>
      <c r="P174">
        <v>0.53846153846153877</v>
      </c>
      <c r="Q174">
        <v>534.4666666666667</v>
      </c>
      <c r="R174">
        <v>-107.16666666666663</v>
      </c>
      <c r="S174">
        <v>345.70000000000005</v>
      </c>
      <c r="T174">
        <v>249.4375</v>
      </c>
      <c r="U174">
        <v>2.8888888888888884</v>
      </c>
      <c r="V174">
        <v>1.2857142857142856</v>
      </c>
      <c r="W174">
        <v>2.3333333333333335</v>
      </c>
      <c r="X174">
        <v>2.2400000000000002</v>
      </c>
      <c r="Y174">
        <v>613.07936507936506</v>
      </c>
      <c r="Z174">
        <v>426.90000000000009</v>
      </c>
      <c r="AA174">
        <v>520.92499999999995</v>
      </c>
      <c r="AB174">
        <v>511.51515151515144</v>
      </c>
    </row>
    <row r="175" spans="1:28" x14ac:dyDescent="0.3">
      <c r="A175" s="2" t="s">
        <v>192</v>
      </c>
      <c r="B175" s="2">
        <v>50</v>
      </c>
      <c r="C175" s="2">
        <v>2</v>
      </c>
      <c r="D175" s="2">
        <v>50</v>
      </c>
      <c r="E175">
        <v>-9.9999999999999978E-2</v>
      </c>
      <c r="F175">
        <v>0.35</v>
      </c>
      <c r="G175">
        <v>-9.9999999999999978E-2</v>
      </c>
      <c r="H175">
        <v>4.9999999999999933E-2</v>
      </c>
      <c r="I175">
        <v>-30.333333333333314</v>
      </c>
      <c r="J175">
        <v>14.083333333333343</v>
      </c>
      <c r="K175">
        <v>26.275000000000006</v>
      </c>
      <c r="L175">
        <v>-4.0993103448275861</v>
      </c>
      <c r="M175">
        <v>1.125</v>
      </c>
      <c r="N175">
        <v>0.42857142857142838</v>
      </c>
      <c r="O175">
        <v>1.2000000000000002</v>
      </c>
      <c r="P175">
        <v>0.96000000000000019</v>
      </c>
      <c r="Q175">
        <v>682.25</v>
      </c>
      <c r="R175">
        <v>874.9</v>
      </c>
      <c r="S175">
        <v>631.20833333333326</v>
      </c>
      <c r="T175">
        <v>706.66666666666674</v>
      </c>
      <c r="U175">
        <v>0</v>
      </c>
      <c r="V175">
        <v>-0.30000000000000004</v>
      </c>
      <c r="W175">
        <v>-9.9999999999999978E-2</v>
      </c>
      <c r="X175">
        <v>-0.13793103448275865</v>
      </c>
      <c r="Y175">
        <v>17.333333333333329</v>
      </c>
      <c r="Z175">
        <v>-47</v>
      </c>
      <c r="AA175">
        <v>98.333333333333329</v>
      </c>
      <c r="AB175">
        <v>11.955555555555563</v>
      </c>
    </row>
    <row r="176" spans="1:28" x14ac:dyDescent="0.3">
      <c r="A176" s="2" t="s">
        <v>194</v>
      </c>
      <c r="B176" s="2">
        <v>50</v>
      </c>
      <c r="C176" s="2">
        <v>2</v>
      </c>
      <c r="D176" s="2">
        <v>58</v>
      </c>
      <c r="E176">
        <v>-0.11111111111111105</v>
      </c>
      <c r="F176">
        <v>-7.5000000000000067E-2</v>
      </c>
      <c r="G176">
        <v>-0.14999999999999991</v>
      </c>
      <c r="H176">
        <v>-0.11206896551724133</v>
      </c>
      <c r="I176">
        <v>-110.2967032967033</v>
      </c>
      <c r="J176">
        <v>-58.75</v>
      </c>
      <c r="K176">
        <v>-51.723214285714278</v>
      </c>
      <c r="L176">
        <v>-72.643160127253452</v>
      </c>
      <c r="M176">
        <v>-0.8</v>
      </c>
      <c r="N176">
        <v>-1.1000000000000001</v>
      </c>
      <c r="O176">
        <v>0.19999999999999996</v>
      </c>
      <c r="P176">
        <v>-0.56666666666666665</v>
      </c>
      <c r="Q176">
        <v>-153.16666666666666</v>
      </c>
      <c r="R176">
        <v>-193.33333333333331</v>
      </c>
      <c r="S176">
        <v>51.75</v>
      </c>
      <c r="T176">
        <v>-70.228571428571428</v>
      </c>
      <c r="U176">
        <v>0.66666666666666663</v>
      </c>
      <c r="V176">
        <v>-0.22222222222222221</v>
      </c>
      <c r="W176">
        <v>0.19999999999999996</v>
      </c>
      <c r="X176">
        <v>0.21428571428571436</v>
      </c>
      <c r="Y176">
        <v>61.400000000000006</v>
      </c>
      <c r="Z176">
        <v>-54</v>
      </c>
      <c r="AA176">
        <v>66.25</v>
      </c>
      <c r="AB176">
        <v>9.3153846153846018</v>
      </c>
    </row>
    <row r="177" spans="1:28" x14ac:dyDescent="0.3">
      <c r="A177" s="2" t="s">
        <v>195</v>
      </c>
      <c r="B177" s="2">
        <v>60</v>
      </c>
      <c r="C177" s="2">
        <v>1</v>
      </c>
      <c r="D177" s="2">
        <v>64</v>
      </c>
      <c r="E177">
        <v>0.90000000000000036</v>
      </c>
      <c r="F177">
        <v>0.47368421052631593</v>
      </c>
      <c r="G177">
        <v>0.26315789473684204</v>
      </c>
      <c r="H177">
        <v>0.5517241379310347</v>
      </c>
      <c r="I177">
        <v>140.34444444444443</v>
      </c>
      <c r="J177">
        <v>46.325490196078363</v>
      </c>
      <c r="K177">
        <v>-23.109803921568755</v>
      </c>
      <c r="L177">
        <v>55.308547008547066</v>
      </c>
      <c r="M177">
        <v>-1.4</v>
      </c>
      <c r="N177">
        <v>-3.4</v>
      </c>
      <c r="O177">
        <v>-3.7</v>
      </c>
      <c r="P177">
        <v>-2.8333333333333335</v>
      </c>
      <c r="Q177">
        <v>-571.77777777777771</v>
      </c>
      <c r="R177">
        <v>-1107.45</v>
      </c>
      <c r="S177">
        <v>-1058.1428571428571</v>
      </c>
      <c r="T177">
        <v>-912.88936781609198</v>
      </c>
      <c r="U177">
        <v>5</v>
      </c>
      <c r="V177">
        <v>4.666666666666667</v>
      </c>
      <c r="W177">
        <v>4.2</v>
      </c>
      <c r="X177">
        <v>4.6071428571428577</v>
      </c>
      <c r="Y177">
        <v>1261.9047619047619</v>
      </c>
      <c r="Z177">
        <v>1201.3015873015872</v>
      </c>
      <c r="AA177">
        <v>1065.1999999999998</v>
      </c>
      <c r="AB177">
        <v>1172.0952380952381</v>
      </c>
    </row>
    <row r="178" spans="1:28" x14ac:dyDescent="0.3">
      <c r="A178" s="2" t="s">
        <v>196</v>
      </c>
      <c r="B178" s="2">
        <v>60</v>
      </c>
      <c r="C178" s="2">
        <v>1</v>
      </c>
      <c r="D178" s="2">
        <v>63</v>
      </c>
      <c r="E178">
        <v>0.64999999999999947</v>
      </c>
      <c r="F178">
        <v>-0.89999999999999991</v>
      </c>
      <c r="G178">
        <v>-0.95000000000000018</v>
      </c>
      <c r="H178">
        <v>-0.39999999999999991</v>
      </c>
      <c r="I178">
        <v>181.16666666666663</v>
      </c>
      <c r="J178">
        <v>-273.12865497076029</v>
      </c>
      <c r="K178">
        <v>-180.00000000000011</v>
      </c>
      <c r="L178">
        <v>-92.540598290598155</v>
      </c>
      <c r="M178">
        <v>1</v>
      </c>
      <c r="N178">
        <v>0.25</v>
      </c>
      <c r="O178">
        <v>-1.4444444444444442</v>
      </c>
      <c r="P178">
        <v>-0.12000000000000011</v>
      </c>
      <c r="Q178">
        <v>250.39999999999998</v>
      </c>
      <c r="R178">
        <v>92.476190476190482</v>
      </c>
      <c r="S178">
        <v>-266.14285714285711</v>
      </c>
      <c r="T178">
        <v>-3.5</v>
      </c>
      <c r="U178">
        <v>2.1111111111111112</v>
      </c>
      <c r="V178">
        <v>-0.79999999999999982</v>
      </c>
      <c r="W178">
        <v>1.7999999999999998</v>
      </c>
      <c r="X178">
        <v>1</v>
      </c>
      <c r="Y178">
        <v>257.42499999999995</v>
      </c>
      <c r="Z178">
        <v>-435.21428571428567</v>
      </c>
      <c r="AA178">
        <v>452.44444444444446</v>
      </c>
      <c r="AB178">
        <v>111.41666666666674</v>
      </c>
    </row>
    <row r="179" spans="1:28" x14ac:dyDescent="0.3">
      <c r="A179" s="2" t="s">
        <v>197</v>
      </c>
      <c r="B179" s="2">
        <v>60</v>
      </c>
      <c r="C179" s="2">
        <v>1</v>
      </c>
      <c r="D179" s="2">
        <v>66</v>
      </c>
      <c r="E179">
        <v>0.34999999999999964</v>
      </c>
      <c r="F179">
        <v>1.7999999999999998</v>
      </c>
      <c r="G179">
        <v>1.5789473684210522</v>
      </c>
      <c r="H179">
        <v>1.2372881355932202</v>
      </c>
      <c r="I179">
        <v>-82.844444444444434</v>
      </c>
      <c r="J179">
        <v>243.12605042016821</v>
      </c>
      <c r="K179">
        <v>276.91477272727275</v>
      </c>
      <c r="L179">
        <v>141.72254901960764</v>
      </c>
      <c r="M179">
        <v>-5.666666666666667</v>
      </c>
      <c r="N179">
        <v>-4.2222222222222214</v>
      </c>
      <c r="O179">
        <v>-3.7</v>
      </c>
      <c r="P179">
        <v>-4.5</v>
      </c>
      <c r="Q179">
        <v>-1439.7142857142858</v>
      </c>
      <c r="R179">
        <v>-1225.3333333333333</v>
      </c>
      <c r="S179">
        <v>-1055.3666666666668</v>
      </c>
      <c r="T179">
        <v>-1232.9685714285713</v>
      </c>
      <c r="U179">
        <v>2.625</v>
      </c>
      <c r="V179">
        <v>2.5</v>
      </c>
      <c r="W179">
        <v>2.4</v>
      </c>
      <c r="X179">
        <v>2.5</v>
      </c>
      <c r="Y179">
        <v>341.04166666666663</v>
      </c>
      <c r="Z179">
        <v>422.57142857142856</v>
      </c>
      <c r="AA179">
        <v>477.375</v>
      </c>
      <c r="AB179">
        <v>416.85714285714278</v>
      </c>
    </row>
    <row r="180" spans="1:28" x14ac:dyDescent="0.3">
      <c r="A180" s="2" t="s">
        <v>198</v>
      </c>
      <c r="B180" s="2">
        <v>60</v>
      </c>
      <c r="C180" s="2">
        <v>1</v>
      </c>
      <c r="D180" s="2">
        <v>65</v>
      </c>
      <c r="E180">
        <v>-0.10000000000000009</v>
      </c>
      <c r="F180">
        <v>0.30000000000000027</v>
      </c>
      <c r="G180">
        <v>-0.40000000000000036</v>
      </c>
      <c r="H180">
        <v>-6.666666666666643E-2</v>
      </c>
      <c r="I180">
        <v>50.15073529411768</v>
      </c>
      <c r="J180">
        <v>138.23529411764707</v>
      </c>
      <c r="K180">
        <v>-305.6627450980393</v>
      </c>
      <c r="L180">
        <v>-33.649387755101998</v>
      </c>
      <c r="M180">
        <v>-4.3</v>
      </c>
      <c r="N180">
        <v>-4.8888888888888893</v>
      </c>
      <c r="O180">
        <v>-4.1000000000000005</v>
      </c>
      <c r="P180">
        <v>-4.4137931034482758</v>
      </c>
      <c r="Q180">
        <v>-1110.0333333333333</v>
      </c>
      <c r="R180">
        <v>-1498.7301587301586</v>
      </c>
      <c r="S180">
        <v>-1288.8</v>
      </c>
      <c r="T180">
        <v>-1303.6603448275864</v>
      </c>
      <c r="U180">
        <v>4.5555555555555562</v>
      </c>
      <c r="V180">
        <v>1.4</v>
      </c>
      <c r="W180">
        <v>2.3999999999999995</v>
      </c>
      <c r="X180">
        <v>2.7241379310344822</v>
      </c>
      <c r="Y180">
        <v>1398.5555555555557</v>
      </c>
      <c r="Z180">
        <v>297.86666666666667</v>
      </c>
      <c r="AA180">
        <v>799.59722222222217</v>
      </c>
      <c r="AB180">
        <v>800.24404761904759</v>
      </c>
    </row>
    <row r="181" spans="1:28" x14ac:dyDescent="0.3">
      <c r="A181" s="2" t="s">
        <v>199</v>
      </c>
      <c r="B181" s="2">
        <v>60</v>
      </c>
      <c r="C181" s="2">
        <v>1</v>
      </c>
      <c r="D181" s="2">
        <v>69</v>
      </c>
      <c r="E181">
        <v>-0.68421052631578938</v>
      </c>
      <c r="F181">
        <v>1.75</v>
      </c>
      <c r="G181">
        <v>-1.0999999999999996</v>
      </c>
      <c r="H181">
        <v>0</v>
      </c>
      <c r="I181">
        <v>50.939849624060344</v>
      </c>
      <c r="J181">
        <v>487.38655462184875</v>
      </c>
      <c r="K181">
        <v>-79.791666666666742</v>
      </c>
      <c r="L181">
        <v>161.71618414807767</v>
      </c>
      <c r="M181">
        <v>-3.666666666666667</v>
      </c>
      <c r="N181">
        <v>-4.875</v>
      </c>
      <c r="O181">
        <v>-3.8888888888888884</v>
      </c>
      <c r="P181">
        <v>-4.25</v>
      </c>
      <c r="Q181">
        <v>-1132.1666666666667</v>
      </c>
      <c r="R181">
        <v>-1348.925</v>
      </c>
      <c r="S181">
        <v>-1073.5238095238096</v>
      </c>
      <c r="T181">
        <v>-1190.3857142857141</v>
      </c>
      <c r="U181">
        <v>4.2222222222222223</v>
      </c>
      <c r="V181">
        <v>2.8888888888888888</v>
      </c>
      <c r="W181">
        <v>3.2</v>
      </c>
      <c r="X181">
        <v>3.4285714285714288</v>
      </c>
      <c r="Y181">
        <v>1143.1111111111111</v>
      </c>
      <c r="Z181">
        <v>995.17857142857144</v>
      </c>
      <c r="AA181">
        <v>896.32500000000005</v>
      </c>
      <c r="AB181">
        <v>995.50185185185194</v>
      </c>
    </row>
    <row r="182" spans="1:28" x14ac:dyDescent="0.3">
      <c r="A182" s="2" t="s">
        <v>200</v>
      </c>
      <c r="B182" s="2">
        <v>60</v>
      </c>
      <c r="C182" s="2">
        <v>1</v>
      </c>
      <c r="D182" s="2">
        <v>62</v>
      </c>
      <c r="E182">
        <v>-0.70000000000000018</v>
      </c>
      <c r="F182">
        <v>1.2</v>
      </c>
      <c r="G182">
        <v>-1.263157894736842</v>
      </c>
      <c r="H182">
        <v>-0.23728813559322037</v>
      </c>
      <c r="I182">
        <v>-257.9666666666667</v>
      </c>
      <c r="J182">
        <v>374.75</v>
      </c>
      <c r="K182">
        <v>-502.11363636363626</v>
      </c>
      <c r="L182">
        <v>-117.54187192118229</v>
      </c>
      <c r="M182">
        <v>-2.4</v>
      </c>
      <c r="N182">
        <v>-0.60000000000000009</v>
      </c>
      <c r="O182">
        <v>-2.2000000000000002</v>
      </c>
      <c r="P182">
        <v>-1.7333333333333334</v>
      </c>
      <c r="Q182">
        <v>-226.875</v>
      </c>
      <c r="R182">
        <v>-571.80952380952385</v>
      </c>
      <c r="S182">
        <v>-652.17142857142846</v>
      </c>
      <c r="T182">
        <v>-494.48611111111109</v>
      </c>
      <c r="U182">
        <v>0.22222222222222221</v>
      </c>
      <c r="V182">
        <v>1.666666666666667</v>
      </c>
      <c r="W182">
        <v>0.11111111111111116</v>
      </c>
      <c r="X182">
        <v>0.66666666666666674</v>
      </c>
      <c r="Y182">
        <v>493.16666666666663</v>
      </c>
      <c r="Z182">
        <v>672.40000000000009</v>
      </c>
      <c r="AA182">
        <v>46.666666666666742</v>
      </c>
      <c r="AB182">
        <v>451.23333333333346</v>
      </c>
    </row>
    <row r="183" spans="1:28" x14ac:dyDescent="0.3">
      <c r="A183" s="2" t="s">
        <v>201</v>
      </c>
      <c r="B183" s="2">
        <v>60</v>
      </c>
      <c r="C183" s="2">
        <v>1</v>
      </c>
      <c r="D183" s="2">
        <v>62</v>
      </c>
      <c r="E183">
        <v>0.60000000000000009</v>
      </c>
      <c r="F183">
        <v>-0.39999999999999991</v>
      </c>
      <c r="G183">
        <v>-0.65000000000000036</v>
      </c>
      <c r="H183">
        <v>-0.15000000000000036</v>
      </c>
      <c r="I183">
        <v>162.74264705882354</v>
      </c>
      <c r="J183">
        <v>166.70634920634916</v>
      </c>
      <c r="K183">
        <v>-121.94444444444434</v>
      </c>
      <c r="L183">
        <v>62.634040880503107</v>
      </c>
      <c r="M183">
        <v>-1.6666666666666665</v>
      </c>
      <c r="N183">
        <v>-3.0999999999999996</v>
      </c>
      <c r="O183">
        <v>-0.30000000000000027</v>
      </c>
      <c r="P183">
        <v>-1.6896551724137931</v>
      </c>
      <c r="Q183">
        <v>-464.41666666666674</v>
      </c>
      <c r="R183">
        <v>-652.12857142857149</v>
      </c>
      <c r="S183">
        <v>-478.78888888888889</v>
      </c>
      <c r="T183">
        <v>-523.34285714285716</v>
      </c>
      <c r="U183">
        <v>5.2222222222222214</v>
      </c>
      <c r="V183">
        <v>2.7</v>
      </c>
      <c r="W183">
        <v>4.875</v>
      </c>
      <c r="X183">
        <v>4.1851851851851851</v>
      </c>
      <c r="Y183">
        <v>1463.0555555555554</v>
      </c>
      <c r="Z183">
        <v>881.06666666666672</v>
      </c>
      <c r="AA183">
        <v>579.375</v>
      </c>
      <c r="AB183">
        <v>1036.0555555555557</v>
      </c>
    </row>
    <row r="184" spans="1:28" x14ac:dyDescent="0.3">
      <c r="A184" s="2" t="s">
        <v>203</v>
      </c>
      <c r="B184" s="2">
        <v>60</v>
      </c>
      <c r="C184" s="2">
        <v>1</v>
      </c>
      <c r="D184" s="2">
        <v>67</v>
      </c>
      <c r="E184">
        <v>-0.35000000000000009</v>
      </c>
      <c r="F184">
        <v>0.11111111111111116</v>
      </c>
      <c r="G184">
        <v>1.5294117647058818</v>
      </c>
      <c r="H184">
        <v>0.38181818181818183</v>
      </c>
      <c r="I184">
        <v>-380.76491228070188</v>
      </c>
      <c r="J184">
        <v>-297.66666666666674</v>
      </c>
      <c r="K184">
        <v>190.28717948717963</v>
      </c>
      <c r="L184">
        <v>-177.65000000000009</v>
      </c>
      <c r="M184">
        <v>1.5714285714285716</v>
      </c>
      <c r="N184">
        <v>0.5555555555555558</v>
      </c>
      <c r="O184">
        <v>-3.1111111111111107</v>
      </c>
      <c r="P184">
        <v>-0.48</v>
      </c>
      <c r="Q184">
        <v>-199.16666666666652</v>
      </c>
      <c r="R184">
        <v>320.50000000000011</v>
      </c>
      <c r="S184">
        <v>-363.5</v>
      </c>
      <c r="T184">
        <v>38.576388888888914</v>
      </c>
      <c r="U184">
        <v>1.333333333333333</v>
      </c>
      <c r="V184">
        <v>2.5555555555555554</v>
      </c>
      <c r="W184">
        <v>0.29999999999999982</v>
      </c>
      <c r="X184">
        <v>1.3571428571428572</v>
      </c>
      <c r="Y184">
        <v>157.49206349206349</v>
      </c>
      <c r="Z184">
        <v>771.57142857142856</v>
      </c>
      <c r="AA184">
        <v>149.875</v>
      </c>
      <c r="AB184">
        <v>334.875</v>
      </c>
    </row>
    <row r="185" spans="1:28" x14ac:dyDescent="0.3">
      <c r="A185" s="2" t="s">
        <v>204</v>
      </c>
      <c r="B185" s="2">
        <v>60</v>
      </c>
      <c r="C185" s="2">
        <v>2</v>
      </c>
      <c r="D185" s="2">
        <v>66</v>
      </c>
      <c r="E185">
        <v>1.6</v>
      </c>
      <c r="F185">
        <v>1.6</v>
      </c>
      <c r="G185">
        <v>1.3500000000000005</v>
      </c>
      <c r="H185">
        <v>1.5166666666666666</v>
      </c>
      <c r="I185">
        <v>356.4666666666667</v>
      </c>
      <c r="J185">
        <v>254.83333333333326</v>
      </c>
      <c r="K185">
        <v>325.04807692307691</v>
      </c>
      <c r="L185">
        <v>309.84920634920627</v>
      </c>
      <c r="M185">
        <v>-4.125</v>
      </c>
      <c r="N185">
        <v>0.4444444444444442</v>
      </c>
      <c r="O185">
        <v>-2.625</v>
      </c>
      <c r="P185">
        <v>-1.9999999999999996</v>
      </c>
      <c r="Q185">
        <v>-1067.875</v>
      </c>
      <c r="R185">
        <v>-180.66071428571422</v>
      </c>
      <c r="S185">
        <v>-525.32142857142867</v>
      </c>
      <c r="T185">
        <v>-571.26737967914437</v>
      </c>
      <c r="U185">
        <v>-0.11111111111111116</v>
      </c>
      <c r="V185">
        <v>3.0999999999999996</v>
      </c>
      <c r="W185">
        <v>1.7777777777777777</v>
      </c>
      <c r="X185">
        <v>1.6428571428571428</v>
      </c>
      <c r="Y185">
        <v>-145.59999999999991</v>
      </c>
      <c r="Z185">
        <v>433.75</v>
      </c>
      <c r="AA185">
        <v>449.16666666666674</v>
      </c>
      <c r="AB185">
        <v>216.92307692307691</v>
      </c>
    </row>
    <row r="186" spans="1:28" x14ac:dyDescent="0.3">
      <c r="A186" s="2" t="s">
        <v>205</v>
      </c>
      <c r="B186" s="2">
        <v>60</v>
      </c>
      <c r="C186" s="2">
        <v>2</v>
      </c>
      <c r="D186" s="2">
        <v>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s="2" t="s">
        <v>206</v>
      </c>
      <c r="B187" s="2">
        <v>60</v>
      </c>
      <c r="C187" s="2">
        <v>2</v>
      </c>
      <c r="D187" s="2">
        <v>68</v>
      </c>
      <c r="E187">
        <v>-1.4210526315789476</v>
      </c>
      <c r="F187">
        <v>-1</v>
      </c>
      <c r="G187">
        <v>-0.55000000000000027</v>
      </c>
      <c r="H187">
        <v>-0.98245614035087758</v>
      </c>
      <c r="I187">
        <v>-224.80921052631584</v>
      </c>
      <c r="J187">
        <v>40.093137254901876</v>
      </c>
      <c r="K187">
        <v>-187.68014705882354</v>
      </c>
      <c r="L187">
        <v>-137.52820512820517</v>
      </c>
      <c r="M187">
        <v>-1</v>
      </c>
      <c r="N187">
        <v>1</v>
      </c>
      <c r="O187">
        <v>-0.5</v>
      </c>
      <c r="P187">
        <v>-0.12000000000000011</v>
      </c>
      <c r="Q187">
        <v>150.83333333333331</v>
      </c>
      <c r="R187">
        <v>476</v>
      </c>
      <c r="S187">
        <v>31.333333333333371</v>
      </c>
      <c r="T187">
        <v>125.86868686868689</v>
      </c>
      <c r="U187">
        <v>0.44444444444444442</v>
      </c>
      <c r="V187">
        <v>0.7777777777777779</v>
      </c>
      <c r="W187">
        <v>1.2222222222222223</v>
      </c>
      <c r="X187">
        <v>0.8148148148148151</v>
      </c>
      <c r="Y187">
        <v>264.83333333333337</v>
      </c>
      <c r="Z187">
        <v>21.253968253968253</v>
      </c>
      <c r="AA187">
        <v>173</v>
      </c>
      <c r="AB187">
        <v>146.39772727272725</v>
      </c>
    </row>
    <row r="188" spans="1:28" x14ac:dyDescent="0.3">
      <c r="A188" s="2" t="s">
        <v>208</v>
      </c>
      <c r="B188" s="2">
        <v>60</v>
      </c>
      <c r="C188" s="2">
        <v>2</v>
      </c>
      <c r="D188" s="2">
        <v>66</v>
      </c>
      <c r="E188">
        <v>0.10000000000000009</v>
      </c>
      <c r="F188">
        <v>0.47368421052631549</v>
      </c>
      <c r="G188">
        <v>0</v>
      </c>
      <c r="H188">
        <v>0.18644067796610164</v>
      </c>
      <c r="I188">
        <v>-245.97619047619037</v>
      </c>
      <c r="J188">
        <v>-65.650349650349654</v>
      </c>
      <c r="K188">
        <v>-167.18461538461543</v>
      </c>
      <c r="L188">
        <v>-161.46428571428555</v>
      </c>
      <c r="M188">
        <v>1.4444444444444442</v>
      </c>
      <c r="N188">
        <v>-0.875</v>
      </c>
      <c r="O188">
        <v>-3.4285714285714288</v>
      </c>
      <c r="P188">
        <v>-0.75</v>
      </c>
      <c r="Q188">
        <v>574.00000000000011</v>
      </c>
      <c r="R188">
        <v>-273.9666666666667</v>
      </c>
      <c r="S188">
        <v>-232.64285714285711</v>
      </c>
      <c r="T188">
        <v>22.9554655870445</v>
      </c>
      <c r="U188">
        <v>2.333333333333333</v>
      </c>
      <c r="V188">
        <v>1.4444444444444442</v>
      </c>
      <c r="W188">
        <v>1.1111111111111112</v>
      </c>
      <c r="X188">
        <v>1.6296296296296298</v>
      </c>
      <c r="Y188">
        <v>269.26984126984121</v>
      </c>
      <c r="Z188">
        <v>-15.458333333333258</v>
      </c>
      <c r="AA188">
        <v>20.375</v>
      </c>
      <c r="AB188">
        <v>97.330000000000155</v>
      </c>
    </row>
    <row r="189" spans="1:28" x14ac:dyDescent="0.3">
      <c r="A189" s="2" t="s">
        <v>209</v>
      </c>
      <c r="B189" s="2">
        <v>60</v>
      </c>
      <c r="C189" s="2">
        <v>2</v>
      </c>
      <c r="D189" s="2">
        <v>64</v>
      </c>
      <c r="E189">
        <v>0.5</v>
      </c>
      <c r="F189">
        <v>1.0526315789473686</v>
      </c>
      <c r="G189">
        <v>4.9999999999999822E-2</v>
      </c>
      <c r="H189">
        <v>0.52542372881355925</v>
      </c>
      <c r="I189">
        <v>-2.2676470588235134</v>
      </c>
      <c r="J189">
        <v>323.48333333333335</v>
      </c>
      <c r="K189">
        <v>-216.54166666666663</v>
      </c>
      <c r="L189">
        <v>23.893518518518476</v>
      </c>
      <c r="M189">
        <v>-4.3999999999999995</v>
      </c>
      <c r="N189">
        <v>-4.25</v>
      </c>
      <c r="O189">
        <v>-2.7142857142857144</v>
      </c>
      <c r="P189">
        <v>-3.88</v>
      </c>
      <c r="Q189">
        <v>-1086.0999999999999</v>
      </c>
      <c r="R189">
        <v>-815.625</v>
      </c>
      <c r="S189">
        <v>-719.14285714285711</v>
      </c>
      <c r="T189">
        <v>-897.56</v>
      </c>
      <c r="U189">
        <v>2.25</v>
      </c>
      <c r="V189">
        <v>4.875</v>
      </c>
      <c r="W189">
        <v>1.0999999999999996</v>
      </c>
      <c r="X189">
        <v>2.6153846153846159</v>
      </c>
      <c r="Y189">
        <v>738</v>
      </c>
      <c r="Z189">
        <v>1118.0833333333333</v>
      </c>
      <c r="AA189">
        <v>231.91111111111104</v>
      </c>
      <c r="AB189">
        <v>651.32274247491637</v>
      </c>
    </row>
    <row r="190" spans="1:28" x14ac:dyDescent="0.3">
      <c r="A190" s="2" t="s">
        <v>210</v>
      </c>
      <c r="B190" s="2">
        <v>60</v>
      </c>
      <c r="C190" s="2">
        <v>2</v>
      </c>
      <c r="D190" s="2">
        <v>63</v>
      </c>
      <c r="E190">
        <v>0.5</v>
      </c>
      <c r="F190">
        <v>0.14999999999999991</v>
      </c>
      <c r="G190">
        <v>0.10000000000000009</v>
      </c>
      <c r="H190">
        <v>0.2413793103448274</v>
      </c>
      <c r="I190">
        <v>84.833333333333314</v>
      </c>
      <c r="J190">
        <v>-23.56043956043959</v>
      </c>
      <c r="K190">
        <v>96.330357142857167</v>
      </c>
      <c r="L190">
        <v>56.813953488372135</v>
      </c>
      <c r="M190">
        <v>-2.1</v>
      </c>
      <c r="N190">
        <v>-0.5555555555555558</v>
      </c>
      <c r="O190">
        <v>-1.375</v>
      </c>
      <c r="P190">
        <v>-1.3703703703703702</v>
      </c>
      <c r="Q190">
        <v>-183.2</v>
      </c>
      <c r="R190">
        <v>12.600000000000023</v>
      </c>
      <c r="S190">
        <v>-170.20833333333331</v>
      </c>
      <c r="T190">
        <v>-117.34422657952069</v>
      </c>
      <c r="U190">
        <v>0.5714285714285714</v>
      </c>
      <c r="V190">
        <v>0.7</v>
      </c>
      <c r="W190">
        <v>1.8</v>
      </c>
      <c r="X190">
        <v>1.074074074074074</v>
      </c>
      <c r="Y190">
        <v>87.550000000000011</v>
      </c>
      <c r="Z190">
        <v>-19.833333333333314</v>
      </c>
      <c r="AA190">
        <v>159.39999999999998</v>
      </c>
      <c r="AB190">
        <v>62.362857142857195</v>
      </c>
    </row>
    <row r="191" spans="1:28" x14ac:dyDescent="0.3">
      <c r="A191" s="2" t="s">
        <v>213</v>
      </c>
      <c r="B191" s="2">
        <v>60</v>
      </c>
      <c r="C191" s="2">
        <v>2</v>
      </c>
      <c r="D191" s="2">
        <v>62</v>
      </c>
      <c r="E191">
        <v>1.6500000000000004</v>
      </c>
      <c r="F191">
        <v>1.6999999999999997</v>
      </c>
      <c r="G191">
        <v>0.90000000000000036</v>
      </c>
      <c r="H191">
        <v>1.416666666666667</v>
      </c>
      <c r="I191">
        <v>506.96250000000009</v>
      </c>
      <c r="J191">
        <v>49.314285714285688</v>
      </c>
      <c r="K191">
        <v>58.695833333333439</v>
      </c>
      <c r="L191">
        <v>194.84615384615381</v>
      </c>
      <c r="M191">
        <v>-1.5555555555555558</v>
      </c>
      <c r="N191">
        <v>1.4444444444444446</v>
      </c>
      <c r="O191">
        <v>0.125</v>
      </c>
      <c r="P191">
        <v>0</v>
      </c>
      <c r="Q191">
        <v>-202.58333333333326</v>
      </c>
      <c r="R191">
        <v>269.42857142857156</v>
      </c>
      <c r="S191">
        <v>-153.33333333333337</v>
      </c>
      <c r="T191">
        <v>-32.904761904761926</v>
      </c>
      <c r="U191">
        <v>0.88888888888888884</v>
      </c>
      <c r="V191">
        <v>-2.1999999999999997</v>
      </c>
      <c r="W191">
        <v>0.33333333333333348</v>
      </c>
      <c r="X191">
        <v>-0.39285714285714324</v>
      </c>
      <c r="Y191">
        <v>-145.25</v>
      </c>
      <c r="Z191">
        <v>-426.77142857142871</v>
      </c>
      <c r="AA191">
        <v>-95.875</v>
      </c>
      <c r="AB191">
        <v>-227.8223684210526</v>
      </c>
    </row>
    <row r="192" spans="1:28" x14ac:dyDescent="0.3">
      <c r="A192" s="2" t="s">
        <v>214</v>
      </c>
      <c r="B192" s="2">
        <v>60</v>
      </c>
      <c r="C192" s="2">
        <v>2</v>
      </c>
      <c r="D192" s="2">
        <v>67</v>
      </c>
      <c r="E192">
        <v>1.85</v>
      </c>
      <c r="F192">
        <v>0.45000000000000018</v>
      </c>
      <c r="G192">
        <v>-2.1999999999999997</v>
      </c>
      <c r="H192">
        <v>3.3333333333333215E-2</v>
      </c>
      <c r="I192">
        <v>510.62051282051289</v>
      </c>
      <c r="J192">
        <v>-209.44343891402718</v>
      </c>
      <c r="K192">
        <v>-663.27083333333326</v>
      </c>
      <c r="L192">
        <v>-130.09199134199139</v>
      </c>
      <c r="M192">
        <v>0</v>
      </c>
      <c r="N192">
        <v>-2.4444444444444442</v>
      </c>
      <c r="O192">
        <v>-2</v>
      </c>
      <c r="P192">
        <v>-1.4999999999999998</v>
      </c>
      <c r="Q192">
        <v>-582.66666666666674</v>
      </c>
      <c r="R192">
        <v>-786.80952380952385</v>
      </c>
      <c r="S192">
        <v>-630.375</v>
      </c>
      <c r="T192">
        <v>-666.84210526315792</v>
      </c>
      <c r="U192">
        <v>0.125</v>
      </c>
      <c r="V192">
        <v>-0.5</v>
      </c>
      <c r="W192">
        <v>-0.55555555555555558</v>
      </c>
      <c r="X192">
        <v>-0.31999999999999995</v>
      </c>
      <c r="Y192">
        <v>-1449</v>
      </c>
      <c r="Z192">
        <v>-435</v>
      </c>
      <c r="AA192">
        <v>-133.41666666666669</v>
      </c>
      <c r="AB192">
        <v>-408.89285714285711</v>
      </c>
    </row>
    <row r="193" spans="1:28" x14ac:dyDescent="0.3">
      <c r="A193" s="2" t="s">
        <v>215</v>
      </c>
      <c r="B193" s="2">
        <v>60</v>
      </c>
      <c r="C193" s="2">
        <v>2</v>
      </c>
      <c r="D193" s="2">
        <v>62</v>
      </c>
      <c r="E193">
        <v>-0.14999999999999991</v>
      </c>
      <c r="F193">
        <v>-5.0000000000000044E-2</v>
      </c>
      <c r="G193">
        <v>-0.44999999999999996</v>
      </c>
      <c r="H193">
        <v>-0.21666666666666679</v>
      </c>
      <c r="I193">
        <v>10.888888888888914</v>
      </c>
      <c r="J193">
        <v>21.285714285714221</v>
      </c>
      <c r="K193">
        <v>-583.43333333333328</v>
      </c>
      <c r="L193">
        <v>-143.93290043290051</v>
      </c>
      <c r="M193">
        <v>-2.0999999999999996</v>
      </c>
      <c r="N193">
        <v>0.19999999999999973</v>
      </c>
      <c r="O193">
        <v>-0.625</v>
      </c>
      <c r="P193">
        <v>-0.85714285714285698</v>
      </c>
      <c r="Q193">
        <v>-243.86666666666667</v>
      </c>
      <c r="R193">
        <v>-379.57142857142856</v>
      </c>
      <c r="S193">
        <v>162.41666666666663</v>
      </c>
      <c r="T193">
        <v>-155.61344537815125</v>
      </c>
      <c r="U193">
        <v>4.666666666666667</v>
      </c>
      <c r="V193">
        <v>2.2999999999999998</v>
      </c>
      <c r="W193">
        <v>0.60000000000000009</v>
      </c>
      <c r="X193">
        <v>2.4482758620689653</v>
      </c>
      <c r="Y193">
        <v>1202.3888888888889</v>
      </c>
      <c r="Z193">
        <v>524.97499999999991</v>
      </c>
      <c r="AA193">
        <v>16.238095238095411</v>
      </c>
      <c r="AB193">
        <v>531.72222222222217</v>
      </c>
    </row>
    <row r="194" spans="1:28" x14ac:dyDescent="0.3">
      <c r="A194" s="2" t="s">
        <v>216</v>
      </c>
      <c r="B194" s="2">
        <v>60</v>
      </c>
      <c r="C194" s="2">
        <v>2</v>
      </c>
      <c r="D194" s="2">
        <v>66</v>
      </c>
      <c r="E194">
        <v>0.10000000000000009</v>
      </c>
      <c r="F194">
        <v>0.95000000000000007</v>
      </c>
      <c r="G194">
        <v>0.35</v>
      </c>
      <c r="H194">
        <v>0.46666666666666667</v>
      </c>
      <c r="I194">
        <v>-201.21428571428567</v>
      </c>
      <c r="J194">
        <v>339.91666666666663</v>
      </c>
      <c r="K194">
        <v>-82.333333333333371</v>
      </c>
      <c r="L194">
        <v>58.646464646464665</v>
      </c>
      <c r="M194">
        <v>-2.4285714285714284</v>
      </c>
      <c r="N194">
        <v>0.70000000000000018</v>
      </c>
      <c r="O194">
        <v>-2</v>
      </c>
      <c r="P194">
        <v>-1.04</v>
      </c>
      <c r="Q194">
        <v>-613.25</v>
      </c>
      <c r="R194">
        <v>290</v>
      </c>
      <c r="S194">
        <v>-559.92857142857133</v>
      </c>
      <c r="T194">
        <v>-206.71726190476193</v>
      </c>
      <c r="U194">
        <v>1.2</v>
      </c>
      <c r="V194">
        <v>-0.16666666666666674</v>
      </c>
      <c r="W194">
        <v>-0.28571428571428559</v>
      </c>
      <c r="X194">
        <v>0.16666666666666652</v>
      </c>
      <c r="Y194">
        <v>152.91666666666666</v>
      </c>
      <c r="Z194">
        <v>47.849999999999994</v>
      </c>
      <c r="AA194">
        <v>-250.16666666666666</v>
      </c>
      <c r="AB194">
        <v>-54.071428571428612</v>
      </c>
    </row>
    <row r="195" spans="1:28" x14ac:dyDescent="0.3">
      <c r="A195" s="2" t="s">
        <v>217</v>
      </c>
      <c r="B195" s="2">
        <v>60</v>
      </c>
      <c r="C195" s="2">
        <v>2</v>
      </c>
      <c r="D195" s="2">
        <v>66</v>
      </c>
      <c r="E195">
        <v>0.45000000000000018</v>
      </c>
      <c r="F195">
        <v>0.73684210526315796</v>
      </c>
      <c r="G195">
        <v>0.19999999999999973</v>
      </c>
      <c r="H195">
        <v>0.45762711864406791</v>
      </c>
      <c r="I195">
        <v>395.33333333333326</v>
      </c>
      <c r="J195">
        <v>-198.97499999999991</v>
      </c>
      <c r="K195">
        <v>81.5</v>
      </c>
      <c r="L195">
        <v>87.458492975734316</v>
      </c>
      <c r="M195">
        <v>0.11111111111111116</v>
      </c>
      <c r="N195">
        <v>-1.625</v>
      </c>
      <c r="O195">
        <v>-4.4000000000000004</v>
      </c>
      <c r="P195">
        <v>-2.0740740740740744</v>
      </c>
      <c r="Q195">
        <v>-176.25</v>
      </c>
      <c r="R195">
        <v>-424.95833333333337</v>
      </c>
      <c r="S195">
        <v>-904.30555555555566</v>
      </c>
      <c r="T195">
        <v>-486.56944444444434</v>
      </c>
      <c r="U195">
        <v>0.55555555555555536</v>
      </c>
      <c r="V195">
        <v>1</v>
      </c>
      <c r="W195">
        <v>3.285714285714286</v>
      </c>
      <c r="X195">
        <v>1.4800000000000004</v>
      </c>
      <c r="Y195">
        <v>-194.04761904761915</v>
      </c>
      <c r="Z195">
        <v>384.5</v>
      </c>
      <c r="AA195">
        <v>731.94285714285706</v>
      </c>
      <c r="AB195">
        <v>285.61904761904771</v>
      </c>
    </row>
    <row r="196" spans="1:28" x14ac:dyDescent="0.3">
      <c r="A196" s="2" t="s">
        <v>218</v>
      </c>
      <c r="B196" s="2">
        <v>60</v>
      </c>
      <c r="C196" s="2">
        <v>2</v>
      </c>
      <c r="D196" s="2">
        <v>60</v>
      </c>
      <c r="E196">
        <v>0.65000000000000036</v>
      </c>
      <c r="F196">
        <v>0.35000000000000009</v>
      </c>
      <c r="G196">
        <v>-0.94736842105263142</v>
      </c>
      <c r="H196">
        <v>3.3898305084745672E-2</v>
      </c>
      <c r="I196">
        <v>212.61111111111109</v>
      </c>
      <c r="J196">
        <v>138.84722222222217</v>
      </c>
      <c r="K196">
        <v>-90.174342105263122</v>
      </c>
      <c r="L196">
        <v>91.177431059506489</v>
      </c>
      <c r="M196">
        <v>-3.8</v>
      </c>
      <c r="N196">
        <v>-4.4444444444444446</v>
      </c>
      <c r="O196">
        <v>-4.5555555555555554</v>
      </c>
      <c r="P196">
        <v>-4.25</v>
      </c>
      <c r="Q196">
        <v>-1229.625</v>
      </c>
      <c r="R196">
        <v>-1306.7777777777778</v>
      </c>
      <c r="S196">
        <v>-1461.8333333333333</v>
      </c>
      <c r="T196">
        <v>-1329.5563909774437</v>
      </c>
      <c r="U196">
        <v>5.333333333333333</v>
      </c>
      <c r="V196">
        <v>5.6000000000000005</v>
      </c>
      <c r="W196">
        <v>4.8999999999999995</v>
      </c>
      <c r="X196">
        <v>5.2758620689655178</v>
      </c>
      <c r="Y196">
        <v>1854.8055555555557</v>
      </c>
      <c r="Z196">
        <v>1868.4</v>
      </c>
      <c r="AA196">
        <v>1651.1</v>
      </c>
      <c r="AB196">
        <v>1779.6312997347479</v>
      </c>
    </row>
    <row r="197" spans="1:28" x14ac:dyDescent="0.3">
      <c r="A197" s="2" t="s">
        <v>219</v>
      </c>
      <c r="B197" s="2">
        <v>60</v>
      </c>
      <c r="C197" s="2">
        <v>2</v>
      </c>
      <c r="D197" s="2">
        <v>61</v>
      </c>
      <c r="E197">
        <v>-0.10526315789473673</v>
      </c>
      <c r="F197">
        <v>-0.15789473684210531</v>
      </c>
      <c r="G197">
        <v>0.14999999999999991</v>
      </c>
      <c r="H197">
        <v>-3.4482758620689502E-2</v>
      </c>
      <c r="I197">
        <v>188.66666666666674</v>
      </c>
      <c r="J197">
        <v>95.769230769230717</v>
      </c>
      <c r="K197">
        <v>-71.928571428571558</v>
      </c>
      <c r="L197">
        <v>73.297909407665429</v>
      </c>
      <c r="M197">
        <v>-4.3333333333333339</v>
      </c>
      <c r="N197">
        <v>-4.375</v>
      </c>
      <c r="O197">
        <v>-2.6666666666666665</v>
      </c>
      <c r="P197">
        <v>-3.7692307692307692</v>
      </c>
      <c r="Q197">
        <v>-1265.1388888888889</v>
      </c>
      <c r="R197">
        <v>-1205.875</v>
      </c>
      <c r="S197">
        <v>-841.51388888888891</v>
      </c>
      <c r="T197">
        <v>-1103.5160256410256</v>
      </c>
      <c r="U197">
        <v>0.66666666666666696</v>
      </c>
      <c r="V197">
        <v>1.2</v>
      </c>
      <c r="W197">
        <v>3</v>
      </c>
      <c r="X197">
        <v>1.5555555555555554</v>
      </c>
      <c r="Y197">
        <v>68.166666666666629</v>
      </c>
      <c r="Z197">
        <v>375</v>
      </c>
      <c r="AA197">
        <v>526</v>
      </c>
      <c r="AB197">
        <v>341.68421052631584</v>
      </c>
    </row>
    <row r="198" spans="1:28" x14ac:dyDescent="0.3">
      <c r="A198" s="2" t="s">
        <v>221</v>
      </c>
      <c r="B198" s="2">
        <v>60</v>
      </c>
      <c r="C198" s="2">
        <v>2</v>
      </c>
      <c r="D198" s="2">
        <v>62</v>
      </c>
      <c r="E198">
        <v>0.45000000000000018</v>
      </c>
      <c r="F198">
        <v>-0.79999999999999982</v>
      </c>
      <c r="G198">
        <v>-0.65000000000000036</v>
      </c>
      <c r="H198">
        <v>-0.33333333333333304</v>
      </c>
      <c r="I198">
        <v>150.3263157894736</v>
      </c>
      <c r="J198">
        <v>-198.37222222222215</v>
      </c>
      <c r="K198">
        <v>-170.44999999999993</v>
      </c>
      <c r="L198">
        <v>-71.406779661016913</v>
      </c>
      <c r="M198">
        <v>-4.8999999999999995</v>
      </c>
      <c r="N198">
        <v>-4.1111111111111107</v>
      </c>
      <c r="O198">
        <v>-3.25</v>
      </c>
      <c r="P198">
        <v>-4.1481481481481479</v>
      </c>
      <c r="Q198">
        <v>-111.55555555555566</v>
      </c>
      <c r="R198">
        <v>-601.33333333333326</v>
      </c>
      <c r="S198">
        <v>-900</v>
      </c>
      <c r="T198">
        <v>-677.77</v>
      </c>
      <c r="U198">
        <v>2.625</v>
      </c>
      <c r="V198">
        <v>0.5</v>
      </c>
      <c r="W198">
        <v>0.5</v>
      </c>
      <c r="X198">
        <v>1.1071428571428572</v>
      </c>
      <c r="Y198">
        <v>-173.61904761904748</v>
      </c>
      <c r="Z198">
        <v>56.430555555555543</v>
      </c>
      <c r="AA198">
        <v>-60.285714285714334</v>
      </c>
      <c r="AB198">
        <v>12.585858585858546</v>
      </c>
    </row>
    <row r="199" spans="1:28" x14ac:dyDescent="0.3">
      <c r="A199" s="2" t="s">
        <v>222</v>
      </c>
      <c r="B199" s="2">
        <v>60</v>
      </c>
      <c r="C199" s="2">
        <v>2</v>
      </c>
      <c r="D199" s="2">
        <v>64</v>
      </c>
      <c r="E199">
        <v>-0.11111111111111116</v>
      </c>
      <c r="F199">
        <v>0.16666666666666652</v>
      </c>
      <c r="G199">
        <v>0.10526315789473673</v>
      </c>
      <c r="H199">
        <v>5.4545454545454231E-2</v>
      </c>
      <c r="I199">
        <v>433.66666666666663</v>
      </c>
      <c r="J199">
        <v>157.36813186813185</v>
      </c>
      <c r="K199">
        <v>58.852941176470608</v>
      </c>
      <c r="L199">
        <v>187.36141906873615</v>
      </c>
      <c r="M199">
        <v>-4.3333333333333339</v>
      </c>
      <c r="N199">
        <v>-2.8</v>
      </c>
      <c r="O199">
        <v>-2.7777777777777777</v>
      </c>
      <c r="P199">
        <v>-3.2857142857142856</v>
      </c>
      <c r="Q199">
        <v>-1248.375</v>
      </c>
      <c r="R199">
        <v>-404.73333333333346</v>
      </c>
      <c r="S199">
        <v>-651.44444444444446</v>
      </c>
      <c r="T199">
        <v>-724.69907407407413</v>
      </c>
      <c r="U199">
        <v>1.8888888888888888</v>
      </c>
      <c r="V199">
        <v>3.1</v>
      </c>
      <c r="W199">
        <v>0.77777777777777768</v>
      </c>
      <c r="X199">
        <v>1.9642857142857144</v>
      </c>
      <c r="Y199">
        <v>622.85714285714289</v>
      </c>
      <c r="Z199">
        <v>1400.9428571428571</v>
      </c>
      <c r="AA199">
        <v>49.269841269841436</v>
      </c>
      <c r="AB199">
        <v>631.5372807017543</v>
      </c>
    </row>
    <row r="200" spans="1:28" x14ac:dyDescent="0.3">
      <c r="A200" s="2" t="s">
        <v>223</v>
      </c>
      <c r="B200" s="2">
        <v>60</v>
      </c>
      <c r="C200" s="2">
        <v>2</v>
      </c>
      <c r="D200" s="2">
        <v>60</v>
      </c>
      <c r="E200">
        <v>9.9999999999999645E-2</v>
      </c>
      <c r="F200">
        <v>-0.69999999999999973</v>
      </c>
      <c r="G200">
        <v>-0.75</v>
      </c>
      <c r="H200">
        <v>-0.45000000000000018</v>
      </c>
      <c r="I200">
        <v>92.558823529411711</v>
      </c>
      <c r="J200">
        <v>57.243055555555657</v>
      </c>
      <c r="K200">
        <v>-257.16666666666674</v>
      </c>
      <c r="L200">
        <v>-28.484166666666852</v>
      </c>
      <c r="M200">
        <v>-3.1</v>
      </c>
      <c r="N200">
        <v>-3.2222222222222223</v>
      </c>
      <c r="O200">
        <v>-1.1000000000000001</v>
      </c>
      <c r="P200">
        <v>-2.4482758620689653</v>
      </c>
      <c r="Q200">
        <v>-1068.1428571428571</v>
      </c>
      <c r="R200">
        <v>-813.83333333333348</v>
      </c>
      <c r="S200">
        <v>-229.42857142857144</v>
      </c>
      <c r="T200">
        <v>-708.71428571428578</v>
      </c>
      <c r="U200">
        <v>1.5555555555555558</v>
      </c>
      <c r="V200">
        <v>-1</v>
      </c>
      <c r="W200">
        <v>3.2222222222222223</v>
      </c>
      <c r="X200">
        <v>1.1785714285714284</v>
      </c>
      <c r="Y200">
        <v>470.4</v>
      </c>
      <c r="Z200">
        <v>-349.5</v>
      </c>
      <c r="AA200">
        <v>753.42857142857133</v>
      </c>
      <c r="AB200">
        <v>185.76666666666677</v>
      </c>
    </row>
    <row r="201" spans="1:28" x14ac:dyDescent="0.3">
      <c r="A201" s="2" t="s">
        <v>225</v>
      </c>
      <c r="B201" s="2">
        <v>60</v>
      </c>
      <c r="C201" s="2">
        <v>2</v>
      </c>
      <c r="D201" s="2">
        <v>67</v>
      </c>
      <c r="E201">
        <v>-0.10000000000000009</v>
      </c>
      <c r="F201">
        <v>0.15000000000000036</v>
      </c>
      <c r="G201">
        <v>0.64999999999999991</v>
      </c>
      <c r="H201">
        <v>0.23333333333333339</v>
      </c>
      <c r="I201">
        <v>44.25</v>
      </c>
      <c r="J201">
        <v>-168.91666666666674</v>
      </c>
      <c r="K201">
        <v>83.88811188811178</v>
      </c>
      <c r="L201">
        <v>-21.601518026565373</v>
      </c>
      <c r="M201">
        <v>-3</v>
      </c>
      <c r="N201">
        <v>-1.5</v>
      </c>
      <c r="O201">
        <v>0.71428571428571441</v>
      </c>
      <c r="P201">
        <v>-1.3599999999999999</v>
      </c>
      <c r="Q201">
        <v>-601.66666666666674</v>
      </c>
      <c r="R201">
        <v>-261.04444444444437</v>
      </c>
      <c r="S201">
        <v>-577.49999999999989</v>
      </c>
      <c r="T201">
        <v>-450.44444444444434</v>
      </c>
      <c r="U201">
        <v>0.33333333333333331</v>
      </c>
      <c r="V201">
        <v>0</v>
      </c>
      <c r="W201">
        <v>-0.5</v>
      </c>
      <c r="X201">
        <v>-0.10526315789473684</v>
      </c>
      <c r="Y201">
        <v>102.5</v>
      </c>
      <c r="Z201">
        <v>1014.5</v>
      </c>
      <c r="AA201">
        <v>811.75</v>
      </c>
      <c r="AB201">
        <v>248.83333333333331</v>
      </c>
    </row>
    <row r="202" spans="1:28" x14ac:dyDescent="0.3">
      <c r="A202" s="2" t="s">
        <v>226</v>
      </c>
      <c r="B202" s="2">
        <v>60</v>
      </c>
      <c r="C202" s="2">
        <v>1</v>
      </c>
      <c r="D202" s="2">
        <v>72</v>
      </c>
      <c r="E202">
        <v>0.25</v>
      </c>
      <c r="F202">
        <v>0.10000000000000009</v>
      </c>
      <c r="G202">
        <v>0.89999999999999991</v>
      </c>
      <c r="H202">
        <v>0.41666666666666696</v>
      </c>
      <c r="I202">
        <v>61.233333333333348</v>
      </c>
      <c r="J202">
        <v>99.179166666666674</v>
      </c>
      <c r="K202">
        <v>-80.333333333333371</v>
      </c>
      <c r="L202">
        <v>42.908333333333303</v>
      </c>
      <c r="M202">
        <v>0.88888888888888884</v>
      </c>
      <c r="N202">
        <v>1.2999999999999998</v>
      </c>
      <c r="O202">
        <v>2.5555555555555554</v>
      </c>
      <c r="P202">
        <v>1.5714285714285712</v>
      </c>
      <c r="Q202">
        <v>705</v>
      </c>
      <c r="R202">
        <v>697.8</v>
      </c>
      <c r="S202">
        <v>1108.2</v>
      </c>
      <c r="T202">
        <v>836.99999999999989</v>
      </c>
      <c r="U202">
        <v>-0.75</v>
      </c>
      <c r="V202">
        <v>3.1</v>
      </c>
      <c r="W202">
        <v>1.625</v>
      </c>
      <c r="X202">
        <v>1.4615384615384612</v>
      </c>
      <c r="Y202">
        <v>-470.71428571428567</v>
      </c>
      <c r="Z202">
        <v>652.57142857142856</v>
      </c>
      <c r="AA202">
        <v>51.342857142857156</v>
      </c>
      <c r="AB202">
        <v>128.61111111111109</v>
      </c>
    </row>
    <row r="203" spans="1:28" x14ac:dyDescent="0.3">
      <c r="A203" s="2" t="s">
        <v>228</v>
      </c>
      <c r="B203" s="2">
        <v>60</v>
      </c>
      <c r="C203" s="2">
        <v>1</v>
      </c>
      <c r="D203" s="2">
        <v>72</v>
      </c>
      <c r="E203">
        <v>-0.25</v>
      </c>
      <c r="F203">
        <v>-0.54999999999999982</v>
      </c>
      <c r="G203">
        <v>0.25</v>
      </c>
      <c r="H203">
        <v>-0.18333333333333357</v>
      </c>
      <c r="I203">
        <v>179.25328947368416</v>
      </c>
      <c r="J203">
        <v>-45.422794117647072</v>
      </c>
      <c r="K203">
        <v>187.71250000000009</v>
      </c>
      <c r="L203">
        <v>108.90261865793764</v>
      </c>
      <c r="M203">
        <v>-3.1111111111111112</v>
      </c>
      <c r="N203">
        <v>-4.6999999999999993</v>
      </c>
      <c r="O203">
        <v>-4.3000000000000007</v>
      </c>
      <c r="P203">
        <v>-4.068965517241379</v>
      </c>
      <c r="Q203">
        <v>-750.84126984126999</v>
      </c>
      <c r="R203">
        <v>-1321.9</v>
      </c>
      <c r="S203">
        <v>-1257.4666666666667</v>
      </c>
      <c r="T203">
        <v>-1121.8571428571429</v>
      </c>
      <c r="U203">
        <v>3.666666666666667</v>
      </c>
      <c r="V203">
        <v>3.75</v>
      </c>
      <c r="W203">
        <v>4.25</v>
      </c>
      <c r="X203">
        <v>3.9090909090909087</v>
      </c>
      <c r="Y203">
        <v>1389.3333333333333</v>
      </c>
      <c r="Z203">
        <v>1019.6607142857143</v>
      </c>
      <c r="AA203">
        <v>1352.7750000000001</v>
      </c>
      <c r="AB203">
        <v>1236.0808080808083</v>
      </c>
    </row>
    <row r="204" spans="1:28" x14ac:dyDescent="0.3">
      <c r="A204" s="2" t="s">
        <v>229</v>
      </c>
      <c r="B204" s="2">
        <v>60</v>
      </c>
      <c r="C204" s="2">
        <v>1</v>
      </c>
      <c r="D204" s="2">
        <v>74</v>
      </c>
      <c r="E204">
        <v>0</v>
      </c>
      <c r="F204">
        <v>0.29999999999999982</v>
      </c>
      <c r="G204">
        <v>-0.36842105263157876</v>
      </c>
      <c r="H204">
        <v>-1.6949152542372836E-2</v>
      </c>
      <c r="I204">
        <v>20.5</v>
      </c>
      <c r="J204">
        <v>-234.90000000000009</v>
      </c>
      <c r="K204">
        <v>221.58181818181833</v>
      </c>
      <c r="L204">
        <v>4.4864864864864558</v>
      </c>
      <c r="M204">
        <v>0.39999999999999991</v>
      </c>
      <c r="N204">
        <v>0.39999999999999991</v>
      </c>
      <c r="O204">
        <v>0.88888888888888884</v>
      </c>
      <c r="P204">
        <v>0.55172413793103425</v>
      </c>
      <c r="Q204">
        <v>-667.07500000000005</v>
      </c>
      <c r="R204">
        <v>-68.233333333333348</v>
      </c>
      <c r="S204">
        <v>51.333333333333258</v>
      </c>
      <c r="T204">
        <v>-288.36752136752125</v>
      </c>
      <c r="U204">
        <v>-0.11111111111111116</v>
      </c>
      <c r="V204">
        <v>1.7999999999999998</v>
      </c>
      <c r="W204">
        <v>1.7000000000000002</v>
      </c>
      <c r="X204">
        <v>1.1724137931034482</v>
      </c>
      <c r="Y204">
        <v>246.75</v>
      </c>
      <c r="Z204">
        <v>333.74285714285713</v>
      </c>
      <c r="AA204">
        <v>339.27499999999998</v>
      </c>
      <c r="AB204">
        <v>254.94444444444434</v>
      </c>
    </row>
    <row r="205" spans="1:28" x14ac:dyDescent="0.3">
      <c r="A205" s="2" t="s">
        <v>231</v>
      </c>
      <c r="B205" s="2">
        <v>60</v>
      </c>
      <c r="C205" s="2">
        <v>2</v>
      </c>
      <c r="D205" s="2">
        <v>73</v>
      </c>
      <c r="E205">
        <v>0.84999999999999987</v>
      </c>
      <c r="F205">
        <v>1.2777777777777777</v>
      </c>
      <c r="G205">
        <v>0.64999999999999991</v>
      </c>
      <c r="H205">
        <v>0.9137931034482758</v>
      </c>
      <c r="I205">
        <v>237.91666666666663</v>
      </c>
      <c r="J205">
        <v>346.60683760683764</v>
      </c>
      <c r="K205">
        <v>-105.77083333333326</v>
      </c>
      <c r="L205">
        <v>140.23255813953483</v>
      </c>
      <c r="M205">
        <v>-0.25</v>
      </c>
      <c r="N205">
        <v>-0.60000000000000009</v>
      </c>
      <c r="O205">
        <v>0.625</v>
      </c>
      <c r="P205">
        <v>0</v>
      </c>
      <c r="Q205">
        <v>-526.83333333333326</v>
      </c>
      <c r="R205">
        <v>-86.666666666666629</v>
      </c>
      <c r="S205">
        <v>224.33333333333326</v>
      </c>
      <c r="T205">
        <v>-101.88888888888891</v>
      </c>
      <c r="U205">
        <v>2.1111111111111107</v>
      </c>
      <c r="V205">
        <v>1.5555555555555554</v>
      </c>
      <c r="W205">
        <v>2</v>
      </c>
      <c r="X205">
        <v>1.8888888888888888</v>
      </c>
      <c r="Y205">
        <v>580.16666666666674</v>
      </c>
      <c r="Z205">
        <v>306.11428571428564</v>
      </c>
      <c r="AA205">
        <v>388.19047619047626</v>
      </c>
      <c r="AB205">
        <v>444.75454545454545</v>
      </c>
    </row>
    <row r="206" spans="1:28" x14ac:dyDescent="0.3">
      <c r="A206" s="2" t="s">
        <v>232</v>
      </c>
      <c r="B206" s="2">
        <v>60</v>
      </c>
      <c r="C206" s="2">
        <v>2</v>
      </c>
      <c r="D206" s="2">
        <v>70</v>
      </c>
      <c r="E206">
        <v>-0.19999999999999973</v>
      </c>
      <c r="F206">
        <v>1.75</v>
      </c>
      <c r="G206">
        <v>0.25</v>
      </c>
      <c r="H206">
        <v>0.60000000000000009</v>
      </c>
      <c r="I206">
        <v>-91.061403508771946</v>
      </c>
      <c r="J206">
        <v>343.76470588235293</v>
      </c>
      <c r="K206">
        <v>-73.447712418300625</v>
      </c>
      <c r="L206">
        <v>62.400134952766621</v>
      </c>
      <c r="M206">
        <v>-5.1111111111111107</v>
      </c>
      <c r="N206">
        <v>-4.8888888888888893</v>
      </c>
      <c r="O206">
        <v>-4.9000000000000004</v>
      </c>
      <c r="P206">
        <v>-4.9642857142857144</v>
      </c>
      <c r="Q206">
        <v>-1442.7111111111112</v>
      </c>
      <c r="R206">
        <v>-1416.7222222222222</v>
      </c>
      <c r="S206">
        <v>-1409.35</v>
      </c>
      <c r="T206">
        <v>-1429.4699248120301</v>
      </c>
      <c r="U206">
        <v>2.25</v>
      </c>
      <c r="V206">
        <v>-0.33333333333333348</v>
      </c>
      <c r="W206">
        <v>2</v>
      </c>
      <c r="X206">
        <v>1.2083333333333335</v>
      </c>
      <c r="Y206">
        <v>187.625</v>
      </c>
      <c r="Z206">
        <v>-141.57142857142856</v>
      </c>
      <c r="AA206">
        <v>302.34285714285716</v>
      </c>
      <c r="AB206">
        <v>121.61931818181813</v>
      </c>
    </row>
    <row r="207" spans="1:28" x14ac:dyDescent="0.3">
      <c r="A207" s="2" t="s">
        <v>233</v>
      </c>
      <c r="B207" s="2">
        <v>60</v>
      </c>
      <c r="C207" s="2">
        <v>2</v>
      </c>
      <c r="D207" s="2">
        <v>70</v>
      </c>
      <c r="E207">
        <v>0.79999999999999982</v>
      </c>
      <c r="F207">
        <v>-0.69999999999999973</v>
      </c>
      <c r="G207">
        <v>-0.75</v>
      </c>
      <c r="H207">
        <v>-0.21666666666666679</v>
      </c>
      <c r="I207">
        <v>78.285714285714334</v>
      </c>
      <c r="J207">
        <v>-93.06666666666672</v>
      </c>
      <c r="K207">
        <v>-193.75641025641028</v>
      </c>
      <c r="L207">
        <v>-64.08880550343963</v>
      </c>
      <c r="M207">
        <v>-4.1999999999999993</v>
      </c>
      <c r="N207">
        <v>-1.5555555555555554</v>
      </c>
      <c r="O207">
        <v>-2.4</v>
      </c>
      <c r="P207">
        <v>-2.7586206896551726</v>
      </c>
      <c r="Q207">
        <v>-1251.3333333333333</v>
      </c>
      <c r="R207">
        <v>-241.02222222222213</v>
      </c>
      <c r="S207">
        <v>-743.30357142857144</v>
      </c>
      <c r="T207">
        <v>-763.68218623481778</v>
      </c>
      <c r="U207">
        <v>-0.33333333333333348</v>
      </c>
      <c r="V207">
        <v>0.375</v>
      </c>
      <c r="W207">
        <v>3</v>
      </c>
      <c r="X207">
        <v>1.1363636363636362</v>
      </c>
      <c r="Y207">
        <v>128.70000000000005</v>
      </c>
      <c r="Z207">
        <v>165</v>
      </c>
      <c r="AA207">
        <v>455.38095238095241</v>
      </c>
      <c r="AB207">
        <v>236.93697478991589</v>
      </c>
    </row>
    <row r="208" spans="1:28" x14ac:dyDescent="0.3">
      <c r="A208" s="2" t="s">
        <v>234</v>
      </c>
      <c r="B208" s="2">
        <v>60</v>
      </c>
      <c r="C208" s="2">
        <v>2</v>
      </c>
      <c r="D208" s="2">
        <v>75</v>
      </c>
      <c r="E208">
        <v>-0.57894736842105243</v>
      </c>
      <c r="F208">
        <v>-0.20000000000000018</v>
      </c>
      <c r="G208">
        <v>0.30000000000000004</v>
      </c>
      <c r="H208">
        <v>-0.15254237288135575</v>
      </c>
      <c r="I208">
        <v>-161.35714285714283</v>
      </c>
      <c r="J208">
        <v>-164.3125</v>
      </c>
      <c r="K208">
        <v>-55.381818181818176</v>
      </c>
      <c r="L208">
        <v>-134.89066339066341</v>
      </c>
      <c r="M208">
        <v>0.83333333333333326</v>
      </c>
      <c r="N208">
        <v>-0.125</v>
      </c>
      <c r="O208">
        <v>0.80000000000000027</v>
      </c>
      <c r="P208">
        <v>0.42105263157894735</v>
      </c>
      <c r="Q208">
        <v>548.4666666666667</v>
      </c>
      <c r="R208">
        <v>211.75</v>
      </c>
      <c r="S208">
        <v>-153.66666666666669</v>
      </c>
      <c r="T208">
        <v>245.6615384615385</v>
      </c>
      <c r="U208">
        <v>1.25</v>
      </c>
      <c r="V208">
        <v>1.8888888888888888</v>
      </c>
      <c r="W208">
        <v>0.29999999999999982</v>
      </c>
      <c r="X208">
        <v>1.1111111111111112</v>
      </c>
      <c r="Y208">
        <v>263.25</v>
      </c>
      <c r="Z208">
        <v>169</v>
      </c>
      <c r="AA208">
        <v>-39.555555555555543</v>
      </c>
      <c r="AB208">
        <v>128.12307692307695</v>
      </c>
    </row>
    <row r="209" spans="1:28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-0.20000000000000018</v>
      </c>
      <c r="F209">
        <v>-1.25</v>
      </c>
      <c r="G209">
        <v>-1.4500000000000002</v>
      </c>
      <c r="H209">
        <v>-0.96666666666666679</v>
      </c>
      <c r="I209">
        <v>38.467492260061931</v>
      </c>
      <c r="J209">
        <v>-382.17647058823536</v>
      </c>
      <c r="K209">
        <v>-333.0605263157895</v>
      </c>
      <c r="L209">
        <v>-227.87769541778971</v>
      </c>
      <c r="M209">
        <v>-0.11111111111111116</v>
      </c>
      <c r="N209">
        <v>0.42857142857142838</v>
      </c>
      <c r="O209">
        <v>-1.1000000000000001</v>
      </c>
      <c r="P209">
        <v>-0.34615384615384626</v>
      </c>
      <c r="Q209">
        <v>108.71428571428578</v>
      </c>
      <c r="R209">
        <v>727.08333333333337</v>
      </c>
      <c r="S209">
        <v>-572.85714285714289</v>
      </c>
      <c r="T209">
        <v>3.9852941176470722</v>
      </c>
      <c r="U209">
        <v>0.55555555555555536</v>
      </c>
      <c r="V209">
        <v>-1.1000000000000001</v>
      </c>
      <c r="W209">
        <v>-0.11111111111111116</v>
      </c>
      <c r="X209">
        <v>-0.25</v>
      </c>
      <c r="Y209">
        <v>-87.64285714285711</v>
      </c>
      <c r="Z209">
        <v>-948.20833333333326</v>
      </c>
      <c r="AA209">
        <v>-640.72499999999991</v>
      </c>
      <c r="AB209">
        <v>-559.3375959079284</v>
      </c>
    </row>
    <row r="210" spans="1:28" x14ac:dyDescent="0.3">
      <c r="A210" s="2" t="s">
        <v>236</v>
      </c>
      <c r="B210" s="2">
        <v>60</v>
      </c>
      <c r="C210" s="2">
        <v>2</v>
      </c>
      <c r="D210" s="2">
        <v>73</v>
      </c>
      <c r="E210">
        <v>0.34210526315789469</v>
      </c>
      <c r="F210">
        <v>0.78947368421052611</v>
      </c>
      <c r="G210">
        <v>0.97500000000000009</v>
      </c>
      <c r="H210">
        <v>0.7068965517241379</v>
      </c>
      <c r="I210">
        <v>263.02357320099247</v>
      </c>
      <c r="J210">
        <v>335.45833333333326</v>
      </c>
      <c r="K210">
        <v>214.78619528619515</v>
      </c>
      <c r="L210">
        <v>277.98188653451814</v>
      </c>
      <c r="M210">
        <v>1.9</v>
      </c>
      <c r="N210">
        <v>0.77777777777777768</v>
      </c>
      <c r="O210">
        <v>-0.88888888888888906</v>
      </c>
      <c r="P210">
        <v>0.64285714285714302</v>
      </c>
      <c r="Q210">
        <v>521.54761904761915</v>
      </c>
      <c r="R210">
        <v>503.40000000000009</v>
      </c>
      <c r="S210">
        <v>48.5</v>
      </c>
      <c r="T210">
        <v>374.50735294117646</v>
      </c>
      <c r="U210">
        <v>-0.83333333333333304</v>
      </c>
      <c r="V210">
        <v>1.2222222222222223</v>
      </c>
      <c r="W210">
        <v>2.25</v>
      </c>
      <c r="X210">
        <v>1.043478260869565</v>
      </c>
      <c r="Y210">
        <v>-261.5</v>
      </c>
      <c r="Z210">
        <v>-298.73333333333335</v>
      </c>
      <c r="AA210">
        <v>883.15000000000009</v>
      </c>
      <c r="AB210">
        <v>38.658119658119631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MD210"/>
  <sheetViews>
    <sheetView zoomScale="85" zoomScaleNormal="85" workbookViewId="0">
      <selection sqref="A1:D1048576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6" t="s">
        <v>509</v>
      </c>
      <c r="KZ1" s="16" t="s">
        <v>510</v>
      </c>
      <c r="LA1" s="16" t="s">
        <v>511</v>
      </c>
      <c r="LB1" s="16" t="s">
        <v>512</v>
      </c>
      <c r="LC1" s="16" t="s">
        <v>513</v>
      </c>
      <c r="LD1" s="16" t="s">
        <v>514</v>
      </c>
      <c r="LE1" s="16" t="s">
        <v>549</v>
      </c>
      <c r="LF1" s="16" t="s">
        <v>550</v>
      </c>
      <c r="LG1" s="16" t="s">
        <v>515</v>
      </c>
      <c r="LH1" s="16" t="s">
        <v>516</v>
      </c>
      <c r="LI1" s="16" t="s">
        <v>517</v>
      </c>
      <c r="LJ1" s="16" t="s">
        <v>518</v>
      </c>
      <c r="LK1" s="16" t="s">
        <v>519</v>
      </c>
      <c r="LL1" s="16" t="s">
        <v>520</v>
      </c>
      <c r="LM1" s="16" t="s">
        <v>551</v>
      </c>
      <c r="LN1" s="16" t="s">
        <v>552</v>
      </c>
      <c r="LO1" s="17" t="s">
        <v>521</v>
      </c>
      <c r="LP1" s="17" t="s">
        <v>522</v>
      </c>
      <c r="LQ1" s="17" t="s">
        <v>523</v>
      </c>
      <c r="LR1" s="17" t="s">
        <v>524</v>
      </c>
      <c r="LS1" s="17" t="s">
        <v>525</v>
      </c>
      <c r="LT1" s="17" t="s">
        <v>526</v>
      </c>
      <c r="LU1" s="17" t="s">
        <v>553</v>
      </c>
      <c r="LV1" s="17" t="s">
        <v>554</v>
      </c>
      <c r="LW1" s="17" t="s">
        <v>527</v>
      </c>
      <c r="LX1" s="17" t="s">
        <v>528</v>
      </c>
      <c r="LY1" s="17" t="s">
        <v>529</v>
      </c>
      <c r="LZ1" s="17" t="s">
        <v>530</v>
      </c>
      <c r="MA1" s="17" t="s">
        <v>531</v>
      </c>
      <c r="MB1" s="17" t="s">
        <v>532</v>
      </c>
      <c r="MC1" s="17" t="s">
        <v>555</v>
      </c>
      <c r="MD1" s="17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5">
        <f>Tabla24[[#This Row],[ROS_NUM_COR_COD_ROS_TG_NEG]]-Tabla24[[#This Row],[PAS_NUM_COR_COD_ROS_TG_NEG]]</f>
        <v>0.17499999999999982</v>
      </c>
      <c r="KZ2" s="15">
        <f>Tabla24[[#This Row],[ROS_DUR_COR_COD_ROS_TG_NEG]]-Tabla24[[#This Row],[PAS_DUR_COR_COD_ROS_TG_NEG]]</f>
        <v>-167.45833333333337</v>
      </c>
      <c r="LA2" s="15">
        <f>Tabla24[[#This Row],[ROS_NUM_COR_COD_ROS_TG_NEU]]-Tabla24[[#This Row],[PAS_NUM_COR_COD_ROS_TG_NEU]]</f>
        <v>-0.35555555555555518</v>
      </c>
      <c r="LB2" s="15">
        <f>Tabla24[[#This Row],[ROS_DUR_COR_COD_ROS_TG_NEU]]-Tabla24[[#This Row],[PAS_DUR_COR_COD_ROS_TG_NEU]]</f>
        <v>-303.82417582417577</v>
      </c>
      <c r="LC2" s="15">
        <f>Tabla24[[#This Row],[ROS_NUM_COR_COD_ROS_TG_POS]]-Tabla24[[#This Row],[PAS_NUM_COR_COD_ROS_TG_POS]]</f>
        <v>2.7499999999999996</v>
      </c>
      <c r="LD2" s="15">
        <f>Tabla24[[#This Row],[ROS_DUR_COR_COD_ROS_TG_POS]]-Tabla24[[#This Row],[PAS_DUR_COR_COD_ROS_TG_POS]]</f>
        <v>-97.811111111111131</v>
      </c>
      <c r="LE2" s="15">
        <f>Tabla24[[#This Row],[ROS_NUM_COR_COD_ROS_TG_TOT]]-Tabla24[[#This Row],[PAS_NUM_COR_COD_ROS_TG_TOT]]</f>
        <v>0.92037037037037051</v>
      </c>
      <c r="LF2" s="15">
        <f>Tabla24[[#This Row],[ROS_DUR_COR_COD_ROS_TG_TOT]]-Tabla24[[#This Row],[PAS_DUR_COR_COD_ROS_TG_TOT]]</f>
        <v>-133.19027027027016</v>
      </c>
      <c r="LG2" s="15">
        <f>Tabla24[[#This Row],[ROS_NUM_COR_COD_ESC_TG_NEG]]-Tabla24[[#This Row],[PAS_NUM_COR_COD_ESC_TG_NEG]]</f>
        <v>-1.9</v>
      </c>
      <c r="LH2" s="15">
        <f>Tabla24[[#This Row],[ROS_DUR_COR_COD_ESC_TG_NEG]]-Tabla24[[#This Row],[PAS_DUR_COR_COD_ESC_TG_NEG]]</f>
        <v>-732.16666666666674</v>
      </c>
      <c r="LI2" s="15">
        <f>Tabla24[[#This Row],[ROS_NUM_COR_COD_ESC_TG_NEU]]-Tabla24[[#This Row],[PAS_NUM_COR_COD_ESC_TG_NEU]]</f>
        <v>1.6666666666666607E-2</v>
      </c>
      <c r="LJ2" s="15">
        <f>Tabla24[[#This Row],[ROS_NUM_COR_COD_ESC_TG_NEG]]-Tabla24[[#This Row],[PAS_NUM_COR_COD_ESC_TG_NEG]]</f>
        <v>-1.9</v>
      </c>
      <c r="LK2" s="15">
        <f>Tabla24[[#This Row],[ROS_NUM_COR_COD_ESC_TG_POS]]-Tabla24[[#This Row],[PAS_NUM_COR_COD_ESC_TG_POS]]</f>
        <v>-1.2000000000000002</v>
      </c>
      <c r="LL2" s="15">
        <f>Tabla24[[#This Row],[ROS_DUR_COR_COD_ESC_TG_POS]]-Tabla24[[#This Row],[PAS_DUR_COR_COD_ESC_TG_POS]]</f>
        <v>-723.94017094017101</v>
      </c>
      <c r="LM2" s="15">
        <f>Tabla24[[#This Row],[ROS_NUM_COR_COD_ESC_TG_TOT]]-Tabla24[[#This Row],[PAS_NUM_COR_COD_ESC_TG_TOT]]</f>
        <v>-0.97222222222222188</v>
      </c>
      <c r="LN2" s="15">
        <f>Tabla24[[#This Row],[ROS_DUR_COR_COD_ESC_TG_TOT]]-Tabla24[[#This Row],[PAS_DUR_COR_COD_ESC_TG_TOT]]</f>
        <v>-475.8778467908902</v>
      </c>
      <c r="LO2" s="15">
        <f>Tabla24[[#This Row],[PAS_NUM_COR_COD_ROS_TG_NEG]]-Tabla24[[#This Row],[ESC_NUM_COR_COD_ROS_TG_NEG]]</f>
        <v>0.10000000000000009</v>
      </c>
      <c r="LP2" s="15">
        <f>Tabla24[[#This Row],[PAS_DUR_COR_COD_ROS_TG_NEG]]-Tabla24[[#This Row],[ESC_DUR_COR_COD_ROS_TG_NEG]]</f>
        <v>-55.041666666666629</v>
      </c>
      <c r="LQ2" s="15">
        <f>Tabla24[[#This Row],[PAS_NUM_COR_COD_ROS_TG_NEU]]-Tabla24[[#This Row],[ESC_NUM_COR_COD_ROS_TG_NEU]]</f>
        <v>-0.20000000000000018</v>
      </c>
      <c r="LR2" s="15">
        <f>Tabla24[[#This Row],[PAS_DUR_COR_COD_ROS_TG_NEU]]-Tabla24[[#This Row],[ESC_DUR_COR_COD_ROS_TG_NEU]]</f>
        <v>-65.461538461538566</v>
      </c>
      <c r="LS2" s="15">
        <f>Tabla24[[#This Row],[PAS_NUM_COR_COD_ROS_TG_POS]]-Tabla24[[#This Row],[ESC_NUM_COR_COD_ROS_TG_POS]]</f>
        <v>0.85000000000000009</v>
      </c>
      <c r="LT2" s="15">
        <f>Tabla24[[#This Row],[PAS_DUR_COR_COD_ROS_TG_POS]]-Tabla24[[#This Row],[ESC_DUR_COR_COD_ROS_TG_POS]]</f>
        <v>477.91111111111104</v>
      </c>
      <c r="LU2" s="15">
        <f>Tabla24[[#This Row],[PAS_NUM_COR_COD_ROS_TG_TOT]]-Tabla24[[#This Row],[ESC_NUM_COR_COD_ROS_TG_TOT]]</f>
        <v>0.26609195402298846</v>
      </c>
      <c r="LV2" s="15">
        <f>Tabla24[[#This Row],[PAS_DUR_COR_COD_ROS_TG_TOT]]-Tabla24[[#This Row],[ESC_DUR_COR_COD_ROS_TG_TOT]]</f>
        <v>72.520270270270203</v>
      </c>
      <c r="LW2" s="15">
        <f>Tabla24[[#This Row],[PAS_NUM_COR_COD_ESC_TG_NEG]]-Tabla24[[#This Row],[ESC_NUM_COR_COD_ESC_TG_NEG]]</f>
        <v>0.5</v>
      </c>
      <c r="LX2" s="15">
        <f>Tabla24[[#This Row],[PAS_DUR_COR_COD_ESC_TG_NEG]]-Tabla24[[#This Row],[ESC_DUR_COR_COD_ESC_TG_NEG]]</f>
        <v>210.75</v>
      </c>
      <c r="LY2" s="15">
        <f>Tabla24[[#This Row],[PAS_NUM_COR_COD_ESC_TG_NEU]]-Tabla24[[#This Row],[ESC_NUM_COR_COD_ESC_TG_NEU]]</f>
        <v>0.64999999999999991</v>
      </c>
      <c r="LZ2" s="15">
        <f>Tabla24[[#This Row],[PAS_DUR_COR_COD_ESC_TG_NEU]]-Tabla24[[#This Row],[ESC_DUR_COR_COD_ESC_TG_NEU]]</f>
        <v>214.66666666666674</v>
      </c>
      <c r="MA2" s="15">
        <f>Tabla24[[#This Row],[PAS_NUM_COR_COD_ESC_TG_POS]]-Tabla24[[#This Row],[ESC_NUM_COR_COD_ESC_TG_POS]]</f>
        <v>0.70000000000000018</v>
      </c>
      <c r="MB2" s="15">
        <f>Tabla24[[#This Row],[PAS_DUR_COR_COD_ESC_TG_POS]]-Tabla24[[#This Row],[ESC_DUR_COR_COD_ESC_TG_POS]]</f>
        <v>240.95604395604414</v>
      </c>
      <c r="MC2" s="15">
        <f>Tabla24[[#This Row],[PAS_NUM_COR_COD_ESC_TG_TOT]]-Tabla24[[#This Row],[ESC_NUM_COR_COD_ESC_TG_TOT]]</f>
        <v>0.62356321839080442</v>
      </c>
      <c r="MD2" s="15">
        <f>Tabla24[[#This Row],[PAS_DUR_COR_COD_ESC_TG_TOT]]-Tabla24[[#This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5">
        <f>Tabla24[[#This Row],[ROS_NUM_COR_COD_ROS_TG_NEG]]-Tabla24[[#This Row],[PAS_NUM_COR_COD_ROS_TG_NEG]]</f>
        <v>0.87719298245614041</v>
      </c>
      <c r="KZ3" s="15">
        <f>Tabla24[[#This Row],[ROS_DUR_COR_COD_ROS_TG_NEG]]-Tabla24[[#This Row],[PAS_DUR_COR_COD_ROS_TG_NEG]]</f>
        <v>165.07602339181267</v>
      </c>
      <c r="LA3" s="15">
        <f>Tabla24[[#This Row],[ROS_NUM_COR_COD_ROS_TG_NEU]]-Tabla24[[#This Row],[PAS_NUM_COR_COD_ROS_TG_NEU]]</f>
        <v>2.9777777777777779</v>
      </c>
      <c r="LB3" s="15">
        <f>Tabla24[[#This Row],[ROS_DUR_COR_COD_ROS_TG_NEU]]-Tabla24[[#This Row],[PAS_DUR_COR_COD_ROS_TG_NEU]]</f>
        <v>744.68333333333317</v>
      </c>
      <c r="LC3" s="15">
        <f>Tabla24[[#This Row],[ROS_NUM_COR_COD_ROS_TG_POS]]-Tabla24[[#This Row],[PAS_NUM_COR_COD_ROS_TG_POS]]</f>
        <v>1.5368421052631573</v>
      </c>
      <c r="LD3" s="15">
        <f>Tabla24[[#This Row],[ROS_DUR_COR_COD_ROS_TG_POS]]-Tabla24[[#This Row],[PAS_DUR_COR_COD_ROS_TG_POS]]</f>
        <v>399.43157894736839</v>
      </c>
      <c r="LE3" s="15">
        <f>Tabla24[[#This Row],[ROS_NUM_COR_COD_ROS_TG_TOT]]-Tabla24[[#This Row],[PAS_NUM_COR_COD_ROS_TG_TOT]]</f>
        <v>1.7721674876847295</v>
      </c>
      <c r="LF3" s="15">
        <f>Tabla24[[#This Row],[ROS_DUR_COR_COD_ROS_TG_TOT]]-Tabla24[[#This Row],[PAS_DUR_COR_COD_ROS_TG_TOT]]</f>
        <v>428.8460591133005</v>
      </c>
      <c r="LG3" s="15">
        <f>Tabla24[[#This Row],[ROS_NUM_COR_COD_ESC_TG_NEG]]-Tabla24[[#This Row],[PAS_NUM_COR_COD_ESC_TG_NEG]]</f>
        <v>-0.14035087719298245</v>
      </c>
      <c r="LH3" s="15">
        <f>Tabla24[[#This Row],[ROS_DUR_COR_COD_ESC_TG_NEG]]-Tabla24[[#This Row],[PAS_DUR_COR_COD_ESC_TG_NEG]]</f>
        <v>-14.430555555555543</v>
      </c>
      <c r="LI3" s="15">
        <f>Tabla24[[#This Row],[ROS_NUM_COR_COD_ESC_TG_NEU]]-Tabla24[[#This Row],[PAS_NUM_COR_COD_ESC_TG_NEU]]</f>
        <v>-2.15</v>
      </c>
      <c r="LJ3" s="15">
        <f>Tabla24[[#This Row],[ROS_NUM_COR_COD_ESC_TG_NEG]]-Tabla24[[#This Row],[PAS_NUM_COR_COD_ESC_TG_NEG]]</f>
        <v>-0.14035087719298245</v>
      </c>
      <c r="LK3" s="15">
        <f>Tabla24[[#This Row],[ROS_NUM_COR_COD_ESC_TG_POS]]-Tabla24[[#This Row],[PAS_NUM_COR_COD_ESC_TG_POS]]</f>
        <v>-1.1210526315789475</v>
      </c>
      <c r="LL3" s="15">
        <f>Tabla24[[#This Row],[ROS_DUR_COR_COD_ESC_TG_POS]]-Tabla24[[#This Row],[PAS_DUR_COR_COD_ESC_TG_POS]]</f>
        <v>-122.80952380952374</v>
      </c>
      <c r="LM3" s="15">
        <f>Tabla24[[#This Row],[ROS_NUM_COR_COD_ESC_TG_TOT]]-Tabla24[[#This Row],[PAS_NUM_COR_COD_ESC_TG_TOT]]</f>
        <v>-1.124384236453202</v>
      </c>
      <c r="LN3" s="15">
        <f>Tabla24[[#This Row],[ROS_DUR_COR_COD_ESC_TG_TOT]]-Tabla24[[#This Row],[PAS_DUR_COR_COD_ESC_TG_TOT]]</f>
        <v>-145.22200956937809</v>
      </c>
      <c r="LO3" s="15">
        <f>Tabla24[[#This Row],[PAS_NUM_COR_COD_ROS_TG_NEG]]-Tabla24[[#This Row],[ESC_NUM_COR_COD_ROS_TG_NEG]]</f>
        <v>2.3894736842105266</v>
      </c>
      <c r="LP3" s="15">
        <f>Tabla24[[#This Row],[PAS_DUR_COR_COD_ROS_TG_NEG]]-Tabla24[[#This Row],[ESC_DUR_COR_COD_ROS_TG_NEG]]</f>
        <v>620.61842105263167</v>
      </c>
      <c r="LQ3" s="15">
        <f>Tabla24[[#This Row],[PAS_NUM_COR_COD_ROS_TG_NEU]]-Tabla24[[#This Row],[ESC_NUM_COR_COD_ROS_TG_NEU]]</f>
        <v>2.9</v>
      </c>
      <c r="LR3" s="15">
        <f>Tabla24[[#This Row],[PAS_DUR_COR_COD_ROS_TG_NEU]]-Tabla24[[#This Row],[ESC_DUR_COR_COD_ROS_TG_NEU]]</f>
        <v>314.81666666666672</v>
      </c>
      <c r="LS3" s="15">
        <f>Tabla24[[#This Row],[PAS_NUM_COR_COD_ROS_TG_POS]]-Tabla24[[#This Row],[ESC_NUM_COR_COD_ROS_TG_POS]]</f>
        <v>1.1631578947368424</v>
      </c>
      <c r="LT3" s="15">
        <f>Tabla24[[#This Row],[PAS_DUR_COR_COD_ROS_TG_POS]]-Tabla24[[#This Row],[ESC_DUR_COR_COD_ROS_TG_POS]]</f>
        <v>263.46842105263158</v>
      </c>
      <c r="LU3" s="15">
        <f>Tabla24[[#This Row],[PAS_NUM_COR_COD_ROS_TG_TOT]]-Tabla24[[#This Row],[ESC_NUM_COR_COD_ROS_TG_TOT]]</f>
        <v>2.1540229885057469</v>
      </c>
      <c r="LV3" s="15">
        <f>Tabla24[[#This Row],[PAS_DUR_COR_COD_ROS_TG_TOT]]-Tabla24[[#This Row],[ESC_DUR_COR_COD_ROS_TG_TOT]]</f>
        <v>414.77298850574709</v>
      </c>
      <c r="LW3" s="15">
        <f>Tabla24[[#This Row],[PAS_NUM_COR_COD_ESC_TG_NEG]]-Tabla24[[#This Row],[ESC_NUM_COR_COD_ESC_TG_NEG]]</f>
        <v>-3.3263157894736839</v>
      </c>
      <c r="LX3" s="15">
        <f>Tabla24[[#This Row],[PAS_DUR_COR_COD_ESC_TG_NEG]]-Tabla24[[#This Row],[ESC_DUR_COR_COD_ESC_TG_NEG]]</f>
        <v>-789.44444444444446</v>
      </c>
      <c r="LY3" s="15">
        <f>Tabla24[[#This Row],[PAS_NUM_COR_COD_ESC_TG_NEU]]-Tabla24[[#This Row],[ESC_NUM_COR_COD_ESC_TG_NEU]]</f>
        <v>-2.9499999999999997</v>
      </c>
      <c r="LZ3" s="15">
        <f>Tabla24[[#This Row],[PAS_DUR_COR_COD_ESC_TG_NEU]]-Tabla24[[#This Row],[ESC_DUR_COR_COD_ESC_TG_NEU]]</f>
        <v>-553.66315789473697</v>
      </c>
      <c r="MA3" s="15">
        <f>Tabla24[[#This Row],[PAS_NUM_COR_COD_ESC_TG_POS]]-Tabla24[[#This Row],[ESC_NUM_COR_COD_ESC_TG_POS]]</f>
        <v>-1.8789473684210525</v>
      </c>
      <c r="MB3" s="15">
        <f>Tabla24[[#This Row],[PAS_DUR_COR_COD_ESC_TG_POS]]-Tabla24[[#This Row],[ESC_DUR_COR_COD_ESC_TG_POS]]</f>
        <v>-446.88888888888903</v>
      </c>
      <c r="MC3" s="15">
        <f>Tabla24[[#This Row],[PAS_NUM_COR_COD_ESC_TG_TOT]]-Tabla24[[#This Row],[ESC_NUM_COR_COD_ESC_TG_TOT]]</f>
        <v>-2.7160919540229886</v>
      </c>
      <c r="MD3" s="15">
        <f>Tabla24[[#This Row],[PAS_DUR_COR_COD_ESC_TG_TOT]]-Tabla24[[#This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5">
        <f>Tabla24[[#This Row],[ROS_NUM_COR_COD_ROS_TG_NEG]]-Tabla24[[#This Row],[PAS_NUM_COR_COD_ROS_TG_NEG]]</f>
        <v>-0.15000000000000036</v>
      </c>
      <c r="KZ4" s="15">
        <f>Tabla24[[#This Row],[ROS_DUR_COR_COD_ROS_TG_NEG]]-Tabla24[[#This Row],[PAS_DUR_COR_COD_ROS_TG_NEG]]</f>
        <v>334.85555555555561</v>
      </c>
      <c r="LA4" s="15">
        <f>Tabla24[[#This Row],[ROS_NUM_COR_COD_ROS_TG_NEU]]-Tabla24[[#This Row],[PAS_NUM_COR_COD_ROS_TG_NEU]]</f>
        <v>-1.3499999999999996</v>
      </c>
      <c r="LB4" s="15">
        <f>Tabla24[[#This Row],[ROS_DUR_COR_COD_ROS_TG_NEU]]-Tabla24[[#This Row],[PAS_DUR_COR_COD_ROS_TG_NEU]]</f>
        <v>515.49285714285702</v>
      </c>
      <c r="LC4" s="15">
        <f>Tabla24[[#This Row],[ROS_NUM_COR_COD_ROS_TG_POS]]-Tabla24[[#This Row],[PAS_NUM_COR_COD_ROS_TG_POS]]</f>
        <v>0.34999999999999964</v>
      </c>
      <c r="LD4" s="15">
        <f>Tabla24[[#This Row],[ROS_DUR_COR_COD_ROS_TG_POS]]-Tabla24[[#This Row],[PAS_DUR_COR_COD_ROS_TG_POS]]</f>
        <v>474.55555555555543</v>
      </c>
      <c r="LE4" s="15">
        <f>Tabla24[[#This Row],[ROS_NUM_COR_COD_ROS_TG_TOT]]-Tabla24[[#This Row],[PAS_NUM_COR_COD_ROS_TG_TOT]]</f>
        <v>-0.38333333333333375</v>
      </c>
      <c r="LF4" s="15">
        <f>Tabla24[[#This Row],[ROS_DUR_COR_COD_ROS_TG_TOT]]-Tabla24[[#This Row],[PAS_DUR_COR_COD_ROS_TG_TOT]]</f>
        <v>438.02413793103437</v>
      </c>
      <c r="LG4" s="15">
        <f>Tabla24[[#This Row],[ROS_NUM_COR_COD_ESC_TG_NEG]]-Tabla24[[#This Row],[PAS_NUM_COR_COD_ESC_TG_NEG]]</f>
        <v>-0.14999999999999991</v>
      </c>
      <c r="LH4" s="15">
        <f>Tabla24[[#This Row],[ROS_DUR_COR_COD_ESC_TG_NEG]]-Tabla24[[#This Row],[PAS_DUR_COR_COD_ESC_TG_NEG]]</f>
        <v>181.45833333333337</v>
      </c>
      <c r="LI4" s="15">
        <f>Tabla24[[#This Row],[ROS_NUM_COR_COD_ESC_TG_NEU]]-Tabla24[[#This Row],[PAS_NUM_COR_COD_ESC_TG_NEU]]</f>
        <v>-0.10000000000000009</v>
      </c>
      <c r="LJ4" s="15">
        <f>Tabla24[[#This Row],[ROS_NUM_COR_COD_ESC_TG_NEG]]-Tabla24[[#This Row],[PAS_NUM_COR_COD_ESC_TG_NEG]]</f>
        <v>-0.14999999999999991</v>
      </c>
      <c r="LK4" s="15">
        <f>Tabla24[[#This Row],[ROS_NUM_COR_COD_ESC_TG_POS]]-Tabla24[[#This Row],[PAS_NUM_COR_COD_ESC_TG_POS]]</f>
        <v>-0.69999999999999973</v>
      </c>
      <c r="LL4" s="15">
        <f>Tabla24[[#This Row],[ROS_DUR_COR_COD_ESC_TG_POS]]-Tabla24[[#This Row],[PAS_DUR_COR_COD_ESC_TG_POS]]</f>
        <v>225.76666666666677</v>
      </c>
      <c r="LM4" s="15">
        <f>Tabla24[[#This Row],[ROS_NUM_COR_COD_ESC_TG_TOT]]-Tabla24[[#This Row],[PAS_NUM_COR_COD_ESC_TG_TOT]]</f>
        <v>-0.31666666666666643</v>
      </c>
      <c r="LN4" s="15">
        <f>Tabla24[[#This Row],[ROS_DUR_COR_COD_ESC_TG_TOT]]-Tabla24[[#This Row],[PAS_DUR_COR_COD_ESC_TG_TOT]]</f>
        <v>365.20695970695965</v>
      </c>
      <c r="LO4" s="15">
        <f>Tabla24[[#This Row],[PAS_NUM_COR_COD_ROS_TG_NEG]]-Tabla24[[#This Row],[ESC_NUM_COR_COD_ROS_TG_NEG]]</f>
        <v>2.5500000000000003</v>
      </c>
      <c r="LP4" s="15">
        <f>Tabla24[[#This Row],[PAS_DUR_COR_COD_ROS_TG_NEG]]-Tabla24[[#This Row],[ESC_DUR_COR_COD_ROS_TG_NEG]]</f>
        <v>114.98571428571438</v>
      </c>
      <c r="LQ4" s="15">
        <f>Tabla24[[#This Row],[PAS_NUM_COR_COD_ROS_TG_NEU]]-Tabla24[[#This Row],[ESC_NUM_COR_COD_ROS_TG_NEU]]</f>
        <v>2.25</v>
      </c>
      <c r="LR4" s="15">
        <f>Tabla24[[#This Row],[PAS_DUR_COR_COD_ROS_TG_NEU]]-Tabla24[[#This Row],[ESC_DUR_COR_COD_ROS_TG_NEU]]</f>
        <v>252.36428571428576</v>
      </c>
      <c r="LS4" s="15">
        <f>Tabla24[[#This Row],[PAS_NUM_COR_COD_ROS_TG_POS]]-Tabla24[[#This Row],[ESC_NUM_COR_COD_ROS_TG_POS]]</f>
        <v>0.85000000000000053</v>
      </c>
      <c r="LT4" s="15">
        <f>Tabla24[[#This Row],[PAS_DUR_COR_COD_ROS_TG_POS]]-Tabla24[[#This Row],[ESC_DUR_COR_COD_ROS_TG_POS]]</f>
        <v>189.66666666666674</v>
      </c>
      <c r="LU4" s="15">
        <f>Tabla24[[#This Row],[PAS_NUM_COR_COD_ROS_TG_TOT]]-Tabla24[[#This Row],[ESC_NUM_COR_COD_ROS_TG_TOT]]</f>
        <v>1.8833333333333333</v>
      </c>
      <c r="LV4" s="15">
        <f>Tabla24[[#This Row],[PAS_DUR_COR_COD_ROS_TG_TOT]]-Tabla24[[#This Row],[ESC_DUR_COR_COD_ROS_TG_TOT]]</f>
        <v>181.42803598200908</v>
      </c>
      <c r="LW4" s="15">
        <f>Tabla24[[#This Row],[PAS_NUM_COR_COD_ESC_TG_NEG]]-Tabla24[[#This Row],[ESC_NUM_COR_COD_ESC_TG_NEG]]</f>
        <v>-2.4500000000000002</v>
      </c>
      <c r="LX4" s="15">
        <f>Tabla24[[#This Row],[PAS_DUR_COR_COD_ESC_TG_NEG]]-Tabla24[[#This Row],[ESC_DUR_COR_COD_ESC_TG_NEG]]</f>
        <v>-581.43333333333328</v>
      </c>
      <c r="LY4" s="15">
        <f>Tabla24[[#This Row],[PAS_NUM_COR_COD_ESC_TG_NEU]]-Tabla24[[#This Row],[ESC_NUM_COR_COD_ESC_TG_NEU]]</f>
        <v>-2.2000000000000002</v>
      </c>
      <c r="LZ4" s="15">
        <f>Tabla24[[#This Row],[PAS_DUR_COR_COD_ESC_TG_NEU]]-Tabla24[[#This Row],[ESC_DUR_COR_COD_ESC_TG_NEU]]</f>
        <v>-552.46315789473692</v>
      </c>
      <c r="MA4" s="15">
        <f>Tabla24[[#This Row],[PAS_NUM_COR_COD_ESC_TG_POS]]-Tabla24[[#This Row],[ESC_NUM_COR_COD_ESC_TG_POS]]</f>
        <v>-2.1999999999999997</v>
      </c>
      <c r="MB4" s="15">
        <f>Tabla24[[#This Row],[PAS_DUR_COR_COD_ESC_TG_POS]]-Tabla24[[#This Row],[ESC_DUR_COR_COD_ESC_TG_POS]]</f>
        <v>-389.26666666666677</v>
      </c>
      <c r="MC4" s="15">
        <f>Tabla24[[#This Row],[PAS_NUM_COR_COD_ESC_TG_TOT]]-Tabla24[[#This Row],[ESC_NUM_COR_COD_ESC_TG_TOT]]</f>
        <v>-2.2833333333333332</v>
      </c>
      <c r="MD4" s="15">
        <f>Tabla24[[#This Row],[PAS_DUR_COR_COD_ESC_TG_TOT]]-Tabla24[[#This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5">
        <f>Tabla24[[#This Row],[ROS_NUM_COR_COD_ROS_TG_NEG]]-Tabla24[[#This Row],[PAS_NUM_COR_COD_ROS_TG_NEG]]</f>
        <v>1.4111111111111105</v>
      </c>
      <c r="KZ5" s="15">
        <f>Tabla24[[#This Row],[ROS_DUR_COR_COD_ROS_TG_NEG]]-Tabla24[[#This Row],[PAS_DUR_COR_COD_ROS_TG_NEG]]</f>
        <v>295.22058823529414</v>
      </c>
      <c r="LA5" s="15">
        <f>Tabla24[[#This Row],[ROS_NUM_COR_COD_ROS_TG_NEU]]-Tabla24[[#This Row],[PAS_NUM_COR_COD_ROS_TG_NEU]]</f>
        <v>2.1</v>
      </c>
      <c r="LB5" s="15">
        <f>Tabla24[[#This Row],[ROS_DUR_COR_COD_ROS_TG_NEU]]-Tabla24[[#This Row],[PAS_DUR_COR_COD_ROS_TG_NEU]]</f>
        <v>316.25730994152059</v>
      </c>
      <c r="LC5" s="15">
        <f>Tabla24[[#This Row],[ROS_NUM_COR_COD_ROS_TG_POS]]-Tabla24[[#This Row],[PAS_NUM_COR_COD_ROS_TG_POS]]</f>
        <v>4.9999999999999822E-2</v>
      </c>
      <c r="LD5" s="15">
        <f>Tabla24[[#This Row],[ROS_DUR_COR_COD_ROS_TG_POS]]-Tabla24[[#This Row],[PAS_DUR_COR_COD_ROS_TG_POS]]</f>
        <v>-148.41666666666674</v>
      </c>
      <c r="LE5" s="15">
        <f>Tabla24[[#This Row],[ROS_NUM_COR_COD_ROS_TG_TOT]]-Tabla24[[#This Row],[PAS_NUM_COR_COD_ROS_TG_TOT]]</f>
        <v>1.2141025641025642</v>
      </c>
      <c r="LF5" s="15">
        <f>Tabla24[[#This Row],[ROS_DUR_COR_COD_ROS_TG_TOT]]-Tabla24[[#This Row],[PAS_DUR_COR_COD_ROS_TG_TOT]]</f>
        <v>158.0503703703705</v>
      </c>
      <c r="LG5" s="15">
        <f>Tabla24[[#This Row],[ROS_NUM_COR_COD_ESC_TG_NEG]]-Tabla24[[#This Row],[PAS_NUM_COR_COD_ESC_TG_NEG]]</f>
        <v>-1.0277777777777777</v>
      </c>
      <c r="LH5" s="15">
        <f>Tabla24[[#This Row],[ROS_DUR_COR_COD_ESC_TG_NEG]]-Tabla24[[#This Row],[PAS_DUR_COR_COD_ESC_TG_NEG]]</f>
        <v>-149.76315789473688</v>
      </c>
      <c r="LI5" s="15">
        <f>Tabla24[[#This Row],[ROS_NUM_COR_COD_ESC_TG_NEU]]-Tabla24[[#This Row],[PAS_NUM_COR_COD_ESC_TG_NEU]]</f>
        <v>-0.63888888888888884</v>
      </c>
      <c r="LJ5" s="15">
        <f>Tabla24[[#This Row],[ROS_NUM_COR_COD_ESC_TG_NEG]]-Tabla24[[#This Row],[PAS_NUM_COR_COD_ESC_TG_NEG]]</f>
        <v>-1.0277777777777777</v>
      </c>
      <c r="LK5" s="15">
        <f>Tabla24[[#This Row],[ROS_NUM_COR_COD_ESC_TG_POS]]-Tabla24[[#This Row],[PAS_NUM_COR_COD_ESC_TG_POS]]</f>
        <v>0.10000000000000009</v>
      </c>
      <c r="LL5" s="15">
        <f>Tabla24[[#This Row],[ROS_DUR_COR_COD_ESC_TG_POS]]-Tabla24[[#This Row],[PAS_DUR_COR_COD_ESC_TG_POS]]</f>
        <v>-86.714285714285779</v>
      </c>
      <c r="LM5" s="15">
        <f>Tabla24[[#This Row],[ROS_NUM_COR_COD_ESC_TG_TOT]]-Tabla24[[#This Row],[PAS_NUM_COR_COD_ESC_TG_TOT]]</f>
        <v>-0.52435897435897427</v>
      </c>
      <c r="LN5" s="15">
        <f>Tabla24[[#This Row],[ROS_DUR_COR_COD_ESC_TG_TOT]]-Tabla24[[#This Row],[PAS_DUR_COR_COD_ESC_TG_TOT]]</f>
        <v>-220.22715173025733</v>
      </c>
      <c r="LO5" s="15">
        <f>Tabla24[[#This Row],[PAS_NUM_COR_COD_ROS_TG_NEG]]-Tabla24[[#This Row],[ESC_NUM_COR_COD_ROS_TG_NEG]]</f>
        <v>1.7000000000000002</v>
      </c>
      <c r="LP5" s="15">
        <f>Tabla24[[#This Row],[PAS_DUR_COR_COD_ROS_TG_NEG]]-Tabla24[[#This Row],[ESC_DUR_COR_COD_ROS_TG_NEG]]</f>
        <v>417.81512605042019</v>
      </c>
      <c r="LQ5" s="15">
        <f>Tabla24[[#This Row],[PAS_NUM_COR_COD_ROS_TG_NEU]]-Tabla24[[#This Row],[ESC_NUM_COR_COD_ROS_TG_NEU]]</f>
        <v>1.6</v>
      </c>
      <c r="LR5" s="15">
        <f>Tabla24[[#This Row],[PAS_DUR_COR_COD_ROS_TG_NEU]]-Tabla24[[#This Row],[ESC_DUR_COR_COD_ROS_TG_NEU]]</f>
        <v>528.5315789473683</v>
      </c>
      <c r="LS5" s="15">
        <f>Tabla24[[#This Row],[PAS_NUM_COR_COD_ROS_TG_POS]]-Tabla24[[#This Row],[ESC_NUM_COR_COD_ROS_TG_POS]]</f>
        <v>3.6500000000000004</v>
      </c>
      <c r="LT5" s="15">
        <f>Tabla24[[#This Row],[PAS_DUR_COR_COD_ROS_TG_POS]]-Tabla24[[#This Row],[ESC_DUR_COR_COD_ROS_TG_POS]]</f>
        <v>1076.1666666666667</v>
      </c>
      <c r="LU5" s="15">
        <f>Tabla24[[#This Row],[PAS_NUM_COR_COD_ROS_TG_TOT]]-Tabla24[[#This Row],[ESC_NUM_COR_COD_ROS_TG_TOT]]</f>
        <v>2.3270114942528735</v>
      </c>
      <c r="LV5" s="15">
        <f>Tabla24[[#This Row],[PAS_DUR_COR_COD_ROS_TG_TOT]]-Tabla24[[#This Row],[ESC_DUR_COR_COD_ROS_TG_TOT]]</f>
        <v>667.79629629629619</v>
      </c>
      <c r="LW5" s="15">
        <f>Tabla24[[#This Row],[PAS_NUM_COR_COD_ESC_TG_NEG]]-Tabla24[[#This Row],[ESC_NUM_COR_COD_ESC_TG_NEG]]</f>
        <v>-0.75</v>
      </c>
      <c r="LX5" s="15">
        <f>Tabla24[[#This Row],[PAS_DUR_COR_COD_ESC_TG_NEG]]-Tabla24[[#This Row],[ESC_DUR_COR_COD_ESC_TG_NEG]]</f>
        <v>-523.95906432748529</v>
      </c>
      <c r="LY5" s="15">
        <f>Tabla24[[#This Row],[PAS_NUM_COR_COD_ESC_TG_NEU]]-Tabla24[[#This Row],[ESC_NUM_COR_COD_ESC_TG_NEU]]</f>
        <v>-1.1499999999999999</v>
      </c>
      <c r="LZ5" s="15">
        <f>Tabla24[[#This Row],[PAS_DUR_COR_COD_ESC_TG_NEU]]-Tabla24[[#This Row],[ESC_DUR_COR_COD_ESC_TG_NEU]]</f>
        <v>-359.42499999999995</v>
      </c>
      <c r="MA5" s="15">
        <f>Tabla24[[#This Row],[PAS_NUM_COR_COD_ESC_TG_POS]]-Tabla24[[#This Row],[ESC_NUM_COR_COD_ESC_TG_POS]]</f>
        <v>-3.5500000000000003</v>
      </c>
      <c r="MB5" s="15">
        <f>Tabla24[[#This Row],[PAS_DUR_COR_COD_ESC_TG_POS]]-Tabla24[[#This Row],[ESC_DUR_COR_COD_ESC_TG_POS]]</f>
        <v>-1033.242857142857</v>
      </c>
      <c r="MC5" s="15">
        <f>Tabla24[[#This Row],[PAS_NUM_COR_COD_ESC_TG_TOT]]-Tabla24[[#This Row],[ESC_NUM_COR_COD_ESC_TG_TOT]]</f>
        <v>-1.8350574712643679</v>
      </c>
      <c r="MD5" s="15">
        <f>Tabla24[[#This Row],[PAS_DUR_COR_COD_ESC_TG_TOT]]-Tabla24[[#This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5">
        <f>Tabla24[[#This Row],[ROS_NUM_COR_COD_ROS_TG_NEG]]-Tabla24[[#This Row],[PAS_NUM_COR_COD_ROS_TG_NEG]]</f>
        <v>2.1944444444444446</v>
      </c>
      <c r="KZ6" s="15">
        <f>Tabla24[[#This Row],[ROS_DUR_COR_COD_ROS_TG_NEG]]-Tabla24[[#This Row],[PAS_DUR_COR_COD_ROS_TG_NEG]]</f>
        <v>-63.717171717171595</v>
      </c>
      <c r="LA6" s="15">
        <f>Tabla24[[#This Row],[ROS_NUM_COR_COD_ROS_TG_NEU]]-Tabla24[[#This Row],[PAS_NUM_COR_COD_ROS_TG_NEU]]</f>
        <v>2.5500000000000003</v>
      </c>
      <c r="LB6" s="15">
        <f>Tabla24[[#This Row],[ROS_DUR_COR_COD_ROS_TG_NEU]]-Tabla24[[#This Row],[PAS_DUR_COR_COD_ROS_TG_NEU]]</f>
        <v>144.58181818181833</v>
      </c>
      <c r="LC6" s="15">
        <f>Tabla24[[#This Row],[ROS_NUM_COR_COD_ROS_TG_POS]]-Tabla24[[#This Row],[PAS_NUM_COR_COD_ROS_TG_POS]]</f>
        <v>2.2999999999999998</v>
      </c>
      <c r="LD6" s="15">
        <f>Tabla24[[#This Row],[ROS_DUR_COR_COD_ROS_TG_POS]]-Tabla24[[#This Row],[PAS_DUR_COR_COD_ROS_TG_POS]]</f>
        <v>-152.89999999999986</v>
      </c>
      <c r="LE6" s="15">
        <f>Tabla24[[#This Row],[ROS_NUM_COR_COD_ROS_TG_TOT]]-Tabla24[[#This Row],[PAS_NUM_COR_COD_ROS_TG_TOT]]</f>
        <v>2.3540229885057471</v>
      </c>
      <c r="LF6" s="15">
        <f>Tabla24[[#This Row],[ROS_DUR_COR_COD_ROS_TG_TOT]]-Tabla24[[#This Row],[PAS_DUR_COR_COD_ROS_TG_TOT]]</f>
        <v>-18.776939655172328</v>
      </c>
      <c r="LG6" s="15">
        <f>Tabla24[[#This Row],[ROS_NUM_COR_COD_ESC_TG_NEG]]-Tabla24[[#This Row],[PAS_NUM_COR_COD_ESC_TG_NEG]]</f>
        <v>-2.5444444444444443</v>
      </c>
      <c r="LH6" s="15">
        <f>Tabla24[[#This Row],[ROS_DUR_COR_COD_ESC_TG_NEG]]-Tabla24[[#This Row],[PAS_DUR_COR_COD_ESC_TG_NEG]]</f>
        <v>-1685.9</v>
      </c>
      <c r="LI6" s="15">
        <f>Tabla24[[#This Row],[ROS_NUM_COR_COD_ESC_TG_NEU]]-Tabla24[[#This Row],[PAS_NUM_COR_COD_ESC_TG_NEU]]</f>
        <v>-2.9</v>
      </c>
      <c r="LJ6" s="15">
        <f>Tabla24[[#This Row],[ROS_NUM_COR_COD_ESC_TG_NEG]]-Tabla24[[#This Row],[PAS_NUM_COR_COD_ESC_TG_NEG]]</f>
        <v>-2.5444444444444443</v>
      </c>
      <c r="LK6" s="15">
        <f>Tabla24[[#This Row],[ROS_NUM_COR_COD_ESC_TG_POS]]-Tabla24[[#This Row],[PAS_NUM_COR_COD_ESC_TG_POS]]</f>
        <v>-2.65</v>
      </c>
      <c r="LL6" s="15">
        <f>Tabla24[[#This Row],[ROS_DUR_COR_COD_ESC_TG_POS]]-Tabla24[[#This Row],[PAS_DUR_COR_COD_ESC_TG_POS]]</f>
        <v>-1397.3636363636363</v>
      </c>
      <c r="LM6" s="15">
        <f>Tabla24[[#This Row],[ROS_NUM_COR_COD_ESC_TG_TOT]]-Tabla24[[#This Row],[PAS_NUM_COR_COD_ESC_TG_TOT]]</f>
        <v>-2.699425287356322</v>
      </c>
      <c r="LN6" s="15">
        <f>Tabla24[[#This Row],[ROS_DUR_COR_COD_ESC_TG_TOT]]-Tabla24[[#This Row],[PAS_DUR_COR_COD_ESC_TG_TOT]]</f>
        <v>-1621.8043010752688</v>
      </c>
      <c r="LO6" s="15">
        <f>Tabla24[[#This Row],[PAS_NUM_COR_COD_ROS_TG_NEG]]-Tabla24[[#This Row],[ESC_NUM_COR_COD_ROS_TG_NEG]]</f>
        <v>2.15</v>
      </c>
      <c r="LP6" s="15">
        <f>Tabla24[[#This Row],[PAS_DUR_COR_COD_ROS_TG_NEG]]-Tabla24[[#This Row],[ESC_DUR_COR_COD_ROS_TG_NEG]]</f>
        <v>1348.4727272727273</v>
      </c>
      <c r="LQ6" s="15">
        <f>Tabla24[[#This Row],[PAS_NUM_COR_COD_ROS_TG_NEU]]-Tabla24[[#This Row],[ESC_NUM_COR_COD_ROS_TG_NEU]]</f>
        <v>2.75</v>
      </c>
      <c r="LR6" s="15">
        <f>Tabla24[[#This Row],[PAS_DUR_COR_COD_ROS_TG_NEU]]-Tabla24[[#This Row],[ESC_DUR_COR_COD_ROS_TG_NEU]]</f>
        <v>1422.0681818181818</v>
      </c>
      <c r="LS6" s="15">
        <f>Tabla24[[#This Row],[PAS_NUM_COR_COD_ROS_TG_POS]]-Tabla24[[#This Row],[ESC_NUM_COR_COD_ROS_TG_POS]]</f>
        <v>1.6</v>
      </c>
      <c r="LT6" s="15">
        <f>Tabla24[[#This Row],[PAS_DUR_COR_COD_ROS_TG_POS]]-Tabla24[[#This Row],[ESC_DUR_COR_COD_ROS_TG_POS]]</f>
        <v>1179.5999999999999</v>
      </c>
      <c r="LU6" s="15">
        <f>Tabla24[[#This Row],[PAS_NUM_COR_COD_ROS_TG_TOT]]-Tabla24[[#This Row],[ESC_NUM_COR_COD_ROS_TG_TOT]]</f>
        <v>2.1666666666666665</v>
      </c>
      <c r="LV6" s="15">
        <f>Tabla24[[#This Row],[PAS_DUR_COR_COD_ROS_TG_TOT]]-Tabla24[[#This Row],[ESC_DUR_COR_COD_ROS_TG_TOT]]</f>
        <v>1289.4895833333335</v>
      </c>
      <c r="LW6" s="15">
        <f>Tabla24[[#This Row],[PAS_NUM_COR_COD_ESC_TG_NEG]]-Tabla24[[#This Row],[ESC_NUM_COR_COD_ESC_TG_NEG]]</f>
        <v>-2.1</v>
      </c>
      <c r="LX6" s="15">
        <f>Tabla24[[#This Row],[PAS_DUR_COR_COD_ESC_TG_NEG]]-Tabla24[[#This Row],[ESC_DUR_COR_COD_ESC_TG_NEG]]</f>
        <v>461.90000000000009</v>
      </c>
      <c r="LY6" s="15">
        <f>Tabla24[[#This Row],[PAS_NUM_COR_COD_ESC_TG_NEU]]-Tabla24[[#This Row],[ESC_NUM_COR_COD_ESC_TG_NEU]]</f>
        <v>-2.2999999999999998</v>
      </c>
      <c r="LZ6" s="15">
        <f>Tabla24[[#This Row],[PAS_DUR_COR_COD_ESC_TG_NEU]]-Tabla24[[#This Row],[ESC_DUR_COR_COD_ESC_TG_NEU]]</f>
        <v>218.69999999999982</v>
      </c>
      <c r="MA6" s="15">
        <f>Tabla24[[#This Row],[PAS_NUM_COR_COD_ESC_TG_POS]]-Tabla24[[#This Row],[ESC_NUM_COR_COD_ESC_TG_POS]]</f>
        <v>-1.3499999999999996</v>
      </c>
      <c r="MB6" s="15">
        <f>Tabla24[[#This Row],[PAS_DUR_COR_COD_ESC_TG_POS]]-Tabla24[[#This Row],[ESC_DUR_COR_COD_ESC_TG_POS]]</f>
        <v>257.06363636363631</v>
      </c>
      <c r="MC6" s="15">
        <f>Tabla24[[#This Row],[PAS_NUM_COR_COD_ESC_TG_TOT]]-Tabla24[[#This Row],[ESC_NUM_COR_COD_ESC_TG_TOT]]</f>
        <v>-1.916666666666667</v>
      </c>
      <c r="MD6" s="15">
        <f>Tabla24[[#This Row],[PAS_DUR_COR_COD_ESC_TG_TOT]]-Tabla24[[#This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5">
        <f>Tabla24[[#This Row],[ROS_NUM_COR_COD_ROS_TG_NEG]]-Tabla24[[#This Row],[PAS_NUM_COR_COD_ROS_TG_NEG]]</f>
        <v>-2.7277777777777779</v>
      </c>
      <c r="KZ7" s="15">
        <f>Tabla24[[#This Row],[ROS_DUR_COR_COD_ROS_TG_NEG]]-Tabla24[[#This Row],[PAS_DUR_COR_COD_ROS_TG_NEG]]</f>
        <v>-445.71052631578948</v>
      </c>
      <c r="LA7" s="15">
        <f>Tabla24[[#This Row],[ROS_NUM_COR_COD_ROS_TG_NEU]]-Tabla24[[#This Row],[PAS_NUM_COR_COD_ROS_TG_NEU]]</f>
        <v>-2.6</v>
      </c>
      <c r="LB7" s="15">
        <f>Tabla24[[#This Row],[ROS_DUR_COR_COD_ROS_TG_NEU]]-Tabla24[[#This Row],[PAS_DUR_COR_COD_ROS_TG_NEU]]</f>
        <v>-479.35294117647061</v>
      </c>
      <c r="LC7" s="15">
        <f>Tabla24[[#This Row],[ROS_NUM_COR_COD_ROS_TG_POS]]-Tabla24[[#This Row],[PAS_NUM_COR_COD_ROS_TG_POS]]</f>
        <v>-3.65</v>
      </c>
      <c r="LD7" s="15">
        <f>Tabla24[[#This Row],[ROS_DUR_COR_COD_ROS_TG_POS]]-Tabla24[[#This Row],[PAS_DUR_COR_COD_ROS_TG_POS]]</f>
        <v>-758.83333333333337</v>
      </c>
      <c r="LE7" s="15">
        <f>Tabla24[[#This Row],[ROS_NUM_COR_COD_ROS_TG_TOT]]-Tabla24[[#This Row],[PAS_NUM_COR_COD_ROS_TG_TOT]]</f>
        <v>-2.9880952380952381</v>
      </c>
      <c r="LF7" s="15">
        <f>Tabla24[[#This Row],[ROS_DUR_COR_COD_ROS_TG_TOT]]-Tabla24[[#This Row],[PAS_DUR_COR_COD_ROS_TG_TOT]]</f>
        <v>-491.0462962962963</v>
      </c>
      <c r="LG7" s="15">
        <f>Tabla24[[#This Row],[ROS_NUM_COR_COD_ESC_TG_NEG]]-Tabla24[[#This Row],[PAS_NUM_COR_COD_ESC_TG_NEG]]</f>
        <v>-2.3555555555555552</v>
      </c>
      <c r="LH7" s="15">
        <f>Tabla24[[#This Row],[ROS_DUR_COR_COD_ESC_TG_NEG]]-Tabla24[[#This Row],[PAS_DUR_COR_COD_ESC_TG_NEG]]</f>
        <v>-453.12280701754389</v>
      </c>
      <c r="LI7" s="15">
        <f>Tabla24[[#This Row],[ROS_NUM_COR_COD_ESC_TG_NEU]]-Tabla24[[#This Row],[PAS_NUM_COR_COD_ESC_TG_NEU]]</f>
        <v>-3.5</v>
      </c>
      <c r="LJ7" s="15">
        <f>Tabla24[[#This Row],[ROS_NUM_COR_COD_ESC_TG_NEG]]-Tabla24[[#This Row],[PAS_NUM_COR_COD_ESC_TG_NEG]]</f>
        <v>-2.3555555555555552</v>
      </c>
      <c r="LK7" s="15">
        <f>Tabla24[[#This Row],[ROS_NUM_COR_COD_ESC_TG_POS]]-Tabla24[[#This Row],[PAS_NUM_COR_COD_ESC_TG_POS]]</f>
        <v>-1.8944444444444446</v>
      </c>
      <c r="LL7" s="15">
        <f>Tabla24[[#This Row],[ROS_DUR_COR_COD_ESC_TG_POS]]-Tabla24[[#This Row],[PAS_DUR_COR_COD_ESC_TG_POS]]</f>
        <v>-309.6875</v>
      </c>
      <c r="LM7" s="15">
        <f>Tabla24[[#This Row],[ROS_NUM_COR_COD_ESC_TG_TOT]]-Tabla24[[#This Row],[PAS_NUM_COR_COD_ESC_TG_TOT]]</f>
        <v>-2.5904761904761906</v>
      </c>
      <c r="LN7" s="15">
        <f>Tabla24[[#This Row],[ROS_DUR_COR_COD_ESC_TG_TOT]]-Tabla24[[#This Row],[PAS_DUR_COR_COD_ESC_TG_TOT]]</f>
        <v>-503.61725067385441</v>
      </c>
      <c r="LO7" s="15">
        <f>Tabla24[[#This Row],[PAS_NUM_COR_COD_ROS_TG_NEG]]-Tabla24[[#This Row],[ESC_NUM_COR_COD_ROS_TG_NEG]]</f>
        <v>1.9500000000000002</v>
      </c>
      <c r="LP7" s="15">
        <f>Tabla24[[#This Row],[PAS_DUR_COR_COD_ROS_TG_NEG]]-Tabla24[[#This Row],[ESC_DUR_COR_COD_ROS_TG_NEG]]</f>
        <v>193.21052631578948</v>
      </c>
      <c r="LQ7" s="15">
        <f>Tabla24[[#This Row],[PAS_NUM_COR_COD_ROS_TG_NEU]]-Tabla24[[#This Row],[ESC_NUM_COR_COD_ROS_TG_NEU]]</f>
        <v>1.2999999999999998</v>
      </c>
      <c r="LR7" s="15">
        <f>Tabla24[[#This Row],[PAS_DUR_COR_COD_ROS_TG_NEU]]-Tabla24[[#This Row],[ESC_DUR_COR_COD_ROS_TG_NEU]]</f>
        <v>-71.447058823529346</v>
      </c>
      <c r="LS7" s="15">
        <f>Tabla24[[#This Row],[PAS_NUM_COR_COD_ROS_TG_POS]]-Tabla24[[#This Row],[ESC_NUM_COR_COD_ROS_TG_POS]]</f>
        <v>2.3499999999999996</v>
      </c>
      <c r="LT7" s="15">
        <f>Tabla24[[#This Row],[PAS_DUR_COR_COD_ROS_TG_POS]]-Tabla24[[#This Row],[ESC_DUR_COR_COD_ROS_TG_POS]]</f>
        <v>440.40476190476193</v>
      </c>
      <c r="LU7" s="15">
        <f>Tabla24[[#This Row],[PAS_NUM_COR_COD_ROS_TG_TOT]]-Tabla24[[#This Row],[ESC_NUM_COR_COD_ROS_TG_TOT]]</f>
        <v>1.8563218390804597</v>
      </c>
      <c r="LV7" s="15">
        <f>Tabla24[[#This Row],[PAS_DUR_COR_COD_ROS_TG_TOT]]-Tabla24[[#This Row],[ESC_DUR_COR_COD_ROS_TG_TOT]]</f>
        <v>209.00217864923746</v>
      </c>
      <c r="LW7" s="15">
        <f>Tabla24[[#This Row],[PAS_NUM_COR_COD_ESC_TG_NEG]]-Tabla24[[#This Row],[ESC_NUM_COR_COD_ESC_TG_NEG]]</f>
        <v>-0.75555555555555554</v>
      </c>
      <c r="LX7" s="15">
        <f>Tabla24[[#This Row],[PAS_DUR_COR_COD_ESC_TG_NEG]]-Tabla24[[#This Row],[ESC_DUR_COR_COD_ESC_TG_NEG]]</f>
        <v>-489.33552631578948</v>
      </c>
      <c r="LY7" s="15">
        <f>Tabla24[[#This Row],[PAS_NUM_COR_COD_ESC_TG_NEU]]-Tabla24[[#This Row],[ESC_NUM_COR_COD_ESC_TG_NEU]]</f>
        <v>0.20000000000000018</v>
      </c>
      <c r="LZ7" s="15">
        <f>Tabla24[[#This Row],[PAS_DUR_COR_COD_ESC_TG_NEU]]-Tabla24[[#This Row],[ESC_DUR_COR_COD_ESC_TG_NEU]]</f>
        <v>-9.1777777777778056</v>
      </c>
      <c r="MA7" s="15">
        <f>Tabla24[[#This Row],[PAS_NUM_COR_COD_ESC_TG_POS]]-Tabla24[[#This Row],[ESC_NUM_COR_COD_ESC_TG_POS]]</f>
        <v>-1.5499999999999998</v>
      </c>
      <c r="MB7" s="15">
        <f>Tabla24[[#This Row],[PAS_DUR_COR_COD_ESC_TG_POS]]-Tabla24[[#This Row],[ESC_DUR_COR_COD_ESC_TG_POS]]</f>
        <v>-433.36805555555566</v>
      </c>
      <c r="MC7" s="15">
        <f>Tabla24[[#This Row],[PAS_NUM_COR_COD_ESC_TG_TOT]]-Tabla24[[#This Row],[ESC_NUM_COR_COD_ESC_TG_TOT]]</f>
        <v>-0.70632183908045976</v>
      </c>
      <c r="MD7" s="15">
        <f>Tabla24[[#This Row],[PAS_DUR_COR_COD_ESC_TG_TOT]]-Tabla24[[#This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5">
        <f>Tabla24[[#This Row],[ROS_NUM_COR_COD_ROS_TG_NEG]]-Tabla24[[#This Row],[PAS_NUM_COR_COD_ROS_TG_NEG]]</f>
        <v>0.69444444444444464</v>
      </c>
      <c r="KZ8" s="15">
        <f>Tabla24[[#This Row],[ROS_DUR_COR_COD_ROS_TG_NEG]]-Tabla24[[#This Row],[PAS_DUR_COR_COD_ROS_TG_NEG]]</f>
        <v>-140.51633986928096</v>
      </c>
      <c r="LA8" s="15">
        <f>Tabla24[[#This Row],[ROS_NUM_COR_COD_ROS_TG_NEU]]-Tabla24[[#This Row],[PAS_NUM_COR_COD_ROS_TG_NEU]]</f>
        <v>0.85000000000000009</v>
      </c>
      <c r="LB8" s="15">
        <f>Tabla24[[#This Row],[ROS_DUR_COR_COD_ROS_TG_NEU]]-Tabla24[[#This Row],[PAS_DUR_COR_COD_ROS_TG_NEU]]</f>
        <v>11.16339869281046</v>
      </c>
      <c r="LC8" s="15">
        <f>Tabla24[[#This Row],[ROS_NUM_COR_COD_ROS_TG_POS]]-Tabla24[[#This Row],[PAS_NUM_COR_COD_ROS_TG_POS]]</f>
        <v>-1.0499999999999998</v>
      </c>
      <c r="LD8" s="15">
        <f>Tabla24[[#This Row],[ROS_DUR_COR_COD_ROS_TG_POS]]-Tabla24[[#This Row],[PAS_DUR_COR_COD_ROS_TG_POS]]</f>
        <v>-455.72514619883054</v>
      </c>
      <c r="LE8" s="15">
        <f>Tabla24[[#This Row],[ROS_NUM_COR_COD_ROS_TG_TOT]]-Tabla24[[#This Row],[PAS_NUM_COR_COD_ROS_TG_TOT]]</f>
        <v>0.13620689655172402</v>
      </c>
      <c r="LF8" s="15">
        <f>Tabla24[[#This Row],[ROS_DUR_COR_COD_ROS_TG_TOT]]-Tabla24[[#This Row],[PAS_DUR_COR_COD_ROS_TG_TOT]]</f>
        <v>-195.57372466806441</v>
      </c>
      <c r="LG8" s="15">
        <f>Tabla24[[#This Row],[ROS_NUM_COR_COD_ESC_TG_NEG]]-Tabla24[[#This Row],[PAS_NUM_COR_COD_ESC_TG_NEG]]</f>
        <v>-0.49444444444444446</v>
      </c>
      <c r="LH8" s="15">
        <f>Tabla24[[#This Row],[ROS_DUR_COR_COD_ESC_TG_NEG]]-Tabla24[[#This Row],[PAS_DUR_COR_COD_ESC_TG_NEG]]</f>
        <v>-336.53676470588232</v>
      </c>
      <c r="LI8" s="15">
        <f>Tabla24[[#This Row],[ROS_NUM_COR_COD_ESC_TG_NEU]]-Tabla24[[#This Row],[PAS_NUM_COR_COD_ESC_TG_NEU]]</f>
        <v>-0.5</v>
      </c>
      <c r="LJ8" s="15">
        <f>Tabla24[[#This Row],[ROS_NUM_COR_COD_ESC_TG_NEG]]-Tabla24[[#This Row],[PAS_NUM_COR_COD_ESC_TG_NEG]]</f>
        <v>-0.49444444444444446</v>
      </c>
      <c r="LK8" s="15">
        <f>Tabla24[[#This Row],[ROS_NUM_COR_COD_ESC_TG_POS]]-Tabla24[[#This Row],[PAS_NUM_COR_COD_ESC_TG_POS]]</f>
        <v>0.34999999999999964</v>
      </c>
      <c r="LL8" s="15">
        <f>Tabla24[[#This Row],[ROS_DUR_COR_COD_ESC_TG_POS]]-Tabla24[[#This Row],[PAS_DUR_COR_COD_ESC_TG_POS]]</f>
        <v>399.45714285714291</v>
      </c>
      <c r="LM8" s="15">
        <f>Tabla24[[#This Row],[ROS_NUM_COR_COD_ESC_TG_TOT]]-Tabla24[[#This Row],[PAS_NUM_COR_COD_ESC_TG_TOT]]</f>
        <v>-0.20344827586206904</v>
      </c>
      <c r="LN8" s="15">
        <f>Tabla24[[#This Row],[ROS_DUR_COR_COD_ESC_TG_TOT]]-Tabla24[[#This Row],[PAS_DUR_COR_COD_ESC_TG_TOT]]</f>
        <v>-133.22916666666663</v>
      </c>
      <c r="LO8" s="15">
        <f>Tabla24[[#This Row],[PAS_NUM_COR_COD_ROS_TG_NEG]]-Tabla24[[#This Row],[ESC_NUM_COR_COD_ROS_TG_NEG]]</f>
        <v>1.5499999999999998</v>
      </c>
      <c r="LP8" s="15">
        <f>Tabla24[[#This Row],[PAS_DUR_COR_COD_ROS_TG_NEG]]-Tabla24[[#This Row],[ESC_DUR_COR_COD_ROS_TG_NEG]]</f>
        <v>626.12745098039215</v>
      </c>
      <c r="LQ8" s="15">
        <f>Tabla24[[#This Row],[PAS_NUM_COR_COD_ROS_TG_NEU]]-Tabla24[[#This Row],[ESC_NUM_COR_COD_ROS_TG_NEU]]</f>
        <v>5.0000000000000266E-2</v>
      </c>
      <c r="LR8" s="15">
        <f>Tabla24[[#This Row],[PAS_DUR_COR_COD_ROS_TG_NEU]]-Tabla24[[#This Row],[ESC_DUR_COR_COD_ROS_TG_NEU]]</f>
        <v>267.1699346405228</v>
      </c>
      <c r="LS8" s="15">
        <f>Tabla24[[#This Row],[PAS_NUM_COR_COD_ROS_TG_POS]]-Tabla24[[#This Row],[ESC_NUM_COR_COD_ROS_TG_POS]]</f>
        <v>3.35</v>
      </c>
      <c r="LT8" s="15">
        <f>Tabla24[[#This Row],[PAS_DUR_COR_COD_ROS_TG_POS]]-Tabla24[[#This Row],[ESC_DUR_COR_COD_ROS_TG_POS]]</f>
        <v>952.94736842105272</v>
      </c>
      <c r="LU8" s="15">
        <f>Tabla24[[#This Row],[PAS_NUM_COR_COD_ROS_TG_TOT]]-Tabla24[[#This Row],[ESC_NUM_COR_COD_ROS_TG_TOT]]</f>
        <v>1.6500000000000004</v>
      </c>
      <c r="LV8" s="15">
        <f>Tabla24[[#This Row],[PAS_DUR_COR_COD_ROS_TG_TOT]]-Tabla24[[#This Row],[ESC_DUR_COR_COD_ROS_TG_TOT]]</f>
        <v>587.83827493261469</v>
      </c>
      <c r="LW8" s="15">
        <f>Tabla24[[#This Row],[PAS_NUM_COR_COD_ESC_TG_NEG]]-Tabla24[[#This Row],[ESC_NUM_COR_COD_ESC_TG_NEG]]</f>
        <v>-1.9500000000000002</v>
      </c>
      <c r="LX8" s="15">
        <f>Tabla24[[#This Row],[PAS_DUR_COR_COD_ESC_TG_NEG]]-Tabla24[[#This Row],[ESC_DUR_COR_COD_ESC_TG_NEG]]</f>
        <v>-178.18823529411759</v>
      </c>
      <c r="LY8" s="15">
        <f>Tabla24[[#This Row],[PAS_NUM_COR_COD_ESC_TG_NEU]]-Tabla24[[#This Row],[ESC_NUM_COR_COD_ESC_TG_NEU]]</f>
        <v>-0.20000000000000018</v>
      </c>
      <c r="LZ8" s="15">
        <f>Tabla24[[#This Row],[PAS_DUR_COR_COD_ESC_TG_NEU]]-Tabla24[[#This Row],[ESC_DUR_COR_COD_ESC_TG_NEU]]</f>
        <v>259.35416666666663</v>
      </c>
      <c r="MA8" s="15">
        <f>Tabla24[[#This Row],[PAS_NUM_COR_COD_ESC_TG_POS]]-Tabla24[[#This Row],[ESC_NUM_COR_COD_ESC_TG_POS]]</f>
        <v>-2.5499999999999998</v>
      </c>
      <c r="MB8" s="15">
        <f>Tabla24[[#This Row],[PAS_DUR_COR_COD_ESC_TG_POS]]-Tabla24[[#This Row],[ESC_DUR_COR_COD_ESC_TG_POS]]</f>
        <v>-417.50000000000011</v>
      </c>
      <c r="MC8" s="15">
        <f>Tabla24[[#This Row],[PAS_NUM_COR_COD_ESC_TG_TOT]]-Tabla24[[#This Row],[ESC_NUM_COR_COD_ESC_TG_TOT]]</f>
        <v>-1.5666666666666669</v>
      </c>
      <c r="MD8" s="15">
        <f>Tabla24[[#This Row],[PAS_DUR_COR_COD_ESC_TG_TOT]]-Tabla24[[#This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5">
        <f>Tabla24[[#This Row],[ROS_NUM_COR_COD_ROS_TG_NEG]]-Tabla24[[#This Row],[PAS_NUM_COR_COD_ROS_TG_NEG]]</f>
        <v>0.85000000000000009</v>
      </c>
      <c r="KZ9" s="15">
        <f>Tabla24[[#This Row],[ROS_DUR_COR_COD_ROS_TG_NEG]]-Tabla24[[#This Row],[PAS_DUR_COR_COD_ROS_TG_NEG]]</f>
        <v>185.75</v>
      </c>
      <c r="LA9" s="15">
        <f>Tabla24[[#This Row],[ROS_NUM_COR_COD_ROS_TG_NEU]]-Tabla24[[#This Row],[PAS_NUM_COR_COD_ROS_TG_NEU]]</f>
        <v>1.3250000000000002</v>
      </c>
      <c r="LB9" s="15">
        <f>Tabla24[[#This Row],[ROS_DUR_COR_COD_ROS_TG_NEU]]-Tabla24[[#This Row],[PAS_DUR_COR_COD_ROS_TG_NEU]]</f>
        <v>361.34722222222217</v>
      </c>
      <c r="LC9" s="15">
        <f>Tabla24[[#This Row],[ROS_NUM_COR_COD_ROS_TG_POS]]-Tabla24[[#This Row],[PAS_NUM_COR_COD_ROS_TG_POS]]</f>
        <v>1.3472222222222223</v>
      </c>
      <c r="LD9" s="15">
        <f>Tabla24[[#This Row],[ROS_DUR_COR_COD_ROS_TG_POS]]-Tabla24[[#This Row],[PAS_DUR_COR_COD_ROS_TG_POS]]</f>
        <v>294.7833333333333</v>
      </c>
      <c r="LE9" s="15">
        <f>Tabla24[[#This Row],[ROS_NUM_COR_COD_ROS_TG_TOT]]-Tabla24[[#This Row],[PAS_NUM_COR_COD_ROS_TG_TOT]]</f>
        <v>1.1609195402298846</v>
      </c>
      <c r="LF9" s="15">
        <f>Tabla24[[#This Row],[ROS_DUR_COR_COD_ROS_TG_TOT]]-Tabla24[[#This Row],[PAS_DUR_COR_COD_ROS_TG_TOT]]</f>
        <v>278.71768707483011</v>
      </c>
      <c r="LG9" s="15">
        <f>Tabla24[[#This Row],[ROS_NUM_COR_COD_ESC_TG_NEG]]-Tabla24[[#This Row],[PAS_NUM_COR_COD_ESC_TG_NEG]]</f>
        <v>-0.89999999999999991</v>
      </c>
      <c r="LH9" s="15">
        <f>Tabla24[[#This Row],[ROS_DUR_COR_COD_ESC_TG_NEG]]-Tabla24[[#This Row],[PAS_DUR_COR_COD_ESC_TG_NEG]]</f>
        <v>-369.79166666666674</v>
      </c>
      <c r="LI9" s="15">
        <f>Tabla24[[#This Row],[ROS_NUM_COR_COD_ESC_TG_NEU]]-Tabla24[[#This Row],[PAS_NUM_COR_COD_ESC_TG_NEU]]</f>
        <v>-1.75</v>
      </c>
      <c r="LJ9" s="15">
        <f>Tabla24[[#This Row],[ROS_NUM_COR_COD_ESC_TG_NEG]]-Tabla24[[#This Row],[PAS_NUM_COR_COD_ESC_TG_NEG]]</f>
        <v>-0.89999999999999991</v>
      </c>
      <c r="LK9" s="15">
        <f>Tabla24[[#This Row],[ROS_NUM_COR_COD_ESC_TG_POS]]-Tabla24[[#This Row],[PAS_NUM_COR_COD_ESC_TG_POS]]</f>
        <v>-1.5833333333333335</v>
      </c>
      <c r="LL9" s="15">
        <f>Tabla24[[#This Row],[ROS_DUR_COR_COD_ESC_TG_POS]]-Tabla24[[#This Row],[PAS_DUR_COR_COD_ESC_TG_POS]]</f>
        <v>-596.87254901960785</v>
      </c>
      <c r="LM9" s="15">
        <f>Tabla24[[#This Row],[ROS_NUM_COR_COD_ESC_TG_TOT]]-Tabla24[[#This Row],[PAS_NUM_COR_COD_ESC_TG_TOT]]</f>
        <v>-1.4109195402298851</v>
      </c>
      <c r="LN9" s="15">
        <f>Tabla24[[#This Row],[ROS_DUR_COR_COD_ESC_TG_TOT]]-Tabla24[[#This Row],[PAS_DUR_COR_COD_ESC_TG_TOT]]</f>
        <v>-452.91037735849068</v>
      </c>
      <c r="LO9" s="15">
        <f>Tabla24[[#This Row],[PAS_NUM_COR_COD_ROS_TG_NEG]]-Tabla24[[#This Row],[ESC_NUM_COR_COD_ROS_TG_NEG]]</f>
        <v>2.4999999999999911E-2</v>
      </c>
      <c r="LP9" s="15">
        <f>Tabla24[[#This Row],[PAS_DUR_COR_COD_ROS_TG_NEG]]-Tabla24[[#This Row],[ESC_DUR_COR_COD_ROS_TG_NEG]]</f>
        <v>134.20833333333337</v>
      </c>
      <c r="LQ9" s="15">
        <f>Tabla24[[#This Row],[PAS_NUM_COR_COD_ROS_TG_NEU]]-Tabla24[[#This Row],[ESC_NUM_COR_COD_ROS_TG_NEU]]</f>
        <v>1.157142857142857</v>
      </c>
      <c r="LR9" s="15">
        <f>Tabla24[[#This Row],[PAS_DUR_COR_COD_ROS_TG_NEU]]-Tabla24[[#This Row],[ESC_DUR_COR_COD_ROS_TG_NEU]]</f>
        <v>-232.38888888888891</v>
      </c>
      <c r="LS9" s="15">
        <f>Tabla24[[#This Row],[PAS_NUM_COR_COD_ROS_TG_POS]]-Tabla24[[#This Row],[ESC_NUM_COR_COD_ROS_TG_POS]]</f>
        <v>-0.12222222222222223</v>
      </c>
      <c r="LT9" s="15">
        <f>Tabla24[[#This Row],[PAS_DUR_COR_COD_ROS_TG_POS]]-Tabla24[[#This Row],[ESC_DUR_COR_COD_ROS_TG_POS]]</f>
        <v>336.91111111111115</v>
      </c>
      <c r="LU9" s="15">
        <f>Tabla24[[#This Row],[PAS_NUM_COR_COD_ROS_TG_TOT]]-Tabla24[[#This Row],[ESC_NUM_COR_COD_ROS_TG_TOT]]</f>
        <v>0.33241379310344854</v>
      </c>
      <c r="LV9" s="15">
        <f>Tabla24[[#This Row],[PAS_DUR_COR_COD_ROS_TG_TOT]]-Tabla24[[#This Row],[ESC_DUR_COR_COD_ROS_TG_TOT]]</f>
        <v>189.50453514739218</v>
      </c>
      <c r="LW9" s="15">
        <f>Tabla24[[#This Row],[PAS_NUM_COR_COD_ESC_TG_NEG]]-Tabla24[[#This Row],[ESC_NUM_COR_COD_ESC_TG_NEG]]</f>
        <v>0.52499999999999991</v>
      </c>
      <c r="LX9" s="15">
        <f>Tabla24[[#This Row],[PAS_DUR_COR_COD_ESC_TG_NEG]]-Tabla24[[#This Row],[ESC_DUR_COR_COD_ESC_TG_NEG]]</f>
        <v>312.38095238095241</v>
      </c>
      <c r="LY9" s="15">
        <f>Tabla24[[#This Row],[PAS_NUM_COR_COD_ESC_TG_NEU]]-Tabla24[[#This Row],[ESC_NUM_COR_COD_ESC_TG_NEU]]</f>
        <v>-0.10714285714285721</v>
      </c>
      <c r="LZ9" s="15">
        <f>Tabla24[[#This Row],[PAS_DUR_COR_COD_ESC_TG_NEU]]-Tabla24[[#This Row],[ESC_DUR_COR_COD_ESC_TG_NEU]]</f>
        <v>22.444444444444343</v>
      </c>
      <c r="MA9" s="15">
        <f>Tabla24[[#This Row],[PAS_NUM_COR_COD_ESC_TG_POS]]-Tabla24[[#This Row],[ESC_NUM_COR_COD_ESC_TG_POS]]</f>
        <v>0.73333333333333339</v>
      </c>
      <c r="MB9" s="15">
        <f>Tabla24[[#This Row],[PAS_DUR_COR_COD_ESC_TG_POS]]-Tabla24[[#This Row],[ESC_DUR_COR_COD_ESC_TG_POS]]</f>
        <v>529.92810457516339</v>
      </c>
      <c r="MC9" s="15">
        <f>Tabla24[[#This Row],[PAS_NUM_COR_COD_ESC_TG_TOT]]-Tabla24[[#This Row],[ESC_NUM_COR_COD_ESC_TG_TOT]]</f>
        <v>0.42758620689655169</v>
      </c>
      <c r="MD9" s="15">
        <f>Tabla24[[#This Row],[PAS_DUR_COR_COD_ESC_TG_TOT]]-Tabla24[[#This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5">
        <f>Tabla24[[#This Row],[ROS_NUM_COR_COD_ROS_TG_NEG]]-Tabla24[[#This Row],[PAS_NUM_COR_COD_ROS_TG_NEG]]</f>
        <v>-3.2555555555555555</v>
      </c>
      <c r="KZ10" s="15">
        <f>Tabla24[[#This Row],[ROS_DUR_COR_COD_ROS_TG_NEG]]-Tabla24[[#This Row],[PAS_DUR_COR_COD_ROS_TG_NEG]]</f>
        <v>-688.38596491228077</v>
      </c>
      <c r="LA10" s="15">
        <f>Tabla24[[#This Row],[ROS_NUM_COR_COD_ROS_TG_NEU]]-Tabla24[[#This Row],[PAS_NUM_COR_COD_ROS_TG_NEU]]</f>
        <v>-3.1499999999999995</v>
      </c>
      <c r="LB10" s="15">
        <f>Tabla24[[#This Row],[ROS_DUR_COR_COD_ROS_TG_NEU]]-Tabla24[[#This Row],[PAS_DUR_COR_COD_ROS_TG_NEU]]</f>
        <v>-194.16666666666674</v>
      </c>
      <c r="LC10" s="15">
        <f>Tabla24[[#This Row],[ROS_NUM_COR_COD_ROS_TG_POS]]-Tabla24[[#This Row],[PAS_NUM_COR_COD_ROS_TG_POS]]</f>
        <v>-3.55</v>
      </c>
      <c r="LD10" s="15">
        <f>Tabla24[[#This Row],[ROS_DUR_COR_COD_ROS_TG_POS]]-Tabla24[[#This Row],[PAS_DUR_COR_COD_ROS_TG_POS]]</f>
        <v>-311.21666666666658</v>
      </c>
      <c r="LE10" s="15">
        <f>Tabla24[[#This Row],[ROS_NUM_COR_COD_ROS_TG_TOT]]-Tabla24[[#This Row],[PAS_NUM_COR_COD_ROS_TG_TOT]]</f>
        <v>-3.3068965517241375</v>
      </c>
      <c r="LF10" s="15">
        <f>Tabla24[[#This Row],[ROS_DUR_COR_COD_ROS_TG_TOT]]-Tabla24[[#This Row],[PAS_DUR_COR_COD_ROS_TG_TOT]]</f>
        <v>-396.24561403508767</v>
      </c>
      <c r="LG10" s="15">
        <f>Tabla24[[#This Row],[ROS_NUM_COR_COD_ESC_TG_NEG]]-Tabla24[[#This Row],[PAS_NUM_COR_COD_ESC_TG_NEG]]</f>
        <v>-0.655555555555555</v>
      </c>
      <c r="LH10" s="15">
        <f>Tabla24[[#This Row],[ROS_DUR_COR_COD_ESC_TG_NEG]]-Tabla24[[#This Row],[PAS_DUR_COR_COD_ESC_TG_NEG]]</f>
        <v>140.27777777777783</v>
      </c>
      <c r="LI10" s="15">
        <f>Tabla24[[#This Row],[ROS_NUM_COR_COD_ESC_TG_NEU]]-Tabla24[[#This Row],[PAS_NUM_COR_COD_ESC_TG_NEU]]</f>
        <v>-0.5</v>
      </c>
      <c r="LJ10" s="15">
        <f>Tabla24[[#This Row],[ROS_NUM_COR_COD_ESC_TG_NEG]]-Tabla24[[#This Row],[PAS_NUM_COR_COD_ESC_TG_NEG]]</f>
        <v>-0.655555555555555</v>
      </c>
      <c r="LK10" s="15">
        <f>Tabla24[[#This Row],[ROS_NUM_COR_COD_ESC_TG_POS]]-Tabla24[[#This Row],[PAS_NUM_COR_COD_ESC_TG_POS]]</f>
        <v>-0.35000000000000009</v>
      </c>
      <c r="LL10" s="15">
        <f>Tabla24[[#This Row],[ROS_DUR_COR_COD_ESC_TG_POS]]-Tabla24[[#This Row],[PAS_DUR_COR_COD_ESC_TG_POS]]</f>
        <v>566.66666666666674</v>
      </c>
      <c r="LM10" s="15">
        <f>Tabla24[[#This Row],[ROS_NUM_COR_COD_ESC_TG_TOT]]-Tabla24[[#This Row],[PAS_NUM_COR_COD_ESC_TG_TOT]]</f>
        <v>-0.50977011494252888</v>
      </c>
      <c r="LN10" s="15">
        <f>Tabla24[[#This Row],[ROS_DUR_COR_COD_ESC_TG_TOT]]-Tabla24[[#This Row],[PAS_DUR_COR_COD_ESC_TG_TOT]]</f>
        <v>478.54162042175358</v>
      </c>
      <c r="LO10" s="15">
        <f>Tabla24[[#This Row],[PAS_NUM_COR_COD_ROS_TG_NEG]]-Tabla24[[#This Row],[ESC_NUM_COR_COD_ROS_TG_NEG]]</f>
        <v>2.1</v>
      </c>
      <c r="LP10" s="15">
        <f>Tabla24[[#This Row],[PAS_DUR_COR_COD_ROS_TG_NEG]]-Tabla24[[#This Row],[ESC_DUR_COR_COD_ROS_TG_NEG]]</f>
        <v>122.71929824561403</v>
      </c>
      <c r="LQ10" s="15">
        <f>Tabla24[[#This Row],[PAS_NUM_COR_COD_ROS_TG_NEU]]-Tabla24[[#This Row],[ESC_NUM_COR_COD_ROS_TG_NEU]]</f>
        <v>3.05</v>
      </c>
      <c r="LR10" s="15">
        <f>Tabla24[[#This Row],[PAS_DUR_COR_COD_ROS_TG_NEU]]-Tabla24[[#This Row],[ESC_DUR_COR_COD_ROS_TG_NEU]]</f>
        <v>495.83333333333337</v>
      </c>
      <c r="LS10" s="15">
        <f>Tabla24[[#This Row],[PAS_NUM_COR_COD_ROS_TG_POS]]-Tabla24[[#This Row],[ESC_NUM_COR_COD_ROS_TG_POS]]</f>
        <v>3.25</v>
      </c>
      <c r="LT10" s="15">
        <f>Tabla24[[#This Row],[PAS_DUR_COR_COD_ROS_TG_POS]]-Tabla24[[#This Row],[ESC_DUR_COR_COD_ROS_TG_POS]]</f>
        <v>255.54999999999995</v>
      </c>
      <c r="LU10" s="15">
        <f>Tabla24[[#This Row],[PAS_NUM_COR_COD_ROS_TG_TOT]]-Tabla24[[#This Row],[ESC_NUM_COR_COD_ROS_TG_TOT]]</f>
        <v>2.8</v>
      </c>
      <c r="LV10" s="15">
        <f>Tabla24[[#This Row],[PAS_DUR_COR_COD_ROS_TG_TOT]]-Tabla24[[#This Row],[ESC_DUR_COR_COD_ROS_TG_TOT]]</f>
        <v>297.31228070175439</v>
      </c>
      <c r="LW10" s="15">
        <f>Tabla24[[#This Row],[PAS_NUM_COR_COD_ESC_TG_NEG]]-Tabla24[[#This Row],[ESC_NUM_COR_COD_ESC_TG_NEG]]</f>
        <v>0.79999999999999982</v>
      </c>
      <c r="LX10" s="15">
        <f>Tabla24[[#This Row],[PAS_DUR_COR_COD_ESC_TG_NEG]]-Tabla24[[#This Row],[ESC_DUR_COR_COD_ESC_TG_NEG]]</f>
        <v>-248.11111111111109</v>
      </c>
      <c r="LY10" s="15">
        <f>Tabla24[[#This Row],[PAS_NUM_COR_COD_ESC_TG_NEU]]-Tabla24[[#This Row],[ESC_NUM_COR_COD_ESC_TG_NEU]]</f>
        <v>-0.90000000000000036</v>
      </c>
      <c r="LZ10" s="15">
        <f>Tabla24[[#This Row],[PAS_DUR_COR_COD_ESC_TG_NEU]]-Tabla24[[#This Row],[ESC_DUR_COR_COD_ESC_TG_NEU]]</f>
        <v>-702.57236842105272</v>
      </c>
      <c r="MA10" s="15">
        <f>Tabla24[[#This Row],[PAS_NUM_COR_COD_ESC_TG_POS]]-Tabla24[[#This Row],[ESC_NUM_COR_COD_ESC_TG_POS]]</f>
        <v>-0.84999999999999964</v>
      </c>
      <c r="MB10" s="15">
        <f>Tabla24[[#This Row],[PAS_DUR_COR_COD_ESC_TG_POS]]-Tabla24[[#This Row],[ESC_DUR_COR_COD_ESC_TG_POS]]</f>
        <v>-248.70000000000005</v>
      </c>
      <c r="MC10" s="15">
        <f>Tabla24[[#This Row],[PAS_NUM_COR_COD_ESC_TG_TOT]]-Tabla24[[#This Row],[ESC_NUM_COR_COD_ESC_TG_TOT]]</f>
        <v>-0.31666666666666643</v>
      </c>
      <c r="MD10" s="15">
        <f>Tabla24[[#This Row],[PAS_DUR_COR_COD_ESC_TG_TOT]]-Tabla24[[#This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5">
        <f>Tabla24[[#This Row],[ROS_NUM_COR_COD_ROS_TG_NEG]]-Tabla24[[#This Row],[PAS_NUM_COR_COD_ROS_TG_NEG]]</f>
        <v>6.1111111111110894E-2</v>
      </c>
      <c r="KZ11" s="15">
        <f>Tabla24[[#This Row],[ROS_DUR_COR_COD_ROS_TG_NEG]]-Tabla24[[#This Row],[PAS_DUR_COR_COD_ROS_TG_NEG]]</f>
        <v>149.19047619047615</v>
      </c>
      <c r="LA11" s="15">
        <f>Tabla24[[#This Row],[ROS_NUM_COR_COD_ROS_TG_NEU]]-Tabla24[[#This Row],[PAS_NUM_COR_COD_ROS_TG_NEU]]</f>
        <v>1.85</v>
      </c>
      <c r="LB11" s="15">
        <f>Tabla24[[#This Row],[ROS_DUR_COR_COD_ROS_TG_NEU]]-Tabla24[[#This Row],[PAS_DUR_COR_COD_ROS_TG_NEU]]</f>
        <v>303.04444444444437</v>
      </c>
      <c r="LC11" s="15">
        <f>Tabla24[[#This Row],[ROS_NUM_COR_COD_ROS_TG_POS]]-Tabla24[[#This Row],[PAS_NUM_COR_COD_ROS_TG_POS]]</f>
        <v>3.0166666666666671</v>
      </c>
      <c r="LD11" s="15">
        <f>Tabla24[[#This Row],[ROS_DUR_COR_COD_ROS_TG_POS]]-Tabla24[[#This Row],[PAS_DUR_COR_COD_ROS_TG_POS]]</f>
        <v>402.1111111111112</v>
      </c>
      <c r="LE11" s="15">
        <f>Tabla24[[#This Row],[ROS_NUM_COR_COD_ROS_TG_TOT]]-Tabla24[[#This Row],[PAS_NUM_COR_COD_ROS_TG_TOT]]</f>
        <v>1.6425925925925924</v>
      </c>
      <c r="LF11" s="15">
        <f>Tabla24[[#This Row],[ROS_DUR_COR_COD_ROS_TG_TOT]]-Tabla24[[#This Row],[PAS_DUR_COR_COD_ROS_TG_TOT]]</f>
        <v>253.63384615384621</v>
      </c>
      <c r="LG11" s="15">
        <f>Tabla24[[#This Row],[ROS_NUM_COR_COD_ESC_TG_NEG]]-Tabla24[[#This Row],[PAS_NUM_COR_COD_ESC_TG_NEG]]</f>
        <v>-0.1333333333333333</v>
      </c>
      <c r="LH11" s="15">
        <f>Tabla24[[#This Row],[ROS_DUR_COR_COD_ESC_TG_NEG]]-Tabla24[[#This Row],[PAS_DUR_COR_COD_ESC_TG_NEG]]</f>
        <v>-180.87912087912093</v>
      </c>
      <c r="LI11" s="15">
        <f>Tabla24[[#This Row],[ROS_NUM_COR_COD_ESC_TG_NEU]]-Tabla24[[#This Row],[PAS_NUM_COR_COD_ESC_TG_NEU]]</f>
        <v>-0.76111111111111107</v>
      </c>
      <c r="LJ11" s="15">
        <f>Tabla24[[#This Row],[ROS_NUM_COR_COD_ESC_TG_NEG]]-Tabla24[[#This Row],[PAS_NUM_COR_COD_ESC_TG_NEG]]</f>
        <v>-0.1333333333333333</v>
      </c>
      <c r="LK11" s="15">
        <f>Tabla24[[#This Row],[ROS_NUM_COR_COD_ESC_TG_POS]]-Tabla24[[#This Row],[PAS_NUM_COR_COD_ESC_TG_POS]]</f>
        <v>-0.88333333333333308</v>
      </c>
      <c r="LL11" s="15">
        <f>Tabla24[[#This Row],[ROS_DUR_COR_COD_ESC_TG_POS]]-Tabla24[[#This Row],[PAS_DUR_COR_COD_ESC_TG_POS]]</f>
        <v>-109.85000000000002</v>
      </c>
      <c r="LM11" s="15">
        <f>Tabla24[[#This Row],[ROS_NUM_COR_COD_ESC_TG_TOT]]-Tabla24[[#This Row],[PAS_NUM_COR_COD_ESC_TG_TOT]]</f>
        <v>-0.59259259259259256</v>
      </c>
      <c r="LN11" s="15">
        <f>Tabla24[[#This Row],[ROS_DUR_COR_COD_ESC_TG_TOT]]-Tabla24[[#This Row],[PAS_DUR_COR_COD_ESC_TG_TOT]]</f>
        <v>-200.48412698412699</v>
      </c>
      <c r="LO11" s="15">
        <f>Tabla24[[#This Row],[PAS_NUM_COR_COD_ROS_TG_NEG]]-Tabla24[[#This Row],[ESC_NUM_COR_COD_ROS_TG_NEG]]</f>
        <v>1.4499999999999997</v>
      </c>
      <c r="LP11" s="15">
        <f>Tabla24[[#This Row],[PAS_DUR_COR_COD_ROS_TG_NEG]]-Tabla24[[#This Row],[ESC_DUR_COR_COD_ROS_TG_NEG]]</f>
        <v>400.52380952380963</v>
      </c>
      <c r="LQ11" s="15">
        <f>Tabla24[[#This Row],[PAS_NUM_COR_COD_ROS_TG_NEU]]-Tabla24[[#This Row],[ESC_NUM_COR_COD_ROS_TG_NEU]]</f>
        <v>-0.75</v>
      </c>
      <c r="LR11" s="15">
        <f>Tabla24[[#This Row],[PAS_DUR_COR_COD_ROS_TG_NEU]]-Tabla24[[#This Row],[ESC_DUR_COR_COD_ROS_TG_NEU]]</f>
        <v>-320.36190476190461</v>
      </c>
      <c r="LS11" s="15">
        <f>Tabla24[[#This Row],[PAS_NUM_COR_COD_ROS_TG_POS]]-Tabla24[[#This Row],[ESC_NUM_COR_COD_ROS_TG_POS]]</f>
        <v>-0.35000000000000009</v>
      </c>
      <c r="LT11" s="15">
        <f>Tabla24[[#This Row],[PAS_DUR_COR_COD_ROS_TG_POS]]-Tabla24[[#This Row],[ESC_DUR_COR_COD_ROS_TG_POS]]</f>
        <v>469.31944444444446</v>
      </c>
      <c r="LU11" s="15">
        <f>Tabla24[[#This Row],[PAS_NUM_COR_COD_ROS_TG_TOT]]-Tabla24[[#This Row],[ESC_NUM_COR_COD_ROS_TG_TOT]]</f>
        <v>8.793103448275863E-2</v>
      </c>
      <c r="LV11" s="15">
        <f>Tabla24[[#This Row],[PAS_DUR_COR_COD_ROS_TG_TOT]]-Tabla24[[#This Row],[ESC_DUR_COR_COD_ROS_TG_TOT]]</f>
        <v>224.39160839160832</v>
      </c>
      <c r="LW11" s="15">
        <f>Tabla24[[#This Row],[PAS_NUM_COR_COD_ESC_TG_NEG]]-Tabla24[[#This Row],[ESC_NUM_COR_COD_ESC_TG_NEG]]</f>
        <v>-0.10000000000000009</v>
      </c>
      <c r="LX11" s="15">
        <f>Tabla24[[#This Row],[PAS_DUR_COR_COD_ESC_TG_NEG]]-Tabla24[[#This Row],[ESC_DUR_COR_COD_ESC_TG_NEG]]</f>
        <v>388.41880341880346</v>
      </c>
      <c r="LY11" s="15">
        <f>Tabla24[[#This Row],[PAS_NUM_COR_COD_ESC_TG_NEU]]-Tabla24[[#This Row],[ESC_NUM_COR_COD_ESC_TG_NEU]]</f>
        <v>-0.95000000000000018</v>
      </c>
      <c r="LZ11" s="15">
        <f>Tabla24[[#This Row],[PAS_DUR_COR_COD_ESC_TG_NEU]]-Tabla24[[#This Row],[ESC_DUR_COR_COD_ESC_TG_NEU]]</f>
        <v>213.03418803418799</v>
      </c>
      <c r="MA11" s="15">
        <f>Tabla24[[#This Row],[PAS_NUM_COR_COD_ESC_TG_POS]]-Tabla24[[#This Row],[ESC_NUM_COR_COD_ESC_TG_POS]]</f>
        <v>-1.8944444444444448</v>
      </c>
      <c r="MB11" s="15">
        <f>Tabla24[[#This Row],[PAS_DUR_COR_COD_ESC_TG_POS]]-Tabla24[[#This Row],[ESC_DUR_COR_COD_ESC_TG_POS]]</f>
        <v>-414.75</v>
      </c>
      <c r="MC11" s="15">
        <f>Tabla24[[#This Row],[PAS_NUM_COR_COD_ESC_TG_TOT]]-Tabla24[[#This Row],[ESC_NUM_COR_COD_ESC_TG_TOT]]</f>
        <v>-0.95402298850574718</v>
      </c>
      <c r="MD11" s="15">
        <f>Tabla24[[#This Row],[PAS_DUR_COR_COD_ESC_TG_TOT]]-Tabla24[[#This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5">
        <f>Tabla24[[#This Row],[ROS_NUM_COR_COD_ROS_TG_NEG]]-Tabla24[[#This Row],[PAS_NUM_COR_COD_ROS_TG_NEG]]</f>
        <v>0.12222222222222223</v>
      </c>
      <c r="KZ12" s="15">
        <f>Tabla24[[#This Row],[ROS_DUR_COR_COD_ROS_TG_NEG]]-Tabla24[[#This Row],[PAS_DUR_COR_COD_ROS_TG_NEG]]</f>
        <v>59.316176470588232</v>
      </c>
      <c r="LA12" s="15">
        <f>Tabla24[[#This Row],[ROS_NUM_COR_COD_ROS_TG_NEU]]-Tabla24[[#This Row],[PAS_NUM_COR_COD_ROS_TG_NEU]]</f>
        <v>0</v>
      </c>
      <c r="LB12" s="15">
        <f>Tabla24[[#This Row],[ROS_DUR_COR_COD_ROS_TG_NEU]]-Tabla24[[#This Row],[PAS_DUR_COR_COD_ROS_TG_NEU]]</f>
        <v>-6.42483660130722</v>
      </c>
      <c r="LC12" s="15">
        <f>Tabla24[[#This Row],[ROS_NUM_COR_COD_ROS_TG_POS]]-Tabla24[[#This Row],[PAS_NUM_COR_COD_ROS_TG_POS]]</f>
        <v>0.58333333333333348</v>
      </c>
      <c r="LD12" s="15">
        <f>Tabla24[[#This Row],[ROS_DUR_COR_COD_ROS_TG_POS]]-Tabla24[[#This Row],[PAS_DUR_COR_COD_ROS_TG_POS]]</f>
        <v>24.461538461538453</v>
      </c>
      <c r="LE12" s="15">
        <f>Tabla24[[#This Row],[ROS_NUM_COR_COD_ROS_TG_TOT]]-Tabla24[[#This Row],[PAS_NUM_COR_COD_ROS_TG_TOT]]</f>
        <v>0.23571428571428577</v>
      </c>
      <c r="LF12" s="15">
        <f>Tabla24[[#This Row],[ROS_DUR_COR_COD_ROS_TG_TOT]]-Tabla24[[#This Row],[PAS_DUR_COR_COD_ROS_TG_TOT]]</f>
        <v>26.292765957446875</v>
      </c>
      <c r="LG12" s="15">
        <f>Tabla24[[#This Row],[ROS_NUM_COR_COD_ESC_TG_NEG]]-Tabla24[[#This Row],[PAS_NUM_COR_COD_ESC_TG_NEG]]</f>
        <v>-0.13888888888888884</v>
      </c>
      <c r="LH12" s="15">
        <f>Tabla24[[#This Row],[ROS_DUR_COR_COD_ESC_TG_NEG]]-Tabla24[[#This Row],[PAS_DUR_COR_COD_ESC_TG_NEG]]</f>
        <v>-2.5833333333333144</v>
      </c>
      <c r="LI12" s="15">
        <f>Tabla24[[#This Row],[ROS_NUM_COR_COD_ESC_TG_NEU]]-Tabla24[[#This Row],[PAS_NUM_COR_COD_ESC_TG_NEU]]</f>
        <v>0</v>
      </c>
      <c r="LJ12" s="15">
        <f>Tabla24[[#This Row],[ROS_NUM_COR_COD_ESC_TG_NEG]]-Tabla24[[#This Row],[PAS_NUM_COR_COD_ESC_TG_NEG]]</f>
        <v>-0.13888888888888884</v>
      </c>
      <c r="LK12" s="15">
        <f>Tabla24[[#This Row],[ROS_NUM_COR_COD_ESC_TG_POS]]-Tabla24[[#This Row],[PAS_NUM_COR_COD_ESC_TG_POS]]</f>
        <v>-0.18333333333333335</v>
      </c>
      <c r="LL12" s="15">
        <f>Tabla24[[#This Row],[ROS_DUR_COR_COD_ESC_TG_POS]]-Tabla24[[#This Row],[PAS_DUR_COR_COD_ESC_TG_POS]]</f>
        <v>-226.375</v>
      </c>
      <c r="LM12" s="15">
        <f>Tabla24[[#This Row],[ROS_NUM_COR_COD_ESC_TG_TOT]]-Tabla24[[#This Row],[PAS_NUM_COR_COD_ESC_TG_TOT]]</f>
        <v>-0.11190476190476195</v>
      </c>
      <c r="LN12" s="15">
        <f>Tabla24[[#This Row],[ROS_DUR_COR_COD_ESC_TG_TOT]]-Tabla24[[#This Row],[PAS_DUR_COR_COD_ESC_TG_TOT]]</f>
        <v>13.219219219219212</v>
      </c>
      <c r="LO12" s="15">
        <f>Tabla24[[#This Row],[PAS_NUM_COR_COD_ROS_TG_NEG]]-Tabla24[[#This Row],[ESC_NUM_COR_COD_ROS_TG_NEG]]</f>
        <v>0.76666666666666683</v>
      </c>
      <c r="LP12" s="15">
        <f>Tabla24[[#This Row],[PAS_DUR_COR_COD_ROS_TG_NEG]]-Tabla24[[#This Row],[ESC_DUR_COR_COD_ROS_TG_NEG]]</f>
        <v>242.91596638655463</v>
      </c>
      <c r="LQ12" s="15">
        <f>Tabla24[[#This Row],[PAS_NUM_COR_COD_ROS_TG_NEU]]-Tabla24[[#This Row],[ESC_NUM_COR_COD_ROS_TG_NEU]]</f>
        <v>0.99999999999999978</v>
      </c>
      <c r="LR12" s="15">
        <f>Tabla24[[#This Row],[PAS_DUR_COR_COD_ROS_TG_NEU]]-Tabla24[[#This Row],[ESC_DUR_COR_COD_ROS_TG_NEU]]</f>
        <v>152.50420168067222</v>
      </c>
      <c r="LS12" s="15">
        <f>Tabla24[[#This Row],[PAS_NUM_COR_COD_ROS_TG_POS]]-Tabla24[[#This Row],[ESC_NUM_COR_COD_ROS_TG_POS]]</f>
        <v>0.86111111111111116</v>
      </c>
      <c r="LT12" s="15">
        <f>Tabla24[[#This Row],[PAS_DUR_COR_COD_ROS_TG_POS]]-Tabla24[[#This Row],[ESC_DUR_COR_COD_ROS_TG_POS]]</f>
        <v>281.33846153846156</v>
      </c>
      <c r="LU12" s="15">
        <f>Tabla24[[#This Row],[PAS_NUM_COR_COD_ROS_TG_TOT]]-Tabla24[[#This Row],[ESC_NUM_COR_COD_ROS_TG_TOT]]</f>
        <v>0.87142857142857122</v>
      </c>
      <c r="LV12" s="15">
        <f>Tabla24[[#This Row],[PAS_DUR_COR_COD_ROS_TG_TOT]]-Tabla24[[#This Row],[ESC_DUR_COR_COD_ROS_TG_TOT]]</f>
        <v>219.78723404255317</v>
      </c>
      <c r="LW12" s="15">
        <f>Tabla24[[#This Row],[PAS_NUM_COR_COD_ESC_TG_NEG]]-Tabla24[[#This Row],[ESC_NUM_COR_COD_ESC_TG_NEG]]</f>
        <v>-2.4166666666666665</v>
      </c>
      <c r="LX12" s="15">
        <f>Tabla24[[#This Row],[PAS_DUR_COR_COD_ESC_TG_NEG]]-Tabla24[[#This Row],[ESC_DUR_COR_COD_ESC_TG_NEG]]</f>
        <v>-484.36111111111114</v>
      </c>
      <c r="LY12" s="15">
        <f>Tabla24[[#This Row],[PAS_NUM_COR_COD_ESC_TG_NEU]]-Tabla24[[#This Row],[ESC_NUM_COR_COD_ESC_TG_NEU]]</f>
        <v>-2.0999999999999996</v>
      </c>
      <c r="LZ12" s="15">
        <f>Tabla24[[#This Row],[PAS_DUR_COR_COD_ESC_TG_NEU]]-Tabla24[[#This Row],[ESC_DUR_COR_COD_ESC_TG_NEU]]</f>
        <v>-403.82307692307688</v>
      </c>
      <c r="MA12" s="15">
        <f>Tabla24[[#This Row],[PAS_NUM_COR_COD_ESC_TG_POS]]-Tabla24[[#This Row],[ESC_NUM_COR_COD_ESC_TG_POS]]</f>
        <v>-1.7055555555555553</v>
      </c>
      <c r="MB12" s="15">
        <f>Tabla24[[#This Row],[PAS_DUR_COR_COD_ESC_TG_POS]]-Tabla24[[#This Row],[ESC_DUR_COR_COD_ESC_TG_POS]]</f>
        <v>-131.83333333333337</v>
      </c>
      <c r="MC12" s="15">
        <f>Tabla24[[#This Row],[PAS_NUM_COR_COD_ESC_TG_TOT]]-Tabla24[[#This Row],[ESC_NUM_COR_COD_ESC_TG_TOT]]</f>
        <v>-2.0666666666666664</v>
      </c>
      <c r="MD12" s="15">
        <f>Tabla24[[#This Row],[PAS_DUR_COR_COD_ESC_TG_TOT]]-Tabla24[[#This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5">
        <f>Tabla24[[#This Row],[ROS_NUM_COR_COD_ROS_TG_NEG]]-Tabla24[[#This Row],[PAS_NUM_COR_COD_ROS_TG_NEG]]</f>
        <v>7.7777777777777835E-2</v>
      </c>
      <c r="KZ13" s="15">
        <f>Tabla24[[#This Row],[ROS_DUR_COR_COD_ROS_TG_NEG]]-Tabla24[[#This Row],[PAS_DUR_COR_COD_ROS_TG_NEG]]</f>
        <v>-38.055555555555543</v>
      </c>
      <c r="LA13" s="15">
        <f>Tabla24[[#This Row],[ROS_NUM_COR_COD_ROS_TG_NEU]]-Tabla24[[#This Row],[PAS_NUM_COR_COD_ROS_TG_NEU]]</f>
        <v>0.3</v>
      </c>
      <c r="LB13" s="15">
        <f>Tabla24[[#This Row],[ROS_DUR_COR_COD_ROS_TG_NEU]]-Tabla24[[#This Row],[PAS_DUR_COR_COD_ROS_TG_NEU]]</f>
        <v>12</v>
      </c>
      <c r="LC13" s="15">
        <f>Tabla24[[#This Row],[ROS_NUM_COR_COD_ROS_TG_POS]]-Tabla24[[#This Row],[PAS_NUM_COR_COD_ROS_TG_POS]]</f>
        <v>4.9999999999999989E-2</v>
      </c>
      <c r="LD13" s="15">
        <f>Tabla24[[#This Row],[ROS_DUR_COR_COD_ROS_TG_POS]]-Tabla24[[#This Row],[PAS_DUR_COR_COD_ROS_TG_POS]]</f>
        <v>8.625</v>
      </c>
      <c r="LE13" s="15">
        <f>Tabla24[[#This Row],[ROS_NUM_COR_COD_ROS_TG_TOT]]-Tabla24[[#This Row],[PAS_NUM_COR_COD_ROS_TG_TOT]]</f>
        <v>0.13620689655172408</v>
      </c>
      <c r="LF13" s="15">
        <f>Tabla24[[#This Row],[ROS_DUR_COR_COD_ROS_TG_TOT]]-Tabla24[[#This Row],[PAS_DUR_COR_COD_ROS_TG_TOT]]</f>
        <v>-10.047619047619037</v>
      </c>
      <c r="LG13" s="15">
        <f>Tabla24[[#This Row],[ROS_NUM_COR_COD_ESC_TG_NEG]]-Tabla24[[#This Row],[PAS_NUM_COR_COD_ESC_TG_NEG]]</f>
        <v>-0.21666666666666673</v>
      </c>
      <c r="LH13" s="15">
        <f>Tabla24[[#This Row],[ROS_DUR_COR_COD_ESC_TG_NEG]]-Tabla24[[#This Row],[PAS_DUR_COR_COD_ESC_TG_NEG]]</f>
        <v>-74.416666666666671</v>
      </c>
      <c r="LI13" s="15">
        <f>Tabla24[[#This Row],[ROS_NUM_COR_COD_ESC_TG_NEU]]-Tabla24[[#This Row],[PAS_NUM_COR_COD_ESC_TG_NEU]]</f>
        <v>0.35</v>
      </c>
      <c r="LJ13" s="15">
        <f>Tabla24[[#This Row],[ROS_NUM_COR_COD_ESC_TG_NEG]]-Tabla24[[#This Row],[PAS_NUM_COR_COD_ESC_TG_NEG]]</f>
        <v>-0.21666666666666673</v>
      </c>
      <c r="LK13" s="15">
        <f>Tabla24[[#This Row],[ROS_NUM_COR_COD_ESC_TG_POS]]-Tabla24[[#This Row],[PAS_NUM_COR_COD_ESC_TG_POS]]</f>
        <v>0.15000000000000002</v>
      </c>
      <c r="LL13" s="15">
        <f>Tabla24[[#This Row],[ROS_DUR_COR_COD_ESC_TG_POS]]-Tabla24[[#This Row],[PAS_DUR_COR_COD_ESC_TG_POS]]</f>
        <v>40.833333333333329</v>
      </c>
      <c r="LM13" s="15">
        <f>Tabla24[[#This Row],[ROS_NUM_COR_COD_ESC_TG_TOT]]-Tabla24[[#This Row],[PAS_NUM_COR_COD_ESC_TG_TOT]]</f>
        <v>9.9425287356321834E-2</v>
      </c>
      <c r="LN13" s="15">
        <f>Tabla24[[#This Row],[ROS_DUR_COR_COD_ESC_TG_TOT]]-Tabla24[[#This Row],[PAS_DUR_COR_COD_ESC_TG_TOT]]</f>
        <v>-5.0043859649122879</v>
      </c>
      <c r="LO13" s="15">
        <f>Tabla24[[#This Row],[PAS_NUM_COR_COD_ROS_TG_NEG]]-Tabla24[[#This Row],[ESC_NUM_COR_COD_ROS_TG_NEG]]</f>
        <v>0.49999999999999994</v>
      </c>
      <c r="LP13" s="15">
        <f>Tabla24[[#This Row],[PAS_DUR_COR_COD_ROS_TG_NEG]]-Tabla24[[#This Row],[ESC_DUR_COR_COD_ROS_TG_NEG]]</f>
        <v>42.555555555555543</v>
      </c>
      <c r="LQ13" s="15">
        <f>Tabla24[[#This Row],[PAS_NUM_COR_COD_ROS_TG_NEU]]-Tabla24[[#This Row],[ESC_NUM_COR_COD_ROS_TG_NEU]]</f>
        <v>-0.3</v>
      </c>
      <c r="LR13" s="15">
        <f>Tabla24[[#This Row],[PAS_DUR_COR_COD_ROS_TG_NEU]]-Tabla24[[#This Row],[ESC_DUR_COR_COD_ROS_TG_NEU]]</f>
        <v>3.3499999999999943</v>
      </c>
      <c r="LS13" s="15">
        <f>Tabla24[[#This Row],[PAS_NUM_COR_COD_ROS_TG_POS]]-Tabla24[[#This Row],[ESC_NUM_COR_COD_ROS_TG_POS]]</f>
        <v>-0.14999999999999997</v>
      </c>
      <c r="LT13" s="15">
        <f>Tabla24[[#This Row],[PAS_DUR_COR_COD_ROS_TG_POS]]-Tabla24[[#This Row],[ESC_DUR_COR_COD_ROS_TG_POS]]</f>
        <v>6.4749999999999943</v>
      </c>
      <c r="LU13" s="15">
        <f>Tabla24[[#This Row],[PAS_NUM_COR_COD_ROS_TG_TOT]]-Tabla24[[#This Row],[ESC_NUM_COR_COD_ROS_TG_TOT]]</f>
        <v>1.6666666666666663E-2</v>
      </c>
      <c r="LV13" s="15">
        <f>Tabla24[[#This Row],[PAS_DUR_COR_COD_ROS_TG_TOT]]-Tabla24[[#This Row],[ESC_DUR_COR_COD_ROS_TG_TOT]]</f>
        <v>22.797619047619037</v>
      </c>
      <c r="LW13" s="15">
        <f>Tabla24[[#This Row],[PAS_NUM_COR_COD_ESC_TG_NEG]]-Tabla24[[#This Row],[ESC_NUM_COR_COD_ESC_TG_NEG]]</f>
        <v>0.35000000000000003</v>
      </c>
      <c r="LX13" s="15">
        <f>Tabla24[[#This Row],[PAS_DUR_COR_COD_ESC_TG_NEG]]-Tabla24[[#This Row],[ESC_DUR_COR_COD_ESC_TG_NEG]]</f>
        <v>22.75</v>
      </c>
      <c r="LY13" s="15">
        <f>Tabla24[[#This Row],[PAS_NUM_COR_COD_ESC_TG_NEU]]-Tabla24[[#This Row],[ESC_NUM_COR_COD_ESC_TG_NEU]]</f>
        <v>-0.55000000000000004</v>
      </c>
      <c r="LZ13" s="15">
        <f>Tabla24[[#This Row],[PAS_DUR_COR_COD_ESC_TG_NEU]]-Tabla24[[#This Row],[ESC_DUR_COR_COD_ESC_TG_NEU]]</f>
        <v>-29.533333333333346</v>
      </c>
      <c r="MA13" s="15">
        <f>Tabla24[[#This Row],[PAS_NUM_COR_COD_ESC_TG_POS]]-Tabla24[[#This Row],[ESC_NUM_COR_COD_ESC_TG_POS]]</f>
        <v>-0.25</v>
      </c>
      <c r="MB13" s="15">
        <f>Tabla24[[#This Row],[PAS_DUR_COR_COD_ESC_TG_POS]]-Tabla24[[#This Row],[ESC_DUR_COR_COD_ESC_TG_POS]]</f>
        <v>14.333333333333343</v>
      </c>
      <c r="MC13" s="15">
        <f>Tabla24[[#This Row],[PAS_NUM_COR_COD_ESC_TG_TOT]]-Tabla24[[#This Row],[ESC_NUM_COR_COD_ESC_TG_TOT]]</f>
        <v>-0.14999999999999997</v>
      </c>
      <c r="MD13" s="15">
        <f>Tabla24[[#This Row],[PAS_DUR_COR_COD_ESC_TG_TOT]]-Tabla24[[#This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5">
        <f>Tabla24[[#This Row],[ROS_NUM_COR_COD_ROS_TG_NEG]]-Tabla24[[#This Row],[PAS_NUM_COR_COD_ROS_TG_NEG]]</f>
        <v>-7.7777777777777501E-2</v>
      </c>
      <c r="KZ14" s="15">
        <f>Tabla24[[#This Row],[ROS_DUR_COR_COD_ROS_TG_NEG]]-Tabla24[[#This Row],[PAS_DUR_COR_COD_ROS_TG_NEG]]</f>
        <v>-345.90000000000009</v>
      </c>
      <c r="LA14" s="15">
        <f>Tabla24[[#This Row],[ROS_NUM_COR_COD_ROS_TG_NEU]]-Tabla24[[#This Row],[PAS_NUM_COR_COD_ROS_TG_NEU]]</f>
        <v>-1.2999999999999998</v>
      </c>
      <c r="LB14" s="15">
        <f>Tabla24[[#This Row],[ROS_DUR_COR_COD_ROS_TG_NEU]]-Tabla24[[#This Row],[PAS_DUR_COR_COD_ROS_TG_NEU]]</f>
        <v>-737.84999999999991</v>
      </c>
      <c r="LC14" s="15">
        <f>Tabla24[[#This Row],[ROS_NUM_COR_COD_ROS_TG_POS]]-Tabla24[[#This Row],[PAS_NUM_COR_COD_ROS_TG_POS]]</f>
        <v>0.85000000000000009</v>
      </c>
      <c r="LD14" s="15">
        <f>Tabla24[[#This Row],[ROS_DUR_COR_COD_ROS_TG_POS]]-Tabla24[[#This Row],[PAS_DUR_COR_COD_ROS_TG_POS]]</f>
        <v>-196.6507936507935</v>
      </c>
      <c r="LE14" s="15">
        <f>Tabla24[[#This Row],[ROS_NUM_COR_COD_ROS_TG_TOT]]-Tabla24[[#This Row],[PAS_NUM_COR_COD_ROS_TG_TOT]]</f>
        <v>-0.19022988505747129</v>
      </c>
      <c r="LF14" s="15">
        <f>Tabla24[[#This Row],[ROS_DUR_COR_COD_ROS_TG_TOT]]-Tabla24[[#This Row],[PAS_DUR_COR_COD_ROS_TG_TOT]]</f>
        <v>-366.47629310344837</v>
      </c>
      <c r="LG14" s="15">
        <f>Tabla24[[#This Row],[ROS_NUM_COR_COD_ESC_TG_NEG]]-Tabla24[[#This Row],[PAS_NUM_COR_COD_ESC_TG_NEG]]</f>
        <v>0.8555555555555554</v>
      </c>
      <c r="LH14" s="15">
        <f>Tabla24[[#This Row],[ROS_DUR_COR_COD_ESC_TG_NEG]]-Tabla24[[#This Row],[PAS_DUR_COR_COD_ESC_TG_NEG]]</f>
        <v>161.17499999999995</v>
      </c>
      <c r="LI14" s="15">
        <f>Tabla24[[#This Row],[ROS_NUM_COR_COD_ESC_TG_NEU]]-Tabla24[[#This Row],[PAS_NUM_COR_COD_ESC_TG_NEU]]</f>
        <v>0.20000000000000018</v>
      </c>
      <c r="LJ14" s="15">
        <f>Tabla24[[#This Row],[ROS_NUM_COR_COD_ESC_TG_NEG]]-Tabla24[[#This Row],[PAS_NUM_COR_COD_ESC_TG_NEG]]</f>
        <v>0.8555555555555554</v>
      </c>
      <c r="LK14" s="15">
        <f>Tabla24[[#This Row],[ROS_NUM_COR_COD_ESC_TG_POS]]-Tabla24[[#This Row],[PAS_NUM_COR_COD_ESC_TG_POS]]</f>
        <v>-0.75</v>
      </c>
      <c r="LL14" s="15">
        <f>Tabla24[[#This Row],[ROS_DUR_COR_COD_ESC_TG_POS]]-Tabla24[[#This Row],[PAS_DUR_COR_COD_ESC_TG_POS]]</f>
        <v>-586.69230769230762</v>
      </c>
      <c r="LM14" s="15">
        <f>Tabla24[[#This Row],[ROS_NUM_COR_COD_ESC_TG_TOT]]-Tabla24[[#This Row],[PAS_NUM_COR_COD_ESC_TG_TOT]]</f>
        <v>9.0229885057471204E-2</v>
      </c>
      <c r="LN14" s="15">
        <f>Tabla24[[#This Row],[ROS_DUR_COR_COD_ESC_TG_TOT]]-Tabla24[[#This Row],[PAS_DUR_COR_COD_ESC_TG_TOT]]</f>
        <v>-302.33512544802852</v>
      </c>
      <c r="LO14" s="15">
        <f>Tabla24[[#This Row],[PAS_NUM_COR_COD_ROS_TG_NEG]]-Tabla24[[#This Row],[ESC_NUM_COR_COD_ROS_TG_NEG]]</f>
        <v>0.39999999999999991</v>
      </c>
      <c r="LP14" s="15">
        <f>Tabla24[[#This Row],[PAS_DUR_COR_COD_ROS_TG_NEG]]-Tabla24[[#This Row],[ESC_DUR_COR_COD_ROS_TG_NEG]]</f>
        <v>804.90000000000009</v>
      </c>
      <c r="LQ14" s="15">
        <f>Tabla24[[#This Row],[PAS_NUM_COR_COD_ROS_TG_NEU]]-Tabla24[[#This Row],[ESC_NUM_COR_COD_ROS_TG_NEU]]</f>
        <v>0.59999999999999987</v>
      </c>
      <c r="LR14" s="15">
        <f>Tabla24[[#This Row],[PAS_DUR_COR_COD_ROS_TG_NEU]]-Tabla24[[#This Row],[ESC_DUR_COR_COD_ROS_TG_NEU]]</f>
        <v>750.59999999999991</v>
      </c>
      <c r="LS14" s="15">
        <f>Tabla24[[#This Row],[PAS_NUM_COR_COD_ROS_TG_POS]]-Tabla24[[#This Row],[ESC_NUM_COR_COD_ROS_TG_POS]]</f>
        <v>0.35000000000000009</v>
      </c>
      <c r="LT14" s="15">
        <f>Tabla24[[#This Row],[PAS_DUR_COR_COD_ROS_TG_POS]]-Tabla24[[#This Row],[ESC_DUR_COR_COD_ROS_TG_POS]]</f>
        <v>637.72222222222217</v>
      </c>
      <c r="LU14" s="15">
        <f>Tabla24[[#This Row],[PAS_NUM_COR_COD_ROS_TG_TOT]]-Tabla24[[#This Row],[ESC_NUM_COR_COD_ROS_TG_TOT]]</f>
        <v>0.44999999999999996</v>
      </c>
      <c r="LV14" s="15">
        <f>Tabla24[[#This Row],[PAS_DUR_COR_COD_ROS_TG_TOT]]-Tabla24[[#This Row],[ESC_DUR_COR_COD_ROS_TG_TOT]]</f>
        <v>742.00202839756594</v>
      </c>
      <c r="LW14" s="15">
        <f>Tabla24[[#This Row],[PAS_NUM_COR_COD_ESC_TG_NEG]]-Tabla24[[#This Row],[ESC_NUM_COR_COD_ESC_TG_NEG]]</f>
        <v>0.79999999999999993</v>
      </c>
      <c r="LX14" s="15">
        <f>Tabla24[[#This Row],[PAS_DUR_COR_COD_ESC_TG_NEG]]-Tabla24[[#This Row],[ESC_DUR_COR_COD_ESC_TG_NEG]]</f>
        <v>1029.625</v>
      </c>
      <c r="LY14" s="15">
        <f>Tabla24[[#This Row],[PAS_NUM_COR_COD_ESC_TG_NEU]]-Tabla24[[#This Row],[ESC_NUM_COR_COD_ESC_TG_NEU]]</f>
        <v>1</v>
      </c>
      <c r="LZ14" s="15">
        <f>Tabla24[[#This Row],[PAS_DUR_COR_COD_ESC_TG_NEU]]-Tabla24[[#This Row],[ESC_DUR_COR_COD_ESC_TG_NEU]]</f>
        <v>880.75</v>
      </c>
      <c r="MA14" s="15">
        <f>Tabla24[[#This Row],[PAS_NUM_COR_COD_ESC_TG_POS]]-Tabla24[[#This Row],[ESC_NUM_COR_COD_ESC_TG_POS]]</f>
        <v>1.65</v>
      </c>
      <c r="MB14" s="15">
        <f>Tabla24[[#This Row],[PAS_DUR_COR_COD_ESC_TG_POS]]-Tabla24[[#This Row],[ESC_DUR_COR_COD_ESC_TG_POS]]</f>
        <v>692.94230769230762</v>
      </c>
      <c r="MC14" s="15">
        <f>Tabla24[[#This Row],[PAS_NUM_COR_COD_ESC_TG_TOT]]-Tabla24[[#This Row],[ESC_NUM_COR_COD_ESC_TG_TOT]]</f>
        <v>1.1499999999999999</v>
      </c>
      <c r="MD14" s="15">
        <f>Tabla24[[#This Row],[PAS_DUR_COR_COD_ESC_TG_TOT]]-Tabla24[[#This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5">
        <f>Tabla24[[#This Row],[ROS_NUM_COR_COD_ROS_TG_NEG]]-Tabla24[[#This Row],[PAS_NUM_COR_COD_ROS_TG_NEG]]</f>
        <v>1.7111111111111108</v>
      </c>
      <c r="KZ15" s="15">
        <f>Tabla24[[#This Row],[ROS_DUR_COR_COD_ROS_TG_NEG]]-Tabla24[[#This Row],[PAS_DUR_COR_COD_ROS_TG_NEG]]</f>
        <v>-127.33333333333337</v>
      </c>
      <c r="LA15" s="15">
        <f>Tabla24[[#This Row],[ROS_NUM_COR_COD_ROS_TG_NEU]]-Tabla24[[#This Row],[PAS_NUM_COR_COD_ROS_TG_NEU]]</f>
        <v>1.0388888888888888</v>
      </c>
      <c r="LB15" s="15">
        <f>Tabla24[[#This Row],[ROS_DUR_COR_COD_ROS_TG_NEU]]-Tabla24[[#This Row],[PAS_DUR_COR_COD_ROS_TG_NEU]]</f>
        <v>-74.8125</v>
      </c>
      <c r="LC15" s="15">
        <f>Tabla24[[#This Row],[ROS_NUM_COR_COD_ROS_TG_POS]]-Tabla24[[#This Row],[PAS_NUM_COR_COD_ROS_TG_POS]]</f>
        <v>1.5000000000000004</v>
      </c>
      <c r="LD15" s="15">
        <f>Tabla24[[#This Row],[ROS_DUR_COR_COD_ROS_TG_POS]]-Tabla24[[#This Row],[PAS_DUR_COR_COD_ROS_TG_POS]]</f>
        <v>98.91111111111104</v>
      </c>
      <c r="LE15" s="15">
        <f>Tabla24[[#This Row],[ROS_NUM_COR_COD_ROS_TG_TOT]]-Tabla24[[#This Row],[PAS_NUM_COR_COD_ROS_TG_TOT]]</f>
        <v>1.4380952380952379</v>
      </c>
      <c r="LF15" s="15">
        <f>Tabla24[[#This Row],[ROS_DUR_COR_COD_ROS_TG_TOT]]-Tabla24[[#This Row],[PAS_DUR_COR_COD_ROS_TG_TOT]]</f>
        <v>-24.619385342789542</v>
      </c>
      <c r="LG15" s="15">
        <f>Tabla24[[#This Row],[ROS_NUM_COR_COD_ESC_TG_NEG]]-Tabla24[[#This Row],[PAS_NUM_COR_COD_ESC_TG_NEG]]</f>
        <v>-0.655555555555555</v>
      </c>
      <c r="LH15" s="15">
        <f>Tabla24[[#This Row],[ROS_DUR_COR_COD_ESC_TG_NEG]]-Tabla24[[#This Row],[PAS_DUR_COR_COD_ESC_TG_NEG]]</f>
        <v>-63.850000000000023</v>
      </c>
      <c r="LI15" s="15">
        <f>Tabla24[[#This Row],[ROS_NUM_COR_COD_ESC_TG_NEU]]-Tabla24[[#This Row],[PAS_NUM_COR_COD_ESC_TG_NEU]]</f>
        <v>-0.51111111111111107</v>
      </c>
      <c r="LJ15" s="15">
        <f>Tabla24[[#This Row],[ROS_NUM_COR_COD_ESC_TG_NEG]]-Tabla24[[#This Row],[PAS_NUM_COR_COD_ESC_TG_NEG]]</f>
        <v>-0.655555555555555</v>
      </c>
      <c r="LK15" s="15">
        <f>Tabla24[[#This Row],[ROS_NUM_COR_COD_ESC_TG_POS]]-Tabla24[[#This Row],[PAS_NUM_COR_COD_ESC_TG_POS]]</f>
        <v>-0.10000000000000009</v>
      </c>
      <c r="LL15" s="15">
        <f>Tabla24[[#This Row],[ROS_DUR_COR_COD_ESC_TG_POS]]-Tabla24[[#This Row],[PAS_DUR_COR_COD_ESC_TG_POS]]</f>
        <v>-105.76388888888891</v>
      </c>
      <c r="LM15" s="15">
        <f>Tabla24[[#This Row],[ROS_NUM_COR_COD_ESC_TG_TOT]]-Tabla24[[#This Row],[PAS_NUM_COR_COD_ESC_TG_TOT]]</f>
        <v>-0.42619047619047601</v>
      </c>
      <c r="LN15" s="15">
        <f>Tabla24[[#This Row],[ROS_DUR_COR_COD_ESC_TG_TOT]]-Tabla24[[#This Row],[PAS_DUR_COR_COD_ESC_TG_TOT]]</f>
        <v>-128.35714285714289</v>
      </c>
      <c r="LO15" s="15">
        <f>Tabla24[[#This Row],[PAS_NUM_COR_COD_ROS_TG_NEG]]-Tabla24[[#This Row],[ESC_NUM_COR_COD_ROS_TG_NEG]]</f>
        <v>1.0666666666666667</v>
      </c>
      <c r="LP15" s="15">
        <f>Tabla24[[#This Row],[PAS_DUR_COR_COD_ROS_TG_NEG]]-Tabla24[[#This Row],[ESC_DUR_COR_COD_ROS_TG_NEG]]</f>
        <v>428.33333333333331</v>
      </c>
      <c r="LQ15" s="15">
        <f>Tabla24[[#This Row],[PAS_NUM_COR_COD_ROS_TG_NEU]]-Tabla24[[#This Row],[ESC_NUM_COR_COD_ROS_TG_NEU]]</f>
        <v>0.75</v>
      </c>
      <c r="LR15" s="15">
        <f>Tabla24[[#This Row],[PAS_DUR_COR_COD_ROS_TG_NEU]]-Tabla24[[#This Row],[ESC_DUR_COR_COD_ROS_TG_NEU]]</f>
        <v>115.9375</v>
      </c>
      <c r="LS15" s="15">
        <f>Tabla24[[#This Row],[PAS_NUM_COR_COD_ROS_TG_POS]]-Tabla24[[#This Row],[ESC_NUM_COR_COD_ROS_TG_POS]]</f>
        <v>-4.4444444444444731E-2</v>
      </c>
      <c r="LT15" s="15">
        <f>Tabla24[[#This Row],[PAS_DUR_COR_COD_ROS_TG_POS]]-Tabla24[[#This Row],[ESC_DUR_COR_COD_ROS_TG_POS]]</f>
        <v>-243.18253968253964</v>
      </c>
      <c r="LU15" s="15">
        <f>Tabla24[[#This Row],[PAS_NUM_COR_COD_ROS_TG_TOT]]-Tabla24[[#This Row],[ESC_NUM_COR_COD_ROS_TG_TOT]]</f>
        <v>0.59761904761904772</v>
      </c>
      <c r="LV15" s="15">
        <f>Tabla24[[#This Row],[PAS_DUR_COR_COD_ROS_TG_TOT]]-Tabla24[[#This Row],[ESC_DUR_COR_COD_ROS_TG_TOT]]</f>
        <v>83.813829787233999</v>
      </c>
      <c r="LW15" s="15">
        <f>Tabla24[[#This Row],[PAS_NUM_COR_COD_ESC_TG_NEG]]-Tabla24[[#This Row],[ESC_NUM_COR_COD_ESC_TG_NEG]]</f>
        <v>-0.23333333333333339</v>
      </c>
      <c r="LX15" s="15">
        <f>Tabla24[[#This Row],[PAS_DUR_COR_COD_ESC_TG_NEG]]-Tabla24[[#This Row],[ESC_DUR_COR_COD_ESC_TG_NEG]]</f>
        <v>-57.233333333333348</v>
      </c>
      <c r="LY15" s="15">
        <f>Tabla24[[#This Row],[PAS_NUM_COR_COD_ESC_TG_NEU]]-Tabla24[[#This Row],[ESC_NUM_COR_COD_ESC_TG_NEU]]</f>
        <v>-1.3000000000000003</v>
      </c>
      <c r="LZ15" s="15">
        <f>Tabla24[[#This Row],[PAS_DUR_COR_COD_ESC_TG_NEU]]-Tabla24[[#This Row],[ESC_DUR_COR_COD_ESC_TG_NEU]]</f>
        <v>-179.28888888888889</v>
      </c>
      <c r="MA15" s="15">
        <f>Tabla24[[#This Row],[PAS_NUM_COR_COD_ESC_TG_POS]]-Tabla24[[#This Row],[ESC_NUM_COR_COD_ESC_TG_POS]]</f>
        <v>0.43333333333333357</v>
      </c>
      <c r="MB15" s="15">
        <f>Tabla24[[#This Row],[PAS_DUR_COR_COD_ESC_TG_POS]]-Tabla24[[#This Row],[ESC_DUR_COR_COD_ESC_TG_POS]]</f>
        <v>179.26388888888891</v>
      </c>
      <c r="MC15" s="15">
        <f>Tabla24[[#This Row],[PAS_NUM_COR_COD_ESC_TG_TOT]]-Tabla24[[#This Row],[ESC_NUM_COR_COD_ESC_TG_TOT]]</f>
        <v>-0.39523809523809517</v>
      </c>
      <c r="MD15" s="15">
        <f>Tabla24[[#This Row],[PAS_DUR_COR_COD_ESC_TG_TOT]]-Tabla24[[#This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5">
        <f>Tabla24[[#This Row],[ROS_NUM_COR_COD_ROS_TG_NEG]]-Tabla24[[#This Row],[PAS_NUM_COR_COD_ROS_TG_NEG]]</f>
        <v>2.0444444444444447</v>
      </c>
      <c r="KZ16" s="15">
        <f>Tabla24[[#This Row],[ROS_DUR_COR_COD_ROS_TG_NEG]]-Tabla24[[#This Row],[PAS_DUR_COR_COD_ROS_TG_NEG]]</f>
        <v>290.0427350427351</v>
      </c>
      <c r="LA16" s="15">
        <f>Tabla24[[#This Row],[ROS_NUM_COR_COD_ROS_TG_NEU]]-Tabla24[[#This Row],[PAS_NUM_COR_COD_ROS_TG_NEU]]</f>
        <v>0.34999999999999964</v>
      </c>
      <c r="LB16" s="15">
        <f>Tabla24[[#This Row],[ROS_DUR_COR_COD_ROS_TG_NEU]]-Tabla24[[#This Row],[PAS_DUR_COR_COD_ROS_TG_NEU]]</f>
        <v>-45.275000000000091</v>
      </c>
      <c r="LC16" s="15">
        <f>Tabla24[[#This Row],[ROS_NUM_COR_COD_ROS_TG_POS]]-Tabla24[[#This Row],[PAS_NUM_COR_COD_ROS_TG_POS]]</f>
        <v>1.0999999999999996</v>
      </c>
      <c r="LD16" s="15">
        <f>Tabla24[[#This Row],[ROS_DUR_COR_COD_ROS_TG_POS]]-Tabla24[[#This Row],[PAS_DUR_COR_COD_ROS_TG_POS]]</f>
        <v>-248.0428571428572</v>
      </c>
      <c r="LE16" s="15">
        <f>Tabla24[[#This Row],[ROS_NUM_COR_COD_ROS_TG_TOT]]-Tabla24[[#This Row],[PAS_NUM_COR_COD_ROS_TG_TOT]]</f>
        <v>1.1419540229885059</v>
      </c>
      <c r="LF16" s="15">
        <f>Tabla24[[#This Row],[ROS_DUR_COR_COD_ROS_TG_TOT]]-Tabla24[[#This Row],[PAS_DUR_COR_COD_ROS_TG_TOT]]</f>
        <v>-4.6327185244585962</v>
      </c>
      <c r="LG16" s="15">
        <f>Tabla24[[#This Row],[ROS_NUM_COR_COD_ESC_TG_NEG]]-Tabla24[[#This Row],[PAS_NUM_COR_COD_ESC_TG_NEG]]</f>
        <v>-2.9722222222222223</v>
      </c>
      <c r="LH16" s="15">
        <f>Tabla24[[#This Row],[ROS_DUR_COR_COD_ESC_TG_NEG]]-Tabla24[[#This Row],[PAS_DUR_COR_COD_ESC_TG_NEG]]</f>
        <v>-1117.4000000000001</v>
      </c>
      <c r="LI16" s="15">
        <f>Tabla24[[#This Row],[ROS_NUM_COR_COD_ESC_TG_NEU]]-Tabla24[[#This Row],[PAS_NUM_COR_COD_ESC_TG_NEU]]</f>
        <v>-0.85000000000000009</v>
      </c>
      <c r="LJ16" s="15">
        <f>Tabla24[[#This Row],[ROS_NUM_COR_COD_ESC_TG_NEG]]-Tabla24[[#This Row],[PAS_NUM_COR_COD_ESC_TG_NEG]]</f>
        <v>-2.9722222222222223</v>
      </c>
      <c r="LK16" s="15">
        <f>Tabla24[[#This Row],[ROS_NUM_COR_COD_ESC_TG_POS]]-Tabla24[[#This Row],[PAS_NUM_COR_COD_ESC_TG_POS]]</f>
        <v>-0.64999999999999991</v>
      </c>
      <c r="LL16" s="15">
        <f>Tabla24[[#This Row],[ROS_DUR_COR_COD_ESC_TG_POS]]-Tabla24[[#This Row],[PAS_DUR_COR_COD_ESC_TG_POS]]</f>
        <v>-429.91666666666674</v>
      </c>
      <c r="LM16" s="15">
        <f>Tabla24[[#This Row],[ROS_NUM_COR_COD_ESC_TG_TOT]]-Tabla24[[#This Row],[PAS_NUM_COR_COD_ESC_TG_TOT]]</f>
        <v>-1.4545977011494255</v>
      </c>
      <c r="LN16" s="15">
        <f>Tabla24[[#This Row],[ROS_DUR_COR_COD_ESC_TG_TOT]]-Tabla24[[#This Row],[PAS_DUR_COR_COD_ESC_TG_TOT]]</f>
        <v>-524.16929698708759</v>
      </c>
      <c r="LO16" s="15">
        <f>Tabla24[[#This Row],[PAS_NUM_COR_COD_ROS_TG_NEG]]-Tabla24[[#This Row],[ESC_NUM_COR_COD_ROS_TG_NEG]]</f>
        <v>1.7999999999999998</v>
      </c>
      <c r="LP16" s="15">
        <f>Tabla24[[#This Row],[PAS_DUR_COR_COD_ROS_TG_NEG]]-Tabla24[[#This Row],[ESC_DUR_COR_COD_ROS_TG_NEG]]</f>
        <v>586.84615384615381</v>
      </c>
      <c r="LQ16" s="15">
        <f>Tabla24[[#This Row],[PAS_NUM_COR_COD_ROS_TG_NEU]]-Tabla24[[#This Row],[ESC_NUM_COR_COD_ROS_TG_NEU]]</f>
        <v>2.35</v>
      </c>
      <c r="LR16" s="15">
        <f>Tabla24[[#This Row],[PAS_DUR_COR_COD_ROS_TG_NEU]]-Tabla24[[#This Row],[ESC_DUR_COR_COD_ROS_TG_NEU]]</f>
        <v>112.125</v>
      </c>
      <c r="LS16" s="15">
        <f>Tabla24[[#This Row],[PAS_NUM_COR_COD_ROS_TG_POS]]-Tabla24[[#This Row],[ESC_NUM_COR_COD_ROS_TG_POS]]</f>
        <v>0.60000000000000009</v>
      </c>
      <c r="LT16" s="15">
        <f>Tabla24[[#This Row],[PAS_DUR_COR_COD_ROS_TG_POS]]-Tabla24[[#This Row],[ESC_DUR_COR_COD_ROS_TG_POS]]</f>
        <v>71.976190476190368</v>
      </c>
      <c r="LU16" s="15">
        <f>Tabla24[[#This Row],[PAS_NUM_COR_COD_ROS_TG_TOT]]-Tabla24[[#This Row],[ESC_NUM_COR_COD_ROS_TG_TOT]]</f>
        <v>1.5833333333333335</v>
      </c>
      <c r="LV16" s="15">
        <f>Tabla24[[#This Row],[PAS_DUR_COR_COD_ROS_TG_TOT]]-Tabla24[[#This Row],[ESC_DUR_COR_COD_ROS_TG_TOT]]</f>
        <v>229.17984496124041</v>
      </c>
      <c r="LW16" s="15">
        <f>Tabla24[[#This Row],[PAS_NUM_COR_COD_ESC_TG_NEG]]-Tabla24[[#This Row],[ESC_NUM_COR_COD_ESC_TG_NEG]]</f>
        <v>-1.4500000000000002</v>
      </c>
      <c r="LX16" s="15">
        <f>Tabla24[[#This Row],[PAS_DUR_COR_COD_ESC_TG_NEG]]-Tabla24[[#This Row],[ESC_DUR_COR_COD_ESC_TG_NEG]]</f>
        <v>-245</v>
      </c>
      <c r="LY16" s="15">
        <f>Tabla24[[#This Row],[PAS_NUM_COR_COD_ESC_TG_NEU]]-Tabla24[[#This Row],[ESC_NUM_COR_COD_ESC_TG_NEU]]</f>
        <v>-2.0500000000000003</v>
      </c>
      <c r="LZ16" s="15">
        <f>Tabla24[[#This Row],[PAS_DUR_COR_COD_ESC_TG_NEU]]-Tabla24[[#This Row],[ESC_DUR_COR_COD_ESC_TG_NEU]]</f>
        <v>-321.34285714285716</v>
      </c>
      <c r="MA16" s="15">
        <f>Tabla24[[#This Row],[PAS_NUM_COR_COD_ESC_TG_POS]]-Tabla24[[#This Row],[ESC_NUM_COR_COD_ESC_TG_POS]]</f>
        <v>-0.65000000000000036</v>
      </c>
      <c r="MB16" s="15">
        <f>Tabla24[[#This Row],[PAS_DUR_COR_COD_ESC_TG_POS]]-Tabla24[[#This Row],[ESC_DUR_COR_COD_ESC_TG_POS]]</f>
        <v>266.36111111111109</v>
      </c>
      <c r="MC16" s="15">
        <f>Tabla24[[#This Row],[PAS_NUM_COR_COD_ESC_TG_TOT]]-Tabla24[[#This Row],[ESC_NUM_COR_COD_ESC_TG_TOT]]</f>
        <v>-1.3833333333333333</v>
      </c>
      <c r="MD16" s="15">
        <f>Tabla24[[#This Row],[PAS_DUR_COR_COD_ESC_TG_TOT]]-Tabla24[[#This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5">
        <f>Tabla24[[#This Row],[ROS_NUM_COR_COD_ROS_TG_NEG]]-Tabla24[[#This Row],[PAS_NUM_COR_COD_ROS_TG_NEG]]</f>
        <v>-0.48333333333333339</v>
      </c>
      <c r="KZ17" s="15">
        <f>Tabla24[[#This Row],[ROS_DUR_COR_COD_ROS_TG_NEG]]-Tabla24[[#This Row],[PAS_DUR_COR_COD_ROS_TG_NEG]]</f>
        <v>137.39495798319331</v>
      </c>
      <c r="LA17" s="15">
        <f>Tabla24[[#This Row],[ROS_NUM_COR_COD_ROS_TG_NEU]]-Tabla24[[#This Row],[PAS_NUM_COR_COD_ROS_TG_NEU]]</f>
        <v>2.1500000000000004</v>
      </c>
      <c r="LB17" s="15">
        <f>Tabla24[[#This Row],[ROS_DUR_COR_COD_ROS_TG_NEU]]-Tabla24[[#This Row],[PAS_DUR_COR_COD_ROS_TG_NEU]]</f>
        <v>322.59999999999991</v>
      </c>
      <c r="LC17" s="15">
        <f>Tabla24[[#This Row],[ROS_NUM_COR_COD_ROS_TG_POS]]-Tabla24[[#This Row],[PAS_NUM_COR_COD_ROS_TG_POS]]</f>
        <v>0.28888888888888875</v>
      </c>
      <c r="LD17" s="15">
        <f>Tabla24[[#This Row],[ROS_DUR_COR_COD_ROS_TG_POS]]-Tabla24[[#This Row],[PAS_DUR_COR_COD_ROS_TG_POS]]</f>
        <v>-29.422222222222217</v>
      </c>
      <c r="LE17" s="15">
        <f>Tabla24[[#This Row],[ROS_NUM_COR_COD_ROS_TG_TOT]]-Tabla24[[#This Row],[PAS_NUM_COR_COD_ROS_TG_TOT]]</f>
        <v>0.69761904761904781</v>
      </c>
      <c r="LF17" s="15">
        <f>Tabla24[[#This Row],[ROS_DUR_COR_COD_ROS_TG_TOT]]-Tabla24[[#This Row],[PAS_DUR_COR_COD_ROS_TG_TOT]]</f>
        <v>159.32733224222579</v>
      </c>
      <c r="LG17" s="15">
        <f>Tabla24[[#This Row],[ROS_NUM_COR_COD_ESC_TG_NEG]]-Tabla24[[#This Row],[PAS_NUM_COR_COD_ESC_TG_NEG]]</f>
        <v>1.6444444444444448</v>
      </c>
      <c r="LH17" s="15">
        <f>Tabla24[[#This Row],[ROS_DUR_COR_COD_ESC_TG_NEG]]-Tabla24[[#This Row],[PAS_DUR_COR_COD_ESC_TG_NEG]]</f>
        <v>237.80555555555566</v>
      </c>
      <c r="LI17" s="15">
        <f>Tabla24[[#This Row],[ROS_NUM_COR_COD_ESC_TG_NEU]]-Tabla24[[#This Row],[PAS_NUM_COR_COD_ESC_TG_NEU]]</f>
        <v>-0.79999999999999982</v>
      </c>
      <c r="LJ17" s="15">
        <f>Tabla24[[#This Row],[ROS_NUM_COR_COD_ESC_TG_NEG]]-Tabla24[[#This Row],[PAS_NUM_COR_COD_ESC_TG_NEG]]</f>
        <v>1.6444444444444448</v>
      </c>
      <c r="LK17" s="15">
        <f>Tabla24[[#This Row],[ROS_NUM_COR_COD_ESC_TG_POS]]-Tabla24[[#This Row],[PAS_NUM_COR_COD_ESC_TG_POS]]</f>
        <v>1.35</v>
      </c>
      <c r="LL17" s="15">
        <f>Tabla24[[#This Row],[ROS_DUR_COR_COD_ESC_TG_POS]]-Tabla24[[#This Row],[PAS_DUR_COR_COD_ESC_TG_POS]]</f>
        <v>511.2380952380953</v>
      </c>
      <c r="LM17" s="15">
        <f>Tabla24[[#This Row],[ROS_NUM_COR_COD_ESC_TG_TOT]]-Tabla24[[#This Row],[PAS_NUM_COR_COD_ESC_TG_TOT]]</f>
        <v>0.6857142857142855</v>
      </c>
      <c r="LN17" s="15">
        <f>Tabla24[[#This Row],[ROS_DUR_COR_COD_ESC_TG_TOT]]-Tabla24[[#This Row],[PAS_DUR_COR_COD_ESC_TG_TOT]]</f>
        <v>139.79999999999995</v>
      </c>
      <c r="LO17" s="15">
        <f>Tabla24[[#This Row],[PAS_NUM_COR_COD_ROS_TG_NEG]]-Tabla24[[#This Row],[ESC_NUM_COR_COD_ROS_TG_NEG]]</f>
        <v>-0.40555555555555545</v>
      </c>
      <c r="LP17" s="15">
        <f>Tabla24[[#This Row],[PAS_DUR_COR_COD_ROS_TG_NEG]]-Tabla24[[#This Row],[ESC_DUR_COR_COD_ROS_TG_NEG]]</f>
        <v>-555.82352941176475</v>
      </c>
      <c r="LQ17" s="15">
        <f>Tabla24[[#This Row],[PAS_NUM_COR_COD_ROS_TG_NEU]]-Tabla24[[#This Row],[ESC_NUM_COR_COD_ROS_TG_NEU]]</f>
        <v>0.34999999999999964</v>
      </c>
      <c r="LR17" s="15">
        <f>Tabla24[[#This Row],[PAS_DUR_COR_COD_ROS_TG_NEU]]-Tabla24[[#This Row],[ESC_DUR_COR_COD_ROS_TG_NEU]]</f>
        <v>-506.75</v>
      </c>
      <c r="LS17" s="15">
        <f>Tabla24[[#This Row],[PAS_NUM_COR_COD_ROS_TG_POS]]-Tabla24[[#This Row],[ESC_NUM_COR_COD_ROS_TG_POS]]</f>
        <v>2.6</v>
      </c>
      <c r="LT17" s="15">
        <f>Tabla24[[#This Row],[PAS_DUR_COR_COD_ROS_TG_POS]]-Tabla24[[#This Row],[ESC_DUR_COR_COD_ROS_TG_POS]]</f>
        <v>470.11666666666667</v>
      </c>
      <c r="LU17" s="15">
        <f>Tabla24[[#This Row],[PAS_NUM_COR_COD_ROS_TG_TOT]]-Tabla24[[#This Row],[ESC_NUM_COR_COD_ROS_TG_TOT]]</f>
        <v>0.88735632183908031</v>
      </c>
      <c r="LV17" s="15">
        <f>Tabla24[[#This Row],[PAS_DUR_COR_COD_ROS_TG_TOT]]-Tabla24[[#This Row],[ESC_DUR_COR_COD_ROS_TG_TOT]]</f>
        <v>-222.55810147299508</v>
      </c>
      <c r="LW17" s="15">
        <f>Tabla24[[#This Row],[PAS_NUM_COR_COD_ESC_TG_NEG]]-Tabla24[[#This Row],[ESC_NUM_COR_COD_ESC_TG_NEG]]</f>
        <v>1.3555555555555552</v>
      </c>
      <c r="LX17" s="15">
        <f>Tabla24[[#This Row],[PAS_DUR_COR_COD_ESC_TG_NEG]]-Tabla24[[#This Row],[ESC_DUR_COR_COD_ESC_TG_NEG]]</f>
        <v>-233.75</v>
      </c>
      <c r="LY17" s="15">
        <f>Tabla24[[#This Row],[PAS_NUM_COR_COD_ESC_TG_NEU]]-Tabla24[[#This Row],[ESC_NUM_COR_COD_ESC_TG_NEU]]</f>
        <v>2.4999999999999996</v>
      </c>
      <c r="LZ17" s="15">
        <f>Tabla24[[#This Row],[PAS_DUR_COR_COD_ESC_TG_NEU]]-Tabla24[[#This Row],[ESC_DUR_COR_COD_ESC_TG_NEU]]</f>
        <v>533.83333333333337</v>
      </c>
      <c r="MA17" s="15">
        <f>Tabla24[[#This Row],[PAS_NUM_COR_COD_ESC_TG_POS]]-Tabla24[[#This Row],[ESC_NUM_COR_COD_ESC_TG_POS]]</f>
        <v>-0.55000000000000027</v>
      </c>
      <c r="MB17" s="15">
        <f>Tabla24[[#This Row],[PAS_DUR_COR_COD_ESC_TG_POS]]-Tabla24[[#This Row],[ESC_DUR_COR_COD_ESC_TG_POS]]</f>
        <v>-283.79166666666663</v>
      </c>
      <c r="MC17" s="15">
        <f>Tabla24[[#This Row],[PAS_NUM_COR_COD_ESC_TG_TOT]]-Tabla24[[#This Row],[ESC_NUM_COR_COD_ESC_TG_TOT]]</f>
        <v>1.0913793103448275</v>
      </c>
      <c r="MD17" s="15">
        <f>Tabla24[[#This Row],[PAS_DUR_COR_COD_ESC_TG_TOT]]-Tabla24[[#This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5">
        <f>Tabla24[[#This Row],[ROS_NUM_COR_COD_ROS_TG_NEG]]-Tabla24[[#This Row],[PAS_NUM_COR_COD_ROS_TG_NEG]]</f>
        <v>0.90058479532163682</v>
      </c>
      <c r="KZ18" s="15">
        <f>Tabla24[[#This Row],[ROS_DUR_COR_COD_ROS_TG_NEG]]-Tabla24[[#This Row],[PAS_DUR_COR_COD_ROS_TG_NEG]]</f>
        <v>275.94642857142867</v>
      </c>
      <c r="LA18" s="15">
        <f>Tabla24[[#This Row],[ROS_NUM_COR_COD_ROS_TG_NEU]]-Tabla24[[#This Row],[PAS_NUM_COR_COD_ROS_TG_NEU]]</f>
        <v>2.125</v>
      </c>
      <c r="LB18" s="15">
        <f>Tabla24[[#This Row],[ROS_DUR_COR_COD_ROS_TG_NEU]]-Tabla24[[#This Row],[PAS_DUR_COR_COD_ROS_TG_NEU]]</f>
        <v>83.875</v>
      </c>
      <c r="LC18" s="15">
        <f>Tabla24[[#This Row],[ROS_NUM_COR_COD_ROS_TG_POS]]-Tabla24[[#This Row],[PAS_NUM_COR_COD_ROS_TG_POS]]</f>
        <v>3.1</v>
      </c>
      <c r="LD18" s="15">
        <f>Tabla24[[#This Row],[ROS_DUR_COR_COD_ROS_TG_POS]]-Tabla24[[#This Row],[PAS_DUR_COR_COD_ROS_TG_POS]]</f>
        <v>667.97222222222217</v>
      </c>
      <c r="LE18" s="15">
        <f>Tabla24[[#This Row],[ROS_NUM_COR_COD_ROS_TG_TOT]]-Tabla24[[#This Row],[PAS_NUM_COR_COD_ROS_TG_TOT]]</f>
        <v>2.0408035153797868</v>
      </c>
      <c r="LF18" s="15">
        <f>Tabla24[[#This Row],[ROS_DUR_COR_COD_ROS_TG_TOT]]-Tabla24[[#This Row],[PAS_DUR_COR_COD_ROS_TG_TOT]]</f>
        <v>318.90000000000009</v>
      </c>
      <c r="LG18" s="15">
        <f>Tabla24[[#This Row],[ROS_NUM_COR_COD_ESC_TG_NEG]]-Tabla24[[#This Row],[PAS_NUM_COR_COD_ESC_TG_NEG]]</f>
        <v>0.24561403508771917</v>
      </c>
      <c r="LH18" s="15">
        <f>Tabla24[[#This Row],[ROS_DUR_COR_COD_ESC_TG_NEG]]-Tabla24[[#This Row],[PAS_DUR_COR_COD_ESC_TG_NEG]]</f>
        <v>1025.4038461538462</v>
      </c>
      <c r="LI18" s="15">
        <f>Tabla24[[#This Row],[ROS_NUM_COR_COD_ESC_TG_NEU]]-Tabla24[[#This Row],[PAS_NUM_COR_COD_ESC_TG_NEU]]</f>
        <v>0.45000000000000018</v>
      </c>
      <c r="LJ18" s="15">
        <f>Tabla24[[#This Row],[ROS_NUM_COR_COD_ESC_TG_NEG]]-Tabla24[[#This Row],[PAS_NUM_COR_COD_ESC_TG_NEG]]</f>
        <v>0.24561403508771917</v>
      </c>
      <c r="LK18" s="15">
        <f>Tabla24[[#This Row],[ROS_NUM_COR_COD_ESC_TG_POS]]-Tabla24[[#This Row],[PAS_NUM_COR_COD_ESC_TG_POS]]</f>
        <v>2.0499999999999998</v>
      </c>
      <c r="LL18" s="15">
        <f>Tabla24[[#This Row],[ROS_DUR_COR_COD_ESC_TG_POS]]-Tabla24[[#This Row],[PAS_DUR_COR_COD_ESC_TG_POS]]</f>
        <v>377.68253968253975</v>
      </c>
      <c r="LM18" s="15">
        <f>Tabla24[[#This Row],[ROS_NUM_COR_COD_ESC_TG_TOT]]-Tabla24[[#This Row],[PAS_NUM_COR_COD_ESC_TG_TOT]]</f>
        <v>0.95229127432517258</v>
      </c>
      <c r="LN18" s="15">
        <f>Tabla24[[#This Row],[ROS_DUR_COR_COD_ESC_TG_TOT]]-Tabla24[[#This Row],[PAS_DUR_COR_COD_ESC_TG_TOT]]</f>
        <v>537.84242424242427</v>
      </c>
      <c r="LO18" s="15">
        <f>Tabla24[[#This Row],[PAS_NUM_COR_COD_ROS_TG_NEG]]-Tabla24[[#This Row],[ESC_NUM_COR_COD_ROS_TG_NEG]]</f>
        <v>-1.0894736842105259</v>
      </c>
      <c r="LP18" s="15">
        <f>Tabla24[[#This Row],[PAS_DUR_COR_COD_ROS_TG_NEG]]-Tabla24[[#This Row],[ESC_DUR_COR_COD_ROS_TG_NEG]]</f>
        <v>-81.571428571428669</v>
      </c>
      <c r="LQ18" s="15">
        <f>Tabla24[[#This Row],[PAS_NUM_COR_COD_ROS_TG_NEU]]-Tabla24[[#This Row],[ESC_NUM_COR_COD_ROS_TG_NEU]]</f>
        <v>-0.75</v>
      </c>
      <c r="LR18" s="15">
        <f>Tabla24[[#This Row],[PAS_DUR_COR_COD_ROS_TG_NEU]]-Tabla24[[#This Row],[ESC_DUR_COR_COD_ROS_TG_NEU]]</f>
        <v>41</v>
      </c>
      <c r="LS18" s="15">
        <f>Tabla24[[#This Row],[PAS_NUM_COR_COD_ROS_TG_POS]]-Tabla24[[#This Row],[ESC_NUM_COR_COD_ROS_TG_POS]]</f>
        <v>-1.9333333333333336</v>
      </c>
      <c r="LT18" s="15">
        <f>Tabla24[[#This Row],[PAS_DUR_COR_COD_ROS_TG_POS]]-Tabla24[[#This Row],[ESC_DUR_COR_COD_ROS_TG_POS]]</f>
        <v>-253.88888888888891</v>
      </c>
      <c r="LU18" s="15">
        <f>Tabla24[[#This Row],[PAS_NUM_COR_COD_ROS_TG_TOT]]-Tabla24[[#This Row],[ESC_NUM_COR_COD_ROS_TG_TOT]]</f>
        <v>-1.2834599649327876</v>
      </c>
      <c r="LV18" s="15">
        <f>Tabla24[[#This Row],[PAS_DUR_COR_COD_ROS_TG_TOT]]-Tabla24[[#This Row],[ESC_DUR_COR_COD_ROS_TG_TOT]]</f>
        <v>-81.066666666666833</v>
      </c>
      <c r="LW18" s="15">
        <f>Tabla24[[#This Row],[PAS_NUM_COR_COD_ESC_TG_NEG]]-Tabla24[[#This Row],[ESC_NUM_COR_COD_ESC_TG_NEG]]</f>
        <v>0.22105263157894717</v>
      </c>
      <c r="LX18" s="15">
        <f>Tabla24[[#This Row],[PAS_DUR_COR_COD_ESC_TG_NEG]]-Tabla24[[#This Row],[ESC_DUR_COR_COD_ESC_TG_NEG]]</f>
        <v>102.7032967032967</v>
      </c>
      <c r="LY18" s="15">
        <f>Tabla24[[#This Row],[PAS_NUM_COR_COD_ESC_TG_NEU]]-Tabla24[[#This Row],[ESC_NUM_COR_COD_ESC_TG_NEU]]</f>
        <v>-1</v>
      </c>
      <c r="LZ18" s="15">
        <f>Tabla24[[#This Row],[PAS_DUR_COR_COD_ESC_TG_NEU]]-Tabla24[[#This Row],[ESC_DUR_COR_COD_ESC_TG_NEU]]</f>
        <v>40.467532467532465</v>
      </c>
      <c r="MA18" s="15">
        <f>Tabla24[[#This Row],[PAS_NUM_COR_COD_ESC_TG_POS]]-Tabla24[[#This Row],[ESC_NUM_COR_COD_ESC_TG_POS]]</f>
        <v>-2.4500000000000002</v>
      </c>
      <c r="MB18" s="15">
        <f>Tabla24[[#This Row],[PAS_DUR_COR_COD_ESC_TG_POS]]-Tabla24[[#This Row],[ESC_DUR_COR_COD_ESC_TG_POS]]</f>
        <v>-168.11111111111109</v>
      </c>
      <c r="MC18" s="15">
        <f>Tabla24[[#This Row],[PAS_NUM_COR_COD_ESC_TG_TOT]]-Tabla24[[#This Row],[ESC_NUM_COR_COD_ESC_TG_TOT]]</f>
        <v>-1.0531852717708938</v>
      </c>
      <c r="MD18" s="15">
        <f>Tabla24[[#This Row],[PAS_DUR_COR_COD_ESC_TG_TOT]]-Tabla24[[#This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5">
        <f>Tabla24[[#This Row],[ROS_NUM_COR_COD_ROS_TG_NEG]]-Tabla24[[#This Row],[PAS_NUM_COR_COD_ROS_TG_NEG]]</f>
        <v>0.82222222222222241</v>
      </c>
      <c r="KZ19" s="15">
        <f>Tabla24[[#This Row],[ROS_DUR_COR_COD_ROS_TG_NEG]]-Tabla24[[#This Row],[PAS_DUR_COR_COD_ROS_TG_NEG]]</f>
        <v>248.59999999999991</v>
      </c>
      <c r="LA19" s="15">
        <f>Tabla24[[#This Row],[ROS_NUM_COR_COD_ROS_TG_NEU]]-Tabla24[[#This Row],[PAS_NUM_COR_COD_ROS_TG_NEU]]</f>
        <v>-0.28947368421052611</v>
      </c>
      <c r="LB19" s="15">
        <f>Tabla24[[#This Row],[ROS_DUR_COR_COD_ROS_TG_NEU]]-Tabla24[[#This Row],[PAS_DUR_COR_COD_ROS_TG_NEU]]</f>
        <v>-248.2967032967033</v>
      </c>
      <c r="LC19" s="15">
        <f>Tabla24[[#This Row],[ROS_NUM_COR_COD_ROS_TG_POS]]-Tabla24[[#This Row],[PAS_NUM_COR_COD_ROS_TG_POS]]</f>
        <v>-0.39999999999999991</v>
      </c>
      <c r="LD19" s="15">
        <f>Tabla24[[#This Row],[ROS_DUR_COR_COD_ROS_TG_POS]]-Tabla24[[#This Row],[PAS_DUR_COR_COD_ROS_TG_POS]]</f>
        <v>-269.71428571428567</v>
      </c>
      <c r="LE19" s="15">
        <f>Tabla24[[#This Row],[ROS_NUM_COR_COD_ROS_TG_TOT]]-Tabla24[[#This Row],[PAS_NUM_COR_COD_ROS_TG_TOT]]</f>
        <v>2.8638223261250761E-2</v>
      </c>
      <c r="LF19" s="15">
        <f>Tabla24[[#This Row],[ROS_DUR_COR_COD_ROS_TG_TOT]]-Tabla24[[#This Row],[PAS_DUR_COR_COD_ROS_TG_TOT]]</f>
        <v>-108.44415917843389</v>
      </c>
      <c r="LG19" s="15">
        <f>Tabla24[[#This Row],[ROS_NUM_COR_COD_ESC_TG_NEG]]-Tabla24[[#This Row],[PAS_NUM_COR_COD_ESC_TG_NEG]]</f>
        <v>-0.33333333333333348</v>
      </c>
      <c r="LH19" s="15">
        <f>Tabla24[[#This Row],[ROS_DUR_COR_COD_ESC_TG_NEG]]-Tabla24[[#This Row],[PAS_DUR_COR_COD_ESC_TG_NEG]]</f>
        <v>400.97894736842113</v>
      </c>
      <c r="LI19" s="15">
        <f>Tabla24[[#This Row],[ROS_NUM_COR_COD_ESC_TG_NEU]]-Tabla24[[#This Row],[PAS_NUM_COR_COD_ESC_TG_NEU]]</f>
        <v>0.22631578947368425</v>
      </c>
      <c r="LJ19" s="15">
        <f>Tabla24[[#This Row],[ROS_NUM_COR_COD_ESC_TG_NEG]]-Tabla24[[#This Row],[PAS_NUM_COR_COD_ESC_TG_NEG]]</f>
        <v>-0.33333333333333348</v>
      </c>
      <c r="LK19" s="15">
        <f>Tabla24[[#This Row],[ROS_NUM_COR_COD_ESC_TG_POS]]-Tabla24[[#This Row],[PAS_NUM_COR_COD_ESC_TG_POS]]</f>
        <v>4.9999999999999822E-2</v>
      </c>
      <c r="LL19" s="15">
        <f>Tabla24[[#This Row],[ROS_DUR_COR_COD_ESC_TG_POS]]-Tabla24[[#This Row],[PAS_DUR_COR_COD_ESC_TG_POS]]</f>
        <v>370.71929824561403</v>
      </c>
      <c r="LM19" s="15">
        <f>Tabla24[[#This Row],[ROS_NUM_COR_COD_ESC_TG_TOT]]-Tabla24[[#This Row],[PAS_NUM_COR_COD_ESC_TG_TOT]]</f>
        <v>-2.1624780829923917E-2</v>
      </c>
      <c r="LN19" s="15">
        <f>Tabla24[[#This Row],[ROS_DUR_COR_COD_ESC_TG_TOT]]-Tabla24[[#This Row],[PAS_DUR_COR_COD_ESC_TG_TOT]]</f>
        <v>386.14428412874577</v>
      </c>
      <c r="LO19" s="15">
        <f>Tabla24[[#This Row],[PAS_NUM_COR_COD_ROS_TG_NEG]]-Tabla24[[#This Row],[ESC_NUM_COR_COD_ROS_TG_NEG]]</f>
        <v>0.7</v>
      </c>
      <c r="LP19" s="15">
        <f>Tabla24[[#This Row],[PAS_DUR_COR_COD_ROS_TG_NEG]]-Tabla24[[#This Row],[ESC_DUR_COR_COD_ROS_TG_NEG]]</f>
        <v>346.28571428571433</v>
      </c>
      <c r="LQ19" s="15">
        <f>Tabla24[[#This Row],[PAS_NUM_COR_COD_ROS_TG_NEU]]-Tabla24[[#This Row],[ESC_NUM_COR_COD_ROS_TG_NEU]]</f>
        <v>0.67836257309941494</v>
      </c>
      <c r="LR19" s="15">
        <f>Tabla24[[#This Row],[PAS_DUR_COR_COD_ROS_TG_NEU]]-Tabla24[[#This Row],[ESC_DUR_COR_COD_ROS_TG_NEU]]</f>
        <v>508.2967032967033</v>
      </c>
      <c r="LS19" s="15">
        <f>Tabla24[[#This Row],[PAS_NUM_COR_COD_ROS_TG_POS]]-Tabla24[[#This Row],[ESC_NUM_COR_COD_ROS_TG_POS]]</f>
        <v>1.4</v>
      </c>
      <c r="LT19" s="15">
        <f>Tabla24[[#This Row],[PAS_DUR_COR_COD_ROS_TG_POS]]-Tabla24[[#This Row],[ESC_DUR_COR_COD_ROS_TG_POS]]</f>
        <v>664.28571428571422</v>
      </c>
      <c r="LU19" s="15">
        <f>Tabla24[[#This Row],[PAS_NUM_COR_COD_ROS_TG_TOT]]-Tabla24[[#This Row],[ESC_NUM_COR_COD_ROS_TG_TOT]]</f>
        <v>0.93687901811805974</v>
      </c>
      <c r="LV19" s="15">
        <f>Tabla24[[#This Row],[PAS_DUR_COR_COD_ROS_TG_TOT]]-Tabla24[[#This Row],[ESC_DUR_COR_COD_ROS_TG_TOT]]</f>
        <v>503.27874564459933</v>
      </c>
      <c r="LW19" s="15">
        <f>Tabla24[[#This Row],[PAS_NUM_COR_COD_ESC_TG_NEG]]-Tabla24[[#This Row],[ESC_NUM_COR_COD_ESC_TG_NEG]]</f>
        <v>-1.2999999999999998</v>
      </c>
      <c r="LX19" s="15">
        <f>Tabla24[[#This Row],[PAS_DUR_COR_COD_ESC_TG_NEG]]-Tabla24[[#This Row],[ESC_DUR_COR_COD_ESC_TG_NEG]]</f>
        <v>-320.97894736842113</v>
      </c>
      <c r="LY19" s="15">
        <f>Tabla24[[#This Row],[PAS_NUM_COR_COD_ESC_TG_NEU]]-Tabla24[[#This Row],[ESC_NUM_COR_COD_ESC_TG_NEU]]</f>
        <v>-0.74853801169590639</v>
      </c>
      <c r="LZ19" s="15">
        <f>Tabla24[[#This Row],[PAS_DUR_COR_COD_ESC_TG_NEU]]-Tabla24[[#This Row],[ESC_DUR_COR_COD_ESC_TG_NEU]]</f>
        <v>-69.355555555555611</v>
      </c>
      <c r="MA19" s="15">
        <f>Tabla24[[#This Row],[PAS_NUM_COR_COD_ESC_TG_POS]]-Tabla24[[#This Row],[ESC_NUM_COR_COD_ESC_TG_POS]]</f>
        <v>-1.75</v>
      </c>
      <c r="MB19" s="15">
        <f>Tabla24[[#This Row],[PAS_DUR_COR_COD_ESC_TG_POS]]-Tabla24[[#This Row],[ESC_DUR_COR_COD_ESC_TG_POS]]</f>
        <v>-567.55263157894728</v>
      </c>
      <c r="MC19" s="15">
        <f>Tabla24[[#This Row],[PAS_NUM_COR_COD_ESC_TG_TOT]]-Tabla24[[#This Row],[ESC_NUM_COR_COD_ESC_TG_TOT]]</f>
        <v>-1.2887200467562829</v>
      </c>
      <c r="MD19" s="15">
        <f>Tabla24[[#This Row],[PAS_DUR_COR_COD_ESC_TG_TOT]]-Tabla24[[#This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5">
        <f>Tabla24[[#This Row],[ROS_NUM_COR_COD_ROS_TG_NEG]]-Tabla24[[#This Row],[PAS_NUM_COR_COD_ROS_TG_NEG]]</f>
        <v>0.72500000000000009</v>
      </c>
      <c r="KZ20" s="15">
        <f>Tabla24[[#This Row],[ROS_DUR_COR_COD_ROS_TG_NEG]]-Tabla24[[#This Row],[PAS_DUR_COR_COD_ROS_TG_NEG]]</f>
        <v>-231.44642857142856</v>
      </c>
      <c r="LA20" s="15">
        <f>Tabla24[[#This Row],[ROS_NUM_COR_COD_ROS_TG_NEU]]-Tabla24[[#This Row],[PAS_NUM_COR_COD_ROS_TG_NEU]]</f>
        <v>0.25</v>
      </c>
      <c r="LB20" s="15">
        <f>Tabla24[[#This Row],[ROS_DUR_COR_COD_ROS_TG_NEU]]-Tabla24[[#This Row],[PAS_DUR_COR_COD_ROS_TG_NEU]]</f>
        <v>-28.6875</v>
      </c>
      <c r="LC20" s="15">
        <f>Tabla24[[#This Row],[ROS_NUM_COR_COD_ROS_TG_POS]]-Tabla24[[#This Row],[PAS_NUM_COR_COD_ROS_TG_POS]]</f>
        <v>0.25</v>
      </c>
      <c r="LD20" s="15">
        <f>Tabla24[[#This Row],[ROS_DUR_COR_COD_ROS_TG_POS]]-Tabla24[[#This Row],[PAS_DUR_COR_COD_ROS_TG_POS]]</f>
        <v>143.00793650793651</v>
      </c>
      <c r="LE20" s="15">
        <f>Tabla24[[#This Row],[ROS_NUM_COR_COD_ROS_TG_TOT]]-Tabla24[[#This Row],[PAS_NUM_COR_COD_ROS_TG_TOT]]</f>
        <v>0.39761904761904754</v>
      </c>
      <c r="LF20" s="15">
        <f>Tabla24[[#This Row],[ROS_DUR_COR_COD_ROS_TG_TOT]]-Tabla24[[#This Row],[PAS_DUR_COR_COD_ROS_TG_TOT]]</f>
        <v>-42.467391304347871</v>
      </c>
      <c r="LG20" s="15">
        <f>Tabla24[[#This Row],[ROS_NUM_COR_COD_ESC_TG_NEG]]-Tabla24[[#This Row],[PAS_NUM_COR_COD_ESC_TG_NEG]]</f>
        <v>-0.22500000000000009</v>
      </c>
      <c r="LH20" s="15">
        <f>Tabla24[[#This Row],[ROS_DUR_COR_COD_ESC_TG_NEG]]-Tabla24[[#This Row],[PAS_DUR_COR_COD_ESC_TG_NEG]]</f>
        <v>459.88888888888891</v>
      </c>
      <c r="LI20" s="15">
        <f>Tabla24[[#This Row],[ROS_NUM_COR_COD_ESC_TG_NEU]]-Tabla24[[#This Row],[PAS_NUM_COR_COD_ESC_TG_NEU]]</f>
        <v>0.10000000000000009</v>
      </c>
      <c r="LJ20" s="15">
        <f>Tabla24[[#This Row],[ROS_NUM_COR_COD_ESC_TG_NEG]]-Tabla24[[#This Row],[PAS_NUM_COR_COD_ESC_TG_NEG]]</f>
        <v>-0.22500000000000009</v>
      </c>
      <c r="LK20" s="15">
        <f>Tabla24[[#This Row],[ROS_NUM_COR_COD_ESC_TG_POS]]-Tabla24[[#This Row],[PAS_NUM_COR_COD_ESC_TG_POS]]</f>
        <v>-0.35000000000000009</v>
      </c>
      <c r="LL20" s="15">
        <f>Tabla24[[#This Row],[ROS_DUR_COR_COD_ESC_TG_POS]]-Tabla24[[#This Row],[PAS_DUR_COR_COD_ESC_TG_POS]]</f>
        <v>440.35294117647061</v>
      </c>
      <c r="LM20" s="15">
        <f>Tabla24[[#This Row],[ROS_NUM_COR_COD_ESC_TG_TOT]]-Tabla24[[#This Row],[PAS_NUM_COR_COD_ESC_TG_TOT]]</f>
        <v>-0.12380952380952381</v>
      </c>
      <c r="LN20" s="15">
        <f>Tabla24[[#This Row],[ROS_DUR_COR_COD_ESC_TG_TOT]]-Tabla24[[#This Row],[PAS_DUR_COR_COD_ESC_TG_TOT]]</f>
        <v>235.05882352941171</v>
      </c>
      <c r="LO20" s="15">
        <f>Tabla24[[#This Row],[PAS_NUM_COR_COD_ROS_TG_NEG]]-Tabla24[[#This Row],[ESC_NUM_COR_COD_ROS_TG_NEG]]</f>
        <v>-0.95000000000000018</v>
      </c>
      <c r="LP20" s="15">
        <f>Tabla24[[#This Row],[PAS_DUR_COR_COD_ROS_TG_NEG]]-Tabla24[[#This Row],[ESC_DUR_COR_COD_ROS_TG_NEG]]</f>
        <v>-105.05357142857144</v>
      </c>
      <c r="LQ20" s="15">
        <f>Tabla24[[#This Row],[PAS_NUM_COR_COD_ROS_TG_NEU]]-Tabla24[[#This Row],[ESC_NUM_COR_COD_ROS_TG_NEU]]</f>
        <v>1.5166666666666668</v>
      </c>
      <c r="LR20" s="15">
        <f>Tabla24[[#This Row],[PAS_DUR_COR_COD_ROS_TG_NEU]]-Tabla24[[#This Row],[ESC_DUR_COR_COD_ROS_TG_NEU]]</f>
        <v>412.3125</v>
      </c>
      <c r="LS20" s="15">
        <f>Tabla24[[#This Row],[PAS_NUM_COR_COD_ROS_TG_POS]]-Tabla24[[#This Row],[ESC_NUM_COR_COD_ROS_TG_POS]]</f>
        <v>1.2500000000000002</v>
      </c>
      <c r="LT20" s="15">
        <f>Tabla24[[#This Row],[PAS_DUR_COR_COD_ROS_TG_POS]]-Tabla24[[#This Row],[ESC_DUR_COR_COD_ROS_TG_POS]]</f>
        <v>461.0555555555556</v>
      </c>
      <c r="LU20" s="15">
        <f>Tabla24[[#This Row],[PAS_NUM_COR_COD_ROS_TG_TOT]]-Tabla24[[#This Row],[ESC_NUM_COR_COD_ROS_TG_TOT]]</f>
        <v>0.57528735632183947</v>
      </c>
      <c r="LV20" s="15">
        <f>Tabla24[[#This Row],[PAS_DUR_COR_COD_ROS_TG_TOT]]-Tabla24[[#This Row],[ESC_DUR_COR_COD_ROS_TG_TOT]]</f>
        <v>245.81521739130437</v>
      </c>
      <c r="LW20" s="15">
        <f>Tabla24[[#This Row],[PAS_NUM_COR_COD_ESC_TG_NEG]]-Tabla24[[#This Row],[ESC_NUM_COR_COD_ESC_TG_NEG]]</f>
        <v>0.75</v>
      </c>
      <c r="LX20" s="15">
        <f>Tabla24[[#This Row],[PAS_DUR_COR_COD_ESC_TG_NEG]]-Tabla24[[#This Row],[ESC_DUR_COR_COD_ESC_TG_NEG]]</f>
        <v>75.444444444444457</v>
      </c>
      <c r="LY20" s="15">
        <f>Tabla24[[#This Row],[PAS_NUM_COR_COD_ESC_TG_NEU]]-Tabla24[[#This Row],[ESC_NUM_COR_COD_ESC_TG_NEU]]</f>
        <v>0.46666666666666634</v>
      </c>
      <c r="LZ20" s="15">
        <f>Tabla24[[#This Row],[PAS_DUR_COR_COD_ESC_TG_NEU]]-Tabla24[[#This Row],[ESC_DUR_COR_COD_ESC_TG_NEU]]</f>
        <v>321.4375</v>
      </c>
      <c r="MA20" s="15">
        <f>Tabla24[[#This Row],[PAS_NUM_COR_COD_ESC_TG_POS]]-Tabla24[[#This Row],[ESC_NUM_COR_COD_ESC_TG_POS]]</f>
        <v>0.35000000000000009</v>
      </c>
      <c r="MB20" s="15">
        <f>Tabla24[[#This Row],[PAS_DUR_COR_COD_ESC_TG_POS]]-Tabla24[[#This Row],[ESC_DUR_COR_COD_ESC_TG_POS]]</f>
        <v>155.64705882352939</v>
      </c>
      <c r="MC20" s="15">
        <f>Tabla24[[#This Row],[PAS_NUM_COR_COD_ESC_TG_TOT]]-Tabla24[[#This Row],[ESC_NUM_COR_COD_ESC_TG_TOT]]</f>
        <v>0.52528735632183921</v>
      </c>
      <c r="MD20" s="15">
        <f>Tabla24[[#This Row],[PAS_DUR_COR_COD_ESC_TG_TOT]]-Tabla24[[#This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5">
        <f>Tabla24[[#This Row],[ROS_NUM_COR_COD_ROS_TG_NEG]]-Tabla24[[#This Row],[PAS_NUM_COR_COD_ROS_TG_NEG]]</f>
        <v>0.75555555555555554</v>
      </c>
      <c r="KZ21" s="15">
        <f>Tabla24[[#This Row],[ROS_DUR_COR_COD_ROS_TG_NEG]]-Tabla24[[#This Row],[PAS_DUR_COR_COD_ROS_TG_NEG]]</f>
        <v>-429.44999999999982</v>
      </c>
      <c r="LA21" s="15">
        <f>Tabla24[[#This Row],[ROS_NUM_COR_COD_ROS_TG_NEU]]-Tabla24[[#This Row],[PAS_NUM_COR_COD_ROS_TG_NEU]]</f>
        <v>0.64444444444444482</v>
      </c>
      <c r="LB21" s="15">
        <f>Tabla24[[#This Row],[ROS_DUR_COR_COD_ROS_TG_NEU]]-Tabla24[[#This Row],[PAS_DUR_COR_COD_ROS_TG_NEU]]</f>
        <v>-130.98571428571427</v>
      </c>
      <c r="LC21" s="15">
        <f>Tabla24[[#This Row],[ROS_NUM_COR_COD_ROS_TG_POS]]-Tabla24[[#This Row],[PAS_NUM_COR_COD_ROS_TG_POS]]</f>
        <v>1.4499999999999997</v>
      </c>
      <c r="LD21" s="15">
        <f>Tabla24[[#This Row],[ROS_DUR_COR_COD_ROS_TG_POS]]-Tabla24[[#This Row],[PAS_DUR_COR_COD_ROS_TG_POS]]</f>
        <v>-223.42222222222222</v>
      </c>
      <c r="LE21" s="15">
        <f>Tabla24[[#This Row],[ROS_NUM_COR_COD_ROS_TG_TOT]]-Tabla24[[#This Row],[PAS_NUM_COR_COD_ROS_TG_TOT]]</f>
        <v>0.95714285714285685</v>
      </c>
      <c r="LF21" s="15">
        <f>Tabla24[[#This Row],[ROS_DUR_COR_COD_ROS_TG_TOT]]-Tabla24[[#This Row],[PAS_DUR_COR_COD_ROS_TG_TOT]]</f>
        <v>-264.36666666666656</v>
      </c>
      <c r="LG21" s="15">
        <f>Tabla24[[#This Row],[ROS_NUM_COR_COD_ESC_TG_NEG]]-Tabla24[[#This Row],[PAS_NUM_COR_COD_ESC_TG_NEG]]</f>
        <v>-1.7999999999999998</v>
      </c>
      <c r="LH21" s="15">
        <f>Tabla24[[#This Row],[ROS_DUR_COR_COD_ESC_TG_NEG]]-Tabla24[[#This Row],[PAS_DUR_COR_COD_ESC_TG_NEG]]</f>
        <v>-1240.6333333333337</v>
      </c>
      <c r="LI21" s="15">
        <f>Tabla24[[#This Row],[ROS_NUM_COR_COD_ESC_TG_NEU]]-Tabla24[[#This Row],[PAS_NUM_COR_COD_ESC_TG_NEU]]</f>
        <v>-1.6277777777777778</v>
      </c>
      <c r="LJ21" s="15">
        <f>Tabla24[[#This Row],[ROS_NUM_COR_COD_ESC_TG_NEG]]-Tabla24[[#This Row],[PAS_NUM_COR_COD_ESC_TG_NEG]]</f>
        <v>-1.7999999999999998</v>
      </c>
      <c r="LK21" s="15">
        <f>Tabla24[[#This Row],[ROS_NUM_COR_COD_ESC_TG_POS]]-Tabla24[[#This Row],[PAS_NUM_COR_COD_ESC_TG_POS]]</f>
        <v>-2.15</v>
      </c>
      <c r="LL21" s="15">
        <f>Tabla24[[#This Row],[ROS_DUR_COR_COD_ESC_TG_POS]]-Tabla24[[#This Row],[PAS_DUR_COR_COD_ESC_TG_POS]]</f>
        <v>-873.27272727272725</v>
      </c>
      <c r="LM21" s="15">
        <f>Tabla24[[#This Row],[ROS_NUM_COR_COD_ESC_TG_TOT]]-Tabla24[[#This Row],[PAS_NUM_COR_COD_ESC_TG_TOT]]</f>
        <v>-1.8714285714285712</v>
      </c>
      <c r="LN21" s="15">
        <f>Tabla24[[#This Row],[ROS_DUR_COR_COD_ESC_TG_TOT]]-Tabla24[[#This Row],[PAS_DUR_COR_COD_ESC_TG_TOT]]</f>
        <v>-1055.3508064516127</v>
      </c>
      <c r="LO21" s="15">
        <f>Tabla24[[#This Row],[PAS_NUM_COR_COD_ROS_TG_NEG]]-Tabla24[[#This Row],[ESC_NUM_COR_COD_ROS_TG_NEG]]</f>
        <v>1.7999999999999998</v>
      </c>
      <c r="LP21" s="15">
        <f>Tabla24[[#This Row],[PAS_DUR_COR_COD_ROS_TG_NEG]]-Tabla24[[#This Row],[ESC_DUR_COR_COD_ROS_TG_NEG]]</f>
        <v>1534.6999999999998</v>
      </c>
      <c r="LQ21" s="15">
        <f>Tabla24[[#This Row],[PAS_NUM_COR_COD_ROS_TG_NEU]]-Tabla24[[#This Row],[ESC_NUM_COR_COD_ROS_TG_NEU]]</f>
        <v>0.89999999999999991</v>
      </c>
      <c r="LR21" s="15">
        <f>Tabla24[[#This Row],[PAS_DUR_COR_COD_ROS_TG_NEU]]-Tabla24[[#This Row],[ESC_DUR_COR_COD_ROS_TG_NEU]]</f>
        <v>1108.4777777777779</v>
      </c>
      <c r="LS21" s="15">
        <f>Tabla24[[#This Row],[PAS_NUM_COR_COD_ROS_TG_POS]]-Tabla24[[#This Row],[ESC_NUM_COR_COD_ROS_TG_POS]]</f>
        <v>1.7944444444444445</v>
      </c>
      <c r="LT21" s="15">
        <f>Tabla24[[#This Row],[PAS_DUR_COR_COD_ROS_TG_POS]]-Tabla24[[#This Row],[ESC_DUR_COR_COD_ROS_TG_POS]]</f>
        <v>1569.2</v>
      </c>
      <c r="LU21" s="15">
        <f>Tabla24[[#This Row],[PAS_NUM_COR_COD_ROS_TG_TOT]]-Tabla24[[#This Row],[ESC_NUM_COR_COD_ROS_TG_TOT]]</f>
        <v>1.4714285714285715</v>
      </c>
      <c r="LV21" s="15">
        <f>Tabla24[[#This Row],[PAS_DUR_COR_COD_ROS_TG_TOT]]-Tabla24[[#This Row],[ESC_DUR_COR_COD_ROS_TG_TOT]]</f>
        <v>1394.4681159420288</v>
      </c>
      <c r="LW21" s="15">
        <f>Tabla24[[#This Row],[PAS_NUM_COR_COD_ESC_TG_NEG]]-Tabla24[[#This Row],[ESC_NUM_COR_COD_ESC_TG_NEG]]</f>
        <v>-1.8666666666666671</v>
      </c>
      <c r="LX21" s="15">
        <f>Tabla24[[#This Row],[PAS_DUR_COR_COD_ESC_TG_NEG]]-Tabla24[[#This Row],[ESC_DUR_COR_COD_ESC_TG_NEG]]</f>
        <v>677.74444444444453</v>
      </c>
      <c r="LY21" s="15">
        <f>Tabla24[[#This Row],[PAS_NUM_COR_COD_ESC_TG_NEU]]-Tabla24[[#This Row],[ESC_NUM_COR_COD_ESC_TG_NEU]]</f>
        <v>-1.35</v>
      </c>
      <c r="LZ21" s="15">
        <f>Tabla24[[#This Row],[PAS_DUR_COR_COD_ESC_TG_NEU]]-Tabla24[[#This Row],[ESC_DUR_COR_COD_ESC_TG_NEU]]</f>
        <v>885.50000000000023</v>
      </c>
      <c r="MA21" s="15">
        <f>Tabla24[[#This Row],[PAS_NUM_COR_COD_ESC_TG_POS]]-Tabla24[[#This Row],[ESC_NUM_COR_COD_ESC_TG_POS]]</f>
        <v>-1.6944444444444446</v>
      </c>
      <c r="MB21" s="15">
        <f>Tabla24[[#This Row],[PAS_DUR_COR_COD_ESC_TG_POS]]-Tabla24[[#This Row],[ESC_DUR_COR_COD_ESC_TG_POS]]</f>
        <v>336.93939393939399</v>
      </c>
      <c r="MC21" s="15">
        <f>Tabla24[[#This Row],[PAS_NUM_COR_COD_ESC_TG_TOT]]-Tabla24[[#This Row],[ESC_NUM_COR_COD_ESC_TG_TOT]]</f>
        <v>-1.628571428571429</v>
      </c>
      <c r="MD21" s="15">
        <f>Tabla24[[#This Row],[PAS_DUR_COR_COD_ESC_TG_TOT]]-Tabla24[[#This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5">
        <f>Tabla24[[#This Row],[ROS_NUM_COR_COD_ROS_TG_NEG]]-Tabla24[[#This Row],[PAS_NUM_COR_COD_ROS_TG_NEG]]</f>
        <v>0.16111111111111098</v>
      </c>
      <c r="KZ22" s="15">
        <f>Tabla24[[#This Row],[ROS_DUR_COR_COD_ROS_TG_NEG]]-Tabla24[[#This Row],[PAS_DUR_COR_COD_ROS_TG_NEG]]</f>
        <v>-19.233333333333348</v>
      </c>
      <c r="LA22" s="15">
        <f>Tabla24[[#This Row],[ROS_NUM_COR_COD_ROS_TG_NEU]]-Tabla24[[#This Row],[PAS_NUM_COR_COD_ROS_TG_NEU]]</f>
        <v>-0.40000000000000036</v>
      </c>
      <c r="LB22" s="15">
        <f>Tabla24[[#This Row],[ROS_DUR_COR_COD_ROS_TG_NEU]]-Tabla24[[#This Row],[PAS_DUR_COR_COD_ROS_TG_NEU]]</f>
        <v>-86.966666666666583</v>
      </c>
      <c r="LC22" s="15">
        <f>Tabla24[[#This Row],[ROS_NUM_COR_COD_ROS_TG_POS]]-Tabla24[[#This Row],[PAS_NUM_COR_COD_ROS_TG_POS]]</f>
        <v>-0.30000000000000027</v>
      </c>
      <c r="LD22" s="15">
        <f>Tabla24[[#This Row],[ROS_DUR_COR_COD_ROS_TG_POS]]-Tabla24[[#This Row],[PAS_DUR_COR_COD_ROS_TG_POS]]</f>
        <v>-242.02105263157898</v>
      </c>
      <c r="LE22" s="15">
        <f>Tabla24[[#This Row],[ROS_NUM_COR_COD_ROS_TG_TOT]]-Tabla24[[#This Row],[PAS_NUM_COR_COD_ROS_TG_TOT]]</f>
        <v>-0.18103448275862055</v>
      </c>
      <c r="LF22" s="15">
        <f>Tabla24[[#This Row],[ROS_DUR_COR_COD_ROS_TG_TOT]]-Tabla24[[#This Row],[PAS_DUR_COR_COD_ROS_TG_TOT]]</f>
        <v>-111.80084745762701</v>
      </c>
      <c r="LG22" s="15">
        <f>Tabla24[[#This Row],[ROS_NUM_COR_COD_ESC_TG_NEG]]-Tabla24[[#This Row],[PAS_NUM_COR_COD_ESC_TG_NEG]]</f>
        <v>-1.6666666666666665</v>
      </c>
      <c r="LH22" s="15">
        <f>Tabla24[[#This Row],[ROS_DUR_COR_COD_ESC_TG_NEG]]-Tabla24[[#This Row],[PAS_DUR_COR_COD_ESC_TG_NEG]]</f>
        <v>276.5</v>
      </c>
      <c r="LI22" s="15">
        <f>Tabla24[[#This Row],[ROS_NUM_COR_COD_ESC_TG_NEU]]-Tabla24[[#This Row],[PAS_NUM_COR_COD_ESC_TG_NEU]]</f>
        <v>-0.45000000000000018</v>
      </c>
      <c r="LJ22" s="15">
        <f>Tabla24[[#This Row],[ROS_NUM_COR_COD_ESC_TG_NEG]]-Tabla24[[#This Row],[PAS_NUM_COR_COD_ESC_TG_NEG]]</f>
        <v>-1.6666666666666665</v>
      </c>
      <c r="LK22" s="15">
        <f>Tabla24[[#This Row],[ROS_NUM_COR_COD_ESC_TG_POS]]-Tabla24[[#This Row],[PAS_NUM_COR_COD_ESC_TG_POS]]</f>
        <v>-0.64999999999999991</v>
      </c>
      <c r="LL22" s="15">
        <f>Tabla24[[#This Row],[ROS_DUR_COR_COD_ESC_TG_POS]]-Tabla24[[#This Row],[PAS_DUR_COR_COD_ESC_TG_POS]]</f>
        <v>311.38888888888891</v>
      </c>
      <c r="LM22" s="15">
        <f>Tabla24[[#This Row],[ROS_NUM_COR_COD_ESC_TG_TOT]]-Tabla24[[#This Row],[PAS_NUM_COR_COD_ESC_TG_TOT]]</f>
        <v>-0.91494252873563209</v>
      </c>
      <c r="LN22" s="15">
        <f>Tabla24[[#This Row],[ROS_DUR_COR_COD_ESC_TG_TOT]]-Tabla24[[#This Row],[PAS_DUR_COR_COD_ESC_TG_TOT]]</f>
        <v>301.20114942528744</v>
      </c>
      <c r="LO22" s="15">
        <f>Tabla24[[#This Row],[PAS_NUM_COR_COD_ROS_TG_NEG]]-Tabla24[[#This Row],[ESC_NUM_COR_COD_ROS_TG_NEG]]</f>
        <v>1.85</v>
      </c>
      <c r="LP22" s="15">
        <f>Tabla24[[#This Row],[PAS_DUR_COR_COD_ROS_TG_NEG]]-Tabla24[[#This Row],[ESC_DUR_COR_COD_ROS_TG_NEG]]</f>
        <v>198.10000000000002</v>
      </c>
      <c r="LQ22" s="15">
        <f>Tabla24[[#This Row],[PAS_NUM_COR_COD_ROS_TG_NEU]]-Tabla24[[#This Row],[ESC_NUM_COR_COD_ROS_TG_NEU]]</f>
        <v>1.8000000000000003</v>
      </c>
      <c r="LR22" s="15">
        <f>Tabla24[[#This Row],[PAS_DUR_COR_COD_ROS_TG_NEU]]-Tabla24[[#This Row],[ESC_DUR_COR_COD_ROS_TG_NEU]]</f>
        <v>-91.450000000000045</v>
      </c>
      <c r="LS22" s="15">
        <f>Tabla24[[#This Row],[PAS_NUM_COR_COD_ROS_TG_POS]]-Tabla24[[#This Row],[ESC_NUM_COR_COD_ROS_TG_POS]]</f>
        <v>2.0444444444444443</v>
      </c>
      <c r="LT22" s="15">
        <f>Tabla24[[#This Row],[PAS_DUR_COR_COD_ROS_TG_POS]]-Tabla24[[#This Row],[ESC_DUR_COR_COD_ROS_TG_POS]]</f>
        <v>433.25438596491233</v>
      </c>
      <c r="LU22" s="15">
        <f>Tabla24[[#This Row],[PAS_NUM_COR_COD_ROS_TG_TOT]]-Tabla24[[#This Row],[ESC_NUM_COR_COD_ROS_TG_TOT]]</f>
        <v>1.9051724137931034</v>
      </c>
      <c r="LV22" s="15">
        <f>Tabla24[[#This Row],[PAS_DUR_COR_COD_ROS_TG_TOT]]-Tabla24[[#This Row],[ESC_DUR_COR_COD_ROS_TG_TOT]]</f>
        <v>198.65084745762704</v>
      </c>
      <c r="LW22" s="15">
        <f>Tabla24[[#This Row],[PAS_NUM_COR_COD_ESC_TG_NEG]]-Tabla24[[#This Row],[ESC_NUM_COR_COD_ESC_TG_NEG]]</f>
        <v>-1.2999999999999998</v>
      </c>
      <c r="LX22" s="15">
        <f>Tabla24[[#This Row],[PAS_DUR_COR_COD_ESC_TG_NEG]]-Tabla24[[#This Row],[ESC_DUR_COR_COD_ESC_TG_NEG]]</f>
        <v>-577.79999999999995</v>
      </c>
      <c r="LY22" s="15">
        <f>Tabla24[[#This Row],[PAS_NUM_COR_COD_ESC_TG_NEU]]-Tabla24[[#This Row],[ESC_NUM_COR_COD_ESC_TG_NEU]]</f>
        <v>-1.85</v>
      </c>
      <c r="LZ22" s="15">
        <f>Tabla24[[#This Row],[PAS_DUR_COR_COD_ESC_TG_NEU]]-Tabla24[[#This Row],[ESC_DUR_COR_COD_ESC_TG_NEU]]</f>
        <v>-875.72222222222217</v>
      </c>
      <c r="MA22" s="15">
        <f>Tabla24[[#This Row],[PAS_NUM_COR_COD_ESC_TG_POS]]-Tabla24[[#This Row],[ESC_NUM_COR_COD_ESC_TG_POS]]</f>
        <v>-1.8388888888888895</v>
      </c>
      <c r="MB22" s="15">
        <f>Tabla24[[#This Row],[PAS_DUR_COR_COD_ESC_TG_POS]]-Tabla24[[#This Row],[ESC_DUR_COR_COD_ESC_TG_POS]]</f>
        <v>-504.94444444444457</v>
      </c>
      <c r="MC22" s="15">
        <f>Tabla24[[#This Row],[PAS_NUM_COR_COD_ESC_TG_TOT]]-Tabla24[[#This Row],[ESC_NUM_COR_COD_ESC_TG_TOT]]</f>
        <v>-1.6712643678160921</v>
      </c>
      <c r="MD22" s="15">
        <f>Tabla24[[#This Row],[PAS_DUR_COR_COD_ESC_TG_TOT]]-Tabla24[[#This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5">
        <f>Tabla24[[#This Row],[ROS_NUM_COR_COD_ROS_TG_NEG]]-Tabla24[[#This Row],[PAS_NUM_COR_COD_ROS_TG_NEG]]</f>
        <v>-0.38888888888888884</v>
      </c>
      <c r="KZ23" s="15">
        <f>Tabla24[[#This Row],[ROS_DUR_COR_COD_ROS_TG_NEG]]-Tabla24[[#This Row],[PAS_DUR_COR_COD_ROS_TG_NEG]]</f>
        <v>-847.05555555555543</v>
      </c>
      <c r="LA23" s="15">
        <f>Tabla24[[#This Row],[ROS_NUM_COR_COD_ROS_TG_NEU]]-Tabla24[[#This Row],[PAS_NUM_COR_COD_ROS_TG_NEU]]</f>
        <v>-0.29999999999999982</v>
      </c>
      <c r="LB23" s="15">
        <f>Tabla24[[#This Row],[ROS_DUR_COR_COD_ROS_TG_NEU]]-Tabla24[[#This Row],[PAS_DUR_COR_COD_ROS_TG_NEU]]</f>
        <v>-867.58333333333337</v>
      </c>
      <c r="LC23" s="15">
        <f>Tabla24[[#This Row],[ROS_NUM_COR_COD_ROS_TG_POS]]-Tabla24[[#This Row],[PAS_NUM_COR_COD_ROS_TG_POS]]</f>
        <v>2.0499999999999998</v>
      </c>
      <c r="LD23" s="15">
        <f>Tabla24[[#This Row],[ROS_DUR_COR_COD_ROS_TG_POS]]-Tabla24[[#This Row],[PAS_DUR_COR_COD_ROS_TG_POS]]</f>
        <v>846.44444444444457</v>
      </c>
      <c r="LE23" s="15">
        <f>Tabla24[[#This Row],[ROS_NUM_COR_COD_ROS_TG_TOT]]-Tabla24[[#This Row],[PAS_NUM_COR_COD_ROS_TG_TOT]]</f>
        <v>0.47873563218390824</v>
      </c>
      <c r="LF23" s="15">
        <f>Tabla24[[#This Row],[ROS_DUR_COR_COD_ROS_TG_TOT]]-Tabla24[[#This Row],[PAS_DUR_COR_COD_ROS_TG_TOT]]</f>
        <v>-370.83333333333326</v>
      </c>
      <c r="LG23" s="15">
        <f>Tabla24[[#This Row],[ROS_NUM_COR_COD_ESC_TG_NEG]]-Tabla24[[#This Row],[PAS_NUM_COR_COD_ESC_TG_NEG]]</f>
        <v>0.78888888888888875</v>
      </c>
      <c r="LH23" s="15">
        <f>Tabla24[[#This Row],[ROS_DUR_COR_COD_ESC_TG_NEG]]-Tabla24[[#This Row],[PAS_DUR_COR_COD_ESC_TG_NEG]]</f>
        <v>-227.05555555555566</v>
      </c>
      <c r="LI23" s="15">
        <f>Tabla24[[#This Row],[ROS_NUM_COR_COD_ESC_TG_NEU]]-Tabla24[[#This Row],[PAS_NUM_COR_COD_ESC_TG_NEU]]</f>
        <v>2.15</v>
      </c>
      <c r="LJ23" s="15">
        <f>Tabla24[[#This Row],[ROS_NUM_COR_COD_ESC_TG_NEG]]-Tabla24[[#This Row],[PAS_NUM_COR_COD_ESC_TG_NEG]]</f>
        <v>0.78888888888888875</v>
      </c>
      <c r="LK23" s="15">
        <f>Tabla24[[#This Row],[ROS_NUM_COR_COD_ESC_TG_POS]]-Tabla24[[#This Row],[PAS_NUM_COR_COD_ESC_TG_POS]]</f>
        <v>0.25</v>
      </c>
      <c r="LL23" s="15">
        <f>Tabla24[[#This Row],[ROS_DUR_COR_COD_ESC_TG_POS]]-Tabla24[[#This Row],[PAS_DUR_COR_COD_ESC_TG_POS]]</f>
        <v>-32.545454545454504</v>
      </c>
      <c r="LM23" s="15">
        <f>Tabla24[[#This Row],[ROS_NUM_COR_COD_ESC_TG_TOT]]-Tabla24[[#This Row],[PAS_NUM_COR_COD_ESC_TG_TOT]]</f>
        <v>1.0678160919540229</v>
      </c>
      <c r="LN23" s="15">
        <f>Tabla24[[#This Row],[ROS_DUR_COR_COD_ESC_TG_TOT]]-Tabla24[[#This Row],[PAS_DUR_COR_COD_ESC_TG_TOT]]</f>
        <v>-98.049999999999955</v>
      </c>
      <c r="LO23" s="15">
        <f>Tabla24[[#This Row],[PAS_NUM_COR_COD_ROS_TG_NEG]]-Tabla24[[#This Row],[ESC_NUM_COR_COD_ROS_TG_NEG]]</f>
        <v>-0.70000000000000018</v>
      </c>
      <c r="LP23" s="15">
        <f>Tabla24[[#This Row],[PAS_DUR_COR_COD_ROS_TG_NEG]]-Tabla24[[#This Row],[ESC_DUR_COR_COD_ROS_TG_NEG]]</f>
        <v>455.72222222222217</v>
      </c>
      <c r="LQ23" s="15">
        <f>Tabla24[[#This Row],[PAS_NUM_COR_COD_ROS_TG_NEU]]-Tabla24[[#This Row],[ESC_NUM_COR_COD_ROS_TG_NEU]]</f>
        <v>0.12222222222222223</v>
      </c>
      <c r="LR23" s="15">
        <f>Tabla24[[#This Row],[PAS_DUR_COR_COD_ROS_TG_NEU]]-Tabla24[[#This Row],[ESC_DUR_COR_COD_ROS_TG_NEU]]</f>
        <v>400.67857142857133</v>
      </c>
      <c r="LS23" s="15">
        <f>Tabla24[[#This Row],[PAS_NUM_COR_COD_ROS_TG_POS]]-Tabla24[[#This Row],[ESC_NUM_COR_COD_ROS_TG_POS]]</f>
        <v>-2.5499999999999998</v>
      </c>
      <c r="LT23" s="15">
        <f>Tabla24[[#This Row],[PAS_DUR_COR_COD_ROS_TG_POS]]-Tabla24[[#This Row],[ESC_DUR_COR_COD_ROS_TG_POS]]</f>
        <v>-238.81111111111113</v>
      </c>
      <c r="LU23" s="15">
        <f>Tabla24[[#This Row],[PAS_NUM_COR_COD_ROS_TG_TOT]]-Tabla24[[#This Row],[ESC_NUM_COR_COD_ROS_TG_TOT]]</f>
        <v>-1.064942528735632</v>
      </c>
      <c r="LV23" s="15">
        <f>Tabla24[[#This Row],[PAS_DUR_COR_COD_ROS_TG_TOT]]-Tabla24[[#This Row],[ESC_DUR_COR_COD_ROS_TG_TOT]]</f>
        <v>191.19333333333316</v>
      </c>
      <c r="LW23" s="15">
        <f>Tabla24[[#This Row],[PAS_NUM_COR_COD_ESC_TG_NEG]]-Tabla24[[#This Row],[ESC_NUM_COR_COD_ESC_TG_NEG]]</f>
        <v>-0.89999999999999991</v>
      </c>
      <c r="LX23" s="15">
        <f>Tabla24[[#This Row],[PAS_DUR_COR_COD_ESC_TG_NEG]]-Tabla24[[#This Row],[ESC_DUR_COR_COD_ESC_TG_NEG]]</f>
        <v>509.55555555555566</v>
      </c>
      <c r="LY23" s="15">
        <f>Tabla24[[#This Row],[PAS_NUM_COR_COD_ESC_TG_NEU]]-Tabla24[[#This Row],[ESC_NUM_COR_COD_ESC_TG_NEU]]</f>
        <v>-1.3611111111111112</v>
      </c>
      <c r="LZ23" s="15">
        <f>Tabla24[[#This Row],[PAS_DUR_COR_COD_ESC_TG_NEU]]-Tabla24[[#This Row],[ESC_DUR_COR_COD_ESC_TG_NEU]]</f>
        <v>392.31944444444434</v>
      </c>
      <c r="MA23" s="15">
        <f>Tabla24[[#This Row],[PAS_NUM_COR_COD_ESC_TG_POS]]-Tabla24[[#This Row],[ESC_NUM_COR_COD_ESC_TG_POS]]</f>
        <v>-5.0000000000000266E-2</v>
      </c>
      <c r="MB23" s="15">
        <f>Tabla24[[#This Row],[PAS_DUR_COR_COD_ESC_TG_POS]]-Tabla24[[#This Row],[ESC_DUR_COR_COD_ESC_TG_POS]]</f>
        <v>258.83116883116872</v>
      </c>
      <c r="MC23" s="15">
        <f>Tabla24[[#This Row],[PAS_NUM_COR_COD_ESC_TG_TOT]]-Tabla24[[#This Row],[ESC_NUM_COR_COD_ESC_TG_TOT]]</f>
        <v>-0.75747126436781609</v>
      </c>
      <c r="MD23" s="15">
        <f>Tabla24[[#This Row],[PAS_DUR_COR_COD_ESC_TG_TOT]]-Tabla24[[#This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5">
        <f>Tabla24[[#This Row],[ROS_NUM_COR_COD_ROS_TG_NEG]]-Tabla24[[#This Row],[PAS_NUM_COR_COD_ROS_TG_NEG]]</f>
        <v>1.5333333333333332</v>
      </c>
      <c r="KZ24" s="15">
        <f>Tabla24[[#This Row],[ROS_DUR_COR_COD_ROS_TG_NEG]]-Tabla24[[#This Row],[PAS_DUR_COR_COD_ROS_TG_NEG]]</f>
        <v>910.0625</v>
      </c>
      <c r="LA24" s="15">
        <f>Tabla24[[#This Row],[ROS_NUM_COR_COD_ROS_TG_NEU]]-Tabla24[[#This Row],[PAS_NUM_COR_COD_ROS_TG_NEU]]</f>
        <v>1.5</v>
      </c>
      <c r="LB24" s="15">
        <f>Tabla24[[#This Row],[ROS_DUR_COR_COD_ROS_TG_NEU]]-Tabla24[[#This Row],[PAS_DUR_COR_COD_ROS_TG_NEU]]</f>
        <v>776.1960784313726</v>
      </c>
      <c r="LC24" s="15">
        <f>Tabla24[[#This Row],[ROS_NUM_COR_COD_ROS_TG_POS]]-Tabla24[[#This Row],[PAS_NUM_COR_COD_ROS_TG_POS]]</f>
        <v>2.3105263157894735</v>
      </c>
      <c r="LD24" s="15">
        <f>Tabla24[[#This Row],[ROS_DUR_COR_COD_ROS_TG_POS]]-Tabla24[[#This Row],[PAS_DUR_COR_COD_ROS_TG_POS]]</f>
        <v>646.73749999999995</v>
      </c>
      <c r="LE24" s="15">
        <f>Tabla24[[#This Row],[ROS_NUM_COR_COD_ROS_TG_TOT]]-Tabla24[[#This Row],[PAS_NUM_COR_COD_ROS_TG_TOT]]</f>
        <v>1.7925189947399183</v>
      </c>
      <c r="LF24" s="15">
        <f>Tabla24[[#This Row],[ROS_DUR_COR_COD_ROS_TG_TOT]]-Tabla24[[#This Row],[PAS_DUR_COR_COD_ROS_TG_TOT]]</f>
        <v>760.84693877551024</v>
      </c>
      <c r="LG24" s="15">
        <f>Tabla24[[#This Row],[ROS_NUM_COR_COD_ESC_TG_NEG]]-Tabla24[[#This Row],[PAS_NUM_COR_COD_ESC_TG_NEG]]</f>
        <v>-3.0222222222222221</v>
      </c>
      <c r="LH24" s="15">
        <f>Tabla24[[#This Row],[ROS_DUR_COR_COD_ESC_TG_NEG]]-Tabla24[[#This Row],[PAS_DUR_COR_COD_ESC_TG_NEG]]</f>
        <v>-146.59999999999991</v>
      </c>
      <c r="LI24" s="15">
        <f>Tabla24[[#This Row],[ROS_NUM_COR_COD_ESC_TG_NEU]]-Tabla24[[#This Row],[PAS_NUM_COR_COD_ESC_TG_NEU]]</f>
        <v>-2.3999999999999995</v>
      </c>
      <c r="LJ24" s="15">
        <f>Tabla24[[#This Row],[ROS_NUM_COR_COD_ESC_TG_NEG]]-Tabla24[[#This Row],[PAS_NUM_COR_COD_ESC_TG_NEG]]</f>
        <v>-3.0222222222222221</v>
      </c>
      <c r="LK24" s="15">
        <f>Tabla24[[#This Row],[ROS_NUM_COR_COD_ESC_TG_POS]]-Tabla24[[#This Row],[PAS_NUM_COR_COD_ESC_TG_POS]]</f>
        <v>-2.6736842105263161</v>
      </c>
      <c r="LL24" s="15">
        <f>Tabla24[[#This Row],[ROS_DUR_COR_COD_ESC_TG_POS]]-Tabla24[[#This Row],[PAS_DUR_COR_COD_ESC_TG_POS]]</f>
        <v>-117.47777777777787</v>
      </c>
      <c r="LM24" s="15">
        <f>Tabla24[[#This Row],[ROS_NUM_COR_COD_ESC_TG_TOT]]-Tabla24[[#This Row],[PAS_NUM_COR_COD_ESC_TG_TOT]]</f>
        <v>-2.6990064289888949</v>
      </c>
      <c r="LN24" s="15">
        <f>Tabla24[[#This Row],[ROS_DUR_COR_COD_ESC_TG_TOT]]-Tabla24[[#This Row],[PAS_DUR_COR_COD_ESC_TG_TOT]]</f>
        <v>-144.01785714285711</v>
      </c>
      <c r="LO24" s="15">
        <f>Tabla24[[#This Row],[PAS_NUM_COR_COD_ROS_TG_NEG]]-Tabla24[[#This Row],[ESC_NUM_COR_COD_ROS_TG_NEG]]</f>
        <v>1.5999999999999999</v>
      </c>
      <c r="LP24" s="15">
        <f>Tabla24[[#This Row],[PAS_DUR_COR_COD_ROS_TG_NEG]]-Tabla24[[#This Row],[ESC_DUR_COR_COD_ROS_TG_NEG]]</f>
        <v>214.33749999999998</v>
      </c>
      <c r="LQ24" s="15">
        <f>Tabla24[[#This Row],[PAS_NUM_COR_COD_ROS_TG_NEU]]-Tabla24[[#This Row],[ESC_NUM_COR_COD_ROS_TG_NEU]]</f>
        <v>1.0999999999999996</v>
      </c>
      <c r="LR24" s="15">
        <f>Tabla24[[#This Row],[PAS_DUR_COR_COD_ROS_TG_NEU]]-Tabla24[[#This Row],[ESC_DUR_COR_COD_ROS_TG_NEU]]</f>
        <v>-262.7294117647059</v>
      </c>
      <c r="LS24" s="15">
        <f>Tabla24[[#This Row],[PAS_NUM_COR_COD_ROS_TG_POS]]-Tabla24[[#This Row],[ESC_NUM_COR_COD_ROS_TG_POS]]</f>
        <v>0.98947368421052606</v>
      </c>
      <c r="LT24" s="15">
        <f>Tabla24[[#This Row],[PAS_DUR_COR_COD_ROS_TG_POS]]-Tabla24[[#This Row],[ESC_DUR_COR_COD_ROS_TG_POS]]</f>
        <v>-140.9375</v>
      </c>
      <c r="LU24" s="15">
        <f>Tabla24[[#This Row],[PAS_NUM_COR_COD_ROS_TG_TOT]]-Tabla24[[#This Row],[ESC_NUM_COR_COD_ROS_TG_TOT]]</f>
        <v>1.2327683615819209</v>
      </c>
      <c r="LV24" s="15">
        <f>Tabla24[[#This Row],[PAS_DUR_COR_COD_ROS_TG_TOT]]-Tabla24[[#This Row],[ESC_DUR_COR_COD_ROS_TG_TOT]]</f>
        <v>-62.280272108843519</v>
      </c>
      <c r="LW24" s="15">
        <f>Tabla24[[#This Row],[PAS_NUM_COR_COD_ESC_TG_NEG]]-Tabla24[[#This Row],[ESC_NUM_COR_COD_ESC_TG_NEG]]</f>
        <v>0.89999999999999991</v>
      </c>
      <c r="LX24" s="15">
        <f>Tabla24[[#This Row],[PAS_DUR_COR_COD_ESC_TG_NEG]]-Tabla24[[#This Row],[ESC_DUR_COR_COD_ESC_TG_NEG]]</f>
        <v>189</v>
      </c>
      <c r="LY24" s="15">
        <f>Tabla24[[#This Row],[PAS_NUM_COR_COD_ESC_TG_NEU]]-Tabla24[[#This Row],[ESC_NUM_COR_COD_ESC_TG_NEU]]</f>
        <v>1.4999999999999996</v>
      </c>
      <c r="LZ24" s="15">
        <f>Tabla24[[#This Row],[PAS_DUR_COR_COD_ESC_TG_NEU]]-Tabla24[[#This Row],[ESC_DUR_COR_COD_ESC_TG_NEU]]</f>
        <v>235.24561403508767</v>
      </c>
      <c r="MA24" s="15">
        <f>Tabla24[[#This Row],[PAS_NUM_COR_COD_ESC_TG_POS]]-Tabla24[[#This Row],[ESC_NUM_COR_COD_ESC_TG_POS]]</f>
        <v>1.073684210526316</v>
      </c>
      <c r="MB24" s="15">
        <f>Tabla24[[#This Row],[PAS_DUR_COR_COD_ESC_TG_POS]]-Tabla24[[#This Row],[ESC_DUR_COR_COD_ESC_TG_POS]]</f>
        <v>220.05555555555566</v>
      </c>
      <c r="MC24" s="15">
        <f>Tabla24[[#This Row],[PAS_NUM_COR_COD_ESC_TG_TOT]]-Tabla24[[#This Row],[ESC_NUM_COR_COD_ESC_TG_TOT]]</f>
        <v>1.1576271186440676</v>
      </c>
      <c r="MD24" s="15">
        <f>Tabla24[[#This Row],[PAS_DUR_COR_COD_ESC_TG_TOT]]-Tabla24[[#This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5">
        <f>Tabla24[[#This Row],[ROS_NUM_COR_COD_ROS_TG_NEG]]-Tabla24[[#This Row],[PAS_NUM_COR_COD_ROS_TG_NEG]]</f>
        <v>-6.5359477124182774E-2</v>
      </c>
      <c r="KZ25" s="15">
        <f>Tabla24[[#This Row],[ROS_DUR_COR_COD_ROS_TG_NEG]]-Tabla24[[#This Row],[PAS_DUR_COR_COD_ROS_TG_NEG]]</f>
        <v>-196.08333333333337</v>
      </c>
      <c r="LA25" s="15">
        <f>Tabla24[[#This Row],[ROS_NUM_COR_COD_ROS_TG_NEU]]-Tabla24[[#This Row],[PAS_NUM_COR_COD_ROS_TG_NEU]]</f>
        <v>-1.0055555555555558</v>
      </c>
      <c r="LB25" s="15">
        <f>Tabla24[[#This Row],[ROS_DUR_COR_COD_ROS_TG_NEU]]-Tabla24[[#This Row],[PAS_DUR_COR_COD_ROS_TG_NEU]]</f>
        <v>155.54411764705878</v>
      </c>
      <c r="LC25" s="15">
        <f>Tabla24[[#This Row],[ROS_NUM_COR_COD_ROS_TG_POS]]-Tabla24[[#This Row],[PAS_NUM_COR_COD_ROS_TG_POS]]</f>
        <v>0.54999999999999982</v>
      </c>
      <c r="LD25" s="15">
        <f>Tabla24[[#This Row],[ROS_DUR_COR_COD_ROS_TG_POS]]-Tabla24[[#This Row],[PAS_DUR_COR_COD_ROS_TG_POS]]</f>
        <v>449.41964285714289</v>
      </c>
      <c r="LE25" s="15">
        <f>Tabla24[[#This Row],[ROS_NUM_COR_COD_ROS_TG_TOT]]-Tabla24[[#This Row],[PAS_NUM_COR_COD_ROS_TG_TOT]]</f>
        <v>-0.15538847117794496</v>
      </c>
      <c r="LF25" s="15">
        <f>Tabla24[[#This Row],[ROS_DUR_COR_COD_ROS_TG_TOT]]-Tabla24[[#This Row],[PAS_DUR_COR_COD_ROS_TG_TOT]]</f>
        <v>145.87777777777774</v>
      </c>
      <c r="LG25" s="15">
        <f>Tabla24[[#This Row],[ROS_NUM_COR_COD_ESC_TG_NEG]]-Tabla24[[#This Row],[PAS_NUM_COR_COD_ESC_TG_NEG]]</f>
        <v>-1.0457516339869284</v>
      </c>
      <c r="LH25" s="15">
        <f>Tabla24[[#This Row],[ROS_DUR_COR_COD_ESC_TG_NEG]]-Tabla24[[#This Row],[PAS_DUR_COR_COD_ESC_TG_NEG]]</f>
        <v>103.9375</v>
      </c>
      <c r="LI25" s="15">
        <f>Tabla24[[#This Row],[ROS_NUM_COR_COD_ESC_TG_NEU]]-Tabla24[[#This Row],[PAS_NUM_COR_COD_ESC_TG_NEU]]</f>
        <v>1.7611111111111106</v>
      </c>
      <c r="LJ25" s="15">
        <f>Tabla24[[#This Row],[ROS_NUM_COR_COD_ESC_TG_NEG]]-Tabla24[[#This Row],[PAS_NUM_COR_COD_ESC_TG_NEG]]</f>
        <v>-1.0457516339869284</v>
      </c>
      <c r="LK25" s="15">
        <f>Tabla24[[#This Row],[ROS_NUM_COR_COD_ESC_TG_POS]]-Tabla24[[#This Row],[PAS_NUM_COR_COD_ESC_TG_POS]]</f>
        <v>0.54999999999999982</v>
      </c>
      <c r="LL25" s="15">
        <f>Tabla24[[#This Row],[ROS_DUR_COR_COD_ESC_TG_POS]]-Tabla24[[#This Row],[PAS_DUR_COR_COD_ESC_TG_POS]]</f>
        <v>448.39743589743603</v>
      </c>
      <c r="LM25" s="15">
        <f>Tabla24[[#This Row],[ROS_NUM_COR_COD_ESC_TG_TOT]]-Tabla24[[#This Row],[PAS_NUM_COR_COD_ESC_TG_TOT]]</f>
        <v>0.43421052631578938</v>
      </c>
      <c r="LN25" s="15">
        <f>Tabla24[[#This Row],[ROS_DUR_COR_COD_ESC_TG_TOT]]-Tabla24[[#This Row],[PAS_DUR_COR_COD_ESC_TG_TOT]]</f>
        <v>417.89192886456908</v>
      </c>
      <c r="LO25" s="15">
        <f>Tabla24[[#This Row],[PAS_NUM_COR_COD_ROS_TG_NEG]]-Tabla24[[#This Row],[ESC_NUM_COR_COD_ROS_TG_NEG]]</f>
        <v>-2.3529411764706243E-2</v>
      </c>
      <c r="LP25" s="15">
        <f>Tabla24[[#This Row],[PAS_DUR_COR_COD_ROS_TG_NEG]]-Tabla24[[#This Row],[ESC_DUR_COR_COD_ROS_TG_NEG]]</f>
        <v>-326.51666666666654</v>
      </c>
      <c r="LQ25" s="15">
        <f>Tabla24[[#This Row],[PAS_NUM_COR_COD_ROS_TG_NEU]]-Tabla24[[#This Row],[ESC_NUM_COR_COD_ROS_TG_NEU]]</f>
        <v>1.2500000000000002</v>
      </c>
      <c r="LR25" s="15">
        <f>Tabla24[[#This Row],[PAS_DUR_COR_COD_ROS_TG_NEU]]-Tabla24[[#This Row],[ESC_DUR_COR_COD_ROS_TG_NEU]]</f>
        <v>-106.79411764705878</v>
      </c>
      <c r="LS25" s="15">
        <f>Tabla24[[#This Row],[PAS_NUM_COR_COD_ROS_TG_POS]]-Tabla24[[#This Row],[ESC_NUM_COR_COD_ROS_TG_POS]]</f>
        <v>0.25</v>
      </c>
      <c r="LT25" s="15">
        <f>Tabla24[[#This Row],[PAS_DUR_COR_COD_ROS_TG_POS]]-Tabla24[[#This Row],[ESC_DUR_COR_COD_ROS_TG_POS]]</f>
        <v>17.008928571428555</v>
      </c>
      <c r="LU25" s="15">
        <f>Tabla24[[#This Row],[PAS_NUM_COR_COD_ROS_TG_TOT]]-Tabla24[[#This Row],[ESC_NUM_COR_COD_ROS_TG_TOT]]</f>
        <v>0.50514216575922566</v>
      </c>
      <c r="LV25" s="15">
        <f>Tabla24[[#This Row],[PAS_DUR_COR_COD_ROS_TG_TOT]]-Tabla24[[#This Row],[ESC_DUR_COR_COD_ROS_TG_TOT]]</f>
        <v>-121.07222222222219</v>
      </c>
      <c r="LW25" s="15">
        <f>Tabla24[[#This Row],[PAS_NUM_COR_COD_ESC_TG_NEG]]-Tabla24[[#This Row],[ESC_NUM_COR_COD_ESC_TG_NEG]]</f>
        <v>0.82352941176470607</v>
      </c>
      <c r="LX25" s="15">
        <f>Tabla24[[#This Row],[PAS_DUR_COR_COD_ESC_TG_NEG]]-Tabla24[[#This Row],[ESC_DUR_COR_COD_ESC_TG_NEG]]</f>
        <v>-65.270833333333371</v>
      </c>
      <c r="LY25" s="15">
        <f>Tabla24[[#This Row],[PAS_NUM_COR_COD_ESC_TG_NEU]]-Tabla24[[#This Row],[ESC_NUM_COR_COD_ESC_TG_NEU]]</f>
        <v>0.25</v>
      </c>
      <c r="LZ25" s="15">
        <f>Tabla24[[#This Row],[PAS_DUR_COR_COD_ESC_TG_NEU]]-Tabla24[[#This Row],[ESC_DUR_COR_COD_ESC_TG_NEU]]</f>
        <v>55.571428571428555</v>
      </c>
      <c r="MA25" s="15">
        <f>Tabla24[[#This Row],[PAS_NUM_COR_COD_ESC_TG_POS]]-Tabla24[[#This Row],[ESC_NUM_COR_COD_ESC_TG_POS]]</f>
        <v>-0.70555555555555527</v>
      </c>
      <c r="MB25" s="15">
        <f>Tabla24[[#This Row],[PAS_DUR_COR_COD_ESC_TG_POS]]-Tabla24[[#This Row],[ESC_DUR_COR_COD_ESC_TG_POS]]</f>
        <v>33.519230769230717</v>
      </c>
      <c r="MC25" s="15">
        <f>Tabla24[[#This Row],[PAS_NUM_COR_COD_ESC_TG_TOT]]-Tabla24[[#This Row],[ESC_NUM_COR_COD_ESC_TG_TOT]]</f>
        <v>0.10889292196007272</v>
      </c>
      <c r="MD25" s="15">
        <f>Tabla24[[#This Row],[PAS_DUR_COR_COD_ESC_TG_TOT]]-Tabla24[[#This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5">
        <f>Tabla24[[#This Row],[ROS_NUM_COR_COD_ROS_TG_NEG]]-Tabla24[[#This Row],[PAS_NUM_COR_COD_ROS_TG_NEG]]</f>
        <v>2.2807017543859645</v>
      </c>
      <c r="KZ26" s="15">
        <f>Tabla24[[#This Row],[ROS_DUR_COR_COD_ROS_TG_NEG]]-Tabla24[[#This Row],[PAS_DUR_COR_COD_ROS_TG_NEG]]</f>
        <v>441.19047619047615</v>
      </c>
      <c r="LA26" s="15">
        <f>Tabla24[[#This Row],[ROS_NUM_COR_COD_ROS_TG_NEU]]-Tabla24[[#This Row],[PAS_NUM_COR_COD_ROS_TG_NEU]]</f>
        <v>2.6999999999999997</v>
      </c>
      <c r="LB26" s="15">
        <f>Tabla24[[#This Row],[ROS_DUR_COR_COD_ROS_TG_NEU]]-Tabla24[[#This Row],[PAS_DUR_COR_COD_ROS_TG_NEU]]</f>
        <v>688</v>
      </c>
      <c r="LC26" s="15">
        <f>Tabla24[[#This Row],[ROS_NUM_COR_COD_ROS_TG_POS]]-Tabla24[[#This Row],[PAS_NUM_COR_COD_ROS_TG_POS]]</f>
        <v>3.1499999999999995</v>
      </c>
      <c r="LD26" s="15">
        <f>Tabla24[[#This Row],[ROS_DUR_COR_COD_ROS_TG_POS]]-Tabla24[[#This Row],[PAS_DUR_COR_COD_ROS_TG_POS]]</f>
        <v>779.36507936507928</v>
      </c>
      <c r="LE26" s="15">
        <f>Tabla24[[#This Row],[ROS_NUM_COR_COD_ROS_TG_TOT]]-Tabla24[[#This Row],[PAS_NUM_COR_COD_ROS_TG_TOT]]</f>
        <v>2.7218001168907073</v>
      </c>
      <c r="LF26" s="15">
        <f>Tabla24[[#This Row],[ROS_DUR_COR_COD_ROS_TG_TOT]]-Tabla24[[#This Row],[PAS_DUR_COR_COD_ROS_TG_TOT]]</f>
        <v>640.38461538461536</v>
      </c>
      <c r="LG26" s="15">
        <f>Tabla24[[#This Row],[ROS_NUM_COR_COD_ESC_TG_NEG]]-Tabla24[[#This Row],[PAS_NUM_COR_COD_ESC_TG_NEG]]</f>
        <v>1.6198830409356724</v>
      </c>
      <c r="LH26" s="15">
        <f>Tabla24[[#This Row],[ROS_DUR_COR_COD_ESC_TG_NEG]]-Tabla24[[#This Row],[PAS_DUR_COR_COD_ESC_TG_NEG]]</f>
        <v>139.85000000000002</v>
      </c>
      <c r="LI26" s="15">
        <f>Tabla24[[#This Row],[ROS_NUM_COR_COD_ESC_TG_NEU]]-Tabla24[[#This Row],[PAS_NUM_COR_COD_ESC_TG_NEU]]</f>
        <v>0.95000000000000018</v>
      </c>
      <c r="LJ26" s="15">
        <f>Tabla24[[#This Row],[ROS_NUM_COR_COD_ESC_TG_NEG]]-Tabla24[[#This Row],[PAS_NUM_COR_COD_ESC_TG_NEG]]</f>
        <v>1.6198830409356724</v>
      </c>
      <c r="LK26" s="15">
        <f>Tabla24[[#This Row],[ROS_NUM_COR_COD_ESC_TG_POS]]-Tabla24[[#This Row],[PAS_NUM_COR_COD_ESC_TG_POS]]</f>
        <v>1.65</v>
      </c>
      <c r="LL26" s="15">
        <f>Tabla24[[#This Row],[ROS_DUR_COR_COD_ESC_TG_POS]]-Tabla24[[#This Row],[PAS_DUR_COR_COD_ESC_TG_POS]]</f>
        <v>51.652777777777828</v>
      </c>
      <c r="LM26" s="15">
        <f>Tabla24[[#This Row],[ROS_NUM_COR_COD_ESC_TG_TOT]]-Tabla24[[#This Row],[PAS_NUM_COR_COD_ESC_TG_TOT]]</f>
        <v>1.396843950905903</v>
      </c>
      <c r="LN26" s="15">
        <f>Tabla24[[#This Row],[ROS_DUR_COR_COD_ESC_TG_TOT]]-Tabla24[[#This Row],[PAS_DUR_COR_COD_ESC_TG_TOT]]</f>
        <v>176.61851332398317</v>
      </c>
      <c r="LO26" s="15">
        <f>Tabla24[[#This Row],[PAS_NUM_COR_COD_ROS_TG_NEG]]-Tabla24[[#This Row],[ESC_NUM_COR_COD_ROS_TG_NEG]]</f>
        <v>-0.64736842105263159</v>
      </c>
      <c r="LP26" s="15">
        <f>Tabla24[[#This Row],[PAS_DUR_COR_COD_ROS_TG_NEG]]-Tabla24[[#This Row],[ESC_DUR_COR_COD_ROS_TG_NEG]]</f>
        <v>-581.4571428571428</v>
      </c>
      <c r="LQ26" s="15">
        <f>Tabla24[[#This Row],[PAS_NUM_COR_COD_ROS_TG_NEU]]-Tabla24[[#This Row],[ESC_NUM_COR_COD_ROS_TG_NEU]]</f>
        <v>-1.1000000000000001</v>
      </c>
      <c r="LR26" s="15">
        <f>Tabla24[[#This Row],[PAS_DUR_COR_COD_ROS_TG_NEU]]-Tabla24[[#This Row],[ESC_DUR_COR_COD_ROS_TG_NEU]]</f>
        <v>-703.59999999999991</v>
      </c>
      <c r="LS26" s="15">
        <f>Tabla24[[#This Row],[PAS_NUM_COR_COD_ROS_TG_POS]]-Tabla24[[#This Row],[ESC_NUM_COR_COD_ROS_TG_POS]]</f>
        <v>-2.0499999999999998</v>
      </c>
      <c r="LT26" s="15">
        <f>Tabla24[[#This Row],[PAS_DUR_COR_COD_ROS_TG_POS]]-Tabla24[[#This Row],[ESC_DUR_COR_COD_ROS_TG_POS]]</f>
        <v>-1259.3428571428572</v>
      </c>
      <c r="LU26" s="15">
        <f>Tabla24[[#This Row],[PAS_NUM_COR_COD_ROS_TG_TOT]]-Tabla24[[#This Row],[ESC_NUM_COR_COD_ROS_TG_TOT]]</f>
        <v>-1.2689265536723164</v>
      </c>
      <c r="LV26" s="15">
        <f>Tabla24[[#This Row],[PAS_DUR_COR_COD_ROS_TG_TOT]]-Tabla24[[#This Row],[ESC_DUR_COR_COD_ROS_TG_TOT]]</f>
        <v>-860.5179487179488</v>
      </c>
      <c r="LW26" s="15">
        <f>Tabla24[[#This Row],[PAS_NUM_COR_COD_ESC_TG_NEG]]-Tabla24[[#This Row],[ESC_NUM_COR_COD_ESC_TG_NEG]]</f>
        <v>-2.8421052631578947</v>
      </c>
      <c r="LX26" s="15">
        <f>Tabla24[[#This Row],[PAS_DUR_COR_COD_ESC_TG_NEG]]-Tabla24[[#This Row],[ESC_DUR_COR_COD_ESC_TG_NEG]]</f>
        <v>-570.21111111111111</v>
      </c>
      <c r="LY26" s="15">
        <f>Tabla24[[#This Row],[PAS_NUM_COR_COD_ESC_TG_NEU]]-Tabla24[[#This Row],[ESC_NUM_COR_COD_ESC_TG_NEU]]</f>
        <v>-2.5499999999999998</v>
      </c>
      <c r="LZ26" s="15">
        <f>Tabla24[[#This Row],[PAS_DUR_COR_COD_ESC_TG_NEU]]-Tabla24[[#This Row],[ESC_DUR_COR_COD_ESC_TG_NEU]]</f>
        <v>-705.2380952380953</v>
      </c>
      <c r="MA26" s="15">
        <f>Tabla24[[#This Row],[PAS_NUM_COR_COD_ESC_TG_POS]]-Tabla24[[#This Row],[ESC_NUM_COR_COD_ESC_TG_POS]]</f>
        <v>-2.35</v>
      </c>
      <c r="MB26" s="15">
        <f>Tabla24[[#This Row],[PAS_DUR_COR_COD_ESC_TG_POS]]-Tabla24[[#This Row],[ESC_DUR_COR_COD_ESC_TG_POS]]</f>
        <v>-510.3492063492065</v>
      </c>
      <c r="MC26" s="15">
        <f>Tabla24[[#This Row],[PAS_NUM_COR_COD_ESC_TG_TOT]]-Tabla24[[#This Row],[ESC_NUM_COR_COD_ESC_TG_TOT]]</f>
        <v>-2.5830508474576268</v>
      </c>
      <c r="MD26" s="15">
        <f>Tabla24[[#This Row],[PAS_DUR_COR_COD_ESC_TG_TOT]]-Tabla24[[#This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5">
        <f>Tabla24[[#This Row],[ROS_NUM_COR_COD_ROS_TG_NEG]]-Tabla24[[#This Row],[PAS_NUM_COR_COD_ROS_TG_NEG]]</f>
        <v>2.0388888888888892</v>
      </c>
      <c r="KZ27" s="15">
        <f>Tabla24[[#This Row],[ROS_DUR_COR_COD_ROS_TG_NEG]]-Tabla24[[#This Row],[PAS_DUR_COR_COD_ROS_TG_NEG]]</f>
        <v>242.22807017543857</v>
      </c>
      <c r="LA27" s="15">
        <f>Tabla24[[#This Row],[ROS_NUM_COR_COD_ROS_TG_NEU]]-Tabla24[[#This Row],[PAS_NUM_COR_COD_ROS_TG_NEU]]</f>
        <v>2.344444444444445</v>
      </c>
      <c r="LB27" s="15">
        <f>Tabla24[[#This Row],[ROS_DUR_COR_COD_ROS_TG_NEU]]-Tabla24[[#This Row],[PAS_DUR_COR_COD_ROS_TG_NEU]]</f>
        <v>142.41428571428571</v>
      </c>
      <c r="LC27" s="15">
        <f>Tabla24[[#This Row],[ROS_NUM_COR_COD_ROS_TG_POS]]-Tabla24[[#This Row],[PAS_NUM_COR_COD_ROS_TG_POS]]</f>
        <v>-0.61111111111111116</v>
      </c>
      <c r="LD27" s="15">
        <f>Tabla24[[#This Row],[ROS_DUR_COR_COD_ROS_TG_POS]]-Tabla24[[#This Row],[PAS_DUR_COR_COD_ROS_TG_POS]]</f>
        <v>-239.3125</v>
      </c>
      <c r="LE27" s="15">
        <f>Tabla24[[#This Row],[ROS_NUM_COR_COD_ROS_TG_TOT]]-Tabla24[[#This Row],[PAS_NUM_COR_COD_ROS_TG_TOT]]</f>
        <v>1.2678571428571432</v>
      </c>
      <c r="LF27" s="15">
        <f>Tabla24[[#This Row],[ROS_DUR_COR_COD_ROS_TG_TOT]]-Tabla24[[#This Row],[PAS_DUR_COR_COD_ROS_TG_TOT]]</f>
        <v>48.841836734693857</v>
      </c>
      <c r="LG27" s="15">
        <f>Tabla24[[#This Row],[ROS_NUM_COR_COD_ESC_TG_NEG]]-Tabla24[[#This Row],[PAS_NUM_COR_COD_ESC_TG_NEG]]</f>
        <v>-1.1222222222222222</v>
      </c>
      <c r="LH27" s="15">
        <f>Tabla24[[#This Row],[ROS_DUR_COR_COD_ESC_TG_NEG]]-Tabla24[[#This Row],[PAS_DUR_COR_COD_ESC_TG_NEG]]</f>
        <v>-289.02499999999998</v>
      </c>
      <c r="LI27" s="15">
        <f>Tabla24[[#This Row],[ROS_NUM_COR_COD_ESC_TG_NEU]]-Tabla24[[#This Row],[PAS_NUM_COR_COD_ESC_TG_NEU]]</f>
        <v>-1.1888888888888887</v>
      </c>
      <c r="LJ27" s="15">
        <f>Tabla24[[#This Row],[ROS_NUM_COR_COD_ESC_TG_NEG]]-Tabla24[[#This Row],[PAS_NUM_COR_COD_ESC_TG_NEG]]</f>
        <v>-1.1222222222222222</v>
      </c>
      <c r="LK27" s="15">
        <f>Tabla24[[#This Row],[ROS_NUM_COR_COD_ESC_TG_POS]]-Tabla24[[#This Row],[PAS_NUM_COR_COD_ESC_TG_POS]]</f>
        <v>0.4444444444444442</v>
      </c>
      <c r="LL27" s="15">
        <f>Tabla24[[#This Row],[ROS_DUR_COR_COD_ESC_TG_POS]]-Tabla24[[#This Row],[PAS_DUR_COR_COD_ESC_TG_POS]]</f>
        <v>70.977941176470608</v>
      </c>
      <c r="LM27" s="15">
        <f>Tabla24[[#This Row],[ROS_NUM_COR_COD_ESC_TG_TOT]]-Tabla24[[#This Row],[PAS_NUM_COR_COD_ESC_TG_TOT]]</f>
        <v>-0.64285714285714279</v>
      </c>
      <c r="LN27" s="15">
        <f>Tabla24[[#This Row],[ROS_DUR_COR_COD_ESC_TG_TOT]]-Tabla24[[#This Row],[PAS_DUR_COR_COD_ESC_TG_TOT]]</f>
        <v>-164.77424242424252</v>
      </c>
      <c r="LO27" s="15">
        <f>Tabla24[[#This Row],[PAS_NUM_COR_COD_ROS_TG_NEG]]-Tabla24[[#This Row],[ESC_NUM_COR_COD_ROS_TG_NEG]]</f>
        <v>0.72500000000000009</v>
      </c>
      <c r="LP27" s="15">
        <f>Tabla24[[#This Row],[PAS_DUR_COR_COD_ROS_TG_NEG]]-Tabla24[[#This Row],[ESC_DUR_COR_COD_ROS_TG_NEG]]</f>
        <v>93.438596491228054</v>
      </c>
      <c r="LQ27" s="15">
        <f>Tabla24[[#This Row],[PAS_NUM_COR_COD_ROS_TG_NEU]]-Tabla24[[#This Row],[ESC_NUM_COR_COD_ROS_TG_NEU]]</f>
        <v>0.93055555555555536</v>
      </c>
      <c r="LR27" s="15">
        <f>Tabla24[[#This Row],[PAS_DUR_COR_COD_ROS_TG_NEU]]-Tabla24[[#This Row],[ESC_DUR_COR_COD_ROS_TG_NEU]]</f>
        <v>264.68571428571431</v>
      </c>
      <c r="LS27" s="15">
        <f>Tabla24[[#This Row],[PAS_NUM_COR_COD_ROS_TG_POS]]-Tabla24[[#This Row],[ESC_NUM_COR_COD_ROS_TG_POS]]</f>
        <v>4.4444444444444731E-2</v>
      </c>
      <c r="LT27" s="15">
        <f>Tabla24[[#This Row],[PAS_DUR_COR_COD_ROS_TG_POS]]-Tabla24[[#This Row],[ESC_DUR_COR_COD_ROS_TG_POS]]</f>
        <v>288.71249999999998</v>
      </c>
      <c r="LU27" s="15">
        <f>Tabla24[[#This Row],[PAS_NUM_COR_COD_ROS_TG_TOT]]-Tabla24[[#This Row],[ESC_NUM_COR_COD_ROS_TG_TOT]]</f>
        <v>0.50961538461538458</v>
      </c>
      <c r="LV27" s="15">
        <f>Tabla24[[#This Row],[PAS_DUR_COR_COD_ROS_TG_TOT]]-Tabla24[[#This Row],[ESC_DUR_COR_COD_ROS_TG_TOT]]</f>
        <v>221.9795918367347</v>
      </c>
      <c r="LW27" s="15">
        <f>Tabla24[[#This Row],[PAS_NUM_COR_COD_ESC_TG_NEG]]-Tabla24[[#This Row],[ESC_NUM_COR_COD_ESC_TG_NEG]]</f>
        <v>-2.2250000000000001</v>
      </c>
      <c r="LX27" s="15">
        <f>Tabla24[[#This Row],[PAS_DUR_COR_COD_ESC_TG_NEG]]-Tabla24[[#This Row],[ESC_DUR_COR_COD_ESC_TG_NEG]]</f>
        <v>-202.47500000000002</v>
      </c>
      <c r="LY27" s="15">
        <f>Tabla24[[#This Row],[PAS_NUM_COR_COD_ESC_TG_NEU]]-Tabla24[[#This Row],[ESC_NUM_COR_COD_ESC_TG_NEU]]</f>
        <v>-1.1111111111111112</v>
      </c>
      <c r="LZ27" s="15">
        <f>Tabla24[[#This Row],[PAS_DUR_COR_COD_ESC_TG_NEU]]-Tabla24[[#This Row],[ESC_DUR_COR_COD_ESC_TG_NEU]]</f>
        <v>-90.680555555555543</v>
      </c>
      <c r="MA27" s="15">
        <f>Tabla24[[#This Row],[PAS_NUM_COR_COD_ESC_TG_POS]]-Tabla24[[#This Row],[ESC_NUM_COR_COD_ESC_TG_POS]]</f>
        <v>-0.76666666666666616</v>
      </c>
      <c r="MB27" s="15">
        <f>Tabla24[[#This Row],[PAS_DUR_COR_COD_ESC_TG_POS]]-Tabla24[[#This Row],[ESC_DUR_COR_COD_ESC_TG_POS]]</f>
        <v>-97.241830065359522</v>
      </c>
      <c r="MC27" s="15">
        <f>Tabla24[[#This Row],[PAS_NUM_COR_COD_ESC_TG_TOT]]-Tabla24[[#This Row],[ESC_NUM_COR_COD_ESC_TG_TOT]]</f>
        <v>-1.2857142857142856</v>
      </c>
      <c r="MD27" s="15">
        <f>Tabla24[[#This Row],[PAS_DUR_COR_COD_ESC_TG_TOT]]-Tabla24[[#This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5">
        <f>Tabla24[[#This Row],[ROS_NUM_COR_COD_ROS_TG_NEG]]-Tabla24[[#This Row],[PAS_NUM_COR_COD_ROS_TG_NEG]]</f>
        <v>1.4750000000000001</v>
      </c>
      <c r="KZ28" s="15">
        <f>Tabla24[[#This Row],[ROS_DUR_COR_COD_ROS_TG_NEG]]-Tabla24[[#This Row],[PAS_DUR_COR_COD_ROS_TG_NEG]]</f>
        <v>-81.839285714285779</v>
      </c>
      <c r="LA28" s="15">
        <f>Tabla24[[#This Row],[ROS_NUM_COR_COD_ROS_TG_NEU]]-Tabla24[[#This Row],[PAS_NUM_COR_COD_ROS_TG_NEU]]</f>
        <v>1.1000000000000001</v>
      </c>
      <c r="LB28" s="15">
        <f>Tabla24[[#This Row],[ROS_DUR_COR_COD_ROS_TG_NEU]]-Tabla24[[#This Row],[PAS_DUR_COR_COD_ROS_TG_NEU]]</f>
        <v>-316.7166666666667</v>
      </c>
      <c r="LC28" s="15">
        <f>Tabla24[[#This Row],[ROS_NUM_COR_COD_ROS_TG_POS]]-Tabla24[[#This Row],[PAS_NUM_COR_COD_ROS_TG_POS]]</f>
        <v>1.85</v>
      </c>
      <c r="LD28" s="15">
        <f>Tabla24[[#This Row],[ROS_DUR_COR_COD_ROS_TG_POS]]-Tabla24[[#This Row],[PAS_DUR_COR_COD_ROS_TG_POS]]</f>
        <v>-38.916666666666515</v>
      </c>
      <c r="LE28" s="15">
        <f>Tabla24[[#This Row],[ROS_NUM_COR_COD_ROS_TG_TOT]]-Tabla24[[#This Row],[PAS_NUM_COR_COD_ROS_TG_TOT]]</f>
        <v>1.4500000000000002</v>
      </c>
      <c r="LF28" s="15">
        <f>Tabla24[[#This Row],[ROS_DUR_COR_COD_ROS_TG_TOT]]-Tabla24[[#This Row],[PAS_DUR_COR_COD_ROS_TG_TOT]]</f>
        <v>-148.46101364522428</v>
      </c>
      <c r="LG28" s="15">
        <f>Tabla24[[#This Row],[ROS_NUM_COR_COD_ESC_TG_NEG]]-Tabla24[[#This Row],[PAS_NUM_COR_COD_ESC_TG_NEG]]</f>
        <v>-0.45000000000000018</v>
      </c>
      <c r="LH28" s="15">
        <f>Tabla24[[#This Row],[ROS_DUR_COR_COD_ESC_TG_NEG]]-Tabla24[[#This Row],[PAS_DUR_COR_COD_ESC_TG_NEG]]</f>
        <v>-342.35714285714278</v>
      </c>
      <c r="LI28" s="15">
        <f>Tabla24[[#This Row],[ROS_NUM_COR_COD_ESC_TG_NEU]]-Tabla24[[#This Row],[PAS_NUM_COR_COD_ESC_TG_NEU]]</f>
        <v>-1.3499999999999996</v>
      </c>
      <c r="LJ28" s="15">
        <f>Tabla24[[#This Row],[ROS_NUM_COR_COD_ESC_TG_NEG]]-Tabla24[[#This Row],[PAS_NUM_COR_COD_ESC_TG_NEG]]</f>
        <v>-0.45000000000000018</v>
      </c>
      <c r="LK28" s="15">
        <f>Tabla24[[#This Row],[ROS_NUM_COR_COD_ESC_TG_POS]]-Tabla24[[#This Row],[PAS_NUM_COR_COD_ESC_TG_POS]]</f>
        <v>-1.4500000000000002</v>
      </c>
      <c r="LL28" s="15">
        <f>Tabla24[[#This Row],[ROS_DUR_COR_COD_ESC_TG_POS]]-Tabla24[[#This Row],[PAS_DUR_COR_COD_ESC_TG_POS]]</f>
        <v>-750.98333333333323</v>
      </c>
      <c r="LM28" s="15">
        <f>Tabla24[[#This Row],[ROS_NUM_COR_COD_ESC_TG_TOT]]-Tabla24[[#This Row],[PAS_NUM_COR_COD_ESC_TG_TOT]]</f>
        <v>-1.085185185185185</v>
      </c>
      <c r="LN28" s="15">
        <f>Tabla24[[#This Row],[ROS_DUR_COR_COD_ESC_TG_TOT]]-Tabla24[[#This Row],[PAS_DUR_COR_COD_ESC_TG_TOT]]</f>
        <v>-603.35714285714289</v>
      </c>
      <c r="LO28" s="15">
        <f>Tabla24[[#This Row],[PAS_NUM_COR_COD_ROS_TG_NEG]]-Tabla24[[#This Row],[ESC_NUM_COR_COD_ROS_TG_NEG]]</f>
        <v>0.64999999999999991</v>
      </c>
      <c r="LP28" s="15">
        <f>Tabla24[[#This Row],[PAS_DUR_COR_COD_ROS_TG_NEG]]-Tabla24[[#This Row],[ESC_DUR_COR_COD_ROS_TG_NEG]]</f>
        <v>-299.53571428571422</v>
      </c>
      <c r="LQ28" s="15">
        <f>Tabla24[[#This Row],[PAS_NUM_COR_COD_ROS_TG_NEU]]-Tabla24[[#This Row],[ESC_NUM_COR_COD_ROS_TG_NEU]]</f>
        <v>0.35000000000000009</v>
      </c>
      <c r="LR28" s="15">
        <f>Tabla24[[#This Row],[PAS_DUR_COR_COD_ROS_TG_NEU]]-Tabla24[[#This Row],[ESC_DUR_COR_COD_ROS_TG_NEU]]</f>
        <v>-485.08333333333326</v>
      </c>
      <c r="LS28" s="15">
        <f>Tabla24[[#This Row],[PAS_NUM_COR_COD_ROS_TG_POS]]-Tabla24[[#This Row],[ESC_NUM_COR_COD_ROS_TG_POS]]</f>
        <v>0.25</v>
      </c>
      <c r="LT28" s="15">
        <f>Tabla24[[#This Row],[PAS_DUR_COR_COD_ROS_TG_POS]]-Tabla24[[#This Row],[ESC_DUR_COR_COD_ROS_TG_POS]]</f>
        <v>-555.61666666666679</v>
      </c>
      <c r="LU28" s="15">
        <f>Tabla24[[#This Row],[PAS_NUM_COR_COD_ROS_TG_TOT]]-Tabla24[[#This Row],[ESC_NUM_COR_COD_ROS_TG_TOT]]</f>
        <v>0.4089743589743593</v>
      </c>
      <c r="LV28" s="15">
        <f>Tabla24[[#This Row],[PAS_DUR_COR_COD_ROS_TG_TOT]]-Tabla24[[#This Row],[ESC_DUR_COR_COD_ROS_TG_TOT]]</f>
        <v>-457.74696356275285</v>
      </c>
      <c r="LW28" s="15">
        <f>Tabla24[[#This Row],[PAS_NUM_COR_COD_ESC_TG_NEG]]-Tabla24[[#This Row],[ESC_NUM_COR_COD_ESC_TG_NEG]]</f>
        <v>1.0750000000000002</v>
      </c>
      <c r="LX28" s="15">
        <f>Tabla24[[#This Row],[PAS_DUR_COR_COD_ESC_TG_NEG]]-Tabla24[[#This Row],[ESC_DUR_COR_COD_ESC_TG_NEG]]</f>
        <v>231.64285714285711</v>
      </c>
      <c r="LY28" s="15">
        <f>Tabla24[[#This Row],[PAS_NUM_COR_COD_ESC_TG_NEU]]-Tabla24[[#This Row],[ESC_NUM_COR_COD_ESC_TG_NEU]]</f>
        <v>0.54999999999999982</v>
      </c>
      <c r="LZ28" s="15">
        <f>Tabla24[[#This Row],[PAS_DUR_COR_COD_ESC_TG_NEU]]-Tabla24[[#This Row],[ESC_DUR_COR_COD_ESC_TG_NEU]]</f>
        <v>332.57142857142867</v>
      </c>
      <c r="MA28" s="15">
        <f>Tabla24[[#This Row],[PAS_NUM_COR_COD_ESC_TG_POS]]-Tabla24[[#This Row],[ESC_NUM_COR_COD_ESC_TG_POS]]</f>
        <v>1.25</v>
      </c>
      <c r="MB28" s="15">
        <f>Tabla24[[#This Row],[PAS_DUR_COR_COD_ESC_TG_POS]]-Tabla24[[#This Row],[ESC_DUR_COR_COD_ESC_TG_POS]]</f>
        <v>737.29761904761892</v>
      </c>
      <c r="MC28" s="15">
        <f>Tabla24[[#This Row],[PAS_NUM_COR_COD_ESC_TG_TOT]]-Tabla24[[#This Row],[ESC_NUM_COR_COD_ESC_TG_TOT]]</f>
        <v>0.96410256410256423</v>
      </c>
      <c r="MD28" s="15">
        <f>Tabla24[[#This Row],[PAS_DUR_COR_COD_ESC_TG_TOT]]-Tabla24[[#This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5">
        <f>Tabla24[[#This Row],[ROS_NUM_COR_COD_ROS_TG_NEG]]-Tabla24[[#This Row],[PAS_NUM_COR_COD_ROS_TG_NEG]]</f>
        <v>1.7999999999999998</v>
      </c>
      <c r="KZ29" s="15">
        <f>Tabla24[[#This Row],[ROS_DUR_COR_COD_ROS_TG_NEG]]-Tabla24[[#This Row],[PAS_DUR_COR_COD_ROS_TG_NEG]]</f>
        <v>-52.784090909090992</v>
      </c>
      <c r="LA29" s="15">
        <f>Tabla24[[#This Row],[ROS_NUM_COR_COD_ROS_TG_NEU]]-Tabla24[[#This Row],[PAS_NUM_COR_COD_ROS_TG_NEU]]</f>
        <v>2.155555555555555</v>
      </c>
      <c r="LB29" s="15">
        <f>Tabla24[[#This Row],[ROS_DUR_COR_COD_ROS_TG_NEU]]-Tabla24[[#This Row],[PAS_DUR_COR_COD_ROS_TG_NEU]]</f>
        <v>148.9666666666667</v>
      </c>
      <c r="LC29" s="15">
        <f>Tabla24[[#This Row],[ROS_NUM_COR_COD_ROS_TG_POS]]-Tabla24[[#This Row],[PAS_NUM_COR_COD_ROS_TG_POS]]</f>
        <v>1.0666666666666669</v>
      </c>
      <c r="LD29" s="15">
        <f>Tabla24[[#This Row],[ROS_DUR_COR_COD_ROS_TG_POS]]-Tabla24[[#This Row],[PAS_DUR_COR_COD_ROS_TG_POS]]</f>
        <v>129.93055555555566</v>
      </c>
      <c r="LE29" s="15">
        <f>Tabla24[[#This Row],[ROS_NUM_COR_COD_ROS_TG_TOT]]-Tabla24[[#This Row],[PAS_NUM_COR_COD_ROS_TG_TOT]]</f>
        <v>1.7037037037037033</v>
      </c>
      <c r="LF29" s="15">
        <f>Tabla24[[#This Row],[ROS_DUR_COR_COD_ROS_TG_TOT]]-Tabla24[[#This Row],[PAS_DUR_COR_COD_ROS_TG_TOT]]</f>
        <v>77.595441595441571</v>
      </c>
      <c r="LG29" s="15">
        <f>Tabla24[[#This Row],[ROS_NUM_COR_COD_ESC_TG_NEG]]-Tabla24[[#This Row],[PAS_NUM_COR_COD_ESC_TG_NEG]]</f>
        <v>-1.0499999999999998</v>
      </c>
      <c r="LH29" s="15">
        <f>Tabla24[[#This Row],[ROS_DUR_COR_COD_ESC_TG_NEG]]-Tabla24[[#This Row],[PAS_DUR_COR_COD_ESC_TG_NEG]]</f>
        <v>-368.83333333333326</v>
      </c>
      <c r="LI29" s="15">
        <f>Tabla24[[#This Row],[ROS_NUM_COR_COD_ESC_TG_NEU]]-Tabla24[[#This Row],[PAS_NUM_COR_COD_ESC_TG_NEU]]</f>
        <v>-1.3777777777777778</v>
      </c>
      <c r="LJ29" s="15">
        <f>Tabla24[[#This Row],[ROS_NUM_COR_COD_ESC_TG_NEG]]-Tabla24[[#This Row],[PAS_NUM_COR_COD_ESC_TG_NEG]]</f>
        <v>-1.0499999999999998</v>
      </c>
      <c r="LK29" s="15">
        <f>Tabla24[[#This Row],[ROS_NUM_COR_COD_ESC_TG_POS]]-Tabla24[[#This Row],[PAS_NUM_COR_COD_ESC_TG_POS]]</f>
        <v>-1.7222222222222223</v>
      </c>
      <c r="LL29" s="15">
        <f>Tabla24[[#This Row],[ROS_DUR_COR_COD_ESC_TG_POS]]-Tabla24[[#This Row],[PAS_DUR_COR_COD_ESC_TG_POS]]</f>
        <v>-272.5625</v>
      </c>
      <c r="LM29" s="15">
        <f>Tabla24[[#This Row],[ROS_NUM_COR_COD_ESC_TG_TOT]]-Tabla24[[#This Row],[PAS_NUM_COR_COD_ESC_TG_TOT]]</f>
        <v>-1.4054916985951469</v>
      </c>
      <c r="LN29" s="15">
        <f>Tabla24[[#This Row],[ROS_DUR_COR_COD_ESC_TG_TOT]]-Tabla24[[#This Row],[PAS_DUR_COR_COD_ESC_TG_TOT]]</f>
        <v>-434.18085106382978</v>
      </c>
      <c r="LO29" s="15">
        <f>Tabla24[[#This Row],[PAS_NUM_COR_COD_ROS_TG_NEG]]-Tabla24[[#This Row],[ESC_NUM_COR_COD_ROS_TG_NEG]]</f>
        <v>0.35000000000000009</v>
      </c>
      <c r="LP29" s="15">
        <f>Tabla24[[#This Row],[PAS_DUR_COR_COD_ROS_TG_NEG]]-Tabla24[[#This Row],[ESC_DUR_COR_COD_ROS_TG_NEG]]</f>
        <v>-15.890909090908963</v>
      </c>
      <c r="LQ29" s="15">
        <f>Tabla24[[#This Row],[PAS_NUM_COR_COD_ROS_TG_NEU]]-Tabla24[[#This Row],[ESC_NUM_COR_COD_ROS_TG_NEU]]</f>
        <v>-0.15555555555555545</v>
      </c>
      <c r="LR29" s="15">
        <f>Tabla24[[#This Row],[PAS_DUR_COR_COD_ROS_TG_NEU]]-Tabla24[[#This Row],[ESC_DUR_COR_COD_ROS_TG_NEU]]</f>
        <v>246.11111111111109</v>
      </c>
      <c r="LS29" s="15">
        <f>Tabla24[[#This Row],[PAS_NUM_COR_COD_ROS_TG_POS]]-Tabla24[[#This Row],[ESC_NUM_COR_COD_ROS_TG_POS]]</f>
        <v>1.4</v>
      </c>
      <c r="LT29" s="15">
        <f>Tabla24[[#This Row],[PAS_DUR_COR_COD_ROS_TG_POS]]-Tabla24[[#This Row],[ESC_DUR_COR_COD_ROS_TG_POS]]</f>
        <v>472.33928571428567</v>
      </c>
      <c r="LU29" s="15">
        <f>Tabla24[[#This Row],[PAS_NUM_COR_COD_ROS_TG_TOT]]-Tabla24[[#This Row],[ESC_NUM_COR_COD_ROS_TG_TOT]]</f>
        <v>0.53333333333333321</v>
      </c>
      <c r="LV29" s="15">
        <f>Tabla24[[#This Row],[PAS_DUR_COR_COD_ROS_TG_TOT]]-Tabla24[[#This Row],[ESC_DUR_COR_COD_ROS_TG_TOT]]</f>
        <v>263.7802197802198</v>
      </c>
      <c r="LW29" s="15">
        <f>Tabla24[[#This Row],[PAS_NUM_COR_COD_ESC_TG_NEG]]-Tabla24[[#This Row],[ESC_NUM_COR_COD_ESC_TG_NEG]]</f>
        <v>-1.75</v>
      </c>
      <c r="LX29" s="15">
        <f>Tabla24[[#This Row],[PAS_DUR_COR_COD_ESC_TG_NEG]]-Tabla24[[#This Row],[ESC_DUR_COR_COD_ESC_TG_NEG]]</f>
        <v>-417.36666666666679</v>
      </c>
      <c r="LY29" s="15">
        <f>Tabla24[[#This Row],[PAS_NUM_COR_COD_ESC_TG_NEU]]-Tabla24[[#This Row],[ESC_NUM_COR_COD_ESC_TG_NEU]]</f>
        <v>-1.5222222222222221</v>
      </c>
      <c r="LZ29" s="15">
        <f>Tabla24[[#This Row],[PAS_DUR_COR_COD_ESC_TG_NEU]]-Tabla24[[#This Row],[ESC_DUR_COR_COD_ESC_TG_NEU]]</f>
        <v>-414.17307692307691</v>
      </c>
      <c r="MA29" s="15">
        <f>Tabla24[[#This Row],[PAS_NUM_COR_COD_ESC_TG_POS]]-Tabla24[[#This Row],[ESC_NUM_COR_COD_ESC_TG_POS]]</f>
        <v>-2.2999999999999998</v>
      </c>
      <c r="MB29" s="15">
        <f>Tabla24[[#This Row],[PAS_DUR_COR_COD_ESC_TG_POS]]-Tabla24[[#This Row],[ESC_DUR_COR_COD_ESC_TG_POS]]</f>
        <v>-608.53749999999991</v>
      </c>
      <c r="MC29" s="15">
        <f>Tabla24[[#This Row],[PAS_NUM_COR_COD_ESC_TG_TOT]]-Tabla24[[#This Row],[ESC_NUM_COR_COD_ESC_TG_TOT]]</f>
        <v>-1.8574712643678164</v>
      </c>
      <c r="MD29" s="15">
        <f>Tabla24[[#This Row],[PAS_DUR_COR_COD_ESC_TG_TOT]]-Tabla24[[#This Row],[ESC_DUR_COR_COD_ESC_TG_TOT]]</f>
        <v>-481.67629179331311</v>
      </c>
    </row>
    <row r="30" spans="1:342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  <c r="KY30" s="15">
        <f>Tabla24[[#This Row],[ROS_NUM_COR_COD_ROS_TG_NEG]]-Tabla24[[#This Row],[PAS_NUM_COR_COD_ROS_TG_NEG]]</f>
        <v>-1.1499999999999999</v>
      </c>
      <c r="KZ30" s="15">
        <f>Tabla24[[#This Row],[ROS_DUR_COR_COD_ROS_TG_NEG]]-Tabla24[[#This Row],[PAS_DUR_COR_COD_ROS_TG_NEG]]</f>
        <v>24.183333333333394</v>
      </c>
      <c r="LA30" s="15">
        <f>Tabla24[[#This Row],[ROS_NUM_COR_COD_ROS_TG_NEU]]-Tabla24[[#This Row],[PAS_NUM_COR_COD_ROS_TG_NEU]]</f>
        <v>0.29999999999999982</v>
      </c>
      <c r="LB30" s="15">
        <f>Tabla24[[#This Row],[ROS_DUR_COR_COD_ROS_TG_NEU]]-Tabla24[[#This Row],[PAS_DUR_COR_COD_ROS_TG_NEU]]</f>
        <v>107.79999999999995</v>
      </c>
      <c r="LC30" s="15">
        <f>Tabla24[[#This Row],[ROS_NUM_COR_COD_ROS_TG_POS]]-Tabla24[[#This Row],[PAS_NUM_COR_COD_ROS_TG_POS]]</f>
        <v>-0.25</v>
      </c>
      <c r="LD30" s="15">
        <f>Tabla24[[#This Row],[ROS_DUR_COR_COD_ROS_TG_POS]]-Tabla24[[#This Row],[PAS_DUR_COR_COD_ROS_TG_POS]]</f>
        <v>214.64999999999998</v>
      </c>
      <c r="LE30" s="15">
        <f>Tabla24[[#This Row],[ROS_NUM_COR_COD_ROS_TG_TOT]]-Tabla24[[#This Row],[PAS_NUM_COR_COD_ROS_TG_TOT]]</f>
        <v>-0.33571428571428541</v>
      </c>
      <c r="LF30" s="15">
        <f>Tabla24[[#This Row],[ROS_DUR_COR_COD_ROS_TG_TOT]]-Tabla24[[#This Row],[PAS_DUR_COR_COD_ROS_TG_TOT]]</f>
        <v>113.72666666666669</v>
      </c>
      <c r="LG30" s="15">
        <f>Tabla24[[#This Row],[ROS_NUM_COR_COD_ESC_TG_NEG]]-Tabla24[[#This Row],[PAS_NUM_COR_COD_ESC_TG_NEG]]</f>
        <v>0.10000000000000009</v>
      </c>
      <c r="LH30" s="15">
        <f>Tabla24[[#This Row],[ROS_DUR_COR_COD_ESC_TG_NEG]]-Tabla24[[#This Row],[PAS_DUR_COR_COD_ESC_TG_NEG]]</f>
        <v>387.78750000000002</v>
      </c>
      <c r="LI30" s="15">
        <f>Tabla24[[#This Row],[ROS_NUM_COR_COD_ESC_TG_NEU]]-Tabla24[[#This Row],[PAS_NUM_COR_COD_ESC_TG_NEU]]</f>
        <v>-1.1499999999999999</v>
      </c>
      <c r="LJ30" s="15">
        <f>Tabla24[[#This Row],[ROS_NUM_COR_COD_ESC_TG_NEG]]-Tabla24[[#This Row],[PAS_NUM_COR_COD_ESC_TG_NEG]]</f>
        <v>0.10000000000000009</v>
      </c>
      <c r="LK30" s="15">
        <f>Tabla24[[#This Row],[ROS_NUM_COR_COD_ESC_TG_POS]]-Tabla24[[#This Row],[PAS_NUM_COR_COD_ESC_TG_POS]]</f>
        <v>-1.7499999999999998</v>
      </c>
      <c r="LL30" s="15">
        <f>Tabla24[[#This Row],[ROS_DUR_COR_COD_ESC_TG_POS]]-Tabla24[[#This Row],[PAS_DUR_COR_COD_ESC_TG_POS]]</f>
        <v>-324.54999999999995</v>
      </c>
      <c r="LM30" s="15">
        <f>Tabla24[[#This Row],[ROS_NUM_COR_COD_ESC_TG_TOT]]-Tabla24[[#This Row],[PAS_NUM_COR_COD_ESC_TG_TOT]]</f>
        <v>-0.96190476190476182</v>
      </c>
      <c r="LN30" s="15">
        <f>Tabla24[[#This Row],[ROS_DUR_COR_COD_ESC_TG_TOT]]-Tabla24[[#This Row],[PAS_DUR_COR_COD_ESC_TG_TOT]]</f>
        <v>3.0261363636363967</v>
      </c>
      <c r="LO30" s="15">
        <f>Tabla24[[#This Row],[PAS_NUM_COR_COD_ROS_TG_NEG]]-Tabla24[[#This Row],[ESC_NUM_COR_COD_ROS_TG_NEG]]</f>
        <v>2.4500000000000002</v>
      </c>
      <c r="LP30" s="15">
        <f>Tabla24[[#This Row],[PAS_DUR_COR_COD_ROS_TG_NEG]]-Tabla24[[#This Row],[ESC_DUR_COR_COD_ROS_TG_NEG]]</f>
        <v>435.65</v>
      </c>
      <c r="LQ30" s="15">
        <f>Tabla24[[#This Row],[PAS_NUM_COR_COD_ROS_TG_NEU]]-Tabla24[[#This Row],[ESC_NUM_COR_COD_ROS_TG_NEU]]</f>
        <v>1.1000000000000001</v>
      </c>
      <c r="LR30" s="15">
        <f>Tabla24[[#This Row],[PAS_DUR_COR_COD_ROS_TG_NEU]]-Tabla24[[#This Row],[ESC_DUR_COR_COD_ROS_TG_NEU]]</f>
        <v>187.1444444444445</v>
      </c>
      <c r="LS30" s="15">
        <f>Tabla24[[#This Row],[PAS_NUM_COR_COD_ROS_TG_POS]]-Tabla24[[#This Row],[ESC_NUM_COR_COD_ROS_TG_POS]]</f>
        <v>2.15</v>
      </c>
      <c r="LT30" s="15">
        <f>Tabla24[[#This Row],[PAS_DUR_COR_COD_ROS_TG_POS]]-Tabla24[[#This Row],[ESC_DUR_COR_COD_ROS_TG_POS]]</f>
        <v>371.68333333333334</v>
      </c>
      <c r="LU30" s="15">
        <f>Tabla24[[#This Row],[PAS_NUM_COR_COD_ROS_TG_TOT]]-Tabla24[[#This Row],[ESC_NUM_COR_COD_ROS_TG_TOT]]</f>
        <v>1.9</v>
      </c>
      <c r="LV30" s="15">
        <f>Tabla24[[#This Row],[PAS_DUR_COR_COD_ROS_TG_TOT]]-Tabla24[[#This Row],[ESC_DUR_COR_COD_ROS_TG_TOT]]</f>
        <v>320.10289855072466</v>
      </c>
      <c r="LW30" s="15">
        <f>Tabla24[[#This Row],[PAS_NUM_COR_COD_ESC_TG_NEG]]-Tabla24[[#This Row],[ESC_NUM_COR_COD_ESC_TG_NEG]]</f>
        <v>-3.3000000000000003</v>
      </c>
      <c r="LX30" s="15">
        <f>Tabla24[[#This Row],[PAS_DUR_COR_COD_ESC_TG_NEG]]-Tabla24[[#This Row],[ESC_DUR_COR_COD_ESC_TG_NEG]]</f>
        <v>-880.58750000000009</v>
      </c>
      <c r="LY30" s="15">
        <f>Tabla24[[#This Row],[PAS_NUM_COR_COD_ESC_TG_NEU]]-Tabla24[[#This Row],[ESC_NUM_COR_COD_ESC_TG_NEU]]</f>
        <v>-1.7500000000000004</v>
      </c>
      <c r="LZ30" s="15">
        <f>Tabla24[[#This Row],[PAS_DUR_COR_COD_ESC_TG_NEU]]-Tabla24[[#This Row],[ESC_DUR_COR_COD_ESC_TG_NEU]]</f>
        <v>-631.94152046783631</v>
      </c>
      <c r="MA30" s="15">
        <f>Tabla24[[#This Row],[PAS_NUM_COR_COD_ESC_TG_POS]]-Tabla24[[#This Row],[ESC_NUM_COR_COD_ESC_TG_POS]]</f>
        <v>-2.0499999999999998</v>
      </c>
      <c r="MB30" s="15">
        <f>Tabla24[[#This Row],[PAS_DUR_COR_COD_ESC_TG_POS]]-Tabla24[[#This Row],[ESC_DUR_COR_COD_ESC_TG_POS]]</f>
        <v>-721.05</v>
      </c>
      <c r="MC30" s="15">
        <f>Tabla24[[#This Row],[PAS_NUM_COR_COD_ESC_TG_TOT]]-Tabla24[[#This Row],[ESC_NUM_COR_COD_ESC_TG_TOT]]</f>
        <v>-2.3666666666666671</v>
      </c>
      <c r="MD30" s="15">
        <f>Tabla24[[#This Row],[PAS_DUR_COR_COD_ESC_TG_TOT]]-Tabla24[[#This Row],[ESC_DUR_COR_COD_ESC_TG_TOT]]</f>
        <v>-739.20501567398128</v>
      </c>
    </row>
    <row r="31" spans="1:342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  <c r="KY31" s="15">
        <f>Tabla24[[#This Row],[ROS_NUM_COR_COD_ROS_TG_NEG]]-Tabla24[[#This Row],[PAS_NUM_COR_COD_ROS_TG_NEG]]</f>
        <v>-0.78333333333333366</v>
      </c>
      <c r="KZ31" s="15">
        <f>Tabla24[[#This Row],[ROS_DUR_COR_COD_ROS_TG_NEG]]-Tabla24[[#This Row],[PAS_DUR_COR_COD_ROS_TG_NEG]]</f>
        <v>122.84962406015029</v>
      </c>
      <c r="LA31" s="15">
        <f>Tabla24[[#This Row],[ROS_NUM_COR_COD_ROS_TG_NEU]]-Tabla24[[#This Row],[PAS_NUM_COR_COD_ROS_TG_NEU]]</f>
        <v>-0.26315789473684204</v>
      </c>
      <c r="LB31" s="15">
        <f>Tabla24[[#This Row],[ROS_DUR_COR_COD_ROS_TG_NEU]]-Tabla24[[#This Row],[PAS_DUR_COR_COD_ROS_TG_NEU]]</f>
        <v>141.48611111111109</v>
      </c>
      <c r="LC31" s="15">
        <f>Tabla24[[#This Row],[ROS_NUM_COR_COD_ROS_TG_POS]]-Tabla24[[#This Row],[PAS_NUM_COR_COD_ROS_TG_POS]]</f>
        <v>0.35000000000000009</v>
      </c>
      <c r="LD31" s="15">
        <f>Tabla24[[#This Row],[ROS_DUR_COR_COD_ROS_TG_POS]]-Tabla24[[#This Row],[PAS_DUR_COR_COD_ROS_TG_POS]]</f>
        <v>158.85000000000002</v>
      </c>
      <c r="LE31" s="15">
        <f>Tabla24[[#This Row],[ROS_NUM_COR_COD_ROS_TG_TOT]]-Tabla24[[#This Row],[PAS_NUM_COR_COD_ROS_TG_TOT]]</f>
        <v>-0.21683226183518434</v>
      </c>
      <c r="LF31" s="15">
        <f>Tabla24[[#This Row],[ROS_DUR_COR_COD_ROS_TG_TOT]]-Tabla24[[#This Row],[PAS_DUR_COR_COD_ROS_TG_TOT]]</f>
        <v>141.23026315789468</v>
      </c>
      <c r="LG31" s="15">
        <f>Tabla24[[#This Row],[ROS_NUM_COR_COD_ESC_TG_NEG]]-Tabla24[[#This Row],[PAS_NUM_COR_COD_ESC_TG_NEG]]</f>
        <v>0.46111111111111125</v>
      </c>
      <c r="LH31" s="15">
        <f>Tabla24[[#This Row],[ROS_DUR_COR_COD_ESC_TG_NEG]]-Tabla24[[#This Row],[PAS_DUR_COR_COD_ESC_TG_NEG]]</f>
        <v>147.70588235294122</v>
      </c>
      <c r="LI31" s="15">
        <f>Tabla24[[#This Row],[ROS_NUM_COR_COD_ESC_TG_NEU]]-Tabla24[[#This Row],[PAS_NUM_COR_COD_ESC_TG_NEU]]</f>
        <v>-0.22631578947368425</v>
      </c>
      <c r="LJ31" s="15">
        <f>Tabla24[[#This Row],[ROS_NUM_COR_COD_ESC_TG_NEG]]-Tabla24[[#This Row],[PAS_NUM_COR_COD_ESC_TG_NEG]]</f>
        <v>0.46111111111111125</v>
      </c>
      <c r="LK31" s="15">
        <f>Tabla24[[#This Row],[ROS_NUM_COR_COD_ESC_TG_POS]]-Tabla24[[#This Row],[PAS_NUM_COR_COD_ESC_TG_POS]]</f>
        <v>-0.14999999999999991</v>
      </c>
      <c r="LL31" s="15">
        <f>Tabla24[[#This Row],[ROS_DUR_COR_COD_ESC_TG_POS]]-Tabla24[[#This Row],[PAS_DUR_COR_COD_ESC_TG_POS]]</f>
        <v>202.59663865546213</v>
      </c>
      <c r="LM31" s="15">
        <f>Tabla24[[#This Row],[ROS_NUM_COR_COD_ESC_TG_TOT]]-Tabla24[[#This Row],[PAS_NUM_COR_COD_ESC_TG_TOT]]</f>
        <v>8.1823495032145033E-3</v>
      </c>
      <c r="LN31" s="15">
        <f>Tabla24[[#This Row],[ROS_DUR_COR_COD_ESC_TG_TOT]]-Tabla24[[#This Row],[PAS_DUR_COR_COD_ESC_TG_TOT]]</f>
        <v>172.97408026755852</v>
      </c>
      <c r="LO31" s="15">
        <f>Tabla24[[#This Row],[PAS_NUM_COR_COD_ROS_TG_NEG]]-Tabla24[[#This Row],[ESC_NUM_COR_COD_ROS_TG_NEG]]</f>
        <v>-1.0499999999999998</v>
      </c>
      <c r="LP31" s="15">
        <f>Tabla24[[#This Row],[PAS_DUR_COR_COD_ROS_TG_NEG]]-Tabla24[[#This Row],[ESC_DUR_COR_COD_ROS_TG_NEG]]</f>
        <v>-191.97660818713462</v>
      </c>
      <c r="LQ31" s="15">
        <f>Tabla24[[#This Row],[PAS_NUM_COR_COD_ROS_TG_NEU]]-Tabla24[[#This Row],[ESC_NUM_COR_COD_ROS_TG_NEU]]</f>
        <v>-0.29239766081871332</v>
      </c>
      <c r="LR31" s="15">
        <f>Tabla24[[#This Row],[PAS_DUR_COR_COD_ROS_TG_NEU]]-Tabla24[[#This Row],[ESC_DUR_COR_COD_ROS_TG_NEU]]</f>
        <v>-297.96825396825398</v>
      </c>
      <c r="LS31" s="15">
        <f>Tabla24[[#This Row],[PAS_NUM_COR_COD_ROS_TG_POS]]-Tabla24[[#This Row],[ESC_NUM_COR_COD_ROS_TG_POS]]</f>
        <v>2.5499999999999998</v>
      </c>
      <c r="LT31" s="15">
        <f>Tabla24[[#This Row],[PAS_DUR_COR_COD_ROS_TG_POS]]-Tabla24[[#This Row],[ESC_DUR_COR_COD_ROS_TG_POS]]</f>
        <v>348.9</v>
      </c>
      <c r="LU31" s="15">
        <f>Tabla24[[#This Row],[PAS_NUM_COR_COD_ROS_TG_TOT]]-Tabla24[[#This Row],[ESC_NUM_COR_COD_ROS_TG_TOT]]</f>
        <v>0.35230024213075062</v>
      </c>
      <c r="LV31" s="15">
        <f>Tabla24[[#This Row],[PAS_DUR_COR_COD_ROS_TG_TOT]]-Tabla24[[#This Row],[ESC_DUR_COR_COD_ROS_TG_TOT]]</f>
        <v>-116.60526315789468</v>
      </c>
      <c r="LW31" s="15">
        <f>Tabla24[[#This Row],[PAS_NUM_COR_COD_ESC_TG_NEG]]-Tabla24[[#This Row],[ESC_NUM_COR_COD_ESC_TG_NEG]]</f>
        <v>2.25</v>
      </c>
      <c r="LX31" s="15">
        <f>Tabla24[[#This Row],[PAS_DUR_COR_COD_ESC_TG_NEG]]-Tabla24[[#This Row],[ESC_DUR_COR_COD_ESC_TG_NEG]]</f>
        <v>138.79411764705878</v>
      </c>
      <c r="LY31" s="15">
        <f>Tabla24[[#This Row],[PAS_NUM_COR_COD_ESC_TG_NEU]]-Tabla24[[#This Row],[ESC_NUM_COR_COD_ESC_TG_NEU]]</f>
        <v>0.74853801169590639</v>
      </c>
      <c r="LZ31" s="15">
        <f>Tabla24[[#This Row],[PAS_DUR_COR_COD_ESC_TG_NEU]]-Tabla24[[#This Row],[ESC_DUR_COR_COD_ESC_TG_NEU]]</f>
        <v>-290.01111111111106</v>
      </c>
      <c r="MA31" s="15">
        <f>Tabla24[[#This Row],[PAS_NUM_COR_COD_ESC_TG_POS]]-Tabla24[[#This Row],[ESC_NUM_COR_COD_ESC_TG_POS]]</f>
        <v>-1.3055555555555554</v>
      </c>
      <c r="MB31" s="15">
        <f>Tabla24[[#This Row],[PAS_DUR_COR_COD_ESC_TG_POS]]-Tabla24[[#This Row],[ESC_DUR_COR_COD_ESC_TG_POS]]</f>
        <v>-433.3109243697478</v>
      </c>
      <c r="MC31" s="15">
        <f>Tabla24[[#This Row],[PAS_NUM_COR_COD_ESC_TG_TOT]]-Tabla24[[#This Row],[ESC_NUM_COR_COD_ESC_TG_TOT]]</f>
        <v>0.61743341404358354</v>
      </c>
      <c r="MD31" s="15">
        <f>Tabla24[[#This Row],[PAS_DUR_COR_COD_ESC_TG_TOT]]-Tabla24[[#This Row],[ESC_DUR_COR_COD_ESC_TG_TOT]]</f>
        <v>-265.22252747252753</v>
      </c>
    </row>
    <row r="32" spans="1:342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  <c r="KY32" s="15">
        <f>Tabla24[[#This Row],[ROS_NUM_COR_COD_ROS_TG_NEG]]-Tabla24[[#This Row],[PAS_NUM_COR_COD_ROS_TG_NEG]]</f>
        <v>1.5944444444444446</v>
      </c>
      <c r="KZ32" s="15">
        <f>Tabla24[[#This Row],[ROS_DUR_COR_COD_ROS_TG_NEG]]-Tabla24[[#This Row],[PAS_DUR_COR_COD_ROS_TG_NEG]]</f>
        <v>65.093567251461991</v>
      </c>
      <c r="LA32" s="15">
        <f>Tabla24[[#This Row],[ROS_NUM_COR_COD_ROS_TG_NEU]]-Tabla24[[#This Row],[PAS_NUM_COR_COD_ROS_TG_NEU]]</f>
        <v>1.8499999999999996</v>
      </c>
      <c r="LB32" s="15">
        <f>Tabla24[[#This Row],[ROS_DUR_COR_COD_ROS_TG_NEU]]-Tabla24[[#This Row],[PAS_DUR_COR_COD_ROS_TG_NEU]]</f>
        <v>78</v>
      </c>
      <c r="LC32" s="15">
        <f>Tabla24[[#This Row],[ROS_NUM_COR_COD_ROS_TG_POS]]-Tabla24[[#This Row],[PAS_NUM_COR_COD_ROS_TG_POS]]</f>
        <v>2.3499999999999996</v>
      </c>
      <c r="LD32" s="15">
        <f>Tabla24[[#This Row],[ROS_DUR_COR_COD_ROS_TG_POS]]-Tabla24[[#This Row],[PAS_DUR_COR_COD_ROS_TG_POS]]</f>
        <v>378.15000000000009</v>
      </c>
      <c r="LE32" s="15">
        <f>Tabla24[[#This Row],[ROS_NUM_COR_COD_ROS_TG_TOT]]-Tabla24[[#This Row],[PAS_NUM_COR_COD_ROS_TG_TOT]]</f>
        <v>1.9201149425287363</v>
      </c>
      <c r="LF32" s="15">
        <f>Tabla24[[#This Row],[ROS_DUR_COR_COD_ROS_TG_TOT]]-Tabla24[[#This Row],[PAS_DUR_COR_COD_ROS_TG_TOT]]</f>
        <v>173.45448275862077</v>
      </c>
      <c r="LG32" s="15">
        <f>Tabla24[[#This Row],[ROS_NUM_COR_COD_ESC_TG_NEG]]-Tabla24[[#This Row],[PAS_NUM_COR_COD_ESC_TG_NEG]]</f>
        <v>-0.62777777777777777</v>
      </c>
      <c r="LH32" s="15">
        <f>Tabla24[[#This Row],[ROS_DUR_COR_COD_ESC_TG_NEG]]-Tabla24[[#This Row],[PAS_DUR_COR_COD_ESC_TG_NEG]]</f>
        <v>-630.28571428571422</v>
      </c>
      <c r="LI32" s="15">
        <f>Tabla24[[#This Row],[ROS_NUM_COR_COD_ESC_TG_NEU]]-Tabla24[[#This Row],[PAS_NUM_COR_COD_ESC_TG_NEU]]</f>
        <v>-2.0999999999999996</v>
      </c>
      <c r="LJ32" s="15">
        <f>Tabla24[[#This Row],[ROS_NUM_COR_COD_ESC_TG_NEG]]-Tabla24[[#This Row],[PAS_NUM_COR_COD_ESC_TG_NEG]]</f>
        <v>-0.62777777777777777</v>
      </c>
      <c r="LK32" s="15">
        <f>Tabla24[[#This Row],[ROS_NUM_COR_COD_ESC_TG_POS]]-Tabla24[[#This Row],[PAS_NUM_COR_COD_ESC_TG_POS]]</f>
        <v>-2</v>
      </c>
      <c r="LL32" s="15">
        <f>Tabla24[[#This Row],[ROS_DUR_COR_COD_ESC_TG_POS]]-Tabla24[[#This Row],[PAS_DUR_COR_COD_ESC_TG_POS]]</f>
        <v>-599.83333333333326</v>
      </c>
      <c r="LM32" s="15">
        <f>Tabla24[[#This Row],[ROS_NUM_COR_COD_ESC_TG_TOT]]-Tabla24[[#This Row],[PAS_NUM_COR_COD_ESC_TG_TOT]]</f>
        <v>-1.5844827586206895</v>
      </c>
      <c r="LN32" s="15">
        <f>Tabla24[[#This Row],[ROS_DUR_COR_COD_ESC_TG_TOT]]-Tabla24[[#This Row],[PAS_DUR_COR_COD_ESC_TG_TOT]]</f>
        <v>-707.80241187384047</v>
      </c>
      <c r="LO32" s="15">
        <f>Tabla24[[#This Row],[PAS_NUM_COR_COD_ROS_TG_NEG]]-Tabla24[[#This Row],[ESC_NUM_COR_COD_ROS_TG_NEG]]</f>
        <v>2.5166666666666666</v>
      </c>
      <c r="LP32" s="15">
        <f>Tabla24[[#This Row],[PAS_DUR_COR_COD_ROS_TG_NEG]]-Tabla24[[#This Row],[ESC_DUR_COR_COD_ROS_TG_NEG]]</f>
        <v>764.01754385964921</v>
      </c>
      <c r="LQ32" s="15">
        <f>Tabla24[[#This Row],[PAS_NUM_COR_COD_ROS_TG_NEU]]-Tabla24[[#This Row],[ESC_NUM_COR_COD_ROS_TG_NEU]]</f>
        <v>-0.44999999999999973</v>
      </c>
      <c r="LR32" s="15">
        <f>Tabla24[[#This Row],[PAS_DUR_COR_COD_ROS_TG_NEU]]-Tabla24[[#This Row],[ESC_DUR_COR_COD_ROS_TG_NEU]]</f>
        <v>-61.299999999999955</v>
      </c>
      <c r="LS32" s="15">
        <f>Tabla24[[#This Row],[PAS_NUM_COR_COD_ROS_TG_POS]]-Tabla24[[#This Row],[ESC_NUM_COR_COD_ROS_TG_POS]]</f>
        <v>1.25</v>
      </c>
      <c r="LT32" s="15">
        <f>Tabla24[[#This Row],[PAS_DUR_COR_COD_ROS_TG_POS]]-Tabla24[[#This Row],[ESC_DUR_COR_COD_ROS_TG_POS]]</f>
        <v>361.75</v>
      </c>
      <c r="LU32" s="15">
        <f>Tabla24[[#This Row],[PAS_NUM_COR_COD_ROS_TG_TOT]]-Tabla24[[#This Row],[ESC_NUM_COR_COD_ROS_TG_TOT]]</f>
        <v>1.0798850574712642</v>
      </c>
      <c r="LV32" s="15">
        <f>Tabla24[[#This Row],[PAS_DUR_COR_COD_ROS_TG_TOT]]-Tabla24[[#This Row],[ESC_DUR_COR_COD_ROS_TG_TOT]]</f>
        <v>348.75647058823517</v>
      </c>
      <c r="LW32" s="15">
        <f>Tabla24[[#This Row],[PAS_NUM_COR_COD_ESC_TG_NEG]]-Tabla24[[#This Row],[ESC_NUM_COR_COD_ESC_TG_NEG]]</f>
        <v>-2.7055555555555553</v>
      </c>
      <c r="LX32" s="15">
        <f>Tabla24[[#This Row],[PAS_DUR_COR_COD_ESC_TG_NEG]]-Tabla24[[#This Row],[ESC_DUR_COR_COD_ESC_TG_NEG]]</f>
        <v>-345.10317460317469</v>
      </c>
      <c r="LY32" s="15">
        <f>Tabla24[[#This Row],[PAS_NUM_COR_COD_ESC_TG_NEU]]-Tabla24[[#This Row],[ESC_NUM_COR_COD_ESC_TG_NEU]]</f>
        <v>-0.40000000000000036</v>
      </c>
      <c r="LZ32" s="15">
        <f>Tabla24[[#This Row],[PAS_DUR_COR_COD_ESC_TG_NEU]]-Tabla24[[#This Row],[ESC_DUR_COR_COD_ESC_TG_NEU]]</f>
        <v>187.42941176470595</v>
      </c>
      <c r="MA32" s="15">
        <f>Tabla24[[#This Row],[PAS_NUM_COR_COD_ESC_TG_POS]]-Tabla24[[#This Row],[ESC_NUM_COR_COD_ESC_TG_POS]]</f>
        <v>-1.4000000000000004</v>
      </c>
      <c r="MB32" s="15">
        <f>Tabla24[[#This Row],[PAS_DUR_COR_COD_ESC_TG_POS]]-Tabla24[[#This Row],[ESC_DUR_COR_COD_ESC_TG_POS]]</f>
        <v>-317.26666666666665</v>
      </c>
      <c r="MC32" s="15">
        <f>Tabla24[[#This Row],[PAS_NUM_COR_COD_ESC_TG_TOT]]-Tabla24[[#This Row],[ESC_NUM_COR_COD_ESC_TG_TOT]]</f>
        <v>-1.4844827586206897</v>
      </c>
      <c r="MD32" s="15">
        <f>Tabla24[[#This Row],[PAS_DUR_COR_COD_ESC_TG_TOT]]-Tabla24[[#This Row],[ESC_DUR_COR_COD_ESC_TG_TOT]]</f>
        <v>-150.95777621393381</v>
      </c>
    </row>
    <row r="33" spans="1:342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  <c r="KY33" s="15">
        <f>Tabla24[[#This Row],[ROS_NUM_COR_COD_ROS_TG_NEG]]-Tabla24[[#This Row],[PAS_NUM_COR_COD_ROS_TG_NEG]]</f>
        <v>0.86184210526315796</v>
      </c>
      <c r="KZ33" s="15">
        <f>Tabla24[[#This Row],[ROS_DUR_COR_COD_ROS_TG_NEG]]-Tabla24[[#This Row],[PAS_DUR_COR_COD_ROS_TG_NEG]]</f>
        <v>251.65546218487407</v>
      </c>
      <c r="LA33" s="15">
        <f>Tabla24[[#This Row],[ROS_NUM_COR_COD_ROS_TG_NEU]]-Tabla24[[#This Row],[PAS_NUM_COR_COD_ROS_TG_NEU]]</f>
        <v>0.26900584795321647</v>
      </c>
      <c r="LB33" s="15">
        <f>Tabla24[[#This Row],[ROS_DUR_COR_COD_ROS_TG_NEU]]-Tabla24[[#This Row],[PAS_DUR_COR_COD_ROS_TG_NEU]]</f>
        <v>262.86274509803923</v>
      </c>
      <c r="LC33" s="15">
        <f>Tabla24[[#This Row],[ROS_NUM_COR_COD_ROS_TG_POS]]-Tabla24[[#This Row],[PAS_NUM_COR_COD_ROS_TG_POS]]</f>
        <v>1.2999999999999998</v>
      </c>
      <c r="LD33" s="15">
        <f>Tabla24[[#This Row],[ROS_DUR_COR_COD_ROS_TG_POS]]-Tabla24[[#This Row],[PAS_DUR_COR_COD_ROS_TG_POS]]</f>
        <v>554.52499999999998</v>
      </c>
      <c r="LE33" s="15">
        <f>Tabla24[[#This Row],[ROS_NUM_COR_COD_ROS_TG_TOT]]-Tabla24[[#This Row],[PAS_NUM_COR_COD_ROS_TG_TOT]]</f>
        <v>0.79973474801061029</v>
      </c>
      <c r="LF33" s="15">
        <f>Tabla24[[#This Row],[ROS_DUR_COR_COD_ROS_TG_TOT]]-Tabla24[[#This Row],[PAS_DUR_COR_COD_ROS_TG_TOT]]</f>
        <v>373.40476190476204</v>
      </c>
      <c r="LG33" s="15">
        <f>Tabla24[[#This Row],[ROS_NUM_COR_COD_ESC_TG_NEG]]-Tabla24[[#This Row],[PAS_NUM_COR_COD_ESC_TG_NEG]]</f>
        <v>9.868421052631593E-2</v>
      </c>
      <c r="LH33" s="15">
        <f>Tabla24[[#This Row],[ROS_DUR_COR_COD_ESC_TG_NEG]]-Tabla24[[#This Row],[PAS_DUR_COR_COD_ESC_TG_NEG]]</f>
        <v>128.70000000000005</v>
      </c>
      <c r="LI33" s="15">
        <f>Tabla24[[#This Row],[ROS_NUM_COR_COD_ESC_TG_NEU]]-Tabla24[[#This Row],[PAS_NUM_COR_COD_ESC_TG_NEU]]</f>
        <v>0.2573099415204676</v>
      </c>
      <c r="LJ33" s="15">
        <f>Tabla24[[#This Row],[ROS_NUM_COR_COD_ESC_TG_NEG]]-Tabla24[[#This Row],[PAS_NUM_COR_COD_ESC_TG_NEG]]</f>
        <v>9.868421052631593E-2</v>
      </c>
      <c r="LK33" s="15">
        <f>Tabla24[[#This Row],[ROS_NUM_COR_COD_ESC_TG_POS]]-Tabla24[[#This Row],[PAS_NUM_COR_COD_ESC_TG_POS]]</f>
        <v>-2.4722222222222223</v>
      </c>
      <c r="LL33" s="15">
        <f>Tabla24[[#This Row],[ROS_DUR_COR_COD_ESC_TG_POS]]-Tabla24[[#This Row],[PAS_DUR_COR_COD_ESC_TG_POS]]</f>
        <v>-428.60526315789468</v>
      </c>
      <c r="LM33" s="15">
        <f>Tabla24[[#This Row],[ROS_NUM_COR_COD_ESC_TG_TOT]]-Tabla24[[#This Row],[PAS_NUM_COR_COD_ESC_TG_TOT]]</f>
        <v>-0.73342175066312976</v>
      </c>
      <c r="LN33" s="15">
        <f>Tabla24[[#This Row],[ROS_DUR_COR_COD_ESC_TG_TOT]]-Tabla24[[#This Row],[PAS_DUR_COR_COD_ESC_TG_TOT]]</f>
        <v>-111.95351473922904</v>
      </c>
      <c r="LO33" s="15">
        <f>Tabla24[[#This Row],[PAS_NUM_COR_COD_ROS_TG_NEG]]-Tabla24[[#This Row],[ESC_NUM_COR_COD_ROS_TG_NEG]]</f>
        <v>0.70760233918128668</v>
      </c>
      <c r="LP33" s="15">
        <f>Tabla24[[#This Row],[PAS_DUR_COR_COD_ROS_TG_NEG]]-Tabla24[[#This Row],[ESC_DUR_COR_COD_ROS_TG_NEG]]</f>
        <v>211.18382352941171</v>
      </c>
      <c r="LQ33" s="15">
        <f>Tabla24[[#This Row],[PAS_NUM_COR_COD_ROS_TG_NEU]]-Tabla24[[#This Row],[ESC_NUM_COR_COD_ROS_TG_NEU]]</f>
        <v>0.7421052631578946</v>
      </c>
      <c r="LR33" s="15">
        <f>Tabla24[[#This Row],[PAS_DUR_COR_COD_ROS_TG_NEU]]-Tabla24[[#This Row],[ESC_DUR_COR_COD_ROS_TG_NEU]]</f>
        <v>-241.32941176470581</v>
      </c>
      <c r="LS33" s="15">
        <f>Tabla24[[#This Row],[PAS_NUM_COR_COD_ROS_TG_POS]]-Tabla24[[#This Row],[ESC_NUM_COR_COD_ROS_TG_POS]]</f>
        <v>1.4777777777777779</v>
      </c>
      <c r="LT33" s="15">
        <f>Tabla24[[#This Row],[PAS_DUR_COR_COD_ROS_TG_POS]]-Tabla24[[#This Row],[ESC_DUR_COR_COD_ROS_TG_POS]]</f>
        <v>147.26666666666671</v>
      </c>
      <c r="LU33" s="15">
        <f>Tabla24[[#This Row],[PAS_NUM_COR_COD_ROS_TG_TOT]]-Tabla24[[#This Row],[ESC_NUM_COR_COD_ROS_TG_TOT]]</f>
        <v>0.96674876847290636</v>
      </c>
      <c r="LV33" s="15">
        <f>Tabla24[[#This Row],[PAS_DUR_COR_COD_ROS_TG_TOT]]-Tabla24[[#This Row],[ESC_DUR_COR_COD_ROS_TG_TOT]]</f>
        <v>45.166666666666629</v>
      </c>
      <c r="LW33" s="15">
        <f>Tabla24[[#This Row],[PAS_NUM_COR_COD_ESC_TG_NEG]]-Tabla24[[#This Row],[ESC_NUM_COR_COD_ESC_TG_NEG]]</f>
        <v>-0.25146198830409361</v>
      </c>
      <c r="LX33" s="15">
        <f>Tabla24[[#This Row],[PAS_DUR_COR_COD_ESC_TG_NEG]]-Tabla24[[#This Row],[ESC_DUR_COR_COD_ESC_TG_NEG]]</f>
        <v>-218.62857142857149</v>
      </c>
      <c r="LY33" s="15">
        <f>Tabla24[[#This Row],[PAS_NUM_COR_COD_ESC_TG_NEU]]-Tabla24[[#This Row],[ESC_NUM_COR_COD_ESC_TG_NEU]]</f>
        <v>-0.96842105263157885</v>
      </c>
      <c r="LZ33" s="15">
        <f>Tabla24[[#This Row],[PAS_DUR_COR_COD_ESC_TG_NEU]]-Tabla24[[#This Row],[ESC_DUR_COR_COD_ESC_TG_NEU]]</f>
        <v>-93.43333333333328</v>
      </c>
      <c r="MA33" s="15">
        <f>Tabla24[[#This Row],[PAS_NUM_COR_COD_ESC_TG_POS]]-Tabla24[[#This Row],[ESC_NUM_COR_COD_ESC_TG_POS]]</f>
        <v>2.7777777777777679E-2</v>
      </c>
      <c r="MB33" s="15">
        <f>Tabla24[[#This Row],[PAS_DUR_COR_COD_ESC_TG_POS]]-Tabla24[[#This Row],[ESC_DUR_COR_COD_ESC_TG_POS]]</f>
        <v>-18.769736842105317</v>
      </c>
      <c r="MC33" s="15">
        <f>Tabla24[[#This Row],[PAS_NUM_COR_COD_ESC_TG_TOT]]-Tabla24[[#This Row],[ESC_NUM_COR_COD_ESC_TG_TOT]]</f>
        <v>-0.40394088669950756</v>
      </c>
      <c r="MD33" s="15">
        <f>Tabla24[[#This Row],[PAS_DUR_COR_COD_ESC_TG_TOT]]-Tabla24[[#This Row],[ESC_DUR_COR_COD_ESC_TG_TOT]]</f>
        <v>-107.18899733806563</v>
      </c>
    </row>
    <row r="34" spans="1:342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  <c r="KY34" s="15">
        <f>Tabla24[[#This Row],[ROS_NUM_COR_COD_ROS_TG_NEG]]-Tabla24[[#This Row],[PAS_NUM_COR_COD_ROS_TG_NEG]]</f>
        <v>-0.1111111111111111</v>
      </c>
      <c r="KZ34" s="15">
        <f>Tabla24[[#This Row],[ROS_DUR_COR_COD_ROS_TG_NEG]]-Tabla24[[#This Row],[PAS_DUR_COR_COD_ROS_TG_NEG]]</f>
        <v>-86.5</v>
      </c>
      <c r="LA34" s="15">
        <f>Tabla24[[#This Row],[ROS_NUM_COR_COD_ROS_TG_NEU]]-Tabla24[[#This Row],[PAS_NUM_COR_COD_ROS_TG_NEU]]</f>
        <v>0.05</v>
      </c>
      <c r="LB34" s="15">
        <f>Tabla24[[#This Row],[ROS_DUR_COR_COD_ROS_TG_NEU]]-Tabla24[[#This Row],[PAS_DUR_COR_COD_ROS_TG_NEU]]</f>
        <v>-6</v>
      </c>
      <c r="LC34" s="15">
        <f>Tabla24[[#This Row],[ROS_NUM_COR_COD_ROS_TG_POS]]-Tabla24[[#This Row],[PAS_NUM_COR_COD_ROS_TG_POS]]</f>
        <v>-5.2631578947368418E-2</v>
      </c>
      <c r="LD34" s="15">
        <f>Tabla24[[#This Row],[ROS_DUR_COR_COD_ROS_TG_POS]]-Tabla24[[#This Row],[PAS_DUR_COR_COD_ROS_TG_POS]]</f>
        <v>-110</v>
      </c>
      <c r="LE34" s="15">
        <f>Tabla24[[#This Row],[ROS_NUM_COR_COD_ROS_TG_TOT]]-Tabla24[[#This Row],[PAS_NUM_COR_COD_ROS_TG_TOT]]</f>
        <v>-3.5692679975801569E-2</v>
      </c>
      <c r="LF34" s="15">
        <f>Tabla24[[#This Row],[ROS_DUR_COR_COD_ROS_TG_TOT]]-Tabla24[[#This Row],[PAS_DUR_COR_COD_ROS_TG_TOT]]</f>
        <v>8</v>
      </c>
      <c r="LG34" s="15">
        <f>Tabla24[[#This Row],[ROS_NUM_COR_COD_ESC_TG_NEG]]-Tabla24[[#This Row],[PAS_NUM_COR_COD_ESC_TG_NEG]]</f>
        <v>0.1111111111111111</v>
      </c>
      <c r="LH34" s="15">
        <f>Tabla24[[#This Row],[ROS_DUR_COR_COD_ESC_TG_NEG]]-Tabla24[[#This Row],[PAS_DUR_COR_COD_ESC_TG_NEG]]</f>
        <v>108</v>
      </c>
      <c r="LI34" s="15">
        <f>Tabla24[[#This Row],[ROS_NUM_COR_COD_ESC_TG_NEU]]-Tabla24[[#This Row],[PAS_NUM_COR_COD_ESC_TG_NEU]]</f>
        <v>-0.05</v>
      </c>
      <c r="LJ34" s="15">
        <f>Tabla24[[#This Row],[ROS_NUM_COR_COD_ESC_TG_NEG]]-Tabla24[[#This Row],[PAS_NUM_COR_COD_ESC_TG_NEG]]</f>
        <v>0.1111111111111111</v>
      </c>
      <c r="LK34" s="15">
        <f>Tabla24[[#This Row],[ROS_NUM_COR_COD_ESC_TG_POS]]-Tabla24[[#This Row],[PAS_NUM_COR_COD_ESC_TG_POS]]</f>
        <v>0.1</v>
      </c>
      <c r="LL34" s="15">
        <f>Tabla24[[#This Row],[ROS_DUR_COR_COD_ESC_TG_POS]]-Tabla24[[#This Row],[PAS_DUR_COR_COD_ESC_TG_POS]]</f>
        <v>97</v>
      </c>
      <c r="LM34" s="15">
        <f>Tabla24[[#This Row],[ROS_NUM_COR_COD_ESC_TG_TOT]]-Tabla24[[#This Row],[PAS_NUM_COR_COD_ESC_TG_TOT]]</f>
        <v>5.1421657592256503E-2</v>
      </c>
      <c r="LN34" s="15">
        <f>Tabla24[[#This Row],[ROS_DUR_COR_COD_ESC_TG_TOT]]-Tabla24[[#This Row],[PAS_DUR_COR_COD_ESC_TG_TOT]]</f>
        <v>-9.5</v>
      </c>
      <c r="LO34" s="15">
        <f>Tabla24[[#This Row],[PAS_NUM_COR_COD_ROS_TG_NEG]]-Tabla24[[#This Row],[ESC_NUM_COR_COD_ROS_TG_NEG]]</f>
        <v>0</v>
      </c>
      <c r="LP34" s="15">
        <f>Tabla24[[#This Row],[PAS_DUR_COR_COD_ROS_TG_NEG]]-Tabla24[[#This Row],[ESC_DUR_COR_COD_ROS_TG_NEG]]</f>
        <v>-10.5</v>
      </c>
      <c r="LQ34" s="15">
        <f>Tabla24[[#This Row],[PAS_NUM_COR_COD_ROS_TG_NEU]]-Tabla24[[#This Row],[ESC_NUM_COR_COD_ROS_TG_NEU]]</f>
        <v>-7.4999999999999997E-2</v>
      </c>
      <c r="LR34" s="15">
        <f>Tabla24[[#This Row],[PAS_DUR_COR_COD_ROS_TG_NEU]]-Tabla24[[#This Row],[ESC_DUR_COR_COD_ROS_TG_NEU]]</f>
        <v>21</v>
      </c>
      <c r="LS34" s="15">
        <f>Tabla24[[#This Row],[PAS_NUM_COR_COD_ROS_TG_POS]]-Tabla24[[#This Row],[ESC_NUM_COR_COD_ROS_TG_POS]]</f>
        <v>5.2631578947368418E-2</v>
      </c>
      <c r="LT34" s="15">
        <f>Tabla24[[#This Row],[PAS_DUR_COR_COD_ROS_TG_POS]]-Tabla24[[#This Row],[ESC_DUR_COR_COD_ROS_TG_POS]]</f>
        <v>110</v>
      </c>
      <c r="LU34" s="15">
        <f>Tabla24[[#This Row],[PAS_NUM_COR_COD_ROS_TG_TOT]]-Tabla24[[#This Row],[ESC_NUM_COR_COD_ROS_TG_TOT]]</f>
        <v>-9.8245614035087775E-3</v>
      </c>
      <c r="LV34" s="15">
        <f>Tabla24[[#This Row],[PAS_DUR_COR_COD_ROS_TG_TOT]]-Tabla24[[#This Row],[ESC_DUR_COR_COD_ROS_TG_TOT]]</f>
        <v>4.5</v>
      </c>
      <c r="LW34" s="15">
        <f>Tabla24[[#This Row],[PAS_NUM_COR_COD_ESC_TG_NEG]]-Tabla24[[#This Row],[ESC_NUM_COR_COD_ESC_TG_NEG]]</f>
        <v>-0.1111111111111111</v>
      </c>
      <c r="LX34" s="15">
        <f>Tabla24[[#This Row],[PAS_DUR_COR_COD_ESC_TG_NEG]]-Tabla24[[#This Row],[ESC_DUR_COR_COD_ESC_TG_NEG]]</f>
        <v>-112</v>
      </c>
      <c r="LY34" s="15">
        <f>Tabla24[[#This Row],[PAS_NUM_COR_COD_ESC_TG_NEU]]-Tabla24[[#This Row],[ESC_NUM_COR_COD_ESC_TG_NEU]]</f>
        <v>0.05</v>
      </c>
      <c r="LZ34" s="15">
        <f>Tabla24[[#This Row],[PAS_DUR_COR_COD_ESC_TG_NEU]]-Tabla24[[#This Row],[ESC_DUR_COR_COD_ESC_TG_NEU]]</f>
        <v>112</v>
      </c>
      <c r="MA34" s="15">
        <f>Tabla24[[#This Row],[PAS_NUM_COR_COD_ESC_TG_POS]]-Tabla24[[#This Row],[ESC_NUM_COR_COD_ESC_TG_POS]]</f>
        <v>-0.25</v>
      </c>
      <c r="MB34" s="15">
        <f>Tabla24[[#This Row],[PAS_DUR_COR_COD_ESC_TG_POS]]-Tabla24[[#This Row],[ESC_DUR_COR_COD_ESC_TG_POS]]</f>
        <v>-96.5</v>
      </c>
      <c r="MC34" s="15">
        <f>Tabla24[[#This Row],[PAS_NUM_COR_COD_ESC_TG_TOT]]-Tabla24[[#This Row],[ESC_NUM_COR_COD_ESC_TG_TOT]]</f>
        <v>-0.10245614035087719</v>
      </c>
      <c r="MD34" s="15">
        <f>Tabla24[[#This Row],[PAS_DUR_COR_COD_ESC_TG_TOT]]-Tabla24[[#This Row],[ESC_DUR_COR_COD_ESC_TG_TOT]]</f>
        <v>10.333333333333329</v>
      </c>
    </row>
    <row r="35" spans="1:342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  <c r="KY35" s="15">
        <f>Tabla24[[#This Row],[ROS_NUM_COR_COD_ROS_TG_NEG]]-Tabla24[[#This Row],[PAS_NUM_COR_COD_ROS_TG_NEG]]</f>
        <v>1.935672514619883</v>
      </c>
      <c r="KZ35" s="15">
        <f>Tabla24[[#This Row],[ROS_DUR_COR_COD_ROS_TG_NEG]]-Tabla24[[#This Row],[PAS_DUR_COR_COD_ROS_TG_NEG]]</f>
        <v>414.25694444444434</v>
      </c>
      <c r="LA35" s="15">
        <f>Tabla24[[#This Row],[ROS_NUM_COR_COD_ROS_TG_NEU]]-Tabla24[[#This Row],[PAS_NUM_COR_COD_ROS_TG_NEU]]</f>
        <v>1.242105263157895</v>
      </c>
      <c r="LB35" s="15">
        <f>Tabla24[[#This Row],[ROS_DUR_COR_COD_ROS_TG_NEU]]-Tabla24[[#This Row],[PAS_DUR_COR_COD_ROS_TG_NEU]]</f>
        <v>320.01250000000005</v>
      </c>
      <c r="LC35" s="15">
        <f>Tabla24[[#This Row],[ROS_NUM_COR_COD_ROS_TG_POS]]-Tabla24[[#This Row],[PAS_NUM_COR_COD_ROS_TG_POS]]</f>
        <v>1.4421052631578943</v>
      </c>
      <c r="LD35" s="15">
        <f>Tabla24[[#This Row],[ROS_DUR_COR_COD_ROS_TG_POS]]-Tabla24[[#This Row],[PAS_DUR_COR_COD_ROS_TG_POS]]</f>
        <v>532.43790849673223</v>
      </c>
      <c r="LE35" s="15">
        <f>Tabla24[[#This Row],[ROS_NUM_COR_COD_ROS_TG_TOT]]-Tabla24[[#This Row],[PAS_NUM_COR_COD_ROS_TG_TOT]]</f>
        <v>1.5335753176043556</v>
      </c>
      <c r="LF35" s="15">
        <f>Tabla24[[#This Row],[ROS_DUR_COR_COD_ROS_TG_TOT]]-Tabla24[[#This Row],[PAS_DUR_COR_COD_ROS_TG_TOT]]</f>
        <v>419.69387755102048</v>
      </c>
      <c r="LG35" s="15">
        <f>Tabla24[[#This Row],[ROS_NUM_COR_COD_ESC_TG_NEG]]-Tabla24[[#This Row],[PAS_NUM_COR_COD_ESC_TG_NEG]]</f>
        <v>-1.9707602339181285</v>
      </c>
      <c r="LH35" s="15">
        <f>Tabla24[[#This Row],[ROS_DUR_COR_COD_ESC_TG_NEG]]-Tabla24[[#This Row],[PAS_DUR_COR_COD_ESC_TG_NEG]]</f>
        <v>-433.68888888888887</v>
      </c>
      <c r="LI35" s="15">
        <f>Tabla24[[#This Row],[ROS_NUM_COR_COD_ESC_TG_NEU]]-Tabla24[[#This Row],[PAS_NUM_COR_COD_ESC_TG_NEU]]</f>
        <v>-1.726315789473684</v>
      </c>
      <c r="LJ35" s="15">
        <f>Tabla24[[#This Row],[ROS_NUM_COR_COD_ESC_TG_NEG]]-Tabla24[[#This Row],[PAS_NUM_COR_COD_ESC_TG_NEG]]</f>
        <v>-1.9707602339181285</v>
      </c>
      <c r="LK35" s="15">
        <f>Tabla24[[#This Row],[ROS_NUM_COR_COD_ESC_TG_POS]]-Tabla24[[#This Row],[PAS_NUM_COR_COD_ESC_TG_POS]]</f>
        <v>-1.5631578947368421</v>
      </c>
      <c r="LL35" s="15">
        <f>Tabla24[[#This Row],[ROS_DUR_COR_COD_ESC_TG_POS]]-Tabla24[[#This Row],[PAS_DUR_COR_COD_ESC_TG_POS]]</f>
        <v>-488.05147058823536</v>
      </c>
      <c r="LM35" s="15">
        <f>Tabla24[[#This Row],[ROS_NUM_COR_COD_ESC_TG_TOT]]-Tabla24[[#This Row],[PAS_NUM_COR_COD_ESC_TG_TOT]]</f>
        <v>-1.7489413188142771</v>
      </c>
      <c r="LN35" s="15">
        <f>Tabla24[[#This Row],[ROS_DUR_COR_COD_ESC_TG_TOT]]-Tabla24[[#This Row],[PAS_DUR_COR_COD_ESC_TG_TOT]]</f>
        <v>-374.61635220125788</v>
      </c>
      <c r="LO35" s="15">
        <f>Tabla24[[#This Row],[PAS_NUM_COR_COD_ROS_TG_NEG]]-Tabla24[[#This Row],[ESC_NUM_COR_COD_ROS_TG_NEG]]</f>
        <v>1.064327485380117</v>
      </c>
      <c r="LP35" s="15">
        <f>Tabla24[[#This Row],[PAS_DUR_COR_COD_ROS_TG_NEG]]-Tabla24[[#This Row],[ESC_DUR_COR_COD_ROS_TG_NEG]]</f>
        <v>-374.0625</v>
      </c>
      <c r="LQ35" s="15">
        <f>Tabla24[[#This Row],[PAS_NUM_COR_COD_ROS_TG_NEU]]-Tabla24[[#This Row],[ESC_NUM_COR_COD_ROS_TG_NEU]]</f>
        <v>0.49122807017543879</v>
      </c>
      <c r="LR35" s="15">
        <f>Tabla24[[#This Row],[PAS_DUR_COR_COD_ROS_TG_NEU]]-Tabla24[[#This Row],[ESC_DUR_COR_COD_ROS_TG_NEU]]</f>
        <v>59.616071428571331</v>
      </c>
      <c r="LS35" s="15">
        <f>Tabla24[[#This Row],[PAS_NUM_COR_COD_ROS_TG_POS]]-Tabla24[[#This Row],[ESC_NUM_COR_COD_ROS_TG_POS]]</f>
        <v>2.0578947368421052</v>
      </c>
      <c r="LT35" s="15">
        <f>Tabla24[[#This Row],[PAS_DUR_COR_COD_ROS_TG_POS]]-Tabla24[[#This Row],[ESC_DUR_COR_COD_ROS_TG_POS]]</f>
        <v>433.31764705882347</v>
      </c>
      <c r="LU35" s="15">
        <f>Tabla24[[#This Row],[PAS_NUM_COR_COD_ROS_TG_TOT]]-Tabla24[[#This Row],[ESC_NUM_COR_COD_ROS_TG_TOT]]</f>
        <v>1.2312030075187972</v>
      </c>
      <c r="LV35" s="15">
        <f>Tabla24[[#This Row],[PAS_DUR_COR_COD_ROS_TG_TOT]]-Tabla24[[#This Row],[ESC_DUR_COR_COD_ROS_TG_TOT]]</f>
        <v>59.377551020408191</v>
      </c>
      <c r="LW35" s="15">
        <f>Tabla24[[#This Row],[PAS_NUM_COR_COD_ESC_TG_NEG]]-Tabla24[[#This Row],[ESC_NUM_COR_COD_ESC_TG_NEG]]</f>
        <v>-0.91812865497076057</v>
      </c>
      <c r="LX35" s="15">
        <f>Tabla24[[#This Row],[PAS_DUR_COR_COD_ESC_TG_NEG]]-Tabla24[[#This Row],[ESC_DUR_COR_COD_ESC_TG_NEG]]</f>
        <v>-599.96825396825398</v>
      </c>
      <c r="LY35" s="15">
        <f>Tabla24[[#This Row],[PAS_NUM_COR_COD_ESC_TG_NEU]]-Tabla24[[#This Row],[ESC_NUM_COR_COD_ESC_TG_NEU]]</f>
        <v>0.19298245614035059</v>
      </c>
      <c r="LZ35" s="15">
        <f>Tabla24[[#This Row],[PAS_DUR_COR_COD_ESC_TG_NEU]]-Tabla24[[#This Row],[ESC_DUR_COR_COD_ESC_TG_NEU]]</f>
        <v>-323.86507936507928</v>
      </c>
      <c r="MA35" s="15">
        <f>Tabla24[[#This Row],[PAS_NUM_COR_COD_ESC_TG_POS]]-Tabla24[[#This Row],[ESC_NUM_COR_COD_ESC_TG_POS]]</f>
        <v>-1.736842105263158</v>
      </c>
      <c r="MB35" s="15">
        <f>Tabla24[[#This Row],[PAS_DUR_COR_COD_ESC_TG_POS]]-Tabla24[[#This Row],[ESC_DUR_COR_COD_ESC_TG_POS]]</f>
        <v>-553.22352941176473</v>
      </c>
      <c r="MC35" s="15">
        <f>Tabla24[[#This Row],[PAS_NUM_COR_COD_ESC_TG_TOT]]-Tabla24[[#This Row],[ESC_NUM_COR_COD_ESC_TG_TOT]]</f>
        <v>-0.84711779448621538</v>
      </c>
      <c r="MD35" s="15">
        <f>Tabla24[[#This Row],[PAS_DUR_COR_COD_ESC_TG_TOT]]-Tabla24[[#This Row],[ESC_DUR_COR_COD_ESC_TG_TOT]]</f>
        <v>-493.59198113207549</v>
      </c>
    </row>
    <row r="36" spans="1:342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  <c r="KY36" s="15">
        <f>Tabla24[[#This Row],[ROS_NUM_COR_COD_ROS_TG_NEG]]-Tabla24[[#This Row],[PAS_NUM_COR_COD_ROS_TG_NEG]]</f>
        <v>-0.70000000000000018</v>
      </c>
      <c r="KZ36" s="15">
        <f>Tabla24[[#This Row],[ROS_DUR_COR_COD_ROS_TG_NEG]]-Tabla24[[#This Row],[PAS_DUR_COR_COD_ROS_TG_NEG]]</f>
        <v>-1056.575</v>
      </c>
      <c r="LA36" s="15">
        <f>Tabla24[[#This Row],[ROS_NUM_COR_COD_ROS_TG_NEU]]-Tabla24[[#This Row],[PAS_NUM_COR_COD_ROS_TG_NEU]]</f>
        <v>-0.20000000000000018</v>
      </c>
      <c r="LB36" s="15">
        <f>Tabla24[[#This Row],[ROS_DUR_COR_COD_ROS_TG_NEU]]-Tabla24[[#This Row],[PAS_DUR_COR_COD_ROS_TG_NEU]]</f>
        <v>-496.03333333333342</v>
      </c>
      <c r="LC36" s="15">
        <f>Tabla24[[#This Row],[ROS_NUM_COR_COD_ROS_TG_POS]]-Tabla24[[#This Row],[PAS_NUM_COR_COD_ROS_TG_POS]]</f>
        <v>-0.22222222222222232</v>
      </c>
      <c r="LD36" s="15">
        <f>Tabla24[[#This Row],[ROS_DUR_COR_COD_ROS_TG_POS]]-Tabla24[[#This Row],[PAS_DUR_COR_COD_ROS_TG_POS]]</f>
        <v>-497.45833333333326</v>
      </c>
      <c r="LE36" s="15">
        <f>Tabla24[[#This Row],[ROS_NUM_COR_COD_ROS_TG_TOT]]-Tabla24[[#This Row],[PAS_NUM_COR_COD_ROS_TG_TOT]]</f>
        <v>-0.36428571428571432</v>
      </c>
      <c r="LF36" s="15">
        <f>Tabla24[[#This Row],[ROS_DUR_COR_COD_ROS_TG_TOT]]-Tabla24[[#This Row],[PAS_DUR_COR_COD_ROS_TG_TOT]]</f>
        <v>-657.3814968814969</v>
      </c>
      <c r="LG36" s="15">
        <f>Tabla24[[#This Row],[ROS_NUM_COR_COD_ESC_TG_NEG]]-Tabla24[[#This Row],[PAS_NUM_COR_COD_ESC_TG_NEG]]</f>
        <v>-0.22777777777777786</v>
      </c>
      <c r="LH36" s="15">
        <f>Tabla24[[#This Row],[ROS_DUR_COR_COD_ESC_TG_NEG]]-Tabla24[[#This Row],[PAS_DUR_COR_COD_ESC_TG_NEG]]</f>
        <v>-258.39423076923072</v>
      </c>
      <c r="LI36" s="15">
        <f>Tabla24[[#This Row],[ROS_NUM_COR_COD_ESC_TG_NEU]]-Tabla24[[#This Row],[PAS_NUM_COR_COD_ESC_TG_NEU]]</f>
        <v>-0.25</v>
      </c>
      <c r="LJ36" s="15">
        <f>Tabla24[[#This Row],[ROS_NUM_COR_COD_ESC_TG_NEG]]-Tabla24[[#This Row],[PAS_NUM_COR_COD_ESC_TG_NEG]]</f>
        <v>-0.22777777777777786</v>
      </c>
      <c r="LK36" s="15">
        <f>Tabla24[[#This Row],[ROS_NUM_COR_COD_ESC_TG_POS]]-Tabla24[[#This Row],[PAS_NUM_COR_COD_ESC_TG_POS]]</f>
        <v>-0.26111111111111107</v>
      </c>
      <c r="LL36" s="15">
        <f>Tabla24[[#This Row],[ROS_DUR_COR_COD_ESC_TG_POS]]-Tabla24[[#This Row],[PAS_DUR_COR_COD_ESC_TG_POS]]</f>
        <v>-64.494505494505574</v>
      </c>
      <c r="LM36" s="15">
        <f>Tabla24[[#This Row],[ROS_NUM_COR_COD_ESC_TG_TOT]]-Tabla24[[#This Row],[PAS_NUM_COR_COD_ESC_TG_TOT]]</f>
        <v>-0.24523809523809526</v>
      </c>
      <c r="LN36" s="15">
        <f>Tabla24[[#This Row],[ROS_DUR_COR_COD_ESC_TG_TOT]]-Tabla24[[#This Row],[PAS_DUR_COR_COD_ESC_TG_TOT]]</f>
        <v>-220.51842751842742</v>
      </c>
      <c r="LO36" s="15">
        <f>Tabla24[[#This Row],[PAS_NUM_COR_COD_ROS_TG_NEG]]-Tabla24[[#This Row],[ESC_NUM_COR_COD_ROS_TG_NEG]]</f>
        <v>0.60000000000000009</v>
      </c>
      <c r="LP36" s="15">
        <f>Tabla24[[#This Row],[PAS_DUR_COR_COD_ROS_TG_NEG]]-Tabla24[[#This Row],[ESC_DUR_COR_COD_ROS_TG_NEG]]</f>
        <v>318.5</v>
      </c>
      <c r="LQ36" s="15">
        <f>Tabla24[[#This Row],[PAS_NUM_COR_COD_ROS_TG_NEU]]-Tabla24[[#This Row],[ESC_NUM_COR_COD_ROS_TG_NEU]]</f>
        <v>0.70000000000000018</v>
      </c>
      <c r="LR36" s="15">
        <f>Tabla24[[#This Row],[PAS_DUR_COR_COD_ROS_TG_NEU]]-Tabla24[[#This Row],[ESC_DUR_COR_COD_ROS_TG_NEU]]</f>
        <v>-61.266666666666652</v>
      </c>
      <c r="LS36" s="15">
        <f>Tabla24[[#This Row],[PAS_NUM_COR_COD_ROS_TG_POS]]-Tabla24[[#This Row],[ESC_NUM_COR_COD_ROS_TG_POS]]</f>
        <v>0.60000000000000009</v>
      </c>
      <c r="LT36" s="15">
        <f>Tabla24[[#This Row],[PAS_DUR_COR_COD_ROS_TG_POS]]-Tabla24[[#This Row],[ESC_DUR_COR_COD_ROS_TG_POS]]</f>
        <v>197.58333333333326</v>
      </c>
      <c r="LU36" s="15">
        <f>Tabla24[[#This Row],[PAS_NUM_COR_COD_ROS_TG_TOT]]-Tabla24[[#This Row],[ESC_NUM_COR_COD_ROS_TG_TOT]]</f>
        <v>0.6333333333333333</v>
      </c>
      <c r="LV36" s="15">
        <f>Tabla24[[#This Row],[PAS_DUR_COR_COD_ROS_TG_TOT]]-Tabla24[[#This Row],[ESC_DUR_COR_COD_ROS_TG_TOT]]</f>
        <v>116.18918918918916</v>
      </c>
      <c r="LW36" s="15">
        <f>Tabla24[[#This Row],[PAS_NUM_COR_COD_ESC_TG_NEG]]-Tabla24[[#This Row],[ESC_NUM_COR_COD_ESC_TG_NEG]]</f>
        <v>-0.25</v>
      </c>
      <c r="LX36" s="15">
        <f>Tabla24[[#This Row],[PAS_DUR_COR_COD_ESC_TG_NEG]]-Tabla24[[#This Row],[ESC_DUR_COR_COD_ESC_TG_NEG]]</f>
        <v>114.46923076923076</v>
      </c>
      <c r="LY36" s="15">
        <f>Tabla24[[#This Row],[PAS_NUM_COR_COD_ESC_TG_NEU]]-Tabla24[[#This Row],[ESC_NUM_COR_COD_ESC_TG_NEU]]</f>
        <v>0.35000000000000009</v>
      </c>
      <c r="LZ36" s="15">
        <f>Tabla24[[#This Row],[PAS_DUR_COR_COD_ESC_TG_NEU]]-Tabla24[[#This Row],[ESC_DUR_COR_COD_ESC_TG_NEU]]</f>
        <v>453.15909090909099</v>
      </c>
      <c r="MA36" s="15">
        <f>Tabla24[[#This Row],[PAS_NUM_COR_COD_ESC_TG_POS]]-Tabla24[[#This Row],[ESC_NUM_COR_COD_ESC_TG_POS]]</f>
        <v>-5.0000000000000266E-2</v>
      </c>
      <c r="MB36" s="15">
        <f>Tabla24[[#This Row],[PAS_DUR_COR_COD_ESC_TG_POS]]-Tabla24[[#This Row],[ESC_DUR_COR_COD_ESC_TG_POS]]</f>
        <v>-137.93406593406598</v>
      </c>
      <c r="MC36" s="15">
        <f>Tabla24[[#This Row],[PAS_NUM_COR_COD_ESC_TG_TOT]]-Tabla24[[#This Row],[ESC_NUM_COR_COD_ESC_TG_TOT]]</f>
        <v>1.6666666666667052E-2</v>
      </c>
      <c r="MD36" s="15">
        <f>Tabla24[[#This Row],[PAS_DUR_COR_COD_ESC_TG_TOT]]-Tabla24[[#This Row],[ESC_DUR_COR_COD_ESC_TG_TOT]]</f>
        <v>141.81297297297283</v>
      </c>
    </row>
    <row r="37" spans="1:342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  <c r="KY37" s="15">
        <f>Tabla24[[#This Row],[ROS_NUM_COR_COD_ROS_TG_NEG]]-Tabla24[[#This Row],[PAS_NUM_COR_COD_ROS_TG_NEG]]</f>
        <v>-8.771929824561403E-2</v>
      </c>
      <c r="KZ37" s="15">
        <f>Tabla24[[#This Row],[ROS_DUR_COR_COD_ROS_TG_NEG]]-Tabla24[[#This Row],[PAS_DUR_COR_COD_ROS_TG_NEG]]</f>
        <v>32.833333333333343</v>
      </c>
      <c r="LA37" s="15">
        <f>Tabla24[[#This Row],[ROS_NUM_COR_COD_ROS_TG_NEU]]-Tabla24[[#This Row],[PAS_NUM_COR_COD_ROS_TG_NEU]]</f>
        <v>-0.45000000000000007</v>
      </c>
      <c r="LB37" s="15">
        <f>Tabla24[[#This Row],[ROS_DUR_COR_COD_ROS_TG_NEU]]-Tabla24[[#This Row],[PAS_DUR_COR_COD_ROS_TG_NEU]]</f>
        <v>-9</v>
      </c>
      <c r="LC37" s="15">
        <f>Tabla24[[#This Row],[ROS_NUM_COR_COD_ROS_TG_POS]]-Tabla24[[#This Row],[PAS_NUM_COR_COD_ROS_TG_POS]]</f>
        <v>-9.9999999999999978E-2</v>
      </c>
      <c r="LD37" s="15">
        <f>Tabla24[[#This Row],[ROS_DUR_COR_COD_ROS_TG_POS]]-Tabla24[[#This Row],[PAS_DUR_COR_COD_ROS_TG_POS]]</f>
        <v>-40.900000000000006</v>
      </c>
      <c r="LE37" s="15">
        <f>Tabla24[[#This Row],[ROS_NUM_COR_COD_ROS_TG_TOT]]-Tabla24[[#This Row],[PAS_NUM_COR_COD_ROS_TG_TOT]]</f>
        <v>-0.21683226183518409</v>
      </c>
      <c r="LF37" s="15">
        <f>Tabla24[[#This Row],[ROS_DUR_COR_COD_ROS_TG_TOT]]-Tabla24[[#This Row],[PAS_DUR_COR_COD_ROS_TG_TOT]]</f>
        <v>9.9999999999994316E-2</v>
      </c>
      <c r="LG37" s="15">
        <f>Tabla24[[#This Row],[ROS_NUM_COR_COD_ESC_TG_NEG]]-Tabla24[[#This Row],[PAS_NUM_COR_COD_ESC_TG_NEG]]</f>
        <v>7.0175438596491224E-2</v>
      </c>
      <c r="LH37" s="15">
        <f>Tabla24[[#This Row],[ROS_DUR_COR_COD_ESC_TG_NEG]]-Tabla24[[#This Row],[PAS_DUR_COR_COD_ESC_TG_NEG]]</f>
        <v>-25.933333333333323</v>
      </c>
      <c r="LI37" s="15">
        <f>Tabla24[[#This Row],[ROS_NUM_COR_COD_ESC_TG_NEU]]-Tabla24[[#This Row],[PAS_NUM_COR_COD_ESC_TG_NEU]]</f>
        <v>0.15</v>
      </c>
      <c r="LJ37" s="15">
        <f>Tabla24[[#This Row],[ROS_NUM_COR_COD_ESC_TG_NEG]]-Tabla24[[#This Row],[PAS_NUM_COR_COD_ESC_TG_NEG]]</f>
        <v>7.0175438596491224E-2</v>
      </c>
      <c r="LK37" s="15">
        <f>Tabla24[[#This Row],[ROS_NUM_COR_COD_ESC_TG_POS]]-Tabla24[[#This Row],[PAS_NUM_COR_COD_ESC_TG_POS]]</f>
        <v>-0.2</v>
      </c>
      <c r="LL37" s="15">
        <f>Tabla24[[#This Row],[ROS_DUR_COR_COD_ESC_TG_POS]]-Tabla24[[#This Row],[PAS_DUR_COR_COD_ESC_TG_POS]]</f>
        <v>-31.875</v>
      </c>
      <c r="LM37" s="15">
        <f>Tabla24[[#This Row],[ROS_NUM_COR_COD_ESC_TG_TOT]]-Tabla24[[#This Row],[PAS_NUM_COR_COD_ESC_TG_TOT]]</f>
        <v>4.6756282875511368E-3</v>
      </c>
      <c r="LN37" s="15">
        <f>Tabla24[[#This Row],[ROS_DUR_COR_COD_ESC_TG_TOT]]-Tabla24[[#This Row],[PAS_DUR_COR_COD_ESC_TG_TOT]]</f>
        <v>-10.080357142857139</v>
      </c>
      <c r="LO37" s="15">
        <f>Tabla24[[#This Row],[PAS_NUM_COR_COD_ROS_TG_NEG]]-Tabla24[[#This Row],[ESC_NUM_COR_COD_ROS_TG_NEG]]</f>
        <v>2.1052631578947323E-2</v>
      </c>
      <c r="LP37" s="15">
        <f>Tabla24[[#This Row],[PAS_DUR_COR_COD_ROS_TG_NEG]]-Tabla24[[#This Row],[ESC_DUR_COR_COD_ROS_TG_NEG]]</f>
        <v>0.33333333333331439</v>
      </c>
      <c r="LQ37" s="15">
        <f>Tabla24[[#This Row],[PAS_NUM_COR_COD_ROS_TG_NEU]]-Tabla24[[#This Row],[ESC_NUM_COR_COD_ROS_TG_NEU]]</f>
        <v>0.35000000000000003</v>
      </c>
      <c r="LR37" s="15">
        <f>Tabla24[[#This Row],[PAS_DUR_COR_COD_ROS_TG_NEU]]-Tabla24[[#This Row],[ESC_DUR_COR_COD_ROS_TG_NEU]]</f>
        <v>29</v>
      </c>
      <c r="LS37" s="15">
        <f>Tabla24[[#This Row],[PAS_NUM_COR_COD_ROS_TG_POS]]-Tabla24[[#This Row],[ESC_NUM_COR_COD_ROS_TG_POS]]</f>
        <v>9.9999999999999978E-2</v>
      </c>
      <c r="LT37" s="15">
        <f>Tabla24[[#This Row],[PAS_DUR_COR_COD_ROS_TG_POS]]-Tabla24[[#This Row],[ESC_DUR_COR_COD_ROS_TG_POS]]</f>
        <v>33.400000000000006</v>
      </c>
      <c r="LU37" s="15">
        <f>Tabla24[[#This Row],[PAS_NUM_COR_COD_ROS_TG_TOT]]-Tabla24[[#This Row],[ESC_NUM_COR_COD_ROS_TG_TOT]]</f>
        <v>0.15706214689265535</v>
      </c>
      <c r="LV37" s="15">
        <f>Tabla24[[#This Row],[PAS_DUR_COR_COD_ROS_TG_TOT]]-Tabla24[[#This Row],[ESC_DUR_COR_COD_ROS_TG_TOT]]</f>
        <v>13.328571428571436</v>
      </c>
      <c r="LW37" s="15">
        <f>Tabla24[[#This Row],[PAS_NUM_COR_COD_ESC_TG_NEG]]-Tabla24[[#This Row],[ESC_NUM_COR_COD_ESC_TG_NEG]]</f>
        <v>-3.6842105263157898E-2</v>
      </c>
      <c r="LX37" s="15">
        <f>Tabla24[[#This Row],[PAS_DUR_COR_COD_ESC_TG_NEG]]-Tabla24[[#This Row],[ESC_DUR_COR_COD_ESC_TG_NEG]]</f>
        <v>-20.900000000000006</v>
      </c>
      <c r="LY37" s="15">
        <f>Tabla24[[#This Row],[PAS_NUM_COR_COD_ESC_TG_NEU]]-Tabla24[[#This Row],[ESC_NUM_COR_COD_ESC_TG_NEU]]</f>
        <v>-0.15</v>
      </c>
      <c r="LZ37" s="15">
        <f>Tabla24[[#This Row],[PAS_DUR_COR_COD_ESC_TG_NEU]]-Tabla24[[#This Row],[ESC_DUR_COR_COD_ESC_TG_NEU]]</f>
        <v>-24.666666666666671</v>
      </c>
      <c r="MA37" s="15">
        <f>Tabla24[[#This Row],[PAS_NUM_COR_COD_ESC_TG_POS]]-Tabla24[[#This Row],[ESC_NUM_COR_COD_ESC_TG_POS]]</f>
        <v>-9.9999999999999978E-2</v>
      </c>
      <c r="MB37" s="15">
        <f>Tabla24[[#This Row],[PAS_DUR_COR_COD_ESC_TG_POS]]-Tabla24[[#This Row],[ESC_DUR_COR_COD_ESC_TG_POS]]</f>
        <v>-81.625</v>
      </c>
      <c r="MC37" s="15">
        <f>Tabla24[[#This Row],[PAS_NUM_COR_COD_ESC_TG_TOT]]-Tabla24[[#This Row],[ESC_NUM_COR_COD_ESC_TG_TOT]]</f>
        <v>-9.548022598870054E-2</v>
      </c>
      <c r="MD37" s="15">
        <f>Tabla24[[#This Row],[PAS_DUR_COR_COD_ESC_TG_TOT]]-Tabla24[[#This Row],[ESC_DUR_COR_COD_ESC_TG_TOT]]</f>
        <v>-48.348214285714278</v>
      </c>
    </row>
    <row r="38" spans="1:342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  <c r="KY38" s="15">
        <f>Tabla24[[#This Row],[ROS_NUM_COR_COD_ROS_TG_NEG]]-Tabla24[[#This Row],[PAS_NUM_COR_COD_ROS_TG_NEG]]</f>
        <v>0.19444444444444464</v>
      </c>
      <c r="KZ38" s="15">
        <f>Tabla24[[#This Row],[ROS_DUR_COR_COD_ROS_TG_NEG]]-Tabla24[[#This Row],[PAS_DUR_COR_COD_ROS_TG_NEG]]</f>
        <v>-225.38392857142867</v>
      </c>
      <c r="LA38" s="15">
        <f>Tabla24[[#This Row],[ROS_NUM_COR_COD_ROS_TG_NEU]]-Tabla24[[#This Row],[PAS_NUM_COR_COD_ROS_TG_NEU]]</f>
        <v>-1.6666666666666607E-2</v>
      </c>
      <c r="LB38" s="15">
        <f>Tabla24[[#This Row],[ROS_DUR_COR_COD_ROS_TG_NEU]]-Tabla24[[#This Row],[PAS_DUR_COR_COD_ROS_TG_NEU]]</f>
        <v>-328.64285714285711</v>
      </c>
      <c r="LC38" s="15">
        <f>Tabla24[[#This Row],[ROS_NUM_COR_COD_ROS_TG_POS]]-Tabla24[[#This Row],[PAS_NUM_COR_COD_ROS_TG_POS]]</f>
        <v>0.30000000000000027</v>
      </c>
      <c r="LD38" s="15">
        <f>Tabla24[[#This Row],[ROS_DUR_COR_COD_ROS_TG_POS]]-Tabla24[[#This Row],[PAS_DUR_COR_COD_ROS_TG_POS]]</f>
        <v>-469.85714285714289</v>
      </c>
      <c r="LE38" s="15">
        <f>Tabla24[[#This Row],[ROS_NUM_COR_COD_ROS_TG_TOT]]-Tabla24[[#This Row],[PAS_NUM_COR_COD_ROS_TG_TOT]]</f>
        <v>0.14285714285714324</v>
      </c>
      <c r="LF38" s="15">
        <f>Tabla24[[#This Row],[ROS_DUR_COR_COD_ROS_TG_TOT]]-Tabla24[[#This Row],[PAS_DUR_COR_COD_ROS_TG_TOT]]</f>
        <v>-355.51581027667987</v>
      </c>
      <c r="LG38" s="15">
        <f>Tabla24[[#This Row],[ROS_NUM_COR_COD_ESC_TG_NEG]]-Tabla24[[#This Row],[PAS_NUM_COR_COD_ESC_TG_NEG]]</f>
        <v>-0.47777777777777786</v>
      </c>
      <c r="LH38" s="15">
        <f>Tabla24[[#This Row],[ROS_DUR_COR_COD_ESC_TG_NEG]]-Tabla24[[#This Row],[PAS_DUR_COR_COD_ESC_TG_NEG]]</f>
        <v>168.86666666666656</v>
      </c>
      <c r="LI38" s="15">
        <f>Tabla24[[#This Row],[ROS_NUM_COR_COD_ESC_TG_NEU]]-Tabla24[[#This Row],[PAS_NUM_COR_COD_ESC_TG_NEU]]</f>
        <v>0.31111111111111089</v>
      </c>
      <c r="LJ38" s="15">
        <f>Tabla24[[#This Row],[ROS_NUM_COR_COD_ESC_TG_NEG]]-Tabla24[[#This Row],[PAS_NUM_COR_COD_ESC_TG_NEG]]</f>
        <v>-0.47777777777777786</v>
      </c>
      <c r="LK38" s="15">
        <f>Tabla24[[#This Row],[ROS_NUM_COR_COD_ESC_TG_POS]]-Tabla24[[#This Row],[PAS_NUM_COR_COD_ESC_TG_POS]]</f>
        <v>0.89999999999999991</v>
      </c>
      <c r="LL38" s="15">
        <f>Tabla24[[#This Row],[ROS_DUR_COR_COD_ESC_TG_POS]]-Tabla24[[#This Row],[PAS_DUR_COR_COD_ESC_TG_POS]]</f>
        <v>10.205128205128176</v>
      </c>
      <c r="LM38" s="15">
        <f>Tabla24[[#This Row],[ROS_NUM_COR_COD_ESC_TG_TOT]]-Tabla24[[#This Row],[PAS_NUM_COR_COD_ESC_TG_TOT]]</f>
        <v>0.27142857142857135</v>
      </c>
      <c r="LN38" s="15">
        <f>Tabla24[[#This Row],[ROS_DUR_COR_COD_ESC_TG_TOT]]-Tabla24[[#This Row],[PAS_DUR_COR_COD_ESC_TG_TOT]]</f>
        <v>98.795454545454504</v>
      </c>
      <c r="LO38" s="15">
        <f>Tabla24[[#This Row],[PAS_NUM_COR_COD_ROS_TG_NEG]]-Tabla24[[#This Row],[ESC_NUM_COR_COD_ROS_TG_NEG]]</f>
        <v>2.25</v>
      </c>
      <c r="LP38" s="15">
        <f>Tabla24[[#This Row],[PAS_DUR_COR_COD_ROS_TG_NEG]]-Tabla24[[#This Row],[ESC_DUR_COR_COD_ROS_TG_NEG]]</f>
        <v>158.8125</v>
      </c>
      <c r="LQ38" s="15">
        <f>Tabla24[[#This Row],[PAS_NUM_COR_COD_ROS_TG_NEU]]-Tabla24[[#This Row],[ESC_NUM_COR_COD_ROS_TG_NEU]]</f>
        <v>1.8499999999999996</v>
      </c>
      <c r="LR38" s="15">
        <f>Tabla24[[#This Row],[PAS_DUR_COR_COD_ROS_TG_NEU]]-Tabla24[[#This Row],[ESC_DUR_COR_COD_ROS_TG_NEU]]</f>
        <v>715.125</v>
      </c>
      <c r="LS38" s="15">
        <f>Tabla24[[#This Row],[PAS_NUM_COR_COD_ROS_TG_POS]]-Tabla24[[#This Row],[ESC_NUM_COR_COD_ROS_TG_POS]]</f>
        <v>0.89999999999999991</v>
      </c>
      <c r="LT38" s="15">
        <f>Tabla24[[#This Row],[PAS_DUR_COR_COD_ROS_TG_POS]]-Tabla24[[#This Row],[ESC_DUR_COR_COD_ROS_TG_POS]]</f>
        <v>357.85714285714289</v>
      </c>
      <c r="LU38" s="15">
        <f>Tabla24[[#This Row],[PAS_NUM_COR_COD_ROS_TG_TOT]]-Tabla24[[#This Row],[ESC_NUM_COR_COD_ROS_TG_TOT]]</f>
        <v>1.6400000000000001</v>
      </c>
      <c r="LV38" s="15">
        <f>Tabla24[[#This Row],[PAS_DUR_COR_COD_ROS_TG_TOT]]-Tabla24[[#This Row],[ESC_DUR_COR_COD_ROS_TG_TOT]]</f>
        <v>508.6521739130435</v>
      </c>
      <c r="LW38" s="15">
        <f>Tabla24[[#This Row],[PAS_NUM_COR_COD_ESC_TG_NEG]]-Tabla24[[#This Row],[ESC_NUM_COR_COD_ESC_TG_NEG]]</f>
        <v>0.84285714285714297</v>
      </c>
      <c r="LX38" s="15">
        <f>Tabla24[[#This Row],[PAS_DUR_COR_COD_ESC_TG_NEG]]-Tabla24[[#This Row],[ESC_DUR_COR_COD_ESC_TG_NEG]]</f>
        <v>587.30000000000007</v>
      </c>
      <c r="LY38" s="15">
        <f>Tabla24[[#This Row],[PAS_NUM_COR_COD_ESC_TG_NEU]]-Tabla24[[#This Row],[ESC_NUM_COR_COD_ESC_TG_NEU]]</f>
        <v>1.5999999999999996</v>
      </c>
      <c r="LZ38" s="15">
        <f>Tabla24[[#This Row],[PAS_DUR_COR_COD_ESC_TG_NEU]]-Tabla24[[#This Row],[ESC_DUR_COR_COD_ESC_TG_NEU]]</f>
        <v>-64.9375</v>
      </c>
      <c r="MA38" s="15">
        <f>Tabla24[[#This Row],[PAS_NUM_COR_COD_ESC_TG_POS]]-Tabla24[[#This Row],[ESC_NUM_COR_COD_ESC_TG_POS]]</f>
        <v>2.5249999999999999</v>
      </c>
      <c r="MB38" s="15">
        <f>Tabla24[[#This Row],[PAS_DUR_COR_COD_ESC_TG_POS]]-Tabla24[[#This Row],[ESC_DUR_COR_COD_ESC_TG_POS]]</f>
        <v>1112.7115384615386</v>
      </c>
      <c r="MC38" s="15">
        <f>Tabla24[[#This Row],[PAS_NUM_COR_COD_ESC_TG_TOT]]-Tabla24[[#This Row],[ESC_NUM_COR_COD_ESC_TG_TOT]]</f>
        <v>1.6799999999999997</v>
      </c>
      <c r="MD38" s="15">
        <f>Tabla24[[#This Row],[PAS_DUR_COR_COD_ESC_TG_TOT]]-Tabla24[[#This Row],[ESC_DUR_COR_COD_ESC_TG_TOT]]</f>
        <v>545.49025974025983</v>
      </c>
    </row>
    <row r="39" spans="1:342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  <c r="KY39" s="15">
        <f>Tabla24[[#This Row],[ROS_NUM_COR_COD_ROS_TG_NEG]]-Tabla24[[#This Row],[PAS_NUM_COR_COD_ROS_TG_NEG]]</f>
        <v>0.72500000000000009</v>
      </c>
      <c r="KZ39" s="15">
        <f>Tabla24[[#This Row],[ROS_DUR_COR_COD_ROS_TG_NEG]]-Tabla24[[#This Row],[PAS_DUR_COR_COD_ROS_TG_NEG]]</f>
        <v>124.22794117647061</v>
      </c>
      <c r="LA39" s="15">
        <f>Tabla24[[#This Row],[ROS_NUM_COR_COD_ROS_TG_NEU]]-Tabla24[[#This Row],[PAS_NUM_COR_COD_ROS_TG_NEU]]</f>
        <v>0.65000000000000036</v>
      </c>
      <c r="LB39" s="15">
        <f>Tabla24[[#This Row],[ROS_DUR_COR_COD_ROS_TG_NEU]]-Tabla24[[#This Row],[PAS_DUR_COR_COD_ROS_TG_NEU]]</f>
        <v>41.712499999999977</v>
      </c>
      <c r="LC39" s="15">
        <f>Tabla24[[#This Row],[ROS_NUM_COR_COD_ROS_TG_POS]]-Tabla24[[#This Row],[PAS_NUM_COR_COD_ROS_TG_POS]]</f>
        <v>2.5428571428571431</v>
      </c>
      <c r="LD39" s="15">
        <f>Tabla24[[#This Row],[ROS_DUR_COR_COD_ROS_TG_POS]]-Tabla24[[#This Row],[PAS_DUR_COR_COD_ROS_TG_POS]]</f>
        <v>185.32142857142856</v>
      </c>
      <c r="LE39" s="15">
        <f>Tabla24[[#This Row],[ROS_NUM_COR_COD_ROS_TG_TOT]]-Tabla24[[#This Row],[PAS_NUM_COR_COD_ROS_TG_TOT]]</f>
        <v>1.23</v>
      </c>
      <c r="LF39" s="15">
        <f>Tabla24[[#This Row],[ROS_DUR_COR_COD_ROS_TG_TOT]]-Tabla24[[#This Row],[PAS_DUR_COR_COD_ROS_TG_TOT]]</f>
        <v>111.98612244897953</v>
      </c>
      <c r="LG39" s="15">
        <f>Tabla24[[#This Row],[ROS_NUM_COR_COD_ESC_TG_NEG]]-Tabla24[[#This Row],[PAS_NUM_COR_COD_ESC_TG_NEG]]</f>
        <v>-1.1000000000000001</v>
      </c>
      <c r="LH39" s="15">
        <f>Tabla24[[#This Row],[ROS_DUR_COR_COD_ESC_TG_NEG]]-Tabla24[[#This Row],[PAS_DUR_COR_COD_ESC_TG_NEG]]</f>
        <v>-188.72222222222217</v>
      </c>
      <c r="LI39" s="15">
        <f>Tabla24[[#This Row],[ROS_NUM_COR_COD_ESC_TG_NEU]]-Tabla24[[#This Row],[PAS_NUM_COR_COD_ESC_TG_NEU]]</f>
        <v>-0.19999999999999973</v>
      </c>
      <c r="LJ39" s="15">
        <f>Tabla24[[#This Row],[ROS_NUM_COR_COD_ESC_TG_NEG]]-Tabla24[[#This Row],[PAS_NUM_COR_COD_ESC_TG_NEG]]</f>
        <v>-1.1000000000000001</v>
      </c>
      <c r="LK39" s="15">
        <f>Tabla24[[#This Row],[ROS_NUM_COR_COD_ESC_TG_POS]]-Tabla24[[#This Row],[PAS_NUM_COR_COD_ESC_TG_POS]]</f>
        <v>0.39285714285714279</v>
      </c>
      <c r="LL39" s="15">
        <f>Tabla24[[#This Row],[ROS_DUR_COR_COD_ESC_TG_POS]]-Tabla24[[#This Row],[PAS_DUR_COR_COD_ESC_TG_POS]]</f>
        <v>-72.151260504201673</v>
      </c>
      <c r="LM39" s="15">
        <f>Tabla24[[#This Row],[ROS_NUM_COR_COD_ESC_TG_TOT]]-Tabla24[[#This Row],[PAS_NUM_COR_COD_ESC_TG_TOT]]</f>
        <v>-0.31999999999999984</v>
      </c>
      <c r="LN39" s="15">
        <f>Tabla24[[#This Row],[ROS_DUR_COR_COD_ESC_TG_TOT]]-Tabla24[[#This Row],[PAS_DUR_COR_COD_ESC_TG_TOT]]</f>
        <v>-92.849876948318297</v>
      </c>
      <c r="LO39" s="15">
        <f>Tabla24[[#This Row],[PAS_NUM_COR_COD_ROS_TG_NEG]]-Tabla24[[#This Row],[ESC_NUM_COR_COD_ROS_TG_NEG]]</f>
        <v>-0.98888888888888893</v>
      </c>
      <c r="LP39" s="15">
        <f>Tabla24[[#This Row],[PAS_DUR_COR_COD_ROS_TG_NEG]]-Tabla24[[#This Row],[ESC_DUR_COR_COD_ROS_TG_NEG]]</f>
        <v>-189.60294117647061</v>
      </c>
      <c r="LQ39" s="15">
        <f>Tabla24[[#This Row],[PAS_NUM_COR_COD_ROS_TG_NEU]]-Tabla24[[#This Row],[ESC_NUM_COR_COD_ROS_TG_NEU]]</f>
        <v>-1.0928571428571434</v>
      </c>
      <c r="LR39" s="15">
        <f>Tabla24[[#This Row],[PAS_DUR_COR_COD_ROS_TG_NEU]]-Tabla24[[#This Row],[ESC_DUR_COR_COD_ROS_TG_NEU]]</f>
        <v>-354.11249999999995</v>
      </c>
      <c r="LS39" s="15">
        <f>Tabla24[[#This Row],[PAS_NUM_COR_COD_ROS_TG_POS]]-Tabla24[[#This Row],[ESC_NUM_COR_COD_ROS_TG_POS]]</f>
        <v>-0.39999999999999991</v>
      </c>
      <c r="LT39" s="15">
        <f>Tabla24[[#This Row],[PAS_DUR_COR_COD_ROS_TG_POS]]-Tabla24[[#This Row],[ESC_DUR_COR_COD_ROS_TG_POS]]</f>
        <v>-256.91666666666663</v>
      </c>
      <c r="LU39" s="15">
        <f>Tabla24[[#This Row],[PAS_NUM_COR_COD_ROS_TG_TOT]]-Tabla24[[#This Row],[ESC_NUM_COR_COD_ROS_TG_TOT]]</f>
        <v>-0.79</v>
      </c>
      <c r="LV39" s="15">
        <f>Tabla24[[#This Row],[PAS_DUR_COR_COD_ROS_TG_TOT]]-Tabla24[[#This Row],[ESC_DUR_COR_COD_ROS_TG_TOT]]</f>
        <v>-251.77980665950594</v>
      </c>
      <c r="LW39" s="15">
        <f>Tabla24[[#This Row],[PAS_NUM_COR_COD_ESC_TG_NEG]]-Tabla24[[#This Row],[ESC_NUM_COR_COD_ESC_TG_NEG]]</f>
        <v>0.12777777777777777</v>
      </c>
      <c r="LX39" s="15">
        <f>Tabla24[[#This Row],[PAS_DUR_COR_COD_ESC_TG_NEG]]-Tabla24[[#This Row],[ESC_DUR_COR_COD_ESC_TG_NEG]]</f>
        <v>-221.84920634920638</v>
      </c>
      <c r="LY39" s="15">
        <f>Tabla24[[#This Row],[PAS_NUM_COR_COD_ESC_TG_NEU]]-Tabla24[[#This Row],[ESC_NUM_COR_COD_ESC_TG_NEU]]</f>
        <v>-0.8142857142857145</v>
      </c>
      <c r="LZ39" s="15">
        <f>Tabla24[[#This Row],[PAS_DUR_COR_COD_ESC_TG_NEU]]-Tabla24[[#This Row],[ESC_DUR_COR_COD_ESC_TG_NEU]]</f>
        <v>-364.8555555555555</v>
      </c>
      <c r="MA39" s="15">
        <f>Tabla24[[#This Row],[PAS_NUM_COR_COD_ESC_TG_POS]]-Tabla24[[#This Row],[ESC_NUM_COR_COD_ESC_TG_POS]]</f>
        <v>-1.3611111111111107</v>
      </c>
      <c r="MB39" s="15">
        <f>Tabla24[[#This Row],[PAS_DUR_COR_COD_ESC_TG_POS]]-Tabla24[[#This Row],[ESC_DUR_COR_COD_ESC_TG_POS]]</f>
        <v>-450.56302521008405</v>
      </c>
      <c r="MC39" s="15">
        <f>Tabla24[[#This Row],[PAS_NUM_COR_COD_ESC_TG_TOT]]-Tabla24[[#This Row],[ESC_NUM_COR_COD_ESC_TG_TOT]]</f>
        <v>-0.68000000000000016</v>
      </c>
      <c r="MD39" s="15">
        <f>Tabla24[[#This Row],[PAS_DUR_COR_COD_ESC_TG_TOT]]-Tabla24[[#This Row],[ESC_DUR_COR_COD_ESC_TG_TOT]]</f>
        <v>-344.79543197616681</v>
      </c>
    </row>
    <row r="40" spans="1:342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  <c r="KY40" s="15">
        <f>Tabla24[[#This Row],[ROS_NUM_COR_COD_ROS_TG_NEG]]-Tabla24[[#This Row],[PAS_NUM_COR_COD_ROS_TG_NEG]]</f>
        <v>0.14999999999999991</v>
      </c>
      <c r="KZ40" s="15">
        <f>Tabla24[[#This Row],[ROS_DUR_COR_COD_ROS_TG_NEG]]-Tabla24[[#This Row],[PAS_DUR_COR_COD_ROS_TG_NEG]]</f>
        <v>555.22352941176484</v>
      </c>
      <c r="LA40" s="15">
        <f>Tabla24[[#This Row],[ROS_NUM_COR_COD_ROS_TG_NEU]]-Tabla24[[#This Row],[PAS_NUM_COR_COD_ROS_TG_NEU]]</f>
        <v>-0.30526315789473668</v>
      </c>
      <c r="LB40" s="15">
        <f>Tabla24[[#This Row],[ROS_DUR_COR_COD_ROS_TG_NEU]]-Tabla24[[#This Row],[PAS_DUR_COR_COD_ROS_TG_NEU]]</f>
        <v>84.85714285714289</v>
      </c>
      <c r="LC40" s="15">
        <f>Tabla24[[#This Row],[ROS_NUM_COR_COD_ROS_TG_POS]]-Tabla24[[#This Row],[PAS_NUM_COR_COD_ROS_TG_POS]]</f>
        <v>0.30000000000000027</v>
      </c>
      <c r="LD40" s="15">
        <f>Tabla24[[#This Row],[ROS_DUR_COR_COD_ROS_TG_POS]]-Tabla24[[#This Row],[PAS_DUR_COR_COD_ROS_TG_POS]]</f>
        <v>501.04166666666674</v>
      </c>
      <c r="LE40" s="15">
        <f>Tabla24[[#This Row],[ROS_NUM_COR_COD_ROS_TG_TOT]]-Tabla24[[#This Row],[PAS_NUM_COR_COD_ROS_TG_TOT]]</f>
        <v>2.5131502045587339E-2</v>
      </c>
      <c r="LF40" s="15">
        <f>Tabla24[[#This Row],[ROS_DUR_COR_COD_ROS_TG_TOT]]-Tabla24[[#This Row],[PAS_DUR_COR_COD_ROS_TG_TOT]]</f>
        <v>367.6295369211515</v>
      </c>
      <c r="LG40" s="15">
        <f>Tabla24[[#This Row],[ROS_NUM_COR_COD_ESC_TG_NEG]]-Tabla24[[#This Row],[PAS_NUM_COR_COD_ESC_TG_NEG]]</f>
        <v>-5.5555555555555358E-2</v>
      </c>
      <c r="LH40" s="15">
        <f>Tabla24[[#This Row],[ROS_DUR_COR_COD_ESC_TG_NEG]]-Tabla24[[#This Row],[PAS_DUR_COR_COD_ESC_TG_NEG]]</f>
        <v>555.3125</v>
      </c>
      <c r="LI40" s="15">
        <f>Tabla24[[#This Row],[ROS_NUM_COR_COD_ESC_TG_NEU]]-Tabla24[[#This Row],[PAS_NUM_COR_COD_ESC_TG_NEU]]</f>
        <v>-0.78421052631578947</v>
      </c>
      <c r="LJ40" s="15">
        <f>Tabla24[[#This Row],[ROS_NUM_COR_COD_ESC_TG_NEG]]-Tabla24[[#This Row],[PAS_NUM_COR_COD_ESC_TG_NEG]]</f>
        <v>-5.5555555555555358E-2</v>
      </c>
      <c r="LK40" s="15">
        <f>Tabla24[[#This Row],[ROS_NUM_COR_COD_ESC_TG_POS]]-Tabla24[[#This Row],[PAS_NUM_COR_COD_ESC_TG_POS]]</f>
        <v>-0.14999999999999991</v>
      </c>
      <c r="LL40" s="15">
        <f>Tabla24[[#This Row],[ROS_DUR_COR_COD_ESC_TG_POS]]-Tabla24[[#This Row],[PAS_DUR_COR_COD_ESC_TG_POS]]</f>
        <v>497.41249999999991</v>
      </c>
      <c r="LM40" s="15">
        <f>Tabla24[[#This Row],[ROS_NUM_COR_COD_ESC_TG_TOT]]-Tabla24[[#This Row],[PAS_NUM_COR_COD_ESC_TG_TOT]]</f>
        <v>-0.33606078316773802</v>
      </c>
      <c r="LN40" s="15">
        <f>Tabla24[[#This Row],[ROS_DUR_COR_COD_ESC_TG_TOT]]-Tabla24[[#This Row],[PAS_DUR_COR_COD_ESC_TG_TOT]]</f>
        <v>436.66802721088436</v>
      </c>
      <c r="LO40" s="15">
        <f>Tabla24[[#This Row],[PAS_NUM_COR_COD_ROS_TG_NEG]]-Tabla24[[#This Row],[ESC_NUM_COR_COD_ROS_TG_NEG]]</f>
        <v>-0.2928571428571427</v>
      </c>
      <c r="LP40" s="15">
        <f>Tabla24[[#This Row],[PAS_DUR_COR_COD_ROS_TG_NEG]]-Tabla24[[#This Row],[ESC_DUR_COR_COD_ROS_TG_NEG]]</f>
        <v>-297.0235294117648</v>
      </c>
      <c r="LQ40" s="15">
        <f>Tabla24[[#This Row],[PAS_NUM_COR_COD_ROS_TG_NEU]]-Tabla24[[#This Row],[ESC_NUM_COR_COD_ROS_TG_NEU]]</f>
        <v>-0.51973684210526327</v>
      </c>
      <c r="LR40" s="15">
        <f>Tabla24[[#This Row],[PAS_DUR_COR_COD_ROS_TG_NEU]]-Tabla24[[#This Row],[ESC_DUR_COR_COD_ROS_TG_NEU]]</f>
        <v>-158.45714285714291</v>
      </c>
      <c r="LS40" s="15">
        <f>Tabla24[[#This Row],[PAS_NUM_COR_COD_ROS_TG_POS]]-Tabla24[[#This Row],[ESC_NUM_COR_COD_ROS_TG_POS]]</f>
        <v>-4.4444444444444731E-2</v>
      </c>
      <c r="LT40" s="15">
        <f>Tabla24[[#This Row],[PAS_DUR_COR_COD_ROS_TG_POS]]-Tabla24[[#This Row],[ESC_DUR_COR_COD_ROS_TG_POS]]</f>
        <v>-362.57500000000005</v>
      </c>
      <c r="LU40" s="15">
        <f>Tabla24[[#This Row],[PAS_NUM_COR_COD_ROS_TG_TOT]]-Tabla24[[#This Row],[ESC_NUM_COR_COD_ROS_TG_TOT]]</f>
        <v>-0.25070621468926557</v>
      </c>
      <c r="LV40" s="15">
        <f>Tabla24[[#This Row],[PAS_DUR_COR_COD_ROS_TG_TOT]]-Tabla24[[#This Row],[ESC_DUR_COR_COD_ROS_TG_TOT]]</f>
        <v>-272.27659574468089</v>
      </c>
      <c r="LW40" s="15">
        <f>Tabla24[[#This Row],[PAS_NUM_COR_COD_ESC_TG_NEG]]-Tabla24[[#This Row],[ESC_NUM_COR_COD_ESC_TG_NEG]]</f>
        <v>7.1428571428571619E-2</v>
      </c>
      <c r="LX40" s="15">
        <f>Tabla24[[#This Row],[PAS_DUR_COR_COD_ESC_TG_NEG]]-Tabla24[[#This Row],[ESC_DUR_COR_COD_ESC_TG_NEG]]</f>
        <v>-392.0625</v>
      </c>
      <c r="LY40" s="15">
        <f>Tabla24[[#This Row],[PAS_NUM_COR_COD_ESC_TG_NEU]]-Tabla24[[#This Row],[ESC_NUM_COR_COD_ESC_TG_NEU]]</f>
        <v>5.921052631578938E-2</v>
      </c>
      <c r="LZ40" s="15">
        <f>Tabla24[[#This Row],[PAS_DUR_COR_COD_ESC_TG_NEU]]-Tabla24[[#This Row],[ESC_DUR_COR_COD_ESC_TG_NEU]]</f>
        <v>-93.990196078431381</v>
      </c>
      <c r="MA40" s="15">
        <f>Tabla24[[#This Row],[PAS_NUM_COR_COD_ESC_TG_POS]]-Tabla24[[#This Row],[ESC_NUM_COR_COD_ESC_TG_POS]]</f>
        <v>-9.4444444444444553E-2</v>
      </c>
      <c r="MB40" s="15">
        <f>Tabla24[[#This Row],[PAS_DUR_COR_COD_ESC_TG_POS]]-Tabla24[[#This Row],[ESC_DUR_COR_COD_ESC_TG_POS]]</f>
        <v>-298.47916666666663</v>
      </c>
      <c r="MC40" s="15">
        <f>Tabla24[[#This Row],[PAS_NUM_COR_COD_ESC_TG_TOT]]-Tabla24[[#This Row],[ESC_NUM_COR_COD_ESC_TG_TOT]]</f>
        <v>8.4745762711864181E-3</v>
      </c>
      <c r="MD40" s="15">
        <f>Tabla24[[#This Row],[PAS_DUR_COR_COD_ESC_TG_TOT]]-Tabla24[[#This Row],[ESC_DUR_COR_COD_ESC_TG_TOT]]</f>
        <v>-235.10969387755097</v>
      </c>
    </row>
    <row r="41" spans="1:342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  <c r="KY41" s="15">
        <f>Tabla24[[#This Row],[ROS_NUM_COR_COD_ROS_TG_NEG]]-Tabla24[[#This Row],[PAS_NUM_COR_COD_ROS_TG_NEG]]</f>
        <v>1.9249999999999998</v>
      </c>
      <c r="KZ41" s="15">
        <f>Tabla24[[#This Row],[ROS_DUR_COR_COD_ROS_TG_NEG]]-Tabla24[[#This Row],[PAS_DUR_COR_COD_ROS_TG_NEG]]</f>
        <v>626.51470588235293</v>
      </c>
      <c r="LA41" s="15">
        <f>Tabla24[[#This Row],[ROS_NUM_COR_COD_ROS_TG_NEU]]-Tabla24[[#This Row],[PAS_NUM_COR_COD_ROS_TG_NEU]]</f>
        <v>2.1055555555555552</v>
      </c>
      <c r="LB41" s="15">
        <f>Tabla24[[#This Row],[ROS_DUR_COR_COD_ROS_TG_NEU]]-Tabla24[[#This Row],[PAS_DUR_COR_COD_ROS_TG_NEU]]</f>
        <v>461.2222222222224</v>
      </c>
      <c r="LC41" s="15">
        <f>Tabla24[[#This Row],[ROS_NUM_COR_COD_ROS_TG_POS]]-Tabla24[[#This Row],[PAS_NUM_COR_COD_ROS_TG_POS]]</f>
        <v>2.1</v>
      </c>
      <c r="LD41" s="15">
        <f>Tabla24[[#This Row],[ROS_DUR_COR_COD_ROS_TG_POS]]-Tabla24[[#This Row],[PAS_DUR_COR_COD_ROS_TG_POS]]</f>
        <v>21.607692307692332</v>
      </c>
      <c r="LE41" s="15">
        <f>Tabla24[[#This Row],[ROS_NUM_COR_COD_ROS_TG_TOT]]-Tabla24[[#This Row],[PAS_NUM_COR_COD_ROS_TG_TOT]]</f>
        <v>2.0462962962962967</v>
      </c>
      <c r="LF41" s="15">
        <f>Tabla24[[#This Row],[ROS_DUR_COR_COD_ROS_TG_TOT]]-Tabla24[[#This Row],[PAS_DUR_COR_COD_ROS_TG_TOT]]</f>
        <v>385.30555555555566</v>
      </c>
      <c r="LG41" s="15">
        <f>Tabla24[[#This Row],[ROS_NUM_COR_COD_ESC_TG_NEG]]-Tabla24[[#This Row],[PAS_NUM_COR_COD_ESC_TG_NEG]]</f>
        <v>-2.5750000000000002</v>
      </c>
      <c r="LH41" s="15">
        <f>Tabla24[[#This Row],[ROS_DUR_COR_COD_ESC_TG_NEG]]-Tabla24[[#This Row],[PAS_DUR_COR_COD_ESC_TG_NEG]]</f>
        <v>-668.16176470588243</v>
      </c>
      <c r="LI41" s="15">
        <f>Tabla24[[#This Row],[ROS_NUM_COR_COD_ESC_TG_NEU]]-Tabla24[[#This Row],[PAS_NUM_COR_COD_ESC_TG_NEU]]</f>
        <v>-1.6388888888888888</v>
      </c>
      <c r="LJ41" s="15">
        <f>Tabla24[[#This Row],[ROS_NUM_COR_COD_ESC_TG_NEG]]-Tabla24[[#This Row],[PAS_NUM_COR_COD_ESC_TG_NEG]]</f>
        <v>-2.5750000000000002</v>
      </c>
      <c r="LK41" s="15">
        <f>Tabla24[[#This Row],[ROS_NUM_COR_COD_ESC_TG_POS]]-Tabla24[[#This Row],[PAS_NUM_COR_COD_ESC_TG_POS]]</f>
        <v>-1.9</v>
      </c>
      <c r="LL41" s="15">
        <f>Tabla24[[#This Row],[ROS_DUR_COR_COD_ESC_TG_POS]]-Tabla24[[#This Row],[PAS_DUR_COR_COD_ESC_TG_POS]]</f>
        <v>-733.97619047619048</v>
      </c>
      <c r="LM41" s="15">
        <f>Tabla24[[#This Row],[ROS_NUM_COR_COD_ESC_TG_TOT]]-Tabla24[[#This Row],[PAS_NUM_COR_COD_ESC_TG_TOT]]</f>
        <v>-2.0148148148148151</v>
      </c>
      <c r="LN41" s="15">
        <f>Tabla24[[#This Row],[ROS_DUR_COR_COD_ESC_TG_TOT]]-Tabla24[[#This Row],[PAS_DUR_COR_COD_ESC_TG_TOT]]</f>
        <v>-623.68405797101445</v>
      </c>
      <c r="LO41" s="15">
        <f>Tabla24[[#This Row],[PAS_NUM_COR_COD_ROS_TG_NEG]]-Tabla24[[#This Row],[ESC_NUM_COR_COD_ROS_TG_NEG]]</f>
        <v>2</v>
      </c>
      <c r="LP41" s="15">
        <f>Tabla24[[#This Row],[PAS_DUR_COR_COD_ROS_TG_NEG]]-Tabla24[[#This Row],[ESC_DUR_COR_COD_ROS_TG_NEG]]</f>
        <v>512.83529411764709</v>
      </c>
      <c r="LQ41" s="15">
        <f>Tabla24[[#This Row],[PAS_NUM_COR_COD_ROS_TG_NEU]]-Tabla24[[#This Row],[ESC_NUM_COR_COD_ROS_TG_NEU]]</f>
        <v>1.6500000000000001</v>
      </c>
      <c r="LR41" s="15">
        <f>Tabla24[[#This Row],[PAS_DUR_COR_COD_ROS_TG_NEU]]-Tabla24[[#This Row],[ESC_DUR_COR_COD_ROS_TG_NEU]]</f>
        <v>673.19444444444434</v>
      </c>
      <c r="LS41" s="15">
        <f>Tabla24[[#This Row],[PAS_NUM_COR_COD_ROS_TG_POS]]-Tabla24[[#This Row],[ESC_NUM_COR_COD_ROS_TG_POS]]</f>
        <v>1.8777777777777778</v>
      </c>
      <c r="LT41" s="15">
        <f>Tabla24[[#This Row],[PAS_DUR_COR_COD_ROS_TG_POS]]-Tabla24[[#This Row],[ESC_DUR_COR_COD_ROS_TG_POS]]</f>
        <v>1205.5256410256409</v>
      </c>
      <c r="LU41" s="15">
        <f>Tabla24[[#This Row],[PAS_NUM_COR_COD_ROS_TG_TOT]]-Tabla24[[#This Row],[ESC_NUM_COR_COD_ROS_TG_TOT]]</f>
        <v>1.8362068965517242</v>
      </c>
      <c r="LV41" s="15">
        <f>Tabla24[[#This Row],[PAS_DUR_COR_COD_ROS_TG_TOT]]-Tabla24[[#This Row],[ESC_DUR_COR_COD_ROS_TG_TOT]]</f>
        <v>776.63596491228066</v>
      </c>
      <c r="LW41" s="15">
        <f>Tabla24[[#This Row],[PAS_NUM_COR_COD_ESC_TG_NEG]]-Tabla24[[#This Row],[ESC_NUM_COR_COD_ESC_TG_NEG]]</f>
        <v>-1.75</v>
      </c>
      <c r="LX41" s="15">
        <f>Tabla24[[#This Row],[PAS_DUR_COR_COD_ESC_TG_NEG]]-Tabla24[[#This Row],[ESC_DUR_COR_COD_ESC_TG_NEG]]</f>
        <v>-550.58823529411757</v>
      </c>
      <c r="LY41" s="15">
        <f>Tabla24[[#This Row],[PAS_NUM_COR_COD_ESC_TG_NEU]]-Tabla24[[#This Row],[ESC_NUM_COR_COD_ESC_TG_NEU]]</f>
        <v>-2.5499999999999998</v>
      </c>
      <c r="LZ41" s="15">
        <f>Tabla24[[#This Row],[PAS_DUR_COR_COD_ESC_TG_NEU]]-Tabla24[[#This Row],[ESC_DUR_COR_COD_ESC_TG_NEU]]</f>
        <v>-424.36666666666656</v>
      </c>
      <c r="MA41" s="15">
        <f>Tabla24[[#This Row],[PAS_NUM_COR_COD_ESC_TG_POS]]-Tabla24[[#This Row],[ESC_NUM_COR_COD_ESC_TG_POS]]</f>
        <v>-2.3777777777777778</v>
      </c>
      <c r="MB41" s="15">
        <f>Tabla24[[#This Row],[PAS_DUR_COR_COD_ESC_TG_POS]]-Tabla24[[#This Row],[ESC_DUR_COR_COD_ESC_TG_POS]]</f>
        <v>-177.2460317460318</v>
      </c>
      <c r="MC41" s="15">
        <f>Tabla24[[#This Row],[PAS_NUM_COR_COD_ESC_TG_TOT]]-Tabla24[[#This Row],[ESC_NUM_COR_COD_ESC_TG_TOT]]</f>
        <v>-2.2137931034482756</v>
      </c>
      <c r="MD41" s="15">
        <f>Tabla24[[#This Row],[PAS_DUR_COR_COD_ESC_TG_TOT]]-Tabla24[[#This Row],[ESC_DUR_COR_COD_ESC_TG_TOT]]</f>
        <v>-394.95502248875573</v>
      </c>
    </row>
    <row r="42" spans="1:342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  <c r="KY42" s="15">
        <f>Tabla24[[#This Row],[ROS_NUM_COR_COD_ROS_TG_NEG]]-Tabla24[[#This Row],[PAS_NUM_COR_COD_ROS_TG_NEG]]</f>
        <v>2.583333333333333</v>
      </c>
      <c r="KZ42" s="15">
        <f>Tabla24[[#This Row],[ROS_DUR_COR_COD_ROS_TG_NEG]]-Tabla24[[#This Row],[PAS_DUR_COR_COD_ROS_TG_NEG]]</f>
        <v>724.80116959064321</v>
      </c>
      <c r="LA42" s="15">
        <f>Tabla24[[#This Row],[ROS_NUM_COR_COD_ROS_TG_NEU]]-Tabla24[[#This Row],[PAS_NUM_COR_COD_ROS_TG_NEU]]</f>
        <v>1.8388888888888895</v>
      </c>
      <c r="LB42" s="15">
        <f>Tabla24[[#This Row],[ROS_DUR_COR_COD_ROS_TG_NEU]]-Tabla24[[#This Row],[PAS_DUR_COR_COD_ROS_TG_NEU]]</f>
        <v>429.72222222222217</v>
      </c>
      <c r="LC42" s="15">
        <f>Tabla24[[#This Row],[ROS_NUM_COR_COD_ROS_TG_POS]]-Tabla24[[#This Row],[PAS_NUM_COR_COD_ROS_TG_POS]]</f>
        <v>2.3499999999999996</v>
      </c>
      <c r="LD42" s="15">
        <f>Tabla24[[#This Row],[ROS_DUR_COR_COD_ROS_TG_POS]]-Tabla24[[#This Row],[PAS_DUR_COR_COD_ROS_TG_POS]]</f>
        <v>592.64999999999986</v>
      </c>
      <c r="LE42" s="15">
        <f>Tabla24[[#This Row],[ROS_NUM_COR_COD_ROS_TG_TOT]]-Tabla24[[#This Row],[PAS_NUM_COR_COD_ROS_TG_TOT]]</f>
        <v>2.2571428571428567</v>
      </c>
      <c r="LF42" s="15">
        <f>Tabla24[[#This Row],[ROS_DUR_COR_COD_ROS_TG_TOT]]-Tabla24[[#This Row],[PAS_DUR_COR_COD_ROS_TG_TOT]]</f>
        <v>582.88345864661653</v>
      </c>
      <c r="LG42" s="15">
        <f>Tabla24[[#This Row],[ROS_NUM_COR_COD_ESC_TG_NEG]]-Tabla24[[#This Row],[PAS_NUM_COR_COD_ESC_TG_NEG]]</f>
        <v>-2.3777777777777778</v>
      </c>
      <c r="LH42" s="15">
        <f>Tabla24[[#This Row],[ROS_DUR_COR_COD_ESC_TG_NEG]]-Tabla24[[#This Row],[PAS_DUR_COR_COD_ESC_TG_NEG]]</f>
        <v>-657.44999999999993</v>
      </c>
      <c r="LI42" s="15">
        <f>Tabla24[[#This Row],[ROS_NUM_COR_COD_ESC_TG_NEU]]-Tabla24[[#This Row],[PAS_NUM_COR_COD_ESC_TG_NEU]]</f>
        <v>-2.2666666666666666</v>
      </c>
      <c r="LJ42" s="15">
        <f>Tabla24[[#This Row],[ROS_NUM_COR_COD_ESC_TG_NEG]]-Tabla24[[#This Row],[PAS_NUM_COR_COD_ESC_TG_NEG]]</f>
        <v>-2.3777777777777778</v>
      </c>
      <c r="LK42" s="15">
        <f>Tabla24[[#This Row],[ROS_NUM_COR_COD_ESC_TG_POS]]-Tabla24[[#This Row],[PAS_NUM_COR_COD_ESC_TG_POS]]</f>
        <v>-2.4500000000000002</v>
      </c>
      <c r="LL42" s="15">
        <f>Tabla24[[#This Row],[ROS_DUR_COR_COD_ESC_TG_POS]]-Tabla24[[#This Row],[PAS_DUR_COR_COD_ESC_TG_POS]]</f>
        <v>-768.63333333333321</v>
      </c>
      <c r="LM42" s="15">
        <f>Tabla24[[#This Row],[ROS_NUM_COR_COD_ESC_TG_TOT]]-Tabla24[[#This Row],[PAS_NUM_COR_COD_ESC_TG_TOT]]</f>
        <v>-2.3595238095238096</v>
      </c>
      <c r="LN42" s="15">
        <f>Tabla24[[#This Row],[ROS_DUR_COR_COD_ESC_TG_TOT]]-Tabla24[[#This Row],[PAS_DUR_COR_COD_ESC_TG_TOT]]</f>
        <v>-700.57542372881358</v>
      </c>
      <c r="LO42" s="15">
        <f>Tabla24[[#This Row],[PAS_NUM_COR_COD_ROS_TG_NEG]]-Tabla24[[#This Row],[ESC_NUM_COR_COD_ROS_TG_NEG]]</f>
        <v>0.25</v>
      </c>
      <c r="LP42" s="15">
        <f>Tabla24[[#This Row],[PAS_DUR_COR_COD_ROS_TG_NEG]]-Tabla24[[#This Row],[ESC_DUR_COR_COD_ROS_TG_NEG]]</f>
        <v>-124.378947368421</v>
      </c>
      <c r="LQ42" s="15">
        <f>Tabla24[[#This Row],[PAS_NUM_COR_COD_ROS_TG_NEU]]-Tabla24[[#This Row],[ESC_NUM_COR_COD_ROS_TG_NEU]]</f>
        <v>0.25</v>
      </c>
      <c r="LR42" s="15">
        <f>Tabla24[[#This Row],[PAS_DUR_COR_COD_ROS_TG_NEU]]-Tabla24[[#This Row],[ESC_DUR_COR_COD_ROS_TG_NEU]]</f>
        <v>122.59722222222217</v>
      </c>
      <c r="LS42" s="15">
        <f>Tabla24[[#This Row],[PAS_NUM_COR_COD_ROS_TG_POS]]-Tabla24[[#This Row],[ESC_NUM_COR_COD_ROS_TG_POS]]</f>
        <v>0.54999999999999982</v>
      </c>
      <c r="LT42" s="15">
        <f>Tabla24[[#This Row],[PAS_DUR_COR_COD_ROS_TG_POS]]-Tabla24[[#This Row],[ESC_DUR_COR_COD_ROS_TG_POS]]</f>
        <v>-299.2166666666667</v>
      </c>
      <c r="LU42" s="15">
        <f>Tabla24[[#This Row],[PAS_NUM_COR_COD_ROS_TG_TOT]]-Tabla24[[#This Row],[ESC_NUM_COR_COD_ROS_TG_TOT]]</f>
        <v>0.35000000000000009</v>
      </c>
      <c r="LV42" s="15">
        <f>Tabla24[[#This Row],[PAS_DUR_COR_COD_ROS_TG_TOT]]-Tabla24[[#This Row],[ESC_DUR_COR_COD_ROS_TG_TOT]]</f>
        <v>-90.263157894736764</v>
      </c>
      <c r="LW42" s="15">
        <f>Tabla24[[#This Row],[PAS_NUM_COR_COD_ESC_TG_NEG]]-Tabla24[[#This Row],[ESC_NUM_COR_COD_ESC_TG_NEG]]</f>
        <v>-0.39999999999999991</v>
      </c>
      <c r="LX42" s="15">
        <f>Tabla24[[#This Row],[PAS_DUR_COR_COD_ESC_TG_NEG]]-Tabla24[[#This Row],[ESC_DUR_COR_COD_ESC_TG_NEG]]</f>
        <v>-357.00714285714298</v>
      </c>
      <c r="LY42" s="15">
        <f>Tabla24[[#This Row],[PAS_NUM_COR_COD_ESC_TG_NEU]]-Tabla24[[#This Row],[ESC_NUM_COR_COD_ESC_TG_NEU]]</f>
        <v>-0.39999999999999991</v>
      </c>
      <c r="LZ42" s="15">
        <f>Tabla24[[#This Row],[PAS_DUR_COR_COD_ESC_TG_NEU]]-Tabla24[[#This Row],[ESC_DUR_COR_COD_ESC_TG_NEU]]</f>
        <v>-209.40789473684208</v>
      </c>
      <c r="MA42" s="15">
        <f>Tabla24[[#This Row],[PAS_NUM_COR_COD_ESC_TG_POS]]-Tabla24[[#This Row],[ESC_NUM_COR_COD_ESC_TG_POS]]</f>
        <v>-0.45000000000000018</v>
      </c>
      <c r="MB42" s="15">
        <f>Tabla24[[#This Row],[PAS_DUR_COR_COD_ESC_TG_POS]]-Tabla24[[#This Row],[ESC_DUR_COR_COD_ESC_TG_POS]]</f>
        <v>-378.2555555555557</v>
      </c>
      <c r="MC42" s="15">
        <f>Tabla24[[#This Row],[PAS_NUM_COR_COD_ESC_TG_TOT]]-Tabla24[[#This Row],[ESC_NUM_COR_COD_ESC_TG_TOT]]</f>
        <v>-0.42619047619047645</v>
      </c>
      <c r="MD42" s="15">
        <f>Tabla24[[#This Row],[PAS_DUR_COR_COD_ESC_TG_TOT]]-Tabla24[[#This Row],[ESC_DUR_COR_COD_ESC_TG_TOT]]</f>
        <v>-318.59957627118638</v>
      </c>
    </row>
    <row r="43" spans="1:342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  <c r="KY43" s="15">
        <f>Tabla24[[#This Row],[ROS_NUM_COR_COD_ROS_TG_NEG]]-Tabla24[[#This Row],[PAS_NUM_COR_COD_ROS_TG_NEG]]</f>
        <v>0.14999999999999991</v>
      </c>
      <c r="KZ43" s="15">
        <f>Tabla24[[#This Row],[ROS_DUR_COR_COD_ROS_TG_NEG]]-Tabla24[[#This Row],[PAS_DUR_COR_COD_ROS_TG_NEG]]</f>
        <v>244.44615384615372</v>
      </c>
      <c r="LA43" s="15">
        <f>Tabla24[[#This Row],[ROS_NUM_COR_COD_ROS_TG_NEU]]-Tabla24[[#This Row],[PAS_NUM_COR_COD_ROS_TG_NEU]]</f>
        <v>0.38011695906432763</v>
      </c>
      <c r="LB43" s="15">
        <f>Tabla24[[#This Row],[ROS_DUR_COR_COD_ROS_TG_NEU]]-Tabla24[[#This Row],[PAS_DUR_COR_COD_ROS_TG_NEU]]</f>
        <v>238.66666666666652</v>
      </c>
      <c r="LC43" s="15">
        <f>Tabla24[[#This Row],[ROS_NUM_COR_COD_ROS_TG_POS]]-Tabla24[[#This Row],[PAS_NUM_COR_COD_ROS_TG_POS]]</f>
        <v>2.1907894736842106</v>
      </c>
      <c r="LD43" s="15">
        <f>Tabla24[[#This Row],[ROS_DUR_COR_COD_ROS_TG_POS]]-Tabla24[[#This Row],[PAS_DUR_COR_COD_ROS_TG_POS]]</f>
        <v>263.10714285714289</v>
      </c>
      <c r="LE43" s="15">
        <f>Tabla24[[#This Row],[ROS_NUM_COR_COD_ROS_TG_TOT]]-Tabla24[[#This Row],[PAS_NUM_COR_COD_ROS_TG_TOT]]</f>
        <v>0.88689655172413806</v>
      </c>
      <c r="LF43" s="15">
        <f>Tabla24[[#This Row],[ROS_DUR_COR_COD_ROS_TG_TOT]]-Tabla24[[#This Row],[PAS_DUR_COR_COD_ROS_TG_TOT]]</f>
        <v>250.28828828828841</v>
      </c>
      <c r="LG43" s="15">
        <f>Tabla24[[#This Row],[ROS_NUM_COR_COD_ESC_TG_NEG]]-Tabla24[[#This Row],[PAS_NUM_COR_COD_ESC_TG_NEG]]</f>
        <v>-1.5</v>
      </c>
      <c r="LH43" s="15">
        <f>Tabla24[[#This Row],[ROS_DUR_COR_COD_ESC_TG_NEG]]-Tabla24[[#This Row],[PAS_DUR_COR_COD_ESC_TG_NEG]]</f>
        <v>-507.75892857142856</v>
      </c>
      <c r="LI43" s="15">
        <f>Tabla24[[#This Row],[ROS_NUM_COR_COD_ESC_TG_NEU]]-Tabla24[[#This Row],[PAS_NUM_COR_COD_ESC_TG_NEU]]</f>
        <v>-2.0818713450292394</v>
      </c>
      <c r="LJ43" s="15">
        <f>Tabla24[[#This Row],[ROS_NUM_COR_COD_ESC_TG_NEG]]-Tabla24[[#This Row],[PAS_NUM_COR_COD_ESC_TG_NEG]]</f>
        <v>-1.5</v>
      </c>
      <c r="LK43" s="15">
        <f>Tabla24[[#This Row],[ROS_NUM_COR_COD_ESC_TG_POS]]-Tabla24[[#This Row],[PAS_NUM_COR_COD_ESC_TG_POS]]</f>
        <v>-2.2105263157894735</v>
      </c>
      <c r="LL43" s="15">
        <f>Tabla24[[#This Row],[ROS_DUR_COR_COD_ESC_TG_POS]]-Tabla24[[#This Row],[PAS_DUR_COR_COD_ESC_TG_POS]]</f>
        <v>-472.40000000000009</v>
      </c>
      <c r="LM43" s="15">
        <f>Tabla24[[#This Row],[ROS_NUM_COR_COD_ESC_TG_TOT]]-Tabla24[[#This Row],[PAS_NUM_COR_COD_ESC_TG_TOT]]</f>
        <v>-1.9537931034482758</v>
      </c>
      <c r="LN43" s="15">
        <f>Tabla24[[#This Row],[ROS_DUR_COR_COD_ESC_TG_TOT]]-Tabla24[[#This Row],[PAS_DUR_COR_COD_ESC_TG_TOT]]</f>
        <v>-483.04846335697403</v>
      </c>
      <c r="LO43" s="15">
        <f>Tabla24[[#This Row],[PAS_NUM_COR_COD_ROS_TG_NEG]]-Tabla24[[#This Row],[ESC_NUM_COR_COD_ROS_TG_NEG]]</f>
        <v>-0.98333333333333339</v>
      </c>
      <c r="LP43" s="15">
        <f>Tabla24[[#This Row],[PAS_DUR_COR_COD_ROS_TG_NEG]]-Tabla24[[#This Row],[ESC_DUR_COR_COD_ROS_TG_NEG]]</f>
        <v>425.65384615384619</v>
      </c>
      <c r="LQ43" s="15">
        <f>Tabla24[[#This Row],[PAS_NUM_COR_COD_ROS_TG_NEU]]-Tabla24[[#This Row],[ESC_NUM_COR_COD_ROS_TG_NEU]]</f>
        <v>0.5563909774436091</v>
      </c>
      <c r="LR43" s="15">
        <f>Tabla24[[#This Row],[PAS_DUR_COR_COD_ROS_TG_NEU]]-Tabla24[[#This Row],[ESC_DUR_COR_COD_ROS_TG_NEU]]</f>
        <v>433.4666666666667</v>
      </c>
      <c r="LS43" s="15">
        <f>Tabla24[[#This Row],[PAS_NUM_COR_COD_ROS_TG_POS]]-Tabla24[[#This Row],[ESC_NUM_COR_COD_ROS_TG_POS]]</f>
        <v>0.39849624060150379</v>
      </c>
      <c r="LT43" s="15">
        <f>Tabla24[[#This Row],[PAS_DUR_COR_COD_ROS_TG_POS]]-Tabla24[[#This Row],[ESC_DUR_COR_COD_ROS_TG_POS]]</f>
        <v>702.75</v>
      </c>
      <c r="LU43" s="15">
        <f>Tabla24[[#This Row],[PAS_NUM_COR_COD_ROS_TG_TOT]]-Tabla24[[#This Row],[ESC_NUM_COR_COD_ROS_TG_TOT]]</f>
        <v>4.31034482758621E-2</v>
      </c>
      <c r="LV43" s="15">
        <f>Tabla24[[#This Row],[PAS_DUR_COR_COD_ROS_TG_TOT]]-Tabla24[[#This Row],[ESC_DUR_COR_COD_ROS_TG_TOT]]</f>
        <v>519.96661367249601</v>
      </c>
      <c r="LW43" s="15">
        <f>Tabla24[[#This Row],[PAS_NUM_COR_COD_ESC_TG_NEG]]-Tabla24[[#This Row],[ESC_NUM_COR_COD_ESC_TG_NEG]]</f>
        <v>1.1666666666666665</v>
      </c>
      <c r="LX43" s="15">
        <f>Tabla24[[#This Row],[PAS_DUR_COR_COD_ESC_TG_NEG]]-Tabla24[[#This Row],[ESC_DUR_COR_COD_ESC_TG_NEG]]</f>
        <v>621.6875</v>
      </c>
      <c r="LY43" s="15">
        <f>Tabla24[[#This Row],[PAS_NUM_COR_COD_ESC_TG_NEU]]-Tabla24[[#This Row],[ESC_NUM_COR_COD_ESC_TG_NEU]]</f>
        <v>-0.61654135338345917</v>
      </c>
      <c r="LZ43" s="15">
        <f>Tabla24[[#This Row],[PAS_DUR_COR_COD_ESC_TG_NEU]]-Tabla24[[#This Row],[ESC_DUR_COR_COD_ESC_TG_NEU]]</f>
        <v>-183.17857142857133</v>
      </c>
      <c r="MA43" s="15">
        <f>Tabla24[[#This Row],[PAS_NUM_COR_COD_ESC_TG_POS]]-Tabla24[[#This Row],[ESC_NUM_COR_COD_ESC_TG_POS]]</f>
        <v>-0.50375939849624096</v>
      </c>
      <c r="MB43" s="15">
        <f>Tabla24[[#This Row],[PAS_DUR_COR_COD_ESC_TG_POS]]-Tabla24[[#This Row],[ESC_DUR_COR_COD_ESC_TG_POS]]</f>
        <v>-355.93333333333317</v>
      </c>
      <c r="MC43" s="15">
        <f>Tabla24[[#This Row],[PAS_NUM_COR_COD_ESC_TG_TOT]]-Tabla24[[#This Row],[ESC_NUM_COR_COD_ESC_TG_TOT]]</f>
        <v>-3.6206896551724377E-2</v>
      </c>
      <c r="MD43" s="15">
        <f>Tabla24[[#This Row],[PAS_DUR_COR_COD_ESC_TG_TOT]]-Tabla24[[#This Row],[ESC_DUR_COR_COD_ESC_TG_TOT]]</f>
        <v>22.764837625979908</v>
      </c>
    </row>
    <row r="44" spans="1:342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  <c r="KY44" s="15">
        <f>Tabla24[[#This Row],[ROS_NUM_COR_COD_ROS_TG_NEG]]-Tabla24[[#This Row],[PAS_NUM_COR_COD_ROS_TG_NEG]]</f>
        <v>-0.40789473684210531</v>
      </c>
      <c r="KZ44" s="15">
        <f>Tabla24[[#This Row],[ROS_DUR_COR_COD_ROS_TG_NEG]]-Tabla24[[#This Row],[PAS_DUR_COR_COD_ROS_TG_NEG]]</f>
        <v>-214.63888888888891</v>
      </c>
      <c r="LA44" s="15">
        <f>Tabla24[[#This Row],[ROS_NUM_COR_COD_ROS_TG_NEU]]-Tabla24[[#This Row],[PAS_NUM_COR_COD_ROS_TG_NEU]]</f>
        <v>-0.85000000000000009</v>
      </c>
      <c r="LB44" s="15">
        <f>Tabla24[[#This Row],[ROS_DUR_COR_COD_ROS_TG_NEU]]-Tabla24[[#This Row],[PAS_DUR_COR_COD_ROS_TG_NEU]]</f>
        <v>-331.75</v>
      </c>
      <c r="LC44" s="15">
        <f>Tabla24[[#This Row],[ROS_NUM_COR_COD_ROS_TG_POS]]-Tabla24[[#This Row],[PAS_NUM_COR_COD_ROS_TG_POS]]</f>
        <v>0.39999999999999991</v>
      </c>
      <c r="LD44" s="15">
        <f>Tabla24[[#This Row],[ROS_DUR_COR_COD_ROS_TG_POS]]-Tabla24[[#This Row],[PAS_DUR_COR_COD_ROS_TG_POS]]</f>
        <v>-71.549999999999955</v>
      </c>
      <c r="LE44" s="15">
        <f>Tabla24[[#This Row],[ROS_NUM_COR_COD_ROS_TG_TOT]]-Tabla24[[#This Row],[PAS_NUM_COR_COD_ROS_TG_TOT]]</f>
        <v>-0.28107344632768338</v>
      </c>
      <c r="LF44" s="15">
        <f>Tabla24[[#This Row],[ROS_DUR_COR_COD_ROS_TG_TOT]]-Tabla24[[#This Row],[PAS_DUR_COR_COD_ROS_TG_TOT]]</f>
        <v>-202.58333333333337</v>
      </c>
      <c r="LG44" s="15">
        <f>Tabla24[[#This Row],[ROS_NUM_COR_COD_ESC_TG_NEG]]-Tabla24[[#This Row],[PAS_NUM_COR_COD_ESC_TG_NEG]]</f>
        <v>-1.486842105263158</v>
      </c>
      <c r="LH44" s="15">
        <f>Tabla24[[#This Row],[ROS_DUR_COR_COD_ESC_TG_NEG]]-Tabla24[[#This Row],[PAS_DUR_COR_COD_ESC_TG_NEG]]</f>
        <v>-373.55555555555554</v>
      </c>
      <c r="LI44" s="15">
        <f>Tabla24[[#This Row],[ROS_NUM_COR_COD_ESC_TG_NEU]]-Tabla24[[#This Row],[PAS_NUM_COR_COD_ESC_TG_NEU]]</f>
        <v>-0.60000000000000009</v>
      </c>
      <c r="LJ44" s="15">
        <f>Tabla24[[#This Row],[ROS_NUM_COR_COD_ESC_TG_NEG]]-Tabla24[[#This Row],[PAS_NUM_COR_COD_ESC_TG_NEG]]</f>
        <v>-1.486842105263158</v>
      </c>
      <c r="LK44" s="15">
        <f>Tabla24[[#This Row],[ROS_NUM_COR_COD_ESC_TG_POS]]-Tabla24[[#This Row],[PAS_NUM_COR_COD_ESC_TG_POS]]</f>
        <v>-0.70000000000000018</v>
      </c>
      <c r="LL44" s="15">
        <f>Tabla24[[#This Row],[ROS_DUR_COR_COD_ESC_TG_POS]]-Tabla24[[#This Row],[PAS_DUR_COR_COD_ESC_TG_POS]]</f>
        <v>-353.98529411764707</v>
      </c>
      <c r="LM44" s="15">
        <f>Tabla24[[#This Row],[ROS_NUM_COR_COD_ESC_TG_TOT]]-Tabla24[[#This Row],[PAS_NUM_COR_COD_ESC_TG_TOT]]</f>
        <v>-0.92796610169491522</v>
      </c>
      <c r="LN44" s="15">
        <f>Tabla24[[#This Row],[ROS_DUR_COR_COD_ESC_TG_TOT]]-Tabla24[[#This Row],[PAS_DUR_COR_COD_ESC_TG_TOT]]</f>
        <v>-275.77777777777783</v>
      </c>
      <c r="LO44" s="15">
        <f>Tabla24[[#This Row],[PAS_NUM_COR_COD_ROS_TG_NEG]]-Tabla24[[#This Row],[ESC_NUM_COR_COD_ROS_TG_NEG]]</f>
        <v>2.1578947368421053</v>
      </c>
      <c r="LP44" s="15">
        <f>Tabla24[[#This Row],[PAS_DUR_COR_COD_ROS_TG_NEG]]-Tabla24[[#This Row],[ESC_DUR_COR_COD_ROS_TG_NEG]]</f>
        <v>431.88888888888891</v>
      </c>
      <c r="LQ44" s="15">
        <f>Tabla24[[#This Row],[PAS_NUM_COR_COD_ROS_TG_NEU]]-Tabla24[[#This Row],[ESC_NUM_COR_COD_ROS_TG_NEU]]</f>
        <v>0.85000000000000009</v>
      </c>
      <c r="LR44" s="15">
        <f>Tabla24[[#This Row],[PAS_DUR_COR_COD_ROS_TG_NEU]]-Tabla24[[#This Row],[ESC_DUR_COR_COD_ROS_TG_NEU]]</f>
        <v>72.600000000000023</v>
      </c>
      <c r="LS44" s="15">
        <f>Tabla24[[#This Row],[PAS_NUM_COR_COD_ROS_TG_POS]]-Tabla24[[#This Row],[ESC_NUM_COR_COD_ROS_TG_POS]]</f>
        <v>0.82222222222222241</v>
      </c>
      <c r="LT44" s="15">
        <f>Tabla24[[#This Row],[PAS_DUR_COR_COD_ROS_TG_POS]]-Tabla24[[#This Row],[ESC_DUR_COR_COD_ROS_TG_POS]]</f>
        <v>67.899999999999977</v>
      </c>
      <c r="LU44" s="15">
        <f>Tabla24[[#This Row],[PAS_NUM_COR_COD_ROS_TG_TOT]]-Tabla24[[#This Row],[ESC_NUM_COR_COD_ROS_TG_TOT]]</f>
        <v>1.2644067796610168</v>
      </c>
      <c r="LV44" s="15">
        <f>Tabla24[[#This Row],[PAS_DUR_COR_COD_ROS_TG_TOT]]-Tabla24[[#This Row],[ESC_DUR_COR_COD_ROS_TG_TOT]]</f>
        <v>178.33333333333337</v>
      </c>
      <c r="LW44" s="15">
        <f>Tabla24[[#This Row],[PAS_NUM_COR_COD_ESC_TG_NEG]]-Tabla24[[#This Row],[ESC_NUM_COR_COD_ESC_TG_NEG]]</f>
        <v>-1.3157894736842035E-2</v>
      </c>
      <c r="LX44" s="15">
        <f>Tabla24[[#This Row],[PAS_DUR_COR_COD_ESC_TG_NEG]]-Tabla24[[#This Row],[ESC_DUR_COR_COD_ESC_TG_NEG]]</f>
        <v>-302.04444444444448</v>
      </c>
      <c r="LY44" s="15">
        <f>Tabla24[[#This Row],[PAS_NUM_COR_COD_ESC_TG_NEU]]-Tabla24[[#This Row],[ESC_NUM_COR_COD_ESC_TG_NEU]]</f>
        <v>0.10000000000000009</v>
      </c>
      <c r="LZ44" s="15">
        <f>Tabla24[[#This Row],[PAS_DUR_COR_COD_ESC_TG_NEU]]-Tabla24[[#This Row],[ESC_DUR_COR_COD_ESC_TG_NEU]]</f>
        <v>-76.293233082706706</v>
      </c>
      <c r="MA44" s="15">
        <f>Tabla24[[#This Row],[PAS_NUM_COR_COD_ESC_TG_POS]]-Tabla24[[#This Row],[ESC_NUM_COR_COD_ESC_TG_POS]]</f>
        <v>-0.29999999999999982</v>
      </c>
      <c r="MB44" s="15">
        <f>Tabla24[[#This Row],[PAS_DUR_COR_COD_ESC_TG_POS]]-Tabla24[[#This Row],[ESC_DUR_COR_COD_ESC_TG_POS]]</f>
        <v>-98.193277310924373</v>
      </c>
      <c r="MC44" s="15">
        <f>Tabla24[[#This Row],[PAS_NUM_COR_COD_ESC_TG_TOT]]-Tabla24[[#This Row],[ESC_NUM_COR_COD_ESC_TG_TOT]]</f>
        <v>-8.2033898305084563E-2</v>
      </c>
      <c r="MD44" s="15">
        <f>Tabla24[[#This Row],[PAS_DUR_COR_COD_ESC_TG_TOT]]-Tabla24[[#This Row],[ESC_DUR_COR_COD_ESC_TG_TOT]]</f>
        <v>-145.74853801169581</v>
      </c>
    </row>
    <row r="45" spans="1:342" x14ac:dyDescent="0.3">
      <c r="A45" s="2" t="s">
        <v>44</v>
      </c>
      <c r="B45" s="2">
        <v>20</v>
      </c>
      <c r="C45" s="2">
        <v>2</v>
      </c>
      <c r="D45" s="2">
        <v>22</v>
      </c>
      <c r="E45">
        <v>3.4</v>
      </c>
      <c r="F45">
        <v>1003.2222222222222</v>
      </c>
      <c r="G45">
        <v>3.45</v>
      </c>
      <c r="H45">
        <v>990.44444444444446</v>
      </c>
      <c r="I45">
        <v>3</v>
      </c>
      <c r="J45">
        <v>1117.7142857142858</v>
      </c>
      <c r="K45">
        <v>3.2833333333333332</v>
      </c>
      <c r="L45">
        <v>1030.68</v>
      </c>
      <c r="M45">
        <v>3.15</v>
      </c>
      <c r="N45">
        <v>1073.4000000000001</v>
      </c>
      <c r="O45">
        <v>3.2</v>
      </c>
      <c r="P45">
        <v>977.875</v>
      </c>
      <c r="Q45">
        <v>3.75</v>
      </c>
      <c r="R45">
        <v>905.36842105263156</v>
      </c>
      <c r="S45">
        <v>3.3666666666666667</v>
      </c>
      <c r="T45">
        <v>978.98</v>
      </c>
      <c r="U45">
        <v>3.3250000000000002</v>
      </c>
      <c r="V45">
        <v>1004.83</v>
      </c>
      <c r="W45">
        <v>0.85</v>
      </c>
      <c r="X45">
        <v>424.30769230769232</v>
      </c>
      <c r="Y45">
        <v>0.85</v>
      </c>
      <c r="Z45">
        <v>432.09090909090907</v>
      </c>
      <c r="AA45">
        <v>1.1499999999999999</v>
      </c>
      <c r="AB45">
        <v>463.6</v>
      </c>
      <c r="AC45">
        <v>0.95</v>
      </c>
      <c r="AD45">
        <v>441.61538461538464</v>
      </c>
      <c r="AE45">
        <v>0.95</v>
      </c>
      <c r="AF45">
        <v>441.61538461538464</v>
      </c>
      <c r="AG45">
        <v>2.5333333333333332</v>
      </c>
      <c r="AH45">
        <v>846.80575539568349</v>
      </c>
      <c r="BM45">
        <v>2.5333333333333332</v>
      </c>
      <c r="BN45">
        <v>846.80575539568349</v>
      </c>
      <c r="BO45">
        <v>5.0999999999999996</v>
      </c>
      <c r="BP45">
        <v>1374.7777777777778</v>
      </c>
      <c r="BQ45">
        <v>5.5</v>
      </c>
      <c r="BR45">
        <v>1455.9</v>
      </c>
      <c r="BS45">
        <v>4.8888888888888893</v>
      </c>
      <c r="BT45">
        <v>1349.4444444444443</v>
      </c>
      <c r="BU45">
        <v>5.1724137931034484</v>
      </c>
      <c r="BV45">
        <v>1395.6071428571429</v>
      </c>
      <c r="BW45">
        <v>6</v>
      </c>
      <c r="BX45">
        <v>1715.4</v>
      </c>
      <c r="BY45">
        <v>4.9000000000000004</v>
      </c>
      <c r="BZ45">
        <v>1403.4444444444443</v>
      </c>
      <c r="CA45">
        <v>4.7</v>
      </c>
      <c r="CB45">
        <v>1611</v>
      </c>
      <c r="CC45">
        <v>5.2</v>
      </c>
      <c r="CD45">
        <v>1580.4814814814815</v>
      </c>
      <c r="CE45">
        <v>5.1864406779661021</v>
      </c>
      <c r="CF45">
        <v>1486.3636363636363</v>
      </c>
      <c r="CG45">
        <v>2.4</v>
      </c>
      <c r="CH45">
        <v>785.625</v>
      </c>
      <c r="CI45">
        <v>1.6</v>
      </c>
      <c r="CJ45">
        <v>545.625</v>
      </c>
      <c r="CK45">
        <v>2.1111111111111112</v>
      </c>
      <c r="CL45">
        <v>864.33333333333337</v>
      </c>
      <c r="CM45">
        <v>2.0344827586206895</v>
      </c>
      <c r="CN45">
        <v>719.81818181818187</v>
      </c>
      <c r="CO45">
        <v>1.6</v>
      </c>
      <c r="CP45">
        <v>451.125</v>
      </c>
      <c r="CQ45">
        <v>2.4</v>
      </c>
      <c r="CR45">
        <v>632.375</v>
      </c>
      <c r="CS45">
        <v>2.5</v>
      </c>
      <c r="CT45">
        <v>577.20000000000005</v>
      </c>
      <c r="CU45">
        <v>2.1666666666666665</v>
      </c>
      <c r="CV45">
        <v>555.38461538461536</v>
      </c>
      <c r="CW45">
        <v>2.1016949152542375</v>
      </c>
      <c r="CX45">
        <v>630.75</v>
      </c>
      <c r="CY45">
        <v>3.6440677966101696</v>
      </c>
      <c r="CZ45">
        <v>1087.6310679611649</v>
      </c>
      <c r="DA45">
        <v>1.9</v>
      </c>
      <c r="DB45">
        <v>614.14285714285711</v>
      </c>
      <c r="DC45">
        <v>2.4</v>
      </c>
      <c r="DD45">
        <v>721</v>
      </c>
      <c r="DE45">
        <v>2.4444444444444446</v>
      </c>
      <c r="DF45">
        <v>648.44444444444446</v>
      </c>
      <c r="DG45">
        <v>2.2413793103448274</v>
      </c>
      <c r="DH45">
        <v>664.96</v>
      </c>
      <c r="DI45">
        <v>2</v>
      </c>
      <c r="DJ45">
        <v>621.5</v>
      </c>
      <c r="DK45">
        <v>2.1</v>
      </c>
      <c r="DL45">
        <v>693.66666666666663</v>
      </c>
      <c r="DM45">
        <v>2.2000000000000002</v>
      </c>
      <c r="DN45">
        <v>638.66666666666663</v>
      </c>
      <c r="DO45">
        <v>2.1</v>
      </c>
      <c r="DP45">
        <v>650.21428571428567</v>
      </c>
      <c r="DQ45">
        <v>2.1694915254237288</v>
      </c>
      <c r="DR45">
        <v>657.16981132075466</v>
      </c>
      <c r="DS45">
        <v>2.1694915254237288</v>
      </c>
      <c r="DT45">
        <v>657.16981132075466</v>
      </c>
      <c r="DU45">
        <v>3.152542372881356</v>
      </c>
      <c r="DV45">
        <v>941.38461538461536</v>
      </c>
      <c r="EA45">
        <v>7</v>
      </c>
      <c r="EB45">
        <v>1603</v>
      </c>
      <c r="EC45">
        <v>7</v>
      </c>
      <c r="ED45">
        <v>1603</v>
      </c>
      <c r="EM45">
        <v>7</v>
      </c>
      <c r="EN45">
        <v>1603</v>
      </c>
      <c r="ES45">
        <v>2</v>
      </c>
      <c r="ET45">
        <v>600</v>
      </c>
      <c r="EU45">
        <v>2</v>
      </c>
      <c r="EV45">
        <v>600</v>
      </c>
      <c r="FE45">
        <v>2</v>
      </c>
      <c r="FF45">
        <v>600</v>
      </c>
      <c r="FG45">
        <v>4.5</v>
      </c>
      <c r="FH45">
        <v>1101.5</v>
      </c>
      <c r="FM45">
        <v>7</v>
      </c>
      <c r="FN45">
        <v>1248</v>
      </c>
      <c r="FO45">
        <v>7</v>
      </c>
      <c r="FP45">
        <v>1248</v>
      </c>
      <c r="FY45">
        <v>7</v>
      </c>
      <c r="FZ45">
        <v>1248</v>
      </c>
      <c r="GA45">
        <v>7</v>
      </c>
      <c r="GB45">
        <v>1248</v>
      </c>
      <c r="GC45">
        <v>5.333333333333333</v>
      </c>
      <c r="GD45">
        <v>1150.3333333333333</v>
      </c>
      <c r="GE45">
        <v>3.1888888888888891</v>
      </c>
      <c r="GF45">
        <v>945.32704402515719</v>
      </c>
      <c r="GG45">
        <v>2.2000000000000002</v>
      </c>
      <c r="GH45">
        <v>607.11111111111109</v>
      </c>
      <c r="GI45">
        <v>2</v>
      </c>
      <c r="GJ45">
        <v>547.66666666666663</v>
      </c>
      <c r="GK45">
        <v>2.3333333333333335</v>
      </c>
      <c r="GL45">
        <v>411.33333333333331</v>
      </c>
      <c r="GM45">
        <v>2.1724137931034484</v>
      </c>
      <c r="GN45">
        <v>522.03703703703707</v>
      </c>
      <c r="GO45">
        <v>1.6666666666666667</v>
      </c>
      <c r="GP45">
        <v>643.79999999999995</v>
      </c>
      <c r="GQ45">
        <v>1.9</v>
      </c>
      <c r="GR45">
        <v>664.28571428571433</v>
      </c>
      <c r="GS45">
        <v>1.9</v>
      </c>
      <c r="GT45">
        <v>457</v>
      </c>
      <c r="GU45">
        <v>1.8275862068965518</v>
      </c>
      <c r="GV45">
        <v>576.25</v>
      </c>
      <c r="GW45">
        <v>2</v>
      </c>
      <c r="GX45">
        <v>545.10638297872345</v>
      </c>
      <c r="GY45">
        <v>4.8</v>
      </c>
      <c r="GZ45">
        <v>1444.5</v>
      </c>
      <c r="HA45">
        <v>4.9000000000000004</v>
      </c>
      <c r="HB45">
        <v>1569.8</v>
      </c>
      <c r="HC45">
        <v>5.7777777777777777</v>
      </c>
      <c r="HD45">
        <v>1556.6666666666667</v>
      </c>
      <c r="HE45">
        <v>5.1379310344827589</v>
      </c>
      <c r="HF45">
        <v>1522.5172413793102</v>
      </c>
      <c r="HG45">
        <v>5.5555555555555554</v>
      </c>
      <c r="HH45">
        <v>1604.1111111111111</v>
      </c>
      <c r="HI45">
        <v>5.3</v>
      </c>
      <c r="HJ45">
        <v>1753.8888888888889</v>
      </c>
      <c r="HK45">
        <v>5.7</v>
      </c>
      <c r="HL45">
        <v>1640.9</v>
      </c>
      <c r="HM45">
        <v>5.5172413793103452</v>
      </c>
      <c r="HN45">
        <v>1665.3928571428571</v>
      </c>
      <c r="HO45">
        <v>5.3275862068965516</v>
      </c>
      <c r="HP45">
        <v>1592.7017543859649</v>
      </c>
      <c r="HQ45">
        <v>3.6637931034482758</v>
      </c>
      <c r="HR45">
        <v>1119.2692307692307</v>
      </c>
      <c r="HS45">
        <v>1.8</v>
      </c>
      <c r="HT45">
        <v>528.29999999999995</v>
      </c>
      <c r="HU45">
        <v>2.2000000000000002</v>
      </c>
      <c r="HV45">
        <v>678.1</v>
      </c>
      <c r="HW45">
        <v>2.3333333333333335</v>
      </c>
      <c r="HX45">
        <v>750.11111111111109</v>
      </c>
      <c r="HY45">
        <v>2.103448275862069</v>
      </c>
      <c r="HZ45">
        <v>648.79310344827582</v>
      </c>
      <c r="IA45">
        <v>2.3333333333333335</v>
      </c>
      <c r="IB45">
        <v>718</v>
      </c>
      <c r="IC45">
        <v>2</v>
      </c>
      <c r="ID45">
        <v>569.70000000000005</v>
      </c>
      <c r="IE45">
        <v>1.6</v>
      </c>
      <c r="IF45">
        <v>514.79999999999995</v>
      </c>
      <c r="IG45">
        <v>1.9655172413793103</v>
      </c>
      <c r="IH45">
        <v>596.79310344827582</v>
      </c>
      <c r="II45">
        <v>2.0344827586206895</v>
      </c>
      <c r="IJ45">
        <v>622.79310344827582</v>
      </c>
      <c r="IK45">
        <v>2.0344827586206895</v>
      </c>
      <c r="IL45">
        <v>622.79310344827582</v>
      </c>
      <c r="IM45">
        <v>3.1206896551724137</v>
      </c>
      <c r="IN45">
        <v>941.51851851851848</v>
      </c>
      <c r="IS45">
        <v>3</v>
      </c>
      <c r="IT45">
        <v>552</v>
      </c>
      <c r="IU45">
        <v>3</v>
      </c>
      <c r="IV45">
        <v>552</v>
      </c>
      <c r="IW45">
        <v>3</v>
      </c>
      <c r="IX45">
        <v>424</v>
      </c>
      <c r="JC45">
        <v>3</v>
      </c>
      <c r="JD45">
        <v>424</v>
      </c>
      <c r="JE45">
        <v>3</v>
      </c>
      <c r="JF45">
        <v>488</v>
      </c>
      <c r="JK45">
        <v>6</v>
      </c>
      <c r="JL45">
        <v>1579</v>
      </c>
      <c r="JM45">
        <v>6</v>
      </c>
      <c r="JN45">
        <v>1579</v>
      </c>
      <c r="JO45">
        <v>4</v>
      </c>
      <c r="JP45">
        <v>1250</v>
      </c>
      <c r="JU45">
        <v>4</v>
      </c>
      <c r="JV45">
        <v>1250</v>
      </c>
      <c r="JW45">
        <v>5</v>
      </c>
      <c r="JX45">
        <v>1414.5</v>
      </c>
      <c r="JY45">
        <v>4</v>
      </c>
      <c r="JZ45">
        <v>951.25</v>
      </c>
      <c r="KE45">
        <v>2</v>
      </c>
      <c r="KF45">
        <v>749</v>
      </c>
      <c r="KG45">
        <v>2</v>
      </c>
      <c r="KH45">
        <v>749</v>
      </c>
      <c r="KI45">
        <v>2</v>
      </c>
      <c r="KJ45">
        <v>777</v>
      </c>
      <c r="KO45">
        <v>2</v>
      </c>
      <c r="KP45">
        <v>777</v>
      </c>
      <c r="KQ45">
        <v>2</v>
      </c>
      <c r="KR45">
        <v>763</v>
      </c>
      <c r="KS45">
        <v>2</v>
      </c>
      <c r="KT45">
        <v>763</v>
      </c>
      <c r="KU45">
        <v>3.3333333333333335</v>
      </c>
      <c r="KV45">
        <v>888.5</v>
      </c>
      <c r="KW45">
        <v>3.1277777777777778</v>
      </c>
      <c r="KX45">
        <v>939.625</v>
      </c>
      <c r="KY45" s="15">
        <f>Tabla24[[#This Row],[ROS_NUM_COR_COD_ROS_TG_NEG]]-Tabla24[[#This Row],[PAS_NUM_COR_COD_ROS_TG_NEG]]</f>
        <v>2.4055555555555554</v>
      </c>
      <c r="KZ45" s="15">
        <f>Tabla24[[#This Row],[ROS_DUR_COR_COD_ROS_TG_NEG]]-Tabla24[[#This Row],[PAS_DUR_COR_COD_ROS_TG_NEG]]</f>
        <v>530.71111111111099</v>
      </c>
      <c r="LA45" s="15">
        <f>Tabla24[[#This Row],[ROS_NUM_COR_COD_ROS_TG_NEU]]-Tabla24[[#This Row],[PAS_NUM_COR_COD_ROS_TG_NEU]]</f>
        <v>2.0999999999999996</v>
      </c>
      <c r="LB45" s="15">
        <f>Tabla24[[#This Row],[ROS_DUR_COR_COD_ROS_TG_NEU]]-Tabla24[[#This Row],[PAS_DUR_COR_COD_ROS_TG_NEU]]</f>
        <v>776.01388888888891</v>
      </c>
      <c r="LC45" s="15">
        <f>Tabla24[[#This Row],[ROS_NUM_COR_COD_ROS_TG_POS]]-Tabla24[[#This Row],[PAS_NUM_COR_COD_ROS_TG_POS]]</f>
        <v>1.9500000000000002</v>
      </c>
      <c r="LD45" s="15">
        <f>Tabla24[[#This Row],[ROS_DUR_COR_COD_ROS_TG_POS]]-Tabla24[[#This Row],[PAS_DUR_COR_COD_ROS_TG_POS]]</f>
        <v>735.53157894736853</v>
      </c>
      <c r="LE45" s="15">
        <f>Tabla24[[#This Row],[ROS_NUM_COR_COD_ROS_TG_TOT]]-Tabla24[[#This Row],[PAS_NUM_COR_COD_ROS_TG_TOT]]</f>
        <v>2.1505747126436785</v>
      </c>
      <c r="LF45" s="15">
        <f>Tabla24[[#This Row],[ROS_DUR_COR_COD_ROS_TG_TOT]]-Tabla24[[#This Row],[PAS_DUR_COR_COD_ROS_TG_TOT]]</f>
        <v>686.41285714285709</v>
      </c>
      <c r="LG45" s="15">
        <f>Tabla24[[#This Row],[ROS_NUM_COR_COD_ESC_TG_NEG]]-Tabla24[[#This Row],[PAS_NUM_COR_COD_ESC_TG_NEG]]</f>
        <v>-1.7333333333333332</v>
      </c>
      <c r="LH45" s="15">
        <f>Tabla24[[#This Row],[ROS_DUR_COR_COD_ESC_TG_NEG]]-Tabla24[[#This Row],[PAS_DUR_COR_COD_ESC_TG_NEG]]</f>
        <v>-359.42222222222222</v>
      </c>
      <c r="LI45" s="15">
        <f>Tabla24[[#This Row],[ROS_NUM_COR_COD_ESC_TG_NEU]]-Tabla24[[#This Row],[PAS_NUM_COR_COD_ESC_TG_NEU]]</f>
        <v>-1.5500000000000003</v>
      </c>
      <c r="LJ45" s="15">
        <f>Tabla24[[#This Row],[ROS_NUM_COR_COD_ESC_TG_NEG]]-Tabla24[[#This Row],[PAS_NUM_COR_COD_ESC_TG_NEG]]</f>
        <v>-1.7333333333333332</v>
      </c>
      <c r="LK45" s="15">
        <f>Tabla24[[#This Row],[ROS_NUM_COR_COD_ESC_TG_POS]]-Tabla24[[#This Row],[PAS_NUM_COR_COD_ESC_TG_POS]]</f>
        <v>-1.1000000000000001</v>
      </c>
      <c r="LL45" s="15">
        <f>Tabla24[[#This Row],[ROS_DUR_COR_COD_ESC_TG_POS]]-Tabla24[[#This Row],[PAS_DUR_COR_COD_ESC_TG_POS]]</f>
        <v>-660.71428571428578</v>
      </c>
      <c r="LM45" s="15">
        <f>Tabla24[[#This Row],[ROS_NUM_COR_COD_ESC_TG_TOT]]-Tabla24[[#This Row],[PAS_NUM_COR_COD_ESC_TG_TOT]]</f>
        <v>-1.4557471264367814</v>
      </c>
      <c r="LN45" s="15">
        <f>Tabla24[[#This Row],[ROS_DUR_COR_COD_ESC_TG_TOT]]-Tabla24[[#This Row],[PAS_DUR_COR_COD_ESC_TG_TOT]]</f>
        <v>-454.43000000000006</v>
      </c>
      <c r="LO45" s="15">
        <f>Tabla24[[#This Row],[PAS_NUM_COR_COD_ROS_TG_NEG]]-Tabla24[[#This Row],[ESC_NUM_COR_COD_ROS_TG_NEG]]</f>
        <v>1.5499999999999998</v>
      </c>
      <c r="LP45" s="15">
        <f>Tabla24[[#This Row],[PAS_DUR_COR_COD_ROS_TG_NEG]]-Tabla24[[#This Row],[ESC_DUR_COR_COD_ROS_TG_NEG]]</f>
        <v>622.27500000000009</v>
      </c>
      <c r="LQ45" s="15">
        <f>Tabla24[[#This Row],[PAS_NUM_COR_COD_ROS_TG_NEU]]-Tabla24[[#This Row],[ESC_NUM_COR_COD_ROS_TG_NEU]]</f>
        <v>0.80000000000000027</v>
      </c>
      <c r="LR45" s="15">
        <f>Tabla24[[#This Row],[PAS_DUR_COR_COD_ROS_TG_NEU]]-Tabla24[[#This Row],[ESC_DUR_COR_COD_ROS_TG_NEU]]</f>
        <v>345.5</v>
      </c>
      <c r="LS45" s="15">
        <f>Tabla24[[#This Row],[PAS_NUM_COR_COD_ROS_TG_POS]]-Tabla24[[#This Row],[ESC_NUM_COR_COD_ROS_TG_POS]]</f>
        <v>1.25</v>
      </c>
      <c r="LT45" s="15">
        <f>Tabla24[[#This Row],[PAS_DUR_COR_COD_ROS_TG_POS]]-Tabla24[[#This Row],[ESC_DUR_COR_COD_ROS_TG_POS]]</f>
        <v>328.16842105263152</v>
      </c>
      <c r="LU45" s="15">
        <f>Tabla24[[#This Row],[PAS_NUM_COR_COD_ROS_TG_TOT]]-Tabla24[[#This Row],[ESC_NUM_COR_COD_ROS_TG_TOT]]</f>
        <v>1.2000000000000002</v>
      </c>
      <c r="LV45" s="15">
        <f>Tabla24[[#This Row],[PAS_DUR_COR_COD_ROS_TG_TOT]]-Tabla24[[#This Row],[ESC_DUR_COR_COD_ROS_TG_TOT]]</f>
        <v>423.59538461538466</v>
      </c>
      <c r="LW45" s="15">
        <f>Tabla24[[#This Row],[PAS_NUM_COR_COD_ESC_TG_NEG]]-Tabla24[[#This Row],[ESC_NUM_COR_COD_ESC_TG_NEG]]</f>
        <v>-2.6</v>
      </c>
      <c r="LX45" s="15">
        <f>Tabla24[[#This Row],[PAS_DUR_COR_COD_ESC_TG_NEG]]-Tabla24[[#This Row],[ESC_DUR_COR_COD_ESC_TG_NEG]]</f>
        <v>-712.17777777777792</v>
      </c>
      <c r="LY45" s="15">
        <f>Tabla24[[#This Row],[PAS_NUM_COR_COD_ESC_TG_NEU]]-Tabla24[[#This Row],[ESC_NUM_COR_COD_ESC_TG_NEU]]</f>
        <v>-1.4500000000000002</v>
      </c>
      <c r="LZ45" s="15">
        <f>Tabla24[[#This Row],[PAS_DUR_COR_COD_ESC_TG_NEU]]-Tabla24[[#This Row],[ESC_DUR_COR_COD_ESC_TG_NEU]]</f>
        <v>-412.99999999999989</v>
      </c>
      <c r="MA45" s="15">
        <f>Tabla24[[#This Row],[PAS_NUM_COR_COD_ESC_TG_POS]]-Tabla24[[#This Row],[ESC_NUM_COR_COD_ESC_TG_POS]]</f>
        <v>-1.7000000000000002</v>
      </c>
      <c r="MB45" s="15">
        <f>Tabla24[[#This Row],[PAS_DUR_COR_COD_ESC_TG_POS]]-Tabla24[[#This Row],[ESC_DUR_COR_COD_ESC_TG_POS]]</f>
        <v>-493.28571428571422</v>
      </c>
      <c r="MC45" s="15">
        <f>Tabla24[[#This Row],[PAS_NUM_COR_COD_ESC_TG_TOT]]-Tabla24[[#This Row],[ESC_NUM_COR_COD_ESC_TG_TOT]]</f>
        <v>-1.916666666666667</v>
      </c>
      <c r="MD45" s="15">
        <f>Tabla24[[#This Row],[PAS_DUR_COR_COD_ESC_TG_TOT]]-Tabla24[[#This Row],[ESC_DUR_COR_COD_ESC_TG_TOT]]</f>
        <v>-549.80148148148146</v>
      </c>
    </row>
    <row r="46" spans="1:342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  <c r="KY46" s="15">
        <f>Tabla24[[#This Row],[ROS_NUM_COR_COD_ROS_TG_NEG]]-Tabla24[[#This Row],[PAS_NUM_COR_COD_ROS_TG_NEG]]</f>
        <v>-3</v>
      </c>
      <c r="KZ46" s="15">
        <f>Tabla24[[#This Row],[ROS_DUR_COR_COD_ROS_TG_NEG]]-Tabla24[[#This Row],[PAS_DUR_COR_COD_ROS_TG_NEG]]</f>
        <v>-871.55555555555554</v>
      </c>
      <c r="LA46" s="15">
        <f>Tabla24[[#This Row],[ROS_NUM_COR_COD_ROS_TG_NEU]]-Tabla24[[#This Row],[PAS_NUM_COR_COD_ROS_TG_NEU]]</f>
        <v>-3.1999999999999997</v>
      </c>
      <c r="LB46" s="15">
        <f>Tabla24[[#This Row],[ROS_DUR_COR_COD_ROS_TG_NEU]]-Tabla24[[#This Row],[PAS_DUR_COR_COD_ROS_TG_NEU]]</f>
        <v>-775.26470588235293</v>
      </c>
      <c r="LC46" s="15">
        <f>Tabla24[[#This Row],[ROS_NUM_COR_COD_ROS_TG_POS]]-Tabla24[[#This Row],[PAS_NUM_COR_COD_ROS_TG_POS]]</f>
        <v>-3.25</v>
      </c>
      <c r="LD46" s="15">
        <f>Tabla24[[#This Row],[ROS_DUR_COR_COD_ROS_TG_POS]]-Tabla24[[#This Row],[PAS_DUR_COR_COD_ROS_TG_POS]]</f>
        <v>-1039.125</v>
      </c>
      <c r="LE46" s="15">
        <f>Tabla24[[#This Row],[ROS_NUM_COR_COD_ROS_TG_TOT]]-Tabla24[[#This Row],[PAS_NUM_COR_COD_ROS_TG_TOT]]</f>
        <v>-3.146551724137931</v>
      </c>
      <c r="LF46" s="15">
        <f>Tabla24[[#This Row],[ROS_DUR_COR_COD_ROS_TG_TOT]]-Tabla24[[#This Row],[PAS_DUR_COR_COD_ROS_TG_TOT]]</f>
        <v>-790.07843137254906</v>
      </c>
      <c r="LG46" s="15">
        <f>Tabla24[[#This Row],[ROS_NUM_COR_COD_ESC_TG_NEG]]-Tabla24[[#This Row],[PAS_NUM_COR_COD_ESC_TG_NEG]]</f>
        <v>-3.5</v>
      </c>
      <c r="LH46" s="15">
        <f>Tabla24[[#This Row],[ROS_DUR_COR_COD_ESC_TG_NEG]]-Tabla24[[#This Row],[PAS_DUR_COR_COD_ESC_TG_NEG]]</f>
        <v>-995</v>
      </c>
      <c r="LI46" s="15">
        <f>Tabla24[[#This Row],[ROS_NUM_COR_COD_ESC_TG_NEU]]-Tabla24[[#This Row],[PAS_NUM_COR_COD_ESC_TG_NEU]]</f>
        <v>-2.8499999999999996</v>
      </c>
      <c r="LJ46" s="15">
        <f>Tabla24[[#This Row],[ROS_NUM_COR_COD_ESC_TG_NEG]]-Tabla24[[#This Row],[PAS_NUM_COR_COD_ESC_TG_NEG]]</f>
        <v>-3.5</v>
      </c>
      <c r="LK46" s="15">
        <f>Tabla24[[#This Row],[ROS_NUM_COR_COD_ESC_TG_POS]]-Tabla24[[#This Row],[PAS_NUM_COR_COD_ESC_TG_POS]]</f>
        <v>-2.2999999999999998</v>
      </c>
      <c r="LL46" s="15">
        <f>Tabla24[[#This Row],[ROS_DUR_COR_COD_ESC_TG_POS]]-Tabla24[[#This Row],[PAS_DUR_COR_COD_ESC_TG_POS]]</f>
        <v>429.42105263157896</v>
      </c>
      <c r="LM46" s="15">
        <f>Tabla24[[#This Row],[ROS_NUM_COR_COD_ESC_TG_TOT]]-Tabla24[[#This Row],[PAS_NUM_COR_COD_ESC_TG_TOT]]</f>
        <v>-2.8752873563218393</v>
      </c>
      <c r="LN46" s="15">
        <f>Tabla24[[#This Row],[ROS_DUR_COR_COD_ESC_TG_TOT]]-Tabla24[[#This Row],[PAS_DUR_COR_COD_ESC_TG_TOT]]</f>
        <v>98.75454545454545</v>
      </c>
      <c r="LO46" s="15">
        <f>Tabla24[[#This Row],[PAS_NUM_COR_COD_ROS_TG_NEG]]-Tabla24[[#This Row],[ESC_NUM_COR_COD_ROS_TG_NEG]]</f>
        <v>0.89999999999999991</v>
      </c>
      <c r="LP46" s="15">
        <f>Tabla24[[#This Row],[PAS_DUR_COR_COD_ROS_TG_NEG]]-Tabla24[[#This Row],[ESC_DUR_COR_COD_ROS_TG_NEG]]</f>
        <v>281.69841269841265</v>
      </c>
      <c r="LQ46" s="15">
        <f>Tabla24[[#This Row],[PAS_NUM_COR_COD_ROS_TG_NEU]]-Tabla24[[#This Row],[ESC_NUM_COR_COD_ROS_TG_NEU]]</f>
        <v>0.89999999999999991</v>
      </c>
      <c r="LR46" s="15">
        <f>Tabla24[[#This Row],[PAS_DUR_COR_COD_ROS_TG_NEU]]-Tabla24[[#This Row],[ESC_DUR_COR_COD_ROS_TG_NEU]]</f>
        <v>422.05042016806726</v>
      </c>
      <c r="LS46" s="15">
        <f>Tabla24[[#This Row],[PAS_NUM_COR_COD_ROS_TG_POS]]-Tabla24[[#This Row],[ESC_NUM_COR_COD_ROS_TG_POS]]</f>
        <v>0.85000000000000009</v>
      </c>
      <c r="LT46" s="15">
        <f>Tabla24[[#This Row],[PAS_DUR_COR_COD_ROS_TG_POS]]-Tabla24[[#This Row],[ESC_DUR_COR_COD_ROS_TG_POS]]</f>
        <v>570.56944444444446</v>
      </c>
      <c r="LU46" s="15">
        <f>Tabla24[[#This Row],[PAS_NUM_COR_COD_ROS_TG_TOT]]-Tabla24[[#This Row],[ESC_NUM_COR_COD_ROS_TG_TOT]]</f>
        <v>0.8833333333333333</v>
      </c>
      <c r="LV46" s="15">
        <f>Tabla24[[#This Row],[PAS_DUR_COR_COD_ROS_TG_TOT]]-Tabla24[[#This Row],[ESC_DUR_COR_COD_ROS_TG_TOT]]</f>
        <v>417.91901108269394</v>
      </c>
      <c r="LW46" s="15">
        <f>Tabla24[[#This Row],[PAS_NUM_COR_COD_ESC_TG_NEG]]-Tabla24[[#This Row],[ESC_NUM_COR_COD_ESC_TG_NEG]]</f>
        <v>0.89999999999999991</v>
      </c>
      <c r="LX46" s="15">
        <f>Tabla24[[#This Row],[PAS_DUR_COR_COD_ESC_TG_NEG]]-Tabla24[[#This Row],[ESC_DUR_COR_COD_ESC_TG_NEG]]</f>
        <v>153.22222222222217</v>
      </c>
      <c r="LY46" s="15">
        <f>Tabla24[[#This Row],[PAS_NUM_COR_COD_ESC_TG_NEU]]-Tabla24[[#This Row],[ESC_NUM_COR_COD_ESC_TG_NEU]]</f>
        <v>-0.75</v>
      </c>
      <c r="LZ46" s="15">
        <f>Tabla24[[#This Row],[PAS_DUR_COR_COD_ESC_TG_NEU]]-Tabla24[[#This Row],[ESC_DUR_COR_COD_ESC_TG_NEU]]</f>
        <v>-89.712418300653667</v>
      </c>
      <c r="MA46" s="15">
        <f>Tabla24[[#This Row],[PAS_NUM_COR_COD_ESC_TG_POS]]-Tabla24[[#This Row],[ESC_NUM_COR_COD_ESC_TG_POS]]</f>
        <v>0.29999999999999982</v>
      </c>
      <c r="MB46" s="15">
        <f>Tabla24[[#This Row],[PAS_DUR_COR_COD_ESC_TG_POS]]-Tabla24[[#This Row],[ESC_DUR_COR_COD_ESC_TG_POS]]</f>
        <v>251.13450292397658</v>
      </c>
      <c r="MC46" s="15">
        <f>Tabla24[[#This Row],[PAS_NUM_COR_COD_ESC_TG_TOT]]-Tabla24[[#This Row],[ESC_NUM_COR_COD_ESC_TG_TOT]]</f>
        <v>0.14999999999999991</v>
      </c>
      <c r="MD46" s="15">
        <f>Tabla24[[#This Row],[PAS_DUR_COR_COD_ESC_TG_TOT]]-Tabla24[[#This Row],[ESC_DUR_COR_COD_ESC_TG_TOT]]</f>
        <v>104.37508417508423</v>
      </c>
    </row>
    <row r="47" spans="1:342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  <c r="KY47" s="15">
        <f>Tabla24[[#This Row],[ROS_NUM_COR_COD_ROS_TG_NEG]]-Tabla24[[#This Row],[PAS_NUM_COR_COD_ROS_TG_NEG]]</f>
        <v>-1.0833333333333333</v>
      </c>
      <c r="KZ47" s="15">
        <f>Tabla24[[#This Row],[ROS_DUR_COR_COD_ROS_TG_NEG]]-Tabla24[[#This Row],[PAS_DUR_COR_COD_ROS_TG_NEG]]</f>
        <v>62.205882352941217</v>
      </c>
      <c r="LA47" s="15">
        <f>Tabla24[[#This Row],[ROS_NUM_COR_COD_ROS_TG_NEU]]-Tabla24[[#This Row],[PAS_NUM_COR_COD_ROS_TG_NEU]]</f>
        <v>-1.7999999999999998</v>
      </c>
      <c r="LB47" s="15">
        <f>Tabla24[[#This Row],[ROS_DUR_COR_COD_ROS_TG_NEU]]-Tabla24[[#This Row],[PAS_DUR_COR_COD_ROS_TG_NEU]]</f>
        <v>-728.3125</v>
      </c>
      <c r="LC47" s="15">
        <f>Tabla24[[#This Row],[ROS_NUM_COR_COD_ROS_TG_POS]]-Tabla24[[#This Row],[PAS_NUM_COR_COD_ROS_TG_POS]]</f>
        <v>-4.9999999999999822E-2</v>
      </c>
      <c r="LD47" s="15">
        <f>Tabla24[[#This Row],[ROS_DUR_COR_COD_ROS_TG_POS]]-Tabla24[[#This Row],[PAS_DUR_COR_COD_ROS_TG_POS]]</f>
        <v>-334.17307692307691</v>
      </c>
      <c r="LE47" s="15">
        <f>Tabla24[[#This Row],[ROS_NUM_COR_COD_ROS_TG_TOT]]-Tabla24[[#This Row],[PAS_NUM_COR_COD_ROS_TG_TOT]]</f>
        <v>-0.96896551724137914</v>
      </c>
      <c r="LF47" s="15">
        <f>Tabla24[[#This Row],[ROS_DUR_COR_COD_ROS_TG_TOT]]-Tabla24[[#This Row],[PAS_DUR_COR_COD_ROS_TG_TOT]]</f>
        <v>-385.71956521739128</v>
      </c>
      <c r="LG47" s="15">
        <f>Tabla24[[#This Row],[ROS_NUM_COR_COD_ESC_TG_NEG]]-Tabla24[[#This Row],[PAS_NUM_COR_COD_ESC_TG_NEG]]</f>
        <v>-1.8111111111111113</v>
      </c>
      <c r="LH47" s="15">
        <f>Tabla24[[#This Row],[ROS_DUR_COR_COD_ESC_TG_NEG]]-Tabla24[[#This Row],[PAS_DUR_COR_COD_ESC_TG_NEG]]</f>
        <v>-701.73333333333335</v>
      </c>
      <c r="LI47" s="15">
        <f>Tabla24[[#This Row],[ROS_NUM_COR_COD_ESC_TG_NEU]]-Tabla24[[#This Row],[PAS_NUM_COR_COD_ESC_TG_NEU]]</f>
        <v>-0.70000000000000018</v>
      </c>
      <c r="LJ47" s="15">
        <f>Tabla24[[#This Row],[ROS_NUM_COR_COD_ESC_TG_NEG]]-Tabla24[[#This Row],[PAS_NUM_COR_COD_ESC_TG_NEG]]</f>
        <v>-1.8111111111111113</v>
      </c>
      <c r="LK47" s="15">
        <f>Tabla24[[#This Row],[ROS_NUM_COR_COD_ESC_TG_POS]]-Tabla24[[#This Row],[PAS_NUM_COR_COD_ESC_TG_POS]]</f>
        <v>-0.45000000000000018</v>
      </c>
      <c r="LL47" s="15">
        <f>Tabla24[[#This Row],[ROS_DUR_COR_COD_ESC_TG_POS]]-Tabla24[[#This Row],[PAS_DUR_COR_COD_ESC_TG_POS]]</f>
        <v>15.791666666666629</v>
      </c>
      <c r="LM47" s="15">
        <f>Tabla24[[#This Row],[ROS_NUM_COR_COD_ESC_TG_TOT]]-Tabla24[[#This Row],[PAS_NUM_COR_COD_ESC_TG_TOT]]</f>
        <v>-0.9568965517241379</v>
      </c>
      <c r="LN47" s="15">
        <f>Tabla24[[#This Row],[ROS_DUR_COR_COD_ESC_TG_TOT]]-Tabla24[[#This Row],[PAS_DUR_COR_COD_ESC_TG_TOT]]</f>
        <v>-191.45999999999992</v>
      </c>
      <c r="LO47" s="15">
        <f>Tabla24[[#This Row],[PAS_NUM_COR_COD_ROS_TG_NEG]]-Tabla24[[#This Row],[ESC_NUM_COR_COD_ROS_TG_NEG]]</f>
        <v>1.25</v>
      </c>
      <c r="LP47" s="15">
        <f>Tabla24[[#This Row],[PAS_DUR_COR_COD_ROS_TG_NEG]]-Tabla24[[#This Row],[ESC_DUR_COR_COD_ROS_TG_NEG]]</f>
        <v>175.96078431372541</v>
      </c>
      <c r="LQ47" s="15">
        <f>Tabla24[[#This Row],[PAS_NUM_COR_COD_ROS_TG_NEU]]-Tabla24[[#This Row],[ESC_NUM_COR_COD_ROS_TG_NEU]]</f>
        <v>1.1000000000000001</v>
      </c>
      <c r="LR47" s="15">
        <f>Tabla24[[#This Row],[PAS_DUR_COR_COD_ROS_TG_NEU]]-Tabla24[[#This Row],[ESC_DUR_COR_COD_ROS_TG_NEU]]</f>
        <v>161.10416666666663</v>
      </c>
      <c r="LS47" s="15">
        <f>Tabla24[[#This Row],[PAS_NUM_COR_COD_ROS_TG_POS]]-Tabla24[[#This Row],[ESC_NUM_COR_COD_ROS_TG_POS]]</f>
        <v>0.34999999999999964</v>
      </c>
      <c r="LT47" s="15">
        <f>Tabla24[[#This Row],[PAS_DUR_COR_COD_ROS_TG_POS]]-Tabla24[[#This Row],[ESC_DUR_COR_COD_ROS_TG_POS]]</f>
        <v>-177.24358974358984</v>
      </c>
      <c r="LU47" s="15">
        <f>Tabla24[[#This Row],[PAS_NUM_COR_COD_ROS_TG_TOT]]-Tabla24[[#This Row],[ESC_NUM_COR_COD_ROS_TG_TOT]]</f>
        <v>0.86428571428571432</v>
      </c>
      <c r="LV47" s="15">
        <f>Tabla24[[#This Row],[PAS_DUR_COR_COD_ROS_TG_TOT]]-Tabla24[[#This Row],[ESC_DUR_COR_COD_ROS_TG_TOT]]</f>
        <v>52.591787439613427</v>
      </c>
      <c r="LW47" s="15">
        <f>Tabla24[[#This Row],[PAS_NUM_COR_COD_ESC_TG_NEG]]-Tabla24[[#This Row],[ESC_NUM_COR_COD_ESC_TG_NEG]]</f>
        <v>-0.17499999999999982</v>
      </c>
      <c r="LX47" s="15">
        <f>Tabla24[[#This Row],[PAS_DUR_COR_COD_ESC_TG_NEG]]-Tabla24[[#This Row],[ESC_DUR_COR_COD_ESC_TG_NEG]]</f>
        <v>-158.76666666666677</v>
      </c>
      <c r="LY47" s="15">
        <f>Tabla24[[#This Row],[PAS_NUM_COR_COD_ESC_TG_NEU]]-Tabla24[[#This Row],[ESC_NUM_COR_COD_ESC_TG_NEU]]</f>
        <v>0.70000000000000018</v>
      </c>
      <c r="LZ47" s="15">
        <f>Tabla24[[#This Row],[PAS_DUR_COR_COD_ESC_TG_NEU]]-Tabla24[[#This Row],[ESC_DUR_COR_COD_ESC_TG_NEU]]</f>
        <v>-145.79699248120301</v>
      </c>
      <c r="MA47" s="15">
        <f>Tabla24[[#This Row],[PAS_NUM_COR_COD_ESC_TG_POS]]-Tabla24[[#This Row],[ESC_NUM_COR_COD_ESC_TG_POS]]</f>
        <v>0.25</v>
      </c>
      <c r="MB47" s="15">
        <f>Tabla24[[#This Row],[PAS_DUR_COR_COD_ESC_TG_POS]]-Tabla24[[#This Row],[ESC_DUR_COR_COD_ESC_TG_POS]]</f>
        <v>-775.22499999999991</v>
      </c>
      <c r="MC47" s="15">
        <f>Tabla24[[#This Row],[PAS_NUM_COR_COD_ESC_TG_TOT]]-Tabla24[[#This Row],[ESC_NUM_COR_COD_ESC_TG_TOT]]</f>
        <v>0.28571428571428559</v>
      </c>
      <c r="MD47" s="15">
        <f>Tabla24[[#This Row],[PAS_DUR_COR_COD_ESC_TG_TOT]]-Tabla24[[#This Row],[ESC_DUR_COR_COD_ESC_TG_TOT]]</f>
        <v>-332.78444444444438</v>
      </c>
    </row>
    <row r="48" spans="1:342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  <c r="KY48" s="15">
        <f>Tabla24[[#This Row],[ROS_NUM_COR_COD_ROS_TG_NEG]]-Tabla24[[#This Row],[PAS_NUM_COR_COD_ROS_TG_NEG]]</f>
        <v>1.5888888888888895</v>
      </c>
      <c r="KZ48" s="15">
        <f>Tabla24[[#This Row],[ROS_DUR_COR_COD_ROS_TG_NEG]]-Tabla24[[#This Row],[PAS_DUR_COR_COD_ROS_TG_NEG]]</f>
        <v>381.2777777777776</v>
      </c>
      <c r="LA48" s="15">
        <f>Tabla24[[#This Row],[ROS_NUM_COR_COD_ROS_TG_NEU]]-Tabla24[[#This Row],[PAS_NUM_COR_COD_ROS_TG_NEU]]</f>
        <v>1.0584795321637426</v>
      </c>
      <c r="LB48" s="15">
        <f>Tabla24[[#This Row],[ROS_DUR_COR_COD_ROS_TG_NEU]]-Tabla24[[#This Row],[PAS_DUR_COR_COD_ROS_TG_NEU]]</f>
        <v>117.61437908496737</v>
      </c>
      <c r="LC48" s="15">
        <f>Tabla24[[#This Row],[ROS_NUM_COR_COD_ROS_TG_POS]]-Tabla24[[#This Row],[PAS_NUM_COR_COD_ROS_TG_POS]]</f>
        <v>2.1499999999999995</v>
      </c>
      <c r="LD48" s="15">
        <f>Tabla24[[#This Row],[ROS_DUR_COR_COD_ROS_TG_POS]]-Tabla24[[#This Row],[PAS_DUR_COR_COD_ROS_TG_POS]]</f>
        <v>416.32857142857142</v>
      </c>
      <c r="LE48" s="15">
        <f>Tabla24[[#This Row],[ROS_NUM_COR_COD_ROS_TG_TOT]]-Tabla24[[#This Row],[PAS_NUM_COR_COD_ROS_TG_TOT]]</f>
        <v>1.5944309927360769</v>
      </c>
      <c r="LF48" s="15">
        <f>Tabla24[[#This Row],[ROS_DUR_COR_COD_ROS_TG_TOT]]-Tabla24[[#This Row],[PAS_DUR_COR_COD_ROS_TG_TOT]]</f>
        <v>298.5408163265306</v>
      </c>
      <c r="LG48" s="15">
        <f>Tabla24[[#This Row],[ROS_NUM_COR_COD_ESC_TG_NEG]]-Tabla24[[#This Row],[PAS_NUM_COR_COD_ESC_TG_NEG]]</f>
        <v>-2.5277777777777777</v>
      </c>
      <c r="LH48" s="15">
        <f>Tabla24[[#This Row],[ROS_DUR_COR_COD_ESC_TG_NEG]]-Tabla24[[#This Row],[PAS_DUR_COR_COD_ESC_TG_NEG]]</f>
        <v>-249.04411764705878</v>
      </c>
      <c r="LI48" s="15">
        <f>Tabla24[[#This Row],[ROS_NUM_COR_COD_ESC_TG_NEU]]-Tabla24[[#This Row],[PAS_NUM_COR_COD_ESC_TG_NEU]]</f>
        <v>-1.2923976608187133</v>
      </c>
      <c r="LJ48" s="15">
        <f>Tabla24[[#This Row],[ROS_NUM_COR_COD_ESC_TG_NEG]]-Tabla24[[#This Row],[PAS_NUM_COR_COD_ESC_TG_NEG]]</f>
        <v>-2.5277777777777777</v>
      </c>
      <c r="LK48" s="15">
        <f>Tabla24[[#This Row],[ROS_NUM_COR_COD_ESC_TG_POS]]-Tabla24[[#This Row],[PAS_NUM_COR_COD_ESC_TG_POS]]</f>
        <v>-2.75</v>
      </c>
      <c r="LL48" s="15">
        <f>Tabla24[[#This Row],[ROS_DUR_COR_COD_ESC_TG_POS]]-Tabla24[[#This Row],[PAS_DUR_COR_COD_ESC_TG_POS]]</f>
        <v>-577.61403508771934</v>
      </c>
      <c r="LM48" s="15">
        <f>Tabla24[[#This Row],[ROS_NUM_COR_COD_ESC_TG_TOT]]-Tabla24[[#This Row],[PAS_NUM_COR_COD_ESC_TG_TOT]]</f>
        <v>-2.1918886198547214</v>
      </c>
      <c r="LN48" s="15">
        <f>Tabla24[[#This Row],[ROS_DUR_COR_COD_ESC_TG_TOT]]-Tabla24[[#This Row],[PAS_DUR_COR_COD_ESC_TG_TOT]]</f>
        <v>-384.31520532741399</v>
      </c>
      <c r="LO48" s="15">
        <f>Tabla24[[#This Row],[PAS_NUM_COR_COD_ROS_TG_NEG]]-Tabla24[[#This Row],[ESC_NUM_COR_COD_ROS_TG_NEG]]</f>
        <v>1.9666666666666663</v>
      </c>
      <c r="LP48" s="15">
        <f>Tabla24[[#This Row],[PAS_DUR_COR_COD_ROS_TG_NEG]]-Tabla24[[#This Row],[ESC_DUR_COR_COD_ROS_TG_NEG]]</f>
        <v>585.54166666666674</v>
      </c>
      <c r="LQ48" s="15">
        <f>Tabla24[[#This Row],[PAS_NUM_COR_COD_ROS_TG_NEU]]-Tabla24[[#This Row],[ESC_NUM_COR_COD_ROS_TG_NEU]]</f>
        <v>1.852631578947368</v>
      </c>
      <c r="LR48" s="15">
        <f>Tabla24[[#This Row],[PAS_DUR_COR_COD_ROS_TG_NEU]]-Tabla24[[#This Row],[ESC_DUR_COR_COD_ROS_TG_NEU]]</f>
        <v>248.10784313725492</v>
      </c>
      <c r="LS48" s="15">
        <f>Tabla24[[#This Row],[PAS_NUM_COR_COD_ROS_TG_POS]]-Tabla24[[#This Row],[ESC_NUM_COR_COD_ROS_TG_POS]]</f>
        <v>0.15000000000000036</v>
      </c>
      <c r="LT48" s="15">
        <f>Tabla24[[#This Row],[PAS_DUR_COR_COD_ROS_TG_POS]]-Tabla24[[#This Row],[ESC_DUR_COR_COD_ROS_TG_POS]]</f>
        <v>189.44642857142867</v>
      </c>
      <c r="LU48" s="15">
        <f>Tabla24[[#This Row],[PAS_NUM_COR_COD_ROS_TG_TOT]]-Tabla24[[#This Row],[ESC_NUM_COR_COD_ROS_TG_TOT]]</f>
        <v>1.3144360023378145</v>
      </c>
      <c r="LV48" s="15">
        <f>Tabla24[[#This Row],[PAS_DUR_COR_COD_ROS_TG_TOT]]-Tabla24[[#This Row],[ESC_DUR_COR_COD_ROS_TG_TOT]]</f>
        <v>356.19944341372911</v>
      </c>
      <c r="LW48" s="15">
        <f>Tabla24[[#This Row],[PAS_NUM_COR_COD_ESC_TG_NEG]]-Tabla24[[#This Row],[ESC_NUM_COR_COD_ESC_TG_NEG]]</f>
        <v>-1.25</v>
      </c>
      <c r="LX48" s="15">
        <f>Tabla24[[#This Row],[PAS_DUR_COR_COD_ESC_TG_NEG]]-Tabla24[[#This Row],[ESC_DUR_COR_COD_ESC_TG_NEG]]</f>
        <v>-436.26143790849687</v>
      </c>
      <c r="LY48" s="15">
        <f>Tabla24[[#This Row],[PAS_NUM_COR_COD_ESC_TG_NEU]]-Tabla24[[#This Row],[ESC_NUM_COR_COD_ESC_TG_NEU]]</f>
        <v>-1.6631578947368424</v>
      </c>
      <c r="LZ48" s="15">
        <f>Tabla24[[#This Row],[PAS_DUR_COR_COD_ESC_TG_NEU]]-Tabla24[[#This Row],[ESC_DUR_COR_COD_ESC_TG_NEU]]</f>
        <v>-347.69411764705887</v>
      </c>
      <c r="MA48" s="15">
        <f>Tabla24[[#This Row],[PAS_NUM_COR_COD_ESC_TG_POS]]-Tabla24[[#This Row],[ESC_NUM_COR_COD_ESC_TG_POS]]</f>
        <v>0.34999999999999964</v>
      </c>
      <c r="MB48" s="15">
        <f>Tabla24[[#This Row],[PAS_DUR_COR_COD_ESC_TG_POS]]-Tabla24[[#This Row],[ESC_DUR_COR_COD_ESC_TG_POS]]</f>
        <v>-158.42763157894728</v>
      </c>
      <c r="MC48" s="15">
        <f>Tabla24[[#This Row],[PAS_NUM_COR_COD_ESC_TG_TOT]]-Tabla24[[#This Row],[ESC_NUM_COR_COD_ESC_TG_TOT]]</f>
        <v>-0.84628872004675681</v>
      </c>
      <c r="MD48" s="15">
        <f>Tabla24[[#This Row],[PAS_DUR_COR_COD_ESC_TG_TOT]]-Tabla24[[#This Row],[ESC_DUR_COR_COD_ESC_TG_TOT]]</f>
        <v>-308.92662473794553</v>
      </c>
    </row>
    <row r="49" spans="1:342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  <c r="KY49" s="15">
        <f>Tabla24[[#This Row],[ROS_NUM_COR_COD_ROS_TG_NEG]]-Tabla24[[#This Row],[PAS_NUM_COR_COD_ROS_TG_NEG]]</f>
        <v>2</v>
      </c>
      <c r="KZ49" s="15">
        <f>Tabla24[[#This Row],[ROS_DUR_COR_COD_ROS_TG_NEG]]-Tabla24[[#This Row],[PAS_DUR_COR_COD_ROS_TG_NEG]]</f>
        <v>1036.2330827067669</v>
      </c>
      <c r="LA49" s="15">
        <f>Tabla24[[#This Row],[ROS_NUM_COR_COD_ROS_TG_NEU]]-Tabla24[[#This Row],[PAS_NUM_COR_COD_ROS_TG_NEU]]</f>
        <v>2.1499999999999995</v>
      </c>
      <c r="LB49" s="15">
        <f>Tabla24[[#This Row],[ROS_DUR_COR_COD_ROS_TG_NEU]]-Tabla24[[#This Row],[PAS_DUR_COR_COD_ROS_TG_NEU]]</f>
        <v>661.54444444444437</v>
      </c>
      <c r="LC49" s="15">
        <f>Tabla24[[#This Row],[ROS_NUM_COR_COD_ROS_TG_POS]]-Tabla24[[#This Row],[PAS_NUM_COR_COD_ROS_TG_POS]]</f>
        <v>1.1000000000000001</v>
      </c>
      <c r="LD49" s="15">
        <f>Tabla24[[#This Row],[ROS_DUR_COR_COD_ROS_TG_POS]]-Tabla24[[#This Row],[PAS_DUR_COR_COD_ROS_TG_POS]]</f>
        <v>580.57894736842104</v>
      </c>
      <c r="LE49" s="15">
        <f>Tabla24[[#This Row],[ROS_NUM_COR_COD_ROS_TG_TOT]]-Tabla24[[#This Row],[PAS_NUM_COR_COD_ROS_TG_TOT]]</f>
        <v>1.7166666666666668</v>
      </c>
      <c r="LF49" s="15">
        <f>Tabla24[[#This Row],[ROS_DUR_COR_COD_ROS_TG_TOT]]-Tabla24[[#This Row],[PAS_DUR_COR_COD_ROS_TG_TOT]]</f>
        <v>719.2197802197802</v>
      </c>
      <c r="LG49" s="15">
        <f>Tabla24[[#This Row],[ROS_NUM_COR_COD_ESC_TG_NEG]]-Tabla24[[#This Row],[PAS_NUM_COR_COD_ESC_TG_NEG]]</f>
        <v>-2.2999999999999998</v>
      </c>
      <c r="LH49" s="15">
        <f>Tabla24[[#This Row],[ROS_DUR_COR_COD_ESC_TG_NEG]]-Tabla24[[#This Row],[PAS_DUR_COR_COD_ESC_TG_NEG]]</f>
        <v>257.84999999999991</v>
      </c>
      <c r="LI49" s="15">
        <f>Tabla24[[#This Row],[ROS_NUM_COR_COD_ESC_TG_NEU]]-Tabla24[[#This Row],[PAS_NUM_COR_COD_ESC_TG_NEU]]</f>
        <v>-1.5499999999999998</v>
      </c>
      <c r="LJ49" s="15">
        <f>Tabla24[[#This Row],[ROS_NUM_COR_COD_ESC_TG_NEG]]-Tabla24[[#This Row],[PAS_NUM_COR_COD_ESC_TG_NEG]]</f>
        <v>-2.2999999999999998</v>
      </c>
      <c r="LK49" s="15">
        <f>Tabla24[[#This Row],[ROS_NUM_COR_COD_ESC_TG_POS]]-Tabla24[[#This Row],[PAS_NUM_COR_COD_ESC_TG_POS]]</f>
        <v>-1.1000000000000001</v>
      </c>
      <c r="LL49" s="15">
        <f>Tabla24[[#This Row],[ROS_DUR_COR_COD_ESC_TG_POS]]-Tabla24[[#This Row],[PAS_DUR_COR_COD_ESC_TG_POS]]</f>
        <v>159.48333333333323</v>
      </c>
      <c r="LM49" s="15">
        <f>Tabla24[[#This Row],[ROS_NUM_COR_COD_ESC_TG_TOT]]-Tabla24[[#This Row],[PAS_NUM_COR_COD_ESC_TG_TOT]]</f>
        <v>-1.6</v>
      </c>
      <c r="LN49" s="15">
        <f>Tabla24[[#This Row],[ROS_DUR_COR_COD_ESC_TG_TOT]]-Tabla24[[#This Row],[PAS_DUR_COR_COD_ESC_TG_TOT]]</f>
        <v>-60.884533898305108</v>
      </c>
      <c r="LO49" s="15">
        <f>Tabla24[[#This Row],[PAS_NUM_COR_COD_ROS_TG_NEG]]-Tabla24[[#This Row],[ESC_NUM_COR_COD_ROS_TG_NEG]]</f>
        <v>1.25</v>
      </c>
      <c r="LP49" s="15">
        <f>Tabla24[[#This Row],[PAS_DUR_COR_COD_ROS_TG_NEG]]-Tabla24[[#This Row],[ESC_DUR_COR_COD_ROS_TG_NEG]]</f>
        <v>327.55263157894728</v>
      </c>
      <c r="LQ49" s="15">
        <f>Tabla24[[#This Row],[PAS_NUM_COR_COD_ROS_TG_NEU]]-Tabla24[[#This Row],[ESC_NUM_COR_COD_ROS_TG_NEU]]</f>
        <v>0.55000000000000027</v>
      </c>
      <c r="LR49" s="15">
        <f>Tabla24[[#This Row],[PAS_DUR_COR_COD_ROS_TG_NEU]]-Tabla24[[#This Row],[ESC_DUR_COR_COD_ROS_TG_NEU]]</f>
        <v>99.305555555555543</v>
      </c>
      <c r="LS49" s="15">
        <f>Tabla24[[#This Row],[PAS_NUM_COR_COD_ROS_TG_POS]]-Tabla24[[#This Row],[ESC_NUM_COR_COD_ROS_TG_POS]]</f>
        <v>1.4</v>
      </c>
      <c r="LT49" s="15">
        <f>Tabla24[[#This Row],[PAS_DUR_COR_COD_ROS_TG_POS]]-Tabla24[[#This Row],[ESC_DUR_COR_COD_ROS_TG_POS]]</f>
        <v>496.04605263157896</v>
      </c>
      <c r="LU49" s="15">
        <f>Tabla24[[#This Row],[PAS_NUM_COR_COD_ROS_TG_TOT]]-Tabla24[[#This Row],[ESC_NUM_COR_COD_ROS_TG_TOT]]</f>
        <v>1.069047619047619</v>
      </c>
      <c r="LV49" s="15">
        <f>Tabla24[[#This Row],[PAS_DUR_COR_COD_ROS_TG_TOT]]-Tabla24[[#This Row],[ESC_DUR_COR_COD_ROS_TG_TOT]]</f>
        <v>315.08441558441564</v>
      </c>
      <c r="LW49" s="15">
        <f>Tabla24[[#This Row],[PAS_NUM_COR_COD_ESC_TG_NEG]]-Tabla24[[#This Row],[ESC_NUM_COR_COD_ESC_TG_NEG]]</f>
        <v>-1.9500000000000002</v>
      </c>
      <c r="LX49" s="15">
        <f>Tabla24[[#This Row],[PAS_DUR_COR_COD_ESC_TG_NEG]]-Tabla24[[#This Row],[ESC_DUR_COR_COD_ESC_TG_NEG]]</f>
        <v>-534.84999999999991</v>
      </c>
      <c r="LY49" s="15">
        <f>Tabla24[[#This Row],[PAS_NUM_COR_COD_ESC_TG_NEU]]-Tabla24[[#This Row],[ESC_NUM_COR_COD_ESC_TG_NEU]]</f>
        <v>-1.5500000000000003</v>
      </c>
      <c r="LZ49" s="15">
        <f>Tabla24[[#This Row],[PAS_DUR_COR_COD_ESC_TG_NEU]]-Tabla24[[#This Row],[ESC_DUR_COR_COD_ESC_TG_NEU]]</f>
        <v>-361.52631578947376</v>
      </c>
      <c r="MA49" s="15">
        <f>Tabla24[[#This Row],[PAS_NUM_COR_COD_ESC_TG_POS]]-Tabla24[[#This Row],[ESC_NUM_COR_COD_ESC_TG_POS]]</f>
        <v>-1.3000000000000003</v>
      </c>
      <c r="MB49" s="15">
        <f>Tabla24[[#This Row],[PAS_DUR_COR_COD_ESC_TG_POS]]-Tabla24[[#This Row],[ESC_DUR_COR_COD_ESC_TG_POS]]</f>
        <v>-491.15</v>
      </c>
      <c r="MC49" s="15">
        <f>Tabla24[[#This Row],[PAS_NUM_COR_COD_ESC_TG_TOT]]-Tabla24[[#This Row],[ESC_NUM_COR_COD_ESC_TG_TOT]]</f>
        <v>-1.5785714285714287</v>
      </c>
      <c r="MD49" s="15">
        <f>Tabla24[[#This Row],[PAS_DUR_COR_COD_ESC_TG_TOT]]-Tabla24[[#This Row],[ESC_DUR_COR_COD_ESC_TG_TOT]]</f>
        <v>-462.64225181598067</v>
      </c>
    </row>
    <row r="50" spans="1:342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  <c r="KY50" s="15">
        <f>Tabla24[[#This Row],[ROS_NUM_COR_COD_ROS_TG_NEG]]-Tabla24[[#This Row],[PAS_NUM_COR_COD_ROS_TG_NEG]]</f>
        <v>0.38333333333333286</v>
      </c>
      <c r="KZ50" s="15">
        <f>Tabla24[[#This Row],[ROS_DUR_COR_COD_ROS_TG_NEG]]-Tabla24[[#This Row],[PAS_DUR_COR_COD_ROS_TG_NEG]]</f>
        <v>-319.06617647058829</v>
      </c>
      <c r="LA50" s="15">
        <f>Tabla24[[#This Row],[ROS_NUM_COR_COD_ROS_TG_NEU]]-Tabla24[[#This Row],[PAS_NUM_COR_COD_ROS_TG_NEU]]</f>
        <v>0.39999999999999991</v>
      </c>
      <c r="LB50" s="15">
        <f>Tabla24[[#This Row],[ROS_DUR_COR_COD_ROS_TG_NEU]]-Tabla24[[#This Row],[PAS_DUR_COR_COD_ROS_TG_NEU]]</f>
        <v>-376.96428571428578</v>
      </c>
      <c r="LC50" s="15">
        <f>Tabla24[[#This Row],[ROS_NUM_COR_COD_ROS_TG_POS]]-Tabla24[[#This Row],[PAS_NUM_COR_COD_ROS_TG_POS]]</f>
        <v>0.60000000000000009</v>
      </c>
      <c r="LD50" s="15">
        <f>Tabla24[[#This Row],[ROS_DUR_COR_COD_ROS_TG_POS]]-Tabla24[[#This Row],[PAS_DUR_COR_COD_ROS_TG_POS]]</f>
        <v>-193.22352941176462</v>
      </c>
      <c r="LE50" s="15">
        <f>Tabla24[[#This Row],[ROS_NUM_COR_COD_ROS_TG_TOT]]-Tabla24[[#This Row],[PAS_NUM_COR_COD_ROS_TG_TOT]]</f>
        <v>0.45804597701149419</v>
      </c>
      <c r="LF50" s="15">
        <f>Tabla24[[#This Row],[ROS_DUR_COR_COD_ROS_TG_TOT]]-Tabla24[[#This Row],[PAS_DUR_COR_COD_ROS_TG_TOT]]</f>
        <v>-290.2532051282052</v>
      </c>
      <c r="LG50" s="15">
        <f>Tabla24[[#This Row],[ROS_NUM_COR_COD_ESC_TG_NEG]]-Tabla24[[#This Row],[PAS_NUM_COR_COD_ESC_TG_NEG]]</f>
        <v>-0.3833333333333333</v>
      </c>
      <c r="LH50" s="15">
        <f>Tabla24[[#This Row],[ROS_DUR_COR_COD_ESC_TG_NEG]]-Tabla24[[#This Row],[PAS_DUR_COR_COD_ESC_TG_NEG]]</f>
        <v>-525.5</v>
      </c>
      <c r="LI50" s="15">
        <f>Tabla24[[#This Row],[ROS_NUM_COR_COD_ESC_TG_NEU]]-Tabla24[[#This Row],[PAS_NUM_COR_COD_ESC_TG_NEU]]</f>
        <v>-0.15000000000000036</v>
      </c>
      <c r="LJ50" s="15">
        <f>Tabla24[[#This Row],[ROS_NUM_COR_COD_ESC_TG_NEG]]-Tabla24[[#This Row],[PAS_NUM_COR_COD_ESC_TG_NEG]]</f>
        <v>-0.3833333333333333</v>
      </c>
      <c r="LK50" s="15">
        <f>Tabla24[[#This Row],[ROS_NUM_COR_COD_ESC_TG_POS]]-Tabla24[[#This Row],[PAS_NUM_COR_COD_ESC_TG_POS]]</f>
        <v>-0.65000000000000036</v>
      </c>
      <c r="LL50" s="15">
        <f>Tabla24[[#This Row],[ROS_DUR_COR_COD_ESC_TG_POS]]-Tabla24[[#This Row],[PAS_DUR_COR_COD_ESC_TG_POS]]</f>
        <v>-673.8142857142858</v>
      </c>
      <c r="LM50" s="15">
        <f>Tabla24[[#This Row],[ROS_NUM_COR_COD_ESC_TG_TOT]]-Tabla24[[#This Row],[PAS_NUM_COR_COD_ESC_TG_TOT]]</f>
        <v>-0.37988505747126444</v>
      </c>
      <c r="LN50" s="15">
        <f>Tabla24[[#This Row],[ROS_DUR_COR_COD_ESC_TG_TOT]]-Tabla24[[#This Row],[PAS_DUR_COR_COD_ESC_TG_TOT]]</f>
        <v>-637.71237458193968</v>
      </c>
      <c r="LO50" s="15">
        <f>Tabla24[[#This Row],[PAS_NUM_COR_COD_ROS_TG_NEG]]-Tabla24[[#This Row],[ESC_NUM_COR_COD_ROS_TG_NEG]]</f>
        <v>1.85</v>
      </c>
      <c r="LP50" s="15">
        <f>Tabla24[[#This Row],[PAS_DUR_COR_COD_ROS_TG_NEG]]-Tabla24[[#This Row],[ESC_DUR_COR_COD_ROS_TG_NEG]]</f>
        <v>420.94117647058829</v>
      </c>
      <c r="LQ50" s="15">
        <f>Tabla24[[#This Row],[PAS_NUM_COR_COD_ROS_TG_NEU]]-Tabla24[[#This Row],[ESC_NUM_COR_COD_ROS_TG_NEU]]</f>
        <v>1.1666666666666665</v>
      </c>
      <c r="LR50" s="15">
        <f>Tabla24[[#This Row],[PAS_DUR_COR_COD_ROS_TG_NEU]]-Tabla24[[#This Row],[ESC_DUR_COR_COD_ROS_TG_NEU]]</f>
        <v>677.21428571428578</v>
      </c>
      <c r="LS50" s="15">
        <f>Tabla24[[#This Row],[PAS_NUM_COR_COD_ROS_TG_POS]]-Tabla24[[#This Row],[ESC_NUM_COR_COD_ROS_TG_POS]]</f>
        <v>1.3444444444444446</v>
      </c>
      <c r="LT50" s="15">
        <f>Tabla24[[#This Row],[PAS_DUR_COR_COD_ROS_TG_POS]]-Tabla24[[#This Row],[ESC_DUR_COR_COD_ROS_TG_POS]]</f>
        <v>89.966386554621749</v>
      </c>
      <c r="LU50" s="15">
        <f>Tabla24[[#This Row],[PAS_NUM_COR_COD_ROS_TG_TOT]]-Tabla24[[#This Row],[ESC_NUM_COR_COD_ROS_TG_TOT]]</f>
        <v>1.4619047619047616</v>
      </c>
      <c r="LV50" s="15">
        <f>Tabla24[[#This Row],[PAS_DUR_COR_COD_ROS_TG_TOT]]-Tabla24[[#This Row],[ESC_DUR_COR_COD_ROS_TG_TOT]]</f>
        <v>384.79166666666674</v>
      </c>
      <c r="LW50" s="15">
        <f>Tabla24[[#This Row],[PAS_NUM_COR_COD_ESC_TG_NEG]]-Tabla24[[#This Row],[ESC_NUM_COR_COD_ESC_TG_NEG]]</f>
        <v>-2.25</v>
      </c>
      <c r="LX50" s="15">
        <f>Tabla24[[#This Row],[PAS_DUR_COR_COD_ESC_TG_NEG]]-Tabla24[[#This Row],[ESC_DUR_COR_COD_ESC_TG_NEG]]</f>
        <v>-183.79999999999995</v>
      </c>
      <c r="LY50" s="15">
        <f>Tabla24[[#This Row],[PAS_NUM_COR_COD_ESC_TG_NEU]]-Tabla24[[#This Row],[ESC_NUM_COR_COD_ESC_TG_NEU]]</f>
        <v>-1.0499999999999998</v>
      </c>
      <c r="LZ50" s="15">
        <f>Tabla24[[#This Row],[PAS_DUR_COR_COD_ESC_TG_NEU]]-Tabla24[[#This Row],[ESC_DUR_COR_COD_ESC_TG_NEU]]</f>
        <v>336.75</v>
      </c>
      <c r="MA50" s="15">
        <f>Tabla24[[#This Row],[PAS_NUM_COR_COD_ESC_TG_POS]]-Tabla24[[#This Row],[ESC_NUM_COR_COD_ESC_TG_POS]]</f>
        <v>-1.3277777777777775</v>
      </c>
      <c r="MB50" s="15">
        <f>Tabla24[[#This Row],[PAS_DUR_COR_COD_ESC_TG_POS]]-Tabla24[[#This Row],[ESC_DUR_COR_COD_ESC_TG_POS]]</f>
        <v>-201.53571428571422</v>
      </c>
      <c r="MC50" s="15">
        <f>Tabla24[[#This Row],[PAS_NUM_COR_COD_ESC_TG_TOT]]-Tabla24[[#This Row],[ESC_NUM_COR_COD_ESC_TG_TOT]]</f>
        <v>-1.5523809523809522</v>
      </c>
      <c r="MD50" s="15">
        <f>Tabla24[[#This Row],[PAS_DUR_COR_COD_ESC_TG_TOT]]-Tabla24[[#This Row],[ESC_DUR_COR_COD_ESC_TG_TOT]]</f>
        <v>-30.831908831909004</v>
      </c>
    </row>
    <row r="51" spans="1:342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  <c r="KY51" s="15">
        <f>Tabla24[[#This Row],[ROS_NUM_COR_COD_ROS_TG_NEG]]-Tabla24[[#This Row],[PAS_NUM_COR_COD_ROS_TG_NEG]]</f>
        <v>2.0277777777777777</v>
      </c>
      <c r="KZ51" s="15">
        <f>Tabla24[[#This Row],[ROS_DUR_COR_COD_ROS_TG_NEG]]-Tabla24[[#This Row],[PAS_DUR_COR_COD_ROS_TG_NEG]]</f>
        <v>906.98888888888882</v>
      </c>
      <c r="LA51" s="15">
        <f>Tabla24[[#This Row],[ROS_NUM_COR_COD_ROS_TG_NEU]]-Tabla24[[#This Row],[PAS_NUM_COR_COD_ROS_TG_NEU]]</f>
        <v>2.0500000000000003</v>
      </c>
      <c r="LB51" s="15">
        <f>Tabla24[[#This Row],[ROS_DUR_COR_COD_ROS_TG_NEU]]-Tabla24[[#This Row],[PAS_DUR_COR_COD_ROS_TG_NEU]]</f>
        <v>723.40000000000009</v>
      </c>
      <c r="LC51" s="15">
        <f>Tabla24[[#This Row],[ROS_NUM_COR_COD_ROS_TG_POS]]-Tabla24[[#This Row],[PAS_NUM_COR_COD_ROS_TG_POS]]</f>
        <v>1.6105263157894742</v>
      </c>
      <c r="LD51" s="15">
        <f>Tabla24[[#This Row],[ROS_DUR_COR_COD_ROS_TG_POS]]-Tabla24[[#This Row],[PAS_DUR_COR_COD_ROS_TG_POS]]</f>
        <v>638.37777777777774</v>
      </c>
      <c r="LE51" s="15">
        <f>Tabla24[[#This Row],[ROS_NUM_COR_COD_ROS_TG_TOT]]-Tabla24[[#This Row],[PAS_NUM_COR_COD_ROS_TG_TOT]]</f>
        <v>1.8930450029222672</v>
      </c>
      <c r="LF51" s="15">
        <f>Tabla24[[#This Row],[ROS_DUR_COR_COD_ROS_TG_TOT]]-Tabla24[[#This Row],[PAS_DUR_COR_COD_ROS_TG_TOT]]</f>
        <v>754.58620689655163</v>
      </c>
      <c r="LG51" s="15">
        <f>Tabla24[[#This Row],[ROS_NUM_COR_COD_ESC_TG_NEG]]-Tabla24[[#This Row],[PAS_NUM_COR_COD_ESC_TG_NEG]]</f>
        <v>-2.6777777777777776</v>
      </c>
      <c r="LH51" s="15">
        <f>Tabla24[[#This Row],[ROS_DUR_COR_COD_ESC_TG_NEG]]-Tabla24[[#This Row],[PAS_DUR_COR_COD_ESC_TG_NEG]]</f>
        <v>-691.81954887218058</v>
      </c>
      <c r="LI51" s="15">
        <f>Tabla24[[#This Row],[ROS_NUM_COR_COD_ESC_TG_NEU]]-Tabla24[[#This Row],[PAS_NUM_COR_COD_ESC_TG_NEU]]</f>
        <v>-2.8</v>
      </c>
      <c r="LJ51" s="15">
        <f>Tabla24[[#This Row],[ROS_NUM_COR_COD_ESC_TG_NEG]]-Tabla24[[#This Row],[PAS_NUM_COR_COD_ESC_TG_NEG]]</f>
        <v>-2.6777777777777776</v>
      </c>
      <c r="LK51" s="15">
        <f>Tabla24[[#This Row],[ROS_NUM_COR_COD_ESC_TG_POS]]-Tabla24[[#This Row],[PAS_NUM_COR_COD_ESC_TG_POS]]</f>
        <v>-2.689473684210526</v>
      </c>
      <c r="LL51" s="15">
        <f>Tabla24[[#This Row],[ROS_DUR_COR_COD_ESC_TG_POS]]-Tabla24[[#This Row],[PAS_DUR_COR_COD_ESC_TG_POS]]</f>
        <v>-522.52631578947376</v>
      </c>
      <c r="LM51" s="15">
        <f>Tabla24[[#This Row],[ROS_NUM_COR_COD_ESC_TG_TOT]]-Tabla24[[#This Row],[PAS_NUM_COR_COD_ESC_TG_TOT]]</f>
        <v>-2.7282291057860899</v>
      </c>
      <c r="LN51" s="15">
        <f>Tabla24[[#This Row],[ROS_DUR_COR_COD_ESC_TG_TOT]]-Tabla24[[#This Row],[PAS_DUR_COR_COD_ESC_TG_TOT]]</f>
        <v>-534.70235934664242</v>
      </c>
      <c r="LO51" s="15">
        <f>Tabla24[[#This Row],[PAS_NUM_COR_COD_ROS_TG_NEG]]-Tabla24[[#This Row],[ESC_NUM_COR_COD_ROS_TG_NEG]]</f>
        <v>2.15</v>
      </c>
      <c r="LP51" s="15">
        <f>Tabla24[[#This Row],[PAS_DUR_COR_COD_ROS_TG_NEG]]-Tabla24[[#This Row],[ESC_DUR_COR_COD_ROS_TG_NEG]]</f>
        <v>364.0428571428572</v>
      </c>
      <c r="LQ51" s="15">
        <f>Tabla24[[#This Row],[PAS_NUM_COR_COD_ROS_TG_NEU]]-Tabla24[[#This Row],[ESC_NUM_COR_COD_ROS_TG_NEU]]</f>
        <v>2.25</v>
      </c>
      <c r="LR51" s="15">
        <f>Tabla24[[#This Row],[PAS_DUR_COR_COD_ROS_TG_NEU]]-Tabla24[[#This Row],[ESC_DUR_COR_COD_ROS_TG_NEU]]</f>
        <v>514.15714285714284</v>
      </c>
      <c r="LS51" s="15">
        <f>Tabla24[[#This Row],[PAS_NUM_COR_COD_ROS_TG_POS]]-Tabla24[[#This Row],[ESC_NUM_COR_COD_ROS_TG_POS]]</f>
        <v>2.9005847953216373</v>
      </c>
      <c r="LT51" s="15">
        <f>Tabla24[[#This Row],[PAS_DUR_COR_COD_ROS_TG_POS]]-Tabla24[[#This Row],[ESC_DUR_COR_COD_ROS_TG_POS]]</f>
        <v>880.38888888888891</v>
      </c>
      <c r="LU51" s="15">
        <f>Tabla24[[#This Row],[PAS_NUM_COR_COD_ROS_TG_TOT]]-Tabla24[[#This Row],[ESC_NUM_COR_COD_ROS_TG_TOT]]</f>
        <v>2.4172998246639392</v>
      </c>
      <c r="LV51" s="15">
        <f>Tabla24[[#This Row],[PAS_DUR_COR_COD_ROS_TG_TOT]]-Tabla24[[#This Row],[ESC_DUR_COR_COD_ROS_TG_TOT]]</f>
        <v>571.99482758620695</v>
      </c>
      <c r="LW51" s="15">
        <f>Tabla24[[#This Row],[PAS_NUM_COR_COD_ESC_TG_NEG]]-Tabla24[[#This Row],[ESC_NUM_COR_COD_ESC_TG_NEG]]</f>
        <v>-1.4</v>
      </c>
      <c r="LX51" s="15">
        <f>Tabla24[[#This Row],[PAS_DUR_COR_COD_ESC_TG_NEG]]-Tabla24[[#This Row],[ESC_DUR_COR_COD_ESC_TG_NEG]]</f>
        <v>-620.8947368421052</v>
      </c>
      <c r="LY51" s="15">
        <f>Tabla24[[#This Row],[PAS_NUM_COR_COD_ESC_TG_NEU]]-Tabla24[[#This Row],[ESC_NUM_COR_COD_ESC_TG_NEU]]</f>
        <v>-1.9999999999999996</v>
      </c>
      <c r="LZ51" s="15">
        <f>Tabla24[[#This Row],[PAS_DUR_COR_COD_ESC_TG_NEU]]-Tabla24[[#This Row],[ESC_DUR_COR_COD_ESC_TG_NEU]]</f>
        <v>-781.45</v>
      </c>
      <c r="MA51" s="15">
        <f>Tabla24[[#This Row],[PAS_NUM_COR_COD_ESC_TG_POS]]-Tabla24[[#This Row],[ESC_NUM_COR_COD_ESC_TG_POS]]</f>
        <v>-2.4327485380116962</v>
      </c>
      <c r="MB51" s="15">
        <f>Tabla24[[#This Row],[PAS_DUR_COR_COD_ESC_TG_POS]]-Tabla24[[#This Row],[ESC_DUR_COR_COD_ESC_TG_POS]]</f>
        <v>-984.91812865497059</v>
      </c>
      <c r="MC51" s="15">
        <f>Tabla24[[#This Row],[PAS_NUM_COR_COD_ESC_TG_TOT]]-Tabla24[[#This Row],[ESC_NUM_COR_COD_ESC_TG_TOT]]</f>
        <v>-1.9269433080070129</v>
      </c>
      <c r="MD51" s="15">
        <f>Tabla24[[#This Row],[PAS_DUR_COR_COD_ESC_TG_TOT]]-Tabla24[[#This Row],[ESC_DUR_COR_COD_ESC_TG_TOT]]</f>
        <v>-790.51724137931046</v>
      </c>
    </row>
    <row r="52" spans="1:342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  <c r="KY52" s="15">
        <f>Tabla24[[#This Row],[ROS_NUM_COR_COD_ROS_TG_NEG]]-Tabla24[[#This Row],[PAS_NUM_COR_COD_ROS_TG_NEG]]</f>
        <v>2.3611111111111107</v>
      </c>
      <c r="KZ52" s="15">
        <f>Tabla24[[#This Row],[ROS_DUR_COR_COD_ROS_TG_NEG]]-Tabla24[[#This Row],[PAS_DUR_COR_COD_ROS_TG_NEG]]</f>
        <v>661.0877192982457</v>
      </c>
      <c r="LA52" s="15">
        <f>Tabla24[[#This Row],[ROS_NUM_COR_COD_ROS_TG_NEU]]-Tabla24[[#This Row],[PAS_NUM_COR_COD_ROS_TG_NEU]]</f>
        <v>1.9</v>
      </c>
      <c r="LB52" s="15">
        <f>Tabla24[[#This Row],[ROS_DUR_COR_COD_ROS_TG_NEU]]-Tabla24[[#This Row],[PAS_DUR_COR_COD_ROS_TG_NEU]]</f>
        <v>315.66666666666674</v>
      </c>
      <c r="LC52" s="15">
        <f>Tabla24[[#This Row],[ROS_NUM_COR_COD_ROS_TG_POS]]-Tabla24[[#This Row],[PAS_NUM_COR_COD_ROS_TG_POS]]</f>
        <v>1.75</v>
      </c>
      <c r="LD52" s="15">
        <f>Tabla24[[#This Row],[ROS_DUR_COR_COD_ROS_TG_POS]]-Tabla24[[#This Row],[PAS_DUR_COR_COD_ROS_TG_POS]]</f>
        <v>290.45263157894738</v>
      </c>
      <c r="LE52" s="15">
        <f>Tabla24[[#This Row],[ROS_NUM_COR_COD_ROS_TG_TOT]]-Tabla24[[#This Row],[PAS_NUM_COR_COD_ROS_TG_TOT]]</f>
        <v>1.9942528735632181</v>
      </c>
      <c r="LF52" s="15">
        <f>Tabla24[[#This Row],[ROS_DUR_COR_COD_ROS_TG_TOT]]-Tabla24[[#This Row],[PAS_DUR_COR_COD_ROS_TG_TOT]]</f>
        <v>418.08682266009851</v>
      </c>
      <c r="LG52" s="15">
        <f>Tabla24[[#This Row],[ROS_NUM_COR_COD_ESC_TG_NEG]]-Tabla24[[#This Row],[PAS_NUM_COR_COD_ESC_TG_NEG]]</f>
        <v>-2.1555555555555559</v>
      </c>
      <c r="LH52" s="15">
        <f>Tabla24[[#This Row],[ROS_DUR_COR_COD_ESC_TG_NEG]]-Tabla24[[#This Row],[PAS_DUR_COR_COD_ESC_TG_NEG]]</f>
        <v>-459.88888888888891</v>
      </c>
      <c r="LI52" s="15">
        <f>Tabla24[[#This Row],[ROS_NUM_COR_COD_ESC_TG_NEU]]-Tabla24[[#This Row],[PAS_NUM_COR_COD_ESC_TG_NEU]]</f>
        <v>-1.7000000000000002</v>
      </c>
      <c r="LJ52" s="15">
        <f>Tabla24[[#This Row],[ROS_NUM_COR_COD_ESC_TG_NEG]]-Tabla24[[#This Row],[PAS_NUM_COR_COD_ESC_TG_NEG]]</f>
        <v>-2.1555555555555559</v>
      </c>
      <c r="LK52" s="15">
        <f>Tabla24[[#This Row],[ROS_NUM_COR_COD_ESC_TG_POS]]-Tabla24[[#This Row],[PAS_NUM_COR_COD_ESC_TG_POS]]</f>
        <v>-0.79999999999999982</v>
      </c>
      <c r="LL52" s="15">
        <f>Tabla24[[#This Row],[ROS_DUR_COR_COD_ESC_TG_POS]]-Tabla24[[#This Row],[PAS_DUR_COR_COD_ESC_TG_POS]]</f>
        <v>-98.944444444444457</v>
      </c>
      <c r="LM52" s="15">
        <f>Tabla24[[#This Row],[ROS_NUM_COR_COD_ESC_TG_TOT]]-Tabla24[[#This Row],[PAS_NUM_COR_COD_ESC_TG_TOT]]</f>
        <v>-1.5333333333333332</v>
      </c>
      <c r="LN52" s="15">
        <f>Tabla24[[#This Row],[ROS_DUR_COR_COD_ESC_TG_TOT]]-Tabla24[[#This Row],[PAS_DUR_COR_COD_ESC_TG_TOT]]</f>
        <v>-149.3397727272727</v>
      </c>
      <c r="LO52" s="15">
        <f>Tabla24[[#This Row],[PAS_NUM_COR_COD_ROS_TG_NEG]]-Tabla24[[#This Row],[ESC_NUM_COR_COD_ROS_TG_NEG]]</f>
        <v>2.85</v>
      </c>
      <c r="LP52" s="15">
        <f>Tabla24[[#This Row],[PAS_DUR_COR_COD_ROS_TG_NEG]]-Tabla24[[#This Row],[ESC_DUR_COR_COD_ROS_TG_NEG]]</f>
        <v>492.07894736842104</v>
      </c>
      <c r="LQ52" s="15">
        <f>Tabla24[[#This Row],[PAS_NUM_COR_COD_ROS_TG_NEU]]-Tabla24[[#This Row],[ESC_NUM_COR_COD_ROS_TG_NEU]]</f>
        <v>1.3000000000000003</v>
      </c>
      <c r="LR52" s="15">
        <f>Tabla24[[#This Row],[PAS_DUR_COR_COD_ROS_TG_NEU]]-Tabla24[[#This Row],[ESC_DUR_COR_COD_ROS_TG_NEU]]</f>
        <v>209.83333333333326</v>
      </c>
      <c r="LS52" s="15">
        <f>Tabla24[[#This Row],[PAS_NUM_COR_COD_ROS_TG_POS]]-Tabla24[[#This Row],[ESC_NUM_COR_COD_ROS_TG_POS]]</f>
        <v>3.2500000000000004</v>
      </c>
      <c r="LT52" s="15">
        <f>Tabla24[[#This Row],[PAS_DUR_COR_COD_ROS_TG_POS]]-Tabla24[[#This Row],[ESC_DUR_COR_COD_ROS_TG_POS]]</f>
        <v>958.51879699248127</v>
      </c>
      <c r="LU52" s="15">
        <f>Tabla24[[#This Row],[PAS_NUM_COR_COD_ROS_TG_TOT]]-Tabla24[[#This Row],[ESC_NUM_COR_COD_ROS_TG_TOT]]</f>
        <v>2.4666666666666668</v>
      </c>
      <c r="LV52" s="15">
        <f>Tabla24[[#This Row],[PAS_DUR_COR_COD_ROS_TG_TOT]]-Tabla24[[#This Row],[ESC_DUR_COR_COD_ROS_TG_TOT]]</f>
        <v>550.78214285714284</v>
      </c>
      <c r="LW52" s="15">
        <f>Tabla24[[#This Row],[PAS_NUM_COR_COD_ESC_TG_NEG]]-Tabla24[[#This Row],[ESC_NUM_COR_COD_ESC_TG_NEG]]</f>
        <v>-2.1999999999999997</v>
      </c>
      <c r="LX52" s="15">
        <f>Tabla24[[#This Row],[PAS_DUR_COR_COD_ESC_TG_NEG]]-Tabla24[[#This Row],[ESC_DUR_COR_COD_ESC_TG_NEG]]</f>
        <v>-470.01111111111118</v>
      </c>
      <c r="LY52" s="15">
        <f>Tabla24[[#This Row],[PAS_NUM_COR_COD_ESC_TG_NEU]]-Tabla24[[#This Row],[ESC_NUM_COR_COD_ESC_TG_NEU]]</f>
        <v>-1.4000000000000004</v>
      </c>
      <c r="LZ52" s="15">
        <f>Tabla24[[#This Row],[PAS_DUR_COR_COD_ESC_TG_NEU]]-Tabla24[[#This Row],[ESC_DUR_COR_COD_ESC_TG_NEU]]</f>
        <v>-282.04736842105262</v>
      </c>
      <c r="MA52" s="15">
        <f>Tabla24[[#This Row],[PAS_NUM_COR_COD_ESC_TG_POS]]-Tabla24[[#This Row],[ESC_NUM_COR_COD_ESC_TG_POS]]</f>
        <v>-3.3</v>
      </c>
      <c r="MB52" s="15">
        <f>Tabla24[[#This Row],[PAS_DUR_COR_COD_ESC_TG_POS]]-Tabla24[[#This Row],[ESC_DUR_COR_COD_ESC_TG_POS]]</f>
        <v>-856.8555555555555</v>
      </c>
      <c r="MC52" s="15">
        <f>Tabla24[[#This Row],[PAS_NUM_COR_COD_ESC_TG_TOT]]-Tabla24[[#This Row],[ESC_NUM_COR_COD_ESC_TG_TOT]]</f>
        <v>-2.2999999999999998</v>
      </c>
      <c r="MD52" s="15">
        <f>Tabla24[[#This Row],[PAS_DUR_COR_COD_ESC_TG_TOT]]-Tabla24[[#This Row],[ESC_DUR_COR_COD_ESC_TG_TOT]]</f>
        <v>-535.73939393939395</v>
      </c>
    </row>
    <row r="53" spans="1:342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  <c r="KY53" s="15">
        <f>Tabla24[[#This Row],[ROS_NUM_COR_COD_ROS_TG_NEG]]-Tabla24[[#This Row],[PAS_NUM_COR_COD_ROS_TG_NEG]]</f>
        <v>0.91111111111111054</v>
      </c>
      <c r="KZ53" s="15">
        <f>Tabla24[[#This Row],[ROS_DUR_COR_COD_ROS_TG_NEG]]-Tabla24[[#This Row],[PAS_DUR_COR_COD_ROS_TG_NEG]]</f>
        <v>59.261904761904589</v>
      </c>
      <c r="LA53" s="15">
        <f>Tabla24[[#This Row],[ROS_NUM_COR_COD_ROS_TG_NEU]]-Tabla24[[#This Row],[PAS_NUM_COR_COD_ROS_TG_NEU]]</f>
        <v>0.21666666666666634</v>
      </c>
      <c r="LB53" s="15">
        <f>Tabla24[[#This Row],[ROS_DUR_COR_COD_ROS_TG_NEU]]-Tabla24[[#This Row],[PAS_DUR_COR_COD_ROS_TG_NEU]]</f>
        <v>-257.19230769230762</v>
      </c>
      <c r="LC53" s="15">
        <f>Tabla24[[#This Row],[ROS_NUM_COR_COD_ROS_TG_POS]]-Tabla24[[#This Row],[PAS_NUM_COR_COD_ROS_TG_POS]]</f>
        <v>1.8888888888888893</v>
      </c>
      <c r="LD53" s="15">
        <f>Tabla24[[#This Row],[ROS_DUR_COR_COD_ROS_TG_POS]]-Tabla24[[#This Row],[PAS_DUR_COR_COD_ROS_TG_POS]]</f>
        <v>-80.840909090909008</v>
      </c>
      <c r="LE53" s="15">
        <f>Tabla24[[#This Row],[ROS_NUM_COR_COD_ROS_TG_TOT]]-Tabla24[[#This Row],[PAS_NUM_COR_COD_ROS_TG_TOT]]</f>
        <v>1.0055555555555555</v>
      </c>
      <c r="LF53" s="15">
        <f>Tabla24[[#This Row],[ROS_DUR_COR_COD_ROS_TG_TOT]]-Tabla24[[#This Row],[PAS_DUR_COR_COD_ROS_TG_TOT]]</f>
        <v>-92.187198067632835</v>
      </c>
      <c r="LG53" s="15">
        <f>Tabla24[[#This Row],[ROS_NUM_COR_COD_ESC_TG_NEG]]-Tabla24[[#This Row],[PAS_NUM_COR_COD_ESC_TG_NEG]]</f>
        <v>-0.83888888888888902</v>
      </c>
      <c r="LH53" s="15">
        <f>Tabla24[[#This Row],[ROS_DUR_COR_COD_ESC_TG_NEG]]-Tabla24[[#This Row],[PAS_DUR_COR_COD_ESC_TG_NEG]]</f>
        <v>-755.2</v>
      </c>
      <c r="LI53" s="15">
        <f>Tabla24[[#This Row],[ROS_NUM_COR_COD_ESC_TG_NEU]]-Tabla24[[#This Row],[PAS_NUM_COR_COD_ESC_TG_NEU]]</f>
        <v>-0.75</v>
      </c>
      <c r="LJ53" s="15">
        <f>Tabla24[[#This Row],[ROS_NUM_COR_COD_ESC_TG_NEG]]-Tabla24[[#This Row],[PAS_NUM_COR_COD_ESC_TG_NEG]]</f>
        <v>-0.83888888888888902</v>
      </c>
      <c r="LK53" s="15">
        <f>Tabla24[[#This Row],[ROS_NUM_COR_COD_ESC_TG_POS]]-Tabla24[[#This Row],[PAS_NUM_COR_COD_ESC_TG_POS]]</f>
        <v>-1.7555555555555558</v>
      </c>
      <c r="LL53" s="15">
        <f>Tabla24[[#This Row],[ROS_DUR_COR_COD_ESC_TG_POS]]-Tabla24[[#This Row],[PAS_DUR_COR_COD_ESC_TG_POS]]</f>
        <v>-605.41666666666674</v>
      </c>
      <c r="LM53" s="15">
        <f>Tabla24[[#This Row],[ROS_NUM_COR_COD_ESC_TG_TOT]]-Tabla24[[#This Row],[PAS_NUM_COR_COD_ESC_TG_TOT]]</f>
        <v>-1.1148148148148149</v>
      </c>
      <c r="LN53" s="15">
        <f>Tabla24[[#This Row],[ROS_DUR_COR_COD_ESC_TG_TOT]]-Tabla24[[#This Row],[PAS_DUR_COR_COD_ESC_TG_TOT]]</f>
        <v>-708.44791666666674</v>
      </c>
      <c r="LO53" s="15">
        <f>Tabla24[[#This Row],[PAS_NUM_COR_COD_ROS_TG_NEG]]-Tabla24[[#This Row],[ESC_NUM_COR_COD_ROS_TG_NEG]]</f>
        <v>1.7000000000000002</v>
      </c>
      <c r="LP53" s="15">
        <f>Tabla24[[#This Row],[PAS_DUR_COR_COD_ROS_TG_NEG]]-Tabla24[[#This Row],[ESC_DUR_COR_COD_ROS_TG_NEG]]</f>
        <v>1005.3095238095239</v>
      </c>
      <c r="LQ53" s="15">
        <f>Tabla24[[#This Row],[PAS_NUM_COR_COD_ROS_TG_NEU]]-Tabla24[[#This Row],[ESC_NUM_COR_COD_ROS_TG_NEU]]</f>
        <v>1.6722222222222225</v>
      </c>
      <c r="LR53" s="15">
        <f>Tabla24[[#This Row],[PAS_DUR_COR_COD_ROS_TG_NEU]]-Tabla24[[#This Row],[ESC_DUR_COR_COD_ROS_TG_NEU]]</f>
        <v>778.69230769230762</v>
      </c>
      <c r="LS53" s="15">
        <f>Tabla24[[#This Row],[PAS_NUM_COR_COD_ROS_TG_POS]]-Tabla24[[#This Row],[ESC_NUM_COR_COD_ROS_TG_POS]]</f>
        <v>1.5555555555555556</v>
      </c>
      <c r="LT53" s="15">
        <f>Tabla24[[#This Row],[PAS_DUR_COR_COD_ROS_TG_POS]]-Tabla24[[#This Row],[ESC_DUR_COR_COD_ROS_TG_POS]]</f>
        <v>1344.090909090909</v>
      </c>
      <c r="LU53" s="15">
        <f>Tabla24[[#This Row],[PAS_NUM_COR_COD_ROS_TG_TOT]]-Tabla24[[#This Row],[ESC_NUM_COR_COD_ROS_TG_TOT]]</f>
        <v>1.6452380952380954</v>
      </c>
      <c r="LV53" s="15">
        <f>Tabla24[[#This Row],[PAS_DUR_COR_COD_ROS_TG_TOT]]-Tabla24[[#This Row],[ESC_DUR_COR_COD_ROS_TG_TOT]]</f>
        <v>1047.8611111111111</v>
      </c>
      <c r="LW53" s="15">
        <f>Tabla24[[#This Row],[PAS_NUM_COR_COD_ESC_TG_NEG]]-Tabla24[[#This Row],[ESC_NUM_COR_COD_ESC_TG_NEG]]</f>
        <v>-1.5499999999999998</v>
      </c>
      <c r="LX53" s="15">
        <f>Tabla24[[#This Row],[PAS_DUR_COR_COD_ESC_TG_NEG]]-Tabla24[[#This Row],[ESC_DUR_COR_COD_ESC_TG_NEG]]</f>
        <v>507.59999999999991</v>
      </c>
      <c r="LY53" s="15">
        <f>Tabla24[[#This Row],[PAS_NUM_COR_COD_ESC_TG_NEU]]-Tabla24[[#This Row],[ESC_NUM_COR_COD_ESC_TG_NEU]]</f>
        <v>-1.4722222222222223</v>
      </c>
      <c r="LZ53" s="15">
        <f>Tabla24[[#This Row],[PAS_DUR_COR_COD_ESC_TG_NEU]]-Tabla24[[#This Row],[ESC_DUR_COR_COD_ESC_TG_NEU]]</f>
        <v>346.7444444444443</v>
      </c>
      <c r="MA53" s="15">
        <f>Tabla24[[#This Row],[PAS_NUM_COR_COD_ESC_TG_POS]]-Tabla24[[#This Row],[ESC_NUM_COR_COD_ESC_TG_POS]]</f>
        <v>-1.4666666666666668</v>
      </c>
      <c r="MB53" s="15">
        <f>Tabla24[[#This Row],[PAS_DUR_COR_COD_ESC_TG_POS]]-Tabla24[[#This Row],[ESC_DUR_COR_COD_ESC_TG_POS]]</f>
        <v>244.27777777777783</v>
      </c>
      <c r="MC53" s="15">
        <f>Tabla24[[#This Row],[PAS_NUM_COR_COD_ESC_TG_TOT]]-Tabla24[[#This Row],[ESC_NUM_COR_COD_ESC_TG_TOT]]</f>
        <v>-1.4976190476190476</v>
      </c>
      <c r="MD53" s="15">
        <f>Tabla24[[#This Row],[PAS_DUR_COR_COD_ESC_TG_TOT]]-Tabla24[[#This Row],[ESC_DUR_COR_COD_ESC_TG_TOT]]</f>
        <v>362.06696428571422</v>
      </c>
    </row>
    <row r="54" spans="1:342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  <c r="KY54" s="15">
        <f>Tabla24[[#This Row],[ROS_NUM_COR_COD_ROS_TG_NEG]]-Tabla24[[#This Row],[PAS_NUM_COR_COD_ROS_TG_NEG]]</f>
        <v>1.3722222222222222</v>
      </c>
      <c r="KZ54" s="15">
        <f>Tabla24[[#This Row],[ROS_DUR_COR_COD_ROS_TG_NEG]]-Tabla24[[#This Row],[PAS_DUR_COR_COD_ROS_TG_NEG]]</f>
        <v>300.1111111111112</v>
      </c>
      <c r="LA54" s="15">
        <f>Tabla24[[#This Row],[ROS_NUM_COR_COD_ROS_TG_NEU]]-Tabla24[[#This Row],[PAS_NUM_COR_COD_ROS_TG_NEU]]</f>
        <v>2.2000000000000002</v>
      </c>
      <c r="LB54" s="15">
        <f>Tabla24[[#This Row],[ROS_DUR_COR_COD_ROS_TG_NEU]]-Tabla24[[#This Row],[PAS_DUR_COR_COD_ROS_TG_NEU]]</f>
        <v>352.07189542483661</v>
      </c>
      <c r="LC54" s="15">
        <f>Tabla24[[#This Row],[ROS_NUM_COR_COD_ROS_TG_POS]]-Tabla24[[#This Row],[PAS_NUM_COR_COD_ROS_TG_POS]]</f>
        <v>1.3222222222222224</v>
      </c>
      <c r="LD54" s="15">
        <f>Tabla24[[#This Row],[ROS_DUR_COR_COD_ROS_TG_POS]]-Tabla24[[#This Row],[PAS_DUR_COR_COD_ROS_TG_POS]]</f>
        <v>167.17777777777792</v>
      </c>
      <c r="LE54" s="15">
        <f>Tabla24[[#This Row],[ROS_NUM_COR_COD_ROS_TG_TOT]]-Tabla24[[#This Row],[PAS_NUM_COR_COD_ROS_TG_TOT]]</f>
        <v>1.6314814814814818</v>
      </c>
      <c r="LF54" s="15">
        <f>Tabla24[[#This Row],[ROS_DUR_COR_COD_ROS_TG_TOT]]-Tabla24[[#This Row],[PAS_DUR_COR_COD_ROS_TG_TOT]]</f>
        <v>263.55286195286192</v>
      </c>
      <c r="LG54" s="15">
        <f>Tabla24[[#This Row],[ROS_NUM_COR_COD_ESC_TG_NEG]]-Tabla24[[#This Row],[PAS_NUM_COR_COD_ESC_TG_NEG]]</f>
        <v>-1.0111111111111111</v>
      </c>
      <c r="LH54" s="15">
        <f>Tabla24[[#This Row],[ROS_DUR_COR_COD_ESC_TG_NEG]]-Tabla24[[#This Row],[PAS_DUR_COR_COD_ESC_TG_NEG]]</f>
        <v>-368.38888888888891</v>
      </c>
      <c r="LI54" s="15">
        <f>Tabla24[[#This Row],[ROS_NUM_COR_COD_ESC_TG_NEU]]-Tabla24[[#This Row],[PAS_NUM_COR_COD_ESC_TG_NEU]]</f>
        <v>-1.161111111111111</v>
      </c>
      <c r="LJ54" s="15">
        <f>Tabla24[[#This Row],[ROS_NUM_COR_COD_ESC_TG_NEG]]-Tabla24[[#This Row],[PAS_NUM_COR_COD_ESC_TG_NEG]]</f>
        <v>-1.0111111111111111</v>
      </c>
      <c r="LK54" s="15">
        <f>Tabla24[[#This Row],[ROS_NUM_COR_COD_ESC_TG_POS]]-Tabla24[[#This Row],[PAS_NUM_COR_COD_ESC_TG_POS]]</f>
        <v>-0.79999999999999982</v>
      </c>
      <c r="LL54" s="15">
        <f>Tabla24[[#This Row],[ROS_DUR_COR_COD_ESC_TG_POS]]-Tabla24[[#This Row],[PAS_DUR_COR_COD_ESC_TG_POS]]</f>
        <v>-191.27067669172936</v>
      </c>
      <c r="LM54" s="15">
        <f>Tabla24[[#This Row],[ROS_NUM_COR_COD_ESC_TG_TOT]]-Tabla24[[#This Row],[PAS_NUM_COR_COD_ESC_TG_TOT]]</f>
        <v>-0.99074074074074092</v>
      </c>
      <c r="LN54" s="15">
        <f>Tabla24[[#This Row],[ROS_DUR_COR_COD_ESC_TG_TOT]]-Tabla24[[#This Row],[PAS_DUR_COR_COD_ESC_TG_TOT]]</f>
        <v>-275.89942528735639</v>
      </c>
      <c r="LO54" s="15">
        <f>Tabla24[[#This Row],[PAS_NUM_COR_COD_ROS_TG_NEG]]-Tabla24[[#This Row],[ESC_NUM_COR_COD_ROS_TG_NEG]]</f>
        <v>0.40555555555555545</v>
      </c>
      <c r="LP54" s="15">
        <f>Tabla24[[#This Row],[PAS_DUR_COR_COD_ROS_TG_NEG]]-Tabla24[[#This Row],[ESC_DUR_COR_COD_ROS_TG_NEG]]</f>
        <v>-730.94444444444446</v>
      </c>
      <c r="LQ54" s="15">
        <f>Tabla24[[#This Row],[PAS_NUM_COR_COD_ROS_TG_NEU]]-Tabla24[[#This Row],[ESC_NUM_COR_COD_ROS_TG_NEU]]</f>
        <v>1.0222222222222221</v>
      </c>
      <c r="LR54" s="15">
        <f>Tabla24[[#This Row],[PAS_DUR_COR_COD_ROS_TG_NEU]]-Tabla24[[#This Row],[ESC_DUR_COR_COD_ROS_TG_NEU]]</f>
        <v>218.53921568627459</v>
      </c>
      <c r="LS54" s="15">
        <f>Tabla24[[#This Row],[PAS_NUM_COR_COD_ROS_TG_POS]]-Tabla24[[#This Row],[ESC_NUM_COR_COD_ROS_TG_POS]]</f>
        <v>1.3444444444444446</v>
      </c>
      <c r="LT54" s="15">
        <f>Tabla24[[#This Row],[PAS_DUR_COR_COD_ROS_TG_POS]]-Tabla24[[#This Row],[ESC_DUR_COR_COD_ROS_TG_POS]]</f>
        <v>277.26666666666654</v>
      </c>
      <c r="LU54" s="15">
        <f>Tabla24[[#This Row],[PAS_NUM_COR_COD_ROS_TG_TOT]]-Tabla24[[#This Row],[ESC_NUM_COR_COD_ROS_TG_TOT]]</f>
        <v>0.92407407407407405</v>
      </c>
      <c r="LV54" s="15">
        <f>Tabla24[[#This Row],[PAS_DUR_COR_COD_ROS_TG_TOT]]-Tabla24[[#This Row],[ESC_DUR_COR_COD_ROS_TG_TOT]]</f>
        <v>-1.4579545454545269</v>
      </c>
      <c r="LW54" s="15">
        <f>Tabla24[[#This Row],[PAS_NUM_COR_COD_ESC_TG_NEG]]-Tabla24[[#This Row],[ESC_NUM_COR_COD_ESC_TG_NEG]]</f>
        <v>-0.98888888888888937</v>
      </c>
      <c r="LX54" s="15">
        <f>Tabla24[[#This Row],[PAS_DUR_COR_COD_ESC_TG_NEG]]-Tabla24[[#This Row],[ESC_DUR_COR_COD_ESC_TG_NEG]]</f>
        <v>-515.5</v>
      </c>
      <c r="LY54" s="15">
        <f>Tabla24[[#This Row],[PAS_NUM_COR_COD_ESC_TG_NEU]]-Tabla24[[#This Row],[ESC_NUM_COR_COD_ESC_TG_NEU]]</f>
        <v>-1.7277777777777779</v>
      </c>
      <c r="LZ54" s="15">
        <f>Tabla24[[#This Row],[PAS_DUR_COR_COD_ESC_TG_NEU]]-Tabla24[[#This Row],[ESC_DUR_COR_COD_ESC_TG_NEU]]</f>
        <v>-497.63815789473688</v>
      </c>
      <c r="MA54" s="15">
        <f>Tabla24[[#This Row],[PAS_NUM_COR_COD_ESC_TG_POS]]-Tabla24[[#This Row],[ESC_NUM_COR_COD_ESC_TG_POS]]</f>
        <v>-1.8666666666666671</v>
      </c>
      <c r="MB54" s="15">
        <f>Tabla24[[#This Row],[PAS_DUR_COR_COD_ESC_TG_POS]]-Tabla24[[#This Row],[ESC_DUR_COR_COD_ESC_TG_POS]]</f>
        <v>-722.15789473684208</v>
      </c>
      <c r="MC54" s="15">
        <f>Tabla24[[#This Row],[PAS_NUM_COR_COD_ESC_TG_TOT]]-Tabla24[[#This Row],[ESC_NUM_COR_COD_ESC_TG_TOT]]</f>
        <v>-1.5277777777777772</v>
      </c>
      <c r="MD54" s="15">
        <f>Tabla24[[#This Row],[PAS_DUR_COR_COD_ESC_TG_TOT]]-Tabla24[[#This Row],[ESC_DUR_COR_COD_ESC_TG_TOT]]</f>
        <v>-574.86506746626674</v>
      </c>
    </row>
    <row r="55" spans="1:342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  <c r="KY55" s="15">
        <f>Tabla24[[#This Row],[ROS_NUM_COR_COD_ROS_TG_NEG]]-Tabla24[[#This Row],[PAS_NUM_COR_COD_ROS_TG_NEG]]</f>
        <v>3.6055555555555552</v>
      </c>
      <c r="KZ55" s="15">
        <f>Tabla24[[#This Row],[ROS_DUR_COR_COD_ROS_TG_NEG]]-Tabla24[[#This Row],[PAS_DUR_COR_COD_ROS_TG_NEG]]</f>
        <v>126.08888888888896</v>
      </c>
      <c r="LA55" s="15">
        <f>Tabla24[[#This Row],[ROS_NUM_COR_COD_ROS_TG_NEU]]-Tabla24[[#This Row],[PAS_NUM_COR_COD_ROS_TG_NEU]]</f>
        <v>4.6500000000000004</v>
      </c>
      <c r="LB55" s="15">
        <f>Tabla24[[#This Row],[ROS_DUR_COR_COD_ROS_TG_NEU]]-Tabla24[[#This Row],[PAS_DUR_COR_COD_ROS_TG_NEU]]</f>
        <v>567.79999999999995</v>
      </c>
      <c r="LC55" s="15">
        <f>Tabla24[[#This Row],[ROS_NUM_COR_COD_ROS_TG_POS]]-Tabla24[[#This Row],[PAS_NUM_COR_COD_ROS_TG_POS]]</f>
        <v>4.9499999999999993</v>
      </c>
      <c r="LD55" s="15">
        <f>Tabla24[[#This Row],[ROS_DUR_COR_COD_ROS_TG_POS]]-Tabla24[[#This Row],[PAS_DUR_COR_COD_ROS_TG_POS]]</f>
        <v>469.90000000000009</v>
      </c>
      <c r="LE55" s="15">
        <f>Tabla24[[#This Row],[ROS_NUM_COR_COD_ROS_TG_TOT]]-Tabla24[[#This Row],[PAS_NUM_COR_COD_ROS_TG_TOT]]</f>
        <v>4.4224137931034484</v>
      </c>
      <c r="LF55" s="15">
        <f>Tabla24[[#This Row],[ROS_DUR_COR_COD_ROS_TG_TOT]]-Tabla24[[#This Row],[PAS_DUR_COR_COD_ROS_TG_TOT]]</f>
        <v>392.20459770114951</v>
      </c>
      <c r="LG55" s="15">
        <f>Tabla24[[#This Row],[ROS_NUM_COR_COD_ESC_TG_NEG]]-Tabla24[[#This Row],[PAS_NUM_COR_COD_ESC_TG_NEG]]</f>
        <v>-7.7777777777777501E-2</v>
      </c>
      <c r="LH55" s="15">
        <f>Tabla24[[#This Row],[ROS_DUR_COR_COD_ESC_TG_NEG]]-Tabla24[[#This Row],[PAS_DUR_COR_COD_ESC_TG_NEG]]</f>
        <v>-656.41428571428571</v>
      </c>
      <c r="LI55" s="15">
        <f>Tabla24[[#This Row],[ROS_NUM_COR_COD_ESC_TG_NEU]]-Tabla24[[#This Row],[PAS_NUM_COR_COD_ESC_TG_NEU]]</f>
        <v>-0.5</v>
      </c>
      <c r="LJ55" s="15">
        <f>Tabla24[[#This Row],[ROS_NUM_COR_COD_ESC_TG_NEG]]-Tabla24[[#This Row],[PAS_NUM_COR_COD_ESC_TG_NEG]]</f>
        <v>-7.7777777777777501E-2</v>
      </c>
      <c r="LK55" s="15">
        <f>Tabla24[[#This Row],[ROS_NUM_COR_COD_ESC_TG_POS]]-Tabla24[[#This Row],[PAS_NUM_COR_COD_ESC_TG_POS]]</f>
        <v>-0.55000000000000004</v>
      </c>
      <c r="LL55" s="15">
        <f>Tabla24[[#This Row],[ROS_DUR_COR_COD_ESC_TG_POS]]-Tabla24[[#This Row],[PAS_DUR_COR_COD_ESC_TG_POS]]</f>
        <v>-536.125</v>
      </c>
      <c r="LM55" s="15">
        <f>Tabla24[[#This Row],[ROS_NUM_COR_COD_ESC_TG_TOT]]-Tabla24[[#This Row],[PAS_NUM_COR_COD_ESC_TG_TOT]]</f>
        <v>-0.38218390804597702</v>
      </c>
      <c r="LN55" s="15">
        <f>Tabla24[[#This Row],[ROS_DUR_COR_COD_ESC_TG_TOT]]-Tabla24[[#This Row],[PAS_DUR_COR_COD_ESC_TG_TOT]]</f>
        <v>-509.69117647058829</v>
      </c>
      <c r="LO55" s="15">
        <f>Tabla24[[#This Row],[PAS_NUM_COR_COD_ROS_TG_NEG]]-Tabla24[[#This Row],[ESC_NUM_COR_COD_ROS_TG_NEG]]</f>
        <v>-0.34999999999999987</v>
      </c>
      <c r="LP55" s="15">
        <f>Tabla24[[#This Row],[PAS_DUR_COR_COD_ROS_TG_NEG]]-Tabla24[[#This Row],[ESC_DUR_COR_COD_ROS_TG_NEG]]</f>
        <v>381.79999999999995</v>
      </c>
      <c r="LQ55" s="15">
        <f>Tabla24[[#This Row],[PAS_NUM_COR_COD_ROS_TG_NEU]]-Tabla24[[#This Row],[ESC_NUM_COR_COD_ROS_TG_NEU]]</f>
        <v>-1.0500000000000003</v>
      </c>
      <c r="LR55" s="15">
        <f>Tabla24[[#This Row],[PAS_DUR_COR_COD_ROS_TG_NEU]]-Tabla24[[#This Row],[ESC_DUR_COR_COD_ROS_TG_NEU]]</f>
        <v>53.366666666666674</v>
      </c>
      <c r="LS55" s="15">
        <f>Tabla24[[#This Row],[PAS_NUM_COR_COD_ROS_TG_POS]]-Tabla24[[#This Row],[ESC_NUM_COR_COD_ROS_TG_POS]]</f>
        <v>-0.55000000000000027</v>
      </c>
      <c r="LT55" s="15">
        <f>Tabla24[[#This Row],[PAS_DUR_COR_COD_ROS_TG_POS]]-Tabla24[[#This Row],[ESC_DUR_COR_COD_ROS_TG_POS]]</f>
        <v>192.79999999999995</v>
      </c>
      <c r="LU55" s="15">
        <f>Tabla24[[#This Row],[PAS_NUM_COR_COD_ROS_TG_TOT]]-Tabla24[[#This Row],[ESC_NUM_COR_COD_ROS_TG_TOT]]</f>
        <v>-0.64999999999999991</v>
      </c>
      <c r="LV55" s="15">
        <f>Tabla24[[#This Row],[PAS_DUR_COR_COD_ROS_TG_TOT]]-Tabla24[[#This Row],[ESC_DUR_COR_COD_ROS_TG_TOT]]</f>
        <v>211.14385964912276</v>
      </c>
      <c r="LW55" s="15">
        <f>Tabla24[[#This Row],[PAS_NUM_COR_COD_ESC_TG_NEG]]-Tabla24[[#This Row],[ESC_NUM_COR_COD_ESC_TG_NEG]]</f>
        <v>-3.3</v>
      </c>
      <c r="LX55" s="15">
        <f>Tabla24[[#This Row],[PAS_DUR_COR_COD_ESC_TG_NEG]]-Tabla24[[#This Row],[ESC_DUR_COR_COD_ESC_TG_NEG]]</f>
        <v>-93.5</v>
      </c>
      <c r="LY55" s="15">
        <f>Tabla24[[#This Row],[PAS_NUM_COR_COD_ESC_TG_NEU]]-Tabla24[[#This Row],[ESC_NUM_COR_COD_ESC_TG_NEU]]</f>
        <v>-2.9</v>
      </c>
      <c r="LZ55" s="15">
        <f>Tabla24[[#This Row],[PAS_DUR_COR_COD_ESC_TG_NEU]]-Tabla24[[#This Row],[ESC_DUR_COR_COD_ESC_TG_NEU]]</f>
        <v>-126.96923076923076</v>
      </c>
      <c r="MA55" s="15">
        <f>Tabla24[[#This Row],[PAS_NUM_COR_COD_ESC_TG_POS]]-Tabla24[[#This Row],[ESC_NUM_COR_COD_ESC_TG_POS]]</f>
        <v>-3.35</v>
      </c>
      <c r="MB55" s="15">
        <f>Tabla24[[#This Row],[PAS_DUR_COR_COD_ESC_TG_POS]]-Tabla24[[#This Row],[ESC_DUR_COR_COD_ESC_TG_POS]]</f>
        <v>-169.29999999999995</v>
      </c>
      <c r="MC55" s="15">
        <f>Tabla24[[#This Row],[PAS_NUM_COR_COD_ESC_TG_TOT]]-Tabla24[[#This Row],[ESC_NUM_COR_COD_ESC_TG_TOT]]</f>
        <v>-3.1833333333333331</v>
      </c>
      <c r="MD55" s="15">
        <f>Tabla24[[#This Row],[PAS_DUR_COR_COD_ESC_TG_TOT]]-Tabla24[[#This Row],[ESC_DUR_COR_COD_ESC_TG_TOT]]</f>
        <v>-136.12549019607832</v>
      </c>
    </row>
    <row r="56" spans="1:342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  <c r="KY56" s="15">
        <f>Tabla24[[#This Row],[ROS_NUM_COR_COD_ROS_TG_NEG]]-Tabla24[[#This Row],[PAS_NUM_COR_COD_ROS_TG_NEG]]</f>
        <v>1.6</v>
      </c>
      <c r="KZ56" s="15">
        <f>Tabla24[[#This Row],[ROS_DUR_COR_COD_ROS_TG_NEG]]-Tabla24[[#This Row],[PAS_DUR_COR_COD_ROS_TG_NEG]]</f>
        <v>485.79999999999995</v>
      </c>
      <c r="LA56" s="15">
        <f>Tabla24[[#This Row],[ROS_NUM_COR_COD_ROS_TG_NEU]]-Tabla24[[#This Row],[PAS_NUM_COR_COD_ROS_TG_NEU]]</f>
        <v>-0.10000000000000009</v>
      </c>
      <c r="LB56" s="15">
        <f>Tabla24[[#This Row],[ROS_DUR_COR_COD_ROS_TG_NEU]]-Tabla24[[#This Row],[PAS_DUR_COR_COD_ROS_TG_NEU]]</f>
        <v>132.875</v>
      </c>
      <c r="LC56" s="15">
        <f>Tabla24[[#This Row],[ROS_NUM_COR_COD_ROS_TG_POS]]-Tabla24[[#This Row],[PAS_NUM_COR_COD_ROS_TG_POS]]</f>
        <v>-0.25</v>
      </c>
      <c r="LD56" s="15">
        <f>Tabla24[[#This Row],[ROS_DUR_COR_COD_ROS_TG_POS]]-Tabla24[[#This Row],[PAS_DUR_COR_COD_ROS_TG_POS]]</f>
        <v>287.95098039215668</v>
      </c>
      <c r="LE56" s="15">
        <f>Tabla24[[#This Row],[ROS_NUM_COR_COD_ROS_TG_TOT]]-Tabla24[[#This Row],[PAS_NUM_COR_COD_ROS_TG_TOT]]</f>
        <v>0.41666666666666652</v>
      </c>
      <c r="LF56" s="15">
        <f>Tabla24[[#This Row],[ROS_DUR_COR_COD_ROS_TG_TOT]]-Tabla24[[#This Row],[PAS_DUR_COR_COD_ROS_TG_TOT]]</f>
        <v>320.25416666666683</v>
      </c>
      <c r="LG56" s="15">
        <f>Tabla24[[#This Row],[ROS_NUM_COR_COD_ESC_TG_NEG]]-Tabla24[[#This Row],[PAS_NUM_COR_COD_ESC_TG_NEG]]</f>
        <v>-0.39999999999999991</v>
      </c>
      <c r="LH56" s="15">
        <f>Tabla24[[#This Row],[ROS_DUR_COR_COD_ESC_TG_NEG]]-Tabla24[[#This Row],[PAS_DUR_COR_COD_ESC_TG_NEG]]</f>
        <v>10.4375</v>
      </c>
      <c r="LI56" s="15">
        <f>Tabla24[[#This Row],[ROS_NUM_COR_COD_ESC_TG_NEU]]-Tabla24[[#This Row],[PAS_NUM_COR_COD_ESC_TG_NEU]]</f>
        <v>1.1499999999999999</v>
      </c>
      <c r="LJ56" s="15">
        <f>Tabla24[[#This Row],[ROS_NUM_COR_COD_ESC_TG_NEG]]-Tabla24[[#This Row],[PAS_NUM_COR_COD_ESC_TG_NEG]]</f>
        <v>-0.39999999999999991</v>
      </c>
      <c r="LK56" s="15">
        <f>Tabla24[[#This Row],[ROS_NUM_COR_COD_ESC_TG_POS]]-Tabla24[[#This Row],[PAS_NUM_COR_COD_ESC_TG_POS]]</f>
        <v>0.69999999999999973</v>
      </c>
      <c r="LL56" s="15">
        <f>Tabla24[[#This Row],[ROS_DUR_COR_COD_ESC_TG_POS]]-Tabla24[[#This Row],[PAS_DUR_COR_COD_ESC_TG_POS]]</f>
        <v>423.53676470588243</v>
      </c>
      <c r="LM56" s="15">
        <f>Tabla24[[#This Row],[ROS_NUM_COR_COD_ESC_TG_TOT]]-Tabla24[[#This Row],[PAS_NUM_COR_COD_ESC_TG_TOT]]</f>
        <v>0.48333333333333339</v>
      </c>
      <c r="LN56" s="15">
        <f>Tabla24[[#This Row],[ROS_DUR_COR_COD_ESC_TG_TOT]]-Tabla24[[#This Row],[PAS_DUR_COR_COD_ESC_TG_TOT]]</f>
        <v>189.49365942028976</v>
      </c>
      <c r="LO56" s="15">
        <f>Tabla24[[#This Row],[PAS_NUM_COR_COD_ROS_TG_NEG]]-Tabla24[[#This Row],[ESC_NUM_COR_COD_ROS_TG_NEG]]</f>
        <v>2.1</v>
      </c>
      <c r="LP56" s="15">
        <f>Tabla24[[#This Row],[PAS_DUR_COR_COD_ROS_TG_NEG]]-Tabla24[[#This Row],[ESC_DUR_COR_COD_ROS_TG_NEG]]</f>
        <v>644.95000000000005</v>
      </c>
      <c r="LQ56" s="15">
        <f>Tabla24[[#This Row],[PAS_NUM_COR_COD_ROS_TG_NEU]]-Tabla24[[#This Row],[ESC_NUM_COR_COD_ROS_TG_NEU]]</f>
        <v>2.5333333333333337</v>
      </c>
      <c r="LR56" s="15">
        <f>Tabla24[[#This Row],[PAS_DUR_COR_COD_ROS_TG_NEU]]-Tabla24[[#This Row],[ESC_DUR_COR_COD_ROS_TG_NEU]]</f>
        <v>881.02499999999998</v>
      </c>
      <c r="LS56" s="15">
        <f>Tabla24[[#This Row],[PAS_NUM_COR_COD_ROS_TG_POS]]-Tabla24[[#This Row],[ESC_NUM_COR_COD_ROS_TG_POS]]</f>
        <v>0.65000000000000036</v>
      </c>
      <c r="LT56" s="15">
        <f>Tabla24[[#This Row],[PAS_DUR_COR_COD_ROS_TG_POS]]-Tabla24[[#This Row],[ESC_DUR_COR_COD_ROS_TG_POS]]</f>
        <v>438.77124183006549</v>
      </c>
      <c r="LU56" s="15">
        <f>Tabla24[[#This Row],[PAS_NUM_COR_COD_ROS_TG_TOT]]-Tabla24[[#This Row],[ESC_NUM_COR_COD_ROS_TG_TOT]]</f>
        <v>1.7327586206896552</v>
      </c>
      <c r="LV56" s="15">
        <f>Tabla24[[#This Row],[PAS_DUR_COR_COD_ROS_TG_TOT]]-Tabla24[[#This Row],[ESC_DUR_COR_COD_ROS_TG_TOT]]</f>
        <v>610.86805555555543</v>
      </c>
      <c r="LW56" s="15">
        <f>Tabla24[[#This Row],[PAS_NUM_COR_COD_ESC_TG_NEG]]-Tabla24[[#This Row],[ESC_NUM_COR_COD_ESC_TG_NEG]]</f>
        <v>-3.4000000000000004</v>
      </c>
      <c r="LX56" s="15">
        <f>Tabla24[[#This Row],[PAS_DUR_COR_COD_ESC_TG_NEG]]-Tabla24[[#This Row],[ESC_DUR_COR_COD_ESC_TG_NEG]]</f>
        <v>-634.23749999999995</v>
      </c>
      <c r="LY56" s="15">
        <f>Tabla24[[#This Row],[PAS_NUM_COR_COD_ESC_TG_NEU]]-Tabla24[[#This Row],[ESC_NUM_COR_COD_ESC_TG_NEU]]</f>
        <v>-3.3722222222222222</v>
      </c>
      <c r="LZ56" s="15">
        <f>Tabla24[[#This Row],[PAS_DUR_COR_COD_ESC_TG_NEU]]-Tabla24[[#This Row],[ESC_DUR_COR_COD_ESC_TG_NEU]]</f>
        <v>-660.17777777777769</v>
      </c>
      <c r="MA56" s="15">
        <f>Tabla24[[#This Row],[PAS_NUM_COR_COD_ESC_TG_POS]]-Tabla24[[#This Row],[ESC_NUM_COR_COD_ESC_TG_POS]]</f>
        <v>-1.0999999999999996</v>
      </c>
      <c r="MB56" s="15">
        <f>Tabla24[[#This Row],[PAS_DUR_COR_COD_ESC_TG_POS]]-Tabla24[[#This Row],[ESC_DUR_COR_COD_ESC_TG_POS]]</f>
        <v>-342.74509803921569</v>
      </c>
      <c r="MC56" s="15">
        <f>Tabla24[[#This Row],[PAS_NUM_COR_COD_ESC_TG_TOT]]-Tabla24[[#This Row],[ESC_NUM_COR_COD_ESC_TG_TOT]]</f>
        <v>-2.6074712643678164</v>
      </c>
      <c r="MD56" s="15">
        <f>Tabla24[[#This Row],[PAS_DUR_COR_COD_ESC_TG_TOT]]-Tabla24[[#This Row],[ESC_DUR_COR_COD_ESC_TG_TOT]]</f>
        <v>-555.61011904761904</v>
      </c>
    </row>
    <row r="57" spans="1:342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  <c r="KY57" s="15">
        <f>Tabla24[[#This Row],[ROS_NUM_COR_COD_ROS_TG_NEG]]-Tabla24[[#This Row],[PAS_NUM_COR_COD_ROS_TG_NEG]]</f>
        <v>1.2749999999999999</v>
      </c>
      <c r="KZ57" s="15">
        <f>Tabla24[[#This Row],[ROS_DUR_COR_COD_ROS_TG_NEG]]-Tabla24[[#This Row],[PAS_DUR_COR_COD_ROS_TG_NEG]]</f>
        <v>291.27631578947364</v>
      </c>
      <c r="LA57" s="15">
        <f>Tabla24[[#This Row],[ROS_NUM_COR_COD_ROS_TG_NEU]]-Tabla24[[#This Row],[PAS_NUM_COR_COD_ROS_TG_NEU]]</f>
        <v>2.85</v>
      </c>
      <c r="LB57" s="15">
        <f>Tabla24[[#This Row],[ROS_DUR_COR_COD_ROS_TG_NEU]]-Tabla24[[#This Row],[PAS_DUR_COR_COD_ROS_TG_NEU]]</f>
        <v>775.45</v>
      </c>
      <c r="LC57" s="15">
        <f>Tabla24[[#This Row],[ROS_NUM_COR_COD_ROS_TG_POS]]-Tabla24[[#This Row],[PAS_NUM_COR_COD_ROS_TG_POS]]</f>
        <v>0.85263157894736841</v>
      </c>
      <c r="LD57" s="15">
        <f>Tabla24[[#This Row],[ROS_DUR_COR_COD_ROS_TG_POS]]-Tabla24[[#This Row],[PAS_DUR_COR_COD_ROS_TG_POS]]</f>
        <v>280.90000000000009</v>
      </c>
      <c r="LE57" s="15">
        <f>Tabla24[[#This Row],[ROS_NUM_COR_COD_ROS_TG_TOT]]-Tabla24[[#This Row],[PAS_NUM_COR_COD_ROS_TG_TOT]]</f>
        <v>1.6329856584093876</v>
      </c>
      <c r="LF57" s="15">
        <f>Tabla24[[#This Row],[ROS_DUR_COR_COD_ROS_TG_TOT]]-Tabla24[[#This Row],[PAS_DUR_COR_COD_ROS_TG_TOT]]</f>
        <v>446.34615384615381</v>
      </c>
      <c r="LG57" s="15">
        <f>Tabla24[[#This Row],[ROS_NUM_COR_COD_ESC_TG_NEG]]-Tabla24[[#This Row],[PAS_NUM_COR_COD_ESC_TG_NEG]]</f>
        <v>-1.7250000000000001</v>
      </c>
      <c r="LH57" s="15">
        <f>Tabla24[[#This Row],[ROS_DUR_COR_COD_ESC_TG_NEG]]-Tabla24[[#This Row],[PAS_DUR_COR_COD_ESC_TG_NEG]]</f>
        <v>-459.33834586466162</v>
      </c>
      <c r="LI57" s="15">
        <f>Tabla24[[#This Row],[ROS_NUM_COR_COD_ESC_TG_NEU]]-Tabla24[[#This Row],[PAS_NUM_COR_COD_ESC_TG_NEU]]</f>
        <v>-2.7749999999999999</v>
      </c>
      <c r="LJ57" s="15">
        <f>Tabla24[[#This Row],[ROS_NUM_COR_COD_ESC_TG_NEG]]-Tabla24[[#This Row],[PAS_NUM_COR_COD_ESC_TG_NEG]]</f>
        <v>-1.7250000000000001</v>
      </c>
      <c r="LK57" s="15">
        <f>Tabla24[[#This Row],[ROS_NUM_COR_COD_ESC_TG_POS]]-Tabla24[[#This Row],[PAS_NUM_COR_COD_ESC_TG_POS]]</f>
        <v>-1.8578947368421053</v>
      </c>
      <c r="LL57" s="15">
        <f>Tabla24[[#This Row],[ROS_DUR_COR_COD_ESC_TG_POS]]-Tabla24[[#This Row],[PAS_DUR_COR_COD_ESC_TG_POS]]</f>
        <v>-283.29323308270671</v>
      </c>
      <c r="LM57" s="15">
        <f>Tabla24[[#This Row],[ROS_NUM_COR_COD_ESC_TG_TOT]]-Tabla24[[#This Row],[PAS_NUM_COR_COD_ESC_TG_TOT]]</f>
        <v>-2.1284224250325945</v>
      </c>
      <c r="LN57" s="15">
        <f>Tabla24[[#This Row],[ROS_DUR_COR_COD_ESC_TG_TOT]]-Tabla24[[#This Row],[PAS_DUR_COR_COD_ESC_TG_TOT]]</f>
        <v>-486.88505747126436</v>
      </c>
      <c r="LO57" s="15">
        <f>Tabla24[[#This Row],[PAS_NUM_COR_COD_ROS_TG_NEG]]-Tabla24[[#This Row],[ESC_NUM_COR_COD_ROS_TG_NEG]]</f>
        <v>2.0166666666666666</v>
      </c>
      <c r="LP57" s="15">
        <f>Tabla24[[#This Row],[PAS_DUR_COR_COD_ROS_TG_NEG]]-Tabla24[[#This Row],[ESC_DUR_COR_COD_ROS_TG_NEG]]</f>
        <v>608.9022556390978</v>
      </c>
      <c r="LQ57" s="15">
        <f>Tabla24[[#This Row],[PAS_NUM_COR_COD_ROS_TG_NEU]]-Tabla24[[#This Row],[ESC_NUM_COR_COD_ROS_TG_NEU]]</f>
        <v>0.62222222222222223</v>
      </c>
      <c r="LR57" s="15">
        <f>Tabla24[[#This Row],[PAS_DUR_COR_COD_ROS_TG_NEU]]-Tabla24[[#This Row],[ESC_DUR_COR_COD_ROS_TG_NEU]]</f>
        <v>171.4785714285714</v>
      </c>
      <c r="LS57" s="15">
        <f>Tabla24[[#This Row],[PAS_NUM_COR_COD_ROS_TG_POS]]-Tabla24[[#This Row],[ESC_NUM_COR_COD_ROS_TG_POS]]</f>
        <v>1.8362573099415203</v>
      </c>
      <c r="LT57" s="15">
        <f>Tabla24[[#This Row],[PAS_DUR_COR_COD_ROS_TG_POS]]-Tabla24[[#This Row],[ESC_DUR_COR_COD_ROS_TG_POS]]</f>
        <v>442.33333333333337</v>
      </c>
      <c r="LU57" s="15">
        <f>Tabla24[[#This Row],[PAS_NUM_COR_COD_ROS_TG_TOT]]-Tabla24[[#This Row],[ESC_NUM_COR_COD_ROS_TG_TOT]]</f>
        <v>1.485247959824231</v>
      </c>
      <c r="LV57" s="15">
        <f>Tabla24[[#This Row],[PAS_DUR_COR_COD_ROS_TG_TOT]]-Tabla24[[#This Row],[ESC_DUR_COR_COD_ROS_TG_TOT]]</f>
        <v>411</v>
      </c>
      <c r="LW57" s="15">
        <f>Tabla24[[#This Row],[PAS_NUM_COR_COD_ESC_TG_NEG]]-Tabla24[[#This Row],[ESC_NUM_COR_COD_ESC_TG_NEG]]</f>
        <v>-2.4</v>
      </c>
      <c r="LX57" s="15">
        <f>Tabla24[[#This Row],[PAS_DUR_COR_COD_ESC_TG_NEG]]-Tabla24[[#This Row],[ESC_DUR_COR_COD_ESC_TG_NEG]]</f>
        <v>-721.0584795321638</v>
      </c>
      <c r="LY57" s="15">
        <f>Tabla24[[#This Row],[PAS_NUM_COR_COD_ESC_TG_NEU]]-Tabla24[[#This Row],[ESC_NUM_COR_COD_ESC_TG_NEU]]</f>
        <v>-0.23888888888888893</v>
      </c>
      <c r="LZ57" s="15">
        <f>Tabla24[[#This Row],[PAS_DUR_COR_COD_ESC_TG_NEU]]-Tabla24[[#This Row],[ESC_DUR_COR_COD_ESC_TG_NEU]]</f>
        <v>-69.974999999999909</v>
      </c>
      <c r="MA57" s="15">
        <f>Tabla24[[#This Row],[PAS_NUM_COR_COD_ESC_TG_POS]]-Tabla24[[#This Row],[ESC_NUM_COR_COD_ESC_TG_POS]]</f>
        <v>-2.1754385964912277</v>
      </c>
      <c r="MB57" s="15">
        <f>Tabla24[[#This Row],[PAS_DUR_COR_COD_ESC_TG_POS]]-Tabla24[[#This Row],[ESC_DUR_COR_COD_ESC_TG_POS]]</f>
        <v>-708.19883040935679</v>
      </c>
      <c r="MC57" s="15">
        <f>Tabla24[[#This Row],[PAS_NUM_COR_COD_ESC_TG_TOT]]-Tabla24[[#This Row],[ESC_NUM_COR_COD_ESC_TG_TOT]]</f>
        <v>-1.5994978028876337</v>
      </c>
      <c r="MD57" s="15">
        <f>Tabla24[[#This Row],[PAS_DUR_COR_COD_ESC_TG_TOT]]-Tabla24[[#This Row],[ESC_DUR_COR_COD_ESC_TG_TOT]]</f>
        <v>-513.17904509283824</v>
      </c>
    </row>
    <row r="58" spans="1:342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  <c r="KY58" s="15">
        <f>Tabla24[[#This Row],[ROS_NUM_COR_COD_ROS_TG_NEG]]-Tabla24[[#This Row],[PAS_NUM_COR_COD_ROS_TG_NEG]]</f>
        <v>-1.4555555555555553</v>
      </c>
      <c r="KZ58" s="15">
        <f>Tabla24[[#This Row],[ROS_DUR_COR_COD_ROS_TG_NEG]]-Tabla24[[#This Row],[PAS_DUR_COR_COD_ROS_TG_NEG]]</f>
        <v>-271.88095238095241</v>
      </c>
      <c r="LA58" s="15">
        <f>Tabla24[[#This Row],[ROS_NUM_COR_COD_ROS_TG_NEU]]-Tabla24[[#This Row],[PAS_NUM_COR_COD_ROS_TG_NEU]]</f>
        <v>-0.45555555555555527</v>
      </c>
      <c r="LB58" s="15">
        <f>Tabla24[[#This Row],[ROS_DUR_COR_COD_ROS_TG_NEU]]-Tabla24[[#This Row],[PAS_DUR_COR_COD_ROS_TG_NEU]]</f>
        <v>255.8045112781956</v>
      </c>
      <c r="LC58" s="15">
        <f>Tabla24[[#This Row],[ROS_NUM_COR_COD_ROS_TG_POS]]-Tabla24[[#This Row],[PAS_NUM_COR_COD_ROS_TG_POS]]</f>
        <v>-9.9999999999999645E-2</v>
      </c>
      <c r="LD58" s="15">
        <f>Tabla24[[#This Row],[ROS_DUR_COR_COD_ROS_TG_POS]]-Tabla24[[#This Row],[PAS_DUR_COR_COD_ROS_TG_POS]]</f>
        <v>219.86842105263167</v>
      </c>
      <c r="LE58" s="15">
        <f>Tabla24[[#This Row],[ROS_NUM_COR_COD_ROS_TG_TOT]]-Tabla24[[#This Row],[PAS_NUM_COR_COD_ROS_TG_TOT]]</f>
        <v>-0.64523809523809517</v>
      </c>
      <c r="LF58" s="15">
        <f>Tabla24[[#This Row],[ROS_DUR_COR_COD_ROS_TG_TOT]]-Tabla24[[#This Row],[PAS_DUR_COR_COD_ROS_TG_TOT]]</f>
        <v>77.246753246753087</v>
      </c>
      <c r="LG58" s="15">
        <f>Tabla24[[#This Row],[ROS_NUM_COR_COD_ESC_TG_NEG]]-Tabla24[[#This Row],[PAS_NUM_COR_COD_ESC_TG_NEG]]</f>
        <v>-2.1555555555555559</v>
      </c>
      <c r="LH58" s="15">
        <f>Tabla24[[#This Row],[ROS_DUR_COR_COD_ESC_TG_NEG]]-Tabla24[[#This Row],[PAS_DUR_COR_COD_ESC_TG_NEG]]</f>
        <v>-398.03157894736842</v>
      </c>
      <c r="LI58" s="15">
        <f>Tabla24[[#This Row],[ROS_NUM_COR_COD_ESC_TG_NEU]]-Tabla24[[#This Row],[PAS_NUM_COR_COD_ESC_TG_NEU]]</f>
        <v>-0.46666666666666634</v>
      </c>
      <c r="LJ58" s="15">
        <f>Tabla24[[#This Row],[ROS_NUM_COR_COD_ESC_TG_NEG]]-Tabla24[[#This Row],[PAS_NUM_COR_COD_ESC_TG_NEG]]</f>
        <v>-2.1555555555555559</v>
      </c>
      <c r="LK58" s="15">
        <f>Tabla24[[#This Row],[ROS_NUM_COR_COD_ESC_TG_POS]]-Tabla24[[#This Row],[PAS_NUM_COR_COD_ESC_TG_POS]]</f>
        <v>-2.5</v>
      </c>
      <c r="LL58" s="15">
        <f>Tabla24[[#This Row],[ROS_DUR_COR_COD_ESC_TG_POS]]-Tabla24[[#This Row],[PAS_DUR_COR_COD_ESC_TG_POS]]</f>
        <v>76.566666666666606</v>
      </c>
      <c r="LM58" s="15">
        <f>Tabla24[[#This Row],[ROS_NUM_COR_COD_ESC_TG_TOT]]-Tabla24[[#This Row],[PAS_NUM_COR_COD_ESC_TG_TOT]]</f>
        <v>-1.7452380952380955</v>
      </c>
      <c r="LN58" s="15">
        <f>Tabla24[[#This Row],[ROS_DUR_COR_COD_ESC_TG_TOT]]-Tabla24[[#This Row],[PAS_DUR_COR_COD_ESC_TG_TOT]]</f>
        <v>-194.91876750700283</v>
      </c>
      <c r="LO58" s="15">
        <f>Tabla24[[#This Row],[PAS_NUM_COR_COD_ROS_TG_NEG]]-Tabla24[[#This Row],[ESC_NUM_COR_COD_ROS_TG_NEG]]</f>
        <v>0.67777777777777759</v>
      </c>
      <c r="LP58" s="15">
        <f>Tabla24[[#This Row],[PAS_DUR_COR_COD_ROS_TG_NEG]]-Tabla24[[#This Row],[ESC_DUR_COR_COD_ROS_TG_NEG]]</f>
        <v>-186.11904761904748</v>
      </c>
      <c r="LQ58" s="15">
        <f>Tabla24[[#This Row],[PAS_NUM_COR_COD_ROS_TG_NEU]]-Tabla24[[#This Row],[ESC_NUM_COR_COD_ROS_TG_NEU]]</f>
        <v>0.29999999999999982</v>
      </c>
      <c r="LR58" s="15">
        <f>Tabla24[[#This Row],[PAS_DUR_COR_COD_ROS_TG_NEU]]-Tabla24[[#This Row],[ESC_DUR_COR_COD_ROS_TG_NEU]]</f>
        <v>-322.19736842105272</v>
      </c>
      <c r="LS58" s="15">
        <f>Tabla24[[#This Row],[PAS_NUM_COR_COD_ROS_TG_POS]]-Tabla24[[#This Row],[ESC_NUM_COR_COD_ROS_TG_POS]]</f>
        <v>1.1999999999999997</v>
      </c>
      <c r="LT58" s="15">
        <f>Tabla24[[#This Row],[PAS_DUR_COR_COD_ROS_TG_POS]]-Tabla24[[#This Row],[ESC_DUR_COR_COD_ROS_TG_POS]]</f>
        <v>-211.03508771929842</v>
      </c>
      <c r="LU58" s="15">
        <f>Tabla24[[#This Row],[PAS_NUM_COR_COD_ROS_TG_TOT]]-Tabla24[[#This Row],[ESC_NUM_COR_COD_ROS_TG_TOT]]</f>
        <v>0.72528735632183938</v>
      </c>
      <c r="LV58" s="15">
        <f>Tabla24[[#This Row],[PAS_DUR_COR_COD_ROS_TG_TOT]]-Tabla24[[#This Row],[ESC_DUR_COR_COD_ROS_TG_TOT]]</f>
        <v>-240.11904761904748</v>
      </c>
      <c r="LW58" s="15">
        <f>Tabla24[[#This Row],[PAS_NUM_COR_COD_ESC_TG_NEG]]-Tabla24[[#This Row],[ESC_NUM_COR_COD_ESC_TG_NEG]]</f>
        <v>0.15555555555555545</v>
      </c>
      <c r="LX58" s="15">
        <f>Tabla24[[#This Row],[PAS_DUR_COR_COD_ESC_TG_NEG]]-Tabla24[[#This Row],[ESC_DUR_COR_COD_ESC_TG_NEG]]</f>
        <v>-371.70175438596482</v>
      </c>
      <c r="LY58" s="15">
        <f>Tabla24[[#This Row],[PAS_NUM_COR_COD_ESC_TG_NEU]]-Tabla24[[#This Row],[ESC_NUM_COR_COD_ESC_TG_NEU]]</f>
        <v>0.19999999999999973</v>
      </c>
      <c r="LZ58" s="15">
        <f>Tabla24[[#This Row],[PAS_DUR_COR_COD_ESC_TG_NEU]]-Tabla24[[#This Row],[ESC_DUR_COR_COD_ESC_TG_NEU]]</f>
        <v>-556.45098039215668</v>
      </c>
      <c r="MA58" s="15">
        <f>Tabla24[[#This Row],[PAS_NUM_COR_COD_ESC_TG_POS]]-Tabla24[[#This Row],[ESC_NUM_COR_COD_ESC_TG_POS]]</f>
        <v>-0.90000000000000036</v>
      </c>
      <c r="MB58" s="15">
        <f>Tabla24[[#This Row],[PAS_DUR_COR_COD_ESC_TG_POS]]-Tabla24[[#This Row],[ESC_DUR_COR_COD_ESC_TG_POS]]</f>
        <v>-350.19166666666661</v>
      </c>
      <c r="MC58" s="15">
        <f>Tabla24[[#This Row],[PAS_NUM_COR_COD_ESC_TG_TOT]]-Tabla24[[#This Row],[ESC_NUM_COR_COD_ESC_TG_TOT]]</f>
        <v>-0.19195402298850572</v>
      </c>
      <c r="MD58" s="15">
        <f>Tabla24[[#This Row],[PAS_DUR_COR_COD_ESC_TG_TOT]]-Tabla24[[#This Row],[ESC_DUR_COR_COD_ESC_TG_TOT]]</f>
        <v>-437.85980392156853</v>
      </c>
    </row>
    <row r="59" spans="1:342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  <c r="KY59" s="15">
        <f>Tabla24[[#This Row],[ROS_NUM_COR_COD_ROS_TG_NEG]]-Tabla24[[#This Row],[PAS_NUM_COR_COD_ROS_TG_NEG]]</f>
        <v>2.3611111111111107</v>
      </c>
      <c r="KZ59" s="15">
        <f>Tabla24[[#This Row],[ROS_DUR_COR_COD_ROS_TG_NEG]]-Tabla24[[#This Row],[PAS_DUR_COR_COD_ROS_TG_NEG]]</f>
        <v>714.9375</v>
      </c>
      <c r="LA59" s="15">
        <f>Tabla24[[#This Row],[ROS_NUM_COR_COD_ROS_TG_NEU]]-Tabla24[[#This Row],[PAS_NUM_COR_COD_ROS_TG_NEU]]</f>
        <v>3.15</v>
      </c>
      <c r="LB59" s="15">
        <f>Tabla24[[#This Row],[ROS_DUR_COR_COD_ROS_TG_NEU]]-Tabla24[[#This Row],[PAS_DUR_COR_COD_ROS_TG_NEU]]</f>
        <v>787.32222222222208</v>
      </c>
      <c r="LC59" s="15">
        <f>Tabla24[[#This Row],[ROS_NUM_COR_COD_ROS_TG_POS]]-Tabla24[[#This Row],[PAS_NUM_COR_COD_ROS_TG_POS]]</f>
        <v>2.4500000000000002</v>
      </c>
      <c r="LD59" s="15">
        <f>Tabla24[[#This Row],[ROS_DUR_COR_COD_ROS_TG_POS]]-Tabla24[[#This Row],[PAS_DUR_COR_COD_ROS_TG_POS]]</f>
        <v>729.44444444444446</v>
      </c>
      <c r="LE59" s="15">
        <f>Tabla24[[#This Row],[ROS_NUM_COR_COD_ROS_TG_TOT]]-Tabla24[[#This Row],[PAS_NUM_COR_COD_ROS_TG_TOT]]</f>
        <v>2.6764367816091954</v>
      </c>
      <c r="LF59" s="15">
        <f>Tabla24[[#This Row],[ROS_DUR_COR_COD_ROS_TG_TOT]]-Tabla24[[#This Row],[PAS_DUR_COR_COD_ROS_TG_TOT]]</f>
        <v>745.2802197802198</v>
      </c>
      <c r="LG59" s="15">
        <f>Tabla24[[#This Row],[ROS_NUM_COR_COD_ESC_TG_NEG]]-Tabla24[[#This Row],[PAS_NUM_COR_COD_ESC_TG_NEG]]</f>
        <v>-1.9388888888888887</v>
      </c>
      <c r="LH59" s="15">
        <f>Tabla24[[#This Row],[ROS_DUR_COR_COD_ESC_TG_NEG]]-Tabla24[[#This Row],[PAS_DUR_COR_COD_ESC_TG_NEG]]</f>
        <v>-248.79999999999995</v>
      </c>
      <c r="LI59" s="15">
        <f>Tabla24[[#This Row],[ROS_NUM_COR_COD_ESC_TG_NEU]]-Tabla24[[#This Row],[PAS_NUM_COR_COD_ESC_TG_NEU]]</f>
        <v>-3</v>
      </c>
      <c r="LJ59" s="15">
        <f>Tabla24[[#This Row],[ROS_NUM_COR_COD_ESC_TG_NEG]]-Tabla24[[#This Row],[PAS_NUM_COR_COD_ESC_TG_NEG]]</f>
        <v>-1.9388888888888887</v>
      </c>
      <c r="LK59" s="15">
        <f>Tabla24[[#This Row],[ROS_NUM_COR_COD_ESC_TG_POS]]-Tabla24[[#This Row],[PAS_NUM_COR_COD_ESC_TG_POS]]</f>
        <v>-2.9999999999999996</v>
      </c>
      <c r="LL59" s="15">
        <f>Tabla24[[#This Row],[ROS_DUR_COR_COD_ESC_TG_POS]]-Tabla24[[#This Row],[PAS_DUR_COR_COD_ESC_TG_POS]]</f>
        <v>-530.49473684210523</v>
      </c>
      <c r="LM59" s="15">
        <f>Tabla24[[#This Row],[ROS_NUM_COR_COD_ESC_TG_TOT]]-Tabla24[[#This Row],[PAS_NUM_COR_COD_ESC_TG_TOT]]</f>
        <v>-2.6591954022988511</v>
      </c>
      <c r="LN59" s="15">
        <f>Tabla24[[#This Row],[ROS_DUR_COR_COD_ESC_TG_TOT]]-Tabla24[[#This Row],[PAS_DUR_COR_COD_ESC_TG_TOT]]</f>
        <v>-399.8554336989032</v>
      </c>
      <c r="LO59" s="15">
        <f>Tabla24[[#This Row],[PAS_NUM_COR_COD_ROS_TG_NEG]]-Tabla24[[#This Row],[ESC_NUM_COR_COD_ROS_TG_NEG]]</f>
        <v>0.30555555555555536</v>
      </c>
      <c r="LP59" s="15">
        <f>Tabla24[[#This Row],[PAS_DUR_COR_COD_ROS_TG_NEG]]-Tabla24[[#This Row],[ESC_DUR_COR_COD_ROS_TG_NEG]]</f>
        <v>231.63392857142856</v>
      </c>
      <c r="LQ59" s="15">
        <f>Tabla24[[#This Row],[PAS_NUM_COR_COD_ROS_TG_NEU]]-Tabla24[[#This Row],[ESC_NUM_COR_COD_ROS_TG_NEU]]</f>
        <v>0.64999999999999991</v>
      </c>
      <c r="LR59" s="15">
        <f>Tabla24[[#This Row],[PAS_DUR_COR_COD_ROS_TG_NEU]]-Tabla24[[#This Row],[ESC_DUR_COR_COD_ROS_TG_NEU]]</f>
        <v>67.1111111111112</v>
      </c>
      <c r="LS59" s="15">
        <f>Tabla24[[#This Row],[PAS_NUM_COR_COD_ROS_TG_POS]]-Tabla24[[#This Row],[ESC_NUM_COR_COD_ROS_TG_POS]]</f>
        <v>-1.9944444444444445</v>
      </c>
      <c r="LT59" s="15">
        <f>Tabla24[[#This Row],[PAS_DUR_COR_COD_ROS_TG_POS]]-Tabla24[[#This Row],[ESC_DUR_COR_COD_ROS_TG_POS]]</f>
        <v>-137.55555555555554</v>
      </c>
      <c r="LU59" s="15">
        <f>Tabla24[[#This Row],[PAS_NUM_COR_COD_ROS_TG_TOT]]-Tabla24[[#This Row],[ESC_NUM_COR_COD_ROS_TG_TOT]]</f>
        <v>-0.31190476190476168</v>
      </c>
      <c r="LV59" s="15">
        <f>Tabla24[[#This Row],[PAS_DUR_COR_COD_ROS_TG_TOT]]-Tabla24[[#This Row],[ESC_DUR_COR_COD_ROS_TG_TOT]]</f>
        <v>40.366923076923058</v>
      </c>
      <c r="LW59" s="15">
        <f>Tabla24[[#This Row],[PAS_NUM_COR_COD_ESC_TG_NEG]]-Tabla24[[#This Row],[ESC_NUM_COR_COD_ESC_TG_NEG]]</f>
        <v>-2.0611111111111109</v>
      </c>
      <c r="LX59" s="15">
        <f>Tabla24[[#This Row],[PAS_DUR_COR_COD_ESC_TG_NEG]]-Tabla24[[#This Row],[ESC_DUR_COR_COD_ESC_TG_NEG]]</f>
        <v>-297.86666666666679</v>
      </c>
      <c r="LY59" s="15">
        <f>Tabla24[[#This Row],[PAS_NUM_COR_COD_ESC_TG_NEU]]-Tabla24[[#This Row],[ESC_NUM_COR_COD_ESC_TG_NEU]]</f>
        <v>-0.79999999999999982</v>
      </c>
      <c r="LZ59" s="15">
        <f>Tabla24[[#This Row],[PAS_DUR_COR_COD_ESC_TG_NEU]]-Tabla24[[#This Row],[ESC_DUR_COR_COD_ESC_TG_NEU]]</f>
        <v>-83.900000000000091</v>
      </c>
      <c r="MA59" s="15">
        <f>Tabla24[[#This Row],[PAS_NUM_COR_COD_ESC_TG_POS]]-Tabla24[[#This Row],[ESC_NUM_COR_COD_ESC_TG_POS]]</f>
        <v>1.0444444444444443</v>
      </c>
      <c r="MB59" s="15">
        <f>Tabla24[[#This Row],[PAS_DUR_COR_COD_ESC_TG_POS]]-Tabla24[[#This Row],[ESC_DUR_COR_COD_ESC_TG_POS]]</f>
        <v>296.8947368421052</v>
      </c>
      <c r="MC59" s="15">
        <f>Tabla24[[#This Row],[PAS_NUM_COR_COD_ESC_TG_TOT]]-Tabla24[[#This Row],[ESC_NUM_COR_COD_ESC_TG_TOT]]</f>
        <v>-0.61666666666666625</v>
      </c>
      <c r="MD59" s="15">
        <f>Tabla24[[#This Row],[PAS_DUR_COR_COD_ESC_TG_TOT]]-Tabla24[[#This Row],[ESC_DUR_COR_COD_ESC_TG_TOT]]</f>
        <v>-50.703389830508513</v>
      </c>
    </row>
    <row r="60" spans="1:342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  <c r="KY60" s="15">
        <f>Tabla24[[#This Row],[ROS_NUM_COR_COD_ROS_TG_NEG]]-Tabla24[[#This Row],[PAS_NUM_COR_COD_ROS_TG_NEG]]</f>
        <v>1.1749999999999998</v>
      </c>
      <c r="KZ60" s="15">
        <f>Tabla24[[#This Row],[ROS_DUR_COR_COD_ROS_TG_NEG]]-Tabla24[[#This Row],[PAS_DUR_COR_COD_ROS_TG_NEG]]</f>
        <v>-71.25</v>
      </c>
      <c r="LA60" s="15">
        <f>Tabla24[[#This Row],[ROS_NUM_COR_COD_ROS_TG_NEU]]-Tabla24[[#This Row],[PAS_NUM_COR_COD_ROS_TG_NEU]]</f>
        <v>2.25</v>
      </c>
      <c r="LB60" s="15">
        <f>Tabla24[[#This Row],[ROS_DUR_COR_COD_ROS_TG_NEU]]-Tabla24[[#This Row],[PAS_DUR_COR_COD_ROS_TG_NEU]]</f>
        <v>202.6875</v>
      </c>
      <c r="LC60" s="15">
        <f>Tabla24[[#This Row],[ROS_NUM_COR_COD_ROS_TG_POS]]-Tabla24[[#This Row],[PAS_NUM_COR_COD_ROS_TG_POS]]</f>
        <v>1.8000000000000003</v>
      </c>
      <c r="LD60" s="15">
        <f>Tabla24[[#This Row],[ROS_DUR_COR_COD_ROS_TG_POS]]-Tabla24[[#This Row],[PAS_DUR_COR_COD_ROS_TG_POS]]</f>
        <v>-43.722222222222172</v>
      </c>
      <c r="LE60" s="15">
        <f>Tabla24[[#This Row],[ROS_NUM_COR_COD_ROS_TG_TOT]]-Tabla24[[#This Row],[PAS_NUM_COR_COD_ROS_TG_TOT]]</f>
        <v>1.7761904761904765</v>
      </c>
      <c r="LF60" s="15">
        <f>Tabla24[[#This Row],[ROS_DUR_COR_COD_ROS_TG_TOT]]-Tabla24[[#This Row],[PAS_DUR_COR_COD_ROS_TG_TOT]]</f>
        <v>46.634920634920718</v>
      </c>
      <c r="LG60" s="15">
        <f>Tabla24[[#This Row],[ROS_NUM_COR_COD_ESC_TG_NEG]]-Tabla24[[#This Row],[PAS_NUM_COR_COD_ESC_TG_NEG]]</f>
        <v>-0.77499999999999991</v>
      </c>
      <c r="LH60" s="15">
        <f>Tabla24[[#This Row],[ROS_DUR_COR_COD_ESC_TG_NEG]]-Tabla24[[#This Row],[PAS_DUR_COR_COD_ESC_TG_NEG]]</f>
        <v>-95.266666666666652</v>
      </c>
      <c r="LI60" s="15">
        <f>Tabla24[[#This Row],[ROS_NUM_COR_COD_ESC_TG_NEU]]-Tabla24[[#This Row],[PAS_NUM_COR_COD_ESC_TG_NEU]]</f>
        <v>-0.5</v>
      </c>
      <c r="LJ60" s="15">
        <f>Tabla24[[#This Row],[ROS_NUM_COR_COD_ESC_TG_NEG]]-Tabla24[[#This Row],[PAS_NUM_COR_COD_ESC_TG_NEG]]</f>
        <v>-0.77499999999999991</v>
      </c>
      <c r="LK60" s="15">
        <f>Tabla24[[#This Row],[ROS_NUM_COR_COD_ESC_TG_POS]]-Tabla24[[#This Row],[PAS_NUM_COR_COD_ESC_TG_POS]]</f>
        <v>-0.70000000000000018</v>
      </c>
      <c r="LL60" s="15">
        <f>Tabla24[[#This Row],[ROS_DUR_COR_COD_ESC_TG_POS]]-Tabla24[[#This Row],[PAS_DUR_COR_COD_ESC_TG_POS]]</f>
        <v>-300.50833333333333</v>
      </c>
      <c r="LM60" s="15">
        <f>Tabla24[[#This Row],[ROS_NUM_COR_COD_ESC_TG_TOT]]-Tabla24[[#This Row],[PAS_NUM_COR_COD_ESC_TG_TOT]]</f>
        <v>-0.67619047619047601</v>
      </c>
      <c r="LN60" s="15">
        <f>Tabla24[[#This Row],[ROS_DUR_COR_COD_ESC_TG_TOT]]-Tabla24[[#This Row],[PAS_DUR_COR_COD_ESC_TG_TOT]]</f>
        <v>-316.86956521739131</v>
      </c>
      <c r="LO60" s="15">
        <f>Tabla24[[#This Row],[PAS_NUM_COR_COD_ROS_TG_NEG]]-Tabla24[[#This Row],[ESC_NUM_COR_COD_ROS_TG_NEG]]</f>
        <v>0.78333333333333366</v>
      </c>
      <c r="LP60" s="15">
        <f>Tabla24[[#This Row],[PAS_DUR_COR_COD_ROS_TG_NEG]]-Tabla24[[#This Row],[ESC_DUR_COR_COD_ROS_TG_NEG]]</f>
        <v>382.16666666666669</v>
      </c>
      <c r="LQ60" s="15">
        <f>Tabla24[[#This Row],[PAS_NUM_COR_COD_ROS_TG_NEU]]-Tabla24[[#This Row],[ESC_NUM_COR_COD_ROS_TG_NEU]]</f>
        <v>0.66111111111111098</v>
      </c>
      <c r="LR60" s="15">
        <f>Tabla24[[#This Row],[PAS_DUR_COR_COD_ROS_TG_NEU]]-Tabla24[[#This Row],[ESC_DUR_COR_COD_ROS_TG_NEU]]</f>
        <v>62.9375</v>
      </c>
      <c r="LS60" s="15">
        <f>Tabla24[[#This Row],[PAS_NUM_COR_COD_ROS_TG_POS]]-Tabla24[[#This Row],[ESC_NUM_COR_COD_ROS_TG_POS]]</f>
        <v>0.72500000000000009</v>
      </c>
      <c r="LT60" s="15">
        <f>Tabla24[[#This Row],[PAS_DUR_COR_COD_ROS_TG_POS]]-Tabla24[[#This Row],[ESC_DUR_COR_COD_ROS_TG_POS]]</f>
        <v>570</v>
      </c>
      <c r="LU60" s="15">
        <f>Tabla24[[#This Row],[PAS_NUM_COR_COD_ROS_TG_TOT]]-Tabla24[[#This Row],[ESC_NUM_COR_COD_ROS_TG_TOT]]</f>
        <v>0.73623188405797091</v>
      </c>
      <c r="LV60" s="15">
        <f>Tabla24[[#This Row],[PAS_DUR_COR_COD_ROS_TG_TOT]]-Tabla24[[#This Row],[ESC_DUR_COR_COD_ROS_TG_TOT]]</f>
        <v>317.96103896103892</v>
      </c>
      <c r="LW60" s="15">
        <f>Tabla24[[#This Row],[PAS_NUM_COR_COD_ESC_TG_NEG]]-Tabla24[[#This Row],[ESC_NUM_COR_COD_ESC_TG_NEG]]</f>
        <v>-2.35</v>
      </c>
      <c r="LX60" s="15">
        <f>Tabla24[[#This Row],[PAS_DUR_COR_COD_ESC_TG_NEG]]-Tabla24[[#This Row],[ESC_DUR_COR_COD_ESC_TG_NEG]]</f>
        <v>-333.56666666666661</v>
      </c>
      <c r="LY60" s="15">
        <f>Tabla24[[#This Row],[PAS_NUM_COR_COD_ESC_TG_NEU]]-Tabla24[[#This Row],[ESC_NUM_COR_COD_ESC_TG_NEU]]</f>
        <v>-1.3444444444444446</v>
      </c>
      <c r="LZ60" s="15">
        <f>Tabla24[[#This Row],[PAS_DUR_COR_COD_ESC_TG_NEU]]-Tabla24[[#This Row],[ESC_DUR_COR_COD_ESC_TG_NEU]]</f>
        <v>-151.26388888888891</v>
      </c>
      <c r="MA60" s="15">
        <f>Tabla24[[#This Row],[PAS_NUM_COR_COD_ESC_TG_POS]]-Tabla24[[#This Row],[ESC_NUM_COR_COD_ESC_TG_POS]]</f>
        <v>-2.5249999999999999</v>
      </c>
      <c r="MB60" s="15">
        <f>Tabla24[[#This Row],[PAS_DUR_COR_COD_ESC_TG_POS]]-Tabla24[[#This Row],[ESC_DUR_COR_COD_ESC_TG_POS]]</f>
        <v>-407.61666666666667</v>
      </c>
      <c r="MC60" s="15">
        <f>Tabla24[[#This Row],[PAS_NUM_COR_COD_ESC_TG_TOT]]-Tabla24[[#This Row],[ESC_NUM_COR_COD_ESC_TG_TOT]]</f>
        <v>-1.9992753623188406</v>
      </c>
      <c r="MD60" s="15">
        <f>Tabla24[[#This Row],[PAS_DUR_COR_COD_ESC_TG_TOT]]-Tabla24[[#This Row],[ESC_DUR_COR_COD_ESC_TG_TOT]]</f>
        <v>-287.34782608695662</v>
      </c>
    </row>
    <row r="61" spans="1:342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  <c r="KY61" s="15">
        <f>Tabla24[[#This Row],[ROS_NUM_COR_COD_ROS_TG_NEG]]-Tabla24[[#This Row],[PAS_NUM_COR_COD_ROS_TG_NEG]]</f>
        <v>2.6</v>
      </c>
      <c r="KZ61" s="15">
        <f>Tabla24[[#This Row],[ROS_DUR_COR_COD_ROS_TG_NEG]]-Tabla24[[#This Row],[PAS_DUR_COR_COD_ROS_TG_NEG]]</f>
        <v>869.72222222222194</v>
      </c>
      <c r="LA61" s="15">
        <f>Tabla24[[#This Row],[ROS_NUM_COR_COD_ROS_TG_NEU]]-Tabla24[[#This Row],[PAS_NUM_COR_COD_ROS_TG_NEU]]</f>
        <v>1.4500000000000002</v>
      </c>
      <c r="LB61" s="15">
        <f>Tabla24[[#This Row],[ROS_DUR_COR_COD_ROS_TG_NEU]]-Tabla24[[#This Row],[PAS_DUR_COR_COD_ROS_TG_NEU]]</f>
        <v>573.31578947368416</v>
      </c>
      <c r="LC61" s="15">
        <f>Tabla24[[#This Row],[ROS_NUM_COR_COD_ROS_TG_POS]]-Tabla24[[#This Row],[PAS_NUM_COR_COD_ROS_TG_POS]]</f>
        <v>2.2999999999999998</v>
      </c>
      <c r="LD61" s="15">
        <f>Tabla24[[#This Row],[ROS_DUR_COR_COD_ROS_TG_POS]]-Tabla24[[#This Row],[PAS_DUR_COR_COD_ROS_TG_POS]]</f>
        <v>988.20000000000027</v>
      </c>
      <c r="LE61" s="15">
        <f>Tabla24[[#This Row],[ROS_NUM_COR_COD_ROS_TG_TOT]]-Tabla24[[#This Row],[PAS_NUM_COR_COD_ROS_TG_TOT]]</f>
        <v>2.1017241379310345</v>
      </c>
      <c r="LF61" s="15">
        <f>Tabla24[[#This Row],[ROS_DUR_COR_COD_ROS_TG_TOT]]-Tabla24[[#This Row],[PAS_DUR_COR_COD_ROS_TG_TOT]]</f>
        <v>808.59225650332723</v>
      </c>
      <c r="LG61" s="15">
        <f>Tabla24[[#This Row],[ROS_NUM_COR_COD_ESC_TG_NEG]]-Tabla24[[#This Row],[PAS_NUM_COR_COD_ESC_TG_NEG]]</f>
        <v>-2.9444444444444446</v>
      </c>
      <c r="LH61" s="15">
        <f>Tabla24[[#This Row],[ROS_DUR_COR_COD_ESC_TG_NEG]]-Tabla24[[#This Row],[PAS_DUR_COR_COD_ESC_TG_NEG]]</f>
        <v>-829.91666666666674</v>
      </c>
      <c r="LI61" s="15">
        <f>Tabla24[[#This Row],[ROS_NUM_COR_COD_ESC_TG_NEU]]-Tabla24[[#This Row],[PAS_NUM_COR_COD_ESC_TG_NEU]]</f>
        <v>-2.1500000000000004</v>
      </c>
      <c r="LJ61" s="15">
        <f>Tabla24[[#This Row],[ROS_NUM_COR_COD_ESC_TG_NEG]]-Tabla24[[#This Row],[PAS_NUM_COR_COD_ESC_TG_NEG]]</f>
        <v>-2.9444444444444446</v>
      </c>
      <c r="LK61" s="15">
        <f>Tabla24[[#This Row],[ROS_NUM_COR_COD_ESC_TG_POS]]-Tabla24[[#This Row],[PAS_NUM_COR_COD_ESC_TG_POS]]</f>
        <v>-2.4</v>
      </c>
      <c r="LL61" s="15">
        <f>Tabla24[[#This Row],[ROS_DUR_COR_COD_ESC_TG_POS]]-Tabla24[[#This Row],[PAS_DUR_COR_COD_ESC_TG_POS]]</f>
        <v>-750.93571428571431</v>
      </c>
      <c r="LM61" s="15">
        <f>Tabla24[[#This Row],[ROS_NUM_COR_COD_ESC_TG_TOT]]-Tabla24[[#This Row],[PAS_NUM_COR_COD_ESC_TG_TOT]]</f>
        <v>-2.4844827586206897</v>
      </c>
      <c r="LN61" s="15">
        <f>Tabla24[[#This Row],[ROS_DUR_COR_COD_ESC_TG_TOT]]-Tabla24[[#This Row],[PAS_DUR_COR_COD_ESC_TG_TOT]]</f>
        <v>-741.74646464646469</v>
      </c>
      <c r="LO61" s="15">
        <f>Tabla24[[#This Row],[PAS_NUM_COR_COD_ROS_TG_NEG]]-Tabla24[[#This Row],[ESC_NUM_COR_COD_ROS_TG_NEG]]</f>
        <v>2.5</v>
      </c>
      <c r="LP61" s="15">
        <f>Tabla24[[#This Row],[PAS_DUR_COR_COD_ROS_TG_NEG]]-Tabla24[[#This Row],[ESC_DUR_COR_COD_ROS_TG_NEG]]</f>
        <v>772.33333333333348</v>
      </c>
      <c r="LQ61" s="15">
        <f>Tabla24[[#This Row],[PAS_NUM_COR_COD_ROS_TG_NEU]]-Tabla24[[#This Row],[ESC_NUM_COR_COD_ROS_TG_NEU]]</f>
        <v>2.5611111111111113</v>
      </c>
      <c r="LR61" s="15">
        <f>Tabla24[[#This Row],[PAS_DUR_COR_COD_ROS_TG_NEU]]-Tabla24[[#This Row],[ESC_DUR_COR_COD_ROS_TG_NEU]]</f>
        <v>567.68421052631584</v>
      </c>
      <c r="LS61" s="15">
        <f>Tabla24[[#This Row],[PAS_NUM_COR_COD_ROS_TG_POS]]-Tabla24[[#This Row],[ESC_NUM_COR_COD_ROS_TG_POS]]</f>
        <v>2.5</v>
      </c>
      <c r="LT61" s="15">
        <f>Tabla24[[#This Row],[PAS_DUR_COR_COD_ROS_TG_POS]]-Tabla24[[#This Row],[ESC_DUR_COR_COD_ROS_TG_POS]]</f>
        <v>479.84999999999991</v>
      </c>
      <c r="LU61" s="15">
        <f>Tabla24[[#This Row],[PAS_NUM_COR_COD_ROS_TG_TOT]]-Tabla24[[#This Row],[ESC_NUM_COR_COD_ROS_TG_TOT]]</f>
        <v>2.5214285714285714</v>
      </c>
      <c r="LV61" s="15">
        <f>Tabla24[[#This Row],[PAS_DUR_COR_COD_ROS_TG_TOT]]-Tabla24[[#This Row],[ESC_DUR_COR_COD_ROS_TG_TOT]]</f>
        <v>611.71578947368437</v>
      </c>
      <c r="LW61" s="15">
        <f>Tabla24[[#This Row],[PAS_NUM_COR_COD_ESC_TG_NEG]]-Tabla24[[#This Row],[ESC_NUM_COR_COD_ESC_TG_NEG]]</f>
        <v>-1.7999999999999998</v>
      </c>
      <c r="LX61" s="15">
        <f>Tabla24[[#This Row],[PAS_DUR_COR_COD_ESC_TG_NEG]]-Tabla24[[#This Row],[ESC_DUR_COR_COD_ESC_TG_NEG]]</f>
        <v>-668.5333333333333</v>
      </c>
      <c r="LY61" s="15">
        <f>Tabla24[[#This Row],[PAS_NUM_COR_COD_ESC_TG_NEU]]-Tabla24[[#This Row],[ESC_NUM_COR_COD_ESC_TG_NEU]]</f>
        <v>-1.6611111111111105</v>
      </c>
      <c r="LZ61" s="15">
        <f>Tabla24[[#This Row],[PAS_DUR_COR_COD_ESC_TG_NEU]]-Tabla24[[#This Row],[ESC_DUR_COR_COD_ESC_TG_NEU]]</f>
        <v>-583.9738562091502</v>
      </c>
      <c r="MA61" s="15">
        <f>Tabla24[[#This Row],[PAS_NUM_COR_COD_ESC_TG_POS]]-Tabla24[[#This Row],[ESC_NUM_COR_COD_ESC_TG_POS]]</f>
        <v>-2.0444444444444447</v>
      </c>
      <c r="MB61" s="15">
        <f>Tabla24[[#This Row],[PAS_DUR_COR_COD_ESC_TG_POS]]-Tabla24[[#This Row],[ESC_DUR_COR_COD_ESC_TG_POS]]</f>
        <v>-778.23888888888882</v>
      </c>
      <c r="MC61" s="15">
        <f>Tabla24[[#This Row],[PAS_NUM_COR_COD_ESC_TG_TOT]]-Tabla24[[#This Row],[ESC_NUM_COR_COD_ESC_TG_TOT]]</f>
        <v>-1.8357142857142854</v>
      </c>
      <c r="MD61" s="15">
        <f>Tabla24[[#This Row],[PAS_DUR_COR_COD_ESC_TG_TOT]]-Tabla24[[#This Row],[ESC_DUR_COR_COD_ESC_TG_TOT]]</f>
        <v>-682.05909090909086</v>
      </c>
    </row>
    <row r="62" spans="1:342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  <c r="KY62" s="15">
        <f>Tabla24[[#This Row],[ROS_NUM_COR_COD_ROS_TG_NEG]]-Tabla24[[#This Row],[PAS_NUM_COR_COD_ROS_TG_NEG]]</f>
        <v>-1.0722222222222224</v>
      </c>
      <c r="KZ62" s="15">
        <f>Tabla24[[#This Row],[ROS_DUR_COR_COD_ROS_TG_NEG]]-Tabla24[[#This Row],[PAS_DUR_COR_COD_ROS_TG_NEG]]</f>
        <v>-792.83333333333326</v>
      </c>
      <c r="LA62" s="15">
        <f>Tabla24[[#This Row],[ROS_NUM_COR_COD_ROS_TG_NEU]]-Tabla24[[#This Row],[PAS_NUM_COR_COD_ROS_TG_NEU]]</f>
        <v>-0.65</v>
      </c>
      <c r="LB62" s="15">
        <f>Tabla24[[#This Row],[ROS_DUR_COR_COD_ROS_TG_NEU]]-Tabla24[[#This Row],[PAS_DUR_COR_COD_ROS_TG_NEU]]</f>
        <v>-169</v>
      </c>
      <c r="LC62" s="15">
        <f>Tabla24[[#This Row],[ROS_NUM_COR_COD_ROS_TG_POS]]-Tabla24[[#This Row],[PAS_NUM_COR_COD_ROS_TG_POS]]</f>
        <v>0.5</v>
      </c>
      <c r="LD62" s="15">
        <f>Tabla24[[#This Row],[ROS_DUR_COR_COD_ROS_TG_POS]]-Tabla24[[#This Row],[PAS_DUR_COR_COD_ROS_TG_POS]]</f>
        <v>112.75</v>
      </c>
      <c r="LE62" s="15">
        <f>Tabla24[[#This Row],[ROS_NUM_COR_COD_ROS_TG_TOT]]-Tabla24[[#This Row],[PAS_NUM_COR_COD_ROS_TG_TOT]]</f>
        <v>-0.40689655172413786</v>
      </c>
      <c r="LF62" s="15">
        <f>Tabla24[[#This Row],[ROS_DUR_COR_COD_ROS_TG_TOT]]-Tabla24[[#This Row],[PAS_DUR_COR_COD_ROS_TG_TOT]]</f>
        <v>-358.09356725146199</v>
      </c>
      <c r="LG62" s="15">
        <f>Tabla24[[#This Row],[ROS_NUM_COR_COD_ESC_TG_NEG]]-Tabla24[[#This Row],[PAS_NUM_COR_COD_ESC_TG_NEG]]</f>
        <v>0.28333333333333321</v>
      </c>
      <c r="LH62" s="15">
        <f>Tabla24[[#This Row],[ROS_DUR_COR_COD_ESC_TG_NEG]]-Tabla24[[#This Row],[PAS_DUR_COR_COD_ESC_TG_NEG]]</f>
        <v>-432.04999999999995</v>
      </c>
      <c r="LI62" s="15">
        <f>Tabla24[[#This Row],[ROS_NUM_COR_COD_ESC_TG_NEU]]-Tabla24[[#This Row],[PAS_NUM_COR_COD_ESC_TG_NEU]]</f>
        <v>-0.14999999999999991</v>
      </c>
      <c r="LJ62" s="15">
        <f>Tabla24[[#This Row],[ROS_NUM_COR_COD_ESC_TG_NEG]]-Tabla24[[#This Row],[PAS_NUM_COR_COD_ESC_TG_NEG]]</f>
        <v>0.28333333333333321</v>
      </c>
      <c r="LK62" s="15">
        <f>Tabla24[[#This Row],[ROS_NUM_COR_COD_ESC_TG_POS]]-Tabla24[[#This Row],[PAS_NUM_COR_COD_ESC_TG_POS]]</f>
        <v>0.5</v>
      </c>
      <c r="LL62" s="15">
        <f>Tabla24[[#This Row],[ROS_DUR_COR_COD_ESC_TG_POS]]-Tabla24[[#This Row],[PAS_DUR_COR_COD_ESC_TG_POS]]</f>
        <v>-193.39999999999998</v>
      </c>
      <c r="LM62" s="15">
        <f>Tabla24[[#This Row],[ROS_NUM_COR_COD_ESC_TG_TOT]]-Tabla24[[#This Row],[PAS_NUM_COR_COD_ESC_TG_TOT]]</f>
        <v>0.2091954022988507</v>
      </c>
      <c r="LN62" s="15">
        <f>Tabla24[[#This Row],[ROS_DUR_COR_COD_ESC_TG_TOT]]-Tabla24[[#This Row],[PAS_DUR_COR_COD_ESC_TG_TOT]]</f>
        <v>-360.96153846153845</v>
      </c>
      <c r="LO62" s="15">
        <f>Tabla24[[#This Row],[PAS_NUM_COR_COD_ROS_TG_NEG]]-Tabla24[[#This Row],[ESC_NUM_COR_COD_ROS_TG_NEG]]</f>
        <v>-0.14999999999999991</v>
      </c>
      <c r="LP62" s="15">
        <f>Tabla24[[#This Row],[PAS_DUR_COR_COD_ROS_TG_NEG]]-Tabla24[[#This Row],[ESC_DUR_COR_COD_ROS_TG_NEG]]</f>
        <v>461.9</v>
      </c>
      <c r="LQ62" s="15">
        <f>Tabla24[[#This Row],[PAS_NUM_COR_COD_ROS_TG_NEU]]-Tabla24[[#This Row],[ESC_NUM_COR_COD_ROS_TG_NEU]]</f>
        <v>-1.5277777777777777</v>
      </c>
      <c r="LR62" s="15">
        <f>Tabla24[[#This Row],[PAS_DUR_COR_COD_ROS_TG_NEU]]-Tabla24[[#This Row],[ESC_DUR_COR_COD_ROS_TG_NEU]]</f>
        <v>-56.5</v>
      </c>
      <c r="LS62" s="15">
        <f>Tabla24[[#This Row],[PAS_NUM_COR_COD_ROS_TG_POS]]-Tabla24[[#This Row],[ESC_NUM_COR_COD_ROS_TG_POS]]</f>
        <v>-1.125</v>
      </c>
      <c r="LT62" s="15">
        <f>Tabla24[[#This Row],[PAS_DUR_COR_COD_ROS_TG_POS]]-Tabla24[[#This Row],[ESC_DUR_COR_COD_ROS_TG_POS]]</f>
        <v>-230.5</v>
      </c>
      <c r="LU62" s="15">
        <f>Tabla24[[#This Row],[PAS_NUM_COR_COD_ROS_TG_TOT]]-Tabla24[[#This Row],[ESC_NUM_COR_COD_ROS_TG_TOT]]</f>
        <v>-0.94814814814814841</v>
      </c>
      <c r="LV62" s="15">
        <f>Tabla24[[#This Row],[PAS_DUR_COR_COD_ROS_TG_TOT]]-Tabla24[[#This Row],[ESC_DUR_COR_COD_ROS_TG_TOT]]</f>
        <v>111.03007518796983</v>
      </c>
      <c r="LW62" s="15">
        <f>Tabla24[[#This Row],[PAS_NUM_COR_COD_ESC_TG_NEG]]-Tabla24[[#This Row],[ESC_NUM_COR_COD_ESC_TG_NEG]]</f>
        <v>5.0000000000000044E-2</v>
      </c>
      <c r="LX62" s="15">
        <f>Tabla24[[#This Row],[PAS_DUR_COR_COD_ESC_TG_NEG]]-Tabla24[[#This Row],[ESC_DUR_COR_COD_ESC_TG_NEG]]</f>
        <v>467.79999999999995</v>
      </c>
      <c r="LY62" s="15">
        <f>Tabla24[[#This Row],[PAS_NUM_COR_COD_ESC_TG_NEU]]-Tabla24[[#This Row],[ESC_NUM_COR_COD_ESC_TG_NEU]]</f>
        <v>0.37222222222222212</v>
      </c>
      <c r="LZ62" s="15">
        <f>Tabla24[[#This Row],[PAS_DUR_COR_COD_ESC_TG_NEU]]-Tabla24[[#This Row],[ESC_DUR_COR_COD_ESC_TG_NEU]]</f>
        <v>751.2</v>
      </c>
      <c r="MA62" s="15">
        <f>Tabla24[[#This Row],[PAS_NUM_COR_COD_ESC_TG_POS]]-Tabla24[[#This Row],[ESC_NUM_COR_COD_ESC_TG_POS]]</f>
        <v>-0.5</v>
      </c>
      <c r="MB62" s="15">
        <f>Tabla24[[#This Row],[PAS_DUR_COR_COD_ESC_TG_POS]]-Tabla24[[#This Row],[ESC_DUR_COR_COD_ESC_TG_POS]]</f>
        <v>534.4</v>
      </c>
      <c r="MC62" s="15">
        <f>Tabla24[[#This Row],[PAS_NUM_COR_COD_ESC_TG_TOT]]-Tabla24[[#This Row],[ESC_NUM_COR_COD_ESC_TG_TOT]]</f>
        <v>-7.4074074074075291E-3</v>
      </c>
      <c r="MD62" s="15">
        <f>Tabla24[[#This Row],[PAS_DUR_COR_COD_ESC_TG_TOT]]-Tabla24[[#This Row],[ESC_DUR_COR_COD_ESC_TG_TOT]]</f>
        <v>596.88461538461536</v>
      </c>
    </row>
    <row r="63" spans="1:342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  <c r="KY63" s="15">
        <f>Tabla24[[#This Row],[ROS_NUM_COR_COD_ROS_TG_NEG]]-Tabla24[[#This Row],[PAS_NUM_COR_COD_ROS_TG_NEG]]</f>
        <v>0.76428571428571423</v>
      </c>
      <c r="KZ63" s="15">
        <f>Tabla24[[#This Row],[ROS_DUR_COR_COD_ROS_TG_NEG]]-Tabla24[[#This Row],[PAS_DUR_COR_COD_ROS_TG_NEG]]</f>
        <v>44.549999999999955</v>
      </c>
      <c r="LA63" s="15">
        <f>Tabla24[[#This Row],[ROS_NUM_COR_COD_ROS_TG_NEU]]-Tabla24[[#This Row],[PAS_NUM_COR_COD_ROS_TG_NEU]]</f>
        <v>0.54999999999999982</v>
      </c>
      <c r="LB63" s="15">
        <f>Tabla24[[#This Row],[ROS_DUR_COR_COD_ROS_TG_NEU]]-Tabla24[[#This Row],[PAS_DUR_COR_COD_ROS_TG_NEU]]</f>
        <v>2.6333333333333258</v>
      </c>
      <c r="LC63" s="15">
        <f>Tabla24[[#This Row],[ROS_NUM_COR_COD_ROS_TG_POS]]-Tabla24[[#This Row],[PAS_NUM_COR_COD_ROS_TG_POS]]</f>
        <v>1.1999999999999997</v>
      </c>
      <c r="LD63" s="15">
        <f>Tabla24[[#This Row],[ROS_DUR_COR_COD_ROS_TG_POS]]-Tabla24[[#This Row],[PAS_DUR_COR_COD_ROS_TG_POS]]</f>
        <v>423.23333333333335</v>
      </c>
      <c r="LE63" s="15">
        <f>Tabla24[[#This Row],[ROS_NUM_COR_COD_ROS_TG_TOT]]-Tabla24[[#This Row],[PAS_NUM_COR_COD_ROS_TG_TOT]]</f>
        <v>0.82592592592592595</v>
      </c>
      <c r="LF63" s="15">
        <f>Tabla24[[#This Row],[ROS_DUR_COR_COD_ROS_TG_TOT]]-Tabla24[[#This Row],[PAS_DUR_COR_COD_ROS_TG_TOT]]</f>
        <v>176.97097242380255</v>
      </c>
      <c r="LG63" s="15">
        <f>Tabla24[[#This Row],[ROS_NUM_COR_COD_ESC_TG_NEG]]-Tabla24[[#This Row],[PAS_NUM_COR_COD_ESC_TG_NEG]]</f>
        <v>1.2785714285714285</v>
      </c>
      <c r="LH63" s="15">
        <f>Tabla24[[#This Row],[ROS_DUR_COR_COD_ESC_TG_NEG]]-Tabla24[[#This Row],[PAS_DUR_COR_COD_ESC_TG_NEG]]</f>
        <v>130.51260504201684</v>
      </c>
      <c r="LI63" s="15">
        <f>Tabla24[[#This Row],[ROS_NUM_COR_COD_ESC_TG_NEU]]-Tabla24[[#This Row],[PAS_NUM_COR_COD_ESC_TG_NEU]]</f>
        <v>0.35000000000000009</v>
      </c>
      <c r="LJ63" s="15">
        <f>Tabla24[[#This Row],[ROS_NUM_COR_COD_ESC_TG_NEG]]-Tabla24[[#This Row],[PAS_NUM_COR_COD_ESC_TG_NEG]]</f>
        <v>1.2785714285714285</v>
      </c>
      <c r="LK63" s="15">
        <f>Tabla24[[#This Row],[ROS_NUM_COR_COD_ESC_TG_POS]]-Tabla24[[#This Row],[PAS_NUM_COR_COD_ESC_TG_POS]]</f>
        <v>0.25</v>
      </c>
      <c r="LL63" s="15">
        <f>Tabla24[[#This Row],[ROS_DUR_COR_COD_ESC_TG_POS]]-Tabla24[[#This Row],[PAS_DUR_COR_COD_ESC_TG_POS]]</f>
        <v>92.166666666666742</v>
      </c>
      <c r="LM63" s="15">
        <f>Tabla24[[#This Row],[ROS_NUM_COR_COD_ESC_TG_TOT]]-Tabla24[[#This Row],[PAS_NUM_COR_COD_ESC_TG_TOT]]</f>
        <v>0.57222222222222197</v>
      </c>
      <c r="LN63" s="15">
        <f>Tabla24[[#This Row],[ROS_DUR_COR_COD_ESC_TG_TOT]]-Tabla24[[#This Row],[PAS_DUR_COR_COD_ESC_TG_TOT]]</f>
        <v>86.043921568627411</v>
      </c>
      <c r="LO63" s="15">
        <f>Tabla24[[#This Row],[PAS_NUM_COR_COD_ROS_TG_NEG]]-Tabla24[[#This Row],[ESC_NUM_COR_COD_ROS_TG_NEG]]</f>
        <v>-4.9999999999999822E-2</v>
      </c>
      <c r="LP63" s="15">
        <f>Tabla24[[#This Row],[PAS_DUR_COR_COD_ROS_TG_NEG]]-Tabla24[[#This Row],[ESC_DUR_COR_COD_ROS_TG_NEG]]</f>
        <v>-50.174999999999955</v>
      </c>
      <c r="LQ63" s="15">
        <f>Tabla24[[#This Row],[PAS_NUM_COR_COD_ROS_TG_NEU]]-Tabla24[[#This Row],[ESC_NUM_COR_COD_ROS_TG_NEU]]</f>
        <v>-0.13888888888888884</v>
      </c>
      <c r="LR63" s="15">
        <f>Tabla24[[#This Row],[PAS_DUR_COR_COD_ROS_TG_NEU]]-Tabla24[[#This Row],[ESC_DUR_COR_COD_ROS_TG_NEU]]</f>
        <v>150.68888888888887</v>
      </c>
      <c r="LS63" s="15">
        <f>Tabla24[[#This Row],[PAS_NUM_COR_COD_ROS_TG_POS]]-Tabla24[[#This Row],[ESC_NUM_COR_COD_ROS_TG_POS]]</f>
        <v>0.82222222222222241</v>
      </c>
      <c r="LT63" s="15">
        <f>Tabla24[[#This Row],[PAS_DUR_COR_COD_ROS_TG_POS]]-Tabla24[[#This Row],[ESC_DUR_COR_COD_ROS_TG_POS]]</f>
        <v>57.291666666666629</v>
      </c>
      <c r="LU63" s="15">
        <f>Tabla24[[#This Row],[PAS_NUM_COR_COD_ROS_TG_TOT]]-Tabla24[[#This Row],[ESC_NUM_COR_COD_ROS_TG_TOT]]</f>
        <v>0.21111111111111125</v>
      </c>
      <c r="LV63" s="15">
        <f>Tabla24[[#This Row],[PAS_DUR_COR_COD_ROS_TG_TOT]]-Tabla24[[#This Row],[ESC_DUR_COR_COD_ROS_TG_TOT]]</f>
        <v>46.930566037735957</v>
      </c>
      <c r="LW63" s="15">
        <f>Tabla24[[#This Row],[PAS_NUM_COR_COD_ESC_TG_NEG]]-Tabla24[[#This Row],[ESC_NUM_COR_COD_ESC_TG_NEG]]</f>
        <v>-0.40555555555555545</v>
      </c>
      <c r="LX63" s="15">
        <f>Tabla24[[#This Row],[PAS_DUR_COR_COD_ESC_TG_NEG]]-Tabla24[[#This Row],[ESC_DUR_COR_COD_ESC_TG_NEG]]</f>
        <v>-179.79831932773118</v>
      </c>
      <c r="LY63" s="15">
        <f>Tabla24[[#This Row],[PAS_NUM_COR_COD_ESC_TG_NEU]]-Tabla24[[#This Row],[ESC_NUM_COR_COD_ESC_TG_NEU]]</f>
        <v>-1.5277777777777777</v>
      </c>
      <c r="LZ63" s="15">
        <f>Tabla24[[#This Row],[PAS_DUR_COR_COD_ESC_TG_NEU]]-Tabla24[[#This Row],[ESC_DUR_COR_COD_ESC_TG_NEU]]</f>
        <v>-263.9375</v>
      </c>
      <c r="MA63" s="15">
        <f>Tabla24[[#This Row],[PAS_NUM_COR_COD_ESC_TG_POS]]-Tabla24[[#This Row],[ESC_NUM_COR_COD_ESC_TG_POS]]</f>
        <v>-0.89444444444444482</v>
      </c>
      <c r="MB63" s="15">
        <f>Tabla24[[#This Row],[PAS_DUR_COR_COD_ESC_TG_POS]]-Tabla24[[#This Row],[ESC_DUR_COR_COD_ESC_TG_POS]]</f>
        <v>-511.42063492063494</v>
      </c>
      <c r="MC63" s="15">
        <f>Tabla24[[#This Row],[PAS_NUM_COR_COD_ESC_TG_TOT]]-Tabla24[[#This Row],[ESC_NUM_COR_COD_ESC_TG_TOT]]</f>
        <v>-0.9425925925925922</v>
      </c>
      <c r="MD63" s="15">
        <f>Tabla24[[#This Row],[PAS_DUR_COR_COD_ESC_TG_TOT]]-Tabla24[[#This Row],[ESC_DUR_COR_COD_ESC_TG_TOT]]</f>
        <v>-315.98573975044553</v>
      </c>
    </row>
    <row r="64" spans="1:342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  <c r="KY64" s="15">
        <f>Tabla24[[#This Row],[ROS_NUM_COR_COD_ROS_TG_NEG]]-Tabla24[[#This Row],[PAS_NUM_COR_COD_ROS_TG_NEG]]</f>
        <v>1.1071428571428572</v>
      </c>
      <c r="KZ64" s="15">
        <f>Tabla24[[#This Row],[ROS_DUR_COR_COD_ROS_TG_NEG]]-Tabla24[[#This Row],[PAS_DUR_COR_COD_ROS_TG_NEG]]</f>
        <v>117</v>
      </c>
      <c r="LA64" s="15">
        <f>Tabla24[[#This Row],[ROS_NUM_COR_COD_ROS_TG_NEU]]-Tabla24[[#This Row],[PAS_NUM_COR_COD_ROS_TG_NEU]]</f>
        <v>1.4</v>
      </c>
      <c r="LB64" s="15">
        <f>Tabla24[[#This Row],[ROS_DUR_COR_COD_ROS_TG_NEU]]-Tabla24[[#This Row],[PAS_DUR_COR_COD_ROS_TG_NEU]]</f>
        <v>481.73949579831935</v>
      </c>
      <c r="LC64" s="15">
        <f>Tabla24[[#This Row],[ROS_NUM_COR_COD_ROS_TG_POS]]-Tabla24[[#This Row],[PAS_NUM_COR_COD_ROS_TG_POS]]</f>
        <v>0.84999999999999987</v>
      </c>
      <c r="LD64" s="15">
        <f>Tabla24[[#This Row],[ROS_DUR_COR_COD_ROS_TG_POS]]-Tabla24[[#This Row],[PAS_DUR_COR_COD_ROS_TG_POS]]</f>
        <v>83.416666666666629</v>
      </c>
      <c r="LE64" s="15">
        <f>Tabla24[[#This Row],[ROS_NUM_COR_COD_ROS_TG_TOT]]-Tabla24[[#This Row],[PAS_NUM_COR_COD_ROS_TG_TOT]]</f>
        <v>1.0333333333333334</v>
      </c>
      <c r="LF64" s="15">
        <f>Tabla24[[#This Row],[ROS_DUR_COR_COD_ROS_TG_TOT]]-Tabla24[[#This Row],[PAS_DUR_COR_COD_ROS_TG_TOT]]</f>
        <v>220.88528138528136</v>
      </c>
      <c r="LG64" s="15">
        <f>Tabla24[[#This Row],[ROS_NUM_COR_COD_ESC_TG_NEG]]-Tabla24[[#This Row],[PAS_NUM_COR_COD_ESC_TG_NEG]]</f>
        <v>-0.72142857142857131</v>
      </c>
      <c r="LH64" s="15">
        <f>Tabla24[[#This Row],[ROS_DUR_COR_COD_ESC_TG_NEG]]-Tabla24[[#This Row],[PAS_DUR_COR_COD_ESC_TG_NEG]]</f>
        <v>-213.99999999999994</v>
      </c>
      <c r="LI64" s="15">
        <f>Tabla24[[#This Row],[ROS_NUM_COR_COD_ESC_TG_NEU]]-Tabla24[[#This Row],[PAS_NUM_COR_COD_ESC_TG_NEU]]</f>
        <v>-0.75714285714285712</v>
      </c>
      <c r="LJ64" s="15">
        <f>Tabla24[[#This Row],[ROS_NUM_COR_COD_ESC_TG_NEG]]-Tabla24[[#This Row],[PAS_NUM_COR_COD_ESC_TG_NEG]]</f>
        <v>-0.72142857142857131</v>
      </c>
      <c r="LK64" s="15">
        <f>Tabla24[[#This Row],[ROS_NUM_COR_COD_ESC_TG_POS]]-Tabla24[[#This Row],[PAS_NUM_COR_COD_ESC_TG_POS]]</f>
        <v>-1.45</v>
      </c>
      <c r="LL64" s="15">
        <f>Tabla24[[#This Row],[ROS_DUR_COR_COD_ESC_TG_POS]]-Tabla24[[#This Row],[PAS_DUR_COR_COD_ESC_TG_POS]]</f>
        <v>-130.2745098039216</v>
      </c>
      <c r="LM64" s="15">
        <f>Tabla24[[#This Row],[ROS_NUM_COR_COD_ESC_TG_TOT]]-Tabla24[[#This Row],[PAS_NUM_COR_COD_ESC_TG_TOT]]</f>
        <v>-0.97499999999999987</v>
      </c>
      <c r="LN64" s="15">
        <f>Tabla24[[#This Row],[ROS_DUR_COR_COD_ESC_TG_TOT]]-Tabla24[[#This Row],[PAS_DUR_COR_COD_ESC_TG_TOT]]</f>
        <v>-214.34640522875816</v>
      </c>
      <c r="LO64" s="15">
        <f>Tabla24[[#This Row],[PAS_NUM_COR_COD_ROS_TG_NEG]]-Tabla24[[#This Row],[ESC_NUM_COR_COD_ROS_TG_NEG]]</f>
        <v>-0.375</v>
      </c>
      <c r="LP64" s="15">
        <f>Tabla24[[#This Row],[PAS_DUR_COR_COD_ROS_TG_NEG]]-Tabla24[[#This Row],[ESC_DUR_COR_COD_ROS_TG_NEG]]</f>
        <v>15.833333333333371</v>
      </c>
      <c r="LQ64" s="15">
        <f>Tabla24[[#This Row],[PAS_NUM_COR_COD_ROS_TG_NEU]]-Tabla24[[#This Row],[ESC_NUM_COR_COD_ROS_TG_NEU]]</f>
        <v>1.1714285714285715</v>
      </c>
      <c r="LR64" s="15">
        <f>Tabla24[[#This Row],[PAS_DUR_COR_COD_ROS_TG_NEU]]-Tabla24[[#This Row],[ESC_DUR_COR_COD_ROS_TG_NEU]]</f>
        <v>293.61764705882354</v>
      </c>
      <c r="LS64" s="15">
        <f>Tabla24[[#This Row],[PAS_NUM_COR_COD_ROS_TG_POS]]-Tabla24[[#This Row],[ESC_NUM_COR_COD_ROS_TG_POS]]</f>
        <v>0.21666666666666679</v>
      </c>
      <c r="LT64" s="15">
        <f>Tabla24[[#This Row],[PAS_DUR_COR_COD_ROS_TG_POS]]-Tabla24[[#This Row],[ESC_DUR_COR_COD_ROS_TG_POS]]</f>
        <v>157.78333333333336</v>
      </c>
      <c r="LU64" s="15">
        <f>Tabla24[[#This Row],[PAS_NUM_COR_COD_ROS_TG_TOT]]-Tabla24[[#This Row],[ESC_NUM_COR_COD_ROS_TG_TOT]]</f>
        <v>0.34166666666666656</v>
      </c>
      <c r="LV64" s="15">
        <f>Tabla24[[#This Row],[PAS_DUR_COR_COD_ROS_TG_TOT]]-Tabla24[[#This Row],[ESC_DUR_COR_COD_ROS_TG_TOT]]</f>
        <v>156.72969187675068</v>
      </c>
      <c r="LW64" s="15">
        <f>Tabla24[[#This Row],[PAS_NUM_COR_COD_ESC_TG_NEG]]-Tabla24[[#This Row],[ESC_NUM_COR_COD_ESC_TG_NEG]]</f>
        <v>0.89999999999999991</v>
      </c>
      <c r="LX64" s="15">
        <f>Tabla24[[#This Row],[PAS_DUR_COR_COD_ESC_TG_NEG]]-Tabla24[[#This Row],[ESC_DUR_COR_COD_ESC_TG_NEG]]</f>
        <v>260.59999999999997</v>
      </c>
      <c r="LY64" s="15">
        <f>Tabla24[[#This Row],[PAS_NUM_COR_COD_ESC_TG_NEU]]-Tabla24[[#This Row],[ESC_NUM_COR_COD_ESC_TG_NEU]]</f>
        <v>-0.24285714285714288</v>
      </c>
      <c r="LZ64" s="15">
        <f>Tabla24[[#This Row],[PAS_DUR_COR_COD_ESC_TG_NEU]]-Tabla24[[#This Row],[ESC_DUR_COR_COD_ESC_TG_NEU]]</f>
        <v>80</v>
      </c>
      <c r="MA64" s="15">
        <f>Tabla24[[#This Row],[PAS_NUM_COR_COD_ESC_TG_POS]]-Tabla24[[#This Row],[ESC_NUM_COR_COD_ESC_TG_POS]]</f>
        <v>-0.13888888888888884</v>
      </c>
      <c r="MB64" s="15">
        <f>Tabla24[[#This Row],[PAS_DUR_COR_COD_ESC_TG_POS]]-Tabla24[[#This Row],[ESC_DUR_COR_COD_ESC_TG_POS]]</f>
        <v>-5.8088235294117112</v>
      </c>
      <c r="MC64" s="15">
        <f>Tabla24[[#This Row],[PAS_NUM_COR_COD_ESC_TG_TOT]]-Tabla24[[#This Row],[ESC_NUM_COR_COD_ESC_TG_TOT]]</f>
        <v>0.14166666666666661</v>
      </c>
      <c r="MD64" s="15">
        <f>Tabla24[[#This Row],[PAS_DUR_COR_COD_ESC_TG_TOT]]-Tabla24[[#This Row],[ESC_DUR_COR_COD_ESC_TG_TOT]]</f>
        <v>91.742690058479525</v>
      </c>
    </row>
    <row r="65" spans="1:342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  <c r="KY65" s="15">
        <f>Tabla24[[#This Row],[ROS_NUM_COR_COD_ROS_TG_NEG]]-Tabla24[[#This Row],[PAS_NUM_COR_COD_ROS_TG_NEG]]</f>
        <v>-0.31666666666666643</v>
      </c>
      <c r="KZ65" s="15">
        <f>Tabla24[[#This Row],[ROS_DUR_COR_COD_ROS_TG_NEG]]-Tabla24[[#This Row],[PAS_DUR_COR_COD_ROS_TG_NEG]]</f>
        <v>221.75714285714298</v>
      </c>
      <c r="LA65" s="15">
        <f>Tabla24[[#This Row],[ROS_NUM_COR_COD_ROS_TG_NEU]]-Tabla24[[#This Row],[PAS_NUM_COR_COD_ROS_TG_NEU]]</f>
        <v>0.79999999999999982</v>
      </c>
      <c r="LB65" s="15">
        <f>Tabla24[[#This Row],[ROS_DUR_COR_COD_ROS_TG_NEU]]-Tabla24[[#This Row],[PAS_DUR_COR_COD_ROS_TG_NEU]]</f>
        <v>-72.5</v>
      </c>
      <c r="LC65" s="15">
        <f>Tabla24[[#This Row],[ROS_NUM_COR_COD_ROS_TG_POS]]-Tabla24[[#This Row],[PAS_NUM_COR_COD_ROS_TG_POS]]</f>
        <v>-1.1999999999999997</v>
      </c>
      <c r="LD65" s="15">
        <f>Tabla24[[#This Row],[ROS_DUR_COR_COD_ROS_TG_POS]]-Tabla24[[#This Row],[PAS_DUR_COR_COD_ROS_TG_POS]]</f>
        <v>-234.39583333333337</v>
      </c>
      <c r="LE65" s="15">
        <f>Tabla24[[#This Row],[ROS_NUM_COR_COD_ROS_TG_TOT]]-Tabla24[[#This Row],[PAS_NUM_COR_COD_ROS_TG_TOT]]</f>
        <v>-0.22931034482758639</v>
      </c>
      <c r="LF65" s="15">
        <f>Tabla24[[#This Row],[ROS_DUR_COR_COD_ROS_TG_TOT]]-Tabla24[[#This Row],[PAS_DUR_COR_COD_ROS_TG_TOT]]</f>
        <v>-34.996240601503814</v>
      </c>
      <c r="LG65" s="15">
        <f>Tabla24[[#This Row],[ROS_NUM_COR_COD_ESC_TG_NEG]]-Tabla24[[#This Row],[PAS_NUM_COR_COD_ESC_TG_NEG]]</f>
        <v>-0.57222222222222197</v>
      </c>
      <c r="LH65" s="15">
        <f>Tabla24[[#This Row],[ROS_DUR_COR_COD_ESC_TG_NEG]]-Tabla24[[#This Row],[PAS_DUR_COR_COD_ESC_TG_NEG]]</f>
        <v>-44.980392156862763</v>
      </c>
      <c r="LI65" s="15">
        <f>Tabla24[[#This Row],[ROS_NUM_COR_COD_ESC_TG_NEU]]-Tabla24[[#This Row],[PAS_NUM_COR_COD_ESC_TG_NEU]]</f>
        <v>-5.0000000000000711E-2</v>
      </c>
      <c r="LJ65" s="15">
        <f>Tabla24[[#This Row],[ROS_NUM_COR_COD_ESC_TG_NEG]]-Tabla24[[#This Row],[PAS_NUM_COR_COD_ESC_TG_NEG]]</f>
        <v>-0.57222222222222197</v>
      </c>
      <c r="LK65" s="15">
        <f>Tabla24[[#This Row],[ROS_NUM_COR_COD_ESC_TG_POS]]-Tabla24[[#This Row],[PAS_NUM_COR_COD_ESC_TG_POS]]</f>
        <v>0.40000000000000036</v>
      </c>
      <c r="LL65" s="15">
        <f>Tabla24[[#This Row],[ROS_DUR_COR_COD_ESC_TG_POS]]-Tabla24[[#This Row],[PAS_DUR_COR_COD_ESC_TG_POS]]</f>
        <v>552.03361344537814</v>
      </c>
      <c r="LM65" s="15">
        <f>Tabla24[[#This Row],[ROS_NUM_COR_COD_ESC_TG_TOT]]-Tabla24[[#This Row],[PAS_NUM_COR_COD_ESC_TG_TOT]]</f>
        <v>-6.3218390804597568E-2</v>
      </c>
      <c r="LN65" s="15">
        <f>Tabla24[[#This Row],[ROS_DUR_COR_COD_ESC_TG_TOT]]-Tabla24[[#This Row],[PAS_DUR_COR_COD_ESC_TG_TOT]]</f>
        <v>105.10296846011147</v>
      </c>
      <c r="LO65" s="15">
        <f>Tabla24[[#This Row],[PAS_NUM_COR_COD_ROS_TG_NEG]]-Tabla24[[#This Row],[ESC_NUM_COR_COD_ROS_TG_NEG]]</f>
        <v>1.4</v>
      </c>
      <c r="LP65" s="15">
        <f>Tabla24[[#This Row],[PAS_DUR_COR_COD_ROS_TG_NEG]]-Tabla24[[#This Row],[ESC_DUR_COR_COD_ROS_TG_NEG]]</f>
        <v>260.14285714285711</v>
      </c>
      <c r="LQ65" s="15">
        <f>Tabla24[[#This Row],[PAS_NUM_COR_COD_ROS_TG_NEU]]-Tabla24[[#This Row],[ESC_NUM_COR_COD_ROS_TG_NEU]]</f>
        <v>0.89999999999999991</v>
      </c>
      <c r="LR65" s="15">
        <f>Tabla24[[#This Row],[PAS_DUR_COR_COD_ROS_TG_NEU]]-Tabla24[[#This Row],[ESC_DUR_COR_COD_ROS_TG_NEU]]</f>
        <v>427.5</v>
      </c>
      <c r="LS65" s="15">
        <f>Tabla24[[#This Row],[PAS_NUM_COR_COD_ROS_TG_POS]]-Tabla24[[#This Row],[ESC_NUM_COR_COD_ROS_TG_POS]]</f>
        <v>1.2999999999999998</v>
      </c>
      <c r="LT65" s="15">
        <f>Tabla24[[#This Row],[PAS_DUR_COR_COD_ROS_TG_POS]]-Tabla24[[#This Row],[ESC_DUR_COR_COD_ROS_TG_POS]]</f>
        <v>385.41964285714289</v>
      </c>
      <c r="LU65" s="15">
        <f>Tabla24[[#This Row],[PAS_NUM_COR_COD_ROS_TG_TOT]]-Tabla24[[#This Row],[ESC_NUM_COR_COD_ROS_TG_TOT]]</f>
        <v>1.1714285714285715</v>
      </c>
      <c r="LV65" s="15">
        <f>Tabla24[[#This Row],[PAS_DUR_COR_COD_ROS_TG_TOT]]-Tabla24[[#This Row],[ESC_DUR_COR_COD_ROS_TG_TOT]]</f>
        <v>352.62781954887225</v>
      </c>
      <c r="LW65" s="15">
        <f>Tabla24[[#This Row],[PAS_NUM_COR_COD_ESC_TG_NEG]]-Tabla24[[#This Row],[ESC_NUM_COR_COD_ESC_TG_NEG]]</f>
        <v>0.47499999999999964</v>
      </c>
      <c r="LX65" s="15">
        <f>Tabla24[[#This Row],[PAS_DUR_COR_COD_ESC_TG_NEG]]-Tabla24[[#This Row],[ESC_DUR_COR_COD_ESC_TG_NEG]]</f>
        <v>229.14705882352951</v>
      </c>
      <c r="LY65" s="15">
        <f>Tabla24[[#This Row],[PAS_NUM_COR_COD_ESC_TG_NEU]]-Tabla24[[#This Row],[ESC_NUM_COR_COD_ESC_TG_NEU]]</f>
        <v>1.4500000000000002</v>
      </c>
      <c r="LZ65" s="15">
        <f>Tabla24[[#This Row],[PAS_DUR_COR_COD_ESC_TG_NEU]]-Tabla24[[#This Row],[ESC_DUR_COR_COD_ESC_TG_NEU]]</f>
        <v>585.64444444444439</v>
      </c>
      <c r="MA65" s="15">
        <f>Tabla24[[#This Row],[PAS_NUM_COR_COD_ESC_TG_POS]]-Tabla24[[#This Row],[ESC_NUM_COR_COD_ESC_TG_POS]]</f>
        <v>1.4</v>
      </c>
      <c r="MB65" s="15">
        <f>Tabla24[[#This Row],[PAS_DUR_COR_COD_ESC_TG_POS]]-Tabla24[[#This Row],[ESC_DUR_COR_COD_ESC_TG_POS]]</f>
        <v>83.948529411764753</v>
      </c>
      <c r="MC65" s="15">
        <f>Tabla24[[#This Row],[PAS_NUM_COR_COD_ESC_TG_TOT]]-Tabla24[[#This Row],[ESC_NUM_COR_COD_ESC_TG_TOT]]</f>
        <v>1.166666666666667</v>
      </c>
      <c r="MD65" s="15">
        <f>Tabla24[[#This Row],[PAS_DUR_COR_COD_ESC_TG_TOT]]-Tabla24[[#This Row],[ESC_DUR_COR_COD_ESC_TG_TOT]]</f>
        <v>300.18612244897952</v>
      </c>
    </row>
    <row r="66" spans="1:342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  <c r="KY66" s="15">
        <f>Tabla24[[#This Row],[ROS_NUM_COR_COD_ROS_TG_NEG]]-Tabla24[[#This Row],[PAS_NUM_COR_COD_ROS_TG_NEG]]</f>
        <v>-2.5249999999999999</v>
      </c>
      <c r="KZ66" s="15">
        <f>Tabla24[[#This Row],[ROS_DUR_COR_COD_ROS_TG_NEG]]-Tabla24[[#This Row],[PAS_DUR_COR_COD_ROS_TG_NEG]]</f>
        <v>-631</v>
      </c>
      <c r="LA66" s="15">
        <f>Tabla24[[#This Row],[ROS_NUM_COR_COD_ROS_TG_NEU]]-Tabla24[[#This Row],[PAS_NUM_COR_COD_ROS_TG_NEU]]</f>
        <v>-1.1000000000000001</v>
      </c>
      <c r="LB66" s="15">
        <f>Tabla24[[#This Row],[ROS_DUR_COR_COD_ROS_TG_NEU]]-Tabla24[[#This Row],[PAS_DUR_COR_COD_ROS_TG_NEU]]</f>
        <v>-323.5214285714286</v>
      </c>
      <c r="LC66" s="15">
        <f>Tabla24[[#This Row],[ROS_NUM_COR_COD_ROS_TG_POS]]-Tabla24[[#This Row],[PAS_NUM_COR_COD_ROS_TG_POS]]</f>
        <v>1.05</v>
      </c>
      <c r="LD66" s="15">
        <f>Tabla24[[#This Row],[ROS_DUR_COR_COD_ROS_TG_POS]]-Tabla24[[#This Row],[PAS_DUR_COR_COD_ROS_TG_POS]]</f>
        <v>-40.583333333333371</v>
      </c>
      <c r="LE66" s="15">
        <f>Tabla24[[#This Row],[ROS_NUM_COR_COD_ROS_TG_TOT]]-Tabla24[[#This Row],[PAS_NUM_COR_COD_ROS_TG_TOT]]</f>
        <v>-0.79743589743589771</v>
      </c>
      <c r="LF66" s="15">
        <f>Tabla24[[#This Row],[ROS_DUR_COR_COD_ROS_TG_TOT]]-Tabla24[[#This Row],[PAS_DUR_COR_COD_ROS_TG_TOT]]</f>
        <v>-311.45833333333326</v>
      </c>
      <c r="LG66" s="15">
        <f>Tabla24[[#This Row],[ROS_NUM_COR_COD_ESC_TG_NEG]]-Tabla24[[#This Row],[PAS_NUM_COR_COD_ESC_TG_NEG]]</f>
        <v>-1.5499999999999998</v>
      </c>
      <c r="LH66" s="15">
        <f>Tabla24[[#This Row],[ROS_DUR_COR_COD_ESC_TG_NEG]]-Tabla24[[#This Row],[PAS_DUR_COR_COD_ESC_TG_NEG]]</f>
        <v>-354.92156862745099</v>
      </c>
      <c r="LI66" s="15">
        <f>Tabla24[[#This Row],[ROS_NUM_COR_COD_ESC_TG_NEU]]-Tabla24[[#This Row],[PAS_NUM_COR_COD_ESC_TG_NEU]]</f>
        <v>-1.3250000000000002</v>
      </c>
      <c r="LJ66" s="15">
        <f>Tabla24[[#This Row],[ROS_NUM_COR_COD_ESC_TG_NEG]]-Tabla24[[#This Row],[PAS_NUM_COR_COD_ESC_TG_NEG]]</f>
        <v>-1.5499999999999998</v>
      </c>
      <c r="LK66" s="15">
        <f>Tabla24[[#This Row],[ROS_NUM_COR_COD_ESC_TG_POS]]-Tabla24[[#This Row],[PAS_NUM_COR_COD_ESC_TG_POS]]</f>
        <v>-2.8</v>
      </c>
      <c r="LL66" s="15">
        <f>Tabla24[[#This Row],[ROS_DUR_COR_COD_ESC_TG_POS]]-Tabla24[[#This Row],[PAS_DUR_COR_COD_ESC_TG_POS]]</f>
        <v>-592.01754385964921</v>
      </c>
      <c r="LM66" s="15">
        <f>Tabla24[[#This Row],[ROS_NUM_COR_COD_ESC_TG_TOT]]-Tabla24[[#This Row],[PAS_NUM_COR_COD_ESC_TG_TOT]]</f>
        <v>-1.8589743589743588</v>
      </c>
      <c r="LN66" s="15">
        <f>Tabla24[[#This Row],[ROS_DUR_COR_COD_ESC_TG_TOT]]-Tabla24[[#This Row],[PAS_DUR_COR_COD_ESC_TG_TOT]]</f>
        <v>-381.15954415954411</v>
      </c>
      <c r="LO66" s="15">
        <f>Tabla24[[#This Row],[PAS_NUM_COR_COD_ROS_TG_NEG]]-Tabla24[[#This Row],[ESC_NUM_COR_COD_ROS_TG_NEG]]</f>
        <v>0.39999999999999991</v>
      </c>
      <c r="LP66" s="15">
        <f>Tabla24[[#This Row],[PAS_DUR_COR_COD_ROS_TG_NEG]]-Tabla24[[#This Row],[ESC_DUR_COR_COD_ROS_TG_NEG]]</f>
        <v>142.07142857142867</v>
      </c>
      <c r="LQ66" s="15">
        <f>Tabla24[[#This Row],[PAS_NUM_COR_COD_ROS_TG_NEU]]-Tabla24[[#This Row],[ESC_NUM_COR_COD_ROS_TG_NEU]]</f>
        <v>1.5</v>
      </c>
      <c r="LR66" s="15">
        <f>Tabla24[[#This Row],[PAS_DUR_COR_COD_ROS_TG_NEU]]-Tabla24[[#This Row],[ESC_DUR_COR_COD_ROS_TG_NEU]]</f>
        <v>152.5214285714286</v>
      </c>
      <c r="LS66" s="15">
        <f>Tabla24[[#This Row],[PAS_NUM_COR_COD_ROS_TG_POS]]-Tabla24[[#This Row],[ESC_NUM_COR_COD_ROS_TG_POS]]</f>
        <v>-5.0000000000000044E-2</v>
      </c>
      <c r="LT66" s="15">
        <f>Tabla24[[#This Row],[PAS_DUR_COR_COD_ROS_TG_POS]]-Tabla24[[#This Row],[ESC_DUR_COR_COD_ROS_TG_POS]]</f>
        <v>264.70833333333337</v>
      </c>
      <c r="LU66" s="15">
        <f>Tabla24[[#This Row],[PAS_NUM_COR_COD_ROS_TG_TOT]]-Tabla24[[#This Row],[ESC_NUM_COR_COD_ROS_TG_TOT]]</f>
        <v>0.67380952380952408</v>
      </c>
      <c r="LV66" s="15">
        <f>Tabla24[[#This Row],[PAS_DUR_COR_COD_ROS_TG_TOT]]-Tabla24[[#This Row],[ESC_DUR_COR_COD_ROS_TG_TOT]]</f>
        <v>199.27651515151513</v>
      </c>
      <c r="LW66" s="15">
        <f>Tabla24[[#This Row],[PAS_NUM_COR_COD_ESC_TG_NEG]]-Tabla24[[#This Row],[ESC_NUM_COR_COD_ESC_TG_NEG]]</f>
        <v>-1.9500000000000002</v>
      </c>
      <c r="LX66" s="15">
        <f>Tabla24[[#This Row],[PAS_DUR_COR_COD_ESC_TG_NEG]]-Tabla24[[#This Row],[ESC_DUR_COR_COD_ESC_TG_NEG]]</f>
        <v>-575.84033613445365</v>
      </c>
      <c r="LY66" s="15">
        <f>Tabla24[[#This Row],[PAS_NUM_COR_COD_ESC_TG_NEU]]-Tabla24[[#This Row],[ESC_NUM_COR_COD_ESC_TG_NEU]]</f>
        <v>-2.8999999999999995</v>
      </c>
      <c r="LZ66" s="15">
        <f>Tabla24[[#This Row],[PAS_DUR_COR_COD_ESC_TG_NEU]]-Tabla24[[#This Row],[ESC_DUR_COR_COD_ESC_TG_NEU]]</f>
        <v>-482.05555555555554</v>
      </c>
      <c r="MA66" s="15">
        <f>Tabla24[[#This Row],[PAS_NUM_COR_COD_ESC_TG_POS]]-Tabla24[[#This Row],[ESC_NUM_COR_COD_ESC_TG_POS]]</f>
        <v>-0.90000000000000036</v>
      </c>
      <c r="MB66" s="15">
        <f>Tabla24[[#This Row],[PAS_DUR_COR_COD_ESC_TG_POS]]-Tabla24[[#This Row],[ESC_DUR_COR_COD_ESC_TG_POS]]</f>
        <v>-215.21578947368425</v>
      </c>
      <c r="MC66" s="15">
        <f>Tabla24[[#This Row],[PAS_NUM_COR_COD_ESC_TG_TOT]]-Tabla24[[#This Row],[ESC_NUM_COR_COD_ESC_TG_TOT]]</f>
        <v>-1.9761904761904767</v>
      </c>
      <c r="MD66" s="15">
        <f>Tabla24[[#This Row],[PAS_DUR_COR_COD_ESC_TG_TOT]]-Tabla24[[#This Row],[ESC_DUR_COR_COD_ESC_TG_TOT]]</f>
        <v>-417.51851851851859</v>
      </c>
    </row>
    <row r="67" spans="1:342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  <c r="KY67" s="15">
        <f>Tabla24[[#This Row],[ROS_NUM_COR_COD_ROS_TG_NEG]]-Tabla24[[#This Row],[PAS_NUM_COR_COD_ROS_TG_NEG]]</f>
        <v>-1.2894736842105265</v>
      </c>
      <c r="KZ67" s="15">
        <f>Tabla24[[#This Row],[ROS_DUR_COR_COD_ROS_TG_NEG]]-Tabla24[[#This Row],[PAS_DUR_COR_COD_ROS_TG_NEG]]</f>
        <v>270.57142857142867</v>
      </c>
      <c r="LA67" s="15">
        <f>Tabla24[[#This Row],[ROS_NUM_COR_COD_ROS_TG_NEU]]-Tabla24[[#This Row],[PAS_NUM_COR_COD_ROS_TG_NEU]]</f>
        <v>-0.94999999999999973</v>
      </c>
      <c r="LB67" s="15">
        <f>Tabla24[[#This Row],[ROS_DUR_COR_COD_ROS_TG_NEU]]-Tabla24[[#This Row],[PAS_DUR_COR_COD_ROS_TG_NEU]]</f>
        <v>50.344444444444434</v>
      </c>
      <c r="LC67" s="15">
        <f>Tabla24[[#This Row],[ROS_NUM_COR_COD_ROS_TG_POS]]-Tabla24[[#This Row],[PAS_NUM_COR_COD_ROS_TG_POS]]</f>
        <v>0.70000000000000018</v>
      </c>
      <c r="LD67" s="15">
        <f>Tabla24[[#This Row],[ROS_DUR_COR_COD_ROS_TG_POS]]-Tabla24[[#This Row],[PAS_DUR_COR_COD_ROS_TG_POS]]</f>
        <v>313.36315789473679</v>
      </c>
      <c r="LE67" s="15">
        <f>Tabla24[[#This Row],[ROS_NUM_COR_COD_ROS_TG_TOT]]-Tabla24[[#This Row],[PAS_NUM_COR_COD_ROS_TG_TOT]]</f>
        <v>-0.49818401937046008</v>
      </c>
      <c r="LF67" s="15">
        <f>Tabla24[[#This Row],[ROS_DUR_COR_COD_ROS_TG_TOT]]-Tabla24[[#This Row],[PAS_DUR_COR_COD_ROS_TG_TOT]]</f>
        <v>200.85145888594161</v>
      </c>
      <c r="LG67" s="15">
        <f>Tabla24[[#This Row],[ROS_NUM_COR_COD_ESC_TG_NEG]]-Tabla24[[#This Row],[PAS_NUM_COR_COD_ESC_TG_NEG]]</f>
        <v>0.61184210526315796</v>
      </c>
      <c r="LH67" s="15">
        <f>Tabla24[[#This Row],[ROS_DUR_COR_COD_ESC_TG_NEG]]-Tabla24[[#This Row],[PAS_DUR_COR_COD_ESC_TG_NEG]]</f>
        <v>459.88095238095235</v>
      </c>
      <c r="LI67" s="15">
        <f>Tabla24[[#This Row],[ROS_NUM_COR_COD_ESC_TG_NEU]]-Tabla24[[#This Row],[PAS_NUM_COR_COD_ESC_TG_NEU]]</f>
        <v>-0.20000000000000018</v>
      </c>
      <c r="LJ67" s="15">
        <f>Tabla24[[#This Row],[ROS_NUM_COR_COD_ESC_TG_NEG]]-Tabla24[[#This Row],[PAS_NUM_COR_COD_ESC_TG_NEG]]</f>
        <v>0.61184210526315796</v>
      </c>
      <c r="LK67" s="15">
        <f>Tabla24[[#This Row],[ROS_NUM_COR_COD_ESC_TG_POS]]-Tabla24[[#This Row],[PAS_NUM_COR_COD_ESC_TG_POS]]</f>
        <v>-0.64999999999999991</v>
      </c>
      <c r="LL67" s="15">
        <f>Tabla24[[#This Row],[ROS_DUR_COR_COD_ESC_TG_POS]]-Tabla24[[#This Row],[PAS_DUR_COR_COD_ESC_TG_POS]]</f>
        <v>-155.88888888888891</v>
      </c>
      <c r="LM67" s="15">
        <f>Tabla24[[#This Row],[ROS_NUM_COR_COD_ESC_TG_TOT]]-Tabla24[[#This Row],[PAS_NUM_COR_COD_ESC_TG_TOT]]</f>
        <v>-0.10835351089588396</v>
      </c>
      <c r="LN67" s="15">
        <f>Tabla24[[#This Row],[ROS_DUR_COR_COD_ESC_TG_TOT]]-Tabla24[[#This Row],[PAS_DUR_COR_COD_ESC_TG_TOT]]</f>
        <v>102.73039215686276</v>
      </c>
      <c r="LO67" s="15">
        <f>Tabla24[[#This Row],[PAS_NUM_COR_COD_ROS_TG_NEG]]-Tabla24[[#This Row],[ESC_NUM_COR_COD_ROS_TG_NEG]]</f>
        <v>3.3894736842105266</v>
      </c>
      <c r="LP67" s="15">
        <f>Tabla24[[#This Row],[PAS_DUR_COR_COD_ROS_TG_NEG]]-Tabla24[[#This Row],[ESC_DUR_COR_COD_ROS_TG_NEG]]</f>
        <v>765.375</v>
      </c>
      <c r="LQ67" s="15">
        <f>Tabla24[[#This Row],[PAS_NUM_COR_COD_ROS_TG_NEU]]-Tabla24[[#This Row],[ESC_NUM_COR_COD_ROS_TG_NEU]]</f>
        <v>3.2785714285714285</v>
      </c>
      <c r="LR67" s="15">
        <f>Tabla24[[#This Row],[PAS_DUR_COR_COD_ROS_TG_NEU]]-Tabla24[[#This Row],[ESC_DUR_COR_COD_ROS_TG_NEU]]</f>
        <v>569.84999999999991</v>
      </c>
      <c r="LS67" s="15">
        <f>Tabla24[[#This Row],[PAS_NUM_COR_COD_ROS_TG_POS]]-Tabla24[[#This Row],[ESC_NUM_COR_COD_ROS_TG_POS]]</f>
        <v>2.6111111111111112</v>
      </c>
      <c r="LT67" s="15">
        <f>Tabla24[[#This Row],[PAS_DUR_COR_COD_ROS_TG_POS]]-Tabla24[[#This Row],[ESC_DUR_COR_COD_ROS_TG_POS]]</f>
        <v>602.07017543859638</v>
      </c>
      <c r="LU67" s="15">
        <f>Tabla24[[#This Row],[PAS_NUM_COR_COD_ROS_TG_TOT]]-Tabla24[[#This Row],[ESC_NUM_COR_COD_ROS_TG_TOT]]</f>
        <v>3.0338983050847457</v>
      </c>
      <c r="LV67" s="15">
        <f>Tabla24[[#This Row],[PAS_DUR_COR_COD_ROS_TG_TOT]]-Tabla24[[#This Row],[ESC_DUR_COR_COD_ROS_TG_TOT]]</f>
        <v>651.93486590038322</v>
      </c>
      <c r="LW67" s="15">
        <f>Tabla24[[#This Row],[PAS_NUM_COR_COD_ESC_TG_NEG]]-Tabla24[[#This Row],[ESC_NUM_COR_COD_ESC_TG_NEG]]</f>
        <v>0.56315789473684208</v>
      </c>
      <c r="LX67" s="15">
        <f>Tabla24[[#This Row],[PAS_DUR_COR_COD_ESC_TG_NEG]]-Tabla24[[#This Row],[ESC_DUR_COR_COD_ESC_TG_NEG]]</f>
        <v>45.119047619047592</v>
      </c>
      <c r="LY67" s="15">
        <f>Tabla24[[#This Row],[PAS_NUM_COR_COD_ESC_TG_NEU]]-Tabla24[[#This Row],[ESC_NUM_COR_COD_ESC_TG_NEU]]</f>
        <v>-7.1428571428571619E-2</v>
      </c>
      <c r="LZ67" s="15">
        <f>Tabla24[[#This Row],[PAS_DUR_COR_COD_ESC_TG_NEU]]-Tabla24[[#This Row],[ESC_DUR_COR_COD_ESC_TG_NEU]]</f>
        <v>-204.48421052631574</v>
      </c>
      <c r="MA67" s="15">
        <f>Tabla24[[#This Row],[PAS_NUM_COR_COD_ESC_TG_POS]]-Tabla24[[#This Row],[ESC_NUM_COR_COD_ESC_TG_POS]]</f>
        <v>0.14999999999999991</v>
      </c>
      <c r="MB67" s="15">
        <f>Tabla24[[#This Row],[PAS_DUR_COR_COD_ESC_TG_POS]]-Tabla24[[#This Row],[ESC_DUR_COR_COD_ESC_TG_POS]]</f>
        <v>114.58333333333337</v>
      </c>
      <c r="MC67" s="15">
        <f>Tabla24[[#This Row],[PAS_NUM_COR_COD_ESC_TG_TOT]]-Tabla24[[#This Row],[ESC_NUM_COR_COD_ESC_TG_TOT]]</f>
        <v>0.25945241199478497</v>
      </c>
      <c r="MD67" s="15">
        <f>Tabla24[[#This Row],[PAS_DUR_COR_COD_ESC_TG_TOT]]-Tabla24[[#This Row],[ESC_DUR_COR_COD_ESC_TG_TOT]]</f>
        <v>-3.1382868937048443</v>
      </c>
    </row>
    <row r="68" spans="1:342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  <c r="KY68" s="15">
        <f>Tabla24[[#This Row],[ROS_NUM_COR_COD_ROS_TG_NEG]]-Tabla24[[#This Row],[PAS_NUM_COR_COD_ROS_TG_NEG]]</f>
        <v>1.2611111111111106</v>
      </c>
      <c r="KZ68" s="15">
        <f>Tabla24[[#This Row],[ROS_DUR_COR_COD_ROS_TG_NEG]]-Tabla24[[#This Row],[PAS_DUR_COR_COD_ROS_TG_NEG]]</f>
        <v>483.11111111111109</v>
      </c>
      <c r="LA68" s="15">
        <f>Tabla24[[#This Row],[ROS_NUM_COR_COD_ROS_TG_NEU]]-Tabla24[[#This Row],[PAS_NUM_COR_COD_ROS_TG_NEU]]</f>
        <v>0.69999999999999973</v>
      </c>
      <c r="LB68" s="15">
        <f>Tabla24[[#This Row],[ROS_DUR_COR_COD_ROS_TG_NEU]]-Tabla24[[#This Row],[PAS_DUR_COR_COD_ROS_TG_NEU]]</f>
        <v>99.535294117647027</v>
      </c>
      <c r="LC68" s="15">
        <f>Tabla24[[#This Row],[ROS_NUM_COR_COD_ROS_TG_POS]]-Tabla24[[#This Row],[PAS_NUM_COR_COD_ROS_TG_POS]]</f>
        <v>1.1499999999999999</v>
      </c>
      <c r="LD68" s="15">
        <f>Tabla24[[#This Row],[ROS_DUR_COR_COD_ROS_TG_POS]]-Tabla24[[#This Row],[PAS_DUR_COR_COD_ROS_TG_POS]]</f>
        <v>453.97777777777787</v>
      </c>
      <c r="LE68" s="15">
        <f>Tabla24[[#This Row],[ROS_NUM_COR_COD_ROS_TG_TOT]]-Tabla24[[#This Row],[PAS_NUM_COR_COD_ROS_TG_TOT]]</f>
        <v>1.0183908045977015</v>
      </c>
      <c r="LF68" s="15">
        <f>Tabla24[[#This Row],[ROS_DUR_COR_COD_ROS_TG_TOT]]-Tabla24[[#This Row],[PAS_DUR_COR_COD_ROS_TG_TOT]]</f>
        <v>336.34025974025963</v>
      </c>
      <c r="LG68" s="15">
        <f>Tabla24[[#This Row],[ROS_NUM_COR_COD_ESC_TG_NEG]]-Tabla24[[#This Row],[PAS_NUM_COR_COD_ESC_TG_NEG]]</f>
        <v>-1.3888888888888888</v>
      </c>
      <c r="LH68" s="15">
        <f>Tabla24[[#This Row],[ROS_DUR_COR_COD_ESC_TG_NEG]]-Tabla24[[#This Row],[PAS_DUR_COR_COD_ESC_TG_NEG]]</f>
        <v>146.05000000000007</v>
      </c>
      <c r="LI68" s="15">
        <f>Tabla24[[#This Row],[ROS_NUM_COR_COD_ESC_TG_NEU]]-Tabla24[[#This Row],[PAS_NUM_COR_COD_ESC_TG_NEU]]</f>
        <v>-0.79999999999999982</v>
      </c>
      <c r="LJ68" s="15">
        <f>Tabla24[[#This Row],[ROS_NUM_COR_COD_ESC_TG_NEG]]-Tabla24[[#This Row],[PAS_NUM_COR_COD_ESC_TG_NEG]]</f>
        <v>-1.3888888888888888</v>
      </c>
      <c r="LK68" s="15">
        <f>Tabla24[[#This Row],[ROS_NUM_COR_COD_ESC_TG_POS]]-Tabla24[[#This Row],[PAS_NUM_COR_COD_ESC_TG_POS]]</f>
        <v>-0.65000000000000036</v>
      </c>
      <c r="LL68" s="15">
        <f>Tabla24[[#This Row],[ROS_DUR_COR_COD_ESC_TG_POS]]-Tabla24[[#This Row],[PAS_DUR_COR_COD_ESC_TG_POS]]</f>
        <v>151.38888888888891</v>
      </c>
      <c r="LM68" s="15">
        <f>Tabla24[[#This Row],[ROS_NUM_COR_COD_ESC_TG_TOT]]-Tabla24[[#This Row],[PAS_NUM_COR_COD_ESC_TG_TOT]]</f>
        <v>-0.9224137931034484</v>
      </c>
      <c r="LN68" s="15">
        <f>Tabla24[[#This Row],[ROS_DUR_COR_COD_ESC_TG_TOT]]-Tabla24[[#This Row],[PAS_DUR_COR_COD_ESC_TG_TOT]]</f>
        <v>314.78844169246645</v>
      </c>
      <c r="LO68" s="15">
        <f>Tabla24[[#This Row],[PAS_NUM_COR_COD_ROS_TG_NEG]]-Tabla24[[#This Row],[ESC_NUM_COR_COD_ROS_TG_NEG]]</f>
        <v>1.85</v>
      </c>
      <c r="LP68" s="15">
        <f>Tabla24[[#This Row],[PAS_DUR_COR_COD_ROS_TG_NEG]]-Tabla24[[#This Row],[ESC_DUR_COR_COD_ROS_TG_NEG]]</f>
        <v>69.888888888888914</v>
      </c>
      <c r="LQ68" s="15">
        <f>Tabla24[[#This Row],[PAS_NUM_COR_COD_ROS_TG_NEU]]-Tabla24[[#This Row],[ESC_NUM_COR_COD_ROS_TG_NEU]]</f>
        <v>1.4000000000000001</v>
      </c>
      <c r="LR68" s="15">
        <f>Tabla24[[#This Row],[PAS_DUR_COR_COD_ROS_TG_NEU]]-Tabla24[[#This Row],[ESC_DUR_COR_COD_ROS_TG_NEU]]</f>
        <v>109.0980392156863</v>
      </c>
      <c r="LS68" s="15">
        <f>Tabla24[[#This Row],[PAS_NUM_COR_COD_ROS_TG_POS]]-Tabla24[[#This Row],[ESC_NUM_COR_COD_ROS_TG_POS]]</f>
        <v>0.94999999999999973</v>
      </c>
      <c r="LT68" s="15">
        <f>Tabla24[[#This Row],[PAS_DUR_COR_COD_ROS_TG_POS]]-Tabla24[[#This Row],[ESC_DUR_COR_COD_ROS_TG_POS]]</f>
        <v>-183.48571428571427</v>
      </c>
      <c r="LU68" s="15">
        <f>Tabla24[[#This Row],[PAS_NUM_COR_COD_ROS_TG_TOT]]-Tabla24[[#This Row],[ESC_NUM_COR_COD_ROS_TG_TOT]]</f>
        <v>1.4</v>
      </c>
      <c r="LV68" s="15">
        <f>Tabla24[[#This Row],[PAS_DUR_COR_COD_ROS_TG_TOT]]-Tabla24[[#This Row],[ESC_DUR_COR_COD_ROS_TG_TOT]]</f>
        <v>-10.00191387559812</v>
      </c>
      <c r="LW68" s="15">
        <f>Tabla24[[#This Row],[PAS_NUM_COR_COD_ESC_TG_NEG]]-Tabla24[[#This Row],[ESC_NUM_COR_COD_ESC_TG_NEG]]</f>
        <v>-1.4000000000000004</v>
      </c>
      <c r="LX68" s="15">
        <f>Tabla24[[#This Row],[PAS_DUR_COR_COD_ESC_TG_NEG]]-Tabla24[[#This Row],[ESC_DUR_COR_COD_ESC_TG_NEG]]</f>
        <v>-700.42777777777781</v>
      </c>
      <c r="LY68" s="15">
        <f>Tabla24[[#This Row],[PAS_NUM_COR_COD_ESC_TG_NEU]]-Tabla24[[#This Row],[ESC_NUM_COR_COD_ESC_TG_NEU]]</f>
        <v>-0.90000000000000036</v>
      </c>
      <c r="LZ68" s="15">
        <f>Tabla24[[#This Row],[PAS_DUR_COR_COD_ESC_TG_NEU]]-Tabla24[[#This Row],[ESC_DUR_COR_COD_ESC_TG_NEU]]</f>
        <v>-316.74736842105267</v>
      </c>
      <c r="MA68" s="15">
        <f>Tabla24[[#This Row],[PAS_NUM_COR_COD_ESC_TG_POS]]-Tabla24[[#This Row],[ESC_NUM_COR_COD_ESC_TG_POS]]</f>
        <v>-1.1499999999999995</v>
      </c>
      <c r="MB68" s="15">
        <f>Tabla24[[#This Row],[PAS_DUR_COR_COD_ESC_TG_POS]]-Tabla24[[#This Row],[ESC_DUR_COR_COD_ESC_TG_POS]]</f>
        <v>-465.59722222222217</v>
      </c>
      <c r="MC68" s="15">
        <f>Tabla24[[#This Row],[PAS_NUM_COR_COD_ESC_TG_TOT]]-Tabla24[[#This Row],[ESC_NUM_COR_COD_ESC_TG_TOT]]</f>
        <v>-1.1500000000000004</v>
      </c>
      <c r="MD68" s="15">
        <f>Tabla24[[#This Row],[PAS_DUR_COR_COD_ESC_TG_TOT]]-Tabla24[[#This Row],[ESC_DUR_COR_COD_ESC_TG_TOT]]</f>
        <v>-494.89083820662768</v>
      </c>
    </row>
    <row r="69" spans="1:342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  <c r="KY69" s="15">
        <f>Tabla24[[#This Row],[ROS_NUM_COR_COD_ROS_TG_NEG]]-Tabla24[[#This Row],[PAS_NUM_COR_COD_ROS_TG_NEG]]</f>
        <v>1.7333333333333329</v>
      </c>
      <c r="KZ69" s="15">
        <f>Tabla24[[#This Row],[ROS_DUR_COR_COD_ROS_TG_NEG]]-Tabla24[[#This Row],[PAS_DUR_COR_COD_ROS_TG_NEG]]</f>
        <v>733.42690058479525</v>
      </c>
      <c r="LA69" s="15">
        <f>Tabla24[[#This Row],[ROS_NUM_COR_COD_ROS_TG_NEU]]-Tabla24[[#This Row],[PAS_NUM_COR_COD_ROS_TG_NEU]]</f>
        <v>3.4000000000000004</v>
      </c>
      <c r="LB69" s="15">
        <f>Tabla24[[#This Row],[ROS_DUR_COR_COD_ROS_TG_NEU]]-Tabla24[[#This Row],[PAS_DUR_COR_COD_ROS_TG_NEU]]</f>
        <v>1049.5666666666666</v>
      </c>
      <c r="LC69" s="15">
        <f>Tabla24[[#This Row],[ROS_NUM_COR_COD_ROS_TG_POS]]-Tabla24[[#This Row],[PAS_NUM_COR_COD_ROS_TG_POS]]</f>
        <v>2.6277777777777778</v>
      </c>
      <c r="LD69" s="15">
        <f>Tabla24[[#This Row],[ROS_DUR_COR_COD_ROS_TG_POS]]-Tabla24[[#This Row],[PAS_DUR_COR_COD_ROS_TG_POS]]</f>
        <v>817.33333333333326</v>
      </c>
      <c r="LE69" s="15">
        <f>Tabla24[[#This Row],[ROS_NUM_COR_COD_ROS_TG_TOT]]-Tabla24[[#This Row],[PAS_NUM_COR_COD_ROS_TG_TOT]]</f>
        <v>2.6190476190476191</v>
      </c>
      <c r="LF69" s="15">
        <f>Tabla24[[#This Row],[ROS_DUR_COR_COD_ROS_TG_TOT]]-Tabla24[[#This Row],[PAS_DUR_COR_COD_ROS_TG_TOT]]</f>
        <v>876.05</v>
      </c>
      <c r="LG69" s="15">
        <f>Tabla24[[#This Row],[ROS_NUM_COR_COD_ESC_TG_NEG]]-Tabla24[[#This Row],[PAS_NUM_COR_COD_ESC_TG_NEG]]</f>
        <v>-1.6277777777777778</v>
      </c>
      <c r="LH69" s="15">
        <f>Tabla24[[#This Row],[ROS_DUR_COR_COD_ESC_TG_NEG]]-Tabla24[[#This Row],[PAS_DUR_COR_COD_ESC_TG_NEG]]</f>
        <v>-326.52499999999998</v>
      </c>
      <c r="LI69" s="15">
        <f>Tabla24[[#This Row],[ROS_NUM_COR_COD_ESC_TG_NEU]]-Tabla24[[#This Row],[PAS_NUM_COR_COD_ESC_TG_NEU]]</f>
        <v>-2.8000000000000003</v>
      </c>
      <c r="LJ69" s="15">
        <f>Tabla24[[#This Row],[ROS_NUM_COR_COD_ESC_TG_NEG]]-Tabla24[[#This Row],[PAS_NUM_COR_COD_ESC_TG_NEG]]</f>
        <v>-1.6277777777777778</v>
      </c>
      <c r="LK69" s="15">
        <f>Tabla24[[#This Row],[ROS_NUM_COR_COD_ESC_TG_POS]]-Tabla24[[#This Row],[PAS_NUM_COR_COD_ESC_TG_POS]]</f>
        <v>-1.3888888888888888</v>
      </c>
      <c r="LL69" s="15">
        <f>Tabla24[[#This Row],[ROS_DUR_COR_COD_ESC_TG_POS]]-Tabla24[[#This Row],[PAS_DUR_COR_COD_ESC_TG_POS]]</f>
        <v>-369.33333333333337</v>
      </c>
      <c r="LM69" s="15">
        <f>Tabla24[[#This Row],[ROS_NUM_COR_COD_ESC_TG_TOT]]-Tabla24[[#This Row],[PAS_NUM_COR_COD_ESC_TG_TOT]]</f>
        <v>-1.9690476190476189</v>
      </c>
      <c r="LN69" s="15">
        <f>Tabla24[[#This Row],[ROS_DUR_COR_COD_ESC_TG_TOT]]-Tabla24[[#This Row],[PAS_DUR_COR_COD_ESC_TG_TOT]]</f>
        <v>-382.4655172413793</v>
      </c>
      <c r="LO69" s="15">
        <f>Tabla24[[#This Row],[PAS_NUM_COR_COD_ROS_TG_NEG]]-Tabla24[[#This Row],[ESC_NUM_COR_COD_ROS_TG_NEG]]</f>
        <v>0.93333333333333335</v>
      </c>
      <c r="LP69" s="15">
        <f>Tabla24[[#This Row],[PAS_DUR_COR_COD_ROS_TG_NEG]]-Tabla24[[#This Row],[ESC_DUR_COR_COD_ROS_TG_NEG]]</f>
        <v>-34.065789473684163</v>
      </c>
      <c r="LQ69" s="15">
        <f>Tabla24[[#This Row],[PAS_NUM_COR_COD_ROS_TG_NEU]]-Tabla24[[#This Row],[ESC_NUM_COR_COD_ROS_TG_NEU]]</f>
        <v>0.79999999999999982</v>
      </c>
      <c r="LR69" s="15">
        <f>Tabla24[[#This Row],[PAS_DUR_COR_COD_ROS_TG_NEU]]-Tabla24[[#This Row],[ESC_DUR_COR_COD_ROS_TG_NEU]]</f>
        <v>105.44444444444446</v>
      </c>
      <c r="LS69" s="15">
        <f>Tabla24[[#This Row],[PAS_NUM_COR_COD_ROS_TG_POS]]-Tabla24[[#This Row],[ESC_NUM_COR_COD_ROS_TG_POS]]</f>
        <v>1.9277777777777776</v>
      </c>
      <c r="LT69" s="15">
        <f>Tabla24[[#This Row],[PAS_DUR_COR_COD_ROS_TG_POS]]-Tabla24[[#This Row],[ESC_DUR_COR_COD_ROS_TG_POS]]</f>
        <v>410.38888888888891</v>
      </c>
      <c r="LU69" s="15">
        <f>Tabla24[[#This Row],[PAS_NUM_COR_COD_ROS_TG_TOT]]-Tabla24[[#This Row],[ESC_NUM_COR_COD_ROS_TG_TOT]]</f>
        <v>1.1966666666666665</v>
      </c>
      <c r="LV69" s="15">
        <f>Tabla24[[#This Row],[PAS_DUR_COR_COD_ROS_TG_TOT]]-Tabla24[[#This Row],[ESC_DUR_COR_COD_ROS_TG_TOT]]</f>
        <v>156.83157894736848</v>
      </c>
      <c r="LW69" s="15">
        <f>Tabla24[[#This Row],[PAS_NUM_COR_COD_ESC_TG_NEG]]-Tabla24[[#This Row],[ESC_NUM_COR_COD_ESC_TG_NEG]]</f>
        <v>-0.81666666666666687</v>
      </c>
      <c r="LX69" s="15">
        <f>Tabla24[[#This Row],[PAS_DUR_COR_COD_ESC_TG_NEG]]-Tabla24[[#This Row],[ESC_DUR_COR_COD_ESC_TG_NEG]]</f>
        <v>-463.01666666666677</v>
      </c>
      <c r="LY69" s="15">
        <f>Tabla24[[#This Row],[PAS_NUM_COR_COD_ESC_TG_NEU]]-Tabla24[[#This Row],[ESC_NUM_COR_COD_ESC_TG_NEU]]</f>
        <v>-0.39999999999999947</v>
      </c>
      <c r="LZ69" s="15">
        <f>Tabla24[[#This Row],[PAS_DUR_COR_COD_ESC_TG_NEU]]-Tabla24[[#This Row],[ESC_DUR_COR_COD_ESC_TG_NEU]]</f>
        <v>-202.39999999999998</v>
      </c>
      <c r="MA69" s="15">
        <f>Tabla24[[#This Row],[PAS_NUM_COR_COD_ESC_TG_POS]]-Tabla24[[#This Row],[ESC_NUM_COR_COD_ESC_TG_POS]]</f>
        <v>-1.6111111111111107</v>
      </c>
      <c r="MB69" s="15">
        <f>Tabla24[[#This Row],[PAS_DUR_COR_COD_ESC_TG_POS]]-Tabla24[[#This Row],[ESC_DUR_COR_COD_ESC_TG_POS]]</f>
        <v>-548.66666666666663</v>
      </c>
      <c r="MC69" s="15">
        <f>Tabla24[[#This Row],[PAS_NUM_COR_COD_ESC_TG_TOT]]-Tabla24[[#This Row],[ESC_NUM_COR_COD_ESC_TG_TOT]]</f>
        <v>-0.91666666666666652</v>
      </c>
      <c r="MD69" s="15">
        <f>Tabla24[[#This Row],[PAS_DUR_COR_COD_ESC_TG_TOT]]-Tabla24[[#This Row],[ESC_DUR_COR_COD_ESC_TG_TOT]]</f>
        <v>-386.61448275862062</v>
      </c>
    </row>
    <row r="70" spans="1:342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  <c r="KY70" s="15">
        <f>Tabla24[[#This Row],[ROS_NUM_COR_COD_ROS_TG_NEG]]-Tabla24[[#This Row],[PAS_NUM_COR_COD_ROS_TG_NEG]]</f>
        <v>5.5555555555555358E-3</v>
      </c>
      <c r="KZ70" s="15">
        <f>Tabla24[[#This Row],[ROS_DUR_COR_COD_ROS_TG_NEG]]-Tabla24[[#This Row],[PAS_DUR_COR_COD_ROS_TG_NEG]]</f>
        <v>95.549999999999955</v>
      </c>
      <c r="LA70" s="15">
        <f>Tabla24[[#This Row],[ROS_NUM_COR_COD_ROS_TG_NEU]]-Tabla24[[#This Row],[PAS_NUM_COR_COD_ROS_TG_NEU]]</f>
        <v>-0.10000000000000009</v>
      </c>
      <c r="LB70" s="15">
        <f>Tabla24[[#This Row],[ROS_DUR_COR_COD_ROS_TG_NEU]]-Tabla24[[#This Row],[PAS_DUR_COR_COD_ROS_TG_NEU]]</f>
        <v>268.09210526315792</v>
      </c>
      <c r="LC70" s="15">
        <f>Tabla24[[#This Row],[ROS_NUM_COR_COD_ROS_TG_POS]]-Tabla24[[#This Row],[PAS_NUM_COR_COD_ROS_TG_POS]]</f>
        <v>0.20000000000000018</v>
      </c>
      <c r="LD70" s="15">
        <f>Tabla24[[#This Row],[ROS_DUR_COR_COD_ROS_TG_POS]]-Tabla24[[#This Row],[PAS_DUR_COR_COD_ROS_TG_POS]]</f>
        <v>108.92631578947362</v>
      </c>
      <c r="LE70" s="15">
        <f>Tabla24[[#This Row],[ROS_NUM_COR_COD_ROS_TG_TOT]]-Tabla24[[#This Row],[PAS_NUM_COR_COD_ROS_TG_TOT]]</f>
        <v>2.931034482758621E-2</v>
      </c>
      <c r="LF70" s="15">
        <f>Tabla24[[#This Row],[ROS_DUR_COR_COD_ROS_TG_TOT]]-Tabla24[[#This Row],[PAS_DUR_COR_COD_ROS_TG_TOT]]</f>
        <v>142.75415070242661</v>
      </c>
      <c r="LG70" s="15">
        <f>Tabla24[[#This Row],[ROS_NUM_COR_COD_ESC_TG_NEG]]-Tabla24[[#This Row],[PAS_NUM_COR_COD_ESC_TG_NEG]]</f>
        <v>-1.2055555555555553</v>
      </c>
      <c r="LH70" s="15">
        <f>Tabla24[[#This Row],[ROS_DUR_COR_COD_ESC_TG_NEG]]-Tabla24[[#This Row],[PAS_DUR_COR_COD_ESC_TG_NEG]]</f>
        <v>-404.38596491228077</v>
      </c>
      <c r="LI70" s="15">
        <f>Tabla24[[#This Row],[ROS_NUM_COR_COD_ESC_TG_NEU]]-Tabla24[[#This Row],[PAS_NUM_COR_COD_ESC_TG_NEU]]</f>
        <v>-1.85</v>
      </c>
      <c r="LJ70" s="15">
        <f>Tabla24[[#This Row],[ROS_NUM_COR_COD_ESC_TG_NEG]]-Tabla24[[#This Row],[PAS_NUM_COR_COD_ESC_TG_NEG]]</f>
        <v>-1.2055555555555553</v>
      </c>
      <c r="LK70" s="15">
        <f>Tabla24[[#This Row],[ROS_NUM_COR_COD_ESC_TG_POS]]-Tabla24[[#This Row],[PAS_NUM_COR_COD_ESC_TG_POS]]</f>
        <v>-1.5999999999999996</v>
      </c>
      <c r="LL70" s="15">
        <f>Tabla24[[#This Row],[ROS_DUR_COR_COD_ESC_TG_POS]]-Tabla24[[#This Row],[PAS_DUR_COR_COD_ESC_TG_POS]]</f>
        <v>-348.07500000000005</v>
      </c>
      <c r="LM70" s="15">
        <f>Tabla24[[#This Row],[ROS_NUM_COR_COD_ESC_TG_TOT]]-Tabla24[[#This Row],[PAS_NUM_COR_COD_ESC_TG_TOT]]</f>
        <v>-1.5655172413793106</v>
      </c>
      <c r="LN70" s="15">
        <f>Tabla24[[#This Row],[ROS_DUR_COR_COD_ESC_TG_TOT]]-Tabla24[[#This Row],[PAS_DUR_COR_COD_ESC_TG_TOT]]</f>
        <v>-375.51517241379315</v>
      </c>
      <c r="LO70" s="15">
        <f>Tabla24[[#This Row],[PAS_NUM_COR_COD_ROS_TG_NEG]]-Tabla24[[#This Row],[ESC_NUM_COR_COD_ROS_TG_NEG]]</f>
        <v>1.7722222222222221</v>
      </c>
      <c r="LP70" s="15">
        <f>Tabla24[[#This Row],[PAS_DUR_COR_COD_ROS_TG_NEG]]-Tabla24[[#This Row],[ESC_DUR_COR_COD_ROS_TG_NEG]]</f>
        <v>-141.94999999999993</v>
      </c>
      <c r="LQ70" s="15">
        <f>Tabla24[[#This Row],[PAS_NUM_COR_COD_ROS_TG_NEU]]-Tabla24[[#This Row],[ESC_NUM_COR_COD_ROS_TG_NEU]]</f>
        <v>1.9</v>
      </c>
      <c r="LR70" s="15">
        <f>Tabla24[[#This Row],[PAS_DUR_COR_COD_ROS_TG_NEU]]-Tabla24[[#This Row],[ESC_DUR_COR_COD_ROS_TG_NEU]]</f>
        <v>387.72932330827064</v>
      </c>
      <c r="LS70" s="15">
        <f>Tabla24[[#This Row],[PAS_NUM_COR_COD_ROS_TG_POS]]-Tabla24[[#This Row],[ESC_NUM_COR_COD_ROS_TG_POS]]</f>
        <v>2</v>
      </c>
      <c r="LT70" s="15">
        <f>Tabla24[[#This Row],[PAS_DUR_COR_COD_ROS_TG_POS]]-Tabla24[[#This Row],[ESC_DUR_COR_COD_ROS_TG_POS]]</f>
        <v>172.22368421052636</v>
      </c>
      <c r="LU70" s="15">
        <f>Tabla24[[#This Row],[PAS_NUM_COR_COD_ROS_TG_TOT]]-Tabla24[[#This Row],[ESC_NUM_COR_COD_ROS_TG_TOT]]</f>
        <v>1.8857142857142859</v>
      </c>
      <c r="LV70" s="15">
        <f>Tabla24[[#This Row],[PAS_DUR_COR_COD_ROS_TG_TOT]]-Tabla24[[#This Row],[ESC_DUR_COR_COD_ROS_TG_TOT]]</f>
        <v>142.68103448275861</v>
      </c>
      <c r="LW70" s="15">
        <f>Tabla24[[#This Row],[PAS_NUM_COR_COD_ESC_TG_NEG]]-Tabla24[[#This Row],[ESC_NUM_COR_COD_ESC_TG_NEG]]</f>
        <v>-0.35000000000000009</v>
      </c>
      <c r="LX70" s="15">
        <f>Tabla24[[#This Row],[PAS_DUR_COR_COD_ESC_TG_NEG]]-Tabla24[[#This Row],[ESC_DUR_COR_COD_ESC_TG_NEG]]</f>
        <v>-239.72514619883043</v>
      </c>
      <c r="LY70" s="15">
        <f>Tabla24[[#This Row],[PAS_NUM_COR_COD_ESC_TG_NEU]]-Tabla24[[#This Row],[ESC_NUM_COR_COD_ESC_TG_NEU]]</f>
        <v>-1.0500000000000003</v>
      </c>
      <c r="LZ70" s="15">
        <f>Tabla24[[#This Row],[PAS_DUR_COR_COD_ESC_TG_NEU]]-Tabla24[[#This Row],[ESC_DUR_COR_COD_ESC_TG_NEU]]</f>
        <v>-252.78947368421052</v>
      </c>
      <c r="MA70" s="15">
        <f>Tabla24[[#This Row],[PAS_NUM_COR_COD_ESC_TG_POS]]-Tabla24[[#This Row],[ESC_NUM_COR_COD_ESC_TG_POS]]</f>
        <v>-0.86666666666666714</v>
      </c>
      <c r="MB70" s="15">
        <f>Tabla24[[#This Row],[PAS_DUR_COR_COD_ESC_TG_POS]]-Tabla24[[#This Row],[ESC_DUR_COR_COD_ESC_TG_POS]]</f>
        <v>-430.29999999999995</v>
      </c>
      <c r="MC70" s="15">
        <f>Tabla24[[#This Row],[PAS_NUM_COR_COD_ESC_TG_TOT]]-Tabla24[[#This Row],[ESC_NUM_COR_COD_ESC_TG_TOT]]</f>
        <v>-0.75714285714285667</v>
      </c>
      <c r="MD70" s="15">
        <f>Tabla24[[#This Row],[PAS_DUR_COR_COD_ESC_TG_TOT]]-Tabla24[[#This Row],[ESC_DUR_COR_COD_ESC_TG_TOT]]</f>
        <v>-301.23768472906397</v>
      </c>
    </row>
    <row r="71" spans="1:342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  <c r="KY71" s="15">
        <f>Tabla24[[#This Row],[ROS_NUM_COR_COD_ROS_TG_NEG]]-Tabla24[[#This Row],[PAS_NUM_COR_COD_ROS_TG_NEG]]</f>
        <v>1.121428571428571</v>
      </c>
      <c r="KZ71" s="15">
        <f>Tabla24[[#This Row],[ROS_DUR_COR_COD_ROS_TG_NEG]]-Tabla24[[#This Row],[PAS_DUR_COR_COD_ROS_TG_NEG]]</f>
        <v>117.83333333333326</v>
      </c>
      <c r="LA71" s="15">
        <f>Tabla24[[#This Row],[ROS_NUM_COR_COD_ROS_TG_NEU]]-Tabla24[[#This Row],[PAS_NUM_COR_COD_ROS_TG_NEU]]</f>
        <v>-0.35000000000000009</v>
      </c>
      <c r="LB71" s="15">
        <f>Tabla24[[#This Row],[ROS_DUR_COR_COD_ROS_TG_NEU]]-Tabla24[[#This Row],[PAS_DUR_COR_COD_ROS_TG_NEU]]</f>
        <v>-194.13333333333344</v>
      </c>
      <c r="LC71" s="15">
        <f>Tabla24[[#This Row],[ROS_NUM_COR_COD_ROS_TG_POS]]-Tabla24[[#This Row],[PAS_NUM_COR_COD_ROS_TG_POS]]</f>
        <v>0.79999999999999982</v>
      </c>
      <c r="LD71" s="15">
        <f>Tabla24[[#This Row],[ROS_DUR_COR_COD_ROS_TG_POS]]-Tabla24[[#This Row],[PAS_DUR_COR_COD_ROS_TG_POS]]</f>
        <v>104.875</v>
      </c>
      <c r="LE71" s="15">
        <f>Tabla24[[#This Row],[ROS_NUM_COR_COD_ROS_TG_TOT]]-Tabla24[[#This Row],[PAS_NUM_COR_COD_ROS_TG_TOT]]</f>
        <v>0.40666666666666673</v>
      </c>
      <c r="LF71" s="15">
        <f>Tabla24[[#This Row],[ROS_DUR_COR_COD_ROS_TG_TOT]]-Tabla24[[#This Row],[PAS_DUR_COR_COD_ROS_TG_TOT]]</f>
        <v>3.0537056928035327</v>
      </c>
      <c r="LG71" s="15">
        <f>Tabla24[[#This Row],[ROS_NUM_COR_COD_ESC_TG_NEG]]-Tabla24[[#This Row],[PAS_NUM_COR_COD_ESC_TG_NEG]]</f>
        <v>-0.62857142857142856</v>
      </c>
      <c r="LH71" s="15">
        <f>Tabla24[[#This Row],[ROS_DUR_COR_COD_ESC_TG_NEG]]-Tabla24[[#This Row],[PAS_DUR_COR_COD_ESC_TG_NEG]]</f>
        <v>-333.33333333333348</v>
      </c>
      <c r="LI71" s="15">
        <f>Tabla24[[#This Row],[ROS_NUM_COR_COD_ESC_TG_NEU]]-Tabla24[[#This Row],[PAS_NUM_COR_COD_ESC_TG_NEU]]</f>
        <v>-5.0000000000000266E-2</v>
      </c>
      <c r="LJ71" s="15">
        <f>Tabla24[[#This Row],[ROS_NUM_COR_COD_ESC_TG_NEG]]-Tabla24[[#This Row],[PAS_NUM_COR_COD_ESC_TG_NEG]]</f>
        <v>-0.62857142857142856</v>
      </c>
      <c r="LK71" s="15">
        <f>Tabla24[[#This Row],[ROS_NUM_COR_COD_ESC_TG_POS]]-Tabla24[[#This Row],[PAS_NUM_COR_COD_ESC_TG_POS]]</f>
        <v>-0.27499999999999991</v>
      </c>
      <c r="LL71" s="15">
        <f>Tabla24[[#This Row],[ROS_DUR_COR_COD_ESC_TG_POS]]-Tabla24[[#This Row],[PAS_DUR_COR_COD_ESC_TG_POS]]</f>
        <v>-209.39495798319319</v>
      </c>
      <c r="LM71" s="15">
        <f>Tabla24[[#This Row],[ROS_NUM_COR_COD_ESC_TG_TOT]]-Tabla24[[#This Row],[PAS_NUM_COR_COD_ESC_TG_TOT]]</f>
        <v>-0.26666666666666661</v>
      </c>
      <c r="LN71" s="15">
        <f>Tabla24[[#This Row],[ROS_DUR_COR_COD_ESC_TG_TOT]]-Tabla24[[#This Row],[PAS_DUR_COR_COD_ESC_TG_TOT]]</f>
        <v>-162.54897959183654</v>
      </c>
      <c r="LO71" s="15">
        <f>Tabla24[[#This Row],[PAS_NUM_COR_COD_ROS_TG_NEG]]-Tabla24[[#This Row],[ESC_NUM_COR_COD_ROS_TG_NEG]]</f>
        <v>1.6722222222222225</v>
      </c>
      <c r="LP71" s="15">
        <f>Tabla24[[#This Row],[PAS_DUR_COR_COD_ROS_TG_NEG]]-Tabla24[[#This Row],[ESC_DUR_COR_COD_ROS_TG_NEG]]</f>
        <v>-131.75</v>
      </c>
      <c r="LQ71" s="15">
        <f>Tabla24[[#This Row],[PAS_NUM_COR_COD_ROS_TG_NEU]]-Tabla24[[#This Row],[ESC_NUM_COR_COD_ROS_TG_NEU]]</f>
        <v>1.0499999999999998</v>
      </c>
      <c r="LR71" s="15">
        <f>Tabla24[[#This Row],[PAS_DUR_COR_COD_ROS_TG_NEU]]-Tabla24[[#This Row],[ESC_DUR_COR_COD_ROS_TG_NEU]]</f>
        <v>-123.26666666666665</v>
      </c>
      <c r="LS71" s="15">
        <f>Tabla24[[#This Row],[PAS_NUM_COR_COD_ROS_TG_POS]]-Tabla24[[#This Row],[ESC_NUM_COR_COD_ROS_TG_POS]]</f>
        <v>1.7000000000000002</v>
      </c>
      <c r="LT71" s="15">
        <f>Tabla24[[#This Row],[PAS_DUR_COR_COD_ROS_TG_POS]]-Tabla24[[#This Row],[ESC_DUR_COR_COD_ROS_TG_POS]]</f>
        <v>164.72499999999991</v>
      </c>
      <c r="LU71" s="15">
        <f>Tabla24[[#This Row],[PAS_NUM_COR_COD_ROS_TG_TOT]]-Tabla24[[#This Row],[ESC_NUM_COR_COD_ROS_TG_TOT]]</f>
        <v>1.4678160919540229</v>
      </c>
      <c r="LV71" s="15">
        <f>Tabla24[[#This Row],[PAS_DUR_COR_COD_ROS_TG_TOT]]-Tabla24[[#This Row],[ESC_DUR_COR_COD_ROS_TG_TOT]]</f>
        <v>-36.132653061224573</v>
      </c>
      <c r="LW71" s="15">
        <f>Tabla24[[#This Row],[PAS_NUM_COR_COD_ESC_TG_NEG]]-Tabla24[[#This Row],[ESC_NUM_COR_COD_ESC_TG_NEG]]</f>
        <v>0.31111111111111134</v>
      </c>
      <c r="LX71" s="15">
        <f>Tabla24[[#This Row],[PAS_DUR_COR_COD_ESC_TG_NEG]]-Tabla24[[#This Row],[ESC_DUR_COR_COD_ESC_TG_NEG]]</f>
        <v>19.466666666666697</v>
      </c>
      <c r="LY71" s="15">
        <f>Tabla24[[#This Row],[PAS_NUM_COR_COD_ESC_TG_NEU]]-Tabla24[[#This Row],[ESC_NUM_COR_COD_ESC_TG_NEU]]</f>
        <v>1.0500000000000003</v>
      </c>
      <c r="LZ71" s="15">
        <f>Tabla24[[#This Row],[PAS_DUR_COR_COD_ESC_TG_NEU]]-Tabla24[[#This Row],[ESC_DUR_COR_COD_ESC_TG_NEU]]</f>
        <v>-303.5411764705882</v>
      </c>
      <c r="MA71" s="15">
        <f>Tabla24[[#This Row],[PAS_NUM_COR_COD_ESC_TG_POS]]-Tabla24[[#This Row],[ESC_NUM_COR_COD_ESC_TG_POS]]</f>
        <v>0.25</v>
      </c>
      <c r="MB71" s="15">
        <f>Tabla24[[#This Row],[PAS_DUR_COR_COD_ESC_TG_POS]]-Tabla24[[#This Row],[ESC_DUR_COR_COD_ESC_TG_POS]]</f>
        <v>-883.97647058823554</v>
      </c>
      <c r="MC71" s="15">
        <f>Tabla24[[#This Row],[PAS_NUM_COR_COD_ESC_TG_TOT]]-Tabla24[[#This Row],[ESC_NUM_COR_COD_ESC_TG_TOT]]</f>
        <v>0.54252873563218396</v>
      </c>
      <c r="MD71" s="15">
        <f>Tabla24[[#This Row],[PAS_DUR_COR_COD_ESC_TG_TOT]]-Tabla24[[#This Row],[ESC_DUR_COR_COD_ESC_TG_TOT]]</f>
        <v>-376.17602040816337</v>
      </c>
    </row>
    <row r="72" spans="1:342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  <c r="KY72" s="15">
        <f>Tabla24[[#This Row],[ROS_NUM_COR_COD_ROS_TG_NEG]]-Tabla24[[#This Row],[PAS_NUM_COR_COD_ROS_TG_NEG]]</f>
        <v>-0.7</v>
      </c>
      <c r="KZ72" s="15">
        <f>Tabla24[[#This Row],[ROS_DUR_COR_COD_ROS_TG_NEG]]-Tabla24[[#This Row],[PAS_DUR_COR_COD_ROS_TG_NEG]]</f>
        <v>-224.33333333333334</v>
      </c>
      <c r="LA72" s="15">
        <f>Tabla24[[#This Row],[ROS_NUM_COR_COD_ROS_TG_NEU]]-Tabla24[[#This Row],[PAS_NUM_COR_COD_ROS_TG_NEU]]</f>
        <v>-0.85</v>
      </c>
      <c r="LB72" s="15">
        <f>Tabla24[[#This Row],[ROS_DUR_COR_COD_ROS_TG_NEU]]-Tabla24[[#This Row],[PAS_DUR_COR_COD_ROS_TG_NEU]]</f>
        <v>-194.66666666666666</v>
      </c>
      <c r="LC72" s="15">
        <f>Tabla24[[#This Row],[ROS_NUM_COR_COD_ROS_TG_POS]]-Tabla24[[#This Row],[PAS_NUM_COR_COD_ROS_TG_POS]]</f>
        <v>-0.5</v>
      </c>
      <c r="LD72" s="15">
        <f>Tabla24[[#This Row],[ROS_DUR_COR_COD_ROS_TG_POS]]-Tabla24[[#This Row],[PAS_DUR_COR_COD_ROS_TG_POS]]</f>
        <v>-178.57142857142858</v>
      </c>
      <c r="LE72" s="15">
        <f>Tabla24[[#This Row],[ROS_NUM_COR_COD_ROS_TG_TOT]]-Tabla24[[#This Row],[PAS_NUM_COR_COD_ROS_TG_TOT]]</f>
        <v>-0.68333333333333335</v>
      </c>
      <c r="LF72" s="15">
        <f>Tabla24[[#This Row],[ROS_DUR_COR_COD_ROS_TG_TOT]]-Tabla24[[#This Row],[PAS_DUR_COR_COD_ROS_TG_TOT]]</f>
        <v>-200.17857142857142</v>
      </c>
      <c r="LG72" s="15">
        <f>Tabla24[[#This Row],[ROS_NUM_COR_COD_ESC_TG_NEG]]-Tabla24[[#This Row],[PAS_NUM_COR_COD_ESC_TG_NEG]]</f>
        <v>-0.85</v>
      </c>
      <c r="LH72" s="15">
        <f>Tabla24[[#This Row],[ROS_DUR_COR_COD_ESC_TG_NEG]]-Tabla24[[#This Row],[PAS_DUR_COR_COD_ESC_TG_NEG]]</f>
        <v>-193.92307692307693</v>
      </c>
      <c r="LI72" s="15">
        <f>Tabla24[[#This Row],[ROS_NUM_COR_COD_ESC_TG_NEU]]-Tabla24[[#This Row],[PAS_NUM_COR_COD_ESC_TG_NEU]]</f>
        <v>-0.6</v>
      </c>
      <c r="LJ72" s="15">
        <f>Tabla24[[#This Row],[ROS_NUM_COR_COD_ESC_TG_NEG]]-Tabla24[[#This Row],[PAS_NUM_COR_COD_ESC_TG_NEG]]</f>
        <v>-0.85</v>
      </c>
      <c r="LK72" s="15">
        <f>Tabla24[[#This Row],[ROS_NUM_COR_COD_ESC_TG_POS]]-Tabla24[[#This Row],[PAS_NUM_COR_COD_ESC_TG_POS]]</f>
        <v>-0.75</v>
      </c>
      <c r="LL72" s="15">
        <f>Tabla24[[#This Row],[ROS_DUR_COR_COD_ESC_TG_POS]]-Tabla24[[#This Row],[PAS_DUR_COR_COD_ESC_TG_POS]]</f>
        <v>-161.25</v>
      </c>
      <c r="LM72" s="15">
        <f>Tabla24[[#This Row],[ROS_NUM_COR_COD_ESC_TG_TOT]]-Tabla24[[#This Row],[PAS_NUM_COR_COD_ESC_TG_TOT]]</f>
        <v>-0.73333333333333328</v>
      </c>
      <c r="LN72" s="15">
        <f>Tabla24[[#This Row],[ROS_DUR_COR_COD_ESC_TG_TOT]]-Tabla24[[#This Row],[PAS_DUR_COR_COD_ESC_TG_TOT]]</f>
        <v>-187.20588235294119</v>
      </c>
      <c r="LO72" s="15">
        <f>Tabla24[[#This Row],[PAS_NUM_COR_COD_ROS_TG_NEG]]-Tabla24[[#This Row],[ESC_NUM_COR_COD_ROS_TG_NEG]]</f>
        <v>0.6</v>
      </c>
      <c r="LP72" s="15">
        <f>Tabla24[[#This Row],[PAS_DUR_COR_COD_ROS_TG_NEG]]-Tabla24[[#This Row],[ESC_DUR_COR_COD_ROS_TG_NEG]]</f>
        <v>42.333333333333343</v>
      </c>
      <c r="LQ72" s="15">
        <f>Tabla24[[#This Row],[PAS_NUM_COR_COD_ROS_TG_NEU]]-Tabla24[[#This Row],[ESC_NUM_COR_COD_ROS_TG_NEU]]</f>
        <v>0.73888888888888893</v>
      </c>
      <c r="LR72" s="15">
        <f>Tabla24[[#This Row],[PAS_DUR_COR_COD_ROS_TG_NEU]]-Tabla24[[#This Row],[ESC_DUR_COR_COD_ROS_TG_NEU]]</f>
        <v>87.666666666666657</v>
      </c>
      <c r="LS72" s="15">
        <f>Tabla24[[#This Row],[PAS_NUM_COR_COD_ROS_TG_POS]]-Tabla24[[#This Row],[ESC_NUM_COR_COD_ROS_TG_POS]]</f>
        <v>0.35714285714285715</v>
      </c>
      <c r="LT72" s="15">
        <f>Tabla24[[#This Row],[PAS_DUR_COR_COD_ROS_TG_POS]]-Tabla24[[#This Row],[ESC_DUR_COR_COD_ROS_TG_POS]]</f>
        <v>71.571428571428584</v>
      </c>
      <c r="LU72" s="15">
        <f>Tabla24[[#This Row],[PAS_NUM_COR_COD_ROS_TG_TOT]]-Tabla24[[#This Row],[ESC_NUM_COR_COD_ROS_TG_TOT]]</f>
        <v>0.56794871794871793</v>
      </c>
      <c r="LV72" s="15">
        <f>Tabla24[[#This Row],[PAS_DUR_COR_COD_ROS_TG_TOT]]-Tabla24[[#This Row],[ESC_DUR_COR_COD_ROS_TG_TOT]]</f>
        <v>68.178571428571416</v>
      </c>
      <c r="LW72" s="15">
        <f>Tabla24[[#This Row],[PAS_NUM_COR_COD_ESC_TG_NEG]]-Tabla24[[#This Row],[ESC_NUM_COR_COD_ESC_TG_NEG]]</f>
        <v>0.55000000000000004</v>
      </c>
      <c r="LX72" s="15">
        <f>Tabla24[[#This Row],[PAS_DUR_COR_COD_ESC_TG_NEG]]-Tabla24[[#This Row],[ESC_DUR_COR_COD_ESC_TG_NEG]]</f>
        <v>94.589743589743605</v>
      </c>
      <c r="LY72" s="15">
        <f>Tabla24[[#This Row],[PAS_NUM_COR_COD_ESC_TG_NEU]]-Tabla24[[#This Row],[ESC_NUM_COR_COD_ESC_TG_NEU]]</f>
        <v>0.15555555555555556</v>
      </c>
      <c r="LZ72" s="15">
        <f>Tabla24[[#This Row],[PAS_DUR_COR_COD_ESC_TG_NEU]]-Tabla24[[#This Row],[ESC_DUR_COR_COD_ESC_TG_NEU]]</f>
        <v>43.777777777777771</v>
      </c>
      <c r="MA72" s="15">
        <f>Tabla24[[#This Row],[PAS_NUM_COR_COD_ESC_TG_POS]]-Tabla24[[#This Row],[ESC_NUM_COR_COD_ESC_TG_POS]]</f>
        <v>0.75</v>
      </c>
      <c r="MB72" s="15">
        <f>Tabla24[[#This Row],[PAS_DUR_COR_COD_ESC_TG_POS]]-Tabla24[[#This Row],[ESC_DUR_COR_COD_ESC_TG_POS]]</f>
        <v>161.25</v>
      </c>
      <c r="MC72" s="15">
        <f>Tabla24[[#This Row],[PAS_NUM_COR_COD_ESC_TG_TOT]]-Tabla24[[#This Row],[ESC_NUM_COR_COD_ESC_TG_TOT]]</f>
        <v>0.46410256410256406</v>
      </c>
      <c r="MD72" s="15">
        <f>Tabla24[[#This Row],[PAS_DUR_COR_COD_ESC_TG_TOT]]-Tabla24[[#This Row],[ESC_DUR_COR_COD_ESC_TG_TOT]]</f>
        <v>53.372549019607845</v>
      </c>
    </row>
    <row r="73" spans="1:342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  <c r="KY73" s="15">
        <f>Tabla24[[#This Row],[ROS_NUM_COR_COD_ROS_TG_NEG]]-Tabla24[[#This Row],[PAS_NUM_COR_COD_ROS_TG_NEG]]</f>
        <v>-0.14999999999999991</v>
      </c>
      <c r="KZ73" s="15">
        <f>Tabla24[[#This Row],[ROS_DUR_COR_COD_ROS_TG_NEG]]-Tabla24[[#This Row],[PAS_DUR_COR_COD_ROS_TG_NEG]]</f>
        <v>-11.625</v>
      </c>
      <c r="LA73" s="15">
        <f>Tabla24[[#This Row],[ROS_NUM_COR_COD_ROS_TG_NEU]]-Tabla24[[#This Row],[PAS_NUM_COR_COD_ROS_TG_NEU]]</f>
        <v>0.80000000000000027</v>
      </c>
      <c r="LB73" s="15">
        <f>Tabla24[[#This Row],[ROS_DUR_COR_COD_ROS_TG_NEU]]-Tabla24[[#This Row],[PAS_DUR_COR_COD_ROS_TG_NEU]]</f>
        <v>44.733333333333348</v>
      </c>
      <c r="LC73" s="15">
        <f>Tabla24[[#This Row],[ROS_NUM_COR_COD_ROS_TG_POS]]-Tabla24[[#This Row],[PAS_NUM_COR_COD_ROS_TG_POS]]</f>
        <v>1.4499999999999997</v>
      </c>
      <c r="LD73" s="15">
        <f>Tabla24[[#This Row],[ROS_DUR_COR_COD_ROS_TG_POS]]-Tabla24[[#This Row],[PAS_DUR_COR_COD_ROS_TG_POS]]</f>
        <v>-22.994117647058829</v>
      </c>
      <c r="LE73" s="15">
        <f>Tabla24[[#This Row],[ROS_NUM_COR_COD_ROS_TG_TOT]]-Tabla24[[#This Row],[PAS_NUM_COR_COD_ROS_TG_TOT]]</f>
        <v>0.73218390804597711</v>
      </c>
      <c r="LF73" s="15">
        <f>Tabla24[[#This Row],[ROS_DUR_COR_COD_ROS_TG_TOT]]-Tabla24[[#This Row],[PAS_DUR_COR_COD_ROS_TG_TOT]]</f>
        <v>6.773148148148266</v>
      </c>
      <c r="LG73" s="15">
        <f>Tabla24[[#This Row],[ROS_NUM_COR_COD_ESC_TG_NEG]]-Tabla24[[#This Row],[PAS_NUM_COR_COD_ESC_TG_NEG]]</f>
        <v>-0.31111111111111134</v>
      </c>
      <c r="LH73" s="15">
        <f>Tabla24[[#This Row],[ROS_DUR_COR_COD_ESC_TG_NEG]]-Tabla24[[#This Row],[PAS_DUR_COR_COD_ESC_TG_NEG]]</f>
        <v>-211.55555555555554</v>
      </c>
      <c r="LI73" s="15">
        <f>Tabla24[[#This Row],[ROS_NUM_COR_COD_ESC_TG_NEU]]-Tabla24[[#This Row],[PAS_NUM_COR_COD_ESC_TG_NEU]]</f>
        <v>-0.90000000000000013</v>
      </c>
      <c r="LJ73" s="15">
        <f>Tabla24[[#This Row],[ROS_NUM_COR_COD_ESC_TG_NEG]]-Tabla24[[#This Row],[PAS_NUM_COR_COD_ESC_TG_NEG]]</f>
        <v>-0.31111111111111134</v>
      </c>
      <c r="LK73" s="15">
        <f>Tabla24[[#This Row],[ROS_NUM_COR_COD_ESC_TG_POS]]-Tabla24[[#This Row],[PAS_NUM_COR_COD_ESC_TG_POS]]</f>
        <v>-0.64999999999999991</v>
      </c>
      <c r="LL73" s="15">
        <f>Tabla24[[#This Row],[ROS_DUR_COR_COD_ESC_TG_POS]]-Tabla24[[#This Row],[PAS_DUR_COR_COD_ESC_TG_POS]]</f>
        <v>-175.40000000000009</v>
      </c>
      <c r="LM73" s="15">
        <f>Tabla24[[#This Row],[ROS_NUM_COR_COD_ESC_TG_TOT]]-Tabla24[[#This Row],[PAS_NUM_COR_COD_ESC_TG_TOT]]</f>
        <v>-0.6419540229885059</v>
      </c>
      <c r="LN73" s="15">
        <f>Tabla24[[#This Row],[ROS_DUR_COR_COD_ESC_TG_TOT]]-Tabla24[[#This Row],[PAS_DUR_COR_COD_ESC_TG_TOT]]</f>
        <v>-145.4021739130435</v>
      </c>
      <c r="LO73" s="15">
        <f>Tabla24[[#This Row],[PAS_NUM_COR_COD_ROS_TG_NEG]]-Tabla24[[#This Row],[ESC_NUM_COR_COD_ROS_TG_NEG]]</f>
        <v>1.3499999999999999</v>
      </c>
      <c r="LP73" s="15">
        <f>Tabla24[[#This Row],[PAS_DUR_COR_COD_ROS_TG_NEG]]-Tabla24[[#This Row],[ESC_DUR_COR_COD_ROS_TG_NEG]]</f>
        <v>348.23214285714289</v>
      </c>
      <c r="LQ73" s="15">
        <f>Tabla24[[#This Row],[PAS_NUM_COR_COD_ROS_TG_NEU]]-Tabla24[[#This Row],[ESC_NUM_COR_COD_ROS_TG_NEU]]</f>
        <v>1</v>
      </c>
      <c r="LR73" s="15">
        <f>Tabla24[[#This Row],[PAS_DUR_COR_COD_ROS_TG_NEU]]-Tabla24[[#This Row],[ESC_DUR_COR_COD_ROS_TG_NEU]]</f>
        <v>168.26666666666665</v>
      </c>
      <c r="LS73" s="15">
        <f>Tabla24[[#This Row],[PAS_NUM_COR_COD_ROS_TG_POS]]-Tabla24[[#This Row],[ESC_NUM_COR_COD_ROS_TG_POS]]</f>
        <v>1.7055555555555555</v>
      </c>
      <c r="LT73" s="15">
        <f>Tabla24[[#This Row],[PAS_DUR_COR_COD_ROS_TG_POS]]-Tabla24[[#This Row],[ESC_DUR_COR_COD_ROS_TG_POS]]</f>
        <v>30.044117647058783</v>
      </c>
      <c r="LU73" s="15">
        <f>Tabla24[[#This Row],[PAS_NUM_COR_COD_ROS_TG_TOT]]-Tabla24[[#This Row],[ESC_NUM_COR_COD_ROS_TG_TOT]]</f>
        <v>1.3367816091954023</v>
      </c>
      <c r="LV73" s="15">
        <f>Tabla24[[#This Row],[PAS_DUR_COR_COD_ROS_TG_TOT]]-Tabla24[[#This Row],[ESC_DUR_COR_COD_ROS_TG_TOT]]</f>
        <v>209.1789215686274</v>
      </c>
      <c r="LW73" s="15">
        <f>Tabla24[[#This Row],[PAS_NUM_COR_COD_ESC_TG_NEG]]-Tabla24[[#This Row],[ESC_NUM_COR_COD_ESC_TG_NEG]]</f>
        <v>-1</v>
      </c>
      <c r="LX73" s="15">
        <f>Tabla24[[#This Row],[PAS_DUR_COR_COD_ESC_TG_NEG]]-Tabla24[[#This Row],[ESC_DUR_COR_COD_ESC_TG_NEG]]</f>
        <v>-404.33333333333326</v>
      </c>
      <c r="LY73" s="15">
        <f>Tabla24[[#This Row],[PAS_NUM_COR_COD_ESC_TG_NEU]]-Tabla24[[#This Row],[ESC_NUM_COR_COD_ESC_TG_NEU]]</f>
        <v>-1.6</v>
      </c>
      <c r="LZ73" s="15">
        <f>Tabla24[[#This Row],[PAS_DUR_COR_COD_ESC_TG_NEU]]-Tabla24[[#This Row],[ESC_DUR_COR_COD_ESC_TG_NEU]]</f>
        <v>-347.80158730158723</v>
      </c>
      <c r="MA73" s="15">
        <f>Tabla24[[#This Row],[PAS_NUM_COR_COD_ESC_TG_POS]]-Tabla24[[#This Row],[ESC_NUM_COR_COD_ESC_TG_POS]]</f>
        <v>-1.5944444444444446</v>
      </c>
      <c r="MB73" s="15">
        <f>Tabla24[[#This Row],[PAS_DUR_COR_COD_ESC_TG_POS]]-Tabla24[[#This Row],[ESC_DUR_COR_COD_ESC_TG_POS]]</f>
        <v>-430.09999999999991</v>
      </c>
      <c r="MC73" s="15">
        <f>Tabla24[[#This Row],[PAS_NUM_COR_COD_ESC_TG_TOT]]-Tabla24[[#This Row],[ESC_NUM_COR_COD_ESC_TG_TOT]]</f>
        <v>-1.3925287356321836</v>
      </c>
      <c r="MD73" s="15">
        <f>Tabla24[[#This Row],[PAS_DUR_COR_COD_ESC_TG_TOT]]-Tabla24[[#This Row],[ESC_DUR_COR_COD_ESC_TG_TOT]]</f>
        <v>-395.00167224080269</v>
      </c>
    </row>
    <row r="74" spans="1:342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  <c r="KY74" s="15">
        <f>Tabla24[[#This Row],[ROS_NUM_COR_COD_ROS_TG_NEG]]-Tabla24[[#This Row],[PAS_NUM_COR_COD_ROS_TG_NEG]]</f>
        <v>-3.322222222222222</v>
      </c>
      <c r="KZ74" s="15">
        <f>Tabla24[[#This Row],[ROS_DUR_COR_COD_ROS_TG_NEG]]-Tabla24[[#This Row],[PAS_DUR_COR_COD_ROS_TG_NEG]]</f>
        <v>-688.85263157894724</v>
      </c>
      <c r="LA74" s="15">
        <f>Tabla24[[#This Row],[ROS_NUM_COR_COD_ROS_TG_NEU]]-Tabla24[[#This Row],[PAS_NUM_COR_COD_ROS_TG_NEU]]</f>
        <v>-4.0999999999999996</v>
      </c>
      <c r="LB74" s="15">
        <f>Tabla24[[#This Row],[ROS_DUR_COR_COD_ROS_TG_NEU]]-Tabla24[[#This Row],[PAS_DUR_COR_COD_ROS_TG_NEU]]</f>
        <v>-313.5</v>
      </c>
      <c r="LC74" s="15">
        <f>Tabla24[[#This Row],[ROS_NUM_COR_COD_ROS_TG_POS]]-Tabla24[[#This Row],[PAS_NUM_COR_COD_ROS_TG_POS]]</f>
        <v>-1.9000000000000001</v>
      </c>
      <c r="LD74" s="15">
        <f>Tabla24[[#This Row],[ROS_DUR_COR_COD_ROS_TG_POS]]-Tabla24[[#This Row],[PAS_DUR_COR_COD_ROS_TG_POS]]</f>
        <v>181.66666666666674</v>
      </c>
      <c r="LE74" s="15">
        <f>Tabla24[[#This Row],[ROS_NUM_COR_COD_ROS_TG_TOT]]-Tabla24[[#This Row],[PAS_NUM_COR_COD_ROS_TG_TOT]]</f>
        <v>-3.1206896551724137</v>
      </c>
      <c r="LF74" s="15">
        <f>Tabla24[[#This Row],[ROS_DUR_COR_COD_ROS_TG_TOT]]-Tabla24[[#This Row],[PAS_DUR_COR_COD_ROS_TG_TOT]]</f>
        <v>-325.68181818181824</v>
      </c>
      <c r="LG74" s="15">
        <f>Tabla24[[#This Row],[ROS_NUM_COR_COD_ESC_TG_NEG]]-Tabla24[[#This Row],[PAS_NUM_COR_COD_ESC_TG_NEG]]</f>
        <v>1.8333333333333335</v>
      </c>
      <c r="LH74" s="15">
        <f>Tabla24[[#This Row],[ROS_DUR_COR_COD_ESC_TG_NEG]]-Tabla24[[#This Row],[PAS_DUR_COR_COD_ESC_TG_NEG]]</f>
        <v>593.61818181818182</v>
      </c>
      <c r="LI74" s="15">
        <f>Tabla24[[#This Row],[ROS_NUM_COR_COD_ESC_TG_NEU]]-Tabla24[[#This Row],[PAS_NUM_COR_COD_ESC_TG_NEU]]</f>
        <v>-1.3499999999999999</v>
      </c>
      <c r="LJ74" s="15">
        <f>Tabla24[[#This Row],[ROS_NUM_COR_COD_ESC_TG_NEG]]-Tabla24[[#This Row],[PAS_NUM_COR_COD_ESC_TG_NEG]]</f>
        <v>1.8333333333333335</v>
      </c>
      <c r="LK74" s="15">
        <f>Tabla24[[#This Row],[ROS_NUM_COR_COD_ESC_TG_POS]]-Tabla24[[#This Row],[PAS_NUM_COR_COD_ESC_TG_POS]]</f>
        <v>-1</v>
      </c>
      <c r="LL74" s="15">
        <f>Tabla24[[#This Row],[ROS_DUR_COR_COD_ESC_TG_POS]]-Tabla24[[#This Row],[PAS_DUR_COR_COD_ESC_TG_POS]]</f>
        <v>141.10588235294131</v>
      </c>
      <c r="LM74" s="15">
        <f>Tabla24[[#This Row],[ROS_NUM_COR_COD_ESC_TG_TOT]]-Tabla24[[#This Row],[PAS_NUM_COR_COD_ESC_TG_TOT]]</f>
        <v>-0.21436781609195377</v>
      </c>
      <c r="LN74" s="15">
        <f>Tabla24[[#This Row],[ROS_DUR_COR_COD_ESC_TG_TOT]]-Tabla24[[#This Row],[PAS_DUR_COR_COD_ESC_TG_TOT]]</f>
        <v>507.82875264270592</v>
      </c>
      <c r="LO74" s="15">
        <f>Tabla24[[#This Row],[PAS_NUM_COR_COD_ROS_TG_NEG]]-Tabla24[[#This Row],[ESC_NUM_COR_COD_ROS_TG_NEG]]</f>
        <v>1.6999999999999997</v>
      </c>
      <c r="LP74" s="15">
        <f>Tabla24[[#This Row],[PAS_DUR_COR_COD_ROS_TG_NEG]]-Tabla24[[#This Row],[ESC_DUR_COR_COD_ROS_TG_NEG]]</f>
        <v>85.719298245614027</v>
      </c>
      <c r="LQ74" s="15">
        <f>Tabla24[[#This Row],[PAS_NUM_COR_COD_ROS_TG_NEU]]-Tabla24[[#This Row],[ESC_NUM_COR_COD_ROS_TG_NEU]]</f>
        <v>2.0222222222222221</v>
      </c>
      <c r="LR74" s="15">
        <f>Tabla24[[#This Row],[PAS_DUR_COR_COD_ROS_TG_NEU]]-Tabla24[[#This Row],[ESC_DUR_COR_COD_ROS_TG_NEU]]</f>
        <v>-493.5</v>
      </c>
      <c r="LS74" s="15">
        <f>Tabla24[[#This Row],[PAS_NUM_COR_COD_ROS_TG_POS]]-Tabla24[[#This Row],[ESC_NUM_COR_COD_ROS_TG_POS]]</f>
        <v>0.93333333333333357</v>
      </c>
      <c r="LT74" s="15">
        <f>Tabla24[[#This Row],[PAS_DUR_COR_COD_ROS_TG_POS]]-Tabla24[[#This Row],[ESC_DUR_COR_COD_ROS_TG_POS]]</f>
        <v>-389.25</v>
      </c>
      <c r="LU74" s="15">
        <f>Tabla24[[#This Row],[PAS_NUM_COR_COD_ROS_TG_TOT]]-Tabla24[[#This Row],[ESC_NUM_COR_COD_ROS_TG_TOT]]</f>
        <v>1.5357142857142856</v>
      </c>
      <c r="LV74" s="15">
        <f>Tabla24[[#This Row],[PAS_DUR_COR_COD_ROS_TG_TOT]]-Tabla24[[#This Row],[ESC_DUR_COR_COD_ROS_TG_TOT]]</f>
        <v>-231.28961038961052</v>
      </c>
      <c r="LW74" s="15">
        <f>Tabla24[[#This Row],[PAS_NUM_COR_COD_ESC_TG_NEG]]-Tabla24[[#This Row],[ESC_NUM_COR_COD_ESC_TG_NEG]]</f>
        <v>-0.10000000000000009</v>
      </c>
      <c r="LX74" s="15">
        <f>Tabla24[[#This Row],[PAS_DUR_COR_COD_ESC_TG_NEG]]-Tabla24[[#This Row],[ESC_DUR_COR_COD_ESC_TG_NEG]]</f>
        <v>69.18181818181813</v>
      </c>
      <c r="LY74" s="15">
        <f>Tabla24[[#This Row],[PAS_NUM_COR_COD_ESC_TG_NEU]]-Tabla24[[#This Row],[ESC_NUM_COR_COD_ESC_TG_NEU]]</f>
        <v>1.0499999999999998</v>
      </c>
      <c r="LZ74" s="15">
        <f>Tabla24[[#This Row],[PAS_DUR_COR_COD_ESC_TG_NEU]]-Tabla24[[#This Row],[ESC_DUR_COR_COD_ESC_TG_NEU]]</f>
        <v>-442.26666666666665</v>
      </c>
      <c r="MA74" s="15">
        <f>Tabla24[[#This Row],[PAS_NUM_COR_COD_ESC_TG_POS]]-Tabla24[[#This Row],[ESC_NUM_COR_COD_ESC_TG_POS]]</f>
        <v>1.8555555555555554</v>
      </c>
      <c r="MB74" s="15">
        <f>Tabla24[[#This Row],[PAS_DUR_COR_COD_ESC_TG_POS]]-Tabla24[[#This Row],[ESC_DUR_COR_COD_ESC_TG_POS]]</f>
        <v>551.29411764705878</v>
      </c>
      <c r="MC74" s="15">
        <f>Tabla24[[#This Row],[PAS_NUM_COR_COD_ESC_TG_TOT]]-Tabla24[[#This Row],[ESC_NUM_COR_COD_ESC_TG_TOT]]</f>
        <v>0.92619047619047601</v>
      </c>
      <c r="MD74" s="15">
        <f>Tabla24[[#This Row],[PAS_DUR_COR_COD_ESC_TG_TOT]]-Tabla24[[#This Row],[ESC_DUR_COR_COD_ESC_TG_TOT]]</f>
        <v>162.78488372093034</v>
      </c>
    </row>
    <row r="75" spans="1:342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  <c r="KY75" s="15">
        <f>Tabla24[[#This Row],[ROS_NUM_COR_COD_ROS_TG_NEG]]-Tabla24[[#This Row],[PAS_NUM_COR_COD_ROS_TG_NEG]]</f>
        <v>0.25</v>
      </c>
      <c r="KZ75" s="15">
        <f>Tabla24[[#This Row],[ROS_DUR_COR_COD_ROS_TG_NEG]]-Tabla24[[#This Row],[PAS_DUR_COR_COD_ROS_TG_NEG]]</f>
        <v>524.875</v>
      </c>
      <c r="LA75" s="15">
        <f>Tabla24[[#This Row],[ROS_NUM_COR_COD_ROS_TG_NEU]]-Tabla24[[#This Row],[PAS_NUM_COR_COD_ROS_TG_NEU]]</f>
        <v>4.9999999999999822E-2</v>
      </c>
      <c r="LB75" s="15">
        <f>Tabla24[[#This Row],[ROS_DUR_COR_COD_ROS_TG_NEU]]-Tabla24[[#This Row],[PAS_DUR_COR_COD_ROS_TG_NEU]]</f>
        <v>-105.00694444444434</v>
      </c>
      <c r="LC75" s="15">
        <f>Tabla24[[#This Row],[ROS_NUM_COR_COD_ROS_TG_POS]]-Tabla24[[#This Row],[PAS_NUM_COR_COD_ROS_TG_POS]]</f>
        <v>1.8500000000000005</v>
      </c>
      <c r="LD75" s="15">
        <f>Tabla24[[#This Row],[ROS_DUR_COR_COD_ROS_TG_POS]]-Tabla24[[#This Row],[PAS_DUR_COR_COD_ROS_TG_POS]]</f>
        <v>459.56666666666672</v>
      </c>
      <c r="LE75" s="15">
        <f>Tabla24[[#This Row],[ROS_NUM_COR_COD_ROS_TG_TOT]]-Tabla24[[#This Row],[PAS_NUM_COR_COD_ROS_TG_TOT]]</f>
        <v>0.71666666666666634</v>
      </c>
      <c r="LF75" s="15">
        <f>Tabla24[[#This Row],[ROS_DUR_COR_COD_ROS_TG_TOT]]-Tabla24[[#This Row],[PAS_DUR_COR_COD_ROS_TG_TOT]]</f>
        <v>298.29559748427664</v>
      </c>
      <c r="LG75" s="15">
        <f>Tabla24[[#This Row],[ROS_NUM_COR_COD_ESC_TG_NEG]]-Tabla24[[#This Row],[PAS_NUM_COR_COD_ESC_TG_NEG]]</f>
        <v>-1.8</v>
      </c>
      <c r="LH75" s="15">
        <f>Tabla24[[#This Row],[ROS_DUR_COR_COD_ESC_TG_NEG]]-Tabla24[[#This Row],[PAS_DUR_COR_COD_ESC_TG_NEG]]</f>
        <v>-331.52083333333337</v>
      </c>
      <c r="LI75" s="15">
        <f>Tabla24[[#This Row],[ROS_NUM_COR_COD_ESC_TG_NEU]]-Tabla24[[#This Row],[PAS_NUM_COR_COD_ESC_TG_NEU]]</f>
        <v>0.14999999999999991</v>
      </c>
      <c r="LJ75" s="15">
        <f>Tabla24[[#This Row],[ROS_NUM_COR_COD_ESC_TG_NEG]]-Tabla24[[#This Row],[PAS_NUM_COR_COD_ESC_TG_NEG]]</f>
        <v>-1.8</v>
      </c>
      <c r="LK75" s="15">
        <f>Tabla24[[#This Row],[ROS_NUM_COR_COD_ESC_TG_POS]]-Tabla24[[#This Row],[PAS_NUM_COR_COD_ESC_TG_POS]]</f>
        <v>-2.2999999999999998</v>
      </c>
      <c r="LL75" s="15">
        <f>Tabla24[[#This Row],[ROS_DUR_COR_COD_ESC_TG_POS]]-Tabla24[[#This Row],[PAS_DUR_COR_COD_ESC_TG_POS]]</f>
        <v>-774.2</v>
      </c>
      <c r="LM75" s="15">
        <f>Tabla24[[#This Row],[ROS_NUM_COR_COD_ESC_TG_TOT]]-Tabla24[[#This Row],[PAS_NUM_COR_COD_ESC_TG_TOT]]</f>
        <v>-1.3166666666666669</v>
      </c>
      <c r="LN75" s="15">
        <f>Tabla24[[#This Row],[ROS_DUR_COR_COD_ESC_TG_TOT]]-Tabla24[[#This Row],[PAS_DUR_COR_COD_ESC_TG_TOT]]</f>
        <v>-198.9041666666667</v>
      </c>
      <c r="LO75" s="15">
        <f>Tabla24[[#This Row],[PAS_NUM_COR_COD_ROS_TG_NEG]]-Tabla24[[#This Row],[ESC_NUM_COR_COD_ROS_TG_NEG]]</f>
        <v>-0.84999999999999964</v>
      </c>
      <c r="LP75" s="15">
        <f>Tabla24[[#This Row],[PAS_DUR_COR_COD_ROS_TG_NEG]]-Tabla24[[#This Row],[ESC_DUR_COR_COD_ROS_TG_NEG]]</f>
        <v>-272.75</v>
      </c>
      <c r="LQ75" s="15">
        <f>Tabla24[[#This Row],[PAS_NUM_COR_COD_ROS_TG_NEU]]-Tabla24[[#This Row],[ESC_NUM_COR_COD_ROS_TG_NEU]]</f>
        <v>0.95000000000000018</v>
      </c>
      <c r="LR75" s="15">
        <f>Tabla24[[#This Row],[PAS_DUR_COR_COD_ROS_TG_NEU]]-Tabla24[[#This Row],[ESC_DUR_COR_COD_ROS_TG_NEU]]</f>
        <v>397.99107142857144</v>
      </c>
      <c r="LS75" s="15">
        <f>Tabla24[[#This Row],[PAS_NUM_COR_COD_ROS_TG_POS]]-Tabla24[[#This Row],[ESC_NUM_COR_COD_ROS_TG_POS]]</f>
        <v>0.43888888888888866</v>
      </c>
      <c r="LT75" s="15">
        <f>Tabla24[[#This Row],[PAS_DUR_COR_COD_ROS_TG_POS]]-Tabla24[[#This Row],[ESC_DUR_COR_COD_ROS_TG_POS]]</f>
        <v>-74.999999999999886</v>
      </c>
      <c r="LU75" s="15">
        <f>Tabla24[[#This Row],[PAS_NUM_COR_COD_ROS_TG_TOT]]-Tabla24[[#This Row],[ESC_NUM_COR_COD_ROS_TG_TOT]]</f>
        <v>0.17962962962962958</v>
      </c>
      <c r="LV75" s="15">
        <f>Tabla24[[#This Row],[PAS_DUR_COR_COD_ROS_TG_TOT]]-Tabla24[[#This Row],[ESC_DUR_COR_COD_ROS_TG_TOT]]</f>
        <v>4.2758310871518006</v>
      </c>
      <c r="LW75" s="15">
        <f>Tabla24[[#This Row],[PAS_NUM_COR_COD_ESC_TG_NEG]]-Tabla24[[#This Row],[ESC_NUM_COR_COD_ESC_TG_NEG]]</f>
        <v>1.2666666666666666</v>
      </c>
      <c r="LX75" s="15">
        <f>Tabla24[[#This Row],[PAS_DUR_COR_COD_ESC_TG_NEG]]-Tabla24[[#This Row],[ESC_DUR_COR_COD_ESC_TG_NEG]]</f>
        <v>292.33035714285711</v>
      </c>
      <c r="LY75" s="15">
        <f>Tabla24[[#This Row],[PAS_NUM_COR_COD_ESC_TG_NEU]]-Tabla24[[#This Row],[ESC_NUM_COR_COD_ESC_TG_NEU]]</f>
        <v>-1.1277777777777778</v>
      </c>
      <c r="LZ75" s="15">
        <f>Tabla24[[#This Row],[PAS_DUR_COR_COD_ESC_TG_NEU]]-Tabla24[[#This Row],[ESC_DUR_COR_COD_ESC_TG_NEU]]</f>
        <v>-305.59558823529414</v>
      </c>
      <c r="MA75" s="15">
        <f>Tabla24[[#This Row],[PAS_NUM_COR_COD_ESC_TG_POS]]-Tabla24[[#This Row],[ESC_NUM_COR_COD_ESC_TG_POS]]</f>
        <v>-0.44444444444444464</v>
      </c>
      <c r="MB75" s="15">
        <f>Tabla24[[#This Row],[PAS_DUR_COR_COD_ESC_TG_POS]]-Tabla24[[#This Row],[ESC_DUR_COR_COD_ESC_TG_POS]]</f>
        <v>415.86666666666667</v>
      </c>
      <c r="MC75" s="15">
        <f>Tabla24[[#This Row],[PAS_NUM_COR_COD_ESC_TG_TOT]]-Tabla24[[#This Row],[ESC_NUM_COR_COD_ESC_TG_TOT]]</f>
        <v>-0.10185185185185164</v>
      </c>
      <c r="MD75" s="15">
        <f>Tabla24[[#This Row],[PAS_DUR_COR_COD_ESC_TG_TOT]]-Tabla24[[#This Row],[ESC_DUR_COR_COD_ESC_TG_TOT]]</f>
        <v>120.06250000000011</v>
      </c>
    </row>
    <row r="76" spans="1:342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  <c r="KY76" s="15">
        <f>Tabla24[[#This Row],[ROS_NUM_COR_COD_ROS_TG_NEG]]-Tabla24[[#This Row],[PAS_NUM_COR_COD_ROS_TG_NEG]]</f>
        <v>-2.4</v>
      </c>
      <c r="KZ76" s="15">
        <f>Tabla24[[#This Row],[ROS_DUR_COR_COD_ROS_TG_NEG]]-Tabla24[[#This Row],[PAS_DUR_COR_COD_ROS_TG_NEG]]</f>
        <v>-838.91666666666663</v>
      </c>
      <c r="LA76" s="15">
        <f>Tabla24[[#This Row],[ROS_NUM_COR_COD_ROS_TG_NEU]]-Tabla24[[#This Row],[PAS_NUM_COR_COD_ROS_TG_NEU]]</f>
        <v>0.67499999999999982</v>
      </c>
      <c r="LB76" s="15">
        <f>Tabla24[[#This Row],[ROS_DUR_COR_COD_ROS_TG_NEU]]-Tabla24[[#This Row],[PAS_DUR_COR_COD_ROS_TG_NEU]]</f>
        <v>-108.52499999999998</v>
      </c>
      <c r="LC76" s="15">
        <f>Tabla24[[#This Row],[ROS_NUM_COR_COD_ROS_TG_POS]]-Tabla24[[#This Row],[PAS_NUM_COR_COD_ROS_TG_POS]]</f>
        <v>0.125</v>
      </c>
      <c r="LD76" s="15">
        <f>Tabla24[[#This Row],[ROS_DUR_COR_COD_ROS_TG_POS]]-Tabla24[[#This Row],[PAS_DUR_COR_COD_ROS_TG_POS]]</f>
        <v>-173.61111111111114</v>
      </c>
      <c r="LE76" s="15">
        <f>Tabla24[[#This Row],[ROS_NUM_COR_COD_ROS_TG_TOT]]-Tabla24[[#This Row],[PAS_NUM_COR_COD_ROS_TG_TOT]]</f>
        <v>-3.3333333333333215E-2</v>
      </c>
      <c r="LF76" s="15">
        <f>Tabla24[[#This Row],[ROS_DUR_COR_COD_ROS_TG_TOT]]-Tabla24[[#This Row],[PAS_DUR_COR_COD_ROS_TG_TOT]]</f>
        <v>-165.09717868338555</v>
      </c>
      <c r="LG76" s="15">
        <f>Tabla24[[#This Row],[ROS_NUM_COR_COD_ESC_TG_NEG]]-Tabla24[[#This Row],[PAS_NUM_COR_COD_ESC_TG_NEG]]</f>
        <v>-0.44999999999999996</v>
      </c>
      <c r="LH76" s="15">
        <f>Tabla24[[#This Row],[ROS_DUR_COR_COD_ESC_TG_NEG]]-Tabla24[[#This Row],[PAS_DUR_COR_COD_ESC_TG_NEG]]</f>
        <v>-84.555555555555543</v>
      </c>
      <c r="LI76" s="15">
        <f>Tabla24[[#This Row],[ROS_NUM_COR_COD_ESC_TG_NEU]]-Tabla24[[#This Row],[PAS_NUM_COR_COD_ESC_TG_NEU]]</f>
        <v>1.85</v>
      </c>
      <c r="LJ76" s="15">
        <f>Tabla24[[#This Row],[ROS_NUM_COR_COD_ESC_TG_NEG]]-Tabla24[[#This Row],[PAS_NUM_COR_COD_ESC_TG_NEG]]</f>
        <v>-0.44999999999999996</v>
      </c>
      <c r="LK76" s="15">
        <f>Tabla24[[#This Row],[ROS_NUM_COR_COD_ESC_TG_POS]]-Tabla24[[#This Row],[PAS_NUM_COR_COD_ESC_TG_POS]]</f>
        <v>-0.42500000000000004</v>
      </c>
      <c r="LL76" s="15">
        <f>Tabla24[[#This Row],[ROS_DUR_COR_COD_ESC_TG_POS]]-Tabla24[[#This Row],[PAS_DUR_COR_COD_ESC_TG_POS]]</f>
        <v>152.06060606060612</v>
      </c>
      <c r="LM76" s="15">
        <f>Tabla24[[#This Row],[ROS_NUM_COR_COD_ESC_TG_TOT]]-Tabla24[[#This Row],[PAS_NUM_COR_COD_ESC_TG_TOT]]</f>
        <v>0.67222222222222228</v>
      </c>
      <c r="LN76" s="15">
        <f>Tabla24[[#This Row],[ROS_DUR_COR_COD_ESC_TG_TOT]]-Tabla24[[#This Row],[PAS_DUR_COR_COD_ESC_TG_TOT]]</f>
        <v>195.59677419354841</v>
      </c>
      <c r="LO76" s="15">
        <f>Tabla24[[#This Row],[PAS_NUM_COR_COD_ROS_TG_NEG]]-Tabla24[[#This Row],[ESC_NUM_COR_COD_ROS_TG_NEG]]</f>
        <v>0.89999999999999991</v>
      </c>
      <c r="LP76" s="15">
        <f>Tabla24[[#This Row],[PAS_DUR_COR_COD_ROS_TG_NEG]]-Tabla24[[#This Row],[ESC_DUR_COR_COD_ROS_TG_NEG]]</f>
        <v>159.16666666666663</v>
      </c>
      <c r="LQ76" s="15">
        <f>Tabla24[[#This Row],[PAS_NUM_COR_COD_ROS_TG_NEU]]-Tabla24[[#This Row],[ESC_NUM_COR_COD_ROS_TG_NEU]]</f>
        <v>5.7142857142857384E-2</v>
      </c>
      <c r="LR76" s="15">
        <f>Tabla24[[#This Row],[PAS_DUR_COR_COD_ROS_TG_NEU]]-Tabla24[[#This Row],[ESC_DUR_COR_COD_ROS_TG_NEU]]</f>
        <v>101.79166666666663</v>
      </c>
      <c r="LS76" s="15">
        <f>Tabla24[[#This Row],[PAS_NUM_COR_COD_ROS_TG_POS]]-Tabla24[[#This Row],[ESC_NUM_COR_COD_ROS_TG_POS]]</f>
        <v>-2</v>
      </c>
      <c r="LT76" s="15">
        <f>Tabla24[[#This Row],[PAS_DUR_COR_COD_ROS_TG_POS]]-Tabla24[[#This Row],[ESC_DUR_COR_COD_ROS_TG_POS]]</f>
        <v>-334.8888888888888</v>
      </c>
      <c r="LU76" s="15">
        <f>Tabla24[[#This Row],[PAS_NUM_COR_COD_ROS_TG_TOT]]-Tabla24[[#This Row],[ESC_NUM_COR_COD_ROS_TG_TOT]]</f>
        <v>-0.3579710144927537</v>
      </c>
      <c r="LV76" s="15">
        <f>Tabla24[[#This Row],[PAS_DUR_COR_COD_ROS_TG_TOT]]-Tabla24[[#This Row],[ESC_DUR_COR_COD_ROS_TG_TOT]]</f>
        <v>-34.755968169761218</v>
      </c>
      <c r="LW76" s="15">
        <f>Tabla24[[#This Row],[PAS_NUM_COR_COD_ESC_TG_NEG]]-Tabla24[[#This Row],[ESC_NUM_COR_COD_ESC_TG_NEG]]</f>
        <v>-5.0000000000000044E-2</v>
      </c>
      <c r="LX76" s="15">
        <f>Tabla24[[#This Row],[PAS_DUR_COR_COD_ESC_TG_NEG]]-Tabla24[[#This Row],[ESC_DUR_COR_COD_ESC_TG_NEG]]</f>
        <v>40.055555555555543</v>
      </c>
      <c r="LY76" s="15">
        <f>Tabla24[[#This Row],[PAS_NUM_COR_COD_ESC_TG_NEU]]-Tabla24[[#This Row],[ESC_NUM_COR_COD_ESC_TG_NEU]]</f>
        <v>-0.24285714285714288</v>
      </c>
      <c r="LZ76" s="15">
        <f>Tabla24[[#This Row],[PAS_DUR_COR_COD_ESC_TG_NEU]]-Tabla24[[#This Row],[ESC_DUR_COR_COD_ESC_TG_NEU]]</f>
        <v>-232.9545454545455</v>
      </c>
      <c r="MA76" s="15">
        <f>Tabla24[[#This Row],[PAS_NUM_COR_COD_ESC_TG_POS]]-Tabla24[[#This Row],[ESC_NUM_COR_COD_ESC_TG_POS]]</f>
        <v>0.17500000000000004</v>
      </c>
      <c r="MB76" s="15">
        <f>Tabla24[[#This Row],[PAS_DUR_COR_COD_ESC_TG_POS]]-Tabla24[[#This Row],[ESC_DUR_COR_COD_ESC_TG_POS]]</f>
        <v>120.87272727272727</v>
      </c>
      <c r="MC76" s="15">
        <f>Tabla24[[#This Row],[PAS_NUM_COR_COD_ESC_TG_TOT]]-Tabla24[[#This Row],[ESC_NUM_COR_COD_ESC_TG_TOT]]</f>
        <v>-2.2463768115942084E-2</v>
      </c>
      <c r="MD76" s="15">
        <f>Tabla24[[#This Row],[PAS_DUR_COR_COD_ESC_TG_TOT]]-Tabla24[[#This Row],[ESC_DUR_COR_COD_ESC_TG_TOT]]</f>
        <v>-14.63523573200996</v>
      </c>
    </row>
    <row r="77" spans="1:342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  <c r="KY77" s="15">
        <f>Tabla24[[#This Row],[ROS_NUM_COR_COD_ROS_TG_NEG]]-Tabla24[[#This Row],[PAS_NUM_COR_COD_ROS_TG_NEG]]</f>
        <v>1.9415204678362579</v>
      </c>
      <c r="KZ77" s="15">
        <f>Tabla24[[#This Row],[ROS_DUR_COR_COD_ROS_TG_NEG]]-Tabla24[[#This Row],[PAS_DUR_COR_COD_ROS_TG_NEG]]</f>
        <v>325.77777777777771</v>
      </c>
      <c r="LA77" s="15">
        <f>Tabla24[[#This Row],[ROS_NUM_COR_COD_ROS_TG_NEU]]-Tabla24[[#This Row],[PAS_NUM_COR_COD_ROS_TG_NEU]]</f>
        <v>0.16111111111111098</v>
      </c>
      <c r="LB77" s="15">
        <f>Tabla24[[#This Row],[ROS_DUR_COR_COD_ROS_TG_NEU]]-Tabla24[[#This Row],[PAS_DUR_COR_COD_ROS_TG_NEU]]</f>
        <v>152.40277777777783</v>
      </c>
      <c r="LC77" s="15">
        <f>Tabla24[[#This Row],[ROS_NUM_COR_COD_ROS_TG_POS]]-Tabla24[[#This Row],[PAS_NUM_COR_COD_ROS_TG_POS]]</f>
        <v>0.75</v>
      </c>
      <c r="LD77" s="15">
        <f>Tabla24[[#This Row],[ROS_DUR_COR_COD_ROS_TG_POS]]-Tabla24[[#This Row],[PAS_DUR_COR_COD_ROS_TG_POS]]</f>
        <v>91.182352941176418</v>
      </c>
      <c r="LE77" s="15">
        <f>Tabla24[[#This Row],[ROS_NUM_COR_COD_ROS_TG_TOT]]-Tabla24[[#This Row],[PAS_NUM_COR_COD_ROS_TG_TOT]]</f>
        <v>0.94733656174334158</v>
      </c>
      <c r="LF77" s="15">
        <f>Tabla24[[#This Row],[ROS_DUR_COR_COD_ROS_TG_TOT]]-Tabla24[[#This Row],[PAS_DUR_COR_COD_ROS_TG_TOT]]</f>
        <v>188.47309573724669</v>
      </c>
      <c r="LG77" s="15">
        <f>Tabla24[[#This Row],[ROS_NUM_COR_COD_ESC_TG_NEG]]-Tabla24[[#This Row],[PAS_NUM_COR_COD_ESC_TG_NEG]]</f>
        <v>-2.064327485380117</v>
      </c>
      <c r="LH77" s="15">
        <f>Tabla24[[#This Row],[ROS_DUR_COR_COD_ESC_TG_NEG]]-Tabla24[[#This Row],[PAS_DUR_COR_COD_ESC_TG_NEG]]</f>
        <v>-294.04411764705878</v>
      </c>
      <c r="LI77" s="15">
        <f>Tabla24[[#This Row],[ROS_NUM_COR_COD_ESC_TG_NEU]]-Tabla24[[#This Row],[PAS_NUM_COR_COD_ESC_TG_NEU]]</f>
        <v>-0.63333333333333308</v>
      </c>
      <c r="LJ77" s="15">
        <f>Tabla24[[#This Row],[ROS_NUM_COR_COD_ESC_TG_NEG]]-Tabla24[[#This Row],[PAS_NUM_COR_COD_ESC_TG_NEG]]</f>
        <v>-2.064327485380117</v>
      </c>
      <c r="LK77" s="15">
        <f>Tabla24[[#This Row],[ROS_NUM_COR_COD_ESC_TG_POS]]-Tabla24[[#This Row],[PAS_NUM_COR_COD_ESC_TG_POS]]</f>
        <v>-1.8499999999999999</v>
      </c>
      <c r="LL77" s="15">
        <f>Tabla24[[#This Row],[ROS_DUR_COR_COD_ESC_TG_POS]]-Tabla24[[#This Row],[PAS_DUR_COR_COD_ESC_TG_POS]]</f>
        <v>-305.83333333333331</v>
      </c>
      <c r="LM77" s="15">
        <f>Tabla24[[#This Row],[ROS_NUM_COR_COD_ESC_TG_TOT]]-Tabla24[[#This Row],[PAS_NUM_COR_COD_ESC_TG_TOT]]</f>
        <v>-1.5145278450363195</v>
      </c>
      <c r="LN77" s="15">
        <f>Tabla24[[#This Row],[ROS_DUR_COR_COD_ESC_TG_TOT]]-Tabla24[[#This Row],[PAS_DUR_COR_COD_ESC_TG_TOT]]</f>
        <v>-281.76470588235287</v>
      </c>
      <c r="LO77" s="15">
        <f>Tabla24[[#This Row],[PAS_NUM_COR_COD_ROS_TG_NEG]]-Tabla24[[#This Row],[ESC_NUM_COR_COD_ROS_TG_NEG]]</f>
        <v>4.7368421052631504E-2</v>
      </c>
      <c r="LP77" s="15">
        <f>Tabla24[[#This Row],[PAS_DUR_COR_COD_ROS_TG_NEG]]-Tabla24[[#This Row],[ESC_DUR_COR_COD_ROS_TG_NEG]]</f>
        <v>-87.111111111111086</v>
      </c>
      <c r="LQ77" s="15">
        <f>Tabla24[[#This Row],[PAS_NUM_COR_COD_ROS_TG_NEU]]-Tabla24[[#This Row],[ESC_NUM_COR_COD_ROS_TG_NEU]]</f>
        <v>1.4500000000000002</v>
      </c>
      <c r="LR77" s="15">
        <f>Tabla24[[#This Row],[PAS_DUR_COR_COD_ROS_TG_NEU]]-Tabla24[[#This Row],[ESC_DUR_COR_COD_ROS_TG_NEU]]</f>
        <v>293.88888888888886</v>
      </c>
      <c r="LS77" s="15">
        <f>Tabla24[[#This Row],[PAS_NUM_COR_COD_ROS_TG_POS]]-Tabla24[[#This Row],[ESC_NUM_COR_COD_ROS_TG_POS]]</f>
        <v>1.65</v>
      </c>
      <c r="LT77" s="15">
        <f>Tabla24[[#This Row],[PAS_DUR_COR_COD_ROS_TG_POS]]-Tabla24[[#This Row],[ESC_DUR_COR_COD_ROS_TG_POS]]</f>
        <v>342.83193277310926</v>
      </c>
      <c r="LU77" s="15">
        <f>Tabla24[[#This Row],[PAS_NUM_COR_COD_ROS_TG_TOT]]-Tabla24[[#This Row],[ESC_NUM_COR_COD_ROS_TG_TOT]]</f>
        <v>0.97848761408083451</v>
      </c>
      <c r="LV77" s="15">
        <f>Tabla24[[#This Row],[PAS_DUR_COR_COD_ROS_TG_TOT]]-Tabla24[[#This Row],[ESC_DUR_COR_COD_ROS_TG_TOT]]</f>
        <v>157.08919382504291</v>
      </c>
      <c r="LW77" s="15">
        <f>Tabla24[[#This Row],[PAS_NUM_COR_COD_ESC_TG_NEG]]-Tabla24[[#This Row],[ESC_NUM_COR_COD_ESC_TG_NEG]]</f>
        <v>0.2421052631578946</v>
      </c>
      <c r="LX77" s="15">
        <f>Tabla24[[#This Row],[PAS_DUR_COR_COD_ESC_TG_NEG]]-Tabla24[[#This Row],[ESC_DUR_COR_COD_ESC_TG_NEG]]</f>
        <v>-78.563025210084106</v>
      </c>
      <c r="LY77" s="15">
        <f>Tabla24[[#This Row],[PAS_NUM_COR_COD_ESC_TG_NEU]]-Tabla24[[#This Row],[ESC_NUM_COR_COD_ESC_TG_NEU]]</f>
        <v>-1.4500000000000002</v>
      </c>
      <c r="LZ77" s="15">
        <f>Tabla24[[#This Row],[PAS_DUR_COR_COD_ESC_TG_NEU]]-Tabla24[[#This Row],[ESC_DUR_COR_COD_ESC_TG_NEU]]</f>
        <v>-273.5625</v>
      </c>
      <c r="MA77" s="15">
        <f>Tabla24[[#This Row],[PAS_NUM_COR_COD_ESC_TG_POS]]-Tabla24[[#This Row],[ESC_NUM_COR_COD_ESC_TG_POS]]</f>
        <v>-0.45000000000000018</v>
      </c>
      <c r="MB77" s="15">
        <f>Tabla24[[#This Row],[PAS_DUR_COR_COD_ESC_TG_POS]]-Tabla24[[#This Row],[ESC_DUR_COR_COD_ESC_TG_POS]]</f>
        <v>-255.85714285714289</v>
      </c>
      <c r="MC77" s="15">
        <f>Tabla24[[#This Row],[PAS_NUM_COR_COD_ESC_TG_TOT]]-Tabla24[[#This Row],[ESC_NUM_COR_COD_ESC_TG_TOT]]</f>
        <v>-0.5019556714471971</v>
      </c>
      <c r="MD77" s="15">
        <f>Tabla24[[#This Row],[PAS_DUR_COR_COD_ESC_TG_TOT]]-Tabla24[[#This Row],[ESC_DUR_COR_COD_ESC_TG_TOT]]</f>
        <v>-202.80481283422466</v>
      </c>
    </row>
    <row r="78" spans="1:342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  <c r="KY78" s="15">
        <f>Tabla24[[#This Row],[ROS_NUM_COR_COD_ROS_TG_NEG]]-Tabla24[[#This Row],[PAS_NUM_COR_COD_ROS_TG_NEG]]</f>
        <v>-0.27777777777777768</v>
      </c>
      <c r="KZ78" s="15">
        <f>Tabla24[[#This Row],[ROS_DUR_COR_COD_ROS_TG_NEG]]-Tabla24[[#This Row],[PAS_DUR_COR_COD_ROS_TG_NEG]]</f>
        <v>-9.4166666666667425</v>
      </c>
      <c r="LA78" s="15">
        <f>Tabla24[[#This Row],[ROS_NUM_COR_COD_ROS_TG_NEU]]-Tabla24[[#This Row],[PAS_NUM_COR_COD_ROS_TG_NEU]]</f>
        <v>0.60000000000000009</v>
      </c>
      <c r="LB78" s="15">
        <f>Tabla24[[#This Row],[ROS_DUR_COR_COD_ROS_TG_NEU]]-Tabla24[[#This Row],[PAS_DUR_COR_COD_ROS_TG_NEU]]</f>
        <v>447.28571428571445</v>
      </c>
      <c r="LC78" s="15">
        <f>Tabla24[[#This Row],[ROS_NUM_COR_COD_ROS_TG_POS]]-Tabla24[[#This Row],[PAS_NUM_COR_COD_ROS_TG_POS]]</f>
        <v>-1.0777777777777775</v>
      </c>
      <c r="LD78" s="15">
        <f>Tabla24[[#This Row],[ROS_DUR_COR_COD_ROS_TG_POS]]-Tabla24[[#This Row],[PAS_DUR_COR_COD_ROS_TG_POS]]</f>
        <v>220.13461538461547</v>
      </c>
      <c r="LE78" s="15">
        <f>Tabla24[[#This Row],[ROS_NUM_COR_COD_ROS_TG_TOT]]-Tabla24[[#This Row],[PAS_NUM_COR_COD_ROS_TG_TOT]]</f>
        <v>-0.2238095238095239</v>
      </c>
      <c r="LF78" s="15">
        <f>Tabla24[[#This Row],[ROS_DUR_COR_COD_ROS_TG_TOT]]-Tabla24[[#This Row],[PAS_DUR_COR_COD_ROS_TG_TOT]]</f>
        <v>226.41185897435889</v>
      </c>
      <c r="LG78" s="15">
        <f>Tabla24[[#This Row],[ROS_NUM_COR_COD_ESC_TG_NEG]]-Tabla24[[#This Row],[PAS_NUM_COR_COD_ESC_TG_NEG]]</f>
        <v>-0.33888888888888902</v>
      </c>
      <c r="LH78" s="15">
        <f>Tabla24[[#This Row],[ROS_DUR_COR_COD_ESC_TG_NEG]]-Tabla24[[#This Row],[PAS_DUR_COR_COD_ESC_TG_NEG]]</f>
        <v>348.4666666666667</v>
      </c>
      <c r="LI78" s="15">
        <f>Tabla24[[#This Row],[ROS_NUM_COR_COD_ESC_TG_NEU]]-Tabla24[[#This Row],[PAS_NUM_COR_COD_ESC_TG_NEU]]</f>
        <v>-1.1000000000000001</v>
      </c>
      <c r="LJ78" s="15">
        <f>Tabla24[[#This Row],[ROS_NUM_COR_COD_ESC_TG_NEG]]-Tabla24[[#This Row],[PAS_NUM_COR_COD_ESC_TG_NEG]]</f>
        <v>-0.33888888888888902</v>
      </c>
      <c r="LK78" s="15">
        <f>Tabla24[[#This Row],[ROS_NUM_COR_COD_ESC_TG_POS]]-Tabla24[[#This Row],[PAS_NUM_COR_COD_ESC_TG_POS]]</f>
        <v>0.33333333333333348</v>
      </c>
      <c r="LL78" s="15">
        <f>Tabla24[[#This Row],[ROS_DUR_COR_COD_ESC_TG_POS]]-Tabla24[[#This Row],[PAS_DUR_COR_COD_ESC_TG_POS]]</f>
        <v>232.64285714285711</v>
      </c>
      <c r="LM78" s="15">
        <f>Tabla24[[#This Row],[ROS_NUM_COR_COD_ESC_TG_TOT]]-Tabla24[[#This Row],[PAS_NUM_COR_COD_ESC_TG_TOT]]</f>
        <v>-0.39761904761904754</v>
      </c>
      <c r="LN78" s="15">
        <f>Tabla24[[#This Row],[ROS_DUR_COR_COD_ESC_TG_TOT]]-Tabla24[[#This Row],[PAS_DUR_COR_COD_ESC_TG_TOT]]</f>
        <v>88.276333789329783</v>
      </c>
      <c r="LO78" s="15">
        <f>Tabla24[[#This Row],[PAS_NUM_COR_COD_ROS_TG_NEG]]-Tabla24[[#This Row],[ESC_NUM_COR_COD_ROS_TG_NEG]]</f>
        <v>0.75</v>
      </c>
      <c r="LP78" s="15">
        <f>Tabla24[[#This Row],[PAS_DUR_COR_COD_ROS_TG_NEG]]-Tabla24[[#This Row],[ESC_DUR_COR_COD_ROS_TG_NEG]]</f>
        <v>-146.58333333333326</v>
      </c>
      <c r="LQ78" s="15">
        <f>Tabla24[[#This Row],[PAS_NUM_COR_COD_ROS_TG_NEU]]-Tabla24[[#This Row],[ESC_NUM_COR_COD_ROS_TG_NEU]]</f>
        <v>2.0857142857142854</v>
      </c>
      <c r="LR78" s="15">
        <f>Tabla24[[#This Row],[PAS_DUR_COR_COD_ROS_TG_NEU]]-Tabla24[[#This Row],[ESC_DUR_COR_COD_ROS_TG_NEU]]</f>
        <v>207.28571428571422</v>
      </c>
      <c r="LS78" s="15">
        <f>Tabla24[[#This Row],[PAS_NUM_COR_COD_ROS_TG_POS]]-Tabla24[[#This Row],[ESC_NUM_COR_COD_ROS_TG_POS]]</f>
        <v>-2.0333333333333332</v>
      </c>
      <c r="LT78" s="15">
        <f>Tabla24[[#This Row],[PAS_DUR_COR_COD_ROS_TG_POS]]-Tabla24[[#This Row],[ESC_DUR_COR_COD_ROS_TG_POS]]</f>
        <v>-398.49572649572656</v>
      </c>
      <c r="LU78" s="15">
        <f>Tabla24[[#This Row],[PAS_NUM_COR_COD_ROS_TG_TOT]]-Tabla24[[#This Row],[ESC_NUM_COR_COD_ROS_TG_TOT]]</f>
        <v>7.5000000000000178E-2</v>
      </c>
      <c r="LV78" s="15">
        <f>Tabla24[[#This Row],[PAS_DUR_COR_COD_ROS_TG_TOT]]-Tabla24[[#This Row],[ESC_DUR_COR_COD_ROS_TG_TOT]]</f>
        <v>-317.17435897435894</v>
      </c>
      <c r="LW78" s="15">
        <f>Tabla24[[#This Row],[PAS_NUM_COR_COD_ESC_TG_NEG]]-Tabla24[[#This Row],[ESC_NUM_COR_COD_ESC_TG_NEG]]</f>
        <v>-0.29999999999999982</v>
      </c>
      <c r="LX78" s="15">
        <f>Tabla24[[#This Row],[PAS_DUR_COR_COD_ESC_TG_NEG]]-Tabla24[[#This Row],[ESC_DUR_COR_COD_ESC_TG_NEG]]</f>
        <v>-83.552380952380872</v>
      </c>
      <c r="LY78" s="15">
        <f>Tabla24[[#This Row],[PAS_NUM_COR_COD_ESC_TG_NEU]]-Tabla24[[#This Row],[ESC_NUM_COR_COD_ESC_TG_NEU]]</f>
        <v>-2.4714285714285711</v>
      </c>
      <c r="LZ78" s="15">
        <f>Tabla24[[#This Row],[PAS_DUR_COR_COD_ESC_TG_NEU]]-Tabla24[[#This Row],[ESC_DUR_COR_COD_ESC_TG_NEU]]</f>
        <v>-776.14285714285711</v>
      </c>
      <c r="MA78" s="15">
        <f>Tabla24[[#This Row],[PAS_NUM_COR_COD_ESC_TG_POS]]-Tabla24[[#This Row],[ESC_NUM_COR_COD_ESC_TG_POS]]</f>
        <v>1.8888888888888888</v>
      </c>
      <c r="MB78" s="15">
        <f>Tabla24[[#This Row],[PAS_DUR_COR_COD_ESC_TG_POS]]-Tabla24[[#This Row],[ESC_DUR_COR_COD_ESC_TG_POS]]</f>
        <v>107.85714285714289</v>
      </c>
      <c r="MC78" s="15">
        <f>Tabla24[[#This Row],[PAS_NUM_COR_COD_ESC_TG_TOT]]-Tabla24[[#This Row],[ESC_NUM_COR_COD_ESC_TG_TOT]]</f>
        <v>-0.10833333333333339</v>
      </c>
      <c r="MD78" s="15">
        <f>Tabla24[[#This Row],[PAS_DUR_COR_COD_ESC_TG_TOT]]-Tabla24[[#This Row],[ESC_DUR_COR_COD_ESC_TG_TOT]]</f>
        <v>-346.92339261285929</v>
      </c>
    </row>
    <row r="79" spans="1:342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  <c r="KY79" s="15">
        <f>Tabla24[[#This Row],[ROS_NUM_COR_COD_ROS_TG_NEG]]-Tabla24[[#This Row],[PAS_NUM_COR_COD_ROS_TG_NEG]]</f>
        <v>1.3888888888888888</v>
      </c>
      <c r="KZ79" s="15">
        <f>Tabla24[[#This Row],[ROS_DUR_COR_COD_ROS_TG_NEG]]-Tabla24[[#This Row],[PAS_DUR_COR_COD_ROS_TG_NEG]]</f>
        <v>205.83333333333331</v>
      </c>
      <c r="LA79" s="15">
        <f>Tabla24[[#This Row],[ROS_NUM_COR_COD_ROS_TG_NEU]]-Tabla24[[#This Row],[PAS_NUM_COR_COD_ROS_TG_NEU]]</f>
        <v>1.1000000000000001</v>
      </c>
      <c r="LB79" s="15">
        <f>Tabla24[[#This Row],[ROS_DUR_COR_COD_ROS_TG_NEU]]-Tabla24[[#This Row],[PAS_DUR_COR_COD_ROS_TG_NEU]]</f>
        <v>225.85714285714286</v>
      </c>
      <c r="LC79" s="15">
        <f>Tabla24[[#This Row],[ROS_NUM_COR_COD_ROS_TG_POS]]-Tabla24[[#This Row],[PAS_NUM_COR_COD_ROS_TG_POS]]</f>
        <v>0.61111111111111105</v>
      </c>
      <c r="LD79" s="15">
        <f>Tabla24[[#This Row],[ROS_DUR_COR_COD_ROS_TG_POS]]-Tabla24[[#This Row],[PAS_DUR_COR_COD_ROS_TG_POS]]</f>
        <v>99</v>
      </c>
      <c r="LE79" s="15">
        <f>Tabla24[[#This Row],[ROS_NUM_COR_COD_ROS_TG_TOT]]-Tabla24[[#This Row],[PAS_NUM_COR_COD_ROS_TG_TOT]]</f>
        <v>1.0343915343915344</v>
      </c>
      <c r="LF79" s="15">
        <f>Tabla24[[#This Row],[ROS_DUR_COR_COD_ROS_TG_TOT]]-Tabla24[[#This Row],[PAS_DUR_COR_COD_ROS_TG_TOT]]</f>
        <v>150.8235294117647</v>
      </c>
      <c r="LG79" s="15">
        <f>Tabla24[[#This Row],[ROS_NUM_COR_COD_ESC_TG_NEG]]-Tabla24[[#This Row],[PAS_NUM_COR_COD_ESC_TG_NEG]]</f>
        <v>0.55555555555555558</v>
      </c>
      <c r="LH79" s="15">
        <f>Tabla24[[#This Row],[ROS_DUR_COR_COD_ESC_TG_NEG]]-Tabla24[[#This Row],[PAS_DUR_COR_COD_ESC_TG_NEG]]</f>
        <v>113</v>
      </c>
      <c r="LI79" s="15">
        <f>Tabla24[[#This Row],[ROS_NUM_COR_COD_ESC_TG_NEU]]-Tabla24[[#This Row],[PAS_NUM_COR_COD_ESC_TG_NEU]]</f>
        <v>0.84444444444444444</v>
      </c>
      <c r="LJ79" s="15">
        <f>Tabla24[[#This Row],[ROS_NUM_COR_COD_ESC_TG_NEG]]-Tabla24[[#This Row],[PAS_NUM_COR_COD_ESC_TG_NEG]]</f>
        <v>0.55555555555555558</v>
      </c>
      <c r="LK79" s="15">
        <f>Tabla24[[#This Row],[ROS_NUM_COR_COD_ESC_TG_POS]]-Tabla24[[#This Row],[PAS_NUM_COR_COD_ESC_TG_POS]]</f>
        <v>1</v>
      </c>
      <c r="LL79" s="15">
        <f>Tabla24[[#This Row],[ROS_DUR_COR_COD_ESC_TG_POS]]-Tabla24[[#This Row],[PAS_DUR_COR_COD_ESC_TG_POS]]</f>
        <v>215.4</v>
      </c>
      <c r="LM79" s="15">
        <f>Tabla24[[#This Row],[ROS_NUM_COR_COD_ESC_TG_TOT]]-Tabla24[[#This Row],[PAS_NUM_COR_COD_ESC_TG_TOT]]</f>
        <v>0.80291005291005291</v>
      </c>
      <c r="LN79" s="15">
        <f>Tabla24[[#This Row],[ROS_DUR_COR_COD_ESC_TG_TOT]]-Tabla24[[#This Row],[PAS_DUR_COR_COD_ESC_TG_TOT]]</f>
        <v>106</v>
      </c>
      <c r="LO79" s="15">
        <f>Tabla24[[#This Row],[PAS_NUM_COR_COD_ROS_TG_NEG]]-Tabla24[[#This Row],[ESC_NUM_COR_COD_ROS_TG_NEG]]</f>
        <v>-0.61111111111111105</v>
      </c>
      <c r="LP79" s="15">
        <f>Tabla24[[#This Row],[PAS_DUR_COR_COD_ROS_TG_NEG]]-Tabla24[[#This Row],[ESC_DUR_COR_COD_ROS_TG_NEG]]</f>
        <v>-96.25</v>
      </c>
      <c r="LQ79" s="15">
        <f>Tabla24[[#This Row],[PAS_NUM_COR_COD_ROS_TG_NEU]]-Tabla24[[#This Row],[ESC_NUM_COR_COD_ROS_TG_NEU]]</f>
        <v>-1.1000000000000001</v>
      </c>
      <c r="LR79" s="15">
        <f>Tabla24[[#This Row],[PAS_DUR_COR_COD_ROS_TG_NEU]]-Tabla24[[#This Row],[ESC_DUR_COR_COD_ROS_TG_NEU]]</f>
        <v>-262.16666666666669</v>
      </c>
      <c r="LS79" s="15">
        <f>Tabla24[[#This Row],[PAS_NUM_COR_COD_ROS_TG_POS]]-Tabla24[[#This Row],[ESC_NUM_COR_COD_ROS_TG_POS]]</f>
        <v>-0.44444444444444442</v>
      </c>
      <c r="LT79" s="15">
        <f>Tabla24[[#This Row],[PAS_DUR_COR_COD_ROS_TG_POS]]-Tabla24[[#This Row],[ESC_DUR_COR_COD_ROS_TG_POS]]</f>
        <v>-35.75</v>
      </c>
      <c r="LU79" s="15">
        <f>Tabla24[[#This Row],[PAS_NUM_COR_COD_ROS_TG_TOT]]-Tabla24[[#This Row],[ESC_NUM_COR_COD_ROS_TG_TOT]]</f>
        <v>-0.7215836526181354</v>
      </c>
      <c r="LV79" s="15">
        <f>Tabla24[[#This Row],[PAS_DUR_COR_COD_ROS_TG_TOT]]-Tabla24[[#This Row],[ESC_DUR_COR_COD_ROS_TG_TOT]]</f>
        <v>-109.78571428571428</v>
      </c>
      <c r="LW79" s="15">
        <f>Tabla24[[#This Row],[PAS_NUM_COR_COD_ESC_TG_NEG]]-Tabla24[[#This Row],[ESC_NUM_COR_COD_ESC_TG_NEG]]</f>
        <v>-1.3333333333333333</v>
      </c>
      <c r="LX79" s="15">
        <f>Tabla24[[#This Row],[PAS_DUR_COR_COD_ESC_TG_NEG]]-Tabla24[[#This Row],[ESC_DUR_COR_COD_ESC_TG_NEG]]</f>
        <v>-284.57142857142856</v>
      </c>
      <c r="LY79" s="15">
        <f>Tabla24[[#This Row],[PAS_NUM_COR_COD_ESC_TG_NEU]]-Tabla24[[#This Row],[ESC_NUM_COR_COD_ESC_TG_NEU]]</f>
        <v>-1.1444444444444444</v>
      </c>
      <c r="LZ79" s="15">
        <f>Tabla24[[#This Row],[PAS_DUR_COR_COD_ESC_TG_NEU]]-Tabla24[[#This Row],[ESC_DUR_COR_COD_ESC_TG_NEU]]</f>
        <v>-169.83333333333331</v>
      </c>
      <c r="MA79" s="15">
        <f>Tabla24[[#This Row],[PAS_NUM_COR_COD_ESC_TG_POS]]-Tabla24[[#This Row],[ESC_NUM_COR_COD_ESC_TG_POS]]</f>
        <v>-1</v>
      </c>
      <c r="MB79" s="15">
        <f>Tabla24[[#This Row],[PAS_DUR_COR_COD_ESC_TG_POS]]-Tabla24[[#This Row],[ESC_DUR_COR_COD_ESC_TG_POS]]</f>
        <v>-187.57142857142858</v>
      </c>
      <c r="MC79" s="15">
        <f>Tabla24[[#This Row],[PAS_NUM_COR_COD_ESC_TG_TOT]]-Tabla24[[#This Row],[ESC_NUM_COR_COD_ESC_TG_TOT]]</f>
        <v>-1.1538952745849296</v>
      </c>
      <c r="MD79" s="15">
        <f>Tabla24[[#This Row],[PAS_DUR_COR_COD_ESC_TG_TOT]]-Tabla24[[#This Row],[ESC_DUR_COR_COD_ESC_TG_TOT]]</f>
        <v>-141.30000000000001</v>
      </c>
    </row>
    <row r="80" spans="1:342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  <c r="KY80" s="15">
        <f>Tabla24[[#This Row],[ROS_NUM_COR_COD_ROS_TG_NEG]]-Tabla24[[#This Row],[PAS_NUM_COR_COD_ROS_TG_NEG]]</f>
        <v>1.2944444444444447</v>
      </c>
      <c r="KZ80" s="15">
        <f>Tabla24[[#This Row],[ROS_DUR_COR_COD_ROS_TG_NEG]]-Tabla24[[#This Row],[PAS_DUR_COR_COD_ROS_TG_NEG]]</f>
        <v>188.88235294117658</v>
      </c>
      <c r="LA80" s="15">
        <f>Tabla24[[#This Row],[ROS_NUM_COR_COD_ROS_TG_NEU]]-Tabla24[[#This Row],[PAS_NUM_COR_COD_ROS_TG_NEU]]</f>
        <v>2.1500000000000004</v>
      </c>
      <c r="LB80" s="15">
        <f>Tabla24[[#This Row],[ROS_DUR_COR_COD_ROS_TG_NEU]]-Tabla24[[#This Row],[PAS_DUR_COR_COD_ROS_TG_NEU]]</f>
        <v>461.14705882352951</v>
      </c>
      <c r="LC80" s="15">
        <f>Tabla24[[#This Row],[ROS_NUM_COR_COD_ROS_TG_POS]]-Tabla24[[#This Row],[PAS_NUM_COR_COD_ROS_TG_POS]]</f>
        <v>1.25</v>
      </c>
      <c r="LD80" s="15">
        <f>Tabla24[[#This Row],[ROS_DUR_COR_COD_ROS_TG_POS]]-Tabla24[[#This Row],[PAS_DUR_COR_COD_ROS_TG_POS]]</f>
        <v>287.66249999999991</v>
      </c>
      <c r="LE80" s="15">
        <f>Tabla24[[#This Row],[ROS_NUM_COR_COD_ROS_TG_TOT]]-Tabla24[[#This Row],[PAS_NUM_COR_COD_ROS_TG_TOT]]</f>
        <v>1.5798850574712637</v>
      </c>
      <c r="LF80" s="15">
        <f>Tabla24[[#This Row],[ROS_DUR_COR_COD_ROS_TG_TOT]]-Tabla24[[#This Row],[PAS_DUR_COR_COD_ROS_TG_TOT]]</f>
        <v>320.62827586206913</v>
      </c>
      <c r="LG80" s="15">
        <f>Tabla24[[#This Row],[ROS_NUM_COR_COD_ESC_TG_NEG]]-Tabla24[[#This Row],[PAS_NUM_COR_COD_ESC_TG_NEG]]</f>
        <v>-1.1555555555555554</v>
      </c>
      <c r="LH80" s="15">
        <f>Tabla24[[#This Row],[ROS_DUR_COR_COD_ESC_TG_NEG]]-Tabla24[[#This Row],[PAS_DUR_COR_COD_ESC_TG_NEG]]</f>
        <v>-331.95833333333337</v>
      </c>
      <c r="LI80" s="15">
        <f>Tabla24[[#This Row],[ROS_NUM_COR_COD_ESC_TG_NEU]]-Tabla24[[#This Row],[PAS_NUM_COR_COD_ESC_TG_NEU]]</f>
        <v>-2.25</v>
      </c>
      <c r="LJ80" s="15">
        <f>Tabla24[[#This Row],[ROS_NUM_COR_COD_ESC_TG_NEG]]-Tabla24[[#This Row],[PAS_NUM_COR_COD_ESC_TG_NEG]]</f>
        <v>-1.1555555555555554</v>
      </c>
      <c r="LK80" s="15">
        <f>Tabla24[[#This Row],[ROS_NUM_COR_COD_ESC_TG_POS]]-Tabla24[[#This Row],[PAS_NUM_COR_COD_ESC_TG_POS]]</f>
        <v>-1.7999999999999998</v>
      </c>
      <c r="LL80" s="15">
        <f>Tabla24[[#This Row],[ROS_DUR_COR_COD_ESC_TG_POS]]-Tabla24[[#This Row],[PAS_DUR_COR_COD_ESC_TG_POS]]</f>
        <v>-588.33613445378148</v>
      </c>
      <c r="LM80" s="15">
        <f>Tabla24[[#This Row],[ROS_NUM_COR_COD_ESC_TG_TOT]]-Tabla24[[#This Row],[PAS_NUM_COR_COD_ESC_TG_TOT]]</f>
        <v>-1.7580459770114942</v>
      </c>
      <c r="LN80" s="15">
        <f>Tabla24[[#This Row],[ROS_DUR_COR_COD_ESC_TG_TOT]]-Tabla24[[#This Row],[PAS_DUR_COR_COD_ESC_TG_TOT]]</f>
        <v>-552.3880288957688</v>
      </c>
      <c r="LO80" s="15">
        <f>Tabla24[[#This Row],[PAS_NUM_COR_COD_ROS_TG_NEG]]-Tabla24[[#This Row],[ESC_NUM_COR_COD_ROS_TG_NEG]]</f>
        <v>2.25</v>
      </c>
      <c r="LP80" s="15">
        <f>Tabla24[[#This Row],[PAS_DUR_COR_COD_ROS_TG_NEG]]-Tabla24[[#This Row],[ESC_DUR_COR_COD_ROS_TG_NEG]]</f>
        <v>84.117647058823422</v>
      </c>
      <c r="LQ80" s="15">
        <f>Tabla24[[#This Row],[PAS_NUM_COR_COD_ROS_TG_NEU]]-Tabla24[[#This Row],[ESC_NUM_COR_COD_ROS_TG_NEU]]</f>
        <v>0.85000000000000009</v>
      </c>
      <c r="LR80" s="15">
        <f>Tabla24[[#This Row],[PAS_DUR_COR_COD_ROS_TG_NEU]]-Tabla24[[#This Row],[ESC_DUR_COR_COD_ROS_TG_NEU]]</f>
        <v>-578.84705882352955</v>
      </c>
      <c r="LS80" s="15">
        <f>Tabla24[[#This Row],[PAS_NUM_COR_COD_ROS_TG_POS]]-Tabla24[[#This Row],[ESC_NUM_COR_COD_ROS_TG_POS]]</f>
        <v>-5.5555555555555358E-3</v>
      </c>
      <c r="LT80" s="15">
        <f>Tabla24[[#This Row],[PAS_DUR_COR_COD_ROS_TG_POS]]-Tabla24[[#This Row],[ESC_DUR_COR_COD_ROS_TG_POS]]</f>
        <v>-26.348214285714221</v>
      </c>
      <c r="LU80" s="15">
        <f>Tabla24[[#This Row],[PAS_NUM_COR_COD_ROS_TG_TOT]]-Tabla24[[#This Row],[ESC_NUM_COR_COD_ROS_TG_TOT]]</f>
        <v>1.0752873563218395</v>
      </c>
      <c r="LV80" s="15">
        <f>Tabla24[[#This Row],[PAS_DUR_COR_COD_ROS_TG_TOT]]-Tabla24[[#This Row],[ESC_DUR_COR_COD_ROS_TG_TOT]]</f>
        <v>-211.91333333333341</v>
      </c>
      <c r="LW80" s="15">
        <f>Tabla24[[#This Row],[PAS_NUM_COR_COD_ESC_TG_NEG]]-Tabla24[[#This Row],[ESC_NUM_COR_COD_ESC_TG_NEG]]</f>
        <v>-1.9</v>
      </c>
      <c r="LX80" s="15">
        <f>Tabla24[[#This Row],[PAS_DUR_COR_COD_ESC_TG_NEG]]-Tabla24[[#This Row],[ESC_DUR_COR_COD_ESC_TG_NEG]]</f>
        <v>-435.77500000000009</v>
      </c>
      <c r="LY80" s="15">
        <f>Tabla24[[#This Row],[PAS_NUM_COR_COD_ESC_TG_NEU]]-Tabla24[[#This Row],[ESC_NUM_COR_COD_ESC_TG_NEU]]</f>
        <v>-0.94999999999999973</v>
      </c>
      <c r="LZ80" s="15">
        <f>Tabla24[[#This Row],[PAS_DUR_COR_COD_ESC_TG_NEU]]-Tabla24[[#This Row],[ESC_DUR_COR_COD_ESC_TG_NEU]]</f>
        <v>-243.5</v>
      </c>
      <c r="MA80" s="15">
        <f>Tabla24[[#This Row],[PAS_NUM_COR_COD_ESC_TG_POS]]-Tabla24[[#This Row],[ESC_NUM_COR_COD_ESC_TG_POS]]</f>
        <v>0.41111111111111098</v>
      </c>
      <c r="MB80" s="15">
        <f>Tabla24[[#This Row],[PAS_DUR_COR_COD_ESC_TG_POS]]-Tabla24[[#This Row],[ESC_DUR_COR_COD_ESC_TG_POS]]</f>
        <v>-29.663865546218403</v>
      </c>
      <c r="MC80" s="15">
        <f>Tabla24[[#This Row],[PAS_NUM_COR_COD_ESC_TG_TOT]]-Tabla24[[#This Row],[ESC_NUM_COR_COD_ESC_TG_TOT]]</f>
        <v>-0.86264367816091969</v>
      </c>
      <c r="MD80" s="15">
        <f>Tabla24[[#This Row],[PAS_DUR_COR_COD_ESC_TG_TOT]]-Tabla24[[#This Row],[ESC_DUR_COR_COD_ESC_TG_TOT]]</f>
        <v>-269.86500754147823</v>
      </c>
    </row>
    <row r="81" spans="1:342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  <c r="KY81" s="15">
        <f>Tabla24[[#This Row],[ROS_NUM_COR_COD_ROS_TG_NEG]]-Tabla24[[#This Row],[PAS_NUM_COR_COD_ROS_TG_NEG]]</f>
        <v>2.3388888888888895</v>
      </c>
      <c r="KZ81" s="15">
        <f>Tabla24[[#This Row],[ROS_DUR_COR_COD_ROS_TG_NEG]]-Tabla24[[#This Row],[PAS_DUR_COR_COD_ROS_TG_NEG]]</f>
        <v>-233.91452991452979</v>
      </c>
      <c r="LA81" s="15">
        <f>Tabla24[[#This Row],[ROS_NUM_COR_COD_ROS_TG_NEU]]-Tabla24[[#This Row],[PAS_NUM_COR_COD_ROS_TG_NEU]]</f>
        <v>2.7499999999999996</v>
      </c>
      <c r="LB81" s="15">
        <f>Tabla24[[#This Row],[ROS_DUR_COR_COD_ROS_TG_NEU]]-Tabla24[[#This Row],[PAS_DUR_COR_COD_ROS_TG_NEU]]</f>
        <v>10.657142857142844</v>
      </c>
      <c r="LC81" s="15">
        <f>Tabla24[[#This Row],[ROS_NUM_COR_COD_ROS_TG_POS]]-Tabla24[[#This Row],[PAS_NUM_COR_COD_ROS_TG_POS]]</f>
        <v>2.4499999999999997</v>
      </c>
      <c r="LD81" s="15">
        <f>Tabla24[[#This Row],[ROS_DUR_COR_COD_ROS_TG_POS]]-Tabla24[[#This Row],[PAS_DUR_COR_COD_ROS_TG_POS]]</f>
        <v>-61.587499999999977</v>
      </c>
      <c r="LE81" s="15">
        <f>Tabla24[[#This Row],[ROS_NUM_COR_COD_ROS_TG_TOT]]-Tabla24[[#This Row],[PAS_NUM_COR_COD_ROS_TG_TOT]]</f>
        <v>2.5235632183908048</v>
      </c>
      <c r="LF81" s="15">
        <f>Tabla24[[#This Row],[ROS_DUR_COR_COD_ROS_TG_TOT]]-Tabla24[[#This Row],[PAS_DUR_COR_COD_ROS_TG_TOT]]</f>
        <v>-86.83319967923012</v>
      </c>
      <c r="LG81" s="15">
        <f>Tabla24[[#This Row],[ROS_NUM_COR_COD_ESC_TG_NEG]]-Tabla24[[#This Row],[PAS_NUM_COR_COD_ESC_TG_NEG]]</f>
        <v>-0.88888888888888884</v>
      </c>
      <c r="LH81" s="15">
        <f>Tabla24[[#This Row],[ROS_DUR_COR_COD_ESC_TG_NEG]]-Tabla24[[#This Row],[PAS_DUR_COR_COD_ESC_TG_NEG]]</f>
        <v>-619.98290598290589</v>
      </c>
      <c r="LI81" s="15">
        <f>Tabla24[[#This Row],[ROS_NUM_COR_COD_ESC_TG_NEU]]-Tabla24[[#This Row],[PAS_NUM_COR_COD_ESC_TG_NEU]]</f>
        <v>-0.89999999999999947</v>
      </c>
      <c r="LJ81" s="15">
        <f>Tabla24[[#This Row],[ROS_NUM_COR_COD_ESC_TG_NEG]]-Tabla24[[#This Row],[PAS_NUM_COR_COD_ESC_TG_NEG]]</f>
        <v>-0.88888888888888884</v>
      </c>
      <c r="LK81" s="15">
        <f>Tabla24[[#This Row],[ROS_NUM_COR_COD_ESC_TG_POS]]-Tabla24[[#This Row],[PAS_NUM_COR_COD_ESC_TG_POS]]</f>
        <v>-1.5500000000000003</v>
      </c>
      <c r="LL81" s="15">
        <f>Tabla24[[#This Row],[ROS_DUR_COR_COD_ESC_TG_POS]]-Tabla24[[#This Row],[PAS_DUR_COR_COD_ESC_TG_POS]]</f>
        <v>-555.23333333333335</v>
      </c>
      <c r="LM81" s="15">
        <f>Tabla24[[#This Row],[ROS_NUM_COR_COD_ESC_TG_TOT]]-Tabla24[[#This Row],[PAS_NUM_COR_COD_ESC_TG_TOT]]</f>
        <v>-1.1143678160919541</v>
      </c>
      <c r="LN81" s="15">
        <f>Tabla24[[#This Row],[ROS_DUR_COR_COD_ESC_TG_TOT]]-Tabla24[[#This Row],[PAS_DUR_COR_COD_ESC_TG_TOT]]</f>
        <v>-579.41297208538595</v>
      </c>
      <c r="LO81" s="15">
        <f>Tabla24[[#This Row],[PAS_NUM_COR_COD_ROS_TG_NEG]]-Tabla24[[#This Row],[ESC_NUM_COR_COD_ROS_TG_NEG]]</f>
        <v>0.43888888888888866</v>
      </c>
      <c r="LP81" s="15">
        <f>Tabla24[[#This Row],[PAS_DUR_COR_COD_ROS_TG_NEG]]-Tabla24[[#This Row],[ESC_DUR_COR_COD_ROS_TG_NEG]]</f>
        <v>376.85897435897425</v>
      </c>
      <c r="LQ81" s="15">
        <f>Tabla24[[#This Row],[PAS_NUM_COR_COD_ROS_TG_NEU]]-Tabla24[[#This Row],[ESC_NUM_COR_COD_ROS_TG_NEU]]</f>
        <v>1.35</v>
      </c>
      <c r="LR81" s="15">
        <f>Tabla24[[#This Row],[PAS_DUR_COR_COD_ROS_TG_NEU]]-Tabla24[[#This Row],[ESC_DUR_COR_COD_ROS_TG_NEU]]</f>
        <v>584</v>
      </c>
      <c r="LS81" s="15">
        <f>Tabla24[[#This Row],[PAS_NUM_COR_COD_ROS_TG_POS]]-Tabla24[[#This Row],[ESC_NUM_COR_COD_ROS_TG_POS]]</f>
        <v>1.5249999999999999</v>
      </c>
      <c r="LT81" s="15">
        <f>Tabla24[[#This Row],[PAS_DUR_COR_COD_ROS_TG_POS]]-Tabla24[[#This Row],[ESC_DUR_COR_COD_ROS_TG_POS]]</f>
        <v>578.85416666666674</v>
      </c>
      <c r="LU81" s="15">
        <f>Tabla24[[#This Row],[PAS_NUM_COR_COD_ROS_TG_TOT]]-Tabla24[[#This Row],[ESC_NUM_COR_COD_ROS_TG_TOT]]</f>
        <v>1.083333333333333</v>
      </c>
      <c r="LV81" s="15">
        <f>Tabla24[[#This Row],[PAS_DUR_COR_COD_ROS_TG_TOT]]-Tabla24[[#This Row],[ESC_DUR_COR_COD_ROS_TG_TOT]]</f>
        <v>510.43574051407575</v>
      </c>
      <c r="LW81" s="15">
        <f>Tabla24[[#This Row],[PAS_NUM_COR_COD_ESC_TG_NEG]]-Tabla24[[#This Row],[ESC_NUM_COR_COD_ESC_TG_NEG]]</f>
        <v>-1.666666666666667</v>
      </c>
      <c r="LX81" s="15">
        <f>Tabla24[[#This Row],[PAS_DUR_COR_COD_ESC_TG_NEG]]-Tabla24[[#This Row],[ESC_DUR_COR_COD_ESC_TG_NEG]]</f>
        <v>80.427350427350348</v>
      </c>
      <c r="LY81" s="15">
        <f>Tabla24[[#This Row],[PAS_NUM_COR_COD_ESC_TG_NEU]]-Tabla24[[#This Row],[ESC_NUM_COR_COD_ESC_TG_NEU]]</f>
        <v>-0.90000000000000036</v>
      </c>
      <c r="LZ81" s="15">
        <f>Tabla24[[#This Row],[PAS_DUR_COR_COD_ESC_TG_NEU]]-Tabla24[[#This Row],[ESC_DUR_COR_COD_ESC_TG_NEU]]</f>
        <v>-99.785714285714221</v>
      </c>
      <c r="MA81" s="15">
        <f>Tabla24[[#This Row],[PAS_NUM_COR_COD_ESC_TG_POS]]-Tabla24[[#This Row],[ESC_NUM_COR_COD_ESC_TG_POS]]</f>
        <v>-2.5499999999999998</v>
      </c>
      <c r="MB81" s="15">
        <f>Tabla24[[#This Row],[PAS_DUR_COR_COD_ESC_TG_POS]]-Tabla24[[#This Row],[ESC_DUR_COR_COD_ESC_TG_POS]]</f>
        <v>-309.14166666666665</v>
      </c>
      <c r="MC81" s="15">
        <f>Tabla24[[#This Row],[PAS_NUM_COR_COD_ESC_TG_TOT]]-Tabla24[[#This Row],[ESC_NUM_COR_COD_ESC_TG_TOT]]</f>
        <v>-1.6966666666666663</v>
      </c>
      <c r="MD81" s="15">
        <f>Tabla24[[#This Row],[PAS_DUR_COR_COD_ESC_TG_TOT]]-Tabla24[[#This Row],[ESC_DUR_COR_COD_ESC_TG_TOT]]</f>
        <v>-107.94047619047615</v>
      </c>
    </row>
    <row r="82" spans="1:342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  <c r="KY82" s="15">
        <f>Tabla24[[#This Row],[ROS_NUM_COR_COD_ROS_TG_NEG]]-Tabla24[[#This Row],[PAS_NUM_COR_COD_ROS_TG_NEG]]</f>
        <v>1.3801169590643276</v>
      </c>
      <c r="KZ82" s="15">
        <f>Tabla24[[#This Row],[ROS_DUR_COR_COD_ROS_TG_NEG]]-Tabla24[[#This Row],[PAS_DUR_COR_COD_ROS_TG_NEG]]</f>
        <v>47.77922077922085</v>
      </c>
      <c r="LA82" s="15">
        <f>Tabla24[[#This Row],[ROS_NUM_COR_COD_ROS_TG_NEU]]-Tabla24[[#This Row],[PAS_NUM_COR_COD_ROS_TG_NEU]]</f>
        <v>0.3508771929824559</v>
      </c>
      <c r="LB82" s="15">
        <f>Tabla24[[#This Row],[ROS_DUR_COR_COD_ROS_TG_NEU]]-Tabla24[[#This Row],[PAS_DUR_COR_COD_ROS_TG_NEU]]</f>
        <v>-117.45054945054949</v>
      </c>
      <c r="LC82" s="15">
        <f>Tabla24[[#This Row],[ROS_NUM_COR_COD_ROS_TG_POS]]-Tabla24[[#This Row],[PAS_NUM_COR_COD_ROS_TG_POS]]</f>
        <v>0.59999999999999964</v>
      </c>
      <c r="LD82" s="15">
        <f>Tabla24[[#This Row],[ROS_DUR_COR_COD_ROS_TG_POS]]-Tabla24[[#This Row],[PAS_DUR_COR_COD_ROS_TG_POS]]</f>
        <v>243.625</v>
      </c>
      <c r="LE82" s="15">
        <f>Tabla24[[#This Row],[ROS_NUM_COR_COD_ROS_TG_TOT]]-Tabla24[[#This Row],[PAS_NUM_COR_COD_ROS_TG_TOT]]</f>
        <v>0.78201970443349778</v>
      </c>
      <c r="LF82" s="15">
        <f>Tabla24[[#This Row],[ROS_DUR_COR_COD_ROS_TG_TOT]]-Tabla24[[#This Row],[PAS_DUR_COR_COD_ROS_TG_TOT]]</f>
        <v>65.184090909091083</v>
      </c>
      <c r="LG82" s="15">
        <f>Tabla24[[#This Row],[ROS_NUM_COR_COD_ESC_TG_NEG]]-Tabla24[[#This Row],[PAS_NUM_COR_COD_ESC_TG_NEG]]</f>
        <v>-1.9824561403508771</v>
      </c>
      <c r="LH82" s="15">
        <f>Tabla24[[#This Row],[ROS_DUR_COR_COD_ESC_TG_NEG]]-Tabla24[[#This Row],[PAS_DUR_COR_COD_ESC_TG_NEG]]</f>
        <v>-273.13333333333321</v>
      </c>
      <c r="LI82" s="15">
        <f>Tabla24[[#This Row],[ROS_NUM_COR_COD_ESC_TG_NEU]]-Tabla24[[#This Row],[PAS_NUM_COR_COD_ESC_TG_NEU]]</f>
        <v>-2.9239766081871288E-2</v>
      </c>
      <c r="LJ82" s="15">
        <f>Tabla24[[#This Row],[ROS_NUM_COR_COD_ESC_TG_NEG]]-Tabla24[[#This Row],[PAS_NUM_COR_COD_ESC_TG_NEG]]</f>
        <v>-1.9824561403508771</v>
      </c>
      <c r="LK82" s="15">
        <f>Tabla24[[#This Row],[ROS_NUM_COR_COD_ESC_TG_POS]]-Tabla24[[#This Row],[PAS_NUM_COR_COD_ESC_TG_POS]]</f>
        <v>-0.85000000000000009</v>
      </c>
      <c r="LL82" s="15">
        <f>Tabla24[[#This Row],[ROS_DUR_COR_COD_ESC_TG_POS]]-Tabla24[[#This Row],[PAS_DUR_COR_COD_ESC_TG_POS]]</f>
        <v>-182.48333333333335</v>
      </c>
      <c r="LM82" s="15">
        <f>Tabla24[[#This Row],[ROS_NUM_COR_COD_ESC_TG_TOT]]-Tabla24[[#This Row],[PAS_NUM_COR_COD_ESC_TG_TOT]]</f>
        <v>-0.96305418719211788</v>
      </c>
      <c r="LN82" s="15">
        <f>Tabla24[[#This Row],[ROS_DUR_COR_COD_ESC_TG_TOT]]-Tabla24[[#This Row],[PAS_DUR_COR_COD_ESC_TG_TOT]]</f>
        <v>-204.58249641319958</v>
      </c>
      <c r="LO82" s="15">
        <f>Tabla24[[#This Row],[PAS_NUM_COR_COD_ROS_TG_NEG]]-Tabla24[[#This Row],[ESC_NUM_COR_COD_ROS_TG_NEG]]</f>
        <v>1.8421052631578947</v>
      </c>
      <c r="LP82" s="15">
        <f>Tabla24[[#This Row],[PAS_DUR_COR_COD_ROS_TG_NEG]]-Tabla24[[#This Row],[ESC_DUR_COR_COD_ROS_TG_NEG]]</f>
        <v>768.36363636363626</v>
      </c>
      <c r="LQ82" s="15">
        <f>Tabla24[[#This Row],[PAS_NUM_COR_COD_ROS_TG_NEU]]-Tabla24[[#This Row],[ESC_NUM_COR_COD_ROS_TG_NEU]]</f>
        <v>0.5157894736842108</v>
      </c>
      <c r="LR82" s="15">
        <f>Tabla24[[#This Row],[PAS_DUR_COR_COD_ROS_TG_NEU]]-Tabla24[[#This Row],[ESC_DUR_COR_COD_ROS_TG_NEU]]</f>
        <v>322.16483516483527</v>
      </c>
      <c r="LS82" s="15">
        <f>Tabla24[[#This Row],[PAS_NUM_COR_COD_ROS_TG_POS]]-Tabla24[[#This Row],[ESC_NUM_COR_COD_ROS_TG_POS]]</f>
        <v>2.1111111111111112</v>
      </c>
      <c r="LT82" s="15">
        <f>Tabla24[[#This Row],[PAS_DUR_COR_COD_ROS_TG_POS]]-Tabla24[[#This Row],[ESC_DUR_COR_COD_ROS_TG_POS]]</f>
        <v>30.791666666666742</v>
      </c>
      <c r="LU82" s="15">
        <f>Tabla24[[#This Row],[PAS_NUM_COR_COD_ROS_TG_TOT]]-Tabla24[[#This Row],[ESC_NUM_COR_COD_ROS_TG_TOT]]</f>
        <v>1.5</v>
      </c>
      <c r="LV82" s="15">
        <f>Tabla24[[#This Row],[PAS_DUR_COR_COD_ROS_TG_TOT]]-Tabla24[[#This Row],[ESC_DUR_COR_COD_ROS_TG_TOT]]</f>
        <v>361.95576923076919</v>
      </c>
      <c r="LW82" s="15">
        <f>Tabla24[[#This Row],[PAS_NUM_COR_COD_ESC_TG_NEG]]-Tabla24[[#This Row],[ESC_NUM_COR_COD_ESC_TG_NEG]]</f>
        <v>-1.5842105263157897</v>
      </c>
      <c r="LX82" s="15">
        <f>Tabla24[[#This Row],[PAS_DUR_COR_COD_ESC_TG_NEG]]-Tabla24[[#This Row],[ESC_DUR_COR_COD_ESC_TG_NEG]]</f>
        <v>-115.4666666666667</v>
      </c>
      <c r="LY82" s="15">
        <f>Tabla24[[#This Row],[PAS_NUM_COR_COD_ESC_TG_NEU]]-Tabla24[[#This Row],[ESC_NUM_COR_COD_ESC_TG_NEU]]</f>
        <v>-0.42631578947368398</v>
      </c>
      <c r="LZ82" s="15">
        <f>Tabla24[[#This Row],[PAS_DUR_COR_COD_ESC_TG_NEU]]-Tabla24[[#This Row],[ESC_DUR_COR_COD_ESC_TG_NEU]]</f>
        <v>263.5</v>
      </c>
      <c r="MA82" s="15">
        <f>Tabla24[[#This Row],[PAS_NUM_COR_COD_ESC_TG_POS]]-Tabla24[[#This Row],[ESC_NUM_COR_COD_ESC_TG_POS]]</f>
        <v>-1.9277777777777776</v>
      </c>
      <c r="MB82" s="15">
        <f>Tabla24[[#This Row],[PAS_DUR_COR_COD_ESC_TG_POS]]-Tabla24[[#This Row],[ESC_DUR_COR_COD_ESC_TG_POS]]</f>
        <v>153.41666666666652</v>
      </c>
      <c r="MC82" s="15">
        <f>Tabla24[[#This Row],[PAS_NUM_COR_COD_ESC_TG_TOT]]-Tabla24[[#This Row],[ESC_NUM_COR_COD_ESC_TG_TOT]]</f>
        <v>-1.3275862068965516</v>
      </c>
      <c r="MD82" s="15">
        <f>Tabla24[[#This Row],[PAS_DUR_COR_COD_ESC_TG_TOT]]-Tabla24[[#This Row],[ESC_DUR_COR_COD_ESC_TG_TOT]]</f>
        <v>93.742160278745814</v>
      </c>
    </row>
    <row r="83" spans="1:342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  <c r="KY83" s="15">
        <f>Tabla24[[#This Row],[ROS_NUM_COR_COD_ROS_TG_NEG]]-Tabla24[[#This Row],[PAS_NUM_COR_COD_ROS_TG_NEG]]</f>
        <v>0.64999999999999991</v>
      </c>
      <c r="KZ83" s="15">
        <f>Tabla24[[#This Row],[ROS_DUR_COR_COD_ROS_TG_NEG]]-Tabla24[[#This Row],[PAS_DUR_COR_COD_ROS_TG_NEG]]</f>
        <v>227.70535714285711</v>
      </c>
      <c r="LA83" s="15">
        <f>Tabla24[[#This Row],[ROS_NUM_COR_COD_ROS_TG_NEU]]-Tabla24[[#This Row],[PAS_NUM_COR_COD_ROS_TG_NEU]]</f>
        <v>0.25</v>
      </c>
      <c r="LB83" s="15">
        <f>Tabla24[[#This Row],[ROS_DUR_COR_COD_ROS_TG_NEU]]-Tabla24[[#This Row],[PAS_DUR_COR_COD_ROS_TG_NEU]]</f>
        <v>-236.32500000000005</v>
      </c>
      <c r="LC83" s="15">
        <f>Tabla24[[#This Row],[ROS_NUM_COR_COD_ROS_TG_POS]]-Tabla24[[#This Row],[PAS_NUM_COR_COD_ROS_TG_POS]]</f>
        <v>0.16666666666666652</v>
      </c>
      <c r="LD83" s="15">
        <f>Tabla24[[#This Row],[ROS_DUR_COR_COD_ROS_TG_POS]]-Tabla24[[#This Row],[PAS_DUR_COR_COD_ROS_TG_POS]]</f>
        <v>-212.63095238095252</v>
      </c>
      <c r="LE83" s="15">
        <f>Tabla24[[#This Row],[ROS_NUM_COR_COD_ROS_TG_TOT]]-Tabla24[[#This Row],[PAS_NUM_COR_COD_ROS_TG_TOT]]</f>
        <v>0.34975369458128069</v>
      </c>
      <c r="LF83" s="15">
        <f>Tabla24[[#This Row],[ROS_DUR_COR_COD_ROS_TG_TOT]]-Tabla24[[#This Row],[PAS_DUR_COR_COD_ROS_TG_TOT]]</f>
        <v>-74.797040169133197</v>
      </c>
      <c r="LG83" s="15">
        <f>Tabla24[[#This Row],[ROS_NUM_COR_COD_ESC_TG_NEG]]-Tabla24[[#This Row],[PAS_NUM_COR_COD_ESC_TG_NEG]]</f>
        <v>-0.29999999999999982</v>
      </c>
      <c r="LH83" s="15">
        <f>Tabla24[[#This Row],[ROS_DUR_COR_COD_ESC_TG_NEG]]-Tabla24[[#This Row],[PAS_DUR_COR_COD_ESC_TG_NEG]]</f>
        <v>381.48749999999995</v>
      </c>
      <c r="LI83" s="15">
        <f>Tabla24[[#This Row],[ROS_NUM_COR_COD_ESC_TG_NEU]]-Tabla24[[#This Row],[PAS_NUM_COR_COD_ESC_TG_NEU]]</f>
        <v>-5.0000000000000266E-2</v>
      </c>
      <c r="LJ83" s="15">
        <f>Tabla24[[#This Row],[ROS_NUM_COR_COD_ESC_TG_NEG]]-Tabla24[[#This Row],[PAS_NUM_COR_COD_ESC_TG_NEG]]</f>
        <v>-0.29999999999999982</v>
      </c>
      <c r="LK83" s="15">
        <f>Tabla24[[#This Row],[ROS_NUM_COR_COD_ESC_TG_POS]]-Tabla24[[#This Row],[PAS_NUM_COR_COD_ESC_TG_POS]]</f>
        <v>-1.6666666666666665</v>
      </c>
      <c r="LL83" s="15">
        <f>Tabla24[[#This Row],[ROS_DUR_COR_COD_ESC_TG_POS]]-Tabla24[[#This Row],[PAS_DUR_COR_COD_ESC_TG_POS]]</f>
        <v>175.4375</v>
      </c>
      <c r="LM83" s="15">
        <f>Tabla24[[#This Row],[ROS_NUM_COR_COD_ESC_TG_TOT]]-Tabla24[[#This Row],[PAS_NUM_COR_COD_ESC_TG_TOT]]</f>
        <v>-0.64901477832512322</v>
      </c>
      <c r="LN83" s="15">
        <f>Tabla24[[#This Row],[ROS_DUR_COR_COD_ESC_TG_TOT]]-Tabla24[[#This Row],[PAS_DUR_COR_COD_ESC_TG_TOT]]</f>
        <v>213.29855072463761</v>
      </c>
      <c r="LO83" s="15">
        <f>Tabla24[[#This Row],[PAS_NUM_COR_COD_ROS_TG_NEG]]-Tabla24[[#This Row],[ESC_NUM_COR_COD_ROS_TG_NEG]]</f>
        <v>0.75</v>
      </c>
      <c r="LP83" s="15">
        <f>Tabla24[[#This Row],[PAS_DUR_COR_COD_ROS_TG_NEG]]-Tabla24[[#This Row],[ESC_DUR_COR_COD_ROS_TG_NEG]]</f>
        <v>108.00892857142867</v>
      </c>
      <c r="LQ83" s="15">
        <f>Tabla24[[#This Row],[PAS_NUM_COR_COD_ROS_TG_NEU]]-Tabla24[[#This Row],[ESC_NUM_COR_COD_ROS_TG_NEU]]</f>
        <v>1.85</v>
      </c>
      <c r="LR83" s="15">
        <f>Tabla24[[#This Row],[PAS_DUR_COR_COD_ROS_TG_NEU]]-Tabla24[[#This Row],[ESC_DUR_COR_COD_ROS_TG_NEU]]</f>
        <v>622.86666666666679</v>
      </c>
      <c r="LS83" s="15">
        <f>Tabla24[[#This Row],[PAS_NUM_COR_COD_ROS_TG_POS]]-Tabla24[[#This Row],[ESC_NUM_COR_COD_ROS_TG_POS]]</f>
        <v>0.82222222222222241</v>
      </c>
      <c r="LT83" s="15">
        <f>Tabla24[[#This Row],[PAS_DUR_COR_COD_ROS_TG_POS]]-Tabla24[[#This Row],[ESC_DUR_COR_COD_ROS_TG_POS]]</f>
        <v>562.91666666666674</v>
      </c>
      <c r="LU83" s="15">
        <f>Tabla24[[#This Row],[PAS_NUM_COR_COD_ROS_TG_TOT]]-Tabla24[[#This Row],[ESC_NUM_COR_COD_ROS_TG_TOT]]</f>
        <v>1.1597701149425288</v>
      </c>
      <c r="LV83" s="15">
        <f>Tabla24[[#This Row],[PAS_DUR_COR_COD_ROS_TG_TOT]]-Tabla24[[#This Row],[ESC_DUR_COR_COD_ROS_TG_TOT]]</f>
        <v>441.71976744186043</v>
      </c>
      <c r="LW83" s="15">
        <f>Tabla24[[#This Row],[PAS_NUM_COR_COD_ESC_TG_NEG]]-Tabla24[[#This Row],[ESC_NUM_COR_COD_ESC_TG_NEG]]</f>
        <v>-0.79999999999999982</v>
      </c>
      <c r="LX83" s="15">
        <f>Tabla24[[#This Row],[PAS_DUR_COR_COD_ESC_TG_NEG]]-Tabla24[[#This Row],[ESC_DUR_COR_COD_ESC_TG_NEG]]</f>
        <v>-163.90972222222217</v>
      </c>
      <c r="LY83" s="15">
        <f>Tabla24[[#This Row],[PAS_NUM_COR_COD_ESC_TG_NEU]]-Tabla24[[#This Row],[ESC_NUM_COR_COD_ESC_TG_NEU]]</f>
        <v>-1.65</v>
      </c>
      <c r="LZ83" s="15">
        <f>Tabla24[[#This Row],[PAS_DUR_COR_COD_ESC_TG_NEU]]-Tabla24[[#This Row],[ESC_DUR_COR_COD_ESC_TG_NEU]]</f>
        <v>-416.19642857142867</v>
      </c>
      <c r="MA83" s="15">
        <f>Tabla24[[#This Row],[PAS_NUM_COR_COD_ESC_TG_POS]]-Tabla24[[#This Row],[ESC_NUM_COR_COD_ESC_TG_POS]]</f>
        <v>-0.91111111111111098</v>
      </c>
      <c r="MB83" s="15">
        <f>Tabla24[[#This Row],[PAS_DUR_COR_COD_ESC_TG_POS]]-Tabla24[[#This Row],[ESC_DUR_COR_COD_ESC_TG_POS]]</f>
        <v>-68.6875</v>
      </c>
      <c r="MC83" s="15">
        <f>Tabla24[[#This Row],[PAS_NUM_COR_COD_ESC_TG_TOT]]-Tabla24[[#This Row],[ESC_NUM_COR_COD_ESC_TG_TOT]]</f>
        <v>-1.1390804597701152</v>
      </c>
      <c r="MD83" s="15">
        <f>Tabla24[[#This Row],[PAS_DUR_COR_COD_ESC_TG_TOT]]-Tabla24[[#This Row],[ESC_DUR_COR_COD_ESC_TG_TOT]]</f>
        <v>-206.60225442834121</v>
      </c>
    </row>
    <row r="84" spans="1:342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  <c r="KY84" s="15">
        <f>Tabla24[[#This Row],[ROS_NUM_COR_COD_ROS_TG_NEG]]-Tabla24[[#This Row],[PAS_NUM_COR_COD_ROS_TG_NEG]]</f>
        <v>2.0166666666666671</v>
      </c>
      <c r="KZ84" s="15">
        <f>Tabla24[[#This Row],[ROS_DUR_COR_COD_ROS_TG_NEG]]-Tabla24[[#This Row],[PAS_DUR_COR_COD_ROS_TG_NEG]]</f>
        <v>61.010101010101152</v>
      </c>
      <c r="LA84" s="15">
        <f>Tabla24[[#This Row],[ROS_NUM_COR_COD_ROS_TG_NEU]]-Tabla24[[#This Row],[PAS_NUM_COR_COD_ROS_TG_NEU]]</f>
        <v>2.4</v>
      </c>
      <c r="LB84" s="15">
        <f>Tabla24[[#This Row],[ROS_DUR_COR_COD_ROS_TG_NEU]]-Tabla24[[#This Row],[PAS_DUR_COR_COD_ROS_TG_NEU]]</f>
        <v>413.96923076923076</v>
      </c>
      <c r="LC84" s="15">
        <f>Tabla24[[#This Row],[ROS_NUM_COR_COD_ROS_TG_POS]]-Tabla24[[#This Row],[PAS_NUM_COR_COD_ROS_TG_POS]]</f>
        <v>2.4</v>
      </c>
      <c r="LD84" s="15">
        <f>Tabla24[[#This Row],[ROS_DUR_COR_COD_ROS_TG_POS]]-Tabla24[[#This Row],[PAS_DUR_COR_COD_ROS_TG_POS]]</f>
        <v>-19.544444444444252</v>
      </c>
      <c r="LE84" s="15">
        <f>Tabla24[[#This Row],[ROS_NUM_COR_COD_ROS_TG_TOT]]-Tabla24[[#This Row],[PAS_NUM_COR_COD_ROS_TG_TOT]]</f>
        <v>2.2833333333333332</v>
      </c>
      <c r="LF84" s="15">
        <f>Tabla24[[#This Row],[ROS_DUR_COR_COD_ROS_TG_TOT]]-Tabla24[[#This Row],[PAS_DUR_COR_COD_ROS_TG_TOT]]</f>
        <v>168.9957983193276</v>
      </c>
      <c r="LG84" s="15">
        <f>Tabla24[[#This Row],[ROS_NUM_COR_COD_ESC_TG_NEG]]-Tabla24[[#This Row],[PAS_NUM_COR_COD_ESC_TG_NEG]]</f>
        <v>-1.7777777777777777</v>
      </c>
      <c r="LH84" s="15">
        <f>Tabla24[[#This Row],[ROS_DUR_COR_COD_ESC_TG_NEG]]-Tabla24[[#This Row],[PAS_DUR_COR_COD_ESC_TG_NEG]]</f>
        <v>-1110.5681818181818</v>
      </c>
      <c r="LI84" s="15">
        <f>Tabla24[[#This Row],[ROS_NUM_COR_COD_ESC_TG_NEU]]-Tabla24[[#This Row],[PAS_NUM_COR_COD_ESC_TG_NEU]]</f>
        <v>-1.8</v>
      </c>
      <c r="LJ84" s="15">
        <f>Tabla24[[#This Row],[ROS_NUM_COR_COD_ESC_TG_NEG]]-Tabla24[[#This Row],[PAS_NUM_COR_COD_ESC_TG_NEG]]</f>
        <v>-1.7777777777777777</v>
      </c>
      <c r="LK84" s="15">
        <f>Tabla24[[#This Row],[ROS_NUM_COR_COD_ESC_TG_POS]]-Tabla24[[#This Row],[PAS_NUM_COR_COD_ESC_TG_POS]]</f>
        <v>-1.2277777777777779</v>
      </c>
      <c r="LL84" s="15">
        <f>Tabla24[[#This Row],[ROS_DUR_COR_COD_ESC_TG_POS]]-Tabla24[[#This Row],[PAS_DUR_COR_COD_ESC_TG_POS]]</f>
        <v>-788.32727272727277</v>
      </c>
      <c r="LM84" s="15">
        <f>Tabla24[[#This Row],[ROS_NUM_COR_COD_ESC_TG_TOT]]-Tabla24[[#This Row],[PAS_NUM_COR_COD_ESC_TG_TOT]]</f>
        <v>-1.6119047619047617</v>
      </c>
      <c r="LN84" s="15">
        <f>Tabla24[[#This Row],[ROS_DUR_COR_COD_ESC_TG_TOT]]-Tabla24[[#This Row],[PAS_DUR_COR_COD_ESC_TG_TOT]]</f>
        <v>-910.20168067226882</v>
      </c>
      <c r="LO84" s="15">
        <f>Tabla24[[#This Row],[PAS_NUM_COR_COD_ROS_TG_NEG]]-Tabla24[[#This Row],[ESC_NUM_COR_COD_ROS_TG_NEG]]</f>
        <v>0.98333333333333317</v>
      </c>
      <c r="LP84" s="15">
        <f>Tabla24[[#This Row],[PAS_DUR_COR_COD_ROS_TG_NEG]]-Tabla24[[#This Row],[ESC_DUR_COR_COD_ROS_TG_NEG]]</f>
        <v>935.71212121212113</v>
      </c>
      <c r="LQ84" s="15">
        <f>Tabla24[[#This Row],[PAS_NUM_COR_COD_ROS_TG_NEU]]-Tabla24[[#This Row],[ESC_NUM_COR_COD_ROS_TG_NEU]]</f>
        <v>1.1111111111111072E-2</v>
      </c>
      <c r="LR84" s="15">
        <f>Tabla24[[#This Row],[PAS_DUR_COR_COD_ROS_TG_NEU]]-Tabla24[[#This Row],[ESC_DUR_COR_COD_ROS_TG_NEU]]</f>
        <v>461.60576923076928</v>
      </c>
      <c r="LS84" s="15">
        <f>Tabla24[[#This Row],[PAS_NUM_COR_COD_ROS_TG_POS]]-Tabla24[[#This Row],[ESC_NUM_COR_COD_ROS_TG_POS]]</f>
        <v>0.97500000000000009</v>
      </c>
      <c r="LT84" s="15">
        <f>Tabla24[[#This Row],[PAS_DUR_COR_COD_ROS_TG_POS]]-Tabla24[[#This Row],[ESC_DUR_COR_COD_ROS_TG_POS]]</f>
        <v>1000.6999999999999</v>
      </c>
      <c r="LU84" s="15">
        <f>Tabla24[[#This Row],[PAS_NUM_COR_COD_ROS_TG_TOT]]-Tabla24[[#This Row],[ESC_NUM_COR_COD_ROS_TG_TOT]]</f>
        <v>0.63974358974358969</v>
      </c>
      <c r="LV84" s="15">
        <f>Tabla24[[#This Row],[PAS_DUR_COR_COD_ROS_TG_TOT]]-Tabla24[[#This Row],[ESC_DUR_COR_COD_ROS_TG_TOT]]</f>
        <v>763.43653250774003</v>
      </c>
      <c r="LW84" s="15">
        <f>Tabla24[[#This Row],[PAS_NUM_COR_COD_ESC_TG_NEG]]-Tabla24[[#This Row],[ESC_NUM_COR_COD_ESC_TG_NEG]]</f>
        <v>-2.7777777777777777</v>
      </c>
      <c r="LX84" s="15">
        <f>Tabla24[[#This Row],[PAS_DUR_COR_COD_ESC_TG_NEG]]-Tabla24[[#This Row],[ESC_DUR_COR_COD_ESC_TG_NEG]]</f>
        <v>73.595959595959584</v>
      </c>
      <c r="LY84" s="15">
        <f>Tabla24[[#This Row],[PAS_NUM_COR_COD_ESC_TG_NEU]]-Tabla24[[#This Row],[ESC_NUM_COR_COD_ESC_TG_NEU]]</f>
        <v>-1.9555555555555553</v>
      </c>
      <c r="LZ84" s="15">
        <f>Tabla24[[#This Row],[PAS_DUR_COR_COD_ESC_TG_NEU]]-Tabla24[[#This Row],[ESC_DUR_COR_COD_ESC_TG_NEU]]</f>
        <v>-203.94047619047615</v>
      </c>
      <c r="MA84" s="15">
        <f>Tabla24[[#This Row],[PAS_NUM_COR_COD_ESC_TG_POS]]-Tabla24[[#This Row],[ESC_NUM_COR_COD_ESC_TG_POS]]</f>
        <v>-2.5499999999999998</v>
      </c>
      <c r="MB84" s="15">
        <f>Tabla24[[#This Row],[PAS_DUR_COR_COD_ESC_TG_POS]]-Tabla24[[#This Row],[ESC_DUR_COR_COD_ESC_TG_POS]]</f>
        <v>-370.02272727272725</v>
      </c>
      <c r="MC84" s="15">
        <f>Tabla24[[#This Row],[PAS_NUM_COR_COD_ESC_TG_TOT]]-Tabla24[[#This Row],[ESC_NUM_COR_COD_ESC_TG_TOT]]</f>
        <v>-2.4320512820512818</v>
      </c>
      <c r="MD84" s="15">
        <f>Tabla24[[#This Row],[PAS_DUR_COR_COD_ESC_TG_TOT]]-Tabla24[[#This Row],[ESC_DUR_COR_COD_ESC_TG_TOT]]</f>
        <v>-179.39950980392155</v>
      </c>
    </row>
    <row r="85" spans="1:342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  <c r="KY85" s="15">
        <f>Tabla24[[#This Row],[ROS_NUM_COR_COD_ROS_TG_NEG]]-Tabla24[[#This Row],[PAS_NUM_COR_COD_ROS_TG_NEG]]</f>
        <v>-1.5500000000000003</v>
      </c>
      <c r="KZ85" s="15">
        <f>Tabla24[[#This Row],[ROS_DUR_COR_COD_ROS_TG_NEG]]-Tabla24[[#This Row],[PAS_DUR_COR_COD_ROS_TG_NEG]]</f>
        <v>-650.01754385964921</v>
      </c>
      <c r="LA85" s="15">
        <f>Tabla24[[#This Row],[ROS_NUM_COR_COD_ROS_TG_NEU]]-Tabla24[[#This Row],[PAS_NUM_COR_COD_ROS_TG_NEU]]</f>
        <v>-1.4500000000000002</v>
      </c>
      <c r="LB85" s="15">
        <f>Tabla24[[#This Row],[ROS_DUR_COR_COD_ROS_TG_NEU]]-Tabla24[[#This Row],[PAS_DUR_COR_COD_ROS_TG_NEU]]</f>
        <v>-502.34999999999991</v>
      </c>
      <c r="LC85" s="15">
        <f>Tabla24[[#This Row],[ROS_NUM_COR_COD_ROS_TG_POS]]-Tabla24[[#This Row],[PAS_NUM_COR_COD_ROS_TG_POS]]</f>
        <v>-0.65000000000000036</v>
      </c>
      <c r="LD85" s="15">
        <f>Tabla24[[#This Row],[ROS_DUR_COR_COD_ROS_TG_POS]]-Tabla24[[#This Row],[PAS_DUR_COR_COD_ROS_TG_POS]]</f>
        <v>-43.564285714285688</v>
      </c>
      <c r="LE85" s="15">
        <f>Tabla24[[#This Row],[ROS_NUM_COR_COD_ROS_TG_TOT]]-Tabla24[[#This Row],[PAS_NUM_COR_COD_ROS_TG_TOT]]</f>
        <v>-1.2166666666666672</v>
      </c>
      <c r="LF85" s="15">
        <f>Tabla24[[#This Row],[ROS_DUR_COR_COD_ROS_TG_TOT]]-Tabla24[[#This Row],[PAS_DUR_COR_COD_ROS_TG_TOT]]</f>
        <v>-411.63841807909614</v>
      </c>
      <c r="LG85" s="15">
        <f>Tabla24[[#This Row],[ROS_NUM_COR_COD_ESC_TG_NEG]]-Tabla24[[#This Row],[PAS_NUM_COR_COD_ESC_TG_NEG]]</f>
        <v>-0.10000000000000009</v>
      </c>
      <c r="LH85" s="15">
        <f>Tabla24[[#This Row],[ROS_DUR_COR_COD_ESC_TG_NEG]]-Tabla24[[#This Row],[PAS_DUR_COR_COD_ESC_TG_NEG]]</f>
        <v>293.09473684210536</v>
      </c>
      <c r="LI85" s="15">
        <f>Tabla24[[#This Row],[ROS_NUM_COR_COD_ESC_TG_NEU]]-Tabla24[[#This Row],[PAS_NUM_COR_COD_ESC_TG_NEU]]</f>
        <v>-0.35000000000000009</v>
      </c>
      <c r="LJ85" s="15">
        <f>Tabla24[[#This Row],[ROS_NUM_COR_COD_ESC_TG_NEG]]-Tabla24[[#This Row],[PAS_NUM_COR_COD_ESC_TG_NEG]]</f>
        <v>-0.10000000000000009</v>
      </c>
      <c r="LK85" s="15">
        <f>Tabla24[[#This Row],[ROS_NUM_COR_COD_ESC_TG_POS]]-Tabla24[[#This Row],[PAS_NUM_COR_COD_ESC_TG_POS]]</f>
        <v>-1.25</v>
      </c>
      <c r="LL85" s="15">
        <f>Tabla24[[#This Row],[ROS_DUR_COR_COD_ESC_TG_POS]]-Tabla24[[#This Row],[PAS_DUR_COR_COD_ESC_TG_POS]]</f>
        <v>-259.83333333333326</v>
      </c>
      <c r="LM85" s="15">
        <f>Tabla24[[#This Row],[ROS_NUM_COR_COD_ESC_TG_TOT]]-Tabla24[[#This Row],[PAS_NUM_COR_COD_ESC_TG_TOT]]</f>
        <v>-0.56666666666666687</v>
      </c>
      <c r="LN85" s="15">
        <f>Tabla24[[#This Row],[ROS_DUR_COR_COD_ESC_TG_TOT]]-Tabla24[[#This Row],[PAS_DUR_COR_COD_ESC_TG_TOT]]</f>
        <v>49.026737967914414</v>
      </c>
      <c r="LO85" s="15">
        <f>Tabla24[[#This Row],[PAS_NUM_COR_COD_ROS_TG_NEG]]-Tabla24[[#This Row],[ESC_NUM_COR_COD_ROS_TG_NEG]]</f>
        <v>1.1642857142857146</v>
      </c>
      <c r="LP85" s="15">
        <f>Tabla24[[#This Row],[PAS_DUR_COR_COD_ROS_TG_NEG]]-Tabla24[[#This Row],[ESC_DUR_COR_COD_ROS_TG_NEG]]</f>
        <v>247.88421052631588</v>
      </c>
      <c r="LQ85" s="15">
        <f>Tabla24[[#This Row],[PAS_NUM_COR_COD_ROS_TG_NEU]]-Tabla24[[#This Row],[ESC_NUM_COR_COD_ROS_TG_NEU]]</f>
        <v>7.222222222222241E-2</v>
      </c>
      <c r="LR85" s="15">
        <f>Tabla24[[#This Row],[PAS_DUR_COR_COD_ROS_TG_NEU]]-Tabla24[[#This Row],[ESC_DUR_COR_COD_ROS_TG_NEU]]</f>
        <v>49.072222222222081</v>
      </c>
      <c r="LS85" s="15">
        <f>Tabla24[[#This Row],[PAS_NUM_COR_COD_ROS_TG_POS]]-Tabla24[[#This Row],[ESC_NUM_COR_COD_ROS_TG_POS]]</f>
        <v>1.2750000000000004</v>
      </c>
      <c r="LT85" s="15">
        <f>Tabla24[[#This Row],[PAS_DUR_COR_COD_ROS_TG_POS]]-Tabla24[[#This Row],[ESC_DUR_COR_COD_ROS_TG_POS]]</f>
        <v>135.56428571428569</v>
      </c>
      <c r="LU85" s="15">
        <f>Tabla24[[#This Row],[PAS_NUM_COR_COD_ROS_TG_TOT]]-Tabla24[[#This Row],[ESC_NUM_COR_COD_ROS_TG_TOT]]</f>
        <v>0.81666666666666687</v>
      </c>
      <c r="LV85" s="15">
        <f>Tabla24[[#This Row],[PAS_DUR_COR_COD_ROS_TG_TOT]]-Tabla24[[#This Row],[ESC_DUR_COR_COD_ROS_TG_TOT]]</f>
        <v>148.40032284100084</v>
      </c>
      <c r="LW85" s="15">
        <f>Tabla24[[#This Row],[PAS_NUM_COR_COD_ESC_TG_NEG]]-Tabla24[[#This Row],[ESC_NUM_COR_COD_ESC_TG_NEG]]</f>
        <v>-1.5857142857142854</v>
      </c>
      <c r="LX85" s="15">
        <f>Tabla24[[#This Row],[PAS_DUR_COR_COD_ESC_TG_NEG]]-Tabla24[[#This Row],[ESC_DUR_COR_COD_ESC_TG_NEG]]</f>
        <v>-790.89473684210532</v>
      </c>
      <c r="LY85" s="15">
        <f>Tabla24[[#This Row],[PAS_NUM_COR_COD_ESC_TG_NEU]]-Tabla24[[#This Row],[ESC_NUM_COR_COD_ESC_TG_NEU]]</f>
        <v>0.69444444444444464</v>
      </c>
      <c r="LZ85" s="15">
        <f>Tabla24[[#This Row],[PAS_DUR_COR_COD_ESC_TG_NEU]]-Tabla24[[#This Row],[ESC_DUR_COR_COD_ESC_TG_NEU]]</f>
        <v>126.91269841269855</v>
      </c>
      <c r="MA85" s="15">
        <f>Tabla24[[#This Row],[PAS_NUM_COR_COD_ESC_TG_POS]]-Tabla24[[#This Row],[ESC_NUM_COR_COD_ESC_TG_POS]]</f>
        <v>0</v>
      </c>
      <c r="MB85" s="15">
        <f>Tabla24[[#This Row],[PAS_DUR_COR_COD_ESC_TG_POS]]-Tabla24[[#This Row],[ESC_DUR_COR_COD_ESC_TG_POS]]</f>
        <v>-36.380952380952522</v>
      </c>
      <c r="MC85" s="15">
        <f>Tabla24[[#This Row],[PAS_NUM_COR_COD_ESC_TG_TOT]]-Tabla24[[#This Row],[ESC_NUM_COR_COD_ESC_TG_TOT]]</f>
        <v>-0.22499999999999964</v>
      </c>
      <c r="MD85" s="15">
        <f>Tabla24[[#This Row],[PAS_DUR_COR_COD_ESC_TG_TOT]]-Tabla24[[#This Row],[ESC_DUR_COR_COD_ESC_TG_TOT]]</f>
        <v>-218.35909090909092</v>
      </c>
    </row>
    <row r="86" spans="1:342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  <c r="KY86" s="15">
        <f>Tabla24[[#This Row],[ROS_NUM_COR_COD_ROS_TG_NEG]]-Tabla24[[#This Row],[PAS_NUM_COR_COD_ROS_TG_NEG]]</f>
        <v>0.3277777777777775</v>
      </c>
      <c r="KZ86" s="15">
        <f>Tabla24[[#This Row],[ROS_DUR_COR_COD_ROS_TG_NEG]]-Tabla24[[#This Row],[PAS_DUR_COR_COD_ROS_TG_NEG]]</f>
        <v>450.67226890756297</v>
      </c>
      <c r="LA86" s="15">
        <f>Tabla24[[#This Row],[ROS_NUM_COR_COD_ROS_TG_NEU]]-Tabla24[[#This Row],[PAS_NUM_COR_COD_ROS_TG_NEU]]</f>
        <v>0.64210526315789451</v>
      </c>
      <c r="LB86" s="15">
        <f>Tabla24[[#This Row],[ROS_DUR_COR_COD_ROS_TG_NEU]]-Tabla24[[#This Row],[PAS_DUR_COR_COD_ROS_TG_NEU]]</f>
        <v>418.375</v>
      </c>
      <c r="LC86" s="15">
        <f>Tabla24[[#This Row],[ROS_NUM_COR_COD_ROS_TG_POS]]-Tabla24[[#This Row],[PAS_NUM_COR_COD_ROS_TG_POS]]</f>
        <v>0.95000000000000018</v>
      </c>
      <c r="LD86" s="15">
        <f>Tabla24[[#This Row],[ROS_DUR_COR_COD_ROS_TG_POS]]-Tabla24[[#This Row],[PAS_DUR_COR_COD_ROS_TG_POS]]</f>
        <v>654.1875</v>
      </c>
      <c r="LE86" s="15">
        <f>Tabla24[[#This Row],[ROS_NUM_COR_COD_ROS_TG_TOT]]-Tabla24[[#This Row],[PAS_NUM_COR_COD_ROS_TG_TOT]]</f>
        <v>0.6674459380479254</v>
      </c>
      <c r="LF86" s="15">
        <f>Tabla24[[#This Row],[ROS_DUR_COR_COD_ROS_TG_TOT]]-Tabla24[[#This Row],[PAS_DUR_COR_COD_ROS_TG_TOT]]</f>
        <v>514.68500443655716</v>
      </c>
      <c r="LG86" s="15">
        <f>Tabla24[[#This Row],[ROS_NUM_COR_COD_ESC_TG_NEG]]-Tabla24[[#This Row],[PAS_NUM_COR_COD_ESC_TG_NEG]]</f>
        <v>0.66111111111111098</v>
      </c>
      <c r="LH86" s="15">
        <f>Tabla24[[#This Row],[ROS_DUR_COR_COD_ESC_TG_NEG]]-Tabla24[[#This Row],[PAS_DUR_COR_COD_ESC_TG_NEG]]</f>
        <v>872.19999999999993</v>
      </c>
      <c r="LI86" s="15">
        <f>Tabla24[[#This Row],[ROS_NUM_COR_COD_ESC_TG_NEU]]-Tabla24[[#This Row],[PAS_NUM_COR_COD_ESC_TG_NEU]]</f>
        <v>-0.4526315789473685</v>
      </c>
      <c r="LJ86" s="15">
        <f>Tabla24[[#This Row],[ROS_NUM_COR_COD_ESC_TG_NEG]]-Tabla24[[#This Row],[PAS_NUM_COR_COD_ESC_TG_NEG]]</f>
        <v>0.66111111111111098</v>
      </c>
      <c r="LK86" s="15">
        <f>Tabla24[[#This Row],[ROS_NUM_COR_COD_ESC_TG_POS]]-Tabla24[[#This Row],[PAS_NUM_COR_COD_ESC_TG_POS]]</f>
        <v>-0.75</v>
      </c>
      <c r="LL86" s="15">
        <f>Tabla24[[#This Row],[ROS_DUR_COR_COD_ESC_TG_POS]]-Tabla24[[#This Row],[PAS_DUR_COR_COD_ESC_TG_POS]]</f>
        <v>440.60000000000014</v>
      </c>
      <c r="LM86" s="15">
        <f>Tabla24[[#This Row],[ROS_NUM_COR_COD_ESC_TG_TOT]]-Tabla24[[#This Row],[PAS_NUM_COR_COD_ESC_TG_TOT]]</f>
        <v>-0.21683226183518434</v>
      </c>
      <c r="LN86" s="15">
        <f>Tabla24[[#This Row],[ROS_DUR_COR_COD_ESC_TG_TOT]]-Tabla24[[#This Row],[PAS_DUR_COR_COD_ESC_TG_TOT]]</f>
        <v>543.72159090909088</v>
      </c>
      <c r="LO86" s="15">
        <f>Tabla24[[#This Row],[PAS_NUM_COR_COD_ROS_TG_NEG]]-Tabla24[[#This Row],[ESC_NUM_COR_COD_ROS_TG_NEG]]</f>
        <v>1.338888888888889</v>
      </c>
      <c r="LP86" s="15">
        <f>Tabla24[[#This Row],[PAS_DUR_COR_COD_ROS_TG_NEG]]-Tabla24[[#This Row],[ESC_DUR_COR_COD_ROS_TG_NEG]]</f>
        <v>293.47058823529414</v>
      </c>
      <c r="LQ86" s="15">
        <f>Tabla24[[#This Row],[PAS_NUM_COR_COD_ROS_TG_NEU]]-Tabla24[[#This Row],[ESC_NUM_COR_COD_ROS_TG_NEU]]</f>
        <v>1.2578947368421054</v>
      </c>
      <c r="LR86" s="15">
        <f>Tabla24[[#This Row],[PAS_DUR_COR_COD_ROS_TG_NEU]]-Tabla24[[#This Row],[ESC_DUR_COR_COD_ROS_TG_NEU]]</f>
        <v>142.57500000000005</v>
      </c>
      <c r="LS86" s="15">
        <f>Tabla24[[#This Row],[PAS_NUM_COR_COD_ROS_TG_POS]]-Tabla24[[#This Row],[ESC_NUM_COR_COD_ROS_TG_POS]]</f>
        <v>0.64999999999999991</v>
      </c>
      <c r="LT86" s="15">
        <f>Tabla24[[#This Row],[PAS_DUR_COR_COD_ROS_TG_POS]]-Tabla24[[#This Row],[ESC_DUR_COR_COD_ROS_TG_POS]]</f>
        <v>98.08035714285711</v>
      </c>
      <c r="LU86" s="15">
        <f>Tabla24[[#This Row],[PAS_NUM_COR_COD_ROS_TG_TOT]]-Tabla24[[#This Row],[ESC_NUM_COR_COD_ROS_TG_TOT]]</f>
        <v>1.0566919929865575</v>
      </c>
      <c r="LV86" s="15">
        <f>Tabla24[[#This Row],[PAS_DUR_COR_COD_ROS_TG_TOT]]-Tabla24[[#This Row],[ESC_DUR_COR_COD_ROS_TG_TOT]]</f>
        <v>156.96173469387759</v>
      </c>
      <c r="LW86" s="15">
        <f>Tabla24[[#This Row],[PAS_NUM_COR_COD_ESC_TG_NEG]]-Tabla24[[#This Row],[ESC_NUM_COR_COD_ESC_TG_NEG]]</f>
        <v>-1.7722222222222221</v>
      </c>
      <c r="LX86" s="15">
        <f>Tabla24[[#This Row],[PAS_DUR_COR_COD_ESC_TG_NEG]]-Tabla24[[#This Row],[ESC_DUR_COR_COD_ESC_TG_NEG]]</f>
        <v>-595.36666666666667</v>
      </c>
      <c r="LY86" s="15">
        <f>Tabla24[[#This Row],[PAS_NUM_COR_COD_ESC_TG_NEU]]-Tabla24[[#This Row],[ESC_NUM_COR_COD_ESC_TG_NEU]]</f>
        <v>-1.8473684210526313</v>
      </c>
      <c r="LZ86" s="15">
        <f>Tabla24[[#This Row],[PAS_DUR_COR_COD_ESC_TG_NEU]]-Tabla24[[#This Row],[ESC_DUR_COR_COD_ESC_TG_NEU]]</f>
        <v>-221.07142857142856</v>
      </c>
      <c r="MA86" s="15">
        <f>Tabla24[[#This Row],[PAS_NUM_COR_COD_ESC_TG_POS]]-Tabla24[[#This Row],[ESC_NUM_COR_COD_ESC_TG_POS]]</f>
        <v>-4.9999999999999822E-2</v>
      </c>
      <c r="MB86" s="15">
        <f>Tabla24[[#This Row],[PAS_DUR_COR_COD_ESC_TG_POS]]-Tabla24[[#This Row],[ESC_DUR_COR_COD_ESC_TG_POS]]</f>
        <v>-479.20000000000005</v>
      </c>
      <c r="MC86" s="15">
        <f>Tabla24[[#This Row],[PAS_NUM_COR_COD_ESC_TG_TOT]]-Tabla24[[#This Row],[ESC_NUM_COR_COD_ESC_TG_TOT]]</f>
        <v>-1.1969608416130915</v>
      </c>
      <c r="MD86" s="15">
        <f>Tabla24[[#This Row],[PAS_DUR_COR_COD_ESC_TG_TOT]]-Tabla24[[#This Row],[ESC_DUR_COR_COD_ESC_TG_TOT]]</f>
        <v>-416.56126482213438</v>
      </c>
    </row>
    <row r="87" spans="1:342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  <c r="KY87" s="15">
        <f>Tabla24[[#This Row],[ROS_NUM_COR_COD_ROS_TG_NEG]]-Tabla24[[#This Row],[PAS_NUM_COR_COD_ROS_TG_NEG]]</f>
        <v>3.1166666666666671</v>
      </c>
      <c r="KZ87" s="15">
        <f>Tabla24[[#This Row],[ROS_DUR_COR_COD_ROS_TG_NEG]]-Tabla24[[#This Row],[PAS_DUR_COR_COD_ROS_TG_NEG]]</f>
        <v>642.41880341880346</v>
      </c>
      <c r="LA87" s="15">
        <f>Tabla24[[#This Row],[ROS_NUM_COR_COD_ROS_TG_NEU]]-Tabla24[[#This Row],[PAS_NUM_COR_COD_ROS_TG_NEU]]</f>
        <v>0.95000000000000018</v>
      </c>
      <c r="LB87" s="15">
        <f>Tabla24[[#This Row],[ROS_DUR_COR_COD_ROS_TG_NEU]]-Tabla24[[#This Row],[PAS_DUR_COR_COD_ROS_TG_NEU]]</f>
        <v>354.51633986928096</v>
      </c>
      <c r="LC87" s="15">
        <f>Tabla24[[#This Row],[ROS_NUM_COR_COD_ROS_TG_POS]]-Tabla24[[#This Row],[PAS_NUM_COR_COD_ROS_TG_POS]]</f>
        <v>2.4000000000000004</v>
      </c>
      <c r="LD87" s="15">
        <f>Tabla24[[#This Row],[ROS_DUR_COR_COD_ROS_TG_POS]]-Tabla24[[#This Row],[PAS_DUR_COR_COD_ROS_TG_POS]]</f>
        <v>843.37368421052633</v>
      </c>
      <c r="LE87" s="15">
        <f>Tabla24[[#This Row],[ROS_NUM_COR_COD_ROS_TG_TOT]]-Tabla24[[#This Row],[PAS_NUM_COR_COD_ROS_TG_TOT]]</f>
        <v>2.1413793103448273</v>
      </c>
      <c r="LF87" s="15">
        <f>Tabla24[[#This Row],[ROS_DUR_COR_COD_ROS_TG_TOT]]-Tabla24[[#This Row],[PAS_DUR_COR_COD_ROS_TG_TOT]]</f>
        <v>622.09183673469374</v>
      </c>
      <c r="LG87" s="15">
        <f>Tabla24[[#This Row],[ROS_NUM_COR_COD_ESC_TG_NEG]]-Tabla24[[#This Row],[PAS_NUM_COR_COD_ESC_TG_NEG]]</f>
        <v>-3.3111111111111113</v>
      </c>
      <c r="LH87" s="15">
        <f>Tabla24[[#This Row],[ROS_DUR_COR_COD_ESC_TG_NEG]]-Tabla24[[#This Row],[PAS_DUR_COR_COD_ESC_TG_NEG]]</f>
        <v>-1011.1333333333332</v>
      </c>
      <c r="LI87" s="15">
        <f>Tabla24[[#This Row],[ROS_NUM_COR_COD_ESC_TG_NEU]]-Tabla24[[#This Row],[PAS_NUM_COR_COD_ESC_TG_NEU]]</f>
        <v>-1.3000000000000003</v>
      </c>
      <c r="LJ87" s="15">
        <f>Tabla24[[#This Row],[ROS_NUM_COR_COD_ESC_TG_NEG]]-Tabla24[[#This Row],[PAS_NUM_COR_COD_ESC_TG_NEG]]</f>
        <v>-3.3111111111111113</v>
      </c>
      <c r="LK87" s="15">
        <f>Tabla24[[#This Row],[ROS_NUM_COR_COD_ESC_TG_POS]]-Tabla24[[#This Row],[PAS_NUM_COR_COD_ESC_TG_POS]]</f>
        <v>-3.05</v>
      </c>
      <c r="LL87" s="15">
        <f>Tabla24[[#This Row],[ROS_DUR_COR_COD_ESC_TG_POS]]-Tabla24[[#This Row],[PAS_DUR_COR_COD_ESC_TG_POS]]</f>
        <v>-770.07352941176464</v>
      </c>
      <c r="LM87" s="15">
        <f>Tabla24[[#This Row],[ROS_NUM_COR_COD_ESC_TG_TOT]]-Tabla24[[#This Row],[PAS_NUM_COR_COD_ESC_TG_TOT]]</f>
        <v>-2.5419540229885058</v>
      </c>
      <c r="LN87" s="15">
        <f>Tabla24[[#This Row],[ROS_DUR_COR_COD_ESC_TG_TOT]]-Tabla24[[#This Row],[PAS_DUR_COR_COD_ESC_TG_TOT]]</f>
        <v>-680.95533769063172</v>
      </c>
      <c r="LO87" s="15">
        <f>Tabla24[[#This Row],[PAS_NUM_COR_COD_ROS_TG_NEG]]-Tabla24[[#This Row],[ESC_NUM_COR_COD_ROS_TG_NEG]]</f>
        <v>1.8499999999999999</v>
      </c>
      <c r="LP87" s="15">
        <f>Tabla24[[#This Row],[PAS_DUR_COR_COD_ROS_TG_NEG]]-Tabla24[[#This Row],[ESC_DUR_COR_COD_ROS_TG_NEG]]</f>
        <v>773.35897435897436</v>
      </c>
      <c r="LQ87" s="15">
        <f>Tabla24[[#This Row],[PAS_NUM_COR_COD_ROS_TG_NEU]]-Tabla24[[#This Row],[ESC_NUM_COR_COD_ROS_TG_NEU]]</f>
        <v>2.4500000000000002</v>
      </c>
      <c r="LR87" s="15">
        <f>Tabla24[[#This Row],[PAS_DUR_COR_COD_ROS_TG_NEU]]-Tabla24[[#This Row],[ESC_DUR_COR_COD_ROS_TG_NEU]]</f>
        <v>838.70588235294122</v>
      </c>
      <c r="LS87" s="15">
        <f>Tabla24[[#This Row],[PAS_NUM_COR_COD_ROS_TG_POS]]-Tabla24[[#This Row],[ESC_NUM_COR_COD_ROS_TG_POS]]</f>
        <v>3</v>
      </c>
      <c r="LT87" s="15">
        <f>Tabla24[[#This Row],[PAS_DUR_COR_COD_ROS_TG_POS]]-Tabla24[[#This Row],[ESC_DUR_COR_COD_ROS_TG_POS]]</f>
        <v>756.77631578947376</v>
      </c>
      <c r="LU87" s="15">
        <f>Tabla24[[#This Row],[PAS_NUM_COR_COD_ROS_TG_TOT]]-Tabla24[[#This Row],[ESC_NUM_COR_COD_ROS_TG_TOT]]</f>
        <v>2.4333333333333336</v>
      </c>
      <c r="LV87" s="15">
        <f>Tabla24[[#This Row],[PAS_DUR_COR_COD_ROS_TG_TOT]]-Tabla24[[#This Row],[ESC_DUR_COR_COD_ROS_TG_TOT]]</f>
        <v>788.86352040816337</v>
      </c>
      <c r="LW87" s="15">
        <f>Tabla24[[#This Row],[PAS_NUM_COR_COD_ESC_TG_NEG]]-Tabla24[[#This Row],[ESC_NUM_COR_COD_ESC_TG_NEG]]</f>
        <v>-1.7999999999999998</v>
      </c>
      <c r="LX87" s="15">
        <f>Tabla24[[#This Row],[PAS_DUR_COR_COD_ESC_TG_NEG]]-Tabla24[[#This Row],[ESC_DUR_COR_COD_ESC_TG_NEG]]</f>
        <v>-355.86666666666679</v>
      </c>
      <c r="LY87" s="15">
        <f>Tabla24[[#This Row],[PAS_NUM_COR_COD_ESC_TG_NEU]]-Tabla24[[#This Row],[ESC_NUM_COR_COD_ESC_TG_NEU]]</f>
        <v>-2.4999999999999996</v>
      </c>
      <c r="LZ87" s="15">
        <f>Tabla24[[#This Row],[PAS_DUR_COR_COD_ESC_TG_NEU]]-Tabla24[[#This Row],[ESC_DUR_COR_COD_ESC_TG_NEU]]</f>
        <v>-813.50526315789489</v>
      </c>
      <c r="MA87" s="15">
        <f>Tabla24[[#This Row],[PAS_NUM_COR_COD_ESC_TG_POS]]-Tabla24[[#This Row],[ESC_NUM_COR_COD_ESC_TG_POS]]</f>
        <v>-2.3500000000000005</v>
      </c>
      <c r="MB87" s="15">
        <f>Tabla24[[#This Row],[PAS_DUR_COR_COD_ESC_TG_POS]]-Tabla24[[#This Row],[ESC_DUR_COR_COD_ESC_TG_POS]]</f>
        <v>-703.07647058823545</v>
      </c>
      <c r="MC87" s="15">
        <f>Tabla24[[#This Row],[PAS_NUM_COR_COD_ESC_TG_TOT]]-Tabla24[[#This Row],[ESC_NUM_COR_COD_ESC_TG_TOT]]</f>
        <v>-2.2166666666666668</v>
      </c>
      <c r="MD87" s="15">
        <f>Tabla24[[#This Row],[PAS_DUR_COR_COD_ESC_TG_TOT]]-Tabla24[[#This Row],[ESC_DUR_COR_COD_ESC_TG_TOT]]</f>
        <v>-625.07407407407413</v>
      </c>
    </row>
    <row r="88" spans="1:342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  <c r="KY88" s="15">
        <f>Tabla24[[#This Row],[ROS_NUM_COR_COD_ROS_TG_NEG]]-Tabla24[[#This Row],[PAS_NUM_COR_COD_ROS_TG_NEG]]</f>
        <v>-0.37777777777777777</v>
      </c>
      <c r="KZ88" s="15">
        <f>Tabla24[[#This Row],[ROS_DUR_COR_COD_ROS_TG_NEG]]-Tabla24[[#This Row],[PAS_DUR_COR_COD_ROS_TG_NEG]]</f>
        <v>4.7619047619036792E-2</v>
      </c>
      <c r="LA88" s="15">
        <f>Tabla24[[#This Row],[ROS_NUM_COR_COD_ROS_TG_NEU]]-Tabla24[[#This Row],[PAS_NUM_COR_COD_ROS_TG_NEU]]</f>
        <v>-0.91666666666666652</v>
      </c>
      <c r="LB88" s="15">
        <f>Tabla24[[#This Row],[ROS_DUR_COR_COD_ROS_TG_NEU]]-Tabla24[[#This Row],[PAS_DUR_COR_COD_ROS_TG_NEU]]</f>
        <v>-177.33928571428567</v>
      </c>
      <c r="LC88" s="15">
        <f>Tabla24[[#This Row],[ROS_NUM_COR_COD_ROS_TG_POS]]-Tabla24[[#This Row],[PAS_NUM_COR_COD_ROS_TG_POS]]</f>
        <v>-0.84999999999999964</v>
      </c>
      <c r="LD88" s="15">
        <f>Tabla24[[#This Row],[ROS_DUR_COR_COD_ROS_TG_POS]]-Tabla24[[#This Row],[PAS_DUR_COR_COD_ROS_TG_POS]]</f>
        <v>69.277310924369772</v>
      </c>
      <c r="LE88" s="15">
        <f>Tabla24[[#This Row],[ROS_NUM_COR_COD_ROS_TG_TOT]]-Tabla24[[#This Row],[PAS_NUM_COR_COD_ROS_TG_TOT]]</f>
        <v>-0.70476190476190492</v>
      </c>
      <c r="LF88" s="15">
        <f>Tabla24[[#This Row],[ROS_DUR_COR_COD_ROS_TG_TOT]]-Tabla24[[#This Row],[PAS_DUR_COR_COD_ROS_TG_TOT]]</f>
        <v>-36.205357142857224</v>
      </c>
      <c r="LG88" s="15">
        <f>Tabla24[[#This Row],[ROS_NUM_COR_COD_ESC_TG_NEG]]-Tabla24[[#This Row],[PAS_NUM_COR_COD_ESC_TG_NEG]]</f>
        <v>1.3444444444444446</v>
      </c>
      <c r="LH88" s="15">
        <f>Tabla24[[#This Row],[ROS_DUR_COR_COD_ESC_TG_NEG]]-Tabla24[[#This Row],[PAS_DUR_COR_COD_ESC_TG_NEG]]</f>
        <v>281.67307692307691</v>
      </c>
      <c r="LI88" s="15">
        <f>Tabla24[[#This Row],[ROS_NUM_COR_COD_ESC_TG_NEU]]-Tabla24[[#This Row],[PAS_NUM_COR_COD_ESC_TG_NEU]]</f>
        <v>1.6111111111111107</v>
      </c>
      <c r="LJ88" s="15">
        <f>Tabla24[[#This Row],[ROS_NUM_COR_COD_ESC_TG_NEG]]-Tabla24[[#This Row],[PAS_NUM_COR_COD_ESC_TG_NEG]]</f>
        <v>1.3444444444444446</v>
      </c>
      <c r="LK88" s="15">
        <f>Tabla24[[#This Row],[ROS_NUM_COR_COD_ESC_TG_POS]]-Tabla24[[#This Row],[PAS_NUM_COR_COD_ESC_TG_POS]]</f>
        <v>0.85000000000000009</v>
      </c>
      <c r="LL88" s="15">
        <f>Tabla24[[#This Row],[ROS_DUR_COR_COD_ESC_TG_POS]]-Tabla24[[#This Row],[PAS_DUR_COR_COD_ESC_TG_POS]]</f>
        <v>234.91176470588232</v>
      </c>
      <c r="LM88" s="15">
        <f>Tabla24[[#This Row],[ROS_NUM_COR_COD_ESC_TG_TOT]]-Tabla24[[#This Row],[PAS_NUM_COR_COD_ESC_TG_TOT]]</f>
        <v>1.2714285714285718</v>
      </c>
      <c r="LN88" s="15">
        <f>Tabla24[[#This Row],[ROS_DUR_COR_COD_ESC_TG_TOT]]-Tabla24[[#This Row],[PAS_DUR_COR_COD_ESC_TG_TOT]]</f>
        <v>368.52272727272725</v>
      </c>
      <c r="LO88" s="15">
        <f>Tabla24[[#This Row],[PAS_NUM_COR_COD_ROS_TG_NEG]]-Tabla24[[#This Row],[ESC_NUM_COR_COD_ROS_TG_NEG]]</f>
        <v>2.8</v>
      </c>
      <c r="LP88" s="15">
        <f>Tabla24[[#This Row],[PAS_DUR_COR_COD_ROS_TG_NEG]]-Tabla24[[#This Row],[ESC_DUR_COR_COD_ROS_TG_NEG]]</f>
        <v>423.91666666666663</v>
      </c>
      <c r="LQ88" s="15">
        <f>Tabla24[[#This Row],[PAS_NUM_COR_COD_ROS_TG_NEU]]-Tabla24[[#This Row],[ESC_NUM_COR_COD_ROS_TG_NEU]]</f>
        <v>1.75</v>
      </c>
      <c r="LR88" s="15">
        <f>Tabla24[[#This Row],[PAS_DUR_COR_COD_ROS_TG_NEU]]-Tabla24[[#This Row],[ESC_DUR_COR_COD_ROS_TG_NEU]]</f>
        <v>410.82499999999999</v>
      </c>
      <c r="LS88" s="15">
        <f>Tabla24[[#This Row],[PAS_NUM_COR_COD_ROS_TG_POS]]-Tabla24[[#This Row],[ESC_NUM_COR_COD_ROS_TG_POS]]</f>
        <v>1.9249999999999998</v>
      </c>
      <c r="LT88" s="15">
        <f>Tabla24[[#This Row],[PAS_DUR_COR_COD_ROS_TG_POS]]-Tabla24[[#This Row],[ESC_DUR_COR_COD_ROS_TG_POS]]</f>
        <v>-294.03921568627447</v>
      </c>
      <c r="LU88" s="15">
        <f>Tabla24[[#This Row],[PAS_NUM_COR_COD_ROS_TG_TOT]]-Tabla24[[#This Row],[ESC_NUM_COR_COD_ROS_TG_TOT]]</f>
        <v>2.2047619047619049</v>
      </c>
      <c r="LV88" s="15">
        <f>Tabla24[[#This Row],[PAS_DUR_COR_COD_ROS_TG_TOT]]-Tabla24[[#This Row],[ESC_DUR_COR_COD_ROS_TG_TOT]]</f>
        <v>242.39583333333337</v>
      </c>
      <c r="LW88" s="15">
        <f>Tabla24[[#This Row],[PAS_NUM_COR_COD_ESC_TG_NEG]]-Tabla24[[#This Row],[ESC_NUM_COR_COD_ESC_TG_NEG]]</f>
        <v>0.5</v>
      </c>
      <c r="LX88" s="15">
        <f>Tabla24[[#This Row],[PAS_DUR_COR_COD_ESC_TG_NEG]]-Tabla24[[#This Row],[ESC_DUR_COR_COD_ESC_TG_NEG]]</f>
        <v>-351.17307692307691</v>
      </c>
      <c r="LY88" s="15">
        <f>Tabla24[[#This Row],[PAS_NUM_COR_COD_ESC_TG_NEU]]-Tabla24[[#This Row],[ESC_NUM_COR_COD_ESC_TG_NEU]]</f>
        <v>-0.20000000000000018</v>
      </c>
      <c r="LZ88" s="15">
        <f>Tabla24[[#This Row],[PAS_DUR_COR_COD_ESC_TG_NEU]]-Tabla24[[#This Row],[ESC_DUR_COR_COD_ESC_TG_NEU]]</f>
        <v>-306.97619047619048</v>
      </c>
      <c r="MA88" s="15">
        <f>Tabla24[[#This Row],[PAS_NUM_COR_COD_ESC_TG_POS]]-Tabla24[[#This Row],[ESC_NUM_COR_COD_ESC_TG_POS]]</f>
        <v>1.0499999999999998</v>
      </c>
      <c r="MB88" s="15">
        <f>Tabla24[[#This Row],[PAS_DUR_COR_COD_ESC_TG_POS]]-Tabla24[[#This Row],[ESC_DUR_COR_COD_ESC_TG_POS]]</f>
        <v>-95.66176470588232</v>
      </c>
      <c r="MC88" s="15">
        <f>Tabla24[[#This Row],[PAS_NUM_COR_COD_ESC_TG_TOT]]-Tabla24[[#This Row],[ESC_NUM_COR_COD_ESC_TG_TOT]]</f>
        <v>0.44285714285714262</v>
      </c>
      <c r="MD88" s="15">
        <f>Tabla24[[#This Row],[PAS_DUR_COR_COD_ESC_TG_TOT]]-Tabla24[[#This Row],[ESC_DUR_COR_COD_ESC_TG_TOT]]</f>
        <v>-250.37987012987014</v>
      </c>
    </row>
    <row r="89" spans="1:342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  <c r="KY89" s="15">
        <f>Tabla24[[#This Row],[ROS_NUM_COR_COD_ROS_TG_NEG]]-Tabla24[[#This Row],[PAS_NUM_COR_COD_ROS_TG_NEG]]</f>
        <v>0.28333333333333321</v>
      </c>
      <c r="KZ89" s="15">
        <f>Tabla24[[#This Row],[ROS_DUR_COR_COD_ROS_TG_NEG]]-Tabla24[[#This Row],[PAS_DUR_COR_COD_ROS_TG_NEG]]</f>
        <v>-85.483333333333348</v>
      </c>
      <c r="LA89" s="15">
        <f>Tabla24[[#This Row],[ROS_NUM_COR_COD_ROS_TG_NEU]]-Tabla24[[#This Row],[PAS_NUM_COR_COD_ROS_TG_NEU]]</f>
        <v>2.7</v>
      </c>
      <c r="LB89" s="15">
        <f>Tabla24[[#This Row],[ROS_DUR_COR_COD_ROS_TG_NEU]]-Tabla24[[#This Row],[PAS_DUR_COR_COD_ROS_TG_NEU]]</f>
        <v>726.68421052631584</v>
      </c>
      <c r="LC89" s="15">
        <f>Tabla24[[#This Row],[ROS_NUM_COR_COD_ROS_TG_POS]]-Tabla24[[#This Row],[PAS_NUM_COR_COD_ROS_TG_POS]]</f>
        <v>1.85</v>
      </c>
      <c r="LD89" s="15">
        <f>Tabla24[[#This Row],[ROS_DUR_COR_COD_ROS_TG_POS]]-Tabla24[[#This Row],[PAS_DUR_COR_COD_ROS_TG_POS]]</f>
        <v>372.9122807017543</v>
      </c>
      <c r="LE89" s="15">
        <f>Tabla24[[#This Row],[ROS_NUM_COR_COD_ROS_TG_TOT]]-Tabla24[[#This Row],[PAS_NUM_COR_COD_ROS_TG_TOT]]</f>
        <v>1.6357142857142857</v>
      </c>
      <c r="LF89" s="15">
        <f>Tabla24[[#This Row],[ROS_DUR_COR_COD_ROS_TG_TOT]]-Tabla24[[#This Row],[PAS_DUR_COR_COD_ROS_TG_TOT]]</f>
        <v>335.080459770115</v>
      </c>
      <c r="LG89" s="15">
        <f>Tabla24[[#This Row],[ROS_NUM_COR_COD_ESC_TG_NEG]]-Tabla24[[#This Row],[PAS_NUM_COR_COD_ESC_TG_NEG]]</f>
        <v>-0.32222222222222241</v>
      </c>
      <c r="LH89" s="15">
        <f>Tabla24[[#This Row],[ROS_DUR_COR_COD_ESC_TG_NEG]]-Tabla24[[#This Row],[PAS_DUR_COR_COD_ESC_TG_NEG]]</f>
        <v>135.80451127819549</v>
      </c>
      <c r="LI89" s="15">
        <f>Tabla24[[#This Row],[ROS_NUM_COR_COD_ESC_TG_NEU]]-Tabla24[[#This Row],[PAS_NUM_COR_COD_ESC_TG_NEU]]</f>
        <v>-2.2999999999999998</v>
      </c>
      <c r="LJ89" s="15">
        <f>Tabla24[[#This Row],[ROS_NUM_COR_COD_ESC_TG_NEG]]-Tabla24[[#This Row],[PAS_NUM_COR_COD_ESC_TG_NEG]]</f>
        <v>-0.32222222222222241</v>
      </c>
      <c r="LK89" s="15">
        <f>Tabla24[[#This Row],[ROS_NUM_COR_COD_ESC_TG_POS]]-Tabla24[[#This Row],[PAS_NUM_COR_COD_ESC_TG_POS]]</f>
        <v>-1.7222222222222223</v>
      </c>
      <c r="LL89" s="15">
        <f>Tabla24[[#This Row],[ROS_DUR_COR_COD_ESC_TG_POS]]-Tabla24[[#This Row],[PAS_DUR_COR_COD_ESC_TG_POS]]</f>
        <v>-358.00000000000011</v>
      </c>
      <c r="LM89" s="15">
        <f>Tabla24[[#This Row],[ROS_NUM_COR_COD_ESC_TG_TOT]]-Tabla24[[#This Row],[PAS_NUM_COR_COD_ESC_TG_TOT]]</f>
        <v>-1.4619047619047616</v>
      </c>
      <c r="LN89" s="15">
        <f>Tabla24[[#This Row],[ROS_DUR_COR_COD_ESC_TG_TOT]]-Tabla24[[#This Row],[PAS_DUR_COR_COD_ESC_TG_TOT]]</f>
        <v>-308.82738095238096</v>
      </c>
      <c r="LO89" s="15">
        <f>Tabla24[[#This Row],[PAS_NUM_COR_COD_ROS_TG_NEG]]-Tabla24[[#This Row],[ESC_NUM_COR_COD_ROS_TG_NEG]]</f>
        <v>3.15</v>
      </c>
      <c r="LP89" s="15">
        <f>Tabla24[[#This Row],[PAS_DUR_COR_COD_ROS_TG_NEG]]-Tabla24[[#This Row],[ESC_DUR_COR_COD_ROS_TG_NEG]]</f>
        <v>776.65000000000009</v>
      </c>
      <c r="LQ89" s="15">
        <f>Tabla24[[#This Row],[PAS_NUM_COR_COD_ROS_TG_NEU]]-Tabla24[[#This Row],[ESC_NUM_COR_COD_ROS_TG_NEU]]</f>
        <v>0.60000000000000009</v>
      </c>
      <c r="LR89" s="15">
        <f>Tabla24[[#This Row],[PAS_DUR_COR_COD_ROS_TG_NEU]]-Tabla24[[#This Row],[ESC_DUR_COR_COD_ROS_TG_NEU]]</f>
        <v>329.21578947368414</v>
      </c>
      <c r="LS89" s="15">
        <f>Tabla24[[#This Row],[PAS_NUM_COR_COD_ROS_TG_POS]]-Tabla24[[#This Row],[ESC_NUM_COR_COD_ROS_TG_POS]]</f>
        <v>1.95</v>
      </c>
      <c r="LT89" s="15">
        <f>Tabla24[[#This Row],[PAS_DUR_COR_COD_ROS_TG_POS]]-Tabla24[[#This Row],[ESC_DUR_COR_COD_ROS_TG_POS]]</f>
        <v>502.27819548872179</v>
      </c>
      <c r="LU89" s="15">
        <f>Tabla24[[#This Row],[PAS_NUM_COR_COD_ROS_TG_TOT]]-Tabla24[[#This Row],[ESC_NUM_COR_COD_ROS_TG_TOT]]</f>
        <v>1.9</v>
      </c>
      <c r="LV89" s="15">
        <f>Tabla24[[#This Row],[PAS_DUR_COR_COD_ROS_TG_TOT]]-Tabla24[[#This Row],[ESC_DUR_COR_COD_ROS_TG_TOT]]</f>
        <v>522.62968515742136</v>
      </c>
      <c r="LW89" s="15">
        <f>Tabla24[[#This Row],[PAS_NUM_COR_COD_ESC_TG_NEG]]-Tabla24[[#This Row],[ESC_NUM_COR_COD_ESC_TG_NEG]]</f>
        <v>-1.9999999999999996</v>
      </c>
      <c r="LX89" s="15">
        <f>Tabla24[[#This Row],[PAS_DUR_COR_COD_ESC_TG_NEG]]-Tabla24[[#This Row],[ESC_DUR_COR_COD_ESC_TG_NEG]]</f>
        <v>-526.74736842105256</v>
      </c>
      <c r="LY89" s="15">
        <f>Tabla24[[#This Row],[PAS_NUM_COR_COD_ESC_TG_NEU]]-Tabla24[[#This Row],[ESC_NUM_COR_COD_ESC_TG_NEU]]</f>
        <v>-0.29999999999999982</v>
      </c>
      <c r="LZ89" s="15">
        <f>Tabla24[[#This Row],[PAS_DUR_COR_COD_ESC_TG_NEU]]-Tabla24[[#This Row],[ESC_DUR_COR_COD_ESC_TG_NEU]]</f>
        <v>39.221052631578914</v>
      </c>
      <c r="MA89" s="15">
        <f>Tabla24[[#This Row],[PAS_NUM_COR_COD_ESC_TG_POS]]-Tabla24[[#This Row],[ESC_NUM_COR_COD_ESC_TG_POS]]</f>
        <v>-1.7999999999999998</v>
      </c>
      <c r="MB89" s="15">
        <f>Tabla24[[#This Row],[PAS_DUR_COR_COD_ESC_TG_POS]]-Tabla24[[#This Row],[ESC_DUR_COR_COD_ESC_TG_POS]]</f>
        <v>-230.43333333333317</v>
      </c>
      <c r="MC89" s="15">
        <f>Tabla24[[#This Row],[PAS_NUM_COR_COD_ESC_TG_TOT]]-Tabla24[[#This Row],[ESC_NUM_COR_COD_ESC_TG_TOT]]</f>
        <v>-1.3666666666666671</v>
      </c>
      <c r="MD89" s="15">
        <f>Tabla24[[#This Row],[PAS_DUR_COR_COD_ESC_TG_TOT]]-Tabla24[[#This Row],[ESC_DUR_COR_COD_ESC_TG_TOT]]</f>
        <v>-240.01547619047619</v>
      </c>
    </row>
    <row r="90" spans="1:342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  <c r="KY90" s="15">
        <f>Tabla24[[#This Row],[ROS_NUM_COR_COD_ROS_TG_NEG]]-Tabla24[[#This Row],[PAS_NUM_COR_COD_ROS_TG_NEG]]</f>
        <v>3.2222222222222223</v>
      </c>
      <c r="KZ90" s="15">
        <f>Tabla24[[#This Row],[ROS_DUR_COR_COD_ROS_TG_NEG]]-Tabla24[[#This Row],[PAS_DUR_COR_COD_ROS_TG_NEG]]</f>
        <v>819.61111111111109</v>
      </c>
      <c r="LA90" s="15">
        <f>Tabla24[[#This Row],[ROS_NUM_COR_COD_ROS_TG_NEU]]-Tabla24[[#This Row],[PAS_NUM_COR_COD_ROS_TG_NEU]]</f>
        <v>2.6499999999999995</v>
      </c>
      <c r="LB90" s="15">
        <f>Tabla24[[#This Row],[ROS_DUR_COR_COD_ROS_TG_NEU]]-Tabla24[[#This Row],[PAS_DUR_COR_COD_ROS_TG_NEU]]</f>
        <v>684.23333333333335</v>
      </c>
      <c r="LC90" s="15">
        <f>Tabla24[[#This Row],[ROS_NUM_COR_COD_ROS_TG_POS]]-Tabla24[[#This Row],[PAS_NUM_COR_COD_ROS_TG_POS]]</f>
        <v>2.5499999999999998</v>
      </c>
      <c r="LD90" s="15">
        <f>Tabla24[[#This Row],[ROS_DUR_COR_COD_ROS_TG_POS]]-Tabla24[[#This Row],[PAS_DUR_COR_COD_ROS_TG_POS]]</f>
        <v>627.14444444444439</v>
      </c>
      <c r="LE90" s="15">
        <f>Tabla24[[#This Row],[ROS_NUM_COR_COD_ROS_TG_TOT]]-Tabla24[[#This Row],[PAS_NUM_COR_COD_ROS_TG_TOT]]</f>
        <v>2.806896551724138</v>
      </c>
      <c r="LF90" s="15">
        <f>Tabla24[[#This Row],[ROS_DUR_COR_COD_ROS_TG_TOT]]-Tabla24[[#This Row],[PAS_DUR_COR_COD_ROS_TG_TOT]]</f>
        <v>710.58173690932313</v>
      </c>
      <c r="LG90" s="15">
        <f>Tabla24[[#This Row],[ROS_NUM_COR_COD_ESC_TG_NEG]]-Tabla24[[#This Row],[PAS_NUM_COR_COD_ESC_TG_NEG]]</f>
        <v>-2.0166666666666666</v>
      </c>
      <c r="LH90" s="15">
        <f>Tabla24[[#This Row],[ROS_DUR_COR_COD_ESC_TG_NEG]]-Tabla24[[#This Row],[PAS_DUR_COR_COD_ESC_TG_NEG]]</f>
        <v>-792.88235294117658</v>
      </c>
      <c r="LI90" s="15">
        <f>Tabla24[[#This Row],[ROS_NUM_COR_COD_ESC_TG_NEU]]-Tabla24[[#This Row],[PAS_NUM_COR_COD_ESC_TG_NEU]]</f>
        <v>-2.1500000000000004</v>
      </c>
      <c r="LJ90" s="15">
        <f>Tabla24[[#This Row],[ROS_NUM_COR_COD_ESC_TG_NEG]]-Tabla24[[#This Row],[PAS_NUM_COR_COD_ESC_TG_NEG]]</f>
        <v>-2.0166666666666666</v>
      </c>
      <c r="LK90" s="15">
        <f>Tabla24[[#This Row],[ROS_NUM_COR_COD_ESC_TG_POS]]-Tabla24[[#This Row],[PAS_NUM_COR_COD_ESC_TG_POS]]</f>
        <v>-1.9</v>
      </c>
      <c r="LL90" s="15">
        <f>Tabla24[[#This Row],[ROS_DUR_COR_COD_ESC_TG_POS]]-Tabla24[[#This Row],[PAS_DUR_COR_COD_ESC_TG_POS]]</f>
        <v>-573.38888888888891</v>
      </c>
      <c r="LM90" s="15">
        <f>Tabla24[[#This Row],[ROS_NUM_COR_COD_ESC_TG_TOT]]-Tabla24[[#This Row],[PAS_NUM_COR_COD_ESC_TG_TOT]]</f>
        <v>-2.0333333333333332</v>
      </c>
      <c r="LN90" s="15">
        <f>Tabla24[[#This Row],[ROS_DUR_COR_COD_ESC_TG_TOT]]-Tabla24[[#This Row],[PAS_DUR_COR_COD_ESC_TG_TOT]]</f>
        <v>-601.23303167420818</v>
      </c>
      <c r="LO90" s="15">
        <f>Tabla24[[#This Row],[PAS_NUM_COR_COD_ROS_TG_NEG]]-Tabla24[[#This Row],[ESC_NUM_COR_COD_ROS_TG_NEG]]</f>
        <v>0.66666666666666652</v>
      </c>
      <c r="LP90" s="15">
        <f>Tabla24[[#This Row],[PAS_DUR_COR_COD_ROS_TG_NEG]]-Tabla24[[#This Row],[ESC_DUR_COR_COD_ROS_TG_NEG]]</f>
        <v>18.722222222222172</v>
      </c>
      <c r="LQ90" s="15">
        <f>Tabla24[[#This Row],[PAS_NUM_COR_COD_ROS_TG_NEU]]-Tabla24[[#This Row],[ESC_NUM_COR_COD_ROS_TG_NEU]]</f>
        <v>-0.14999999999999991</v>
      </c>
      <c r="LR90" s="15">
        <f>Tabla24[[#This Row],[PAS_DUR_COR_COD_ROS_TG_NEU]]-Tabla24[[#This Row],[ESC_DUR_COR_COD_ROS_TG_NEU]]</f>
        <v>-48.619047619047478</v>
      </c>
      <c r="LS90" s="15">
        <f>Tabla24[[#This Row],[PAS_NUM_COR_COD_ROS_TG_POS]]-Tabla24[[#This Row],[ESC_NUM_COR_COD_ROS_TG_POS]]</f>
        <v>1.4500000000000002</v>
      </c>
      <c r="LT90" s="15">
        <f>Tabla24[[#This Row],[PAS_DUR_COR_COD_ROS_TG_POS]]-Tabla24[[#This Row],[ESC_DUR_COR_COD_ROS_TG_POS]]</f>
        <v>-3.0444444444442524</v>
      </c>
      <c r="LU90" s="15">
        <f>Tabla24[[#This Row],[PAS_NUM_COR_COD_ROS_TG_TOT]]-Tabla24[[#This Row],[ESC_NUM_COR_COD_ROS_TG_TOT]]</f>
        <v>0.64137931034482731</v>
      </c>
      <c r="LV90" s="15">
        <f>Tabla24[[#This Row],[PAS_DUR_COR_COD_ROS_TG_TOT]]-Tabla24[[#This Row],[ESC_DUR_COR_COD_ROS_TG_TOT]]</f>
        <v>-8.8518518518519613</v>
      </c>
      <c r="LW90" s="15">
        <f>Tabla24[[#This Row],[PAS_NUM_COR_COD_ESC_TG_NEG]]-Tabla24[[#This Row],[ESC_NUM_COR_COD_ESC_TG_NEG]]</f>
        <v>-0.64999999999999991</v>
      </c>
      <c r="LX90" s="15">
        <f>Tabla24[[#This Row],[PAS_DUR_COR_COD_ESC_TG_NEG]]-Tabla24[[#This Row],[ESC_DUR_COR_COD_ESC_TG_NEG]]</f>
        <v>131.88235294117658</v>
      </c>
      <c r="LY90" s="15">
        <f>Tabla24[[#This Row],[PAS_NUM_COR_COD_ESC_TG_NEU]]-Tabla24[[#This Row],[ESC_NUM_COR_COD_ESC_TG_NEU]]</f>
        <v>-0.34999999999999964</v>
      </c>
      <c r="LZ90" s="15">
        <f>Tabla24[[#This Row],[PAS_DUR_COR_COD_ESC_TG_NEU]]-Tabla24[[#This Row],[ESC_DUR_COR_COD_ESC_TG_NEU]]</f>
        <v>-0.4705882352941444</v>
      </c>
      <c r="MA90" s="15">
        <f>Tabla24[[#This Row],[PAS_NUM_COR_COD_ESC_TG_POS]]-Tabla24[[#This Row],[ESC_NUM_COR_COD_ESC_TG_POS]]</f>
        <v>-1.2000000000000002</v>
      </c>
      <c r="MB90" s="15">
        <f>Tabla24[[#This Row],[PAS_DUR_COR_COD_ESC_TG_POS]]-Tabla24[[#This Row],[ESC_DUR_COR_COD_ESC_TG_POS]]</f>
        <v>-181.88888888888891</v>
      </c>
      <c r="MC90" s="15">
        <f>Tabla24[[#This Row],[PAS_NUM_COR_COD_ESC_TG_TOT]]-Tabla24[[#This Row],[ESC_NUM_COR_COD_ESC_TG_TOT]]</f>
        <v>-0.72528735632183938</v>
      </c>
      <c r="MD90" s="15">
        <f>Tabla24[[#This Row],[PAS_DUR_COR_COD_ESC_TG_TOT]]-Tabla24[[#This Row],[ESC_DUR_COR_COD_ESC_TG_TOT]]</f>
        <v>-19.254985754985682</v>
      </c>
    </row>
    <row r="91" spans="1:342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  <c r="KY91" s="15">
        <f>Tabla24[[#This Row],[ROS_NUM_COR_COD_ROS_TG_NEG]]-Tabla24[[#This Row],[PAS_NUM_COR_COD_ROS_TG_NEG]]</f>
        <v>3.8888888888888751E-2</v>
      </c>
      <c r="KZ91" s="15">
        <f>Tabla24[[#This Row],[ROS_DUR_COR_COD_ROS_TG_NEG]]-Tabla24[[#This Row],[PAS_DUR_COR_COD_ROS_TG_NEG]]</f>
        <v>207.33333333333337</v>
      </c>
      <c r="LA91" s="15">
        <f>Tabla24[[#This Row],[ROS_NUM_COR_COD_ROS_TG_NEU]]-Tabla24[[#This Row],[PAS_NUM_COR_COD_ROS_TG_NEU]]</f>
        <v>-0.30000000000000004</v>
      </c>
      <c r="LB91" s="15">
        <f>Tabla24[[#This Row],[ROS_DUR_COR_COD_ROS_TG_NEU]]-Tabla24[[#This Row],[PAS_DUR_COR_COD_ROS_TG_NEU]]</f>
        <v>-221.73333333333335</v>
      </c>
      <c r="LC91" s="15">
        <f>Tabla24[[#This Row],[ROS_NUM_COR_COD_ROS_TG_POS]]-Tabla24[[#This Row],[PAS_NUM_COR_COD_ROS_TG_POS]]</f>
        <v>2</v>
      </c>
      <c r="LD91" s="15">
        <f>Tabla24[[#This Row],[ROS_DUR_COR_COD_ROS_TG_POS]]-Tabla24[[#This Row],[PAS_DUR_COR_COD_ROS_TG_POS]]</f>
        <v>467.33928571428572</v>
      </c>
      <c r="LE91" s="15">
        <f>Tabla24[[#This Row],[ROS_NUM_COR_COD_ROS_TG_TOT]]-Tabla24[[#This Row],[PAS_NUM_COR_COD_ROS_TG_TOT]]</f>
        <v>0.65925925925925899</v>
      </c>
      <c r="LF91" s="15">
        <f>Tabla24[[#This Row],[ROS_DUR_COR_COD_ROS_TG_TOT]]-Tabla24[[#This Row],[PAS_DUR_COR_COD_ROS_TG_TOT]]</f>
        <v>179.14860681114544</v>
      </c>
      <c r="LG91" s="15">
        <f>Tabla24[[#This Row],[ROS_NUM_COR_COD_ESC_TG_NEG]]-Tabla24[[#This Row],[PAS_NUM_COR_COD_ESC_TG_NEG]]</f>
        <v>6.1111111111111338E-2</v>
      </c>
      <c r="LH91" s="15">
        <f>Tabla24[[#This Row],[ROS_DUR_COR_COD_ESC_TG_NEG]]-Tabla24[[#This Row],[PAS_DUR_COR_COD_ESC_TG_NEG]]</f>
        <v>-447.46428571428572</v>
      </c>
      <c r="LI91" s="15">
        <f>Tabla24[[#This Row],[ROS_NUM_COR_COD_ESC_TG_NEU]]-Tabla24[[#This Row],[PAS_NUM_COR_COD_ESC_TG_NEU]]</f>
        <v>-1.2999999999999998</v>
      </c>
      <c r="LJ91" s="15">
        <f>Tabla24[[#This Row],[ROS_NUM_COR_COD_ESC_TG_NEG]]-Tabla24[[#This Row],[PAS_NUM_COR_COD_ESC_TG_NEG]]</f>
        <v>6.1111111111111338E-2</v>
      </c>
      <c r="LK91" s="15">
        <f>Tabla24[[#This Row],[ROS_NUM_COR_COD_ESC_TG_POS]]-Tabla24[[#This Row],[PAS_NUM_COR_COD_ESC_TG_POS]]</f>
        <v>0.35000000000000009</v>
      </c>
      <c r="LL91" s="15">
        <f>Tabla24[[#This Row],[ROS_DUR_COR_COD_ESC_TG_POS]]-Tabla24[[#This Row],[PAS_DUR_COR_COD_ESC_TG_POS]]</f>
        <v>135.0151515151515</v>
      </c>
      <c r="LM91" s="15">
        <f>Tabla24[[#This Row],[ROS_NUM_COR_COD_ESC_TG_TOT]]-Tabla24[[#This Row],[PAS_NUM_COR_COD_ESC_TG_TOT]]</f>
        <v>-0.24629629629629624</v>
      </c>
      <c r="LN91" s="15">
        <f>Tabla24[[#This Row],[ROS_DUR_COR_COD_ESC_TG_TOT]]-Tabla24[[#This Row],[PAS_DUR_COR_COD_ESC_TG_TOT]]</f>
        <v>-115.88571428571436</v>
      </c>
      <c r="LO91" s="15">
        <f>Tabla24[[#This Row],[PAS_NUM_COR_COD_ROS_TG_NEG]]-Tabla24[[#This Row],[ESC_NUM_COR_COD_ROS_TG_NEG]]</f>
        <v>1.55</v>
      </c>
      <c r="LP91" s="15">
        <f>Tabla24[[#This Row],[PAS_DUR_COR_COD_ROS_TG_NEG]]-Tabla24[[#This Row],[ESC_DUR_COR_COD_ROS_TG_NEG]]</f>
        <v>517.66666666666663</v>
      </c>
      <c r="LQ91" s="15">
        <f>Tabla24[[#This Row],[PAS_NUM_COR_COD_ROS_TG_NEU]]-Tabla24[[#This Row],[ESC_NUM_COR_COD_ROS_TG_NEU]]</f>
        <v>-0.22777777777777763</v>
      </c>
      <c r="LR91" s="15">
        <f>Tabla24[[#This Row],[PAS_DUR_COR_COD_ROS_TG_NEU]]-Tabla24[[#This Row],[ESC_DUR_COR_COD_ROS_TG_NEU]]</f>
        <v>-699.99999999999989</v>
      </c>
      <c r="LS91" s="15">
        <f>Tabla24[[#This Row],[PAS_NUM_COR_COD_ROS_TG_POS]]-Tabla24[[#This Row],[ESC_NUM_COR_COD_ROS_TG_POS]]</f>
        <v>-0.37777777777777777</v>
      </c>
      <c r="LT91" s="15">
        <f>Tabla24[[#This Row],[PAS_DUR_COR_COD_ROS_TG_POS]]-Tabla24[[#This Row],[ESC_DUR_COR_COD_ROS_TG_POS]]</f>
        <v>-681.46428571428578</v>
      </c>
      <c r="LU91" s="15">
        <f>Tabla24[[#This Row],[PAS_NUM_COR_COD_ROS_TG_TOT]]-Tabla24[[#This Row],[ESC_NUM_COR_COD_ROS_TG_TOT]]</f>
        <v>0.35000000000000009</v>
      </c>
      <c r="LV91" s="15">
        <f>Tabla24[[#This Row],[PAS_DUR_COR_COD_ROS_TG_TOT]]-Tabla24[[#This Row],[ESC_DUR_COR_COD_ROS_TG_TOT]]</f>
        <v>-400.73684210526312</v>
      </c>
      <c r="LW91" s="15">
        <f>Tabla24[[#This Row],[PAS_NUM_COR_COD_ESC_TG_NEG]]-Tabla24[[#This Row],[ESC_NUM_COR_COD_ESC_TG_NEG]]</f>
        <v>4.9999999999999822E-2</v>
      </c>
      <c r="LX91" s="15">
        <f>Tabla24[[#This Row],[PAS_DUR_COR_COD_ESC_TG_NEG]]-Tabla24[[#This Row],[ESC_DUR_COR_COD_ESC_TG_NEG]]</f>
        <v>-462.5</v>
      </c>
      <c r="LY91" s="15">
        <f>Tabla24[[#This Row],[PAS_NUM_COR_COD_ESC_TG_NEU]]-Tabla24[[#This Row],[ESC_NUM_COR_COD_ESC_TG_NEU]]</f>
        <v>1.161111111111111</v>
      </c>
      <c r="LZ91" s="15">
        <f>Tabla24[[#This Row],[PAS_DUR_COR_COD_ESC_TG_NEU]]-Tabla24[[#This Row],[ESC_DUR_COR_COD_ESC_TG_NEU]]</f>
        <v>331.68333333333339</v>
      </c>
      <c r="MA91" s="15">
        <f>Tabla24[[#This Row],[PAS_NUM_COR_COD_ESC_TG_POS]]-Tabla24[[#This Row],[ESC_NUM_COR_COD_ESC_TG_POS]]</f>
        <v>-2.7777777777777679E-2</v>
      </c>
      <c r="MB91" s="15">
        <f>Tabla24[[#This Row],[PAS_DUR_COR_COD_ESC_TG_POS]]-Tabla24[[#This Row],[ESC_DUR_COR_COD_ESC_TG_POS]]</f>
        <v>-505.43181818181813</v>
      </c>
      <c r="MC91" s="15">
        <f>Tabla24[[#This Row],[PAS_NUM_COR_COD_ESC_TG_TOT]]-Tabla24[[#This Row],[ESC_NUM_COR_COD_ESC_TG_TOT]]</f>
        <v>0.37857142857142856</v>
      </c>
      <c r="MD91" s="15">
        <f>Tabla24[[#This Row],[PAS_DUR_COR_COD_ESC_TG_TOT]]-Tabla24[[#This Row],[ESC_DUR_COR_COD_ESC_TG_TOT]]</f>
        <v>-162.31428571428569</v>
      </c>
    </row>
    <row r="92" spans="1:342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  <c r="KY92" s="15">
        <f>Tabla24[[#This Row],[ROS_NUM_COR_COD_ROS_TG_NEG]]-Tabla24[[#This Row],[PAS_NUM_COR_COD_ROS_TG_NEG]]</f>
        <v>1.361842105263158</v>
      </c>
      <c r="KZ92" s="15">
        <f>Tabla24[[#This Row],[ROS_DUR_COR_COD_ROS_TG_NEG]]-Tabla24[[#This Row],[PAS_DUR_COR_COD_ROS_TG_NEG]]</f>
        <v>949.90000000000009</v>
      </c>
      <c r="LA92" s="15">
        <f>Tabla24[[#This Row],[ROS_NUM_COR_COD_ROS_TG_NEU]]-Tabla24[[#This Row],[PAS_NUM_COR_COD_ROS_TG_NEU]]</f>
        <v>-0.20000000000000018</v>
      </c>
      <c r="LB92" s="15">
        <f>Tabla24[[#This Row],[ROS_DUR_COR_COD_ROS_TG_NEU]]-Tabla24[[#This Row],[PAS_DUR_COR_COD_ROS_TG_NEU]]</f>
        <v>644.87301587301567</v>
      </c>
      <c r="LC92" s="15">
        <f>Tabla24[[#This Row],[ROS_NUM_COR_COD_ROS_TG_POS]]-Tabla24[[#This Row],[PAS_NUM_COR_COD_ROS_TG_POS]]</f>
        <v>1.7277777777777779</v>
      </c>
      <c r="LD92" s="15">
        <f>Tabla24[[#This Row],[ROS_DUR_COR_COD_ROS_TG_POS]]-Tabla24[[#This Row],[PAS_DUR_COR_COD_ROS_TG_POS]]</f>
        <v>738.58241758241775</v>
      </c>
      <c r="LE92" s="15">
        <f>Tabla24[[#This Row],[ROS_NUM_COR_COD_ROS_TG_TOT]]-Tabla24[[#This Row],[PAS_NUM_COR_COD_ROS_TG_TOT]]</f>
        <v>0.93596986817325822</v>
      </c>
      <c r="LF92" s="15">
        <f>Tabla24[[#This Row],[ROS_DUR_COR_COD_ROS_TG_TOT]]-Tabla24[[#This Row],[PAS_DUR_COR_COD_ROS_TG_TOT]]</f>
        <v>775.61304347826081</v>
      </c>
      <c r="LG92" s="15">
        <f>Tabla24[[#This Row],[ROS_NUM_COR_COD_ESC_TG_NEG]]-Tabla24[[#This Row],[PAS_NUM_COR_COD_ESC_TG_NEG]]</f>
        <v>-1.9473684210526314</v>
      </c>
      <c r="LH92" s="15">
        <f>Tabla24[[#This Row],[ROS_DUR_COR_COD_ESC_TG_NEG]]-Tabla24[[#This Row],[PAS_DUR_COR_COD_ESC_TG_NEG]]</f>
        <v>-37.647058823529505</v>
      </c>
      <c r="LI92" s="15">
        <f>Tabla24[[#This Row],[ROS_NUM_COR_COD_ESC_TG_NEU]]-Tabla24[[#This Row],[PAS_NUM_COR_COD_ESC_TG_NEU]]</f>
        <v>-0.30000000000000027</v>
      </c>
      <c r="LJ92" s="15">
        <f>Tabla24[[#This Row],[ROS_NUM_COR_COD_ESC_TG_NEG]]-Tabla24[[#This Row],[PAS_NUM_COR_COD_ESC_TG_NEG]]</f>
        <v>-1.9473684210526314</v>
      </c>
      <c r="LK92" s="15">
        <f>Tabla24[[#This Row],[ROS_NUM_COR_COD_ESC_TG_POS]]-Tabla24[[#This Row],[PAS_NUM_COR_COD_ESC_TG_POS]]</f>
        <v>-2.0277777777777777</v>
      </c>
      <c r="LL92" s="15">
        <f>Tabla24[[#This Row],[ROS_DUR_COR_COD_ESC_TG_POS]]-Tabla24[[#This Row],[PAS_DUR_COR_COD_ESC_TG_POS]]</f>
        <v>-389.33333333333348</v>
      </c>
      <c r="LM92" s="15">
        <f>Tabla24[[#This Row],[ROS_NUM_COR_COD_ESC_TG_TOT]]-Tabla24[[#This Row],[PAS_NUM_COR_COD_ESC_TG_TOT]]</f>
        <v>-1.4048964218455744</v>
      </c>
      <c r="LN92" s="15">
        <f>Tabla24[[#This Row],[ROS_DUR_COR_COD_ESC_TG_TOT]]-Tabla24[[#This Row],[PAS_DUR_COR_COD_ESC_TG_TOT]]</f>
        <v>-1.0516717325226637</v>
      </c>
      <c r="LO92" s="15">
        <f>Tabla24[[#This Row],[PAS_NUM_COR_COD_ROS_TG_NEG]]-Tabla24[[#This Row],[ESC_NUM_COR_COD_ROS_TG_NEG]]</f>
        <v>0.36315789473684212</v>
      </c>
      <c r="LP92" s="15">
        <f>Tabla24[[#This Row],[PAS_DUR_COR_COD_ROS_TG_NEG]]-Tabla24[[#This Row],[ESC_DUR_COR_COD_ROS_TG_NEG]]</f>
        <v>-637.80000000000018</v>
      </c>
      <c r="LQ92" s="15">
        <f>Tabla24[[#This Row],[PAS_NUM_COR_COD_ROS_TG_NEU]]-Tabla24[[#This Row],[ESC_NUM_COR_COD_ROS_TG_NEU]]</f>
        <v>1.4000000000000004</v>
      </c>
      <c r="LR92" s="15">
        <f>Tabla24[[#This Row],[PAS_DUR_COR_COD_ROS_TG_NEU]]-Tabla24[[#This Row],[ESC_DUR_COR_COD_ROS_TG_NEU]]</f>
        <v>-502.44444444444434</v>
      </c>
      <c r="LS92" s="15">
        <f>Tabla24[[#This Row],[PAS_NUM_COR_COD_ROS_TG_POS]]-Tabla24[[#This Row],[ESC_NUM_COR_COD_ROS_TG_POS]]</f>
        <v>-0.75</v>
      </c>
      <c r="LT92" s="15">
        <f>Tabla24[[#This Row],[PAS_DUR_COR_COD_ROS_TG_POS]]-Tabla24[[#This Row],[ESC_DUR_COR_COD_ROS_TG_POS]]</f>
        <v>-161.15384615384619</v>
      </c>
      <c r="LU92" s="15">
        <f>Tabla24[[#This Row],[PAS_NUM_COR_COD_ROS_TG_TOT]]-Tabla24[[#This Row],[ESC_NUM_COR_COD_ROS_TG_TOT]]</f>
        <v>0.3418079096045199</v>
      </c>
      <c r="LV92" s="15">
        <f>Tabla24[[#This Row],[PAS_DUR_COR_COD_ROS_TG_TOT]]-Tabla24[[#This Row],[ESC_DUR_COR_COD_ROS_TG_TOT]]</f>
        <v>-411.53069053708418</v>
      </c>
      <c r="LW92" s="15">
        <f>Tabla24[[#This Row],[PAS_NUM_COR_COD_ESC_TG_NEG]]-Tabla24[[#This Row],[ESC_NUM_COR_COD_ESC_TG_NEG]]</f>
        <v>-0.15263157894736823</v>
      </c>
      <c r="LX92" s="15">
        <f>Tabla24[[#This Row],[PAS_DUR_COR_COD_ESC_TG_NEG]]-Tabla24[[#This Row],[ESC_DUR_COR_COD_ESC_TG_NEG]]</f>
        <v>-186.01960784313724</v>
      </c>
      <c r="LY92" s="15">
        <f>Tabla24[[#This Row],[PAS_NUM_COR_COD_ESC_TG_NEU]]-Tabla24[[#This Row],[ESC_NUM_COR_COD_ESC_TG_NEU]]</f>
        <v>-1.2999999999999998</v>
      </c>
      <c r="LZ92" s="15">
        <f>Tabla24[[#This Row],[PAS_DUR_COR_COD_ESC_TG_NEU]]-Tabla24[[#This Row],[ESC_DUR_COR_COD_ESC_TG_NEU]]</f>
        <v>-339.60833333333335</v>
      </c>
      <c r="MA92" s="15">
        <f>Tabla24[[#This Row],[PAS_NUM_COR_COD_ESC_TG_POS]]-Tabla24[[#This Row],[ESC_NUM_COR_COD_ESC_TG_POS]]</f>
        <v>0.95000000000000018</v>
      </c>
      <c r="MB92" s="15">
        <f>Tabla24[[#This Row],[PAS_DUR_COR_COD_ESC_TG_POS]]-Tabla24[[#This Row],[ESC_DUR_COR_COD_ESC_TG_POS]]</f>
        <v>224.13333333333344</v>
      </c>
      <c r="MC92" s="15">
        <f>Tabla24[[#This Row],[PAS_NUM_COR_COD_ESC_TG_TOT]]-Tabla24[[#This Row],[ESC_NUM_COR_COD_ESC_TG_TOT]]</f>
        <v>-0.17288135593220311</v>
      </c>
      <c r="MD92" s="15">
        <f>Tabla24[[#This Row],[PAS_DUR_COR_COD_ESC_TG_TOT]]-Tabla24[[#This Row],[ESC_DUR_COR_COD_ESC_TG_TOT]]</f>
        <v>-103.99404255319155</v>
      </c>
    </row>
    <row r="93" spans="1:342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  <c r="KY93" s="15">
        <f>Tabla24[[#This Row],[ROS_NUM_COR_COD_ROS_TG_NEG]]-Tabla24[[#This Row],[PAS_NUM_COR_COD_ROS_TG_NEG]]</f>
        <v>-0.875</v>
      </c>
      <c r="KZ93" s="15">
        <f>Tabla24[[#This Row],[ROS_DUR_COR_COD_ROS_TG_NEG]]-Tabla24[[#This Row],[PAS_DUR_COR_COD_ROS_TG_NEG]]</f>
        <v>78.799999999999955</v>
      </c>
      <c r="LA93" s="15">
        <f>Tabla24[[#This Row],[ROS_NUM_COR_COD_ROS_TG_NEU]]-Tabla24[[#This Row],[PAS_NUM_COR_COD_ROS_TG_NEU]]</f>
        <v>-0.39999999999999991</v>
      </c>
      <c r="LB93" s="15">
        <f>Tabla24[[#This Row],[ROS_DUR_COR_COD_ROS_TG_NEU]]-Tabla24[[#This Row],[PAS_DUR_COR_COD_ROS_TG_NEU]]</f>
        <v>215.67669172932347</v>
      </c>
      <c r="LC93" s="15">
        <f>Tabla24[[#This Row],[ROS_NUM_COR_COD_ROS_TG_POS]]-Tabla24[[#This Row],[PAS_NUM_COR_COD_ROS_TG_POS]]</f>
        <v>1.7333333333333329</v>
      </c>
      <c r="LD93" s="15">
        <f>Tabla24[[#This Row],[ROS_DUR_COR_COD_ROS_TG_POS]]-Tabla24[[#This Row],[PAS_DUR_COR_COD_ROS_TG_POS]]</f>
        <v>750.125</v>
      </c>
      <c r="LE93" s="15">
        <f>Tabla24[[#This Row],[ROS_NUM_COR_COD_ROS_TG_TOT]]-Tabla24[[#This Row],[PAS_NUM_COR_COD_ROS_TG_TOT]]</f>
        <v>0.17307692307692291</v>
      </c>
      <c r="LF93" s="15">
        <f>Tabla24[[#This Row],[ROS_DUR_COR_COD_ROS_TG_TOT]]-Tabla24[[#This Row],[PAS_DUR_COR_COD_ROS_TG_TOT]]</f>
        <v>359.99220779220764</v>
      </c>
      <c r="LG93" s="15">
        <f>Tabla24[[#This Row],[ROS_NUM_COR_COD_ESC_TG_NEG]]-Tabla24[[#This Row],[PAS_NUM_COR_COD_ESC_TG_NEG]]</f>
        <v>-2.375</v>
      </c>
      <c r="LH93" s="15">
        <f>Tabla24[[#This Row],[ROS_DUR_COR_COD_ESC_TG_NEG]]-Tabla24[[#This Row],[PAS_DUR_COR_COD_ESC_TG_NEG]]</f>
        <v>-452.97368421052636</v>
      </c>
      <c r="LI93" s="15">
        <f>Tabla24[[#This Row],[ROS_NUM_COR_COD_ESC_TG_NEU]]-Tabla24[[#This Row],[PAS_NUM_COR_COD_ESC_TG_NEU]]</f>
        <v>-1.8111111111111113</v>
      </c>
      <c r="LJ93" s="15">
        <f>Tabla24[[#This Row],[ROS_NUM_COR_COD_ESC_TG_NEG]]-Tabla24[[#This Row],[PAS_NUM_COR_COD_ESC_TG_NEG]]</f>
        <v>-2.375</v>
      </c>
      <c r="LK93" s="15">
        <f>Tabla24[[#This Row],[ROS_NUM_COR_COD_ESC_TG_POS]]-Tabla24[[#This Row],[PAS_NUM_COR_COD_ESC_TG_POS]]</f>
        <v>-2.0944444444444441</v>
      </c>
      <c r="LL93" s="15">
        <f>Tabla24[[#This Row],[ROS_DUR_COR_COD_ESC_TG_POS]]-Tabla24[[#This Row],[PAS_DUR_COR_COD_ESC_TG_POS]]</f>
        <v>-374.27450980392166</v>
      </c>
      <c r="LM93" s="15">
        <f>Tabla24[[#This Row],[ROS_NUM_COR_COD_ESC_TG_TOT]]-Tabla24[[#This Row],[PAS_NUM_COR_COD_ESC_TG_TOT]]</f>
        <v>-2.0846153846153848</v>
      </c>
      <c r="LN93" s="15">
        <f>Tabla24[[#This Row],[ROS_DUR_COR_COD_ESC_TG_TOT]]-Tabla24[[#This Row],[PAS_DUR_COR_COD_ESC_TG_TOT]]</f>
        <v>-262.55753968253964</v>
      </c>
      <c r="LO93" s="15">
        <f>Tabla24[[#This Row],[PAS_NUM_COR_COD_ROS_TG_NEG]]-Tabla24[[#This Row],[ESC_NUM_COR_COD_ROS_TG_NEG]]</f>
        <v>2.5277777777777777</v>
      </c>
      <c r="LP93" s="15">
        <f>Tabla24[[#This Row],[PAS_DUR_COR_COD_ROS_TG_NEG]]-Tabla24[[#This Row],[ESC_DUR_COR_COD_ROS_TG_NEG]]</f>
        <v>-35.633333333333212</v>
      </c>
      <c r="LQ93" s="15">
        <f>Tabla24[[#This Row],[PAS_NUM_COR_COD_ROS_TG_NEU]]-Tabla24[[#This Row],[ESC_NUM_COR_COD_ROS_TG_NEU]]</f>
        <v>1.8444444444444443</v>
      </c>
      <c r="LR93" s="15">
        <f>Tabla24[[#This Row],[PAS_DUR_COR_COD_ROS_TG_NEU]]-Tabla24[[#This Row],[ESC_DUR_COR_COD_ROS_TG_NEU]]</f>
        <v>306.49473684210523</v>
      </c>
      <c r="LS93" s="15">
        <f>Tabla24[[#This Row],[PAS_NUM_COR_COD_ROS_TG_POS]]-Tabla24[[#This Row],[ESC_NUM_COR_COD_ROS_TG_POS]]</f>
        <v>1.7000000000000002</v>
      </c>
      <c r="LT93" s="15">
        <f>Tabla24[[#This Row],[PAS_DUR_COR_COD_ROS_TG_POS]]-Tabla24[[#This Row],[ESC_DUR_COR_COD_ROS_TG_POS]]</f>
        <v>486.25</v>
      </c>
      <c r="LU93" s="15">
        <f>Tabla24[[#This Row],[PAS_NUM_COR_COD_ROS_TG_TOT]]-Tabla24[[#This Row],[ESC_NUM_COR_COD_ROS_TG_TOT]]</f>
        <v>2.0357142857142856</v>
      </c>
      <c r="LV93" s="15">
        <f>Tabla24[[#This Row],[PAS_DUR_COR_COD_ROS_TG_TOT]]-Tabla24[[#This Row],[ESC_DUR_COR_COD_ROS_TG_TOT]]</f>
        <v>292.60303030303032</v>
      </c>
      <c r="LW93" s="15">
        <f>Tabla24[[#This Row],[PAS_NUM_COR_COD_ESC_TG_NEG]]-Tabla24[[#This Row],[ESC_NUM_COR_COD_ESC_TG_NEG]]</f>
        <v>-0.36111111111111116</v>
      </c>
      <c r="LX93" s="15">
        <f>Tabla24[[#This Row],[PAS_DUR_COR_COD_ESC_TG_NEG]]-Tabla24[[#This Row],[ESC_DUR_COR_COD_ESC_TG_NEG]]</f>
        <v>-416.09774436090231</v>
      </c>
      <c r="LY93" s="15">
        <f>Tabla24[[#This Row],[PAS_NUM_COR_COD_ESC_TG_NEU]]-Tabla24[[#This Row],[ESC_NUM_COR_COD_ESC_TG_NEU]]</f>
        <v>-7.7777777777777501E-2</v>
      </c>
      <c r="LZ93" s="15">
        <f>Tabla24[[#This Row],[PAS_DUR_COR_COD_ESC_TG_NEU]]-Tabla24[[#This Row],[ESC_DUR_COR_COD_ESC_TG_NEU]]</f>
        <v>-392.87142857142862</v>
      </c>
      <c r="MA93" s="15">
        <f>Tabla24[[#This Row],[PAS_NUM_COR_COD_ESC_TG_POS]]-Tabla24[[#This Row],[ESC_NUM_COR_COD_ESC_TG_POS]]</f>
        <v>-1.4499999999999997</v>
      </c>
      <c r="MB93" s="15">
        <f>Tabla24[[#This Row],[PAS_DUR_COR_COD_ESC_TG_POS]]-Tabla24[[#This Row],[ESC_DUR_COR_COD_ESC_TG_POS]]</f>
        <v>-551.55882352941171</v>
      </c>
      <c r="MC93" s="15">
        <f>Tabla24[[#This Row],[PAS_NUM_COR_COD_ESC_TG_TOT]]-Tabla24[[#This Row],[ESC_NUM_COR_COD_ESC_TG_TOT]]</f>
        <v>-0.65714285714285703</v>
      </c>
      <c r="MD93" s="15">
        <f>Tabla24[[#This Row],[PAS_DUR_COR_COD_ESC_TG_TOT]]-Tabla24[[#This Row],[ESC_DUR_COR_COD_ESC_TG_TOT]]</f>
        <v>-466.00811688311694</v>
      </c>
    </row>
    <row r="94" spans="1:342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  <c r="KY94" s="15">
        <f>Tabla24[[#This Row],[ROS_NUM_COR_COD_ROS_TG_NEG]]-Tabla24[[#This Row],[PAS_NUM_COR_COD_ROS_TG_NEG]]</f>
        <v>1.9249999999999998</v>
      </c>
      <c r="KZ94" s="15">
        <f>Tabla24[[#This Row],[ROS_DUR_COR_COD_ROS_TG_NEG]]-Tabla24[[#This Row],[PAS_DUR_COR_COD_ROS_TG_NEG]]</f>
        <v>717.95833333333337</v>
      </c>
      <c r="LA94" s="15">
        <f>Tabla24[[#This Row],[ROS_NUM_COR_COD_ROS_TG_NEU]]-Tabla24[[#This Row],[PAS_NUM_COR_COD_ROS_TG_NEU]]</f>
        <v>0.89999999999999991</v>
      </c>
      <c r="LB94" s="15">
        <f>Tabla24[[#This Row],[ROS_DUR_COR_COD_ROS_TG_NEU]]-Tabla24[[#This Row],[PAS_DUR_COR_COD_ROS_TG_NEU]]</f>
        <v>529.40522875816987</v>
      </c>
      <c r="LC94" s="15">
        <f>Tabla24[[#This Row],[ROS_NUM_COR_COD_ROS_TG_POS]]-Tabla24[[#This Row],[PAS_NUM_COR_COD_ROS_TG_POS]]</f>
        <v>-0.10000000000000009</v>
      </c>
      <c r="LD94" s="15">
        <f>Tabla24[[#This Row],[ROS_DUR_COR_COD_ROS_TG_POS]]-Tabla24[[#This Row],[PAS_DUR_COR_COD_ROS_TG_POS]]</f>
        <v>515.61428571428576</v>
      </c>
      <c r="LE94" s="15">
        <f>Tabla24[[#This Row],[ROS_NUM_COR_COD_ROS_TG_TOT]]-Tabla24[[#This Row],[PAS_NUM_COR_COD_ROS_TG_TOT]]</f>
        <v>0.89230769230769269</v>
      </c>
      <c r="LF94" s="15">
        <f>Tabla24[[#This Row],[ROS_DUR_COR_COD_ROS_TG_TOT]]-Tabla24[[#This Row],[PAS_DUR_COR_COD_ROS_TG_TOT]]</f>
        <v>587.48106060606051</v>
      </c>
      <c r="LG94" s="15">
        <f>Tabla24[[#This Row],[ROS_NUM_COR_COD_ESC_TG_NEG]]-Tabla24[[#This Row],[PAS_NUM_COR_COD_ESC_TG_NEG]]</f>
        <v>-1.2250000000000001</v>
      </c>
      <c r="LH94" s="15">
        <f>Tabla24[[#This Row],[ROS_DUR_COR_COD_ESC_TG_NEG]]-Tabla24[[#This Row],[PAS_DUR_COR_COD_ESC_TG_NEG]]</f>
        <v>-93.941176470588289</v>
      </c>
      <c r="LI94" s="15">
        <f>Tabla24[[#This Row],[ROS_NUM_COR_COD_ESC_TG_NEU]]-Tabla24[[#This Row],[PAS_NUM_COR_COD_ESC_TG_NEU]]</f>
        <v>0</v>
      </c>
      <c r="LJ94" s="15">
        <f>Tabla24[[#This Row],[ROS_NUM_COR_COD_ESC_TG_NEG]]-Tabla24[[#This Row],[PAS_NUM_COR_COD_ESC_TG_NEG]]</f>
        <v>-1.2250000000000001</v>
      </c>
      <c r="LK94" s="15">
        <f>Tabla24[[#This Row],[ROS_NUM_COR_COD_ESC_TG_POS]]-Tabla24[[#This Row],[PAS_NUM_COR_COD_ESC_TG_POS]]</f>
        <v>0.27499999999999991</v>
      </c>
      <c r="LL94" s="15">
        <f>Tabla24[[#This Row],[ROS_DUR_COR_COD_ESC_TG_POS]]-Tabla24[[#This Row],[PAS_DUR_COR_COD_ESC_TG_POS]]</f>
        <v>759.81111111111113</v>
      </c>
      <c r="LM94" s="15">
        <f>Tabla24[[#This Row],[ROS_NUM_COR_COD_ESC_TG_TOT]]-Tabla24[[#This Row],[PAS_NUM_COR_COD_ESC_TG_TOT]]</f>
        <v>-0.32564102564102582</v>
      </c>
      <c r="LN94" s="15">
        <f>Tabla24[[#This Row],[ROS_DUR_COR_COD_ESC_TG_TOT]]-Tabla24[[#This Row],[PAS_DUR_COR_COD_ESC_TG_TOT]]</f>
        <v>173.79931972789109</v>
      </c>
      <c r="LO94" s="15">
        <f>Tabla24[[#This Row],[PAS_NUM_COR_COD_ROS_TG_NEG]]-Tabla24[[#This Row],[ESC_NUM_COR_COD_ROS_TG_NEG]]</f>
        <v>1.7500000000000002</v>
      </c>
      <c r="LP94" s="15">
        <f>Tabla24[[#This Row],[PAS_DUR_COR_COD_ROS_TG_NEG]]-Tabla24[[#This Row],[ESC_DUR_COR_COD_ROS_TG_NEG]]</f>
        <v>195.09523809523807</v>
      </c>
      <c r="LQ94" s="15">
        <f>Tabla24[[#This Row],[PAS_NUM_COR_COD_ROS_TG_NEU]]-Tabla24[[#This Row],[ESC_NUM_COR_COD_ROS_TG_NEU]]</f>
        <v>1.9888888888888889</v>
      </c>
      <c r="LR94" s="15">
        <f>Tabla24[[#This Row],[PAS_DUR_COR_COD_ROS_TG_NEU]]-Tabla24[[#This Row],[ESC_DUR_COR_COD_ROS_TG_NEU]]</f>
        <v>363.8725490196079</v>
      </c>
      <c r="LS94" s="15">
        <f>Tabla24[[#This Row],[PAS_NUM_COR_COD_ROS_TG_POS]]-Tabla24[[#This Row],[ESC_NUM_COR_COD_ROS_TG_POS]]</f>
        <v>1.75</v>
      </c>
      <c r="LT94" s="15">
        <f>Tabla24[[#This Row],[PAS_DUR_COR_COD_ROS_TG_POS]]-Tabla24[[#This Row],[ESC_DUR_COR_COD_ROS_TG_POS]]</f>
        <v>206.10000000000002</v>
      </c>
      <c r="LU94" s="15">
        <f>Tabla24[[#This Row],[PAS_NUM_COR_COD_ROS_TG_TOT]]-Tabla24[[#This Row],[ESC_NUM_COR_COD_ROS_TG_TOT]]</f>
        <v>1.8172413793103446</v>
      </c>
      <c r="LV94" s="15">
        <f>Tabla24[[#This Row],[PAS_DUR_COR_COD_ROS_TG_TOT]]-Tabla24[[#This Row],[ESC_DUR_COR_COD_ROS_TG_TOT]]</f>
        <v>247.87012987012992</v>
      </c>
      <c r="LW94" s="15">
        <f>Tabla24[[#This Row],[PAS_NUM_COR_COD_ESC_TG_NEG]]-Tabla24[[#This Row],[ESC_NUM_COR_COD_ESC_TG_NEG]]</f>
        <v>-1.5500000000000003</v>
      </c>
      <c r="LX94" s="15">
        <f>Tabla24[[#This Row],[PAS_DUR_COR_COD_ESC_TG_NEG]]-Tabla24[[#This Row],[ESC_DUR_COR_COD_ESC_TG_NEG]]</f>
        <v>-564.85882352941167</v>
      </c>
      <c r="LY94" s="15">
        <f>Tabla24[[#This Row],[PAS_NUM_COR_COD_ESC_TG_NEU]]-Tabla24[[#This Row],[ESC_NUM_COR_COD_ESC_TG_NEU]]</f>
        <v>-2.8</v>
      </c>
      <c r="LZ94" s="15">
        <f>Tabla24[[#This Row],[PAS_DUR_COR_COD_ESC_TG_NEU]]-Tabla24[[#This Row],[ESC_DUR_COR_COD_ESC_TG_NEU]]</f>
        <v>-578.96825396825398</v>
      </c>
      <c r="MA94" s="15">
        <f>Tabla24[[#This Row],[PAS_NUM_COR_COD_ESC_TG_POS]]-Tabla24[[#This Row],[ESC_NUM_COR_COD_ESC_TG_POS]]</f>
        <v>-0.94999999999999973</v>
      </c>
      <c r="MB94" s="15">
        <f>Tabla24[[#This Row],[PAS_DUR_COR_COD_ESC_TG_POS]]-Tabla24[[#This Row],[ESC_DUR_COR_COD_ESC_TG_POS]]</f>
        <v>-391.11111111111109</v>
      </c>
      <c r="MC94" s="15">
        <f>Tabla24[[#This Row],[PAS_NUM_COR_COD_ESC_TG_TOT]]-Tabla24[[#This Row],[ESC_NUM_COR_COD_ESC_TG_TOT]]</f>
        <v>-1.745977011494253</v>
      </c>
      <c r="MD94" s="15">
        <f>Tabla24[[#This Row],[PAS_DUR_COR_COD_ESC_TG_TOT]]-Tabla24[[#This Row],[ESC_DUR_COR_COD_ESC_TG_TOT]]</f>
        <v>-510.32230823363818</v>
      </c>
    </row>
    <row r="95" spans="1:342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  <c r="KY95" s="15">
        <f>Tabla24[[#This Row],[ROS_NUM_COR_COD_ROS_TG_NEG]]-Tabla24[[#This Row],[PAS_NUM_COR_COD_ROS_TG_NEG]]</f>
        <v>1.7111111111111108</v>
      </c>
      <c r="KZ95" s="15">
        <f>Tabla24[[#This Row],[ROS_DUR_COR_COD_ROS_TG_NEG]]-Tabla24[[#This Row],[PAS_DUR_COR_COD_ROS_TG_NEG]]</f>
        <v>437.51111111111106</v>
      </c>
      <c r="LA95" s="15">
        <f>Tabla24[[#This Row],[ROS_NUM_COR_COD_ROS_TG_NEU]]-Tabla24[[#This Row],[PAS_NUM_COR_COD_ROS_TG_NEU]]</f>
        <v>1</v>
      </c>
      <c r="LB95" s="15">
        <f>Tabla24[[#This Row],[ROS_DUR_COR_COD_ROS_TG_NEU]]-Tabla24[[#This Row],[PAS_DUR_COR_COD_ROS_TG_NEU]]</f>
        <v>256.99473684210523</v>
      </c>
      <c r="LC95" s="15">
        <f>Tabla24[[#This Row],[ROS_NUM_COR_COD_ROS_TG_POS]]-Tabla24[[#This Row],[PAS_NUM_COR_COD_ROS_TG_POS]]</f>
        <v>0.5</v>
      </c>
      <c r="LD95" s="15">
        <f>Tabla24[[#This Row],[ROS_DUR_COR_COD_ROS_TG_POS]]-Tabla24[[#This Row],[PAS_DUR_COR_COD_ROS_TG_POS]]</f>
        <v>256.57368421052615</v>
      </c>
      <c r="LE95" s="15">
        <f>Tabla24[[#This Row],[ROS_NUM_COR_COD_ROS_TG_TOT]]-Tabla24[[#This Row],[PAS_NUM_COR_COD_ROS_TG_TOT]]</f>
        <v>1.0701149425287362</v>
      </c>
      <c r="LF95" s="15">
        <f>Tabla24[[#This Row],[ROS_DUR_COR_COD_ROS_TG_TOT]]-Tabla24[[#This Row],[PAS_DUR_COR_COD_ROS_TG_TOT]]</f>
        <v>320.87931034482745</v>
      </c>
      <c r="LG95" s="15">
        <f>Tabla24[[#This Row],[ROS_NUM_COR_COD_ESC_TG_NEG]]-Tabla24[[#This Row],[PAS_NUM_COR_COD_ESC_TG_NEG]]</f>
        <v>-2.9888888888888885</v>
      </c>
      <c r="LH95" s="15">
        <f>Tabla24[[#This Row],[ROS_DUR_COR_COD_ESC_TG_NEG]]-Tabla24[[#This Row],[PAS_DUR_COR_COD_ESC_TG_NEG]]</f>
        <v>-557.69999999999993</v>
      </c>
      <c r="LI95" s="15">
        <f>Tabla24[[#This Row],[ROS_NUM_COR_COD_ESC_TG_NEU]]-Tabla24[[#This Row],[PAS_NUM_COR_COD_ESC_TG_NEU]]</f>
        <v>-1.8000000000000003</v>
      </c>
      <c r="LJ95" s="15">
        <f>Tabla24[[#This Row],[ROS_NUM_COR_COD_ESC_TG_NEG]]-Tabla24[[#This Row],[PAS_NUM_COR_COD_ESC_TG_NEG]]</f>
        <v>-2.9888888888888885</v>
      </c>
      <c r="LK95" s="15">
        <f>Tabla24[[#This Row],[ROS_NUM_COR_COD_ESC_TG_POS]]-Tabla24[[#This Row],[PAS_NUM_COR_COD_ESC_TG_POS]]</f>
        <v>-1.25</v>
      </c>
      <c r="LL95" s="15">
        <f>Tabla24[[#This Row],[ROS_DUR_COR_COD_ESC_TG_POS]]-Tabla24[[#This Row],[PAS_DUR_COR_COD_ESC_TG_POS]]</f>
        <v>-325.62631578947367</v>
      </c>
      <c r="LM95" s="15">
        <f>Tabla24[[#This Row],[ROS_NUM_COR_COD_ESC_TG_TOT]]-Tabla24[[#This Row],[PAS_NUM_COR_COD_ESC_TG_TOT]]</f>
        <v>-1.9867816091954023</v>
      </c>
      <c r="LN95" s="15">
        <f>Tabla24[[#This Row],[ROS_DUR_COR_COD_ESC_TG_TOT]]-Tabla24[[#This Row],[PAS_DUR_COR_COD_ESC_TG_TOT]]</f>
        <v>-374.27118644067798</v>
      </c>
      <c r="LO95" s="15">
        <f>Tabla24[[#This Row],[PAS_NUM_COR_COD_ROS_TG_NEG]]-Tabla24[[#This Row],[ESC_NUM_COR_COD_ROS_TG_NEG]]</f>
        <v>1.1777777777777776</v>
      </c>
      <c r="LP95" s="15">
        <f>Tabla24[[#This Row],[PAS_DUR_COR_COD_ROS_TG_NEG]]-Tabla24[[#This Row],[ESC_DUR_COR_COD_ROS_TG_NEG]]</f>
        <v>163.60000000000002</v>
      </c>
      <c r="LQ95" s="15">
        <f>Tabla24[[#This Row],[PAS_NUM_COR_COD_ROS_TG_NEU]]-Tabla24[[#This Row],[ESC_NUM_COR_COD_ROS_TG_NEU]]</f>
        <v>1.3555555555555552</v>
      </c>
      <c r="LR95" s="15">
        <f>Tabla24[[#This Row],[PAS_DUR_COR_COD_ROS_TG_NEU]]-Tabla24[[#This Row],[ESC_DUR_COR_COD_ROS_TG_NEU]]</f>
        <v>97.962406015037573</v>
      </c>
      <c r="LS95" s="15">
        <f>Tabla24[[#This Row],[PAS_NUM_COR_COD_ROS_TG_POS]]-Tabla24[[#This Row],[ESC_NUM_COR_COD_ROS_TG_POS]]</f>
        <v>1.7000000000000002</v>
      </c>
      <c r="LT95" s="15">
        <f>Tabla24[[#This Row],[PAS_DUR_COR_COD_ROS_TG_POS]]-Tabla24[[#This Row],[ESC_DUR_COR_COD_ROS_TG_POS]]</f>
        <v>308.02631578947376</v>
      </c>
      <c r="LU95" s="15">
        <f>Tabla24[[#This Row],[PAS_NUM_COR_COD_ROS_TG_TOT]]-Tabla24[[#This Row],[ESC_NUM_COR_COD_ROS_TG_TOT]]</f>
        <v>1.3904761904761904</v>
      </c>
      <c r="LV95" s="15">
        <f>Tabla24[[#This Row],[PAS_DUR_COR_COD_ROS_TG_TOT]]-Tabla24[[#This Row],[ESC_DUR_COR_COD_ROS_TG_TOT]]</f>
        <v>189.08920539730138</v>
      </c>
      <c r="LW95" s="15">
        <f>Tabla24[[#This Row],[PAS_NUM_COR_COD_ESC_TG_NEG]]-Tabla24[[#This Row],[ESC_NUM_COR_COD_ESC_TG_NEG]]</f>
        <v>-0.45555555555555571</v>
      </c>
      <c r="LX95" s="15">
        <f>Tabla24[[#This Row],[PAS_DUR_COR_COD_ESC_TG_NEG]]-Tabla24[[#This Row],[ESC_DUR_COR_COD_ESC_TG_NEG]]</f>
        <v>-73.677777777777919</v>
      </c>
      <c r="LY95" s="15">
        <f>Tabla24[[#This Row],[PAS_NUM_COR_COD_ESC_TG_NEU]]-Tabla24[[#This Row],[ESC_NUM_COR_COD_ESC_TG_NEU]]</f>
        <v>-0.46666666666666679</v>
      </c>
      <c r="LZ95" s="15">
        <f>Tabla24[[#This Row],[PAS_DUR_COR_COD_ESC_TG_NEU]]-Tabla24[[#This Row],[ESC_DUR_COR_COD_ESC_TG_NEU]]</f>
        <v>-33.922222222222217</v>
      </c>
      <c r="MA95" s="15">
        <f>Tabla24[[#This Row],[PAS_NUM_COR_COD_ESC_TG_POS]]-Tabla24[[#This Row],[ESC_NUM_COR_COD_ESC_TG_POS]]</f>
        <v>-0.74999999999999956</v>
      </c>
      <c r="MB95" s="15">
        <f>Tabla24[[#This Row],[PAS_DUR_COR_COD_ESC_TG_POS]]-Tabla24[[#This Row],[ESC_DUR_COR_COD_ESC_TG_POS]]</f>
        <v>-389.80701754385962</v>
      </c>
      <c r="MC95" s="15">
        <f>Tabla24[[#This Row],[PAS_NUM_COR_COD_ESC_TG_TOT]]-Tabla24[[#This Row],[ESC_NUM_COR_COD_ESC_TG_TOT]]</f>
        <v>-0.54523809523809552</v>
      </c>
      <c r="MD95" s="15">
        <f>Tabla24[[#This Row],[PAS_DUR_COR_COD_ESC_TG_TOT]]-Tabla24[[#This Row],[ESC_DUR_COR_COD_ESC_TG_TOT]]</f>
        <v>-163.17325800376636</v>
      </c>
    </row>
    <row r="96" spans="1:342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  <c r="KY96" s="15">
        <f>Tabla24[[#This Row],[ROS_NUM_COR_COD_ROS_TG_NEG]]-Tabla24[[#This Row],[PAS_NUM_COR_COD_ROS_TG_NEG]]</f>
        <v>1.875</v>
      </c>
      <c r="KZ96" s="15">
        <f>Tabla24[[#This Row],[ROS_DUR_COR_COD_ROS_TG_NEG]]-Tabla24[[#This Row],[PAS_DUR_COR_COD_ROS_TG_NEG]]</f>
        <v>-129.91666666666674</v>
      </c>
      <c r="LA96" s="15">
        <f>Tabla24[[#This Row],[ROS_NUM_COR_COD_ROS_TG_NEU]]-Tabla24[[#This Row],[PAS_NUM_COR_COD_ROS_TG_NEU]]</f>
        <v>2.1499999999999995</v>
      </c>
      <c r="LB96" s="15">
        <f>Tabla24[[#This Row],[ROS_DUR_COR_COD_ROS_TG_NEU]]-Tabla24[[#This Row],[PAS_DUR_COR_COD_ROS_TG_NEU]]</f>
        <v>-67.5</v>
      </c>
      <c r="LC96" s="15">
        <f>Tabla24[[#This Row],[ROS_NUM_COR_COD_ROS_TG_POS]]-Tabla24[[#This Row],[PAS_NUM_COR_COD_ROS_TG_POS]]</f>
        <v>1.8499999999999996</v>
      </c>
      <c r="LD96" s="15">
        <f>Tabla24[[#This Row],[ROS_DUR_COR_COD_ROS_TG_POS]]-Tabla24[[#This Row],[PAS_DUR_COR_COD_ROS_TG_POS]]</f>
        <v>-107.90909090909099</v>
      </c>
      <c r="LE96" s="15">
        <f>Tabla24[[#This Row],[ROS_NUM_COR_COD_ROS_TG_TOT]]-Tabla24[[#This Row],[PAS_NUM_COR_COD_ROS_TG_TOT]]</f>
        <v>1.9690476190476187</v>
      </c>
      <c r="LF96" s="15">
        <f>Tabla24[[#This Row],[ROS_DUR_COR_COD_ROS_TG_TOT]]-Tabla24[[#This Row],[PAS_DUR_COR_COD_ROS_TG_TOT]]</f>
        <v>-93.549999999999955</v>
      </c>
      <c r="LG96" s="15">
        <f>Tabla24[[#This Row],[ROS_NUM_COR_COD_ESC_TG_NEG]]-Tabla24[[#This Row],[PAS_NUM_COR_COD_ESC_TG_NEG]]</f>
        <v>-2.5249999999999999</v>
      </c>
      <c r="LH96" s="15">
        <f>Tabla24[[#This Row],[ROS_DUR_COR_COD_ESC_TG_NEG]]-Tabla24[[#This Row],[PAS_DUR_COR_COD_ESC_TG_NEG]]</f>
        <v>-1294.75</v>
      </c>
      <c r="LI96" s="15">
        <f>Tabla24[[#This Row],[ROS_NUM_COR_COD_ESC_TG_NEU]]-Tabla24[[#This Row],[PAS_NUM_COR_COD_ESC_TG_NEU]]</f>
        <v>-2.6999999999999997</v>
      </c>
      <c r="LJ96" s="15">
        <f>Tabla24[[#This Row],[ROS_NUM_COR_COD_ESC_TG_NEG]]-Tabla24[[#This Row],[PAS_NUM_COR_COD_ESC_TG_NEG]]</f>
        <v>-2.5249999999999999</v>
      </c>
      <c r="LK96" s="15">
        <f>Tabla24[[#This Row],[ROS_NUM_COR_COD_ESC_TG_POS]]-Tabla24[[#This Row],[PAS_NUM_COR_COD_ESC_TG_POS]]</f>
        <v>-2.9000000000000004</v>
      </c>
      <c r="LL96" s="15">
        <f>Tabla24[[#This Row],[ROS_DUR_COR_COD_ESC_TG_POS]]-Tabla24[[#This Row],[PAS_DUR_COR_COD_ESC_TG_POS]]</f>
        <v>-1327.35</v>
      </c>
      <c r="LM96" s="15">
        <f>Tabla24[[#This Row],[ROS_NUM_COR_COD_ESC_TG_TOT]]-Tabla24[[#This Row],[PAS_NUM_COR_COD_ESC_TG_TOT]]</f>
        <v>-2.730952380952381</v>
      </c>
      <c r="LN96" s="15">
        <f>Tabla24[[#This Row],[ROS_DUR_COR_COD_ESC_TG_TOT]]-Tabla24[[#This Row],[PAS_DUR_COR_COD_ESC_TG_TOT]]</f>
        <v>-1357.8789915966386</v>
      </c>
      <c r="LO96" s="15">
        <f>Tabla24[[#This Row],[PAS_NUM_COR_COD_ROS_TG_NEG]]-Tabla24[[#This Row],[ESC_NUM_COR_COD_ROS_TG_NEG]]</f>
        <v>0.5</v>
      </c>
      <c r="LP96" s="15">
        <f>Tabla24[[#This Row],[PAS_DUR_COR_COD_ROS_TG_NEG]]-Tabla24[[#This Row],[ESC_DUR_COR_COD_ROS_TG_NEG]]</f>
        <v>806.13095238095241</v>
      </c>
      <c r="LQ96" s="15">
        <f>Tabla24[[#This Row],[PAS_NUM_COR_COD_ROS_TG_NEU]]-Tabla24[[#This Row],[ESC_NUM_COR_COD_ROS_TG_NEU]]</f>
        <v>1.0500000000000003</v>
      </c>
      <c r="LR96" s="15">
        <f>Tabla24[[#This Row],[PAS_DUR_COR_COD_ROS_TG_NEU]]-Tabla24[[#This Row],[ESC_DUR_COR_COD_ROS_TG_NEU]]</f>
        <v>720.57142857142856</v>
      </c>
      <c r="LS96" s="15">
        <f>Tabla24[[#This Row],[PAS_NUM_COR_COD_ROS_TG_POS]]-Tabla24[[#This Row],[ESC_NUM_COR_COD_ROS_TG_POS]]</f>
        <v>0.625</v>
      </c>
      <c r="LT96" s="15">
        <f>Tabla24[[#This Row],[PAS_DUR_COR_COD_ROS_TG_POS]]-Tabla24[[#This Row],[ESC_DUR_COR_COD_ROS_TG_POS]]</f>
        <v>797.07575757575762</v>
      </c>
      <c r="LU96" s="15">
        <f>Tabla24[[#This Row],[PAS_NUM_COR_COD_ROS_TG_TOT]]-Tabla24[[#This Row],[ESC_NUM_COR_COD_ROS_TG_TOT]]</f>
        <v>0.75897435897435939</v>
      </c>
      <c r="LV96" s="15">
        <f>Tabla24[[#This Row],[PAS_DUR_COR_COD_ROS_TG_TOT]]-Tabla24[[#This Row],[ESC_DUR_COR_COD_ROS_TG_TOT]]</f>
        <v>775.23571428571415</v>
      </c>
      <c r="LW96" s="15">
        <f>Tabla24[[#This Row],[PAS_NUM_COR_COD_ESC_TG_NEG]]-Tabla24[[#This Row],[ESC_NUM_COR_COD_ESC_TG_NEG]]</f>
        <v>0.39999999999999991</v>
      </c>
      <c r="LX96" s="15">
        <f>Tabla24[[#This Row],[PAS_DUR_COR_COD_ESC_TG_NEG]]-Tabla24[[#This Row],[ESC_DUR_COR_COD_ESC_TG_NEG]]</f>
        <v>791.95833333333326</v>
      </c>
      <c r="LY96" s="15">
        <f>Tabla24[[#This Row],[PAS_NUM_COR_COD_ESC_TG_NEU]]-Tabla24[[#This Row],[ESC_NUM_COR_COD_ESC_TG_NEU]]</f>
        <v>-1.1000000000000005</v>
      </c>
      <c r="LZ96" s="15">
        <f>Tabla24[[#This Row],[PAS_DUR_COR_COD_ESC_TG_NEU]]-Tabla24[[#This Row],[ESC_DUR_COR_COD_ESC_TG_NEU]]</f>
        <v>555.4454545454546</v>
      </c>
      <c r="MA96" s="15">
        <f>Tabla24[[#This Row],[PAS_NUM_COR_COD_ESC_TG_POS]]-Tabla24[[#This Row],[ESC_NUM_COR_COD_ESC_TG_POS]]</f>
        <v>-1.0249999999999999</v>
      </c>
      <c r="MB96" s="15">
        <f>Tabla24[[#This Row],[PAS_DUR_COR_COD_ESC_TG_POS]]-Tabla24[[#This Row],[ESC_DUR_COR_COD_ESC_TG_POS]]</f>
        <v>519.125</v>
      </c>
      <c r="MC96" s="15">
        <f>Tabla24[[#This Row],[PAS_NUM_COR_COD_ESC_TG_TOT]]-Tabla24[[#This Row],[ESC_NUM_COR_COD_ESC_TG_TOT]]</f>
        <v>-0.59871794871794837</v>
      </c>
      <c r="MD96" s="15">
        <f>Tabla24[[#This Row],[PAS_DUR_COR_COD_ESC_TG_TOT]]-Tabla24[[#This Row],[ESC_DUR_COR_COD_ESC_TG_TOT]]</f>
        <v>610.84505494505493</v>
      </c>
    </row>
    <row r="97" spans="1:342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  <c r="KY97" s="15">
        <f>Tabla24[[#This Row],[ROS_NUM_COR_COD_ROS_TG_NEG]]-Tabla24[[#This Row],[PAS_NUM_COR_COD_ROS_TG_NEG]]</f>
        <v>1.7222222222222219</v>
      </c>
      <c r="KZ97" s="15">
        <f>Tabla24[[#This Row],[ROS_DUR_COR_COD_ROS_TG_NEG]]-Tabla24[[#This Row],[PAS_DUR_COR_COD_ROS_TG_NEG]]</f>
        <v>117.625</v>
      </c>
      <c r="LA97" s="15">
        <f>Tabla24[[#This Row],[ROS_NUM_COR_COD_ROS_TG_NEU]]-Tabla24[[#This Row],[PAS_NUM_COR_COD_ROS_TG_NEU]]</f>
        <v>1.5947368421052635</v>
      </c>
      <c r="LB97" s="15">
        <f>Tabla24[[#This Row],[ROS_DUR_COR_COD_ROS_TG_NEU]]-Tabla24[[#This Row],[PAS_DUR_COR_COD_ROS_TG_NEU]]</f>
        <v>110.92929292929284</v>
      </c>
      <c r="LC97" s="15">
        <f>Tabla24[[#This Row],[ROS_NUM_COR_COD_ROS_TG_POS]]-Tabla24[[#This Row],[PAS_NUM_COR_COD_ROS_TG_POS]]</f>
        <v>0.5</v>
      </c>
      <c r="LD97" s="15">
        <f>Tabla24[[#This Row],[ROS_DUR_COR_COD_ROS_TG_POS]]-Tabla24[[#This Row],[PAS_DUR_COR_COD_ROS_TG_POS]]</f>
        <v>-526.88888888888891</v>
      </c>
      <c r="LE97" s="15">
        <f>Tabla24[[#This Row],[ROS_NUM_COR_COD_ROS_TG_TOT]]-Tabla24[[#This Row],[PAS_NUM_COR_COD_ROS_TG_TOT]]</f>
        <v>1.258934169278997</v>
      </c>
      <c r="LF97" s="15">
        <f>Tabla24[[#This Row],[ROS_DUR_COR_COD_ROS_TG_TOT]]-Tabla24[[#This Row],[PAS_DUR_COR_COD_ROS_TG_TOT]]</f>
        <v>-100.85096153846143</v>
      </c>
      <c r="LG97" s="15">
        <f>Tabla24[[#This Row],[ROS_NUM_COR_COD_ESC_TG_NEG]]-Tabla24[[#This Row],[PAS_NUM_COR_COD_ESC_TG_NEG]]</f>
        <v>-1.1111111111111112</v>
      </c>
      <c r="LH97" s="15">
        <f>Tabla24[[#This Row],[ROS_DUR_COR_COD_ESC_TG_NEG]]-Tabla24[[#This Row],[PAS_DUR_COR_COD_ESC_TG_NEG]]</f>
        <v>-217.29999999999995</v>
      </c>
      <c r="LI97" s="15">
        <f>Tabla24[[#This Row],[ROS_NUM_COR_COD_ESC_TG_NEU]]-Tabla24[[#This Row],[PAS_NUM_COR_COD_ESC_TG_NEU]]</f>
        <v>-0.85263157894736841</v>
      </c>
      <c r="LJ97" s="15">
        <f>Tabla24[[#This Row],[ROS_NUM_COR_COD_ESC_TG_NEG]]-Tabla24[[#This Row],[PAS_NUM_COR_COD_ESC_TG_NEG]]</f>
        <v>-1.1111111111111112</v>
      </c>
      <c r="LK97" s="15">
        <f>Tabla24[[#This Row],[ROS_NUM_COR_COD_ESC_TG_POS]]-Tabla24[[#This Row],[PAS_NUM_COR_COD_ESC_TG_POS]]</f>
        <v>-0.39999999999999991</v>
      </c>
      <c r="LL97" s="15">
        <f>Tabla24[[#This Row],[ROS_DUR_COR_COD_ESC_TG_POS]]-Tabla24[[#This Row],[PAS_DUR_COR_COD_ESC_TG_POS]]</f>
        <v>-394.77922077922085</v>
      </c>
      <c r="LM97" s="15">
        <f>Tabla24[[#This Row],[ROS_NUM_COR_COD_ESC_TG_TOT]]-Tabla24[[#This Row],[PAS_NUM_COR_COD_ESC_TG_TOT]]</f>
        <v>-0.78056426332288398</v>
      </c>
      <c r="LN97" s="15">
        <f>Tabla24[[#This Row],[ROS_DUR_COR_COD_ESC_TG_TOT]]-Tabla24[[#This Row],[PAS_DUR_COR_COD_ESC_TG_TOT]]</f>
        <v>-583.68007662835248</v>
      </c>
      <c r="LO97" s="15">
        <f>Tabla24[[#This Row],[PAS_NUM_COR_COD_ROS_TG_NEG]]-Tabla24[[#This Row],[ESC_NUM_COR_COD_ROS_TG_NEG]]</f>
        <v>2.3888888888888888</v>
      </c>
      <c r="LP97" s="15">
        <f>Tabla24[[#This Row],[PAS_DUR_COR_COD_ROS_TG_NEG]]-Tabla24[[#This Row],[ESC_DUR_COR_COD_ROS_TG_NEG]]</f>
        <v>757</v>
      </c>
      <c r="LQ97" s="15">
        <f>Tabla24[[#This Row],[PAS_NUM_COR_COD_ROS_TG_NEU]]-Tabla24[[#This Row],[ESC_NUM_COR_COD_ROS_TG_NEU]]</f>
        <v>-9.4736842105263452E-2</v>
      </c>
      <c r="LR97" s="15">
        <f>Tabla24[[#This Row],[PAS_DUR_COR_COD_ROS_TG_NEU]]-Tabla24[[#This Row],[ESC_DUR_COR_COD_ROS_TG_NEU]]</f>
        <v>285.0151515151515</v>
      </c>
      <c r="LS97" s="15">
        <f>Tabla24[[#This Row],[PAS_NUM_COR_COD_ROS_TG_POS]]-Tabla24[[#This Row],[ESC_NUM_COR_COD_ROS_TG_POS]]</f>
        <v>1.1666666666666665</v>
      </c>
      <c r="LT97" s="15">
        <f>Tabla24[[#This Row],[PAS_DUR_COR_COD_ROS_TG_POS]]-Tabla24[[#This Row],[ESC_DUR_COR_COD_ROS_TG_POS]]</f>
        <v>964</v>
      </c>
      <c r="LU97" s="15">
        <f>Tabla24[[#This Row],[PAS_NUM_COR_COD_ROS_TG_TOT]]-Tabla24[[#This Row],[ESC_NUM_COR_COD_ROS_TG_TOT]]</f>
        <v>1.1548589341692788</v>
      </c>
      <c r="LV97" s="15">
        <f>Tabla24[[#This Row],[PAS_DUR_COR_COD_ROS_TG_TOT]]-Tabla24[[#This Row],[ESC_DUR_COR_COD_ROS_TG_TOT]]</f>
        <v>655.28308823529414</v>
      </c>
      <c r="LW97" s="15">
        <f>Tabla24[[#This Row],[PAS_NUM_COR_COD_ESC_TG_NEG]]-Tabla24[[#This Row],[ESC_NUM_COR_COD_ESC_TG_NEG]]</f>
        <v>-1.7777777777777777</v>
      </c>
      <c r="LX97" s="15">
        <f>Tabla24[[#This Row],[PAS_DUR_COR_COD_ESC_TG_NEG]]-Tabla24[[#This Row],[ESC_DUR_COR_COD_ESC_TG_NEG]]</f>
        <v>239.5</v>
      </c>
      <c r="LY97" s="15">
        <f>Tabla24[[#This Row],[PAS_NUM_COR_COD_ESC_TG_NEU]]-Tabla24[[#This Row],[ESC_NUM_COR_COD_ESC_TG_NEU]]</f>
        <v>5.2631578947368585E-2</v>
      </c>
      <c r="LZ97" s="15">
        <f>Tabla24[[#This Row],[PAS_DUR_COR_COD_ESC_TG_NEU]]-Tabla24[[#This Row],[ESC_DUR_COR_COD_ESC_TG_NEU]]</f>
        <v>1136.3611111111111</v>
      </c>
      <c r="MA97" s="15">
        <f>Tabla24[[#This Row],[PAS_NUM_COR_COD_ESC_TG_POS]]-Tabla24[[#This Row],[ESC_NUM_COR_COD_ESC_TG_POS]]</f>
        <v>-0.55555555555555536</v>
      </c>
      <c r="MB97" s="15">
        <f>Tabla24[[#This Row],[PAS_DUR_COR_COD_ESC_TG_POS]]-Tabla24[[#This Row],[ESC_DUR_COR_COD_ESC_TG_POS]]</f>
        <v>377.13636363636374</v>
      </c>
      <c r="MC97" s="15">
        <f>Tabla24[[#This Row],[PAS_NUM_COR_COD_ESC_TG_TOT]]-Tabla24[[#This Row],[ESC_NUM_COR_COD_ESC_TG_TOT]]</f>
        <v>-0.77115987460815072</v>
      </c>
      <c r="MD97" s="15">
        <f>Tabla24[[#This Row],[PAS_DUR_COR_COD_ESC_TG_TOT]]-Tabla24[[#This Row],[ESC_DUR_COR_COD_ESC_TG_TOT]]</f>
        <v>546.88378033205618</v>
      </c>
    </row>
    <row r="98" spans="1:342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  <c r="KY98" s="15">
        <f>Tabla24[[#This Row],[ROS_NUM_COR_COD_ROS_TG_NEG]]-Tabla24[[#This Row],[PAS_NUM_COR_COD_ROS_TG_NEG]]</f>
        <v>2.4111111111111105</v>
      </c>
      <c r="KZ98" s="15">
        <f>Tabla24[[#This Row],[ROS_DUR_COR_COD_ROS_TG_NEG]]-Tabla24[[#This Row],[PAS_DUR_COR_COD_ROS_TG_NEG]]</f>
        <v>827.07602339181267</v>
      </c>
      <c r="LA98" s="15">
        <f>Tabla24[[#This Row],[ROS_NUM_COR_COD_ROS_TG_NEU]]-Tabla24[[#This Row],[PAS_NUM_COR_COD_ROS_TG_NEU]]</f>
        <v>3</v>
      </c>
      <c r="LB98" s="15">
        <f>Tabla24[[#This Row],[ROS_DUR_COR_COD_ROS_TG_NEU]]-Tabla24[[#This Row],[PAS_DUR_COR_COD_ROS_TG_NEU]]</f>
        <v>1030.5111111111112</v>
      </c>
      <c r="LC98" s="15">
        <f>Tabla24[[#This Row],[ROS_NUM_COR_COD_ROS_TG_POS]]-Tabla24[[#This Row],[PAS_NUM_COR_COD_ROS_TG_POS]]</f>
        <v>2.4500000000000002</v>
      </c>
      <c r="LD98" s="15">
        <f>Tabla24[[#This Row],[ROS_DUR_COR_COD_ROS_TG_POS]]-Tabla24[[#This Row],[PAS_DUR_COR_COD_ROS_TG_POS]]</f>
        <v>924.82222222222208</v>
      </c>
      <c r="LE98" s="15">
        <f>Tabla24[[#This Row],[ROS_NUM_COR_COD_ROS_TG_TOT]]-Tabla24[[#This Row],[PAS_NUM_COR_COD_ROS_TG_TOT]]</f>
        <v>2.6224137931034486</v>
      </c>
      <c r="LF98" s="15">
        <f>Tabla24[[#This Row],[ROS_DUR_COR_COD_ROS_TG_TOT]]-Tabla24[[#This Row],[PAS_DUR_COR_COD_ROS_TG_TOT]]</f>
        <v>927.23510971786845</v>
      </c>
      <c r="LG98" s="15">
        <f>Tabla24[[#This Row],[ROS_NUM_COR_COD_ESC_TG_NEG]]-Tabla24[[#This Row],[PAS_NUM_COR_COD_ESC_TG_NEG]]</f>
        <v>-2.7444444444444445</v>
      </c>
      <c r="LH98" s="15">
        <f>Tabla24[[#This Row],[ROS_DUR_COR_COD_ESC_TG_NEG]]-Tabla24[[#This Row],[PAS_DUR_COR_COD_ESC_TG_NEG]]</f>
        <v>-634.18421052631584</v>
      </c>
      <c r="LI98" s="15">
        <f>Tabla24[[#This Row],[ROS_NUM_COR_COD_ESC_TG_NEU]]-Tabla24[[#This Row],[PAS_NUM_COR_COD_ESC_TG_NEU]]</f>
        <v>-3.2</v>
      </c>
      <c r="LJ98" s="15">
        <f>Tabla24[[#This Row],[ROS_NUM_COR_COD_ESC_TG_NEG]]-Tabla24[[#This Row],[PAS_NUM_COR_COD_ESC_TG_NEG]]</f>
        <v>-2.7444444444444445</v>
      </c>
      <c r="LK98" s="15">
        <f>Tabla24[[#This Row],[ROS_NUM_COR_COD_ESC_TG_POS]]-Tabla24[[#This Row],[PAS_NUM_COR_COD_ESC_TG_POS]]</f>
        <v>-3.0999999999999996</v>
      </c>
      <c r="LL98" s="15">
        <f>Tabla24[[#This Row],[ROS_DUR_COR_COD_ESC_TG_POS]]-Tabla24[[#This Row],[PAS_DUR_COR_COD_ESC_TG_POS]]</f>
        <v>-557.77631578947376</v>
      </c>
      <c r="LM98" s="15">
        <f>Tabla24[[#This Row],[ROS_NUM_COR_COD_ESC_TG_TOT]]-Tabla24[[#This Row],[PAS_NUM_COR_COD_ESC_TG_TOT]]</f>
        <v>-3.0137931034482759</v>
      </c>
      <c r="LN98" s="15">
        <f>Tabla24[[#This Row],[ROS_DUR_COR_COD_ESC_TG_TOT]]-Tabla24[[#This Row],[PAS_DUR_COR_COD_ESC_TG_TOT]]</f>
        <v>-642.81896551724139</v>
      </c>
      <c r="LO98" s="15">
        <f>Tabla24[[#This Row],[PAS_NUM_COR_COD_ROS_TG_NEG]]-Tabla24[[#This Row],[ESC_NUM_COR_COD_ROS_TG_NEG]]</f>
        <v>2.2555555555555555</v>
      </c>
      <c r="LP98" s="15">
        <f>Tabla24[[#This Row],[PAS_DUR_COR_COD_ROS_TG_NEG]]-Tabla24[[#This Row],[ESC_DUR_COR_COD_ROS_TG_NEG]]</f>
        <v>455.16842105263163</v>
      </c>
      <c r="LQ98" s="15">
        <f>Tabla24[[#This Row],[PAS_NUM_COR_COD_ROS_TG_NEU]]-Tabla24[[#This Row],[ESC_NUM_COR_COD_ROS_TG_NEU]]</f>
        <v>1.8333333333333333</v>
      </c>
      <c r="LR98" s="15">
        <f>Tabla24[[#This Row],[PAS_DUR_COR_COD_ROS_TG_NEU]]-Tabla24[[#This Row],[ESC_DUR_COR_COD_ROS_TG_NEU]]</f>
        <v>378.05555555555554</v>
      </c>
      <c r="LS98" s="15">
        <f>Tabla24[[#This Row],[PAS_NUM_COR_COD_ROS_TG_POS]]-Tabla24[[#This Row],[ESC_NUM_COR_COD_ROS_TG_POS]]</f>
        <v>0.56111111111111134</v>
      </c>
      <c r="LT98" s="15">
        <f>Tabla24[[#This Row],[PAS_DUR_COR_COD_ROS_TG_POS]]-Tabla24[[#This Row],[ESC_DUR_COR_COD_ROS_TG_POS]]</f>
        <v>252.6111111111112</v>
      </c>
      <c r="LU98" s="15">
        <f>Tabla24[[#This Row],[PAS_NUM_COR_COD_ROS_TG_TOT]]-Tabla24[[#This Row],[ESC_NUM_COR_COD_ROS_TG_TOT]]</f>
        <v>1.5499999999999998</v>
      </c>
      <c r="LV98" s="15">
        <f>Tabla24[[#This Row],[PAS_DUR_COR_COD_ROS_TG_TOT]]-Tabla24[[#This Row],[ESC_DUR_COR_COD_ROS_TG_TOT]]</f>
        <v>348.65454545454554</v>
      </c>
      <c r="LW98" s="15">
        <f>Tabla24[[#This Row],[PAS_NUM_COR_COD_ESC_TG_NEG]]-Tabla24[[#This Row],[ESC_NUM_COR_COD_ESC_TG_NEG]]</f>
        <v>-2.8111111111111109</v>
      </c>
      <c r="LX98" s="15">
        <f>Tabla24[[#This Row],[PAS_DUR_COR_COD_ESC_TG_NEG]]-Tabla24[[#This Row],[ESC_DUR_COR_COD_ESC_TG_NEG]]</f>
        <v>-625.09356725146199</v>
      </c>
      <c r="LY98" s="15">
        <f>Tabla24[[#This Row],[PAS_NUM_COR_COD_ESC_TG_NEU]]-Tabla24[[#This Row],[ESC_NUM_COR_COD_ESC_TG_NEU]]</f>
        <v>-2.1888888888888891</v>
      </c>
      <c r="LZ98" s="15">
        <f>Tabla24[[#This Row],[PAS_DUR_COR_COD_ESC_TG_NEU]]-Tabla24[[#This Row],[ESC_DUR_COR_COD_ESC_TG_NEU]]</f>
        <v>-570.45555555555575</v>
      </c>
      <c r="MA98" s="15">
        <f>Tabla24[[#This Row],[PAS_NUM_COR_COD_ESC_TG_POS]]-Tabla24[[#This Row],[ESC_NUM_COR_COD_ESC_TG_POS]]</f>
        <v>-0.20000000000000018</v>
      </c>
      <c r="MB98" s="15">
        <f>Tabla24[[#This Row],[PAS_DUR_COR_COD_ESC_TG_POS]]-Tabla24[[#This Row],[ESC_DUR_COR_COD_ESC_TG_POS]]</f>
        <v>-8.2514619883040723</v>
      </c>
      <c r="MC98" s="15">
        <f>Tabla24[[#This Row],[PAS_NUM_COR_COD_ESC_TG_TOT]]-Tabla24[[#This Row],[ESC_NUM_COR_COD_ESC_TG_TOT]]</f>
        <v>-1.7333333333333329</v>
      </c>
      <c r="MD98" s="15">
        <f>Tabla24[[#This Row],[PAS_DUR_COR_COD_ESC_TG_TOT]]-Tabla24[[#This Row],[ESC_DUR_COR_COD_ESC_TG_TOT]]</f>
        <v>-400.6347381864623</v>
      </c>
    </row>
    <row r="99" spans="1:342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  <c r="KY99" s="15">
        <f>Tabla24[[#This Row],[ROS_NUM_COR_COD_ROS_TG_NEG]]-Tabla24[[#This Row],[PAS_NUM_COR_COD_ROS_TG_NEG]]</f>
        <v>3.1695906432748537</v>
      </c>
      <c r="KZ99" s="15">
        <f>Tabla24[[#This Row],[ROS_DUR_COR_COD_ROS_TG_NEG]]-Tabla24[[#This Row],[PAS_DUR_COR_COD_ROS_TG_NEG]]</f>
        <v>583.28571428571433</v>
      </c>
      <c r="LA99" s="15">
        <f>Tabla24[[#This Row],[ROS_NUM_COR_COD_ROS_TG_NEU]]-Tabla24[[#This Row],[PAS_NUM_COR_COD_ROS_TG_NEU]]</f>
        <v>2.7777777777777777</v>
      </c>
      <c r="LB99" s="15">
        <f>Tabla24[[#This Row],[ROS_DUR_COR_COD_ROS_TG_NEU]]-Tabla24[[#This Row],[PAS_DUR_COR_COD_ROS_TG_NEU]]</f>
        <v>1447</v>
      </c>
      <c r="LC99" s="15">
        <f>Tabla24[[#This Row],[ROS_NUM_COR_COD_ROS_TG_POS]]-Tabla24[[#This Row],[PAS_NUM_COR_COD_ROS_TG_POS]]</f>
        <v>2.6166666666666667</v>
      </c>
      <c r="LD99" s="15">
        <f>Tabla24[[#This Row],[ROS_DUR_COR_COD_ROS_TG_POS]]-Tabla24[[#This Row],[PAS_DUR_COR_COD_ROS_TG_POS]]</f>
        <v>904.33333333333326</v>
      </c>
      <c r="LE99" s="15">
        <f>Tabla24[[#This Row],[ROS_NUM_COR_COD_ROS_TG_TOT]]-Tabla24[[#This Row],[PAS_NUM_COR_COD_ROS_TG_TOT]]</f>
        <v>2.8549905838041432</v>
      </c>
      <c r="LF99" s="15">
        <f>Tabla24[[#This Row],[ROS_DUR_COR_COD_ROS_TG_TOT]]-Tabla24[[#This Row],[PAS_DUR_COR_COD_ROS_TG_TOT]]</f>
        <v>882.66666666666674</v>
      </c>
      <c r="LG99" s="15">
        <f>Tabla24[[#This Row],[ROS_NUM_COR_COD_ESC_TG_NEG]]-Tabla24[[#This Row],[PAS_NUM_COR_COD_ESC_TG_NEG]]</f>
        <v>2.0760233918128659</v>
      </c>
      <c r="LH99" s="15">
        <f>Tabla24[[#This Row],[ROS_DUR_COR_COD_ESC_TG_NEG]]-Tabla24[[#This Row],[PAS_DUR_COR_COD_ESC_TG_NEG]]</f>
        <v>-116.83333333333337</v>
      </c>
      <c r="LI99" s="15">
        <f>Tabla24[[#This Row],[ROS_NUM_COR_COD_ESC_TG_NEU]]-Tabla24[[#This Row],[PAS_NUM_COR_COD_ESC_TG_NEU]]</f>
        <v>1.6666666666666667</v>
      </c>
      <c r="LJ99" s="15">
        <f>Tabla24[[#This Row],[ROS_NUM_COR_COD_ESC_TG_NEG]]-Tabla24[[#This Row],[PAS_NUM_COR_COD_ESC_TG_NEG]]</f>
        <v>2.0760233918128659</v>
      </c>
      <c r="LK99" s="15">
        <f>Tabla24[[#This Row],[ROS_NUM_COR_COD_ESC_TG_POS]]-Tabla24[[#This Row],[PAS_NUM_COR_COD_ESC_TG_POS]]</f>
        <v>1.7111111111111112</v>
      </c>
      <c r="LL99" s="15">
        <f>Tabla24[[#This Row],[ROS_DUR_COR_COD_ESC_TG_POS]]-Tabla24[[#This Row],[PAS_DUR_COR_COD_ESC_TG_POS]]</f>
        <v>-554.42857142857144</v>
      </c>
      <c r="LM99" s="15">
        <f>Tabla24[[#This Row],[ROS_NUM_COR_COD_ESC_TG_TOT]]-Tabla24[[#This Row],[PAS_NUM_COR_COD_ESC_TG_TOT]]</f>
        <v>1.8198367859384807</v>
      </c>
      <c r="LN99" s="15">
        <f>Tabla24[[#This Row],[ROS_DUR_COR_COD_ESC_TG_TOT]]-Tabla24[[#This Row],[PAS_DUR_COR_COD_ESC_TG_TOT]]</f>
        <v>-386.33333333333337</v>
      </c>
      <c r="LO99" s="15">
        <f>Tabla24[[#This Row],[PAS_NUM_COR_COD_ROS_TG_NEG]]-Tabla24[[#This Row],[ESC_NUM_COR_COD_ROS_TG_NEG]]</f>
        <v>-3.0473684210526315</v>
      </c>
      <c r="LP99" s="15">
        <f>Tabla24[[#This Row],[PAS_DUR_COR_COD_ROS_TG_NEG]]-Tabla24[[#This Row],[ESC_DUR_COR_COD_ROS_TG_NEG]]</f>
        <v>-1084.2</v>
      </c>
      <c r="LQ99" s="15">
        <f>Tabla24[[#This Row],[PAS_NUM_COR_COD_ROS_TG_NEU]]-Tabla24[[#This Row],[ESC_NUM_COR_COD_ROS_TG_NEU]]</f>
        <v>-3.2222222222222223</v>
      </c>
      <c r="LR99" s="15">
        <f>Tabla24[[#This Row],[PAS_DUR_COR_COD_ROS_TG_NEU]]-Tabla24[[#This Row],[ESC_DUR_COR_COD_ROS_TG_NEU]]</f>
        <v>-768.14285714285711</v>
      </c>
      <c r="LS99" s="15">
        <f>Tabla24[[#This Row],[PAS_NUM_COR_COD_ROS_TG_POS]]-Tabla24[[#This Row],[ESC_NUM_COR_COD_ROS_TG_POS]]</f>
        <v>-1.3499999999999999</v>
      </c>
      <c r="LT99" s="15">
        <f>Tabla24[[#This Row],[PAS_DUR_COR_COD_ROS_TG_POS]]-Tabla24[[#This Row],[ESC_DUR_COR_COD_ROS_TG_POS]]</f>
        <v>-209.66666666666669</v>
      </c>
      <c r="LU99" s="15">
        <f>Tabla24[[#This Row],[PAS_NUM_COR_COD_ROS_TG_TOT]]-Tabla24[[#This Row],[ESC_NUM_COR_COD_ROS_TG_TOT]]</f>
        <v>-2.517825832846289</v>
      </c>
      <c r="LV99" s="15">
        <f>Tabla24[[#This Row],[PAS_DUR_COR_COD_ROS_TG_TOT]]-Tabla24[[#This Row],[ESC_DUR_COR_COD_ROS_TG_TOT]]</f>
        <v>-597</v>
      </c>
      <c r="LW99" s="15">
        <f>Tabla24[[#This Row],[PAS_NUM_COR_COD_ESC_TG_NEG]]-Tabla24[[#This Row],[ESC_NUM_COR_COD_ESC_TG_NEG]]</f>
        <v>-2.0315789473684212</v>
      </c>
      <c r="LX99" s="15">
        <f>Tabla24[[#This Row],[PAS_DUR_COR_COD_ESC_TG_NEG]]-Tabla24[[#This Row],[ESC_DUR_COR_COD_ESC_TG_NEG]]</f>
        <v>347</v>
      </c>
      <c r="LY99" s="15">
        <f>Tabla24[[#This Row],[PAS_NUM_COR_COD_ESC_TG_NEU]]-Tabla24[[#This Row],[ESC_NUM_COR_COD_ESC_TG_NEU]]</f>
        <v>-4</v>
      </c>
      <c r="LZ99" s="15">
        <f>Tabla24[[#This Row],[PAS_DUR_COR_COD_ESC_TG_NEU]]-Tabla24[[#This Row],[ESC_DUR_COR_COD_ESC_TG_NEU]]</f>
        <v>-1098.8333333333333</v>
      </c>
      <c r="MA99" s="15">
        <f>Tabla24[[#This Row],[PAS_NUM_COR_COD_ESC_TG_POS]]-Tabla24[[#This Row],[ESC_NUM_COR_COD_ESC_TG_POS]]</f>
        <v>-4</v>
      </c>
      <c r="MB99" s="15">
        <f>Tabla24[[#This Row],[PAS_DUR_COR_COD_ESC_TG_POS]]-Tabla24[[#This Row],[ESC_DUR_COR_COD_ESC_TG_POS]]</f>
        <v>147.875</v>
      </c>
      <c r="MC99" s="15">
        <f>Tabla24[[#This Row],[PAS_NUM_COR_COD_ESC_TG_TOT]]-Tabla24[[#This Row],[ESC_NUM_COR_COD_ESC_TG_TOT]]</f>
        <v>-3.3319696084161308</v>
      </c>
      <c r="MD99" s="15">
        <f>Tabla24[[#This Row],[PAS_DUR_COR_COD_ESC_TG_TOT]]-Tabla24[[#This Row],[ESC_DUR_COR_COD_ESC_TG_TOT]]</f>
        <v>151.70000000000005</v>
      </c>
    </row>
    <row r="100" spans="1:342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  <c r="KY100" s="15">
        <f>Tabla24[[#This Row],[ROS_NUM_COR_COD_ROS_TG_NEG]]-Tabla24[[#This Row],[PAS_NUM_COR_COD_ROS_TG_NEG]]</f>
        <v>5</v>
      </c>
      <c r="KZ100" s="15">
        <f>Tabla24[[#This Row],[ROS_DUR_COR_COD_ROS_TG_NEG]]-Tabla24[[#This Row],[PAS_DUR_COR_COD_ROS_TG_NEG]]</f>
        <v>916.75</v>
      </c>
      <c r="LA100" s="15">
        <f>Tabla24[[#This Row],[ROS_NUM_COR_COD_ROS_TG_NEU]]-Tabla24[[#This Row],[PAS_NUM_COR_COD_ROS_TG_NEU]]</f>
        <v>4.9000000000000004</v>
      </c>
      <c r="LB100" s="15">
        <f>Tabla24[[#This Row],[ROS_DUR_COR_COD_ROS_TG_NEU]]-Tabla24[[#This Row],[PAS_DUR_COR_COD_ROS_TG_NEU]]</f>
        <v>1043.0999999999999</v>
      </c>
      <c r="LC100" s="15">
        <f>Tabla24[[#This Row],[ROS_NUM_COR_COD_ROS_TG_POS]]-Tabla24[[#This Row],[PAS_NUM_COR_COD_ROS_TG_POS]]</f>
        <v>4.4000000000000004</v>
      </c>
      <c r="LD100" s="15">
        <f>Tabla24[[#This Row],[ROS_DUR_COR_COD_ROS_TG_POS]]-Tabla24[[#This Row],[PAS_DUR_COR_COD_ROS_TG_POS]]</f>
        <v>942.4</v>
      </c>
      <c r="LE100" s="15">
        <f>Tabla24[[#This Row],[ROS_NUM_COR_COD_ROS_TG_TOT]]-Tabla24[[#This Row],[PAS_NUM_COR_COD_ROS_TG_TOT]]</f>
        <v>4.75</v>
      </c>
      <c r="LF100" s="15">
        <f>Tabla24[[#This Row],[ROS_DUR_COR_COD_ROS_TG_TOT]]-Tabla24[[#This Row],[PAS_DUR_COR_COD_ROS_TG_TOT]]</f>
        <v>971.03571428571433</v>
      </c>
      <c r="LG100" s="15">
        <f>Tabla24[[#This Row],[ROS_NUM_COR_COD_ESC_TG_NEG]]-Tabla24[[#This Row],[PAS_NUM_COR_COD_ESC_TG_NEG]]</f>
        <v>2.25</v>
      </c>
      <c r="LH100" s="15">
        <f>Tabla24[[#This Row],[ROS_DUR_COR_COD_ESC_TG_NEG]]-Tabla24[[#This Row],[PAS_DUR_COR_COD_ESC_TG_NEG]]</f>
        <v>623.42857142857144</v>
      </c>
      <c r="LI100" s="15">
        <f>Tabla24[[#This Row],[ROS_NUM_COR_COD_ESC_TG_NEU]]-Tabla24[[#This Row],[PAS_NUM_COR_COD_ESC_TG_NEU]]</f>
        <v>2.7</v>
      </c>
      <c r="LJ100" s="15">
        <f>Tabla24[[#This Row],[ROS_NUM_COR_COD_ESC_TG_NEG]]-Tabla24[[#This Row],[PAS_NUM_COR_COD_ESC_TG_NEG]]</f>
        <v>2.25</v>
      </c>
      <c r="LK100" s="15">
        <f>Tabla24[[#This Row],[ROS_NUM_COR_COD_ESC_TG_POS]]-Tabla24[[#This Row],[PAS_NUM_COR_COD_ESC_TG_POS]]</f>
        <v>2.5</v>
      </c>
      <c r="LL100" s="15">
        <f>Tabla24[[#This Row],[ROS_DUR_COR_COD_ESC_TG_POS]]-Tabla24[[#This Row],[PAS_DUR_COR_COD_ESC_TG_POS]]</f>
        <v>630.625</v>
      </c>
      <c r="LM100" s="15">
        <f>Tabla24[[#This Row],[ROS_NUM_COR_COD_ESC_TG_TOT]]-Tabla24[[#This Row],[PAS_NUM_COR_COD_ESC_TG_TOT]]</f>
        <v>2.5</v>
      </c>
      <c r="LN100" s="15">
        <f>Tabla24[[#This Row],[ROS_DUR_COR_COD_ESC_TG_TOT]]-Tabla24[[#This Row],[PAS_DUR_COR_COD_ESC_TG_TOT]]</f>
        <v>612.33333333333337</v>
      </c>
      <c r="LO100" s="15">
        <f>Tabla24[[#This Row],[PAS_NUM_COR_COD_ROS_TG_NEG]]-Tabla24[[#This Row],[ESC_NUM_COR_COD_ROS_TG_NEG]]</f>
        <v>-1.9</v>
      </c>
      <c r="LP100" s="15">
        <f>Tabla24[[#This Row],[PAS_DUR_COR_COD_ROS_TG_NEG]]-Tabla24[[#This Row],[ESC_DUR_COR_COD_ROS_TG_NEG]]</f>
        <v>-632.33333333333337</v>
      </c>
      <c r="LQ100" s="15">
        <f>Tabla24[[#This Row],[PAS_NUM_COR_COD_ROS_TG_NEU]]-Tabla24[[#This Row],[ESC_NUM_COR_COD_ROS_TG_NEU]]</f>
        <v>-1.5</v>
      </c>
      <c r="LR100" s="15">
        <f>Tabla24[[#This Row],[PAS_DUR_COR_COD_ROS_TG_NEU]]-Tabla24[[#This Row],[ESC_DUR_COR_COD_ROS_TG_NEU]]</f>
        <v>-552</v>
      </c>
      <c r="LS100" s="15">
        <f>Tabla24[[#This Row],[PAS_NUM_COR_COD_ROS_TG_POS]]-Tabla24[[#This Row],[ESC_NUM_COR_COD_ROS_TG_POS]]</f>
        <v>-2.2999999999999998</v>
      </c>
      <c r="LT100" s="15">
        <f>Tabla24[[#This Row],[PAS_DUR_COR_COD_ROS_TG_POS]]-Tabla24[[#This Row],[ESC_DUR_COR_COD_ROS_TG_POS]]</f>
        <v>-831.5</v>
      </c>
      <c r="LU100" s="15">
        <f>Tabla24[[#This Row],[PAS_NUM_COR_COD_ROS_TG_TOT]]-Tabla24[[#This Row],[ESC_NUM_COR_COD_ROS_TG_TOT]]</f>
        <v>-1.9</v>
      </c>
      <c r="LV100" s="15">
        <f>Tabla24[[#This Row],[PAS_DUR_COR_COD_ROS_TG_TOT]]-Tabla24[[#This Row],[ESC_DUR_COR_COD_ROS_TG_TOT]]</f>
        <v>-671.94444444444446</v>
      </c>
      <c r="LW100" s="15">
        <f>Tabla24[[#This Row],[PAS_NUM_COR_COD_ESC_TG_NEG]]-Tabla24[[#This Row],[ESC_NUM_COR_COD_ESC_TG_NEG]]</f>
        <v>-3.4</v>
      </c>
      <c r="LX100" s="15">
        <f>Tabla24[[#This Row],[PAS_DUR_COR_COD_ESC_TG_NEG]]-Tabla24[[#This Row],[ESC_DUR_COR_COD_ESC_TG_NEG]]</f>
        <v>-927.125</v>
      </c>
      <c r="LY100" s="15">
        <f>Tabla24[[#This Row],[PAS_NUM_COR_COD_ESC_TG_NEU]]-Tabla24[[#This Row],[ESC_NUM_COR_COD_ESC_TG_NEU]]</f>
        <v>-2.1</v>
      </c>
      <c r="LZ100" s="15">
        <f>Tabla24[[#This Row],[PAS_DUR_COR_COD_ESC_TG_NEU]]-Tabla24[[#This Row],[ESC_DUR_COR_COD_ESC_TG_NEU]]</f>
        <v>-788</v>
      </c>
      <c r="MA100" s="15">
        <f>Tabla24[[#This Row],[PAS_NUM_COR_COD_ESC_TG_POS]]-Tabla24[[#This Row],[ESC_NUM_COR_COD_ESC_TG_POS]]</f>
        <v>-2.6</v>
      </c>
      <c r="MB100" s="15">
        <f>Tabla24[[#This Row],[PAS_DUR_COR_COD_ESC_TG_POS]]-Tabla24[[#This Row],[ESC_DUR_COR_COD_ESC_TG_POS]]</f>
        <v>-689.5</v>
      </c>
      <c r="MC100" s="15">
        <f>Tabla24[[#This Row],[PAS_NUM_COR_COD_ESC_TG_TOT]]-Tabla24[[#This Row],[ESC_NUM_COR_COD_ESC_TG_TOT]]</f>
        <v>-2.7</v>
      </c>
      <c r="MD100" s="15">
        <f>Tabla24[[#This Row],[PAS_DUR_COR_COD_ESC_TG_TOT]]-Tabla24[[#This Row],[ESC_DUR_COR_COD_ESC_TG_TOT]]</f>
        <v>-802.77272727272725</v>
      </c>
    </row>
    <row r="101" spans="1:342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  <c r="KY101" s="15">
        <f>Tabla24[[#This Row],[ROS_NUM_COR_COD_ROS_TG_NEG]]-Tabla24[[#This Row],[PAS_NUM_COR_COD_ROS_TG_NEG]]</f>
        <v>1.5499999999999998</v>
      </c>
      <c r="KZ101" s="15">
        <f>Tabla24[[#This Row],[ROS_DUR_COR_COD_ROS_TG_NEG]]-Tabla24[[#This Row],[PAS_DUR_COR_COD_ROS_TG_NEG]]</f>
        <v>-100.51136363636363</v>
      </c>
      <c r="LA101" s="15">
        <f>Tabla24[[#This Row],[ROS_NUM_COR_COD_ROS_TG_NEU]]-Tabla24[[#This Row],[PAS_NUM_COR_COD_ROS_TG_NEU]]</f>
        <v>0.85000000000000009</v>
      </c>
      <c r="LB101" s="15">
        <f>Tabla24[[#This Row],[ROS_DUR_COR_COD_ROS_TG_NEU]]-Tabla24[[#This Row],[PAS_DUR_COR_COD_ROS_TG_NEU]]</f>
        <v>108.03571428571433</v>
      </c>
      <c r="LC101" s="15">
        <f>Tabla24[[#This Row],[ROS_NUM_COR_COD_ROS_TG_POS]]-Tabla24[[#This Row],[PAS_NUM_COR_COD_ROS_TG_POS]]</f>
        <v>-0.64444444444444482</v>
      </c>
      <c r="LD101" s="15">
        <f>Tabla24[[#This Row],[ROS_DUR_COR_COD_ROS_TG_POS]]-Tabla24[[#This Row],[PAS_DUR_COR_COD_ROS_TG_POS]]</f>
        <v>-366.01098901098908</v>
      </c>
      <c r="LE101" s="15">
        <f>Tabla24[[#This Row],[ROS_NUM_COR_COD_ROS_TG_TOT]]-Tabla24[[#This Row],[PAS_NUM_COR_COD_ROS_TG_TOT]]</f>
        <v>0.56296296296296289</v>
      </c>
      <c r="LF101" s="15">
        <f>Tabla24[[#This Row],[ROS_DUR_COR_COD_ROS_TG_TOT]]-Tabla24[[#This Row],[PAS_DUR_COR_COD_ROS_TG_TOT]]</f>
        <v>-111.34210526315792</v>
      </c>
      <c r="LG101" s="15">
        <f>Tabla24[[#This Row],[ROS_NUM_COR_COD_ESC_TG_NEG]]-Tabla24[[#This Row],[PAS_NUM_COR_COD_ESC_TG_NEG]]</f>
        <v>-1.3250000000000002</v>
      </c>
      <c r="LH101" s="15">
        <f>Tabla24[[#This Row],[ROS_DUR_COR_COD_ESC_TG_NEG]]-Tabla24[[#This Row],[PAS_DUR_COR_COD_ESC_TG_NEG]]</f>
        <v>-645.61538461538453</v>
      </c>
      <c r="LI101" s="15">
        <f>Tabla24[[#This Row],[ROS_NUM_COR_COD_ESC_TG_NEU]]-Tabla24[[#This Row],[PAS_NUM_COR_COD_ESC_TG_NEU]]</f>
        <v>-0.19999999999999973</v>
      </c>
      <c r="LJ101" s="15">
        <f>Tabla24[[#This Row],[ROS_NUM_COR_COD_ESC_TG_NEG]]-Tabla24[[#This Row],[PAS_NUM_COR_COD_ESC_TG_NEG]]</f>
        <v>-1.3250000000000002</v>
      </c>
      <c r="LK101" s="15">
        <f>Tabla24[[#This Row],[ROS_NUM_COR_COD_ESC_TG_POS]]-Tabla24[[#This Row],[PAS_NUM_COR_COD_ESC_TG_POS]]</f>
        <v>-0.48333333333333339</v>
      </c>
      <c r="LL101" s="15">
        <f>Tabla24[[#This Row],[ROS_DUR_COR_COD_ESC_TG_POS]]-Tabla24[[#This Row],[PAS_DUR_COR_COD_ESC_TG_POS]]</f>
        <v>-305.89743589743591</v>
      </c>
      <c r="LM101" s="15">
        <f>Tabla24[[#This Row],[ROS_NUM_COR_COD_ESC_TG_TOT]]-Tabla24[[#This Row],[PAS_NUM_COR_COD_ESC_TG_TOT]]</f>
        <v>-0.64259259259259238</v>
      </c>
      <c r="LN101" s="15">
        <f>Tabla24[[#This Row],[ROS_DUR_COR_COD_ESC_TG_TOT]]-Tabla24[[#This Row],[PAS_DUR_COR_COD_ESC_TG_TOT]]</f>
        <v>-301.98830409356719</v>
      </c>
      <c r="LO101" s="15">
        <f>Tabla24[[#This Row],[PAS_NUM_COR_COD_ROS_TG_NEG]]-Tabla24[[#This Row],[ESC_NUM_COR_COD_ROS_TG_NEG]]</f>
        <v>5.5555555555555358E-3</v>
      </c>
      <c r="LP101" s="15">
        <f>Tabla24[[#This Row],[PAS_DUR_COR_COD_ROS_TG_NEG]]-Tabla24[[#This Row],[ESC_DUR_COR_COD_ROS_TG_NEG]]</f>
        <v>75.053030303030255</v>
      </c>
      <c r="LQ101" s="15">
        <f>Tabla24[[#This Row],[PAS_NUM_COR_COD_ROS_TG_NEU]]-Tabla24[[#This Row],[ESC_NUM_COR_COD_ROS_TG_NEU]]</f>
        <v>0.86249999999999982</v>
      </c>
      <c r="LR101" s="15">
        <f>Tabla24[[#This Row],[PAS_DUR_COR_COD_ROS_TG_NEU]]-Tabla24[[#This Row],[ESC_DUR_COR_COD_ROS_TG_NEU]]</f>
        <v>54.414285714285711</v>
      </c>
      <c r="LS101" s="15">
        <f>Tabla24[[#This Row],[PAS_NUM_COR_COD_ROS_TG_POS]]-Tabla24[[#This Row],[ESC_NUM_COR_COD_ROS_TG_POS]]</f>
        <v>0.76250000000000018</v>
      </c>
      <c r="LT101" s="15">
        <f>Tabla24[[#This Row],[PAS_DUR_COR_COD_ROS_TG_POS]]-Tabla24[[#This Row],[ESC_DUR_COR_COD_ROS_TG_POS]]</f>
        <v>178.60839160839168</v>
      </c>
      <c r="LU101" s="15">
        <f>Tabla24[[#This Row],[PAS_NUM_COR_COD_ROS_TG_TOT]]-Tabla24[[#This Row],[ESC_NUM_COR_COD_ROS_TG_TOT]]</f>
        <v>0.53333333333333321</v>
      </c>
      <c r="LV101" s="15">
        <f>Tabla24[[#This Row],[PAS_DUR_COR_COD_ROS_TG_TOT]]-Tabla24[[#This Row],[ESC_DUR_COR_COD_ROS_TG_TOT]]</f>
        <v>96.069377990430667</v>
      </c>
      <c r="LW101" s="15">
        <f>Tabla24[[#This Row],[PAS_NUM_COR_COD_ESC_TG_NEG]]-Tabla24[[#This Row],[ESC_NUM_COR_COD_ESC_TG_NEG]]</f>
        <v>1.0333333333333337</v>
      </c>
      <c r="LX101" s="15">
        <f>Tabla24[[#This Row],[PAS_DUR_COR_COD_ESC_TG_NEG]]-Tabla24[[#This Row],[ESC_DUR_COR_COD_ESC_TG_NEG]]</f>
        <v>333.23076923076917</v>
      </c>
      <c r="LY101" s="15">
        <f>Tabla24[[#This Row],[PAS_NUM_COR_COD_ESC_TG_NEU]]-Tabla24[[#This Row],[ESC_NUM_COR_COD_ESC_TG_NEU]]</f>
        <v>0.86249999999999982</v>
      </c>
      <c r="LZ101" s="15">
        <f>Tabla24[[#This Row],[PAS_DUR_COR_COD_ESC_TG_NEU]]-Tabla24[[#This Row],[ESC_DUR_COR_COD_ESC_TG_NEU]]</f>
        <v>233.58333333333337</v>
      </c>
      <c r="MA101" s="15">
        <f>Tabla24[[#This Row],[PAS_NUM_COR_COD_ESC_TG_POS]]-Tabla24[[#This Row],[ESC_NUM_COR_COD_ESC_TG_POS]]</f>
        <v>0.52499999999999991</v>
      </c>
      <c r="MB101" s="15">
        <f>Tabla24[[#This Row],[PAS_DUR_COR_COD_ESC_TG_POS]]-Tabla24[[#This Row],[ESC_DUR_COR_COD_ESC_TG_POS]]</f>
        <v>289.31410256410265</v>
      </c>
      <c r="MC101" s="15">
        <f>Tabla24[[#This Row],[PAS_NUM_COR_COD_ESC_TG_TOT]]-Tabla24[[#This Row],[ESC_NUM_COR_COD_ESC_TG_TOT]]</f>
        <v>0.80333333333333323</v>
      </c>
      <c r="MD101" s="15">
        <f>Tabla24[[#This Row],[PAS_DUR_COR_COD_ESC_TG_TOT]]-Tabla24[[#This Row],[ESC_DUR_COR_COD_ESC_TG_TOT]]</f>
        <v>285.68349928876239</v>
      </c>
    </row>
    <row r="102" spans="1:34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  <c r="KY102" s="15">
        <f>Tabla24[[#This Row],[ROS_NUM_COR_COD_ROS_TG_NEG]]-Tabla24[[#This Row],[PAS_NUM_COR_COD_ROS_TG_NEG]]</f>
        <v>3.1277777777777778</v>
      </c>
      <c r="KZ102" s="15">
        <f>Tabla24[[#This Row],[ROS_DUR_COR_COD_ROS_TG_NEG]]-Tabla24[[#This Row],[PAS_DUR_COR_COD_ROS_TG_NEG]]</f>
        <v>250.33333333333348</v>
      </c>
      <c r="LA102" s="15">
        <f>Tabla24[[#This Row],[ROS_NUM_COR_COD_ROS_TG_NEU]]-Tabla24[[#This Row],[PAS_NUM_COR_COD_ROS_TG_NEU]]</f>
        <v>1.4000000000000004</v>
      </c>
      <c r="LB102" s="15">
        <f>Tabla24[[#This Row],[ROS_DUR_COR_COD_ROS_TG_NEU]]-Tabla24[[#This Row],[PAS_DUR_COR_COD_ROS_TG_NEU]]</f>
        <v>-218.30588235294113</v>
      </c>
      <c r="LC102" s="15">
        <f>Tabla24[[#This Row],[ROS_NUM_COR_COD_ROS_TG_POS]]-Tabla24[[#This Row],[PAS_NUM_COR_COD_ROS_TG_POS]]</f>
        <v>4.5</v>
      </c>
      <c r="LD102" s="15">
        <f>Tabla24[[#This Row],[ROS_DUR_COR_COD_ROS_TG_POS]]-Tabla24[[#This Row],[PAS_DUR_COR_COD_ROS_TG_POS]]</f>
        <v>681.59999999999991</v>
      </c>
      <c r="LE102" s="15">
        <f>Tabla24[[#This Row],[ROS_NUM_COR_COD_ROS_TG_TOT]]-Tabla24[[#This Row],[PAS_NUM_COR_COD_ROS_TG_TOT]]</f>
        <v>3.0074712643678163</v>
      </c>
      <c r="LF102" s="15">
        <f>Tabla24[[#This Row],[ROS_DUR_COR_COD_ROS_TG_TOT]]-Tabla24[[#This Row],[PAS_DUR_COR_COD_ROS_TG_TOT]]</f>
        <v>227.04108584005849</v>
      </c>
      <c r="LG102" s="15">
        <f>Tabla24[[#This Row],[ROS_NUM_COR_COD_ESC_TG_NEG]]-Tabla24[[#This Row],[PAS_NUM_COR_COD_ESC_TG_NEG]]</f>
        <v>-1.7833333333333334</v>
      </c>
      <c r="LH102" s="15">
        <f>Tabla24[[#This Row],[ROS_DUR_COR_COD_ESC_TG_NEG]]-Tabla24[[#This Row],[PAS_DUR_COR_COD_ESC_TG_NEG]]</f>
        <v>-878.60256410256409</v>
      </c>
      <c r="LI102" s="15">
        <f>Tabla24[[#This Row],[ROS_NUM_COR_COD_ESC_TG_NEU]]-Tabla24[[#This Row],[PAS_NUM_COR_COD_ESC_TG_NEU]]</f>
        <v>-0.39999999999999991</v>
      </c>
      <c r="LJ102" s="15">
        <f>Tabla24[[#This Row],[ROS_NUM_COR_COD_ESC_TG_NEG]]-Tabla24[[#This Row],[PAS_NUM_COR_COD_ESC_TG_NEG]]</f>
        <v>-1.7833333333333334</v>
      </c>
      <c r="LK102" s="15">
        <f>Tabla24[[#This Row],[ROS_NUM_COR_COD_ESC_TG_POS]]-Tabla24[[#This Row],[PAS_NUM_COR_COD_ESC_TG_POS]]</f>
        <v>-3.1000000000000005</v>
      </c>
      <c r="LL102" s="15">
        <f>Tabla24[[#This Row],[ROS_DUR_COR_COD_ESC_TG_POS]]-Tabla24[[#This Row],[PAS_DUR_COR_COD_ESC_TG_POS]]</f>
        <v>-1065.0873015873015</v>
      </c>
      <c r="LM102" s="15">
        <f>Tabla24[[#This Row],[ROS_NUM_COR_COD_ESC_TG_TOT]]-Tabla24[[#This Row],[PAS_NUM_COR_COD_ESC_TG_TOT]]</f>
        <v>-1.7557471264367817</v>
      </c>
      <c r="LN102" s="15">
        <f>Tabla24[[#This Row],[ROS_DUR_COR_COD_ESC_TG_TOT]]-Tabla24[[#This Row],[PAS_DUR_COR_COD_ESC_TG_TOT]]</f>
        <v>-762.04940711462439</v>
      </c>
      <c r="LO102" s="15">
        <f>Tabla24[[#This Row],[PAS_NUM_COR_COD_ROS_TG_NEG]]-Tabla24[[#This Row],[ESC_NUM_COR_COD_ROS_TG_NEG]]</f>
        <v>0.89999999999999991</v>
      </c>
      <c r="LP102" s="15">
        <f>Tabla24[[#This Row],[PAS_DUR_COR_COD_ROS_TG_NEG]]-Tabla24[[#This Row],[ESC_DUR_COR_COD_ROS_TG_NEG]]</f>
        <v>230.5333333333333</v>
      </c>
      <c r="LQ102" s="15">
        <f>Tabla24[[#This Row],[PAS_NUM_COR_COD_ROS_TG_NEU]]-Tabla24[[#This Row],[ESC_NUM_COR_COD_ROS_TG_NEU]]</f>
        <v>2.3888888888888888</v>
      </c>
      <c r="LR102" s="15">
        <f>Tabla24[[#This Row],[PAS_DUR_COR_COD_ROS_TG_NEU]]-Tabla24[[#This Row],[ESC_DUR_COR_COD_ROS_TG_NEU]]</f>
        <v>-281.96078431372553</v>
      </c>
      <c r="LS102" s="15">
        <f>Tabla24[[#This Row],[PAS_NUM_COR_COD_ROS_TG_POS]]-Tabla24[[#This Row],[ESC_NUM_COR_COD_ROS_TG_POS]]</f>
        <v>1.4</v>
      </c>
      <c r="LT102" s="15">
        <f>Tabla24[[#This Row],[PAS_DUR_COR_COD_ROS_TG_POS]]-Tabla24[[#This Row],[ESC_DUR_COR_COD_ROS_TG_POS]]</f>
        <v>-506.59999999999991</v>
      </c>
      <c r="LU102" s="15">
        <f>Tabla24[[#This Row],[PAS_NUM_COR_COD_ROS_TG_TOT]]-Tabla24[[#This Row],[ESC_NUM_COR_COD_ROS_TG_TOT]]</f>
        <v>1.6055555555555556</v>
      </c>
      <c r="LV102" s="15">
        <f>Tabla24[[#This Row],[PAS_DUR_COR_COD_ROS_TG_TOT]]-Tabla24[[#This Row],[ESC_DUR_COR_COD_ROS_TG_TOT]]</f>
        <v>-112.6711798839458</v>
      </c>
      <c r="LW102" s="15">
        <f>Tabla24[[#This Row],[PAS_NUM_COR_COD_ESC_TG_NEG]]-Tabla24[[#This Row],[ESC_NUM_COR_COD_ESC_TG_NEG]]</f>
        <v>0.82500000000000018</v>
      </c>
      <c r="LX102" s="15">
        <f>Tabla24[[#This Row],[PAS_DUR_COR_COD_ESC_TG_NEG]]-Tabla24[[#This Row],[ESC_DUR_COR_COD_ESC_TG_NEG]]</f>
        <v>1.2692307692307168</v>
      </c>
      <c r="LY102" s="15">
        <f>Tabla24[[#This Row],[PAS_NUM_COR_COD_ESC_TG_NEU]]-Tabla24[[#This Row],[ESC_NUM_COR_COD_ESC_TG_NEU]]</f>
        <v>1.0111111111111111</v>
      </c>
      <c r="LZ102" s="15">
        <f>Tabla24[[#This Row],[PAS_DUR_COR_COD_ESC_TG_NEU]]-Tabla24[[#This Row],[ESC_DUR_COR_COD_ESC_TG_NEU]]</f>
        <v>-24.133333333333439</v>
      </c>
      <c r="MA102" s="15">
        <f>Tabla24[[#This Row],[PAS_NUM_COR_COD_ESC_TG_POS]]-Tabla24[[#This Row],[ESC_NUM_COR_COD_ESC_TG_POS]]</f>
        <v>1.3000000000000003</v>
      </c>
      <c r="MB102" s="15">
        <f>Tabla24[[#This Row],[PAS_DUR_COR_COD_ESC_TG_POS]]-Tabla24[[#This Row],[ESC_DUR_COR_COD_ESC_TG_POS]]</f>
        <v>-263.85555555555561</v>
      </c>
      <c r="MC102" s="15">
        <f>Tabla24[[#This Row],[PAS_NUM_COR_COD_ESC_TG_TOT]]-Tabla24[[#This Row],[ESC_NUM_COR_COD_ESC_TG_TOT]]</f>
        <v>1.0277777777777781</v>
      </c>
      <c r="MD102" s="15">
        <f>Tabla24[[#This Row],[PAS_DUR_COR_COD_ESC_TG_TOT]]-Tabla24[[#This Row],[ESC_DUR_COR_COD_ESC_TG_TOT]]</f>
        <v>-115.66387959866233</v>
      </c>
    </row>
    <row r="103" spans="1:342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  <c r="KY103" s="15">
        <f>Tabla24[[#This Row],[ROS_NUM_COR_COD_ROS_TG_NEG]]-Tabla24[[#This Row],[PAS_NUM_COR_COD_ROS_TG_NEG]]</f>
        <v>1.7055555555555553</v>
      </c>
      <c r="KZ103" s="15">
        <f>Tabla24[[#This Row],[ROS_DUR_COR_COD_ROS_TG_NEG]]-Tabla24[[#This Row],[PAS_DUR_COR_COD_ROS_TG_NEG]]</f>
        <v>408.67320261437908</v>
      </c>
      <c r="LA103" s="15">
        <f>Tabla24[[#This Row],[ROS_NUM_COR_COD_ROS_TG_NEU]]-Tabla24[[#This Row],[PAS_NUM_COR_COD_ROS_TG_NEU]]</f>
        <v>1.2500000000000004</v>
      </c>
      <c r="LB103" s="15">
        <f>Tabla24[[#This Row],[ROS_DUR_COR_COD_ROS_TG_NEU]]-Tabla24[[#This Row],[PAS_DUR_COR_COD_ROS_TG_NEU]]</f>
        <v>232.75882352941176</v>
      </c>
      <c r="LC103" s="15">
        <f>Tabla24[[#This Row],[ROS_NUM_COR_COD_ROS_TG_POS]]-Tabla24[[#This Row],[PAS_NUM_COR_COD_ROS_TG_POS]]</f>
        <v>1.5000000000000004</v>
      </c>
      <c r="LD103" s="15">
        <f>Tabla24[[#This Row],[ROS_DUR_COR_COD_ROS_TG_POS]]-Tabla24[[#This Row],[PAS_DUR_COR_COD_ROS_TG_POS]]</f>
        <v>22.376923076923049</v>
      </c>
      <c r="LE103" s="15">
        <f>Tabla24[[#This Row],[ROS_NUM_COR_COD_ROS_TG_TOT]]-Tabla24[[#This Row],[PAS_NUM_COR_COD_ROS_TG_TOT]]</f>
        <v>1.4701149425287361</v>
      </c>
      <c r="LF103" s="15">
        <f>Tabla24[[#This Row],[ROS_DUR_COR_COD_ROS_TG_TOT]]-Tabla24[[#This Row],[PAS_DUR_COR_COD_ROS_TG_TOT]]</f>
        <v>221.81144534115924</v>
      </c>
      <c r="LG103" s="15">
        <f>Tabla24[[#This Row],[ROS_NUM_COR_COD_ESC_TG_NEG]]-Tabla24[[#This Row],[PAS_NUM_COR_COD_ESC_TG_NEG]]</f>
        <v>-1.7444444444444442</v>
      </c>
      <c r="LH103" s="15">
        <f>Tabla24[[#This Row],[ROS_DUR_COR_COD_ESC_TG_NEG]]-Tabla24[[#This Row],[PAS_DUR_COR_COD_ESC_TG_NEG]]</f>
        <v>-445.82500000000005</v>
      </c>
      <c r="LI103" s="15">
        <f>Tabla24[[#This Row],[ROS_NUM_COR_COD_ESC_TG_NEU]]-Tabla24[[#This Row],[PAS_NUM_COR_COD_ESC_TG_NEU]]</f>
        <v>-1.25</v>
      </c>
      <c r="LJ103" s="15">
        <f>Tabla24[[#This Row],[ROS_NUM_COR_COD_ESC_TG_NEG]]-Tabla24[[#This Row],[PAS_NUM_COR_COD_ESC_TG_NEG]]</f>
        <v>-1.7444444444444442</v>
      </c>
      <c r="LK103" s="15">
        <f>Tabla24[[#This Row],[ROS_NUM_COR_COD_ESC_TG_POS]]-Tabla24[[#This Row],[PAS_NUM_COR_COD_ESC_TG_POS]]</f>
        <v>-1.1000000000000001</v>
      </c>
      <c r="LL103" s="15">
        <f>Tabla24[[#This Row],[ROS_DUR_COR_COD_ESC_TG_POS]]-Tabla24[[#This Row],[PAS_DUR_COR_COD_ESC_TG_POS]]</f>
        <v>-488.72916666666663</v>
      </c>
      <c r="LM103" s="15">
        <f>Tabla24[[#This Row],[ROS_NUM_COR_COD_ESC_TG_TOT]]-Tabla24[[#This Row],[PAS_NUM_COR_COD_ESC_TG_TOT]]</f>
        <v>-1.3477011494252871</v>
      </c>
      <c r="LN103" s="15">
        <f>Tabla24[[#This Row],[ROS_DUR_COR_COD_ESC_TG_TOT]]-Tabla24[[#This Row],[PAS_DUR_COR_COD_ESC_TG_TOT]]</f>
        <v>-531.21739130434787</v>
      </c>
      <c r="LO103" s="15">
        <f>Tabla24[[#This Row],[PAS_NUM_COR_COD_ROS_TG_NEG]]-Tabla24[[#This Row],[ESC_NUM_COR_COD_ROS_TG_NEG]]</f>
        <v>0.75</v>
      </c>
      <c r="LP103" s="15">
        <f>Tabla24[[#This Row],[PAS_DUR_COR_COD_ROS_TG_NEG]]-Tabla24[[#This Row],[ESC_DUR_COR_COD_ROS_TG_NEG]]</f>
        <v>-280.78431372549016</v>
      </c>
      <c r="LQ103" s="15">
        <f>Tabla24[[#This Row],[PAS_NUM_COR_COD_ROS_TG_NEU]]-Tabla24[[#This Row],[ESC_NUM_COR_COD_ROS_TG_NEU]]</f>
        <v>1.1499999999999999</v>
      </c>
      <c r="LR103" s="15">
        <f>Tabla24[[#This Row],[PAS_DUR_COR_COD_ROS_TG_NEU]]-Tabla24[[#This Row],[ESC_DUR_COR_COD_ROS_TG_NEU]]</f>
        <v>-244.85882352941167</v>
      </c>
      <c r="LS103" s="15">
        <f>Tabla24[[#This Row],[PAS_NUM_COR_COD_ROS_TG_POS]]-Tabla24[[#This Row],[ESC_NUM_COR_COD_ROS_TG_POS]]</f>
        <v>1.1000000000000001</v>
      </c>
      <c r="LT103" s="15">
        <f>Tabla24[[#This Row],[PAS_DUR_COR_COD_ROS_TG_POS]]-Tabla24[[#This Row],[ESC_DUR_COR_COD_ROS_TG_POS]]</f>
        <v>413.06593406593402</v>
      </c>
      <c r="LU103" s="15">
        <f>Tabla24[[#This Row],[PAS_NUM_COR_COD_ROS_TG_TOT]]-Tabla24[[#This Row],[ESC_NUM_COR_COD_ROS_TG_TOT]]</f>
        <v>1</v>
      </c>
      <c r="LV103" s="15">
        <f>Tabla24[[#This Row],[PAS_DUR_COR_COD_ROS_TG_TOT]]-Tabla24[[#This Row],[ESC_DUR_COR_COD_ROS_TG_TOT]]</f>
        <v>-9.9148936170213346</v>
      </c>
      <c r="LW103" s="15">
        <f>Tabla24[[#This Row],[PAS_NUM_COR_COD_ESC_TG_NEG]]-Tabla24[[#This Row],[ESC_NUM_COR_COD_ESC_TG_NEG]]</f>
        <v>-0.40000000000000036</v>
      </c>
      <c r="LX103" s="15">
        <f>Tabla24[[#This Row],[PAS_DUR_COR_COD_ESC_TG_NEG]]-Tabla24[[#This Row],[ESC_DUR_COR_COD_ESC_TG_NEG]]</f>
        <v>-643.20833333333326</v>
      </c>
      <c r="LY103" s="15">
        <f>Tabla24[[#This Row],[PAS_NUM_COR_COD_ESC_TG_NEU]]-Tabla24[[#This Row],[ESC_NUM_COR_COD_ESC_TG_NEU]]</f>
        <v>-0.75</v>
      </c>
      <c r="LZ103" s="15">
        <f>Tabla24[[#This Row],[PAS_DUR_COR_COD_ESC_TG_NEU]]-Tabla24[[#This Row],[ESC_DUR_COR_COD_ESC_TG_NEU]]</f>
        <v>-239.01785714285711</v>
      </c>
      <c r="MA103" s="15">
        <f>Tabla24[[#This Row],[PAS_NUM_COR_COD_ESC_TG_POS]]-Tabla24[[#This Row],[ESC_NUM_COR_COD_ESC_TG_POS]]</f>
        <v>-0.5</v>
      </c>
      <c r="MB103" s="15">
        <f>Tabla24[[#This Row],[PAS_DUR_COR_COD_ESC_TG_POS]]-Tabla24[[#This Row],[ESC_DUR_COR_COD_ESC_TG_POS]]</f>
        <v>-15.715277777777828</v>
      </c>
      <c r="MC103" s="15">
        <f>Tabla24[[#This Row],[PAS_NUM_COR_COD_ESC_TG_TOT]]-Tabla24[[#This Row],[ESC_NUM_COR_COD_ESC_TG_TOT]]</f>
        <v>-0.55000000000000027</v>
      </c>
      <c r="MD103" s="15">
        <f>Tabla24[[#This Row],[PAS_DUR_COR_COD_ESC_TG_TOT]]-Tabla24[[#This Row],[ESC_DUR_COR_COD_ESC_TG_TOT]]</f>
        <v>-268.43478260869574</v>
      </c>
    </row>
    <row r="104" spans="1:342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  <c r="KY104" s="15">
        <f>Tabla24[[#This Row],[ROS_NUM_COR_COD_ROS_TG_NEG]]-Tabla24[[#This Row],[PAS_NUM_COR_COD_ROS_TG_NEG]]</f>
        <v>3.2302631578947367</v>
      </c>
      <c r="KZ104" s="15">
        <f>Tabla24[[#This Row],[ROS_DUR_COR_COD_ROS_TG_NEG]]-Tabla24[[#This Row],[PAS_DUR_COR_COD_ROS_TG_NEG]]</f>
        <v>445.25</v>
      </c>
      <c r="LA104" s="15">
        <f>Tabla24[[#This Row],[ROS_NUM_COR_COD_ROS_TG_NEU]]-Tabla24[[#This Row],[PAS_NUM_COR_COD_ROS_TG_NEU]]</f>
        <v>1.8333333333333335</v>
      </c>
      <c r="LB104" s="15">
        <f>Tabla24[[#This Row],[ROS_DUR_COR_COD_ROS_TG_NEU]]-Tabla24[[#This Row],[PAS_DUR_COR_COD_ROS_TG_NEU]]</f>
        <v>-75.75</v>
      </c>
      <c r="LC104" s="15">
        <f>Tabla24[[#This Row],[ROS_NUM_COR_COD_ROS_TG_POS]]-Tabla24[[#This Row],[PAS_NUM_COR_COD_ROS_TG_POS]]</f>
        <v>3.2166666666666663</v>
      </c>
      <c r="LD104" s="15">
        <f>Tabla24[[#This Row],[ROS_DUR_COR_COD_ROS_TG_POS]]-Tabla24[[#This Row],[PAS_DUR_COR_COD_ROS_TG_POS]]</f>
        <v>454.08333333333337</v>
      </c>
      <c r="LE104" s="15">
        <f>Tabla24[[#This Row],[ROS_NUM_COR_COD_ROS_TG_TOT]]-Tabla24[[#This Row],[PAS_NUM_COR_COD_ROS_TG_TOT]]</f>
        <v>2.743155149934811</v>
      </c>
      <c r="LF104" s="15">
        <f>Tabla24[[#This Row],[ROS_DUR_COR_COD_ROS_TG_TOT]]-Tabla24[[#This Row],[PAS_DUR_COR_COD_ROS_TG_TOT]]</f>
        <v>236.18999999999994</v>
      </c>
      <c r="LG104" s="15">
        <f>Tabla24[[#This Row],[ROS_NUM_COR_COD_ESC_TG_NEG]]-Tabla24[[#This Row],[PAS_NUM_COR_COD_ESC_TG_NEG]]</f>
        <v>0.55921052631578938</v>
      </c>
      <c r="LH104" s="15">
        <f>Tabla24[[#This Row],[ROS_DUR_COR_COD_ESC_TG_NEG]]-Tabla24[[#This Row],[PAS_DUR_COR_COD_ESC_TG_NEG]]</f>
        <v>-64</v>
      </c>
      <c r="LI104" s="15">
        <f>Tabla24[[#This Row],[ROS_NUM_COR_COD_ESC_TG_NEU]]-Tabla24[[#This Row],[PAS_NUM_COR_COD_ESC_TG_NEU]]</f>
        <v>1.2333333333333334</v>
      </c>
      <c r="LJ104" s="15">
        <f>Tabla24[[#This Row],[ROS_NUM_COR_COD_ESC_TG_NEG]]-Tabla24[[#This Row],[PAS_NUM_COR_COD_ESC_TG_NEG]]</f>
        <v>0.55921052631578938</v>
      </c>
      <c r="LK104" s="15">
        <f>Tabla24[[#This Row],[ROS_NUM_COR_COD_ESC_TG_POS]]-Tabla24[[#This Row],[PAS_NUM_COR_COD_ESC_TG_POS]]</f>
        <v>0.84444444444444444</v>
      </c>
      <c r="LL104" s="15">
        <f>Tabla24[[#This Row],[ROS_DUR_COR_COD_ESC_TG_POS]]-Tabla24[[#This Row],[PAS_DUR_COR_COD_ESC_TG_POS]]</f>
        <v>-97.800000000000011</v>
      </c>
      <c r="LM104" s="15">
        <f>Tabla24[[#This Row],[ROS_NUM_COR_COD_ESC_TG_TOT]]-Tabla24[[#This Row],[PAS_NUM_COR_COD_ESC_TG_TOT]]</f>
        <v>0.88461538461538458</v>
      </c>
      <c r="LN104" s="15">
        <f>Tabla24[[#This Row],[ROS_DUR_COR_COD_ESC_TG_TOT]]-Tabla24[[#This Row],[PAS_DUR_COR_COD_ESC_TG_TOT]]</f>
        <v>-98.947368421052602</v>
      </c>
      <c r="LO104" s="15">
        <f>Tabla24[[#This Row],[PAS_NUM_COR_COD_ROS_TG_NEG]]-Tabla24[[#This Row],[ESC_NUM_COR_COD_ROS_TG_NEG]]</f>
        <v>-0.77192982456140358</v>
      </c>
      <c r="LP104" s="15">
        <f>Tabla24[[#This Row],[PAS_DUR_COR_COD_ROS_TG_NEG]]-Tabla24[[#This Row],[ESC_DUR_COR_COD_ROS_TG_NEG]]</f>
        <v>-125.08928571428567</v>
      </c>
      <c r="LQ104" s="15">
        <f>Tabla24[[#This Row],[PAS_NUM_COR_COD_ROS_TG_NEU]]-Tabla24[[#This Row],[ESC_NUM_COR_COD_ROS_TG_NEU]]</f>
        <v>0.16666666666666674</v>
      </c>
      <c r="LR104" s="15">
        <f>Tabla24[[#This Row],[PAS_DUR_COR_COD_ROS_TG_NEU]]-Tabla24[[#This Row],[ESC_DUR_COR_COD_ROS_TG_NEU]]</f>
        <v>229.875</v>
      </c>
      <c r="LS104" s="15">
        <f>Tabla24[[#This Row],[PAS_NUM_COR_COD_ROS_TG_POS]]-Tabla24[[#This Row],[ESC_NUM_COR_COD_ROS_TG_POS]]</f>
        <v>-0.99444444444444446</v>
      </c>
      <c r="LT104" s="15">
        <f>Tabla24[[#This Row],[PAS_DUR_COR_COD_ROS_TG_POS]]-Tabla24[[#This Row],[ESC_DUR_COR_COD_ROS_TG_POS]]</f>
        <v>-102.41666666666663</v>
      </c>
      <c r="LU104" s="15">
        <f>Tabla24[[#This Row],[PAS_NUM_COR_COD_ROS_TG_TOT]]-Tabla24[[#This Row],[ESC_NUM_COR_COD_ROS_TG_TOT]]</f>
        <v>-0.53232893910860002</v>
      </c>
      <c r="LV104" s="15">
        <f>Tabla24[[#This Row],[PAS_DUR_COR_COD_ROS_TG_TOT]]-Tabla24[[#This Row],[ESC_DUR_COR_COD_ROS_TG_TOT]]</f>
        <v>48.438235294117703</v>
      </c>
      <c r="LW104" s="15">
        <f>Tabla24[[#This Row],[PAS_NUM_COR_COD_ESC_TG_NEG]]-Tabla24[[#This Row],[ESC_NUM_COR_COD_ESC_TG_NEG]]</f>
        <v>9.3567251461988299E-2</v>
      </c>
      <c r="LX104" s="15">
        <f>Tabla24[[#This Row],[PAS_DUR_COR_COD_ESC_TG_NEG]]-Tabla24[[#This Row],[ESC_DUR_COR_COD_ESC_TG_NEG]]</f>
        <v>232.60000000000002</v>
      </c>
      <c r="LY104" s="15">
        <f>Tabla24[[#This Row],[PAS_NUM_COR_COD_ESC_TG_NEU]]-Tabla24[[#This Row],[ESC_NUM_COR_COD_ESC_TG_NEU]]</f>
        <v>0.43333333333333346</v>
      </c>
      <c r="LZ104" s="15">
        <f>Tabla24[[#This Row],[PAS_DUR_COR_COD_ESC_TG_NEU]]-Tabla24[[#This Row],[ESC_DUR_COR_COD_ESC_TG_NEU]]</f>
        <v>611.10714285714289</v>
      </c>
      <c r="MA104" s="15">
        <f>Tabla24[[#This Row],[PAS_NUM_COR_COD_ESC_TG_POS]]-Tabla24[[#This Row],[ESC_NUM_COR_COD_ESC_TG_POS]]</f>
        <v>-0.84444444444444444</v>
      </c>
      <c r="MB104" s="15">
        <f>Tabla24[[#This Row],[PAS_DUR_COR_COD_ESC_TG_POS]]-Tabla24[[#This Row],[ESC_DUR_COR_COD_ESC_TG_POS]]</f>
        <v>-379.33333333333337</v>
      </c>
      <c r="MC104" s="15">
        <f>Tabla24[[#This Row],[PAS_NUM_COR_COD_ESC_TG_TOT]]-Tabla24[[#This Row],[ESC_NUM_COR_COD_ESC_TG_TOT]]</f>
        <v>-0.11111111111111116</v>
      </c>
      <c r="MD104" s="15">
        <f>Tabla24[[#This Row],[PAS_DUR_COR_COD_ESC_TG_TOT]]-Tabla24[[#This Row],[ESC_DUR_COR_COD_ESC_TG_TOT]]</f>
        <v>215.89912280701748</v>
      </c>
    </row>
    <row r="105" spans="1:342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  <c r="KY105" s="15">
        <f>Tabla24[[#This Row],[ROS_NUM_COR_COD_ROS_TG_NEG]]-Tabla24[[#This Row],[PAS_NUM_COR_COD_ROS_TG_NEG]]</f>
        <v>1.2555555555555555</v>
      </c>
      <c r="KZ105" s="15">
        <f>Tabla24[[#This Row],[ROS_DUR_COR_COD_ROS_TG_NEG]]-Tabla24[[#This Row],[PAS_DUR_COR_COD_ROS_TG_NEG]]</f>
        <v>211.83333333333326</v>
      </c>
      <c r="LA105" s="15">
        <f>Tabla24[[#This Row],[ROS_NUM_COR_COD_ROS_TG_NEU]]-Tabla24[[#This Row],[PAS_NUM_COR_COD_ROS_TG_NEU]]</f>
        <v>1.1999999999999997</v>
      </c>
      <c r="LB105" s="15">
        <f>Tabla24[[#This Row],[ROS_DUR_COR_COD_ROS_TG_NEU]]-Tabla24[[#This Row],[PAS_DUR_COR_COD_ROS_TG_NEU]]</f>
        <v>797.7619047619047</v>
      </c>
      <c r="LC105" s="15">
        <f>Tabla24[[#This Row],[ROS_NUM_COR_COD_ROS_TG_POS]]-Tabla24[[#This Row],[PAS_NUM_COR_COD_ROS_TG_POS]]</f>
        <v>1.75</v>
      </c>
      <c r="LD105" s="15">
        <f>Tabla24[[#This Row],[ROS_DUR_COR_COD_ROS_TG_POS]]-Tabla24[[#This Row],[PAS_DUR_COR_COD_ROS_TG_POS]]</f>
        <v>481.41666666666663</v>
      </c>
      <c r="LE105" s="15">
        <f>Tabla24[[#This Row],[ROS_NUM_COR_COD_ROS_TG_TOT]]-Tabla24[[#This Row],[PAS_NUM_COR_COD_ROS_TG_TOT]]</f>
        <v>1.4109195402298851</v>
      </c>
      <c r="LF105" s="15">
        <f>Tabla24[[#This Row],[ROS_DUR_COR_COD_ROS_TG_TOT]]-Tabla24[[#This Row],[PAS_DUR_COR_COD_ROS_TG_TOT]]</f>
        <v>483.56038647343007</v>
      </c>
      <c r="LG105" s="15">
        <f>Tabla24[[#This Row],[ROS_NUM_COR_COD_ESC_TG_NEG]]-Tabla24[[#This Row],[PAS_NUM_COR_COD_ESC_TG_NEG]]</f>
        <v>1.2555555555555555</v>
      </c>
      <c r="LH105" s="15">
        <f>Tabla24[[#This Row],[ROS_DUR_COR_COD_ESC_TG_NEG]]-Tabla24[[#This Row],[PAS_DUR_COR_COD_ESC_TG_NEG]]</f>
        <v>7.4166666666666288</v>
      </c>
      <c r="LI105" s="15">
        <f>Tabla24[[#This Row],[ROS_NUM_COR_COD_ESC_TG_NEU]]-Tabla24[[#This Row],[PAS_NUM_COR_COD_ESC_TG_NEU]]</f>
        <v>0.75</v>
      </c>
      <c r="LJ105" s="15">
        <f>Tabla24[[#This Row],[ROS_NUM_COR_COD_ESC_TG_NEG]]-Tabla24[[#This Row],[PAS_NUM_COR_COD_ESC_TG_NEG]]</f>
        <v>1.2555555555555555</v>
      </c>
      <c r="LK105" s="15">
        <f>Tabla24[[#This Row],[ROS_NUM_COR_COD_ESC_TG_POS]]-Tabla24[[#This Row],[PAS_NUM_COR_COD_ESC_TG_POS]]</f>
        <v>0.14999999999999991</v>
      </c>
      <c r="LL105" s="15">
        <f>Tabla24[[#This Row],[ROS_DUR_COR_COD_ESC_TG_POS]]-Tabla24[[#This Row],[PAS_DUR_COR_COD_ESC_TG_POS]]</f>
        <v>345.56862745098033</v>
      </c>
      <c r="LM105" s="15">
        <f>Tabla24[[#This Row],[ROS_NUM_COR_COD_ESC_TG_TOT]]-Tabla24[[#This Row],[PAS_NUM_COR_COD_ESC_TG_TOT]]</f>
        <v>0.70574712643678161</v>
      </c>
      <c r="LN105" s="15">
        <f>Tabla24[[#This Row],[ROS_DUR_COR_COD_ESC_TG_TOT]]-Tabla24[[#This Row],[PAS_DUR_COR_COD_ESC_TG_TOT]]</f>
        <v>333.01302325581401</v>
      </c>
      <c r="LO105" s="15">
        <f>Tabla24[[#This Row],[PAS_NUM_COR_COD_ROS_TG_NEG]]-Tabla24[[#This Row],[ESC_NUM_COR_COD_ROS_TG_NEG]]</f>
        <v>0.69999999999999973</v>
      </c>
      <c r="LP105" s="15">
        <f>Tabla24[[#This Row],[PAS_DUR_COR_COD_ROS_TG_NEG]]-Tabla24[[#This Row],[ESC_DUR_COR_COD_ROS_TG_NEG]]</f>
        <v>-381.08333333333326</v>
      </c>
      <c r="LQ105" s="15">
        <f>Tabla24[[#This Row],[PAS_NUM_COR_COD_ROS_TG_NEU]]-Tabla24[[#This Row],[ESC_NUM_COR_COD_ROS_TG_NEU]]</f>
        <v>1.4000000000000001</v>
      </c>
      <c r="LR105" s="15">
        <f>Tabla24[[#This Row],[PAS_DUR_COR_COD_ROS_TG_NEU]]-Tabla24[[#This Row],[ESC_DUR_COR_COD_ROS_TG_NEU]]</f>
        <v>189.26666666666665</v>
      </c>
      <c r="LS105" s="15">
        <f>Tabla24[[#This Row],[PAS_NUM_COR_COD_ROS_TG_POS]]-Tabla24[[#This Row],[ESC_NUM_COR_COD_ROS_TG_POS]]</f>
        <v>0.80555555555555558</v>
      </c>
      <c r="LT105" s="15">
        <f>Tabla24[[#This Row],[PAS_DUR_COR_COD_ROS_TG_POS]]-Tabla24[[#This Row],[ESC_DUR_COR_COD_ROS_TG_POS]]</f>
        <v>192.93333333333339</v>
      </c>
      <c r="LU105" s="15">
        <f>Tabla24[[#This Row],[PAS_NUM_COR_COD_ROS_TG_TOT]]-Tabla24[[#This Row],[ESC_NUM_COR_COD_ROS_TG_TOT]]</f>
        <v>0.96839080459770099</v>
      </c>
      <c r="LV105" s="15">
        <f>Tabla24[[#This Row],[PAS_DUR_COR_COD_ROS_TG_TOT]]-Tabla24[[#This Row],[ESC_DUR_COR_COD_ROS_TG_TOT]]</f>
        <v>30.222222222222172</v>
      </c>
      <c r="LW105" s="15">
        <f>Tabla24[[#This Row],[PAS_NUM_COR_COD_ESC_TG_NEG]]-Tabla24[[#This Row],[ESC_NUM_COR_COD_ESC_TG_NEG]]</f>
        <v>-1.2000000000000002</v>
      </c>
      <c r="LX105" s="15">
        <f>Tabla24[[#This Row],[PAS_DUR_COR_COD_ESC_TG_NEG]]-Tabla24[[#This Row],[ESC_DUR_COR_COD_ESC_TG_NEG]]</f>
        <v>-362.29166666666663</v>
      </c>
      <c r="LY105" s="15">
        <f>Tabla24[[#This Row],[PAS_NUM_COR_COD_ESC_TG_NEU]]-Tabla24[[#This Row],[ESC_NUM_COR_COD_ESC_TG_NEU]]</f>
        <v>-2.1500000000000004</v>
      </c>
      <c r="LZ105" s="15">
        <f>Tabla24[[#This Row],[PAS_DUR_COR_COD_ESC_TG_NEU]]-Tabla24[[#This Row],[ESC_DUR_COR_COD_ESC_TG_NEU]]</f>
        <v>-652.58571428571429</v>
      </c>
      <c r="MA105" s="15">
        <f>Tabla24[[#This Row],[PAS_NUM_COR_COD_ESC_TG_POS]]-Tabla24[[#This Row],[ESC_NUM_COR_COD_ESC_TG_POS]]</f>
        <v>-0.92777777777777759</v>
      </c>
      <c r="MB105" s="15">
        <f>Tabla24[[#This Row],[PAS_DUR_COR_COD_ESC_TG_POS]]-Tabla24[[#This Row],[ESC_DUR_COR_COD_ESC_TG_POS]]</f>
        <v>-639.36029411764707</v>
      </c>
      <c r="MC105" s="15">
        <f>Tabla24[[#This Row],[PAS_NUM_COR_COD_ESC_TG_TOT]]-Tabla24[[#This Row],[ESC_NUM_COR_COD_ESC_TG_TOT]]</f>
        <v>-1.4298850574712643</v>
      </c>
      <c r="MD105" s="15">
        <f>Tabla24[[#This Row],[PAS_DUR_COR_COD_ESC_TG_TOT]]-Tabla24[[#This Row],[ESC_DUR_COR_COD_ESC_TG_TOT]]</f>
        <v>-563.59302325581393</v>
      </c>
    </row>
    <row r="106" spans="1:342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  <c r="KY106" s="15">
        <f>Tabla24[[#This Row],[ROS_NUM_COR_COD_ROS_TG_NEG]]-Tabla24[[#This Row],[PAS_NUM_COR_COD_ROS_TG_NEG]]</f>
        <v>-0.15789473684210531</v>
      </c>
      <c r="KZ106" s="15">
        <f>Tabla24[[#This Row],[ROS_DUR_COR_COD_ROS_TG_NEG]]-Tabla24[[#This Row],[PAS_DUR_COR_COD_ROS_TG_NEG]]</f>
        <v>314.25</v>
      </c>
      <c r="LA106" s="15">
        <f>Tabla24[[#This Row],[ROS_NUM_COR_COD_ROS_TG_NEU]]-Tabla24[[#This Row],[PAS_NUM_COR_COD_ROS_TG_NEU]]</f>
        <v>1.1499999999999999</v>
      </c>
      <c r="LB106" s="15">
        <f>Tabla24[[#This Row],[ROS_DUR_COR_COD_ROS_TG_NEU]]-Tabla24[[#This Row],[PAS_DUR_COR_COD_ROS_TG_NEU]]</f>
        <v>407.52500000000009</v>
      </c>
      <c r="LC106" s="15">
        <f>Tabla24[[#This Row],[ROS_NUM_COR_COD_ROS_TG_POS]]-Tabla24[[#This Row],[PAS_NUM_COR_COD_ROS_TG_POS]]</f>
        <v>1.0166666666666666</v>
      </c>
      <c r="LD106" s="15">
        <f>Tabla24[[#This Row],[ROS_DUR_COR_COD_ROS_TG_POS]]-Tabla24[[#This Row],[PAS_DUR_COR_COD_ROS_TG_POS]]</f>
        <v>136.43137254901967</v>
      </c>
      <c r="LE106" s="15">
        <f>Tabla24[[#This Row],[ROS_NUM_COR_COD_ROS_TG_TOT]]-Tabla24[[#This Row],[PAS_NUM_COR_COD_ROS_TG_TOT]]</f>
        <v>0.68825665859564156</v>
      </c>
      <c r="LF106" s="15">
        <f>Tabla24[[#This Row],[ROS_DUR_COR_COD_ROS_TG_TOT]]-Tabla24[[#This Row],[PAS_DUR_COR_COD_ROS_TG_TOT]]</f>
        <v>272.44384057971024</v>
      </c>
      <c r="LG106" s="15">
        <f>Tabla24[[#This Row],[ROS_NUM_COR_COD_ESC_TG_NEG]]-Tabla24[[#This Row],[PAS_NUM_COR_COD_ESC_TG_NEG]]</f>
        <v>0.42690058479532178</v>
      </c>
      <c r="LH106" s="15">
        <f>Tabla24[[#This Row],[ROS_DUR_COR_COD_ESC_TG_NEG]]-Tabla24[[#This Row],[PAS_DUR_COR_COD_ESC_TG_NEG]]</f>
        <v>-194.13095238095252</v>
      </c>
      <c r="LI106" s="15">
        <f>Tabla24[[#This Row],[ROS_NUM_COR_COD_ESC_TG_NEU]]-Tabla24[[#This Row],[PAS_NUM_COR_COD_ESC_TG_NEU]]</f>
        <v>-1.5000000000000002</v>
      </c>
      <c r="LJ106" s="15">
        <f>Tabla24[[#This Row],[ROS_NUM_COR_COD_ESC_TG_NEG]]-Tabla24[[#This Row],[PAS_NUM_COR_COD_ESC_TG_NEG]]</f>
        <v>0.42690058479532178</v>
      </c>
      <c r="LK106" s="15">
        <f>Tabla24[[#This Row],[ROS_NUM_COR_COD_ESC_TG_POS]]-Tabla24[[#This Row],[PAS_NUM_COR_COD_ESC_TG_POS]]</f>
        <v>-1.7944444444444445</v>
      </c>
      <c r="LL106" s="15">
        <f>Tabla24[[#This Row],[ROS_DUR_COR_COD_ESC_TG_POS]]-Tabla24[[#This Row],[PAS_DUR_COR_COD_ESC_TG_POS]]</f>
        <v>-231.10000000000002</v>
      </c>
      <c r="LM106" s="15">
        <f>Tabla24[[#This Row],[ROS_NUM_COR_COD_ESC_TG_TOT]]-Tabla24[[#This Row],[PAS_NUM_COR_COD_ESC_TG_TOT]]</f>
        <v>-0.97760290556900742</v>
      </c>
      <c r="LN106" s="15">
        <f>Tabla24[[#This Row],[ROS_DUR_COR_COD_ESC_TG_TOT]]-Tabla24[[#This Row],[PAS_DUR_COR_COD_ESC_TG_TOT]]</f>
        <v>-223.44897959183663</v>
      </c>
      <c r="LO106" s="15">
        <f>Tabla24[[#This Row],[PAS_NUM_COR_COD_ROS_TG_NEG]]-Tabla24[[#This Row],[ESC_NUM_COR_COD_ROS_TG_NEG]]</f>
        <v>1.0578947368421052</v>
      </c>
      <c r="LP106" s="15">
        <f>Tabla24[[#This Row],[PAS_DUR_COR_COD_ROS_TG_NEG]]-Tabla24[[#This Row],[ESC_DUR_COR_COD_ROS_TG_NEG]]</f>
        <v>-127.15000000000009</v>
      </c>
      <c r="LQ106" s="15">
        <f>Tabla24[[#This Row],[PAS_NUM_COR_COD_ROS_TG_NEU]]-Tabla24[[#This Row],[ESC_NUM_COR_COD_ROS_TG_NEU]]</f>
        <v>0.54999999999999982</v>
      </c>
      <c r="LR106" s="15">
        <f>Tabla24[[#This Row],[PAS_DUR_COR_COD_ROS_TG_NEU]]-Tabla24[[#This Row],[ESC_DUR_COR_COD_ROS_TG_NEU]]</f>
        <v>-152.40000000000009</v>
      </c>
      <c r="LS106" s="15">
        <f>Tabla24[[#This Row],[PAS_NUM_COR_COD_ROS_TG_POS]]-Tabla24[[#This Row],[ESC_NUM_COR_COD_ROS_TG_POS]]</f>
        <v>4.9999999999999822E-2</v>
      </c>
      <c r="LT106" s="15">
        <f>Tabla24[[#This Row],[PAS_DUR_COR_COD_ROS_TG_POS]]-Tabla24[[#This Row],[ESC_DUR_COR_COD_ROS_TG_POS]]</f>
        <v>-432.76470588235293</v>
      </c>
      <c r="LU106" s="15">
        <f>Tabla24[[#This Row],[PAS_NUM_COR_COD_ROS_TG_TOT]]-Tabla24[[#This Row],[ESC_NUM_COR_COD_ROS_TG_TOT]]</f>
        <v>0.54745762711864421</v>
      </c>
      <c r="LV106" s="15">
        <f>Tabla24[[#This Row],[PAS_DUR_COR_COD_ROS_TG_TOT]]-Tabla24[[#This Row],[ESC_DUR_COR_COD_ROS_TG_TOT]]</f>
        <v>-239.25833333333344</v>
      </c>
      <c r="LW106" s="15">
        <f>Tabla24[[#This Row],[PAS_NUM_COR_COD_ESC_TG_NEG]]-Tabla24[[#This Row],[ESC_NUM_COR_COD_ESC_TG_NEG]]</f>
        <v>0.78421052631578947</v>
      </c>
      <c r="LX106" s="15">
        <f>Tabla24[[#This Row],[PAS_DUR_COR_COD_ESC_TG_NEG]]-Tabla24[[#This Row],[ESC_DUR_COR_COD_ESC_TG_NEG]]</f>
        <v>490.25000000000011</v>
      </c>
      <c r="LY106" s="15">
        <f>Tabla24[[#This Row],[PAS_NUM_COR_COD_ESC_TG_NEU]]-Tabla24[[#This Row],[ESC_NUM_COR_COD_ESC_TG_NEU]]</f>
        <v>2.3000000000000003</v>
      </c>
      <c r="LZ106" s="15">
        <f>Tabla24[[#This Row],[PAS_DUR_COR_COD_ESC_TG_NEU]]-Tabla24[[#This Row],[ESC_DUR_COR_COD_ESC_TG_NEU]]</f>
        <v>724.63529411764705</v>
      </c>
      <c r="MA106" s="15">
        <f>Tabla24[[#This Row],[PAS_NUM_COR_COD_ESC_TG_POS]]-Tabla24[[#This Row],[ESC_NUM_COR_COD_ESC_TG_POS]]</f>
        <v>2.0499999999999998</v>
      </c>
      <c r="MB106" s="15">
        <f>Tabla24[[#This Row],[PAS_DUR_COR_COD_ESC_TG_POS]]-Tabla24[[#This Row],[ESC_DUR_COR_COD_ESC_TG_POS]]</f>
        <v>183.29999999999995</v>
      </c>
      <c r="MC106" s="15">
        <f>Tabla24[[#This Row],[PAS_NUM_COR_COD_ESC_TG_TOT]]-Tabla24[[#This Row],[ESC_NUM_COR_COD_ESC_TG_TOT]]</f>
        <v>1.7180790960451979</v>
      </c>
      <c r="MD106" s="15">
        <f>Tabla24[[#This Row],[PAS_DUR_COR_COD_ESC_TG_TOT]]-Tabla24[[#This Row],[ESC_DUR_COR_COD_ESC_TG_TOT]]</f>
        <v>429.57397959183663</v>
      </c>
    </row>
    <row r="107" spans="1:342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  <c r="KY107" s="15">
        <f>Tabla24[[#This Row],[ROS_NUM_COR_COD_ROS_TG_NEG]]-Tabla24[[#This Row],[PAS_NUM_COR_COD_ROS_TG_NEG]]</f>
        <v>2.2277777777777779</v>
      </c>
      <c r="KZ107" s="15">
        <f>Tabla24[[#This Row],[ROS_DUR_COR_COD_ROS_TG_NEG]]-Tabla24[[#This Row],[PAS_DUR_COR_COD_ROS_TG_NEG]]</f>
        <v>-85.583333333333485</v>
      </c>
      <c r="LA107" s="15">
        <f>Tabla24[[#This Row],[ROS_NUM_COR_COD_ROS_TG_NEU]]-Tabla24[[#This Row],[PAS_NUM_COR_COD_ROS_TG_NEU]]</f>
        <v>1.25</v>
      </c>
      <c r="LB107" s="15">
        <f>Tabla24[[#This Row],[ROS_DUR_COR_COD_ROS_TG_NEU]]-Tabla24[[#This Row],[PAS_DUR_COR_COD_ROS_TG_NEU]]</f>
        <v>-108.03846153846143</v>
      </c>
      <c r="LC107" s="15">
        <f>Tabla24[[#This Row],[ROS_NUM_COR_COD_ROS_TG_POS]]-Tabla24[[#This Row],[PAS_NUM_COR_COD_ROS_TG_POS]]</f>
        <v>1.8499999999999996</v>
      </c>
      <c r="LD107" s="15">
        <f>Tabla24[[#This Row],[ROS_DUR_COR_COD_ROS_TG_POS]]-Tabla24[[#This Row],[PAS_DUR_COR_COD_ROS_TG_POS]]</f>
        <v>-242.79797979797991</v>
      </c>
      <c r="LE107" s="15">
        <f>Tabla24[[#This Row],[ROS_NUM_COR_COD_ROS_TG_TOT]]-Tabla24[[#This Row],[PAS_NUM_COR_COD_ROS_TG_TOT]]</f>
        <v>1.7729885057471262</v>
      </c>
      <c r="LF107" s="15">
        <f>Tabla24[[#This Row],[ROS_DUR_COR_COD_ROS_TG_TOT]]-Tabla24[[#This Row],[PAS_DUR_COR_COD_ROS_TG_TOT]]</f>
        <v>-139.70238095238096</v>
      </c>
      <c r="LG107" s="15">
        <f>Tabla24[[#This Row],[ROS_NUM_COR_COD_ESC_TG_NEG]]-Tabla24[[#This Row],[PAS_NUM_COR_COD_ESC_TG_NEG]]</f>
        <v>-1.1444444444444448</v>
      </c>
      <c r="LH107" s="15">
        <f>Tabla24[[#This Row],[ROS_DUR_COR_COD_ESC_TG_NEG]]-Tabla24[[#This Row],[PAS_DUR_COR_COD_ESC_TG_NEG]]</f>
        <v>-1136.4583333333333</v>
      </c>
      <c r="LI107" s="15">
        <f>Tabla24[[#This Row],[ROS_NUM_COR_COD_ESC_TG_NEU]]-Tabla24[[#This Row],[PAS_NUM_COR_COD_ESC_TG_NEU]]</f>
        <v>-1.65</v>
      </c>
      <c r="LJ107" s="15">
        <f>Tabla24[[#This Row],[ROS_NUM_COR_COD_ESC_TG_NEG]]-Tabla24[[#This Row],[PAS_NUM_COR_COD_ESC_TG_NEG]]</f>
        <v>-1.1444444444444448</v>
      </c>
      <c r="LK107" s="15">
        <f>Tabla24[[#This Row],[ROS_NUM_COR_COD_ESC_TG_POS]]-Tabla24[[#This Row],[PAS_NUM_COR_COD_ESC_TG_POS]]</f>
        <v>-1.4</v>
      </c>
      <c r="LL107" s="15">
        <f>Tabla24[[#This Row],[ROS_DUR_COR_COD_ESC_TG_POS]]-Tabla24[[#This Row],[PAS_DUR_COR_COD_ESC_TG_POS]]</f>
        <v>-1486.8999999999999</v>
      </c>
      <c r="LM107" s="15">
        <f>Tabla24[[#This Row],[ROS_NUM_COR_COD_ESC_TG_TOT]]-Tabla24[[#This Row],[PAS_NUM_COR_COD_ESC_TG_TOT]]</f>
        <v>-1.4097701149425288</v>
      </c>
      <c r="LN107" s="15">
        <f>Tabla24[[#This Row],[ROS_DUR_COR_COD_ESC_TG_TOT]]-Tabla24[[#This Row],[PAS_DUR_COR_COD_ESC_TG_TOT]]</f>
        <v>-1243.8519813519813</v>
      </c>
      <c r="LO107" s="15">
        <f>Tabla24[[#This Row],[PAS_NUM_COR_COD_ROS_TG_NEG]]-Tabla24[[#This Row],[ESC_NUM_COR_COD_ROS_TG_NEG]]</f>
        <v>1.2374999999999998</v>
      </c>
      <c r="LP107" s="15">
        <f>Tabla24[[#This Row],[PAS_DUR_COR_COD_ROS_TG_NEG]]-Tabla24[[#This Row],[ESC_DUR_COR_COD_ROS_TG_NEG]]</f>
        <v>1039.4166666666667</v>
      </c>
      <c r="LQ107" s="15">
        <f>Tabla24[[#This Row],[PAS_NUM_COR_COD_ROS_TG_NEU]]-Tabla24[[#This Row],[ESC_NUM_COR_COD_ROS_TG_NEU]]</f>
        <v>1.9874999999999998</v>
      </c>
      <c r="LR107" s="15">
        <f>Tabla24[[#This Row],[PAS_DUR_COR_COD_ROS_TG_NEU]]-Tabla24[[#This Row],[ESC_DUR_COR_COD_ROS_TG_NEU]]</f>
        <v>1089.1813186813185</v>
      </c>
      <c r="LS107" s="15">
        <f>Tabla24[[#This Row],[PAS_NUM_COR_COD_ROS_TG_POS]]-Tabla24[[#This Row],[ESC_NUM_COR_COD_ROS_TG_POS]]</f>
        <v>2.8375000000000004</v>
      </c>
      <c r="LT107" s="15">
        <f>Tabla24[[#This Row],[PAS_DUR_COR_COD_ROS_TG_POS]]-Tabla24[[#This Row],[ESC_DUR_COR_COD_ROS_TG_POS]]</f>
        <v>1459.8090909090911</v>
      </c>
      <c r="LU107" s="15">
        <f>Tabla24[[#This Row],[PAS_NUM_COR_COD_ROS_TG_TOT]]-Tabla24[[#This Row],[ESC_NUM_COR_COD_ROS_TG_TOT]]</f>
        <v>2.020833333333333</v>
      </c>
      <c r="LV107" s="15">
        <f>Tabla24[[#This Row],[PAS_DUR_COR_COD_ROS_TG_TOT]]-Tabla24[[#This Row],[ESC_DUR_COR_COD_ROS_TG_TOT]]</f>
        <v>1180.2982456140353</v>
      </c>
      <c r="LW107" s="15">
        <f>Tabla24[[#This Row],[PAS_NUM_COR_COD_ESC_TG_NEG]]-Tabla24[[#This Row],[ESC_NUM_COR_COD_ESC_TG_NEG]]</f>
        <v>-0.79999999999999982</v>
      </c>
      <c r="LX107" s="15">
        <f>Tabla24[[#This Row],[PAS_DUR_COR_COD_ESC_TG_NEG]]-Tabla24[[#This Row],[ESC_DUR_COR_COD_ESC_TG_NEG]]</f>
        <v>482.02083333333326</v>
      </c>
      <c r="LY107" s="15">
        <f>Tabla24[[#This Row],[PAS_NUM_COR_COD_ESC_TG_NEU]]-Tabla24[[#This Row],[ESC_NUM_COR_COD_ESC_TG_NEU]]</f>
        <v>-0.88750000000000018</v>
      </c>
      <c r="LZ107" s="15">
        <f>Tabla24[[#This Row],[PAS_DUR_COR_COD_ESC_TG_NEU]]-Tabla24[[#This Row],[ESC_DUR_COR_COD_ESC_TG_NEU]]</f>
        <v>401.58522727272725</v>
      </c>
      <c r="MA107" s="15">
        <f>Tabla24[[#This Row],[PAS_NUM_COR_COD_ESC_TG_POS]]-Tabla24[[#This Row],[ESC_NUM_COR_COD_ESC_TG_POS]]</f>
        <v>-1.4</v>
      </c>
      <c r="MB107" s="15">
        <f>Tabla24[[#This Row],[PAS_DUR_COR_COD_ESC_TG_POS]]-Tabla24[[#This Row],[ESC_DUR_COR_COD_ESC_TG_POS]]</f>
        <v>759.09999999999991</v>
      </c>
      <c r="MC107" s="15">
        <f>Tabla24[[#This Row],[PAS_NUM_COR_COD_ESC_TG_TOT]]-Tabla24[[#This Row],[ESC_NUM_COR_COD_ESC_TG_TOT]]</f>
        <v>-1.0291666666666663</v>
      </c>
      <c r="MD107" s="15">
        <f>Tabla24[[#This Row],[PAS_DUR_COR_COD_ESC_TG_TOT]]-Tabla24[[#This Row],[ESC_DUR_COR_COD_ESC_TG_TOT]]</f>
        <v>537.53787878787875</v>
      </c>
    </row>
    <row r="108" spans="1:342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  <c r="KY108" s="15">
        <f>Tabla24[[#This Row],[ROS_NUM_COR_COD_ROS_TG_NEG]]-Tabla24[[#This Row],[PAS_NUM_COR_COD_ROS_TG_NEG]]</f>
        <v>0.40935672514619892</v>
      </c>
      <c r="KZ108" s="15">
        <f>Tabla24[[#This Row],[ROS_DUR_COR_COD_ROS_TG_NEG]]-Tabla24[[#This Row],[PAS_DUR_COR_COD_ROS_TG_NEG]]</f>
        <v>-63.022727272727252</v>
      </c>
      <c r="LA108" s="15">
        <f>Tabla24[[#This Row],[ROS_NUM_COR_COD_ROS_TG_NEU]]-Tabla24[[#This Row],[PAS_NUM_COR_COD_ROS_TG_NEU]]</f>
        <v>0.94736842105263142</v>
      </c>
      <c r="LB108" s="15">
        <f>Tabla24[[#This Row],[ROS_DUR_COR_COD_ROS_TG_NEU]]-Tabla24[[#This Row],[PAS_DUR_COR_COD_ROS_TG_NEU]]</f>
        <v>37.900000000000091</v>
      </c>
      <c r="LC108" s="15">
        <f>Tabla24[[#This Row],[ROS_NUM_COR_COD_ROS_TG_POS]]-Tabla24[[#This Row],[PAS_NUM_COR_COD_ROS_TG_POS]]</f>
        <v>1.6166666666666667</v>
      </c>
      <c r="LD108" s="15">
        <f>Tabla24[[#This Row],[ROS_DUR_COR_COD_ROS_TG_POS]]-Tabla24[[#This Row],[PAS_DUR_COR_COD_ROS_TG_POS]]</f>
        <v>387.01428571428573</v>
      </c>
      <c r="LE108" s="15">
        <f>Tabla24[[#This Row],[ROS_NUM_COR_COD_ROS_TG_TOT]]-Tabla24[[#This Row],[PAS_NUM_COR_COD_ROS_TG_TOT]]</f>
        <v>0.99872286079182615</v>
      </c>
      <c r="LF108" s="15">
        <f>Tabla24[[#This Row],[ROS_DUR_COR_COD_ROS_TG_TOT]]-Tabla24[[#This Row],[PAS_DUR_COR_COD_ROS_TG_TOT]]</f>
        <v>96.219662058371568</v>
      </c>
      <c r="LG108" s="15">
        <f>Tabla24[[#This Row],[ROS_NUM_COR_COD_ESC_TG_NEG]]-Tabla24[[#This Row],[PAS_NUM_COR_COD_ESC_TG_NEG]]</f>
        <v>0.33333333333333348</v>
      </c>
      <c r="LH108" s="15">
        <f>Tabla24[[#This Row],[ROS_DUR_COR_COD_ESC_TG_NEG]]-Tabla24[[#This Row],[PAS_DUR_COR_COD_ESC_TG_NEG]]</f>
        <v>126.16666666666674</v>
      </c>
      <c r="LI108" s="15">
        <f>Tabla24[[#This Row],[ROS_NUM_COR_COD_ESC_TG_NEU]]-Tabla24[[#This Row],[PAS_NUM_COR_COD_ESC_TG_NEU]]</f>
        <v>-2.9239766081871288E-2</v>
      </c>
      <c r="LJ108" s="15">
        <f>Tabla24[[#This Row],[ROS_NUM_COR_COD_ESC_TG_NEG]]-Tabla24[[#This Row],[PAS_NUM_COR_COD_ESC_TG_NEG]]</f>
        <v>0.33333333333333348</v>
      </c>
      <c r="LK108" s="15">
        <f>Tabla24[[#This Row],[ROS_NUM_COR_COD_ESC_TG_POS]]-Tabla24[[#This Row],[PAS_NUM_COR_COD_ESC_TG_POS]]</f>
        <v>0.27222222222222214</v>
      </c>
      <c r="LL108" s="15">
        <f>Tabla24[[#This Row],[ROS_DUR_COR_COD_ESC_TG_POS]]-Tabla24[[#This Row],[PAS_DUR_COR_COD_ESC_TG_POS]]</f>
        <v>194.72727272727275</v>
      </c>
      <c r="LM108" s="15">
        <f>Tabla24[[#This Row],[ROS_NUM_COR_COD_ESC_TG_TOT]]-Tabla24[[#This Row],[PAS_NUM_COR_COD_ESC_TG_TOT]]</f>
        <v>0.18965517241379315</v>
      </c>
      <c r="LN108" s="15">
        <f>Tabla24[[#This Row],[ROS_DUR_COR_COD_ESC_TG_TOT]]-Tabla24[[#This Row],[PAS_DUR_COR_COD_ESC_TG_TOT]]</f>
        <v>177.90537634408588</v>
      </c>
      <c r="LO108" s="15">
        <f>Tabla24[[#This Row],[PAS_NUM_COR_COD_ROS_TG_NEG]]-Tabla24[[#This Row],[ESC_NUM_COR_COD_ROS_TG_NEG]]</f>
        <v>0.76842105263157867</v>
      </c>
      <c r="LP108" s="15">
        <f>Tabla24[[#This Row],[PAS_DUR_COR_COD_ROS_TG_NEG]]-Tabla24[[#This Row],[ESC_DUR_COR_COD_ROS_TG_NEG]]</f>
        <v>441.12987012987014</v>
      </c>
      <c r="LQ108" s="15">
        <f>Tabla24[[#This Row],[PAS_NUM_COR_COD_ROS_TG_NEU]]-Tabla24[[#This Row],[ESC_NUM_COR_COD_ROS_TG_NEU]]</f>
        <v>0.60818713450292394</v>
      </c>
      <c r="LR108" s="15">
        <f>Tabla24[[#This Row],[PAS_DUR_COR_COD_ROS_TG_NEU]]-Tabla24[[#This Row],[ESC_DUR_COR_COD_ROS_TG_NEU]]</f>
        <v>713.59999999999991</v>
      </c>
      <c r="LS108" s="15">
        <f>Tabla24[[#This Row],[PAS_NUM_COR_COD_ROS_TG_POS]]-Tabla24[[#This Row],[ESC_NUM_COR_COD_ROS_TG_POS]]</f>
        <v>0.76428571428571401</v>
      </c>
      <c r="LT108" s="15">
        <f>Tabla24[[#This Row],[PAS_DUR_COR_COD_ROS_TG_POS]]-Tabla24[[#This Row],[ESC_DUR_COR_COD_ROS_TG_POS]]</f>
        <v>380.45000000000005</v>
      </c>
      <c r="LU108" s="15">
        <f>Tabla24[[#This Row],[PAS_NUM_COR_COD_ROS_TG_TOT]]-Tabla24[[#This Row],[ESC_NUM_COR_COD_ROS_TG_TOT]]</f>
        <v>0.67506631299734754</v>
      </c>
      <c r="LV108" s="15">
        <f>Tabla24[[#This Row],[PAS_DUR_COR_COD_ROS_TG_TOT]]-Tabla24[[#This Row],[ESC_DUR_COR_COD_ROS_TG_TOT]]</f>
        <v>506.74952561669841</v>
      </c>
      <c r="LW108" s="15">
        <f>Tabla24[[#This Row],[PAS_NUM_COR_COD_ESC_TG_NEG]]-Tabla24[[#This Row],[ESC_NUM_COR_COD_ESC_TG_NEG]]</f>
        <v>-2.5999999999999996</v>
      </c>
      <c r="LX108" s="15">
        <f>Tabla24[[#This Row],[PAS_DUR_COR_COD_ESC_TG_NEG]]-Tabla24[[#This Row],[ESC_DUR_COR_COD_ESC_TG_NEG]]</f>
        <v>-339.20000000000005</v>
      </c>
      <c r="LY108" s="15">
        <f>Tabla24[[#This Row],[PAS_NUM_COR_COD_ESC_TG_NEU]]-Tabla24[[#This Row],[ESC_NUM_COR_COD_ESC_TG_NEU]]</f>
        <v>-2.8596491228070171</v>
      </c>
      <c r="LZ108" s="15">
        <f>Tabla24[[#This Row],[PAS_DUR_COR_COD_ESC_TG_NEU]]-Tabla24[[#This Row],[ESC_DUR_COR_COD_ESC_TG_NEU]]</f>
        <v>-41.922222222222217</v>
      </c>
      <c r="MA108" s="15">
        <f>Tabla24[[#This Row],[PAS_NUM_COR_COD_ESC_TG_POS]]-Tabla24[[#This Row],[ESC_NUM_COR_COD_ESC_TG_POS]]</f>
        <v>-2.9071428571428566</v>
      </c>
      <c r="MB108" s="15">
        <f>Tabla24[[#This Row],[PAS_DUR_COR_COD_ESC_TG_POS]]-Tabla24[[#This Row],[ESC_DUR_COR_COD_ESC_TG_POS]]</f>
        <v>-211.58441558441564</v>
      </c>
      <c r="MC108" s="15">
        <f>Tabla24[[#This Row],[PAS_NUM_COR_COD_ESC_TG_TOT]]-Tabla24[[#This Row],[ESC_NUM_COR_COD_ESC_TG_TOT]]</f>
        <v>-2.7665782493368698</v>
      </c>
      <c r="MD108" s="15">
        <f>Tabla24[[#This Row],[PAS_DUR_COR_COD_ESC_TG_TOT]]-Tabla24[[#This Row],[ESC_DUR_COR_COD_ESC_TG_TOT]]</f>
        <v>-189.22332506203475</v>
      </c>
    </row>
    <row r="109" spans="1:342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  <c r="KY109" s="15">
        <f>Tabla24[[#This Row],[ROS_NUM_COR_COD_ROS_TG_NEG]]-Tabla24[[#This Row],[PAS_NUM_COR_COD_ROS_TG_NEG]]</f>
        <v>-0.14999999999999991</v>
      </c>
      <c r="KZ109" s="15">
        <f>Tabla24[[#This Row],[ROS_DUR_COR_COD_ROS_TG_NEG]]-Tabla24[[#This Row],[PAS_DUR_COR_COD_ROS_TG_NEG]]</f>
        <v>24.095238095238074</v>
      </c>
      <c r="LA109" s="15">
        <f>Tabla24[[#This Row],[ROS_NUM_COR_COD_ROS_TG_NEU]]-Tabla24[[#This Row],[PAS_NUM_COR_COD_ROS_TG_NEU]]</f>
        <v>-0.79473684210526319</v>
      </c>
      <c r="LB109" s="15">
        <f>Tabla24[[#This Row],[ROS_DUR_COR_COD_ROS_TG_NEU]]-Tabla24[[#This Row],[PAS_DUR_COR_COD_ROS_TG_NEU]]</f>
        <v>-233.04411764705878</v>
      </c>
      <c r="LC109" s="15">
        <f>Tabla24[[#This Row],[ROS_NUM_COR_COD_ROS_TG_POS]]-Tabla24[[#This Row],[PAS_NUM_COR_COD_ROS_TG_POS]]</f>
        <v>-0.60000000000000009</v>
      </c>
      <c r="LD109" s="15">
        <f>Tabla24[[#This Row],[ROS_DUR_COR_COD_ROS_TG_POS]]-Tabla24[[#This Row],[PAS_DUR_COR_COD_ROS_TG_POS]]</f>
        <v>-172.07894736842104</v>
      </c>
      <c r="LE109" s="15">
        <f>Tabla24[[#This Row],[ROS_NUM_COR_COD_ROS_TG_TOT]]-Tabla24[[#This Row],[PAS_NUM_COR_COD_ROS_TG_TOT]]</f>
        <v>-0.53477498538866186</v>
      </c>
      <c r="LF109" s="15">
        <f>Tabla24[[#This Row],[ROS_DUR_COR_COD_ROS_TG_TOT]]-Tabla24[[#This Row],[PAS_DUR_COR_COD_ROS_TG_TOT]]</f>
        <v>-135.0772946859903</v>
      </c>
      <c r="LG109" s="15">
        <f>Tabla24[[#This Row],[ROS_NUM_COR_COD_ESC_TG_NEG]]-Tabla24[[#This Row],[PAS_NUM_COR_COD_ESC_TG_NEG]]</f>
        <v>-0.3277777777777775</v>
      </c>
      <c r="LH109" s="15">
        <f>Tabla24[[#This Row],[ROS_DUR_COR_COD_ESC_TG_NEG]]-Tabla24[[#This Row],[PAS_DUR_COR_COD_ESC_TG_NEG]]</f>
        <v>396.44444444444446</v>
      </c>
      <c r="LI109" s="15">
        <f>Tabla24[[#This Row],[ROS_NUM_COR_COD_ESC_TG_NEU]]-Tabla24[[#This Row],[PAS_NUM_COR_COD_ESC_TG_NEU]]</f>
        <v>-1.1368421052631579</v>
      </c>
      <c r="LJ109" s="15">
        <f>Tabla24[[#This Row],[ROS_NUM_COR_COD_ESC_TG_NEG]]-Tabla24[[#This Row],[PAS_NUM_COR_COD_ESC_TG_NEG]]</f>
        <v>-0.3277777777777775</v>
      </c>
      <c r="LK109" s="15">
        <f>Tabla24[[#This Row],[ROS_NUM_COR_COD_ESC_TG_POS]]-Tabla24[[#This Row],[PAS_NUM_COR_COD_ESC_TG_POS]]</f>
        <v>-1.4500000000000002</v>
      </c>
      <c r="LL109" s="15">
        <f>Tabla24[[#This Row],[ROS_DUR_COR_COD_ESC_TG_POS]]-Tabla24[[#This Row],[PAS_DUR_COR_COD_ESC_TG_POS]]</f>
        <v>-39.944444444444457</v>
      </c>
      <c r="LM109" s="15">
        <f>Tabla24[[#This Row],[ROS_NUM_COR_COD_ESC_TG_TOT]]-Tabla24[[#This Row],[PAS_NUM_COR_COD_ESC_TG_TOT]]</f>
        <v>-0.98772647574517825</v>
      </c>
      <c r="LN109" s="15">
        <f>Tabla24[[#This Row],[ROS_DUR_COR_COD_ESC_TG_TOT]]-Tabla24[[#This Row],[PAS_DUR_COR_COD_ESC_TG_TOT]]</f>
        <v>132.89083557951483</v>
      </c>
      <c r="LO109" s="15">
        <f>Tabla24[[#This Row],[PAS_NUM_COR_COD_ROS_TG_NEG]]-Tabla24[[#This Row],[ESC_NUM_COR_COD_ROS_TG_NEG]]</f>
        <v>2.3722222222222222</v>
      </c>
      <c r="LP109" s="15">
        <f>Tabla24[[#This Row],[PAS_DUR_COR_COD_ROS_TG_NEG]]-Tabla24[[#This Row],[ESC_DUR_COR_COD_ROS_TG_NEG]]</f>
        <v>574.66666666666674</v>
      </c>
      <c r="LQ109" s="15">
        <f>Tabla24[[#This Row],[PAS_NUM_COR_COD_ROS_TG_NEU]]-Tabla24[[#This Row],[ESC_NUM_COR_COD_ROS_TG_NEU]]</f>
        <v>1.8947368421052633</v>
      </c>
      <c r="LR109" s="15">
        <f>Tabla24[[#This Row],[PAS_DUR_COR_COD_ROS_TG_NEU]]-Tabla24[[#This Row],[ESC_DUR_COR_COD_ROS_TG_NEU]]</f>
        <v>565.43697478991589</v>
      </c>
      <c r="LS109" s="15">
        <f>Tabla24[[#This Row],[PAS_NUM_COR_COD_ROS_TG_POS]]-Tabla24[[#This Row],[ESC_NUM_COR_COD_ROS_TG_POS]]</f>
        <v>0.78888888888888875</v>
      </c>
      <c r="LT109" s="15">
        <f>Tabla24[[#This Row],[PAS_DUR_COR_COD_ROS_TG_POS]]-Tabla24[[#This Row],[ESC_DUR_COR_COD_ROS_TG_POS]]</f>
        <v>174.72180451127815</v>
      </c>
      <c r="LU109" s="15">
        <f>Tabla24[[#This Row],[PAS_NUM_COR_COD_ROS_TG_TOT]]-Tabla24[[#This Row],[ESC_NUM_COR_COD_ROS_TG_TOT]]</f>
        <v>1.6973365617433414</v>
      </c>
      <c r="LV109" s="15">
        <f>Tabla24[[#This Row],[PAS_DUR_COR_COD_ROS_TG_TOT]]-Tabla24[[#This Row],[ESC_DUR_COR_COD_ROS_TG_TOT]]</f>
        <v>433.30555555555554</v>
      </c>
      <c r="LW109" s="15">
        <f>Tabla24[[#This Row],[PAS_NUM_COR_COD_ESC_TG_NEG]]-Tabla24[[#This Row],[ESC_NUM_COR_COD_ESC_TG_NEG]]</f>
        <v>-2.0055555555555555</v>
      </c>
      <c r="LX109" s="15">
        <f>Tabla24[[#This Row],[PAS_DUR_COR_COD_ESC_TG_NEG]]-Tabla24[[#This Row],[ESC_DUR_COR_COD_ESC_TG_NEG]]</f>
        <v>-351.88888888888891</v>
      </c>
      <c r="LY109" s="15">
        <f>Tabla24[[#This Row],[PAS_NUM_COR_COD_ESC_TG_NEU]]-Tabla24[[#This Row],[ESC_NUM_COR_COD_ESC_TG_NEU]]</f>
        <v>-1.6631578947368424</v>
      </c>
      <c r="LZ109" s="15">
        <f>Tabla24[[#This Row],[PAS_DUR_COR_COD_ESC_TG_NEU]]-Tabla24[[#This Row],[ESC_DUR_COR_COD_ESC_TG_NEU]]</f>
        <v>-263.91764705882349</v>
      </c>
      <c r="MA109" s="15">
        <f>Tabla24[[#This Row],[PAS_NUM_COR_COD_ESC_TG_POS]]-Tabla24[[#This Row],[ESC_NUM_COR_COD_ESC_TG_POS]]</f>
        <v>-0.59444444444444455</v>
      </c>
      <c r="MB109" s="15">
        <f>Tabla24[[#This Row],[PAS_DUR_COR_COD_ESC_TG_POS]]-Tabla24[[#This Row],[ESC_DUR_COR_COD_ESC_TG_POS]]</f>
        <v>-61</v>
      </c>
      <c r="MC109" s="15">
        <f>Tabla24[[#This Row],[PAS_NUM_COR_COD_ESC_TG_TOT]]-Tabla24[[#This Row],[ESC_NUM_COR_COD_ESC_TG_TOT]]</f>
        <v>-1.4309927360774823</v>
      </c>
      <c r="MD109" s="15">
        <f>Tabla24[[#This Row],[PAS_DUR_COR_COD_ESC_TG_TOT]]-Tabla24[[#This Row],[ESC_DUR_COR_COD_ESC_TG_TOT]]</f>
        <v>-229.64083557951483</v>
      </c>
    </row>
    <row r="110" spans="1:342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  <c r="KY110" s="15">
        <f>Tabla24[[#This Row],[ROS_NUM_COR_COD_ROS_TG_NEG]]-Tabla24[[#This Row],[PAS_NUM_COR_COD_ROS_TG_NEG]]</f>
        <v>0.73333333333333295</v>
      </c>
      <c r="KZ110" s="15">
        <f>Tabla24[[#This Row],[ROS_DUR_COR_COD_ROS_TG_NEG]]-Tabla24[[#This Row],[PAS_DUR_COR_COD_ROS_TG_NEG]]</f>
        <v>-245</v>
      </c>
      <c r="LA110" s="15">
        <f>Tabla24[[#This Row],[ROS_NUM_COR_COD_ROS_TG_NEU]]-Tabla24[[#This Row],[PAS_NUM_COR_COD_ROS_TG_NEU]]</f>
        <v>0.69999999999999973</v>
      </c>
      <c r="LB110" s="15">
        <f>Tabla24[[#This Row],[ROS_DUR_COR_COD_ROS_TG_NEU]]-Tabla24[[#This Row],[PAS_DUR_COR_COD_ROS_TG_NEU]]</f>
        <v>395.1875</v>
      </c>
      <c r="LC110" s="15">
        <f>Tabla24[[#This Row],[ROS_NUM_COR_COD_ROS_TG_POS]]-Tabla24[[#This Row],[PAS_NUM_COR_COD_ROS_TG_POS]]</f>
        <v>2.416666666666667</v>
      </c>
      <c r="LD110" s="15">
        <f>Tabla24[[#This Row],[ROS_DUR_COR_COD_ROS_TG_POS]]-Tabla24[[#This Row],[PAS_DUR_COR_COD_ROS_TG_POS]]</f>
        <v>584.08888888888873</v>
      </c>
      <c r="LE110" s="15">
        <f>Tabla24[[#This Row],[ROS_NUM_COR_COD_ROS_TG_TOT]]-Tabla24[[#This Row],[PAS_NUM_COR_COD_ROS_TG_TOT]]</f>
        <v>1.2666666666666666</v>
      </c>
      <c r="LF110" s="15">
        <f>Tabla24[[#This Row],[ROS_DUR_COR_COD_ROS_TG_TOT]]-Tabla24[[#This Row],[PAS_DUR_COR_COD_ROS_TG_TOT]]</f>
        <v>274.10790697674429</v>
      </c>
      <c r="LG110" s="15">
        <f>Tabla24[[#This Row],[ROS_NUM_COR_COD_ESC_TG_NEG]]-Tabla24[[#This Row],[PAS_NUM_COR_COD_ESC_TG_NEG]]</f>
        <v>-0.60555555555555518</v>
      </c>
      <c r="LH110" s="15">
        <f>Tabla24[[#This Row],[ROS_DUR_COR_COD_ESC_TG_NEG]]-Tabla24[[#This Row],[PAS_DUR_COR_COD_ESC_TG_NEG]]</f>
        <v>-6.5875000000000909</v>
      </c>
      <c r="LI110" s="15">
        <f>Tabla24[[#This Row],[ROS_NUM_COR_COD_ESC_TG_NEU]]-Tabla24[[#This Row],[PAS_NUM_COR_COD_ESC_TG_NEU]]</f>
        <v>-1.35</v>
      </c>
      <c r="LJ110" s="15">
        <f>Tabla24[[#This Row],[ROS_NUM_COR_COD_ESC_TG_NEG]]-Tabla24[[#This Row],[PAS_NUM_COR_COD_ESC_TG_NEG]]</f>
        <v>-0.60555555555555518</v>
      </c>
      <c r="LK110" s="15">
        <f>Tabla24[[#This Row],[ROS_NUM_COR_COD_ESC_TG_POS]]-Tabla24[[#This Row],[PAS_NUM_COR_COD_ESC_TG_POS]]</f>
        <v>-2.338888888888889</v>
      </c>
      <c r="LL110" s="15">
        <f>Tabla24[[#This Row],[ROS_DUR_COR_COD_ESC_TG_POS]]-Tabla24[[#This Row],[PAS_DUR_COR_COD_ESC_TG_POS]]</f>
        <v>-1005</v>
      </c>
      <c r="LM110" s="15">
        <f>Tabla24[[#This Row],[ROS_NUM_COR_COD_ESC_TG_TOT]]-Tabla24[[#This Row],[PAS_NUM_COR_COD_ESC_TG_TOT]]</f>
        <v>-1.4190476190476191</v>
      </c>
      <c r="LN110" s="15">
        <f>Tabla24[[#This Row],[ROS_DUR_COR_COD_ESC_TG_TOT]]-Tabla24[[#This Row],[PAS_DUR_COR_COD_ESC_TG_TOT]]</f>
        <v>-393.2013888888888</v>
      </c>
      <c r="LO110" s="15">
        <f>Tabla24[[#This Row],[PAS_NUM_COR_COD_ROS_TG_NEG]]-Tabla24[[#This Row],[ESC_NUM_COR_COD_ROS_TG_NEG]]</f>
        <v>-0.39999999999999991</v>
      </c>
      <c r="LP110" s="15">
        <f>Tabla24[[#This Row],[PAS_DUR_COR_COD_ROS_TG_NEG]]-Tabla24[[#This Row],[ESC_DUR_COR_COD_ROS_TG_NEG]]</f>
        <v>-264.58333333333326</v>
      </c>
      <c r="LQ110" s="15">
        <f>Tabla24[[#This Row],[PAS_NUM_COR_COD_ROS_TG_NEU]]-Tabla24[[#This Row],[ESC_NUM_COR_COD_ROS_TG_NEU]]</f>
        <v>0</v>
      </c>
      <c r="LR110" s="15">
        <f>Tabla24[[#This Row],[PAS_DUR_COR_COD_ROS_TG_NEU]]-Tabla24[[#This Row],[ESC_DUR_COR_COD_ROS_TG_NEU]]</f>
        <v>-312.4375</v>
      </c>
      <c r="LS110" s="15">
        <f>Tabla24[[#This Row],[PAS_NUM_COR_COD_ROS_TG_POS]]-Tabla24[[#This Row],[ESC_NUM_COR_COD_ROS_TG_POS]]</f>
        <v>1.65</v>
      </c>
      <c r="LT110" s="15">
        <f>Tabla24[[#This Row],[PAS_DUR_COR_COD_ROS_TG_POS]]-Tabla24[[#This Row],[ESC_DUR_COR_COD_ROS_TG_POS]]</f>
        <v>61.883333333333439</v>
      </c>
      <c r="LU110" s="15">
        <f>Tabla24[[#This Row],[PAS_NUM_COR_COD_ROS_TG_TOT]]-Tabla24[[#This Row],[ESC_NUM_COR_COD_ROS_TG_TOT]]</f>
        <v>0.41666666666666652</v>
      </c>
      <c r="LV110" s="15">
        <f>Tabla24[[#This Row],[PAS_DUR_COR_COD_ROS_TG_TOT]]-Tabla24[[#This Row],[ESC_DUR_COR_COD_ROS_TG_TOT]]</f>
        <v>-245.62790697674427</v>
      </c>
      <c r="LW110" s="15">
        <f>Tabla24[[#This Row],[PAS_NUM_COR_COD_ESC_TG_NEG]]-Tabla24[[#This Row],[ESC_NUM_COR_COD_ESC_TG_NEG]]</f>
        <v>0.14999999999999991</v>
      </c>
      <c r="LX110" s="15">
        <f>Tabla24[[#This Row],[PAS_DUR_COR_COD_ESC_TG_NEG]]-Tabla24[[#This Row],[ESC_DUR_COR_COD_ESC_TG_NEG]]</f>
        <v>-706.01250000000005</v>
      </c>
      <c r="LY110" s="15">
        <f>Tabla24[[#This Row],[PAS_NUM_COR_COD_ESC_TG_NEU]]-Tabla24[[#This Row],[ESC_NUM_COR_COD_ESC_TG_NEU]]</f>
        <v>1.0499999999999998</v>
      </c>
      <c r="LZ110" s="15">
        <f>Tabla24[[#This Row],[PAS_DUR_COR_COD_ESC_TG_NEU]]-Tabla24[[#This Row],[ESC_DUR_COR_COD_ESC_TG_NEU]]</f>
        <v>-309.73529411764707</v>
      </c>
      <c r="MA110" s="15">
        <f>Tabla24[[#This Row],[PAS_NUM_COR_COD_ESC_TG_POS]]-Tabla24[[#This Row],[ESC_NUM_COR_COD_ESC_TG_POS]]</f>
        <v>-0.95000000000000018</v>
      </c>
      <c r="MB110" s="15">
        <f>Tabla24[[#This Row],[PAS_DUR_COR_COD_ESC_TG_POS]]-Tabla24[[#This Row],[ESC_DUR_COR_COD_ESC_TG_POS]]</f>
        <v>-482.70000000000005</v>
      </c>
      <c r="MC110" s="15">
        <f>Tabla24[[#This Row],[PAS_NUM_COR_COD_ESC_TG_TOT]]-Tabla24[[#This Row],[ESC_NUM_COR_COD_ESC_TG_TOT]]</f>
        <v>8.3333333333333481E-2</v>
      </c>
      <c r="MD110" s="15">
        <f>Tabla24[[#This Row],[PAS_DUR_COR_COD_ESC_TG_TOT]]-Tabla24[[#This Row],[ESC_DUR_COR_COD_ESC_TG_TOT]]</f>
        <v>-512.61732456140362</v>
      </c>
    </row>
    <row r="111" spans="1:342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  <c r="KY111" s="15">
        <f>Tabla24[[#This Row],[ROS_NUM_COR_COD_ROS_TG_NEG]]-Tabla24[[#This Row],[PAS_NUM_COR_COD_ROS_TG_NEG]]</f>
        <v>3.3055555555555554</v>
      </c>
      <c r="KZ111" s="15">
        <f>Tabla24[[#This Row],[ROS_DUR_COR_COD_ROS_TG_NEG]]-Tabla24[[#This Row],[PAS_DUR_COR_COD_ROS_TG_NEG]]</f>
        <v>653.49305555555566</v>
      </c>
      <c r="LA111" s="15">
        <f>Tabla24[[#This Row],[ROS_NUM_COR_COD_ROS_TG_NEU]]-Tabla24[[#This Row],[PAS_NUM_COR_COD_ROS_TG_NEU]]</f>
        <v>2.0473684210526311</v>
      </c>
      <c r="LB111" s="15">
        <f>Tabla24[[#This Row],[ROS_DUR_COR_COD_ROS_TG_NEU]]-Tabla24[[#This Row],[PAS_DUR_COR_COD_ROS_TG_NEU]]</f>
        <v>456.4375</v>
      </c>
      <c r="LC111" s="15">
        <f>Tabla24[[#This Row],[ROS_NUM_COR_COD_ROS_TG_POS]]-Tabla24[[#This Row],[PAS_NUM_COR_COD_ROS_TG_POS]]</f>
        <v>2</v>
      </c>
      <c r="LD111" s="15">
        <f>Tabla24[[#This Row],[ROS_DUR_COR_COD_ROS_TG_POS]]-Tabla24[[#This Row],[PAS_DUR_COR_COD_ROS_TG_POS]]</f>
        <v>487.30588235294113</v>
      </c>
      <c r="LE111" s="15">
        <f>Tabla24[[#This Row],[ROS_NUM_COR_COD_ROS_TG_TOT]]-Tabla24[[#This Row],[PAS_NUM_COR_COD_ROS_TG_TOT]]</f>
        <v>2.4143775569842196</v>
      </c>
      <c r="LF111" s="15">
        <f>Tabla24[[#This Row],[ROS_DUR_COR_COD_ROS_TG_TOT]]-Tabla24[[#This Row],[PAS_DUR_COR_COD_ROS_TG_TOT]]</f>
        <v>526.36030964109796</v>
      </c>
      <c r="LG111" s="15">
        <f>Tabla24[[#This Row],[ROS_NUM_COR_COD_ESC_TG_NEG]]-Tabla24[[#This Row],[PAS_NUM_COR_COD_ESC_TG_NEG]]</f>
        <v>-1.6333333333333333</v>
      </c>
      <c r="LH111" s="15">
        <f>Tabla24[[#This Row],[ROS_DUR_COR_COD_ESC_TG_NEG]]-Tabla24[[#This Row],[PAS_DUR_COR_COD_ESC_TG_NEG]]</f>
        <v>-127.8125</v>
      </c>
      <c r="LI111" s="15">
        <f>Tabla24[[#This Row],[ROS_NUM_COR_COD_ESC_TG_NEU]]-Tabla24[[#This Row],[PAS_NUM_COR_COD_ESC_TG_NEU]]</f>
        <v>-1.3684210526315788</v>
      </c>
      <c r="LJ111" s="15">
        <f>Tabla24[[#This Row],[ROS_NUM_COR_COD_ESC_TG_NEG]]-Tabla24[[#This Row],[PAS_NUM_COR_COD_ESC_TG_NEG]]</f>
        <v>-1.6333333333333333</v>
      </c>
      <c r="LK111" s="15">
        <f>Tabla24[[#This Row],[ROS_NUM_COR_COD_ESC_TG_POS]]-Tabla24[[#This Row],[PAS_NUM_COR_COD_ESC_TG_POS]]</f>
        <v>-1.35</v>
      </c>
      <c r="LL111" s="15">
        <f>Tabla24[[#This Row],[ROS_DUR_COR_COD_ESC_TG_POS]]-Tabla24[[#This Row],[PAS_DUR_COR_COD_ESC_TG_POS]]</f>
        <v>-362.45238095238102</v>
      </c>
      <c r="LM111" s="15">
        <f>Tabla24[[#This Row],[ROS_NUM_COR_COD_ESC_TG_TOT]]-Tabla24[[#This Row],[PAS_NUM_COR_COD_ESC_TG_TOT]]</f>
        <v>-1.4424313267095266</v>
      </c>
      <c r="LN111" s="15">
        <f>Tabla24[[#This Row],[ROS_DUR_COR_COD_ESC_TG_TOT]]-Tabla24[[#This Row],[PAS_DUR_COR_COD_ESC_TG_TOT]]</f>
        <v>-181.27659574468089</v>
      </c>
      <c r="LO111" s="15">
        <f>Tabla24[[#This Row],[PAS_NUM_COR_COD_ROS_TG_NEG]]-Tabla24[[#This Row],[ESC_NUM_COR_COD_ROS_TG_NEG]]</f>
        <v>1.35</v>
      </c>
      <c r="LP111" s="15">
        <f>Tabla24[[#This Row],[PAS_DUR_COR_COD_ROS_TG_NEG]]-Tabla24[[#This Row],[ESC_DUR_COR_COD_ROS_TG_NEG]]</f>
        <v>270.22916666666663</v>
      </c>
      <c r="LQ111" s="15">
        <f>Tabla24[[#This Row],[PAS_NUM_COR_COD_ROS_TG_NEU]]-Tabla24[[#This Row],[ESC_NUM_COR_COD_ROS_TG_NEU]]</f>
        <v>0.83040935672514626</v>
      </c>
      <c r="LR111" s="15">
        <f>Tabla24[[#This Row],[PAS_DUR_COR_COD_ROS_TG_NEU]]-Tabla24[[#This Row],[ESC_DUR_COR_COD_ROS_TG_NEU]]</f>
        <v>455.1875</v>
      </c>
      <c r="LS111" s="15">
        <f>Tabla24[[#This Row],[PAS_NUM_COR_COD_ROS_TG_POS]]-Tabla24[[#This Row],[ESC_NUM_COR_COD_ROS_TG_POS]]</f>
        <v>1.4666666666666666</v>
      </c>
      <c r="LT111" s="15">
        <f>Tabla24[[#This Row],[PAS_DUR_COR_COD_ROS_TG_POS]]-Tabla24[[#This Row],[ESC_DUR_COR_COD_ROS_TG_POS]]</f>
        <v>171.69411764705876</v>
      </c>
      <c r="LU111" s="15">
        <f>Tabla24[[#This Row],[PAS_NUM_COR_COD_ROS_TG_TOT]]-Tabla24[[#This Row],[ESC_NUM_COR_COD_ROS_TG_TOT]]</f>
        <v>1.2124697336561743</v>
      </c>
      <c r="LV111" s="15">
        <f>Tabla24[[#This Row],[PAS_DUR_COR_COD_ROS_TG_TOT]]-Tabla24[[#This Row],[ESC_DUR_COR_COD_ROS_TG_TOT]]</f>
        <v>312.64876476906545</v>
      </c>
      <c r="LW111" s="15">
        <f>Tabla24[[#This Row],[PAS_NUM_COR_COD_ESC_TG_NEG]]-Tabla24[[#This Row],[ESC_NUM_COR_COD_ESC_TG_NEG]]</f>
        <v>-2.2999999999999998</v>
      </c>
      <c r="LX111" s="15">
        <f>Tabla24[[#This Row],[PAS_DUR_COR_COD_ESC_TG_NEG]]-Tabla24[[#This Row],[ESC_DUR_COR_COD_ESC_TG_NEG]]</f>
        <v>-555.73749999999995</v>
      </c>
      <c r="LY111" s="15">
        <f>Tabla24[[#This Row],[PAS_NUM_COR_COD_ESC_TG_NEU]]-Tabla24[[#This Row],[ESC_NUM_COR_COD_ESC_TG_NEU]]</f>
        <v>-1.1871345029239766</v>
      </c>
      <c r="LZ111" s="15">
        <f>Tabla24[[#This Row],[PAS_DUR_COR_COD_ESC_TG_NEU]]-Tabla24[[#This Row],[ESC_DUR_COR_COD_ESC_TG_NEU]]</f>
        <v>-363.1699346405228</v>
      </c>
      <c r="MA111" s="15">
        <f>Tabla24[[#This Row],[PAS_NUM_COR_COD_ESC_TG_POS]]-Tabla24[[#This Row],[ESC_NUM_COR_COD_ESC_TG_POS]]</f>
        <v>-1.0944444444444446</v>
      </c>
      <c r="MB111" s="15">
        <f>Tabla24[[#This Row],[PAS_DUR_COR_COD_ESC_TG_POS]]-Tabla24[[#This Row],[ESC_DUR_COR_COD_ESC_TG_POS]]</f>
        <v>-296.10317460317458</v>
      </c>
      <c r="MC111" s="15">
        <f>Tabla24[[#This Row],[PAS_NUM_COR_COD_ESC_TG_TOT]]-Tabla24[[#This Row],[ESC_NUM_COR_COD_ESC_TG_TOT]]</f>
        <v>-1.5538740920096852</v>
      </c>
      <c r="MD111" s="15">
        <f>Tabla24[[#This Row],[PAS_DUR_COR_COD_ESC_TG_TOT]]-Tabla24[[#This Row],[ESC_DUR_COR_COD_ESC_TG_TOT]]</f>
        <v>-414.65197568389044</v>
      </c>
    </row>
    <row r="112" spans="1:342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  <c r="KY112" s="15">
        <f>Tabla24[[#This Row],[ROS_NUM_COR_COD_ROS_TG_NEG]]-Tabla24[[#This Row],[PAS_NUM_COR_COD_ROS_TG_NEG]]</f>
        <v>0</v>
      </c>
      <c r="KZ112" s="15">
        <f>Tabla24[[#This Row],[ROS_DUR_COR_COD_ROS_TG_NEG]]-Tabla24[[#This Row],[PAS_DUR_COR_COD_ROS_TG_NEG]]</f>
        <v>431.45000000000005</v>
      </c>
      <c r="LA112" s="15">
        <f>Tabla24[[#This Row],[ROS_NUM_COR_COD_ROS_TG_NEU]]-Tabla24[[#This Row],[PAS_NUM_COR_COD_ROS_TG_NEU]]</f>
        <v>-1.4500000000000002</v>
      </c>
      <c r="LB112" s="15">
        <f>Tabla24[[#This Row],[ROS_DUR_COR_COD_ROS_TG_NEU]]-Tabla24[[#This Row],[PAS_DUR_COR_COD_ROS_TG_NEU]]</f>
        <v>238.22222222222229</v>
      </c>
      <c r="LC112" s="15">
        <f>Tabla24[[#This Row],[ROS_NUM_COR_COD_ROS_TG_POS]]-Tabla24[[#This Row],[PAS_NUM_COR_COD_ROS_TG_POS]]</f>
        <v>-0.69999999999999973</v>
      </c>
      <c r="LD112" s="15">
        <f>Tabla24[[#This Row],[ROS_DUR_COR_COD_ROS_TG_POS]]-Tabla24[[#This Row],[PAS_DUR_COR_COD_ROS_TG_POS]]</f>
        <v>-93.5625</v>
      </c>
      <c r="LE112" s="15">
        <f>Tabla24[[#This Row],[ROS_NUM_COR_COD_ROS_TG_TOT]]-Tabla24[[#This Row],[PAS_NUM_COR_COD_ROS_TG_TOT]]</f>
        <v>-0.73275862068965525</v>
      </c>
      <c r="LF112" s="15">
        <f>Tabla24[[#This Row],[ROS_DUR_COR_COD_ROS_TG_TOT]]-Tabla24[[#This Row],[PAS_DUR_COR_COD_ROS_TG_TOT]]</f>
        <v>201.52020202020208</v>
      </c>
      <c r="LG112" s="15">
        <f>Tabla24[[#This Row],[ROS_NUM_COR_COD_ESC_TG_NEG]]-Tabla24[[#This Row],[PAS_NUM_COR_COD_ESC_TG_NEG]]</f>
        <v>-1.2777777777777777</v>
      </c>
      <c r="LH112" s="15">
        <f>Tabla24[[#This Row],[ROS_DUR_COR_COD_ESC_TG_NEG]]-Tabla24[[#This Row],[PAS_DUR_COR_COD_ESC_TG_NEG]]</f>
        <v>543.63888888888891</v>
      </c>
      <c r="LI112" s="15">
        <f>Tabla24[[#This Row],[ROS_NUM_COR_COD_ESC_TG_NEU]]-Tabla24[[#This Row],[PAS_NUM_COR_COD_ESC_TG_NEU]]</f>
        <v>-0.10000000000000009</v>
      </c>
      <c r="LJ112" s="15">
        <f>Tabla24[[#This Row],[ROS_NUM_COR_COD_ESC_TG_NEG]]-Tabla24[[#This Row],[PAS_NUM_COR_COD_ESC_TG_NEG]]</f>
        <v>-1.2777777777777777</v>
      </c>
      <c r="LK112" s="15">
        <f>Tabla24[[#This Row],[ROS_NUM_COR_COD_ESC_TG_POS]]-Tabla24[[#This Row],[PAS_NUM_COR_COD_ESC_TG_POS]]</f>
        <v>-0.35000000000000009</v>
      </c>
      <c r="LL112" s="15">
        <f>Tabla24[[#This Row],[ROS_DUR_COR_COD_ESC_TG_POS]]-Tabla24[[#This Row],[PAS_DUR_COR_COD_ESC_TG_POS]]</f>
        <v>723.91176470588232</v>
      </c>
      <c r="LM112" s="15">
        <f>Tabla24[[#This Row],[ROS_NUM_COR_COD_ESC_TG_TOT]]-Tabla24[[#This Row],[PAS_NUM_COR_COD_ESC_TG_TOT]]</f>
        <v>-0.56149425287356314</v>
      </c>
      <c r="LN112" s="15">
        <f>Tabla24[[#This Row],[ROS_DUR_COR_COD_ESC_TG_TOT]]-Tabla24[[#This Row],[PAS_DUR_COR_COD_ESC_TG_TOT]]</f>
        <v>723.9537037037037</v>
      </c>
      <c r="LO112" s="15">
        <f>Tabla24[[#This Row],[PAS_NUM_COR_COD_ROS_TG_NEG]]-Tabla24[[#This Row],[ESC_NUM_COR_COD_ROS_TG_NEG]]</f>
        <v>1.5555555555555556</v>
      </c>
      <c r="LP112" s="15">
        <f>Tabla24[[#This Row],[PAS_DUR_COR_COD_ROS_TG_NEG]]-Tabla24[[#This Row],[ESC_DUR_COR_COD_ROS_TG_NEG]]</f>
        <v>152.89999999999998</v>
      </c>
      <c r="LQ112" s="15">
        <f>Tabla24[[#This Row],[PAS_NUM_COR_COD_ROS_TG_NEU]]-Tabla24[[#This Row],[ESC_NUM_COR_COD_ROS_TG_NEU]]</f>
        <v>-0.10555555555555518</v>
      </c>
      <c r="LR112" s="15">
        <f>Tabla24[[#This Row],[PAS_DUR_COR_COD_ROS_TG_NEU]]-Tabla24[[#This Row],[ESC_DUR_COR_COD_ROS_TG_NEU]]</f>
        <v>58.819444444444457</v>
      </c>
      <c r="LS112" s="15">
        <f>Tabla24[[#This Row],[PAS_NUM_COR_COD_ROS_TG_POS]]-Tabla24[[#This Row],[ESC_NUM_COR_COD_ROS_TG_POS]]</f>
        <v>0.29999999999999982</v>
      </c>
      <c r="LT112" s="15">
        <f>Tabla24[[#This Row],[PAS_DUR_COR_COD_ROS_TG_POS]]-Tabla24[[#This Row],[ESC_DUR_COR_COD_ROS_TG_POS]]</f>
        <v>381.34027777777783</v>
      </c>
      <c r="LU112" s="15">
        <f>Tabla24[[#This Row],[PAS_NUM_COR_COD_ROS_TG_TOT]]-Tabla24[[#This Row],[ESC_NUM_COR_COD_ROS_TG_TOT]]</f>
        <v>0.58333333333333348</v>
      </c>
      <c r="LV112" s="15">
        <f>Tabla24[[#This Row],[PAS_DUR_COR_COD_ROS_TG_TOT]]-Tabla24[[#This Row],[ESC_DUR_COR_COD_ROS_TG_TOT]]</f>
        <v>158.16161616161617</v>
      </c>
      <c r="LW112" s="15">
        <f>Tabla24[[#This Row],[PAS_NUM_COR_COD_ESC_TG_NEG]]-Tabla24[[#This Row],[ESC_NUM_COR_COD_ESC_TG_NEG]]</f>
        <v>-2.6111111111111107</v>
      </c>
      <c r="LX112" s="15">
        <f>Tabla24[[#This Row],[PAS_DUR_COR_COD_ESC_TG_NEG]]-Tabla24[[#This Row],[ESC_DUR_COR_COD_ESC_TG_NEG]]</f>
        <v>-564.33333333333326</v>
      </c>
      <c r="LY112" s="15">
        <f>Tabla24[[#This Row],[PAS_NUM_COR_COD_ESC_TG_NEU]]-Tabla24[[#This Row],[ESC_NUM_COR_COD_ESC_TG_NEU]]</f>
        <v>-1.7777777777777777</v>
      </c>
      <c r="LZ112" s="15">
        <f>Tabla24[[#This Row],[PAS_DUR_COR_COD_ESC_TG_NEU]]-Tabla24[[#This Row],[ESC_DUR_COR_COD_ESC_TG_NEU]]</f>
        <v>-423.98245614035091</v>
      </c>
      <c r="MA112" s="15">
        <f>Tabla24[[#This Row],[PAS_NUM_COR_COD_ESC_TG_POS]]-Tabla24[[#This Row],[ESC_NUM_COR_COD_ESC_TG_POS]]</f>
        <v>-1.6277777777777778</v>
      </c>
      <c r="MB112" s="15">
        <f>Tabla24[[#This Row],[PAS_DUR_COR_COD_ESC_TG_POS]]-Tabla24[[#This Row],[ESC_DUR_COR_COD_ESC_TG_POS]]</f>
        <v>-327.07843137254906</v>
      </c>
      <c r="MC112" s="15">
        <f>Tabla24[[#This Row],[PAS_NUM_COR_COD_ESC_TG_TOT]]-Tabla24[[#This Row],[ESC_NUM_COR_COD_ESC_TG_TOT]]</f>
        <v>-2.0055555555555555</v>
      </c>
      <c r="MD112" s="15">
        <f>Tabla24[[#This Row],[PAS_DUR_COR_COD_ESC_TG_TOT]]-Tabla24[[#This Row],[ESC_DUR_COR_COD_ESC_TG_TOT]]</f>
        <v>-440.62962962962956</v>
      </c>
    </row>
    <row r="113" spans="1:342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  <c r="KY113" s="15">
        <f>Tabla24[[#This Row],[ROS_NUM_COR_COD_ROS_TG_NEG]]-Tabla24[[#This Row],[PAS_NUM_COR_COD_ROS_TG_NEG]]</f>
        <v>1.2055555555555553</v>
      </c>
      <c r="KZ113" s="15">
        <f>Tabla24[[#This Row],[ROS_DUR_COR_COD_ROS_TG_NEG]]-Tabla24[[#This Row],[PAS_DUR_COR_COD_ROS_TG_NEG]]</f>
        <v>551.80555555555566</v>
      </c>
      <c r="LA113" s="15">
        <f>Tabla24[[#This Row],[ROS_NUM_COR_COD_ROS_TG_NEU]]-Tabla24[[#This Row],[PAS_NUM_COR_COD_ROS_TG_NEU]]</f>
        <v>1.0999999999999996</v>
      </c>
      <c r="LB113" s="15">
        <f>Tabla24[[#This Row],[ROS_DUR_COR_COD_ROS_TG_NEU]]-Tabla24[[#This Row],[PAS_DUR_COR_COD_ROS_TG_NEU]]</f>
        <v>709.15</v>
      </c>
      <c r="LC113" s="15">
        <f>Tabla24[[#This Row],[ROS_NUM_COR_COD_ROS_TG_POS]]-Tabla24[[#This Row],[PAS_NUM_COR_COD_ROS_TG_POS]]</f>
        <v>0.80000000000000027</v>
      </c>
      <c r="LD113" s="15">
        <f>Tabla24[[#This Row],[ROS_DUR_COR_COD_ROS_TG_POS]]-Tabla24[[#This Row],[PAS_DUR_COR_COD_ROS_TG_POS]]</f>
        <v>96.08888888888896</v>
      </c>
      <c r="LE113" s="15">
        <f>Tabla24[[#This Row],[ROS_NUM_COR_COD_ROS_TG_TOT]]-Tabla24[[#This Row],[PAS_NUM_COR_COD_ROS_TG_TOT]]</f>
        <v>1.0189655172413792</v>
      </c>
      <c r="LF113" s="15">
        <f>Tabla24[[#This Row],[ROS_DUR_COR_COD_ROS_TG_TOT]]-Tabla24[[#This Row],[PAS_DUR_COR_COD_ROS_TG_TOT]]</f>
        <v>424.77609890109875</v>
      </c>
      <c r="LG113" s="15">
        <f>Tabla24[[#This Row],[ROS_NUM_COR_COD_ESC_TG_NEG]]-Tabla24[[#This Row],[PAS_NUM_COR_COD_ESC_TG_NEG]]</f>
        <v>-1.0777777777777775</v>
      </c>
      <c r="LH113" s="15">
        <f>Tabla24[[#This Row],[ROS_DUR_COR_COD_ESC_TG_NEG]]-Tabla24[[#This Row],[PAS_DUR_COR_COD_ESC_TG_NEG]]</f>
        <v>-336.52380952380963</v>
      </c>
      <c r="LI113" s="15">
        <f>Tabla24[[#This Row],[ROS_NUM_COR_COD_ESC_TG_NEU]]-Tabla24[[#This Row],[PAS_NUM_COR_COD_ESC_TG_NEU]]</f>
        <v>-1.5499999999999998</v>
      </c>
      <c r="LJ113" s="15">
        <f>Tabla24[[#This Row],[ROS_NUM_COR_COD_ESC_TG_NEG]]-Tabla24[[#This Row],[PAS_NUM_COR_COD_ESC_TG_NEG]]</f>
        <v>-1.0777777777777775</v>
      </c>
      <c r="LK113" s="15">
        <f>Tabla24[[#This Row],[ROS_NUM_COR_COD_ESC_TG_POS]]-Tabla24[[#This Row],[PAS_NUM_COR_COD_ESC_TG_POS]]</f>
        <v>-1.1500000000000004</v>
      </c>
      <c r="LL113" s="15">
        <f>Tabla24[[#This Row],[ROS_DUR_COR_COD_ESC_TG_POS]]-Tabla24[[#This Row],[PAS_DUR_COR_COD_ESC_TG_POS]]</f>
        <v>-163.1960784313726</v>
      </c>
      <c r="LM113" s="15">
        <f>Tabla24[[#This Row],[ROS_NUM_COR_COD_ESC_TG_TOT]]-Tabla24[[#This Row],[PAS_NUM_COR_COD_ESC_TG_TOT]]</f>
        <v>-1.2586206896551726</v>
      </c>
      <c r="LN113" s="15">
        <f>Tabla24[[#This Row],[ROS_DUR_COR_COD_ESC_TG_TOT]]-Tabla24[[#This Row],[PAS_DUR_COR_COD_ESC_TG_TOT]]</f>
        <v>-198.58071278825992</v>
      </c>
      <c r="LO113" s="15">
        <f>Tabla24[[#This Row],[PAS_NUM_COR_COD_ROS_TG_NEG]]-Tabla24[[#This Row],[ESC_NUM_COR_COD_ROS_TG_NEG]]</f>
        <v>2.9611111111111112</v>
      </c>
      <c r="LP113" s="15">
        <f>Tabla24[[#This Row],[PAS_DUR_COR_COD_ROS_TG_NEG]]-Tabla24[[#This Row],[ESC_DUR_COR_COD_ROS_TG_NEG]]</f>
        <v>699.04444444444437</v>
      </c>
      <c r="LQ113" s="15">
        <f>Tabla24[[#This Row],[PAS_NUM_COR_COD_ROS_TG_NEU]]-Tabla24[[#This Row],[ESC_NUM_COR_COD_ROS_TG_NEU]]</f>
        <v>1.7</v>
      </c>
      <c r="LR113" s="15">
        <f>Tabla24[[#This Row],[PAS_DUR_COR_COD_ROS_TG_NEU]]-Tabla24[[#This Row],[ESC_DUR_COR_COD_ROS_TG_NEU]]</f>
        <v>173.80454545454552</v>
      </c>
      <c r="LS113" s="15">
        <f>Tabla24[[#This Row],[PAS_NUM_COR_COD_ROS_TG_POS]]-Tabla24[[#This Row],[ESC_NUM_COR_COD_ROS_TG_POS]]</f>
        <v>1.5499999999999998</v>
      </c>
      <c r="LT113" s="15">
        <f>Tabla24[[#This Row],[PAS_DUR_COR_COD_ROS_TG_POS]]-Tabla24[[#This Row],[ESC_DUR_COR_COD_ROS_TG_POS]]</f>
        <v>397.21111111111111</v>
      </c>
      <c r="LU113" s="15">
        <f>Tabla24[[#This Row],[PAS_NUM_COR_COD_ROS_TG_TOT]]-Tabla24[[#This Row],[ESC_NUM_COR_COD_ROS_TG_TOT]]</f>
        <v>2.0685185185185184</v>
      </c>
      <c r="LV113" s="15">
        <f>Tabla24[[#This Row],[PAS_DUR_COR_COD_ROS_TG_TOT]]-Tabla24[[#This Row],[ESC_DUR_COR_COD_ROS_TG_TOT]]</f>
        <v>383.41620879120887</v>
      </c>
      <c r="LW113" s="15">
        <f>Tabla24[[#This Row],[PAS_NUM_COR_COD_ESC_TG_NEG]]-Tabla24[[#This Row],[ESC_NUM_COR_COD_ESC_TG_NEG]]</f>
        <v>-2.1444444444444448</v>
      </c>
      <c r="LX113" s="15">
        <f>Tabla24[[#This Row],[PAS_DUR_COR_COD_ESC_TG_NEG]]-Tabla24[[#This Row],[ESC_DUR_COR_COD_ESC_TG_NEG]]</f>
        <v>-979.89583333333326</v>
      </c>
      <c r="LY113" s="15">
        <f>Tabla24[[#This Row],[PAS_NUM_COR_COD_ESC_TG_NEU]]-Tabla24[[#This Row],[ESC_NUM_COR_COD_ESC_TG_NEU]]</f>
        <v>-0.29999999999999982</v>
      </c>
      <c r="LZ113" s="15">
        <f>Tabla24[[#This Row],[PAS_DUR_COR_COD_ESC_TG_NEU]]-Tabla24[[#This Row],[ESC_DUR_COR_COD_ESC_TG_NEU]]</f>
        <v>-130.2222222222224</v>
      </c>
      <c r="MA113" s="15">
        <f>Tabla24[[#This Row],[PAS_NUM_COR_COD_ESC_TG_POS]]-Tabla24[[#This Row],[ESC_NUM_COR_COD_ESC_TG_POS]]</f>
        <v>-1.4874999999999998</v>
      </c>
      <c r="MB113" s="15">
        <f>Tabla24[[#This Row],[PAS_DUR_COR_COD_ESC_TG_POS]]-Tabla24[[#This Row],[ESC_DUR_COR_COD_ESC_TG_POS]]</f>
        <v>-443.40808823529414</v>
      </c>
      <c r="MC113" s="15">
        <f>Tabla24[[#This Row],[PAS_NUM_COR_COD_ESC_TG_TOT]]-Tabla24[[#This Row],[ESC_NUM_COR_COD_ESC_TG_TOT]]</f>
        <v>-1.2777777777777777</v>
      </c>
      <c r="MD113" s="15">
        <f>Tabla24[[#This Row],[PAS_DUR_COR_COD_ESC_TG_TOT]]-Tabla24[[#This Row],[ESC_DUR_COR_COD_ESC_TG_TOT]]</f>
        <v>-505.68150943396222</v>
      </c>
    </row>
    <row r="114" spans="1:342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  <c r="KY114" s="15">
        <f>Tabla24[[#This Row],[ROS_NUM_COR_COD_ROS_TG_NEG]]-Tabla24[[#This Row],[PAS_NUM_COR_COD_ROS_TG_NEG]]</f>
        <v>-2.65</v>
      </c>
      <c r="KZ114" s="15">
        <f>Tabla24[[#This Row],[ROS_DUR_COR_COD_ROS_TG_NEG]]-Tabla24[[#This Row],[PAS_DUR_COR_COD_ROS_TG_NEG]]</f>
        <v>-1591.6666666666667</v>
      </c>
      <c r="LA114" s="15">
        <f>Tabla24[[#This Row],[ROS_NUM_COR_COD_ROS_TG_NEU]]-Tabla24[[#This Row],[PAS_NUM_COR_COD_ROS_TG_NEU]]</f>
        <v>-3.8830409356725148</v>
      </c>
      <c r="LB114" s="15">
        <f>Tabla24[[#This Row],[ROS_DUR_COR_COD_ROS_TG_NEU]]-Tabla24[[#This Row],[PAS_DUR_COR_COD_ROS_TG_NEU]]</f>
        <v>-1603.7857142857142</v>
      </c>
      <c r="LC114" s="15">
        <f>Tabla24[[#This Row],[ROS_NUM_COR_COD_ROS_TG_POS]]-Tabla24[[#This Row],[PAS_NUM_COR_COD_ROS_TG_POS]]</f>
        <v>-2.5315789473684212</v>
      </c>
      <c r="LD114" s="15">
        <f>Tabla24[[#This Row],[ROS_DUR_COR_COD_ROS_TG_POS]]-Tabla24[[#This Row],[PAS_DUR_COR_COD_ROS_TG_POS]]</f>
        <v>-1535.5</v>
      </c>
      <c r="LE114" s="15">
        <f>Tabla24[[#This Row],[ROS_NUM_COR_COD_ROS_TG_TOT]]-Tabla24[[#This Row],[PAS_NUM_COR_COD_ROS_TG_TOT]]</f>
        <v>-3.033844189016603</v>
      </c>
      <c r="LF114" s="15">
        <f>Tabla24[[#This Row],[ROS_DUR_COR_COD_ROS_TG_TOT]]-Tabla24[[#This Row],[PAS_DUR_COR_COD_ROS_TG_TOT]]</f>
        <v>-1566.1111111111111</v>
      </c>
      <c r="LG114" s="15">
        <f>Tabla24[[#This Row],[ROS_NUM_COR_COD_ESC_TG_NEG]]-Tabla24[[#This Row],[PAS_NUM_COR_COD_ESC_TG_NEG]]</f>
        <v>-1.6749999999999998</v>
      </c>
      <c r="LH114" s="15">
        <f>Tabla24[[#This Row],[ROS_DUR_COR_COD_ESC_TG_NEG]]-Tabla24[[#This Row],[PAS_DUR_COR_COD_ESC_TG_NEG]]</f>
        <v>-618.88888888888869</v>
      </c>
      <c r="LI114" s="15">
        <f>Tabla24[[#This Row],[ROS_NUM_COR_COD_ESC_TG_NEU]]-Tabla24[[#This Row],[PAS_NUM_COR_COD_ESC_TG_NEU]]</f>
        <v>-0.14035087719298245</v>
      </c>
      <c r="LJ114" s="15">
        <f>Tabla24[[#This Row],[ROS_NUM_COR_COD_ESC_TG_NEG]]-Tabla24[[#This Row],[PAS_NUM_COR_COD_ESC_TG_NEG]]</f>
        <v>-1.6749999999999998</v>
      </c>
      <c r="LK114" s="15">
        <f>Tabla24[[#This Row],[ROS_NUM_COR_COD_ESC_TG_POS]]-Tabla24[[#This Row],[PAS_NUM_COR_COD_ESC_TG_POS]]</f>
        <v>-2.3421052631578947</v>
      </c>
      <c r="LL114" s="15">
        <f>Tabla24[[#This Row],[ROS_DUR_COR_COD_ESC_TG_POS]]-Tabla24[[#This Row],[PAS_DUR_COR_COD_ESC_TG_POS]]</f>
        <v>-560.55769230769238</v>
      </c>
      <c r="LM114" s="15">
        <f>Tabla24[[#This Row],[ROS_NUM_COR_COD_ESC_TG_TOT]]-Tabla24[[#This Row],[PAS_NUM_COR_COD_ESC_TG_TOT]]</f>
        <v>-1.3678160919540228</v>
      </c>
      <c r="LN114" s="15">
        <f>Tabla24[[#This Row],[ROS_DUR_COR_COD_ESC_TG_TOT]]-Tabla24[[#This Row],[PAS_DUR_COR_COD_ESC_TG_TOT]]</f>
        <v>-607.23387096774195</v>
      </c>
      <c r="LO114" s="15">
        <f>Tabla24[[#This Row],[PAS_NUM_COR_COD_ROS_TG_NEG]]-Tabla24[[#This Row],[ESC_NUM_COR_COD_ROS_TG_NEG]]</f>
        <v>-0.35000000000000009</v>
      </c>
      <c r="LP114" s="15">
        <f>Tabla24[[#This Row],[PAS_DUR_COR_COD_ROS_TG_NEG]]-Tabla24[[#This Row],[ESC_DUR_COR_COD_ROS_TG_NEG]]</f>
        <v>427.16666666666674</v>
      </c>
      <c r="LQ114" s="15">
        <f>Tabla24[[#This Row],[PAS_NUM_COR_COD_ROS_TG_NEU]]-Tabla24[[#This Row],[ESC_NUM_COR_COD_ROS_TG_NEU]]</f>
        <v>2.3274853801169595</v>
      </c>
      <c r="LR114" s="15">
        <f>Tabla24[[#This Row],[PAS_DUR_COR_COD_ROS_TG_NEU]]-Tabla24[[#This Row],[ESC_DUR_COR_COD_ROS_TG_NEU]]</f>
        <v>1037.1190476190477</v>
      </c>
      <c r="LS114" s="15">
        <f>Tabla24[[#This Row],[PAS_NUM_COR_COD_ROS_TG_POS]]-Tabla24[[#This Row],[ESC_NUM_COR_COD_ROS_TG_POS]]</f>
        <v>0.13157894736842124</v>
      </c>
      <c r="LT114" s="15">
        <f>Tabla24[[#This Row],[PAS_DUR_COR_COD_ROS_TG_POS]]-Tabla24[[#This Row],[ESC_DUR_COR_COD_ROS_TG_POS]]</f>
        <v>523.5</v>
      </c>
      <c r="LU114" s="15">
        <f>Tabla24[[#This Row],[PAS_NUM_COR_COD_ROS_TG_TOT]]-Tabla24[[#This Row],[ESC_NUM_COR_COD_ROS_TG_TOT]]</f>
        <v>0.73310344827586205</v>
      </c>
      <c r="LV114" s="15">
        <f>Tabla24[[#This Row],[PAS_DUR_COR_COD_ROS_TG_TOT]]-Tabla24[[#This Row],[ESC_DUR_COR_COD_ROS_TG_TOT]]</f>
        <v>670.11111111111109</v>
      </c>
      <c r="LW114" s="15">
        <f>Tabla24[[#This Row],[PAS_NUM_COR_COD_ESC_TG_NEG]]-Tabla24[[#This Row],[ESC_NUM_COR_COD_ESC_TG_NEG]]</f>
        <v>-0.45000000000000018</v>
      </c>
      <c r="LX114" s="15">
        <f>Tabla24[[#This Row],[PAS_DUR_COR_COD_ESC_TG_NEG]]-Tabla24[[#This Row],[ESC_DUR_COR_COD_ESC_TG_NEG]]</f>
        <v>983.31746031746002</v>
      </c>
      <c r="LY114" s="15">
        <f>Tabla24[[#This Row],[PAS_NUM_COR_COD_ESC_TG_NEU]]-Tabla24[[#This Row],[ESC_NUM_COR_COD_ESC_TG_NEU]]</f>
        <v>-2.6374269005847948</v>
      </c>
      <c r="LZ114" s="15">
        <f>Tabla24[[#This Row],[PAS_DUR_COR_COD_ESC_TG_NEU]]-Tabla24[[#This Row],[ESC_DUR_COR_COD_ESC_TG_NEU]]</f>
        <v>-143.90277777777783</v>
      </c>
      <c r="MA114" s="15">
        <f>Tabla24[[#This Row],[PAS_NUM_COR_COD_ESC_TG_POS]]-Tabla24[[#This Row],[ESC_NUM_COR_COD_ESC_TG_POS]]</f>
        <v>-0.40789473684210531</v>
      </c>
      <c r="MB114" s="15">
        <f>Tabla24[[#This Row],[PAS_DUR_COR_COD_ESC_TG_POS]]-Tabla24[[#This Row],[ESC_DUR_COR_COD_ESC_TG_POS]]</f>
        <v>464.5934065934066</v>
      </c>
      <c r="MC114" s="15">
        <f>Tabla24[[#This Row],[PAS_NUM_COR_COD_ESC_TG_TOT]]-Tabla24[[#This Row],[ESC_NUM_COR_COD_ESC_TG_TOT]]</f>
        <v>-1.2055172413793107</v>
      </c>
      <c r="MD114" s="15">
        <f>Tabla24[[#This Row],[PAS_DUR_COR_COD_ESC_TG_TOT]]-Tabla24[[#This Row],[ESC_DUR_COR_COD_ESC_TG_TOT]]</f>
        <v>407.84750733137821</v>
      </c>
    </row>
    <row r="115" spans="1:342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  <c r="KY115" s="15">
        <f>Tabla24[[#This Row],[ROS_NUM_COR_COD_ROS_TG_NEG]]-Tabla24[[#This Row],[PAS_NUM_COR_COD_ROS_TG_NEG]]</f>
        <v>0.15789473684210531</v>
      </c>
      <c r="KZ115" s="15">
        <f>Tabla24[[#This Row],[ROS_DUR_COR_COD_ROS_TG_NEG]]-Tabla24[[#This Row],[PAS_DUR_COR_COD_ROS_TG_NEG]]</f>
        <v>38.083333333333258</v>
      </c>
      <c r="LA115" s="15">
        <f>Tabla24[[#This Row],[ROS_NUM_COR_COD_ROS_TG_NEU]]-Tabla24[[#This Row],[PAS_NUM_COR_COD_ROS_TG_NEU]]</f>
        <v>-2</v>
      </c>
      <c r="LB115" s="15">
        <f>Tabla24[[#This Row],[ROS_DUR_COR_COD_ROS_TG_NEU]]-Tabla24[[#This Row],[PAS_DUR_COR_COD_ROS_TG_NEU]]</f>
        <v>230.875</v>
      </c>
      <c r="LC115" s="15">
        <f>Tabla24[[#This Row],[ROS_NUM_COR_COD_ROS_TG_POS]]-Tabla24[[#This Row],[PAS_NUM_COR_COD_ROS_TG_POS]]</f>
        <v>8.8888888888889017E-2</v>
      </c>
      <c r="LD115" s="15">
        <f>Tabla24[[#This Row],[ROS_DUR_COR_COD_ROS_TG_POS]]-Tabla24[[#This Row],[PAS_DUR_COR_COD_ROS_TG_POS]]</f>
        <v>443.83333333333326</v>
      </c>
      <c r="LE115" s="15">
        <f>Tabla24[[#This Row],[ROS_NUM_COR_COD_ROS_TG_TOT]]-Tabla24[[#This Row],[PAS_NUM_COR_COD_ROS_TG_TOT]]</f>
        <v>-0.55661016949152531</v>
      </c>
      <c r="LF115" s="15">
        <f>Tabla24[[#This Row],[ROS_DUR_COR_COD_ROS_TG_TOT]]-Tabla24[[#This Row],[PAS_DUR_COR_COD_ROS_TG_TOT]]</f>
        <v>293.66190476190468</v>
      </c>
      <c r="LG115" s="15">
        <f>Tabla24[[#This Row],[ROS_NUM_COR_COD_ESC_TG_NEG]]-Tabla24[[#This Row],[PAS_NUM_COR_COD_ESC_TG_NEG]]</f>
        <v>-1.3947368421052633</v>
      </c>
      <c r="LH115" s="15">
        <f>Tabla24[[#This Row],[ROS_DUR_COR_COD_ESC_TG_NEG]]-Tabla24[[#This Row],[PAS_DUR_COR_COD_ESC_TG_NEG]]</f>
        <v>182.28571428571422</v>
      </c>
      <c r="LI115" s="15">
        <f>Tabla24[[#This Row],[ROS_NUM_COR_COD_ESC_TG_NEU]]-Tabla24[[#This Row],[PAS_NUM_COR_COD_ESC_TG_NEU]]</f>
        <v>-1.375</v>
      </c>
      <c r="LJ115" s="15">
        <f>Tabla24[[#This Row],[ROS_NUM_COR_COD_ESC_TG_NEG]]-Tabla24[[#This Row],[PAS_NUM_COR_COD_ESC_TG_NEG]]</f>
        <v>-1.3947368421052633</v>
      </c>
      <c r="LK115" s="15">
        <f>Tabla24[[#This Row],[ROS_NUM_COR_COD_ESC_TG_POS]]-Tabla24[[#This Row],[PAS_NUM_COR_COD_ESC_TG_POS]]</f>
        <v>-0.14999999999999991</v>
      </c>
      <c r="LL115" s="15">
        <f>Tabla24[[#This Row],[ROS_DUR_COR_COD_ESC_TG_POS]]-Tabla24[[#This Row],[PAS_DUR_COR_COD_ESC_TG_POS]]</f>
        <v>491.40000000000009</v>
      </c>
      <c r="LM115" s="15">
        <f>Tabla24[[#This Row],[ROS_NUM_COR_COD_ESC_TG_TOT]]-Tabla24[[#This Row],[PAS_NUM_COR_COD_ESC_TG_TOT]]</f>
        <v>-0.95322033898305092</v>
      </c>
      <c r="LN115" s="15">
        <f>Tabla24[[#This Row],[ROS_DUR_COR_COD_ESC_TG_TOT]]-Tabla24[[#This Row],[PAS_DUR_COR_COD_ESC_TG_TOT]]</f>
        <v>170.55980066445181</v>
      </c>
      <c r="LO115" s="15">
        <f>Tabla24[[#This Row],[PAS_NUM_COR_COD_ROS_TG_NEG]]-Tabla24[[#This Row],[ESC_NUM_COR_COD_ROS_TG_NEG]]</f>
        <v>2.0421052631578949</v>
      </c>
      <c r="LP115" s="15">
        <f>Tabla24[[#This Row],[PAS_DUR_COR_COD_ROS_TG_NEG]]-Tabla24[[#This Row],[ESC_DUR_COR_COD_ROS_TG_NEG]]</f>
        <v>729.31666666666672</v>
      </c>
      <c r="LQ115" s="15">
        <f>Tabla24[[#This Row],[PAS_NUM_COR_COD_ROS_TG_NEU]]-Tabla24[[#This Row],[ESC_NUM_COR_COD_ROS_TG_NEU]]</f>
        <v>1.4500000000000002</v>
      </c>
      <c r="LR115" s="15">
        <f>Tabla24[[#This Row],[PAS_DUR_COR_COD_ROS_TG_NEU]]-Tabla24[[#This Row],[ESC_DUR_COR_COD_ROS_TG_NEU]]</f>
        <v>-60.875</v>
      </c>
      <c r="LS115" s="15">
        <f>Tabla24[[#This Row],[PAS_NUM_COR_COD_ROS_TG_POS]]-Tabla24[[#This Row],[ESC_NUM_COR_COD_ROS_TG_POS]]</f>
        <v>1.0999999999999996</v>
      </c>
      <c r="LT115" s="15">
        <f>Tabla24[[#This Row],[PAS_DUR_COR_COD_ROS_TG_POS]]-Tabla24[[#This Row],[ESC_DUR_COR_COD_ROS_TG_POS]]</f>
        <v>376.375</v>
      </c>
      <c r="LU115" s="15">
        <f>Tabla24[[#This Row],[PAS_NUM_COR_COD_ROS_TG_TOT]]-Tabla24[[#This Row],[ESC_NUM_COR_COD_ROS_TG_TOT]]</f>
        <v>1.5299435028248589</v>
      </c>
      <c r="LV115" s="15">
        <f>Tabla24[[#This Row],[PAS_DUR_COR_COD_ROS_TG_TOT]]-Tabla24[[#This Row],[ESC_DUR_COR_COD_ROS_TG_TOT]]</f>
        <v>336.51587301587313</v>
      </c>
      <c r="LW115" s="15">
        <f>Tabla24[[#This Row],[PAS_NUM_COR_COD_ESC_TG_NEG]]-Tabla24[[#This Row],[ESC_NUM_COR_COD_ESC_TG_NEG]]</f>
        <v>-0.50526315789473708</v>
      </c>
      <c r="LX115" s="15">
        <f>Tabla24[[#This Row],[PAS_DUR_COR_COD_ESC_TG_NEG]]-Tabla24[[#This Row],[ESC_DUR_COR_COD_ESC_TG_NEG]]</f>
        <v>116.26984126984144</v>
      </c>
      <c r="LY115" s="15">
        <f>Tabla24[[#This Row],[PAS_NUM_COR_COD_ESC_TG_NEU]]-Tabla24[[#This Row],[ESC_NUM_COR_COD_ESC_TG_NEU]]</f>
        <v>0.75</v>
      </c>
      <c r="LZ115" s="15">
        <f>Tabla24[[#This Row],[PAS_DUR_COR_COD_ESC_TG_NEU]]-Tabla24[[#This Row],[ESC_DUR_COR_COD_ESC_TG_NEU]]</f>
        <v>200.86666666666656</v>
      </c>
      <c r="MA115" s="15">
        <f>Tabla24[[#This Row],[PAS_NUM_COR_COD_ESC_TG_POS]]-Tabla24[[#This Row],[ESC_NUM_COR_COD_ESC_TG_POS]]</f>
        <v>-0.14999999999999991</v>
      </c>
      <c r="MB115" s="15">
        <f>Tabla24[[#This Row],[PAS_DUR_COR_COD_ESC_TG_POS]]-Tabla24[[#This Row],[ESC_DUR_COR_COD_ESC_TG_POS]]</f>
        <v>108.5</v>
      </c>
      <c r="MC115" s="15">
        <f>Tabla24[[#This Row],[PAS_NUM_COR_COD_ESC_TG_TOT]]-Tabla24[[#This Row],[ESC_NUM_COR_COD_ESC_TG_TOT]]</f>
        <v>2.6553672316384169E-2</v>
      </c>
      <c r="MD115" s="15">
        <f>Tabla24[[#This Row],[PAS_DUR_COR_COD_ESC_TG_TOT]]-Tabla24[[#This Row],[ESC_DUR_COR_COD_ESC_TG_TOT]]</f>
        <v>138.27162790697685</v>
      </c>
    </row>
    <row r="116" spans="1:342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  <c r="KY116" s="15">
        <f>Tabla24[[#This Row],[ROS_NUM_COR_COD_ROS_TG_NEG]]-Tabla24[[#This Row],[PAS_NUM_COR_COD_ROS_TG_NEG]]</f>
        <v>0.2</v>
      </c>
      <c r="KZ116" s="15">
        <f>Tabla24[[#This Row],[ROS_DUR_COR_COD_ROS_TG_NEG]]-Tabla24[[#This Row],[PAS_DUR_COR_COD_ROS_TG_NEG]]</f>
        <v>185</v>
      </c>
      <c r="LA116" s="15">
        <f>Tabla24[[#This Row],[ROS_NUM_COR_COD_ROS_TG_NEU]]-Tabla24[[#This Row],[PAS_NUM_COR_COD_ROS_TG_NEU]]</f>
        <v>-7.7777777777777779E-2</v>
      </c>
      <c r="LB116" s="15">
        <f>Tabla24[[#This Row],[ROS_DUR_COR_COD_ROS_TG_NEU]]-Tabla24[[#This Row],[PAS_DUR_COR_COD_ROS_TG_NEU]]</f>
        <v>-57.666666666666629</v>
      </c>
      <c r="LC116" s="15">
        <f>Tabla24[[#This Row],[ROS_NUM_COR_COD_ROS_TG_POS]]-Tabla24[[#This Row],[PAS_NUM_COR_COD_ROS_TG_POS]]</f>
        <v>-0.26315789473684209</v>
      </c>
      <c r="LD116" s="15">
        <f>Tabla24[[#This Row],[ROS_DUR_COR_COD_ROS_TG_POS]]-Tabla24[[#This Row],[PAS_DUR_COR_COD_ROS_TG_POS]]</f>
        <v>-412.66666666666669</v>
      </c>
      <c r="LE116" s="15">
        <f>Tabla24[[#This Row],[ROS_NUM_COR_COD_ROS_TG_TOT]]-Tabla24[[#This Row],[PAS_NUM_COR_COD_ROS_TG_TOT]]</f>
        <v>-5.524168236032645E-2</v>
      </c>
      <c r="LF116" s="15">
        <f>Tabla24[[#This Row],[ROS_DUR_COR_COD_ROS_TG_TOT]]-Tabla24[[#This Row],[PAS_DUR_COR_COD_ROS_TG_TOT]]</f>
        <v>63.642857142857167</v>
      </c>
      <c r="LG116" s="15">
        <f>Tabla24[[#This Row],[ROS_NUM_COR_COD_ESC_TG_NEG]]-Tabla24[[#This Row],[PAS_NUM_COR_COD_ESC_TG_NEG]]</f>
        <v>0.25</v>
      </c>
      <c r="LH116" s="15">
        <f>Tabla24[[#This Row],[ROS_DUR_COR_COD_ESC_TG_NEG]]-Tabla24[[#This Row],[PAS_DUR_COR_COD_ESC_TG_NEG]]</f>
        <v>783</v>
      </c>
      <c r="LI116" s="15">
        <f>Tabla24[[#This Row],[ROS_NUM_COR_COD_ESC_TG_NEU]]-Tabla24[[#This Row],[PAS_NUM_COR_COD_ESC_TG_NEU]]</f>
        <v>-0.3</v>
      </c>
      <c r="LJ116" s="15">
        <f>Tabla24[[#This Row],[ROS_NUM_COR_COD_ESC_TG_NEG]]-Tabla24[[#This Row],[PAS_NUM_COR_COD_ESC_TG_NEG]]</f>
        <v>0.25</v>
      </c>
      <c r="LK116" s="15">
        <f>Tabla24[[#This Row],[ROS_NUM_COR_COD_ESC_TG_POS]]-Tabla24[[#This Row],[PAS_NUM_COR_COD_ESC_TG_POS]]</f>
        <v>-0.4263157894736842</v>
      </c>
      <c r="LL116" s="15">
        <f>Tabla24[[#This Row],[ROS_DUR_COR_COD_ESC_TG_POS]]-Tabla24[[#This Row],[PAS_DUR_COR_COD_ESC_TG_POS]]</f>
        <v>-476</v>
      </c>
      <c r="LM116" s="15">
        <f>Tabla24[[#This Row],[ROS_NUM_COR_COD_ESC_TG_TOT]]-Tabla24[[#This Row],[PAS_NUM_COR_COD_ESC_TG_TOT]]</f>
        <v>-0.160075329566855</v>
      </c>
      <c r="LN116" s="15">
        <f>Tabla24[[#This Row],[ROS_DUR_COR_COD_ESC_TG_TOT]]-Tabla24[[#This Row],[PAS_DUR_COR_COD_ESC_TG_TOT]]</f>
        <v>-36.166666666666629</v>
      </c>
      <c r="LO116" s="15">
        <f>Tabla24[[#This Row],[PAS_NUM_COR_COD_ROS_TG_NEG]]-Tabla24[[#This Row],[ESC_NUM_COR_COD_ROS_TG_NEG]]</f>
        <v>-2.85</v>
      </c>
      <c r="LP116" s="15">
        <f>Tabla24[[#This Row],[PAS_DUR_COR_COD_ROS_TG_NEG]]-Tabla24[[#This Row],[ESC_DUR_COR_COD_ROS_TG_NEG]]</f>
        <v>-1050.1666666666667</v>
      </c>
      <c r="LQ116" s="15">
        <f>Tabla24[[#This Row],[PAS_NUM_COR_COD_ROS_TG_NEU]]-Tabla24[[#This Row],[ESC_NUM_COR_COD_ROS_TG_NEU]]</f>
        <v>-2.8111111111111113</v>
      </c>
      <c r="LR116" s="15">
        <f>Tabla24[[#This Row],[PAS_DUR_COR_COD_ROS_TG_NEU]]-Tabla24[[#This Row],[ESC_DUR_COR_COD_ROS_TG_NEU]]</f>
        <v>-618.19047619047626</v>
      </c>
      <c r="LS116" s="15">
        <f>Tabla24[[#This Row],[PAS_NUM_COR_COD_ROS_TG_POS]]-Tabla24[[#This Row],[ESC_NUM_COR_COD_ROS_TG_POS]]</f>
        <v>-3.9368421052631581</v>
      </c>
      <c r="LT116" s="15">
        <f>Tabla24[[#This Row],[PAS_DUR_COR_COD_ROS_TG_POS]]-Tabla24[[#This Row],[ESC_DUR_COR_COD_ROS_TG_POS]]</f>
        <v>-797.5333333333333</v>
      </c>
      <c r="LU116" s="15">
        <f>Tabla24[[#This Row],[PAS_NUM_COR_COD_ROS_TG_TOT]]-Tabla24[[#This Row],[ESC_NUM_COR_COD_ROS_TG_TOT]]</f>
        <v>-3.2104032729398013</v>
      </c>
      <c r="LV116" s="15">
        <f>Tabla24[[#This Row],[PAS_DUR_COR_COD_ROS_TG_TOT]]-Tabla24[[#This Row],[ESC_DUR_COR_COD_ROS_TG_TOT]]</f>
        <v>-785.49068322981361</v>
      </c>
      <c r="LW116" s="15">
        <f>Tabla24[[#This Row],[PAS_NUM_COR_COD_ESC_TG_NEG]]-Tabla24[[#This Row],[ESC_NUM_COR_COD_ESC_TG_NEG]]</f>
        <v>-3.6</v>
      </c>
      <c r="LX116" s="15">
        <f>Tabla24[[#This Row],[PAS_DUR_COR_COD_ESC_TG_NEG]]-Tabla24[[#This Row],[ESC_DUR_COR_COD_ESC_TG_NEG]]</f>
        <v>-1342.5</v>
      </c>
      <c r="LY116" s="15">
        <f>Tabla24[[#This Row],[PAS_NUM_COR_COD_ESC_TG_NEU]]-Tabla24[[#This Row],[ESC_NUM_COR_COD_ESC_TG_NEU]]</f>
        <v>-3.1444444444444448</v>
      </c>
      <c r="LZ116" s="15">
        <f>Tabla24[[#This Row],[PAS_DUR_COR_COD_ESC_TG_NEU]]-Tabla24[[#This Row],[ESC_DUR_COR_COD_ESC_TG_NEU]]</f>
        <v>-734.41666666666674</v>
      </c>
      <c r="MA116" s="15">
        <f>Tabla24[[#This Row],[PAS_NUM_COR_COD_ESC_TG_POS]]-Tabla24[[#This Row],[ESC_NUM_COR_COD_ESC_TG_POS]]</f>
        <v>-2.4736842105263159</v>
      </c>
      <c r="MB116" s="15">
        <f>Tabla24[[#This Row],[PAS_DUR_COR_COD_ESC_TG_POS]]-Tabla24[[#This Row],[ESC_DUR_COR_COD_ESC_TG_POS]]</f>
        <v>-106.88888888888891</v>
      </c>
      <c r="MC116" s="15">
        <f>Tabla24[[#This Row],[PAS_NUM_COR_COD_ESC_TG_TOT]]-Tabla24[[#This Row],[ESC_NUM_COR_COD_ESC_TG_TOT]]</f>
        <v>-3.0736411455289301</v>
      </c>
      <c r="MD116" s="15">
        <f>Tabla24[[#This Row],[PAS_DUR_COR_COD_ESC_TG_TOT]]-Tabla24[[#This Row],[ESC_DUR_COR_COD_ESC_TG_TOT]]</f>
        <v>-519.73333333333346</v>
      </c>
    </row>
    <row r="117" spans="1:342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  <c r="KY117" s="15">
        <f>Tabla24[[#This Row],[ROS_NUM_COR_COD_ROS_TG_NEG]]-Tabla24[[#This Row],[PAS_NUM_COR_COD_ROS_TG_NEG]]</f>
        <v>-7.8571428571428292E-2</v>
      </c>
      <c r="KZ117" s="15">
        <f>Tabla24[[#This Row],[ROS_DUR_COR_COD_ROS_TG_NEG]]-Tabla24[[#This Row],[PAS_DUR_COR_COD_ROS_TG_NEG]]</f>
        <v>-20.555555555555543</v>
      </c>
      <c r="LA117" s="15">
        <f>Tabla24[[#This Row],[ROS_NUM_COR_COD_ROS_TG_NEU]]-Tabla24[[#This Row],[PAS_NUM_COR_COD_ROS_TG_NEU]]</f>
        <v>0.94444444444444464</v>
      </c>
      <c r="LB117" s="15">
        <f>Tabla24[[#This Row],[ROS_DUR_COR_COD_ROS_TG_NEU]]-Tabla24[[#This Row],[PAS_DUR_COR_COD_ROS_TG_NEU]]</f>
        <v>-16.5</v>
      </c>
      <c r="LC117" s="15">
        <f>Tabla24[[#This Row],[ROS_NUM_COR_COD_ROS_TG_POS]]-Tabla24[[#This Row],[PAS_NUM_COR_COD_ROS_TG_POS]]</f>
        <v>0.47953216374268992</v>
      </c>
      <c r="LD117" s="15">
        <f>Tabla24[[#This Row],[ROS_DUR_COR_COD_ROS_TG_POS]]-Tabla24[[#This Row],[PAS_DUR_COR_COD_ROS_TG_POS]]</f>
        <v>-71.701388888888914</v>
      </c>
      <c r="LE117" s="15">
        <f>Tabla24[[#This Row],[ROS_NUM_COR_COD_ROS_TG_TOT]]-Tabla24[[#This Row],[PAS_NUM_COR_COD_ROS_TG_TOT]]</f>
        <v>0.47368421052631593</v>
      </c>
      <c r="LF117" s="15">
        <f>Tabla24[[#This Row],[ROS_DUR_COR_COD_ROS_TG_TOT]]-Tabla24[[#This Row],[PAS_DUR_COR_COD_ROS_TG_TOT]]</f>
        <v>-36.358695652173878</v>
      </c>
      <c r="LG117" s="15">
        <f>Tabla24[[#This Row],[ROS_NUM_COR_COD_ESC_TG_NEG]]-Tabla24[[#This Row],[PAS_NUM_COR_COD_ESC_TG_NEG]]</f>
        <v>-0.30714285714285738</v>
      </c>
      <c r="LH117" s="15">
        <f>Tabla24[[#This Row],[ROS_DUR_COR_COD_ESC_TG_NEG]]-Tabla24[[#This Row],[PAS_DUR_COR_COD_ESC_TG_NEG]]</f>
        <v>-356.70000000000005</v>
      </c>
      <c r="LI117" s="15">
        <f>Tabla24[[#This Row],[ROS_NUM_COR_COD_ESC_TG_NEU]]-Tabla24[[#This Row],[PAS_NUM_COR_COD_ESC_TG_NEU]]</f>
        <v>-1.6666666666666665</v>
      </c>
      <c r="LJ117" s="15">
        <f>Tabla24[[#This Row],[ROS_NUM_COR_COD_ESC_TG_NEG]]-Tabla24[[#This Row],[PAS_NUM_COR_COD_ESC_TG_NEG]]</f>
        <v>-0.30714285714285738</v>
      </c>
      <c r="LK117" s="15">
        <f>Tabla24[[#This Row],[ROS_NUM_COR_COD_ESC_TG_POS]]-Tabla24[[#This Row],[PAS_NUM_COR_COD_ESC_TG_POS]]</f>
        <v>-1.0409356725146197</v>
      </c>
      <c r="LL117" s="15">
        <f>Tabla24[[#This Row],[ROS_DUR_COR_COD_ESC_TG_POS]]-Tabla24[[#This Row],[PAS_DUR_COR_COD_ESC_TG_POS]]</f>
        <v>-276.99159663865555</v>
      </c>
      <c r="LM117" s="15">
        <f>Tabla24[[#This Row],[ROS_NUM_COR_COD_ESC_TG_TOT]]-Tabla24[[#This Row],[PAS_NUM_COR_COD_ESC_TG_TOT]]</f>
        <v>-1.0196491228070175</v>
      </c>
      <c r="LN117" s="15">
        <f>Tabla24[[#This Row],[ROS_DUR_COR_COD_ESC_TG_TOT]]-Tabla24[[#This Row],[PAS_DUR_COR_COD_ESC_TG_TOT]]</f>
        <v>-279.6549019607844</v>
      </c>
      <c r="LO117" s="15">
        <f>Tabla24[[#This Row],[PAS_NUM_COR_COD_ROS_TG_NEG]]-Tabla24[[#This Row],[ESC_NUM_COR_COD_ROS_TG_NEG]]</f>
        <v>-0.64999999999999991</v>
      </c>
      <c r="LP117" s="15">
        <f>Tabla24[[#This Row],[PAS_DUR_COR_COD_ROS_TG_NEG]]-Tabla24[[#This Row],[ESC_DUR_COR_COD_ROS_TG_NEG]]</f>
        <v>-324.86111111111109</v>
      </c>
      <c r="LQ117" s="15">
        <f>Tabla24[[#This Row],[PAS_NUM_COR_COD_ROS_TG_NEU]]-Tabla24[[#This Row],[ESC_NUM_COR_COD_ROS_TG_NEU]]</f>
        <v>-0.4222222222222225</v>
      </c>
      <c r="LR117" s="15">
        <f>Tabla24[[#This Row],[PAS_DUR_COR_COD_ROS_TG_NEU]]-Tabla24[[#This Row],[ESC_DUR_COR_COD_ROS_TG_NEU]]</f>
        <v>-68.625</v>
      </c>
      <c r="LS117" s="15">
        <f>Tabla24[[#This Row],[PAS_NUM_COR_COD_ROS_TG_POS]]-Tabla24[[#This Row],[ESC_NUM_COR_COD_ROS_TG_POS]]</f>
        <v>1.4093567251461989</v>
      </c>
      <c r="LT117" s="15">
        <f>Tabla24[[#This Row],[PAS_DUR_COR_COD_ROS_TG_POS]]-Tabla24[[#This Row],[ESC_DUR_COR_COD_ROS_TG_POS]]</f>
        <v>45.8125</v>
      </c>
      <c r="LU117" s="15">
        <f>Tabla24[[#This Row],[PAS_NUM_COR_COD_ROS_TG_TOT]]-Tabla24[[#This Row],[ESC_NUM_COR_COD_ROS_TG_TOT]]</f>
        <v>7.8039927404718767E-2</v>
      </c>
      <c r="LV117" s="15">
        <f>Tabla24[[#This Row],[PAS_DUR_COR_COD_ROS_TG_TOT]]-Tabla24[[#This Row],[ESC_DUR_COR_COD_ROS_TG_TOT]]</f>
        <v>-143.5413043478261</v>
      </c>
      <c r="LW117" s="15">
        <f>Tabla24[[#This Row],[PAS_NUM_COR_COD_ESC_TG_NEG]]-Tabla24[[#This Row],[ESC_NUM_COR_COD_ESC_TG_NEG]]</f>
        <v>5.0000000000000266E-2</v>
      </c>
      <c r="LX117" s="15">
        <f>Tabla24[[#This Row],[PAS_DUR_COR_COD_ESC_TG_NEG]]-Tabla24[[#This Row],[ESC_DUR_COR_COD_ESC_TG_NEG]]</f>
        <v>38.450000000000045</v>
      </c>
      <c r="LY117" s="15">
        <f>Tabla24[[#This Row],[PAS_NUM_COR_COD_ESC_TG_NEU]]-Tabla24[[#This Row],[ESC_NUM_COR_COD_ESC_TG_NEU]]</f>
        <v>-0.31111111111111134</v>
      </c>
      <c r="LZ117" s="15">
        <f>Tabla24[[#This Row],[PAS_DUR_COR_COD_ESC_TG_NEU]]-Tabla24[[#This Row],[ESC_DUR_COR_COD_ESC_TG_NEU]]</f>
        <v>83.946153846153834</v>
      </c>
      <c r="MA117" s="15">
        <f>Tabla24[[#This Row],[PAS_NUM_COR_COD_ESC_TG_POS]]-Tabla24[[#This Row],[ESC_NUM_COR_COD_ESC_TG_POS]]</f>
        <v>-0.95906432748538029</v>
      </c>
      <c r="MB117" s="15">
        <f>Tabla24[[#This Row],[PAS_DUR_COR_COD_ESC_TG_POS]]-Tabla24[[#This Row],[ESC_DUR_COR_COD_ESC_TG_POS]]</f>
        <v>-388.66911764705878</v>
      </c>
      <c r="MC117" s="15">
        <f>Tabla24[[#This Row],[PAS_NUM_COR_COD_ESC_TG_TOT]]-Tabla24[[#This Row],[ESC_NUM_COR_COD_ESC_TG_TOT]]</f>
        <v>-0.38173018753780985</v>
      </c>
      <c r="MD117" s="15">
        <f>Tabla24[[#This Row],[PAS_DUR_COR_COD_ESC_TG_TOT]]-Tabla24[[#This Row],[ESC_DUR_COR_COD_ESC_TG_TOT]]</f>
        <v>-76.010256410256375</v>
      </c>
    </row>
    <row r="118" spans="1:342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  <c r="KY118" s="15">
        <f>Tabla24[[#This Row],[ROS_NUM_COR_COD_ROS_TG_NEG]]-Tabla24[[#This Row],[PAS_NUM_COR_COD_ROS_TG_NEG]]</f>
        <v>2.6888888888888891</v>
      </c>
      <c r="KZ118" s="15">
        <f>Tabla24[[#This Row],[ROS_DUR_COR_COD_ROS_TG_NEG]]-Tabla24[[#This Row],[PAS_DUR_COR_COD_ROS_TG_NEG]]</f>
        <v>842.04444444444437</v>
      </c>
      <c r="LA118" s="15">
        <f>Tabla24[[#This Row],[ROS_NUM_COR_COD_ROS_TG_NEU]]-Tabla24[[#This Row],[PAS_NUM_COR_COD_ROS_TG_NEU]]</f>
        <v>1.2999999999999998</v>
      </c>
      <c r="LB118" s="15">
        <f>Tabla24[[#This Row],[ROS_DUR_COR_COD_ROS_TG_NEU]]-Tabla24[[#This Row],[PAS_DUR_COR_COD_ROS_TG_NEU]]</f>
        <v>522.75</v>
      </c>
      <c r="LC118" s="15">
        <f>Tabla24[[#This Row],[ROS_NUM_COR_COD_ROS_TG_POS]]-Tabla24[[#This Row],[PAS_NUM_COR_COD_ROS_TG_POS]]</f>
        <v>1.6</v>
      </c>
      <c r="LD118" s="15">
        <f>Tabla24[[#This Row],[ROS_DUR_COR_COD_ROS_TG_POS]]-Tabla24[[#This Row],[PAS_DUR_COR_COD_ROS_TG_POS]]</f>
        <v>273.88235294117658</v>
      </c>
      <c r="LE118" s="15">
        <f>Tabla24[[#This Row],[ROS_NUM_COR_COD_ROS_TG_TOT]]-Tabla24[[#This Row],[PAS_NUM_COR_COD_ROS_TG_TOT]]</f>
        <v>1.8367816091954028</v>
      </c>
      <c r="LF118" s="15">
        <f>Tabla24[[#This Row],[ROS_DUR_COR_COD_ROS_TG_TOT]]-Tabla24[[#This Row],[PAS_DUR_COR_COD_ROS_TG_TOT]]</f>
        <v>541.87719298245611</v>
      </c>
      <c r="LG118" s="15">
        <f>Tabla24[[#This Row],[ROS_NUM_COR_COD_ESC_TG_NEG]]-Tabla24[[#This Row],[PAS_NUM_COR_COD_ESC_TG_NEG]]</f>
        <v>-2.9333333333333336</v>
      </c>
      <c r="LH118" s="15">
        <f>Tabla24[[#This Row],[ROS_DUR_COR_COD_ESC_TG_NEG]]-Tabla24[[#This Row],[PAS_DUR_COR_COD_ESC_TG_NEG]]</f>
        <v>-791.61842105263167</v>
      </c>
      <c r="LI118" s="15">
        <f>Tabla24[[#This Row],[ROS_NUM_COR_COD_ESC_TG_NEU]]-Tabla24[[#This Row],[PAS_NUM_COR_COD_ESC_TG_NEU]]</f>
        <v>-2.1999999999999997</v>
      </c>
      <c r="LJ118" s="15">
        <f>Tabla24[[#This Row],[ROS_NUM_COR_COD_ESC_TG_NEG]]-Tabla24[[#This Row],[PAS_NUM_COR_COD_ESC_TG_NEG]]</f>
        <v>-2.9333333333333336</v>
      </c>
      <c r="LK118" s="15">
        <f>Tabla24[[#This Row],[ROS_NUM_COR_COD_ESC_TG_POS]]-Tabla24[[#This Row],[PAS_NUM_COR_COD_ESC_TG_POS]]</f>
        <v>-2.35</v>
      </c>
      <c r="LL118" s="15">
        <f>Tabla24[[#This Row],[ROS_DUR_COR_COD_ESC_TG_POS]]-Tabla24[[#This Row],[PAS_DUR_COR_COD_ESC_TG_POS]]</f>
        <v>-686.06578947368416</v>
      </c>
      <c r="LM118" s="15">
        <f>Tabla24[[#This Row],[ROS_NUM_COR_COD_ESC_TG_TOT]]-Tabla24[[#This Row],[PAS_NUM_COR_COD_ESC_TG_TOT]]</f>
        <v>-2.4810344827586208</v>
      </c>
      <c r="LN118" s="15">
        <f>Tabla24[[#This Row],[ROS_DUR_COR_COD_ESC_TG_TOT]]-Tabla24[[#This Row],[PAS_DUR_COR_COD_ESC_TG_TOT]]</f>
        <v>-639.50191570881225</v>
      </c>
      <c r="LO118" s="15">
        <f>Tabla24[[#This Row],[PAS_NUM_COR_COD_ROS_TG_NEG]]-Tabla24[[#This Row],[ESC_NUM_COR_COD_ROS_TG_NEG]]</f>
        <v>2.3000000000000003</v>
      </c>
      <c r="LP118" s="15">
        <f>Tabla24[[#This Row],[PAS_DUR_COR_COD_ROS_TG_NEG]]-Tabla24[[#This Row],[ESC_DUR_COR_COD_ROS_TG_NEG]]</f>
        <v>-81.600000000000023</v>
      </c>
      <c r="LQ118" s="15">
        <f>Tabla24[[#This Row],[PAS_NUM_COR_COD_ROS_TG_NEU]]-Tabla24[[#This Row],[ESC_NUM_COR_COD_ROS_TG_NEU]]</f>
        <v>2</v>
      </c>
      <c r="LR118" s="15">
        <f>Tabla24[[#This Row],[PAS_DUR_COR_COD_ROS_TG_NEU]]-Tabla24[[#This Row],[ESC_DUR_COR_COD_ROS_TG_NEU]]</f>
        <v>311.38333333333333</v>
      </c>
      <c r="LS118" s="15">
        <f>Tabla24[[#This Row],[PAS_NUM_COR_COD_ROS_TG_POS]]-Tabla24[[#This Row],[ESC_NUM_COR_COD_ROS_TG_POS]]</f>
        <v>1.5</v>
      </c>
      <c r="LT118" s="15">
        <f>Tabla24[[#This Row],[PAS_DUR_COR_COD_ROS_TG_POS]]-Tabla24[[#This Row],[ESC_DUR_COR_COD_ROS_TG_POS]]</f>
        <v>624.36764705882342</v>
      </c>
      <c r="LU118" s="15">
        <f>Tabla24[[#This Row],[PAS_NUM_COR_COD_ROS_TG_TOT]]-Tabla24[[#This Row],[ESC_NUM_COR_COD_ROS_TG_TOT]]</f>
        <v>1.9333333333333333</v>
      </c>
      <c r="LV118" s="15">
        <f>Tabla24[[#This Row],[PAS_DUR_COR_COD_ROS_TG_TOT]]-Tabla24[[#This Row],[ESC_DUR_COR_COD_ROS_TG_TOT]]</f>
        <v>365.76986584107328</v>
      </c>
      <c r="LW118" s="15">
        <f>Tabla24[[#This Row],[PAS_NUM_COR_COD_ESC_TG_NEG]]-Tabla24[[#This Row],[ESC_NUM_COR_COD_ESC_TG_NEG]]</f>
        <v>-1.6999999999999997</v>
      </c>
      <c r="LX118" s="15">
        <f>Tabla24[[#This Row],[PAS_DUR_COR_COD_ESC_TG_NEG]]-Tabla24[[#This Row],[ESC_DUR_COR_COD_ESC_TG_NEG]]</f>
        <v>-745.29824561403507</v>
      </c>
      <c r="LY118" s="15">
        <f>Tabla24[[#This Row],[PAS_NUM_COR_COD_ESC_TG_NEU]]-Tabla24[[#This Row],[ESC_NUM_COR_COD_ESC_TG_NEU]]</f>
        <v>-2.2000000000000002</v>
      </c>
      <c r="LZ118" s="15">
        <f>Tabla24[[#This Row],[PAS_DUR_COR_COD_ESC_TG_NEU]]-Tabla24[[#This Row],[ESC_DUR_COR_COD_ESC_TG_NEU]]</f>
        <v>-502.59999999999991</v>
      </c>
      <c r="MA118" s="15">
        <f>Tabla24[[#This Row],[PAS_NUM_COR_COD_ESC_TG_POS]]-Tabla24[[#This Row],[ESC_NUM_COR_COD_ESC_TG_POS]]</f>
        <v>-0.84999999999999964</v>
      </c>
      <c r="MB118" s="15">
        <f>Tabla24[[#This Row],[PAS_DUR_COR_COD_ESC_TG_POS]]-Tabla24[[#This Row],[ESC_DUR_COR_COD_ESC_TG_POS]]</f>
        <v>-309.48421052631579</v>
      </c>
      <c r="MC118" s="15">
        <f>Tabla24[[#This Row],[PAS_NUM_COR_COD_ESC_TG_TOT]]-Tabla24[[#This Row],[ESC_NUM_COR_COD_ESC_TG_TOT]]</f>
        <v>-1.5833333333333339</v>
      </c>
      <c r="MD118" s="15">
        <f>Tabla24[[#This Row],[PAS_DUR_COR_COD_ESC_TG_TOT]]-Tabla24[[#This Row],[ESC_DUR_COR_COD_ESC_TG_TOT]]</f>
        <v>-510.62068965517255</v>
      </c>
    </row>
    <row r="119" spans="1:34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  <c r="KY119" s="15">
        <f>Tabla24[[#This Row],[ROS_NUM_COR_COD_ROS_TG_NEG]]-Tabla24[[#This Row],[PAS_NUM_COR_COD_ROS_TG_NEG]]</f>
        <v>1.3888888888888888</v>
      </c>
      <c r="KZ119" s="15">
        <f>Tabla24[[#This Row],[ROS_DUR_COR_COD_ROS_TG_NEG]]-Tabla24[[#This Row],[PAS_DUR_COR_COD_ROS_TG_NEG]]</f>
        <v>114.35042735042737</v>
      </c>
      <c r="LA119" s="15">
        <f>Tabla24[[#This Row],[ROS_NUM_COR_COD_ROS_TG_NEU]]-Tabla24[[#This Row],[PAS_NUM_COR_COD_ROS_TG_NEU]]</f>
        <v>1.2999999999999998</v>
      </c>
      <c r="LB119" s="15">
        <f>Tabla24[[#This Row],[ROS_DUR_COR_COD_ROS_TG_NEU]]-Tabla24[[#This Row],[PAS_DUR_COR_COD_ROS_TG_NEU]]</f>
        <v>53.383333333333269</v>
      </c>
      <c r="LC119" s="15">
        <f>Tabla24[[#This Row],[ROS_NUM_COR_COD_ROS_TG_POS]]-Tabla24[[#This Row],[PAS_NUM_COR_COD_ROS_TG_POS]]</f>
        <v>0.8944444444444446</v>
      </c>
      <c r="LD119" s="15">
        <f>Tabla24[[#This Row],[ROS_DUR_COR_COD_ROS_TG_POS]]-Tabla24[[#This Row],[PAS_DUR_COR_COD_ROS_TG_POS]]</f>
        <v>153.25892857142856</v>
      </c>
      <c r="LE119" s="15">
        <f>Tabla24[[#This Row],[ROS_NUM_COR_COD_ROS_TG_TOT]]-Tabla24[[#This Row],[PAS_NUM_COR_COD_ROS_TG_TOT]]</f>
        <v>1.1970443349753697</v>
      </c>
      <c r="LF119" s="15">
        <f>Tabla24[[#This Row],[ROS_DUR_COR_COD_ROS_TG_TOT]]-Tabla24[[#This Row],[PAS_DUR_COR_COD_ROS_TG_TOT]]</f>
        <v>116.05159474671672</v>
      </c>
      <c r="LG119" s="15">
        <f>Tabla24[[#This Row],[ROS_NUM_COR_COD_ESC_TG_NEG]]-Tabla24[[#This Row],[PAS_NUM_COR_COD_ESC_TG_NEG]]</f>
        <v>-1</v>
      </c>
      <c r="LH119" s="15">
        <f>Tabla24[[#This Row],[ROS_DUR_COR_COD_ESC_TG_NEG]]-Tabla24[[#This Row],[PAS_DUR_COR_COD_ESC_TG_NEG]]</f>
        <v>-160.76666666666665</v>
      </c>
      <c r="LI119" s="15">
        <f>Tabla24[[#This Row],[ROS_NUM_COR_COD_ESC_TG_NEU]]-Tabla24[[#This Row],[PAS_NUM_COR_COD_ESC_TG_NEU]]</f>
        <v>-1.1000000000000001</v>
      </c>
      <c r="LJ119" s="15">
        <f>Tabla24[[#This Row],[ROS_NUM_COR_COD_ESC_TG_NEG]]-Tabla24[[#This Row],[PAS_NUM_COR_COD_ESC_TG_NEG]]</f>
        <v>-1</v>
      </c>
      <c r="LK119" s="15">
        <f>Tabla24[[#This Row],[ROS_NUM_COR_COD_ESC_TG_POS]]-Tabla24[[#This Row],[PAS_NUM_COR_COD_ESC_TG_POS]]</f>
        <v>-1.0388888888888888</v>
      </c>
      <c r="LL119" s="15">
        <f>Tabla24[[#This Row],[ROS_DUR_COR_COD_ESC_TG_POS]]-Tabla24[[#This Row],[PAS_DUR_COR_COD_ESC_TG_POS]]</f>
        <v>-146.42500000000001</v>
      </c>
      <c r="LM119" s="15">
        <f>Tabla24[[#This Row],[ROS_NUM_COR_COD_ESC_TG_TOT]]-Tabla24[[#This Row],[PAS_NUM_COR_COD_ESC_TG_TOT]]</f>
        <v>-1.0615763546798029</v>
      </c>
      <c r="LN119" s="15">
        <f>Tabla24[[#This Row],[ROS_DUR_COR_COD_ESC_TG_TOT]]-Tabla24[[#This Row],[PAS_DUR_COR_COD_ESC_TG_TOT]]</f>
        <v>-176.11449016100181</v>
      </c>
      <c r="LO119" s="15">
        <f>Tabla24[[#This Row],[PAS_NUM_COR_COD_ROS_TG_NEG]]-Tabla24[[#This Row],[ESC_NUM_COR_COD_ROS_TG_NEG]]</f>
        <v>-0.61111111111111116</v>
      </c>
      <c r="LP119" s="15">
        <f>Tabla24[[#This Row],[PAS_DUR_COR_COD_ROS_TG_NEG]]-Tabla24[[#This Row],[ESC_DUR_COR_COD_ROS_TG_NEG]]</f>
        <v>-176.8901098901099</v>
      </c>
      <c r="LQ119" s="15">
        <f>Tabla24[[#This Row],[PAS_NUM_COR_COD_ROS_TG_NEU]]-Tabla24[[#This Row],[ESC_NUM_COR_COD_ROS_TG_NEU]]</f>
        <v>-0.39999999999999991</v>
      </c>
      <c r="LR119" s="15">
        <f>Tabla24[[#This Row],[PAS_DUR_COR_COD_ROS_TG_NEU]]-Tabla24[[#This Row],[ESC_DUR_COR_COD_ROS_TG_NEU]]</f>
        <v>-35.369047619047649</v>
      </c>
      <c r="LS119" s="15">
        <f>Tabla24[[#This Row],[PAS_NUM_COR_COD_ROS_TG_POS]]-Tabla24[[#This Row],[ESC_NUM_COR_COD_ROS_TG_POS]]</f>
        <v>0.75</v>
      </c>
      <c r="LT119" s="15">
        <f>Tabla24[[#This Row],[PAS_DUR_COR_COD_ROS_TG_POS]]-Tabla24[[#This Row],[ESC_DUR_COR_COD_ROS_TG_POS]]</f>
        <v>115.97916666666666</v>
      </c>
      <c r="LU119" s="15">
        <f>Tabla24[[#This Row],[PAS_NUM_COR_COD_ROS_TG_TOT]]-Tabla24[[#This Row],[ESC_NUM_COR_COD_ROS_TG_TOT]]</f>
        <v>-6.8965517241379448E-2</v>
      </c>
      <c r="LV119" s="15">
        <f>Tabla24[[#This Row],[PAS_DUR_COR_COD_ROS_TG_TOT]]-Tabla24[[#This Row],[ESC_DUR_COR_COD_ROS_TG_TOT]]</f>
        <v>-48.693902439024384</v>
      </c>
      <c r="LW119" s="15">
        <f>Tabla24[[#This Row],[PAS_NUM_COR_COD_ESC_TG_NEG]]-Tabla24[[#This Row],[ESC_NUM_COR_COD_ESC_TG_NEG]]</f>
        <v>-0.44444444444444442</v>
      </c>
      <c r="LX119" s="15">
        <f>Tabla24[[#This Row],[PAS_DUR_COR_COD_ESC_TG_NEG]]-Tabla24[[#This Row],[ESC_DUR_COR_COD_ESC_TG_NEG]]</f>
        <v>-122.16190476190479</v>
      </c>
      <c r="LY119" s="15">
        <f>Tabla24[[#This Row],[PAS_NUM_COR_COD_ESC_TG_NEU]]-Tabla24[[#This Row],[ESC_NUM_COR_COD_ESC_TG_NEU]]</f>
        <v>-1.2999999999999998</v>
      </c>
      <c r="LZ119" s="15">
        <f>Tabla24[[#This Row],[PAS_DUR_COR_COD_ESC_TG_NEU]]-Tabla24[[#This Row],[ESC_DUR_COR_COD_ESC_TG_NEU]]</f>
        <v>-117.41666666666669</v>
      </c>
      <c r="MA119" s="15">
        <f>Tabla24[[#This Row],[PAS_NUM_COR_COD_ESC_TG_POS]]-Tabla24[[#This Row],[ESC_NUM_COR_COD_ESC_TG_POS]]</f>
        <v>-0.64999999999999991</v>
      </c>
      <c r="MB119" s="15">
        <f>Tabla24[[#This Row],[PAS_DUR_COR_COD_ESC_TG_POS]]-Tabla24[[#This Row],[ESC_DUR_COR_COD_ESC_TG_POS]]</f>
        <v>-97.475000000000023</v>
      </c>
      <c r="MC119" s="15">
        <f>Tabla24[[#This Row],[PAS_NUM_COR_COD_ESC_TG_TOT]]-Tabla24[[#This Row],[ESC_NUM_COR_COD_ESC_TG_TOT]]</f>
        <v>-0.81034482758620685</v>
      </c>
      <c r="MD119" s="15">
        <f>Tabla24[[#This Row],[PAS_DUR_COR_COD_ESC_TG_TOT]]-Tabla24[[#This Row],[ESC_DUR_COR_COD_ESC_TG_TOT]]</f>
        <v>-114.39627906976739</v>
      </c>
    </row>
    <row r="120" spans="1:342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  <c r="KY120" s="15">
        <f>Tabla24[[#This Row],[ROS_NUM_COR_COD_ROS_TG_NEG]]-Tabla24[[#This Row],[PAS_NUM_COR_COD_ROS_TG_NEG]]</f>
        <v>8.8888888888889017E-2</v>
      </c>
      <c r="KZ120" s="15">
        <f>Tabla24[[#This Row],[ROS_DUR_COR_COD_ROS_TG_NEG]]-Tabla24[[#This Row],[PAS_DUR_COR_COD_ROS_TG_NEG]]</f>
        <v>-40.991071428571331</v>
      </c>
      <c r="LA120" s="15">
        <f>Tabla24[[#This Row],[ROS_NUM_COR_COD_ROS_TG_NEU]]-Tabla24[[#This Row],[PAS_NUM_COR_COD_ROS_TG_NEU]]</f>
        <v>0.39999999999999991</v>
      </c>
      <c r="LB120" s="15">
        <f>Tabla24[[#This Row],[ROS_DUR_COR_COD_ROS_TG_NEU]]-Tabla24[[#This Row],[PAS_DUR_COR_COD_ROS_TG_NEU]]</f>
        <v>532.02380952380963</v>
      </c>
      <c r="LC120" s="15">
        <f>Tabla24[[#This Row],[ROS_NUM_COR_COD_ROS_TG_POS]]-Tabla24[[#This Row],[PAS_NUM_COR_COD_ROS_TG_POS]]</f>
        <v>1.5611111111111109</v>
      </c>
      <c r="LD120" s="15">
        <f>Tabla24[[#This Row],[ROS_DUR_COR_COD_ROS_TG_POS]]-Tabla24[[#This Row],[PAS_DUR_COR_COD_ROS_TG_POS]]</f>
        <v>331.99264705882342</v>
      </c>
      <c r="LE120" s="15">
        <f>Tabla24[[#This Row],[ROS_NUM_COR_COD_ROS_TG_TOT]]-Tabla24[[#This Row],[PAS_NUM_COR_COD_ROS_TG_TOT]]</f>
        <v>0.66904761904761889</v>
      </c>
      <c r="LF120" s="15">
        <f>Tabla24[[#This Row],[ROS_DUR_COR_COD_ROS_TG_TOT]]-Tabla24[[#This Row],[PAS_DUR_COR_COD_ROS_TG_TOT]]</f>
        <v>283.96613190730841</v>
      </c>
      <c r="LG120" s="15">
        <f>Tabla24[[#This Row],[ROS_NUM_COR_COD_ESC_TG_NEG]]-Tabla24[[#This Row],[PAS_NUM_COR_COD_ESC_TG_NEG]]</f>
        <v>-0.1333333333333333</v>
      </c>
      <c r="LH120" s="15">
        <f>Tabla24[[#This Row],[ROS_DUR_COR_COD_ESC_TG_NEG]]-Tabla24[[#This Row],[PAS_DUR_COR_COD_ESC_TG_NEG]]</f>
        <v>-100.85416666666663</v>
      </c>
      <c r="LI120" s="15">
        <f>Tabla24[[#This Row],[ROS_NUM_COR_COD_ESC_TG_NEU]]-Tabla24[[#This Row],[PAS_NUM_COR_COD_ESC_TG_NEU]]</f>
        <v>0.20000000000000018</v>
      </c>
      <c r="LJ120" s="15">
        <f>Tabla24[[#This Row],[ROS_NUM_COR_COD_ESC_TG_NEG]]-Tabla24[[#This Row],[PAS_NUM_COR_COD_ESC_TG_NEG]]</f>
        <v>-0.1333333333333333</v>
      </c>
      <c r="LK120" s="15">
        <f>Tabla24[[#This Row],[ROS_NUM_COR_COD_ESC_TG_POS]]-Tabla24[[#This Row],[PAS_NUM_COR_COD_ESC_TG_POS]]</f>
        <v>-0.29444444444444473</v>
      </c>
      <c r="LL120" s="15">
        <f>Tabla24[[#This Row],[ROS_DUR_COR_COD_ESC_TG_POS]]-Tabla24[[#This Row],[PAS_DUR_COR_COD_ESC_TG_POS]]</f>
        <v>713.91176470588232</v>
      </c>
      <c r="LM120" s="15">
        <f>Tabla24[[#This Row],[ROS_NUM_COR_COD_ESC_TG_TOT]]-Tabla24[[#This Row],[PAS_NUM_COR_COD_ESC_TG_TOT]]</f>
        <v>-6.6666666666666874E-2</v>
      </c>
      <c r="LN120" s="15">
        <f>Tabla24[[#This Row],[ROS_DUR_COR_COD_ESC_TG_TOT]]-Tabla24[[#This Row],[PAS_DUR_COR_COD_ESC_TG_TOT]]</f>
        <v>270.89750000000004</v>
      </c>
      <c r="LO120" s="15">
        <f>Tabla24[[#This Row],[PAS_NUM_COR_COD_ROS_TG_NEG]]-Tabla24[[#This Row],[ESC_NUM_COR_COD_ROS_TG_NEG]]</f>
        <v>1.5499999999999998</v>
      </c>
      <c r="LP120" s="15">
        <f>Tabla24[[#This Row],[PAS_DUR_COR_COD_ROS_TG_NEG]]-Tabla24[[#This Row],[ESC_DUR_COR_COD_ROS_TG_NEG]]</f>
        <v>508.5625</v>
      </c>
      <c r="LQ120" s="15">
        <f>Tabla24[[#This Row],[PAS_NUM_COR_COD_ROS_TG_NEU]]-Tabla24[[#This Row],[ESC_NUM_COR_COD_ROS_TG_NEU]]</f>
        <v>1.2000000000000002</v>
      </c>
      <c r="LR120" s="15">
        <f>Tabla24[[#This Row],[PAS_DUR_COR_COD_ROS_TG_NEU]]-Tabla24[[#This Row],[ESC_DUR_COR_COD_ROS_TG_NEU]]</f>
        <v>145.58333333333326</v>
      </c>
      <c r="LS120" s="15">
        <f>Tabla24[[#This Row],[PAS_NUM_COR_COD_ROS_TG_POS]]-Tabla24[[#This Row],[ESC_NUM_COR_COD_ROS_TG_POS]]</f>
        <v>0.75</v>
      </c>
      <c r="LT120" s="15">
        <f>Tabla24[[#This Row],[PAS_DUR_COR_COD_ROS_TG_POS]]-Tabla24[[#This Row],[ESC_DUR_COR_COD_ROS_TG_POS]]</f>
        <v>161.59663865546236</v>
      </c>
      <c r="LU120" s="15">
        <f>Tabla24[[#This Row],[PAS_NUM_COR_COD_ROS_TG_TOT]]-Tabla24[[#This Row],[ESC_NUM_COR_COD_ROS_TG_TOT]]</f>
        <v>1.1523809523809523</v>
      </c>
      <c r="LV120" s="15">
        <f>Tabla24[[#This Row],[PAS_DUR_COR_COD_ROS_TG_TOT]]-Tabla24[[#This Row],[ESC_DUR_COR_COD_ROS_TG_TOT]]</f>
        <v>260.16568627450988</v>
      </c>
      <c r="LW120" s="15">
        <f>Tabla24[[#This Row],[PAS_NUM_COR_COD_ESC_TG_NEG]]-Tabla24[[#This Row],[ESC_NUM_COR_COD_ESC_TG_NEG]]</f>
        <v>-1.8250000000000002</v>
      </c>
      <c r="LX120" s="15">
        <f>Tabla24[[#This Row],[PAS_DUR_COR_COD_ESC_TG_NEG]]-Tabla24[[#This Row],[ESC_DUR_COR_COD_ESC_TG_NEG]]</f>
        <v>-13.9375</v>
      </c>
      <c r="LY120" s="15">
        <f>Tabla24[[#This Row],[PAS_NUM_COR_COD_ESC_TG_NEU]]-Tabla24[[#This Row],[ESC_NUM_COR_COD_ESC_TG_NEU]]</f>
        <v>-0.30000000000000027</v>
      </c>
      <c r="LZ120" s="15">
        <f>Tabla24[[#This Row],[PAS_DUR_COR_COD_ESC_TG_NEU]]-Tabla24[[#This Row],[ESC_DUR_COR_COD_ESC_TG_NEU]]</f>
        <v>-33.562091503267879</v>
      </c>
      <c r="MA120" s="15">
        <f>Tabla24[[#This Row],[PAS_NUM_COR_COD_ESC_TG_POS]]-Tabla24[[#This Row],[ESC_NUM_COR_COD_ESC_TG_POS]]</f>
        <v>-0.75</v>
      </c>
      <c r="MB120" s="15">
        <f>Tabla24[[#This Row],[PAS_DUR_COR_COD_ESC_TG_POS]]-Tabla24[[#This Row],[ESC_DUR_COR_COD_ESC_TG_POS]]</f>
        <v>-125.41176470588232</v>
      </c>
      <c r="MC120" s="15">
        <f>Tabla24[[#This Row],[PAS_NUM_COR_COD_ESC_TG_TOT]]-Tabla24[[#This Row],[ESC_NUM_COR_COD_ESC_TG_TOT]]</f>
        <v>-0.89761904761904754</v>
      </c>
      <c r="MD120" s="15">
        <f>Tabla24[[#This Row],[PAS_DUR_COR_COD_ESC_TG_TOT]]-Tabla24[[#This Row],[ESC_DUR_COR_COD_ESC_TG_TOT]]</f>
        <v>-56.700000000000045</v>
      </c>
    </row>
    <row r="121" spans="1:342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  <c r="KY121" s="15">
        <f>Tabla24[[#This Row],[ROS_NUM_COR_COD_ROS_TG_NEG]]-Tabla24[[#This Row],[PAS_NUM_COR_COD_ROS_TG_NEG]]</f>
        <v>3.6611111111111105</v>
      </c>
      <c r="KZ121" s="15">
        <f>Tabla24[[#This Row],[ROS_DUR_COR_COD_ROS_TG_NEG]]-Tabla24[[#This Row],[PAS_DUR_COR_COD_ROS_TG_NEG]]</f>
        <v>1113.3809523809523</v>
      </c>
      <c r="LA121" s="15">
        <f>Tabla24[[#This Row],[ROS_NUM_COR_COD_ROS_TG_NEU]]-Tabla24[[#This Row],[PAS_NUM_COR_COD_ROS_TG_NEU]]</f>
        <v>2</v>
      </c>
      <c r="LB121" s="15">
        <f>Tabla24[[#This Row],[ROS_DUR_COR_COD_ROS_TG_NEU]]-Tabla24[[#This Row],[PAS_DUR_COR_COD_ROS_TG_NEU]]</f>
        <v>2243.6666666666665</v>
      </c>
      <c r="LC121" s="15">
        <f>Tabla24[[#This Row],[ROS_NUM_COR_COD_ROS_TG_POS]]-Tabla24[[#This Row],[PAS_NUM_COR_COD_ROS_TG_POS]]</f>
        <v>2.9611111111111112</v>
      </c>
      <c r="LD121" s="15">
        <f>Tabla24[[#This Row],[ROS_DUR_COR_COD_ROS_TG_POS]]-Tabla24[[#This Row],[PAS_DUR_COR_COD_ROS_TG_POS]]</f>
        <v>1066</v>
      </c>
      <c r="LE121" s="15">
        <f>Tabla24[[#This Row],[ROS_NUM_COR_COD_ROS_TG_TOT]]-Tabla24[[#This Row],[PAS_NUM_COR_COD_ROS_TG_TOT]]</f>
        <v>2.8357142857142854</v>
      </c>
      <c r="LF121" s="15">
        <f>Tabla24[[#This Row],[ROS_DUR_COR_COD_ROS_TG_TOT]]-Tabla24[[#This Row],[PAS_DUR_COR_COD_ROS_TG_TOT]]</f>
        <v>1192.125</v>
      </c>
      <c r="LG121" s="15">
        <f>Tabla24[[#This Row],[ROS_NUM_COR_COD_ESC_TG_NEG]]-Tabla24[[#This Row],[PAS_NUM_COR_COD_ESC_TG_NEG]]</f>
        <v>1.8388888888888888</v>
      </c>
      <c r="LH121" s="15">
        <f>Tabla24[[#This Row],[ROS_DUR_COR_COD_ESC_TG_NEG]]-Tabla24[[#This Row],[PAS_DUR_COR_COD_ESC_TG_NEG]]</f>
        <v>1637.6666666666667</v>
      </c>
      <c r="LI121" s="15">
        <f>Tabla24[[#This Row],[ROS_NUM_COR_COD_ESC_TG_NEU]]-Tabla24[[#This Row],[PAS_NUM_COR_COD_ESC_TG_NEU]]</f>
        <v>1.7</v>
      </c>
      <c r="LJ121" s="15">
        <f>Tabla24[[#This Row],[ROS_NUM_COR_COD_ESC_TG_NEG]]-Tabla24[[#This Row],[PAS_NUM_COR_COD_ESC_TG_NEG]]</f>
        <v>1.8388888888888888</v>
      </c>
      <c r="LK121" s="15">
        <f>Tabla24[[#This Row],[ROS_NUM_COR_COD_ESC_TG_POS]]-Tabla24[[#This Row],[PAS_NUM_COR_COD_ESC_TG_POS]]</f>
        <v>2.7277777777777779</v>
      </c>
      <c r="LL121" s="15">
        <f>Tabla24[[#This Row],[ROS_DUR_COR_COD_ESC_TG_POS]]-Tabla24[[#This Row],[PAS_DUR_COR_COD_ESC_TG_POS]]</f>
        <v>1329.4</v>
      </c>
      <c r="LM121" s="15">
        <f>Tabla24[[#This Row],[ROS_NUM_COR_COD_ESC_TG_TOT]]-Tabla24[[#This Row],[PAS_NUM_COR_COD_ESC_TG_TOT]]</f>
        <v>2.0761904761904759</v>
      </c>
      <c r="LN121" s="15">
        <f>Tabla24[[#This Row],[ROS_DUR_COR_COD_ESC_TG_TOT]]-Tabla24[[#This Row],[PAS_DUR_COR_COD_ESC_TG_TOT]]</f>
        <v>1574.340909090909</v>
      </c>
      <c r="LO121" s="15">
        <f>Tabla24[[#This Row],[PAS_NUM_COR_COD_ROS_TG_NEG]]-Tabla24[[#This Row],[ESC_NUM_COR_COD_ROS_TG_NEG]]</f>
        <v>-4.9999999999999989E-2</v>
      </c>
      <c r="LP121" s="15">
        <f>Tabla24[[#This Row],[PAS_DUR_COR_COD_ROS_TG_NEG]]-Tabla24[[#This Row],[ESC_DUR_COR_COD_ROS_TG_NEG]]</f>
        <v>77.333333333333371</v>
      </c>
      <c r="LQ121" s="15">
        <f>Tabla24[[#This Row],[PAS_NUM_COR_COD_ROS_TG_NEU]]-Tabla24[[#This Row],[ESC_NUM_COR_COD_ROS_TG_NEU]]</f>
        <v>-0.7</v>
      </c>
      <c r="LR121" s="15">
        <f>Tabla24[[#This Row],[PAS_DUR_COR_COD_ROS_TG_NEU]]-Tabla24[[#This Row],[ESC_DUR_COR_COD_ROS_TG_NEU]]</f>
        <v>-666.33333333333337</v>
      </c>
      <c r="LS121" s="15">
        <f>Tabla24[[#This Row],[PAS_NUM_COR_COD_ROS_TG_POS]]-Tabla24[[#This Row],[ESC_NUM_COR_COD_ROS_TG_POS]]</f>
        <v>-2.95</v>
      </c>
      <c r="LT121" s="15">
        <f>Tabla24[[#This Row],[PAS_DUR_COR_COD_ROS_TG_POS]]-Tabla24[[#This Row],[ESC_DUR_COR_COD_ROS_TG_POS]]</f>
        <v>-1218.7</v>
      </c>
      <c r="LU121" s="15">
        <f>Tabla24[[#This Row],[PAS_NUM_COR_COD_ROS_TG_TOT]]-Tabla24[[#This Row],[ESC_NUM_COR_COD_ROS_TG_TOT]]</f>
        <v>-1.2333333333333334</v>
      </c>
      <c r="LV121" s="15">
        <f>Tabla24[[#This Row],[PAS_DUR_COR_COD_ROS_TG_TOT]]-Tabla24[[#This Row],[ESC_DUR_COR_COD_ROS_TG_TOT]]</f>
        <v>-574.70000000000005</v>
      </c>
      <c r="LW121" s="15">
        <f>Tabla24[[#This Row],[PAS_NUM_COR_COD_ESC_TG_NEG]]-Tabla24[[#This Row],[ESC_NUM_COR_COD_ESC_TG_NEG]]</f>
        <v>-1.95</v>
      </c>
      <c r="LX121" s="15">
        <f>Tabla24[[#This Row],[PAS_DUR_COR_COD_ESC_TG_NEG]]-Tabla24[[#This Row],[ESC_DUR_COR_COD_ESC_TG_NEG]]</f>
        <v>-1302.25</v>
      </c>
      <c r="LY121" s="15">
        <f>Tabla24[[#This Row],[PAS_NUM_COR_COD_ESC_TG_NEU]]-Tabla24[[#This Row],[ESC_NUM_COR_COD_ESC_TG_NEU]]</f>
        <v>-2.1999999999999997</v>
      </c>
      <c r="LZ121" s="15">
        <f>Tabla24[[#This Row],[PAS_DUR_COR_COD_ESC_TG_NEU]]-Tabla24[[#This Row],[ESC_DUR_COR_COD_ESC_TG_NEU]]</f>
        <v>-1265</v>
      </c>
      <c r="MA121" s="15">
        <f>Tabla24[[#This Row],[PAS_NUM_COR_COD_ESC_TG_POS]]-Tabla24[[#This Row],[ESC_NUM_COR_COD_ESC_TG_POS]]</f>
        <v>-1.1499999999999999</v>
      </c>
      <c r="MB121" s="15">
        <f>Tabla24[[#This Row],[PAS_DUR_COR_COD_ESC_TG_POS]]-Tabla24[[#This Row],[ESC_DUR_COR_COD_ESC_TG_POS]]</f>
        <v>-618</v>
      </c>
      <c r="MC121" s="15">
        <f>Tabla24[[#This Row],[PAS_NUM_COR_COD_ESC_TG_TOT]]-Tabla24[[#This Row],[ESC_NUM_COR_COD_ESC_TG_TOT]]</f>
        <v>-1.7666666666666666</v>
      </c>
      <c r="MD121" s="15">
        <f>Tabla24[[#This Row],[PAS_DUR_COR_COD_ESC_TG_TOT]]-Tabla24[[#This Row],[ESC_DUR_COR_COD_ESC_TG_TOT]]</f>
        <v>-1055</v>
      </c>
    </row>
    <row r="122" spans="1:342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  <c r="KY122" s="15">
        <f>Tabla24[[#This Row],[ROS_NUM_COR_COD_ROS_TG_NEG]]-Tabla24[[#This Row],[PAS_NUM_COR_COD_ROS_TG_NEG]]</f>
        <v>-0.95555555555555527</v>
      </c>
      <c r="KZ122" s="15">
        <f>Tabla24[[#This Row],[ROS_DUR_COR_COD_ROS_TG_NEG]]-Tabla24[[#This Row],[PAS_DUR_COR_COD_ROS_TG_NEG]]</f>
        <v>-165.85714285714289</v>
      </c>
      <c r="LA122" s="15">
        <f>Tabla24[[#This Row],[ROS_NUM_COR_COD_ROS_TG_NEU]]-Tabla24[[#This Row],[PAS_NUM_COR_COD_ROS_TG_NEU]]</f>
        <v>-3.3421052631578947</v>
      </c>
      <c r="LB122" s="15">
        <f>Tabla24[[#This Row],[ROS_DUR_COR_COD_ROS_TG_NEU]]-Tabla24[[#This Row],[PAS_DUR_COR_COD_ROS_TG_NEU]]</f>
        <v>-860.97619047619037</v>
      </c>
      <c r="LC122" s="15">
        <f>Tabla24[[#This Row],[ROS_NUM_COR_COD_ROS_TG_POS]]-Tabla24[[#This Row],[PAS_NUM_COR_COD_ROS_TG_POS]]</f>
        <v>-1.5</v>
      </c>
      <c r="LD122" s="15">
        <f>Tabla24[[#This Row],[ROS_DUR_COR_COD_ROS_TG_POS]]-Tabla24[[#This Row],[PAS_DUR_COR_COD_ROS_TG_POS]]</f>
        <v>-306.52307692307681</v>
      </c>
      <c r="LE122" s="15">
        <f>Tabla24[[#This Row],[ROS_NUM_COR_COD_ROS_TG_TOT]]-Tabla24[[#This Row],[PAS_NUM_COR_COD_ROS_TG_TOT]]</f>
        <v>-1.9538281706604326</v>
      </c>
      <c r="LF122" s="15">
        <f>Tabla24[[#This Row],[ROS_DUR_COR_COD_ROS_TG_TOT]]-Tabla24[[#This Row],[PAS_DUR_COR_COD_ROS_TG_TOT]]</f>
        <v>-358.8693379790941</v>
      </c>
      <c r="LG122" s="15">
        <f>Tabla24[[#This Row],[ROS_NUM_COR_COD_ESC_TG_NEG]]-Tabla24[[#This Row],[PAS_NUM_COR_COD_ESC_TG_NEG]]</f>
        <v>-1.2999999999999998</v>
      </c>
      <c r="LH122" s="15">
        <f>Tabla24[[#This Row],[ROS_DUR_COR_COD_ESC_TG_NEG]]-Tabla24[[#This Row],[PAS_DUR_COR_COD_ESC_TG_NEG]]</f>
        <v>29.916666666666742</v>
      </c>
      <c r="LI122" s="15">
        <f>Tabla24[[#This Row],[ROS_NUM_COR_COD_ESC_TG_NEU]]-Tabla24[[#This Row],[PAS_NUM_COR_COD_ESC_TG_NEU]]</f>
        <v>-1.0684210526315789</v>
      </c>
      <c r="LJ122" s="15">
        <f>Tabla24[[#This Row],[ROS_NUM_COR_COD_ESC_TG_NEG]]-Tabla24[[#This Row],[PAS_NUM_COR_COD_ESC_TG_NEG]]</f>
        <v>-1.2999999999999998</v>
      </c>
      <c r="LK122" s="15">
        <f>Tabla24[[#This Row],[ROS_NUM_COR_COD_ESC_TG_POS]]-Tabla24[[#This Row],[PAS_NUM_COR_COD_ESC_TG_POS]]</f>
        <v>-1.1000000000000001</v>
      </c>
      <c r="LL122" s="15">
        <f>Tabla24[[#This Row],[ROS_DUR_COR_COD_ESC_TG_POS]]-Tabla24[[#This Row],[PAS_DUR_COR_COD_ESC_TG_POS]]</f>
        <v>-171.64285714285711</v>
      </c>
      <c r="LM122" s="15">
        <f>Tabla24[[#This Row],[ROS_NUM_COR_COD_ESC_TG_TOT]]-Tabla24[[#This Row],[PAS_NUM_COR_COD_ESC_TG_TOT]]</f>
        <v>-1.1502045587375807</v>
      </c>
      <c r="LN122" s="15">
        <f>Tabla24[[#This Row],[ROS_DUR_COR_COD_ESC_TG_TOT]]-Tabla24[[#This Row],[PAS_DUR_COR_COD_ESC_TG_TOT]]</f>
        <v>-65.921511627906966</v>
      </c>
      <c r="LO122" s="15">
        <f>Tabla24[[#This Row],[PAS_NUM_COR_COD_ROS_TG_NEG]]-Tabla24[[#This Row],[ESC_NUM_COR_COD_ROS_TG_NEG]]</f>
        <v>0.95555555555555527</v>
      </c>
      <c r="LP122" s="15">
        <f>Tabla24[[#This Row],[PAS_DUR_COR_COD_ROS_TG_NEG]]-Tabla24[[#This Row],[ESC_DUR_COR_COD_ROS_TG_NEG]]</f>
        <v>12.657142857142844</v>
      </c>
      <c r="LQ122" s="15">
        <f>Tabla24[[#This Row],[PAS_NUM_COR_COD_ROS_TG_NEU]]-Tabla24[[#This Row],[ESC_NUM_COR_COD_ROS_TG_NEU]]</f>
        <v>1.8421052631578947</v>
      </c>
      <c r="LR122" s="15">
        <f>Tabla24[[#This Row],[PAS_DUR_COR_COD_ROS_TG_NEU]]-Tabla24[[#This Row],[ESC_DUR_COR_COD_ROS_TG_NEU]]</f>
        <v>-265.60714285714289</v>
      </c>
      <c r="LS122" s="15">
        <f>Tabla24[[#This Row],[PAS_NUM_COR_COD_ROS_TG_POS]]-Tabla24[[#This Row],[ESC_NUM_COR_COD_ROS_TG_POS]]</f>
        <v>0.29999999999999982</v>
      </c>
      <c r="LT122" s="15">
        <f>Tabla24[[#This Row],[PAS_DUR_COR_COD_ROS_TG_POS]]-Tabla24[[#This Row],[ESC_DUR_COR_COD_ROS_TG_POS]]</f>
        <v>-41.410256410256352</v>
      </c>
      <c r="LU122" s="15">
        <f>Tabla24[[#This Row],[PAS_NUM_COR_COD_ROS_TG_TOT]]-Tabla24[[#This Row],[ESC_NUM_COR_COD_ROS_TG_TOT]]</f>
        <v>1.0227936879018116</v>
      </c>
      <c r="LV122" s="15">
        <f>Tabla24[[#This Row],[PAS_DUR_COR_COD_ROS_TG_TOT]]-Tabla24[[#This Row],[ESC_DUR_COR_COD_ROS_TG_TOT]]</f>
        <v>-100.82113821138205</v>
      </c>
      <c r="LW122" s="15">
        <f>Tabla24[[#This Row],[PAS_NUM_COR_COD_ESC_TG_NEG]]-Tabla24[[#This Row],[ESC_NUM_COR_COD_ESC_TG_NEG]]</f>
        <v>-1.5888888888888895</v>
      </c>
      <c r="LX122" s="15">
        <f>Tabla24[[#This Row],[PAS_DUR_COR_COD_ESC_TG_NEG]]-Tabla24[[#This Row],[ESC_DUR_COR_COD_ESC_TG_NEG]]</f>
        <v>-589.52380952380963</v>
      </c>
      <c r="LY122" s="15">
        <f>Tabla24[[#This Row],[PAS_NUM_COR_COD_ESC_TG_NEU]]-Tabla24[[#This Row],[ESC_NUM_COR_COD_ESC_TG_NEU]]</f>
        <v>-2.1315789473684212</v>
      </c>
      <c r="LZ122" s="15">
        <f>Tabla24[[#This Row],[PAS_DUR_COR_COD_ESC_TG_NEU]]-Tabla24[[#This Row],[ESC_DUR_COR_COD_ESC_TG_NEU]]</f>
        <v>-432.11111111111109</v>
      </c>
      <c r="MA122" s="15">
        <f>Tabla24[[#This Row],[PAS_NUM_COR_COD_ESC_TG_POS]]-Tabla24[[#This Row],[ESC_NUM_COR_COD_ESC_TG_POS]]</f>
        <v>-0.79999999999999982</v>
      </c>
      <c r="MB122" s="15">
        <f>Tabla24[[#This Row],[PAS_DUR_COR_COD_ESC_TG_POS]]-Tabla24[[#This Row],[ESC_DUR_COR_COD_ESC_TG_POS]]</f>
        <v>-467.21428571428578</v>
      </c>
      <c r="MC122" s="15">
        <f>Tabla24[[#This Row],[PAS_NUM_COR_COD_ESC_TG_TOT]]-Tabla24[[#This Row],[ESC_NUM_COR_COD_ESC_TG_TOT]]</f>
        <v>-1.504967855055523</v>
      </c>
      <c r="MD122" s="15">
        <f>Tabla24[[#This Row],[PAS_DUR_COR_COD_ESC_TG_TOT]]-Tabla24[[#This Row],[ESC_DUR_COR_COD_ESC_TG_TOT]]</f>
        <v>-491.60566228513653</v>
      </c>
    </row>
    <row r="123" spans="1:342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  <c r="KY123" s="15">
        <f>Tabla24[[#This Row],[ROS_NUM_COR_COD_ROS_TG_NEG]]-Tabla24[[#This Row],[PAS_NUM_COR_COD_ROS_TG_NEG]]</f>
        <v>3.2222222222222223</v>
      </c>
      <c r="KZ123" s="15">
        <f>Tabla24[[#This Row],[ROS_DUR_COR_COD_ROS_TG_NEG]]-Tabla24[[#This Row],[PAS_DUR_COR_COD_ROS_TG_NEG]]</f>
        <v>689.33333333333337</v>
      </c>
      <c r="LA123" s="15">
        <f>Tabla24[[#This Row],[ROS_NUM_COR_COD_ROS_TG_NEU]]-Tabla24[[#This Row],[PAS_NUM_COR_COD_ROS_TG_NEU]]</f>
        <v>3.2222222222222223</v>
      </c>
      <c r="LB123" s="15">
        <f>Tabla24[[#This Row],[ROS_DUR_COR_COD_ROS_TG_NEU]]-Tabla24[[#This Row],[PAS_DUR_COR_COD_ROS_TG_NEU]]</f>
        <v>610</v>
      </c>
      <c r="LC123" s="15">
        <f>Tabla24[[#This Row],[ROS_NUM_COR_COD_ROS_TG_POS]]-Tabla24[[#This Row],[PAS_NUM_COR_COD_ROS_TG_POS]]</f>
        <v>4</v>
      </c>
      <c r="LD123" s="15">
        <f>Tabla24[[#This Row],[ROS_DUR_COR_COD_ROS_TG_POS]]-Tabla24[[#This Row],[PAS_DUR_COR_COD_ROS_TG_POS]]</f>
        <v>865</v>
      </c>
      <c r="LE123" s="15">
        <f>Tabla24[[#This Row],[ROS_NUM_COR_COD_ROS_TG_TOT]]-Tabla24[[#This Row],[PAS_NUM_COR_COD_ROS_TG_TOT]]</f>
        <v>3.5</v>
      </c>
      <c r="LF123" s="15">
        <f>Tabla24[[#This Row],[ROS_DUR_COR_COD_ROS_TG_TOT]]-Tabla24[[#This Row],[PAS_DUR_COR_COD_ROS_TG_TOT]]</f>
        <v>726.57142857142856</v>
      </c>
      <c r="LG123" s="15">
        <f>Tabla24[[#This Row],[ROS_NUM_COR_COD_ESC_TG_NEG]]-Tabla24[[#This Row],[PAS_NUM_COR_COD_ESC_TG_NEG]]</f>
        <v>1.7777777777777777</v>
      </c>
      <c r="LH123" s="15">
        <f>Tabla24[[#This Row],[ROS_DUR_COR_COD_ESC_TG_NEG]]-Tabla24[[#This Row],[PAS_DUR_COR_COD_ESC_TG_NEG]]</f>
        <v>399.5</v>
      </c>
      <c r="LI123" s="15">
        <f>Tabla24[[#This Row],[ROS_NUM_COR_COD_ESC_TG_NEU]]-Tabla24[[#This Row],[PAS_NUM_COR_COD_ESC_TG_NEU]]</f>
        <v>1.8888888888888888</v>
      </c>
      <c r="LJ123" s="15">
        <f>Tabla24[[#This Row],[ROS_NUM_COR_COD_ESC_TG_NEG]]-Tabla24[[#This Row],[PAS_NUM_COR_COD_ESC_TG_NEG]]</f>
        <v>1.7777777777777777</v>
      </c>
      <c r="LK123" s="15">
        <f>Tabla24[[#This Row],[ROS_NUM_COR_COD_ESC_TG_POS]]-Tabla24[[#This Row],[PAS_NUM_COR_COD_ESC_TG_POS]]</f>
        <v>1.6</v>
      </c>
      <c r="LL123" s="15">
        <f>Tabla24[[#This Row],[ROS_DUR_COR_COD_ESC_TG_POS]]-Tabla24[[#This Row],[PAS_DUR_COR_COD_ESC_TG_POS]]</f>
        <v>509.33333333333331</v>
      </c>
      <c r="LM123" s="15">
        <f>Tabla24[[#This Row],[ROS_NUM_COR_COD_ESC_TG_TOT]]-Tabla24[[#This Row],[PAS_NUM_COR_COD_ESC_TG_TOT]]</f>
        <v>1.75</v>
      </c>
      <c r="LN123" s="15">
        <f>Tabla24[[#This Row],[ROS_DUR_COR_COD_ESC_TG_TOT]]-Tabla24[[#This Row],[PAS_DUR_COR_COD_ESC_TG_TOT]]</f>
        <v>488.2</v>
      </c>
      <c r="LO123" s="15">
        <f>Tabla24[[#This Row],[PAS_NUM_COR_COD_ROS_TG_NEG]]-Tabla24[[#This Row],[ESC_NUM_COR_COD_ROS_TG_NEG]]</f>
        <v>-1.9</v>
      </c>
      <c r="LP123" s="15">
        <f>Tabla24[[#This Row],[PAS_DUR_COR_COD_ROS_TG_NEG]]-Tabla24[[#This Row],[ESC_DUR_COR_COD_ROS_TG_NEG]]</f>
        <v>-770.66666666666663</v>
      </c>
      <c r="LQ123" s="15">
        <f>Tabla24[[#This Row],[PAS_NUM_COR_COD_ROS_TG_NEU]]-Tabla24[[#This Row],[ESC_NUM_COR_COD_ROS_TG_NEU]]</f>
        <v>-2</v>
      </c>
      <c r="LR123" s="15">
        <f>Tabla24[[#This Row],[PAS_DUR_COR_COD_ROS_TG_NEU]]-Tabla24[[#This Row],[ESC_DUR_COR_COD_ROS_TG_NEU]]</f>
        <v>-592.66666666666663</v>
      </c>
      <c r="LS123" s="15">
        <f>Tabla24[[#This Row],[PAS_NUM_COR_COD_ROS_TG_POS]]-Tabla24[[#This Row],[ESC_NUM_COR_COD_ROS_TG_POS]]</f>
        <v>-1.1111111111111112</v>
      </c>
      <c r="LT123" s="15">
        <f>Tabla24[[#This Row],[PAS_DUR_COR_COD_ROS_TG_POS]]-Tabla24[[#This Row],[ESC_DUR_COR_COD_ROS_TG_POS]]</f>
        <v>-359.66666666666669</v>
      </c>
      <c r="LU123" s="15">
        <f>Tabla24[[#This Row],[PAS_NUM_COR_COD_ROS_TG_TOT]]-Tabla24[[#This Row],[ESC_NUM_COR_COD_ROS_TG_TOT]]</f>
        <v>-1.6666666666666667</v>
      </c>
      <c r="LV123" s="15">
        <f>Tabla24[[#This Row],[PAS_DUR_COR_COD_ROS_TG_TOT]]-Tabla24[[#This Row],[ESC_DUR_COR_COD_ROS_TG_TOT]]</f>
        <v>-574.33333333333337</v>
      </c>
      <c r="LW123" s="15">
        <f>Tabla24[[#This Row],[PAS_NUM_COR_COD_ESC_TG_NEG]]-Tabla24[[#This Row],[ESC_NUM_COR_COD_ESC_TG_NEG]]</f>
        <v>-1.9</v>
      </c>
      <c r="LX123" s="15">
        <f>Tabla24[[#This Row],[PAS_DUR_COR_COD_ESC_TG_NEG]]-Tabla24[[#This Row],[ESC_DUR_COR_COD_ESC_TG_NEG]]</f>
        <v>-824</v>
      </c>
      <c r="LY123" s="15">
        <f>Tabla24[[#This Row],[PAS_NUM_COR_COD_ESC_TG_NEU]]-Tabla24[[#This Row],[ESC_NUM_COR_COD_ESC_TG_NEU]]</f>
        <v>-2.625</v>
      </c>
      <c r="LZ123" s="15">
        <f>Tabla24[[#This Row],[PAS_DUR_COR_COD_ESC_TG_NEU]]-Tabla24[[#This Row],[ESC_DUR_COR_COD_ESC_TG_NEU]]</f>
        <v>-676.83333333333337</v>
      </c>
      <c r="MA123" s="15">
        <f>Tabla24[[#This Row],[PAS_NUM_COR_COD_ESC_TG_POS]]-Tabla24[[#This Row],[ESC_NUM_COR_COD_ESC_TG_POS]]</f>
        <v>-2.6666666666666665</v>
      </c>
      <c r="MB123" s="15">
        <f>Tabla24[[#This Row],[PAS_DUR_COR_COD_ESC_TG_POS]]-Tabla24[[#This Row],[ESC_DUR_COR_COD_ESC_TG_POS]]</f>
        <v>-653.5</v>
      </c>
      <c r="MC123" s="15">
        <f>Tabla24[[#This Row],[PAS_NUM_COR_COD_ESC_TG_TOT]]-Tabla24[[#This Row],[ESC_NUM_COR_COD_ESC_TG_TOT]]</f>
        <v>-2.3703703703703702</v>
      </c>
      <c r="MD123" s="15">
        <f>Tabla24[[#This Row],[PAS_DUR_COR_COD_ESC_TG_TOT]]-Tabla24[[#This Row],[ESC_DUR_COR_COD_ESC_TG_TOT]]</f>
        <v>-711.65</v>
      </c>
    </row>
    <row r="124" spans="1:342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  <c r="KY124" s="15">
        <f>Tabla24[[#This Row],[ROS_NUM_COR_COD_ROS_TG_NEG]]-Tabla24[[#This Row],[PAS_NUM_COR_COD_ROS_TG_NEG]]</f>
        <v>0.55555555555555536</v>
      </c>
      <c r="KZ124" s="15">
        <f>Tabla24[[#This Row],[ROS_DUR_COR_COD_ROS_TG_NEG]]-Tabla24[[#This Row],[PAS_DUR_COR_COD_ROS_TG_NEG]]</f>
        <v>468.70000000000005</v>
      </c>
      <c r="LA124" s="15">
        <f>Tabla24[[#This Row],[ROS_NUM_COR_COD_ROS_TG_NEU]]-Tabla24[[#This Row],[PAS_NUM_COR_COD_ROS_TG_NEU]]</f>
        <v>1.2000000000000002</v>
      </c>
      <c r="LB124" s="15">
        <f>Tabla24[[#This Row],[ROS_DUR_COR_COD_ROS_TG_NEU]]-Tabla24[[#This Row],[PAS_DUR_COR_COD_ROS_TG_NEU]]</f>
        <v>399.09523809523796</v>
      </c>
      <c r="LC124" s="15">
        <f>Tabla24[[#This Row],[ROS_NUM_COR_COD_ROS_TG_POS]]-Tabla24[[#This Row],[PAS_NUM_COR_COD_ROS_TG_POS]]</f>
        <v>0.16842105263157903</v>
      </c>
      <c r="LD124" s="15">
        <f>Tabla24[[#This Row],[ROS_DUR_COR_COD_ROS_TG_POS]]-Tabla24[[#This Row],[PAS_DUR_COR_COD_ROS_TG_POS]]</f>
        <v>-20.5</v>
      </c>
      <c r="LE124" s="15">
        <f>Tabla24[[#This Row],[ROS_NUM_COR_COD_ROS_TG_TOT]]-Tabla24[[#This Row],[PAS_NUM_COR_COD_ROS_TG_TOT]]</f>
        <v>0.63793103448275845</v>
      </c>
      <c r="LF124" s="15">
        <f>Tabla24[[#This Row],[ROS_DUR_COR_COD_ROS_TG_TOT]]-Tabla24[[#This Row],[PAS_DUR_COR_COD_ROS_TG_TOT]]</f>
        <v>303.96732026143798</v>
      </c>
      <c r="LG124" s="15">
        <f>Tabla24[[#This Row],[ROS_NUM_COR_COD_ESC_TG_NEG]]-Tabla24[[#This Row],[PAS_NUM_COR_COD_ESC_TG_NEG]]</f>
        <v>2.4666666666666668</v>
      </c>
      <c r="LH124" s="15">
        <f>Tabla24[[#This Row],[ROS_DUR_COR_COD_ESC_TG_NEG]]-Tabla24[[#This Row],[PAS_DUR_COR_COD_ESC_TG_NEG]]</f>
        <v>1008.4523809523811</v>
      </c>
      <c r="LI124" s="15">
        <f>Tabla24[[#This Row],[ROS_NUM_COR_COD_ESC_TG_NEU]]-Tabla24[[#This Row],[PAS_NUM_COR_COD_ESC_TG_NEU]]</f>
        <v>1.2421052631578946</v>
      </c>
      <c r="LJ124" s="15">
        <f>Tabla24[[#This Row],[ROS_NUM_COR_COD_ESC_TG_NEG]]-Tabla24[[#This Row],[PAS_NUM_COR_COD_ESC_TG_NEG]]</f>
        <v>2.4666666666666668</v>
      </c>
      <c r="LK124" s="15">
        <f>Tabla24[[#This Row],[ROS_NUM_COR_COD_ESC_TG_POS]]-Tabla24[[#This Row],[PAS_NUM_COR_COD_ESC_TG_POS]]</f>
        <v>2.2999999999999998</v>
      </c>
      <c r="LL124" s="15">
        <f>Tabla24[[#This Row],[ROS_DUR_COR_COD_ESC_TG_POS]]-Tabla24[[#This Row],[PAS_DUR_COR_COD_ESC_TG_POS]]</f>
        <v>734.142857142857</v>
      </c>
      <c r="LM124" s="15">
        <f>Tabla24[[#This Row],[ROS_NUM_COR_COD_ESC_TG_TOT]]-Tabla24[[#This Row],[PAS_NUM_COR_COD_ESC_TG_TOT]]</f>
        <v>1.9827586206896552</v>
      </c>
      <c r="LN124" s="15">
        <f>Tabla24[[#This Row],[ROS_DUR_COR_COD_ESC_TG_TOT]]-Tabla24[[#This Row],[PAS_DUR_COR_COD_ESC_TG_TOT]]</f>
        <v>688.05263157894728</v>
      </c>
      <c r="LO124" s="15">
        <f>Tabla24[[#This Row],[PAS_NUM_COR_COD_ROS_TG_NEG]]-Tabla24[[#This Row],[ESC_NUM_COR_COD_ROS_TG_NEG]]</f>
        <v>-2.8</v>
      </c>
      <c r="LP124" s="15">
        <f>Tabla24[[#This Row],[PAS_DUR_COR_COD_ROS_TG_NEG]]-Tabla24[[#This Row],[ESC_DUR_COR_COD_ROS_TG_NEG]]</f>
        <v>-1030.55</v>
      </c>
      <c r="LQ124" s="15">
        <f>Tabla24[[#This Row],[PAS_NUM_COR_COD_ROS_TG_NEU]]-Tabla24[[#This Row],[ESC_NUM_COR_COD_ROS_TG_NEU]]</f>
        <v>-1.6</v>
      </c>
      <c r="LR124" s="15">
        <f>Tabla24[[#This Row],[PAS_DUR_COR_COD_ROS_TG_NEU]]-Tabla24[[#This Row],[ESC_DUR_COR_COD_ROS_TG_NEU]]</f>
        <v>-377.04166666666663</v>
      </c>
      <c r="LS124" s="15">
        <f>Tabla24[[#This Row],[PAS_NUM_COR_COD_ROS_TG_POS]]-Tabla24[[#This Row],[ESC_NUM_COR_COD_ROS_TG_POS]]</f>
        <v>-0.47953216374269014</v>
      </c>
      <c r="LT124" s="15">
        <f>Tabla24[[#This Row],[PAS_DUR_COR_COD_ROS_TG_POS]]-Tabla24[[#This Row],[ESC_DUR_COR_COD_ROS_TG_POS]]</f>
        <v>-460.75</v>
      </c>
      <c r="LU124" s="15">
        <f>Tabla24[[#This Row],[PAS_NUM_COR_COD_ROS_TG_TOT]]-Tabla24[[#This Row],[ESC_NUM_COR_COD_ROS_TG_TOT]]</f>
        <v>-1.6724137931034484</v>
      </c>
      <c r="LV124" s="15">
        <f>Tabla24[[#This Row],[PAS_DUR_COR_COD_ROS_TG_TOT]]-Tabla24[[#This Row],[ESC_DUR_COR_COD_ROS_TG_TOT]]</f>
        <v>-648.05555555555554</v>
      </c>
      <c r="LW124" s="15">
        <f>Tabla24[[#This Row],[PAS_NUM_COR_COD_ESC_TG_NEG]]-Tabla24[[#This Row],[ESC_NUM_COR_COD_ESC_TG_NEG]]</f>
        <v>-0.19999999999999996</v>
      </c>
      <c r="LX124" s="15">
        <f>Tabla24[[#This Row],[PAS_DUR_COR_COD_ESC_TG_NEG]]-Tabla24[[#This Row],[ESC_DUR_COR_COD_ESC_TG_NEG]]</f>
        <v>-369.78571428571433</v>
      </c>
      <c r="LY124" s="15">
        <f>Tabla24[[#This Row],[PAS_NUM_COR_COD_ESC_TG_NEU]]-Tabla24[[#This Row],[ESC_NUM_COR_COD_ESC_TG_NEU]]</f>
        <v>-1.7421052631578946</v>
      </c>
      <c r="LZ124" s="15">
        <f>Tabla24[[#This Row],[PAS_DUR_COR_COD_ESC_TG_NEU]]-Tabla24[[#This Row],[ESC_DUR_COR_COD_ESC_TG_NEU]]</f>
        <v>-223.57142857142867</v>
      </c>
      <c r="MA124" s="15">
        <f>Tabla24[[#This Row],[PAS_NUM_COR_COD_ESC_TG_POS]]-Tabla24[[#This Row],[ESC_NUM_COR_COD_ESC_TG_POS]]</f>
        <v>-3.1111111111111107</v>
      </c>
      <c r="MB124" s="15">
        <f>Tabla24[[#This Row],[PAS_DUR_COR_COD_ESC_TG_POS]]-Tabla24[[#This Row],[ESC_DUR_COR_COD_ESC_TG_POS]]</f>
        <v>-990.142857142857</v>
      </c>
      <c r="MC124" s="15">
        <f>Tabla24[[#This Row],[PAS_NUM_COR_COD_ESC_TG_TOT]]-Tabla24[[#This Row],[ESC_NUM_COR_COD_ESC_TG_TOT]]</f>
        <v>-1.6379310344827589</v>
      </c>
      <c r="MD124" s="15">
        <f>Tabla24[[#This Row],[PAS_DUR_COR_COD_ESC_TG_TOT]]-Tabla24[[#This Row],[ESC_DUR_COR_COD_ESC_TG_TOT]]</f>
        <v>-571.55555555555566</v>
      </c>
    </row>
    <row r="125" spans="1:342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  <c r="KY125" s="15">
        <f>Tabla24[[#This Row],[ROS_NUM_COR_COD_ROS_TG_NEG]]-Tabla24[[#This Row],[PAS_NUM_COR_COD_ROS_TG_NEG]]</f>
        <v>-1.55</v>
      </c>
      <c r="KZ125" s="15">
        <f>Tabla24[[#This Row],[ROS_DUR_COR_COD_ROS_TG_NEG]]-Tabla24[[#This Row],[PAS_DUR_COR_COD_ROS_TG_NEG]]</f>
        <v>-573.9</v>
      </c>
      <c r="LA125" s="15">
        <f>Tabla24[[#This Row],[ROS_NUM_COR_COD_ROS_TG_NEU]]-Tabla24[[#This Row],[PAS_NUM_COR_COD_ROS_TG_NEU]]</f>
        <v>-0.70000000000000018</v>
      </c>
      <c r="LB125" s="15">
        <f>Tabla24[[#This Row],[ROS_DUR_COR_COD_ROS_TG_NEU]]-Tabla24[[#This Row],[PAS_DUR_COR_COD_ROS_TG_NEU]]</f>
        <v>-92.169230769230694</v>
      </c>
      <c r="LC125" s="15">
        <f>Tabla24[[#This Row],[ROS_NUM_COR_COD_ROS_TG_POS]]-Tabla24[[#This Row],[PAS_NUM_COR_COD_ROS_TG_POS]]</f>
        <v>-0.5888888888888888</v>
      </c>
      <c r="LD125" s="15">
        <f>Tabla24[[#This Row],[ROS_DUR_COR_COD_ROS_TG_POS]]-Tabla24[[#This Row],[PAS_DUR_COR_COD_ROS_TG_POS]]</f>
        <v>-277.89999999999998</v>
      </c>
      <c r="LE125" s="15">
        <f>Tabla24[[#This Row],[ROS_NUM_COR_COD_ROS_TG_TOT]]-Tabla24[[#This Row],[PAS_NUM_COR_COD_ROS_TG_TOT]]</f>
        <v>-0.89999999999999991</v>
      </c>
      <c r="LF125" s="15">
        <f>Tabla24[[#This Row],[ROS_DUR_COR_COD_ROS_TG_TOT]]-Tabla24[[#This Row],[PAS_DUR_COR_COD_ROS_TG_TOT]]</f>
        <v>-249.4848484848485</v>
      </c>
      <c r="LG125" s="15">
        <f>Tabla24[[#This Row],[ROS_NUM_COR_COD_ESC_TG_NEG]]-Tabla24[[#This Row],[PAS_NUM_COR_COD_ESC_TG_NEG]]</f>
        <v>-0.52499999999999991</v>
      </c>
      <c r="LH125" s="15">
        <f>Tabla24[[#This Row],[ROS_DUR_COR_COD_ESC_TG_NEG]]-Tabla24[[#This Row],[PAS_DUR_COR_COD_ESC_TG_NEG]]</f>
        <v>312.10000000000002</v>
      </c>
      <c r="LI125" s="15">
        <f>Tabla24[[#This Row],[ROS_NUM_COR_COD_ESC_TG_NEU]]-Tabla24[[#This Row],[PAS_NUM_COR_COD_ESC_TG_NEU]]</f>
        <v>0.30000000000000004</v>
      </c>
      <c r="LJ125" s="15">
        <f>Tabla24[[#This Row],[ROS_NUM_COR_COD_ESC_TG_NEG]]-Tabla24[[#This Row],[PAS_NUM_COR_COD_ESC_TG_NEG]]</f>
        <v>-0.52499999999999991</v>
      </c>
      <c r="LK125" s="15">
        <f>Tabla24[[#This Row],[ROS_NUM_COR_COD_ESC_TG_POS]]-Tabla24[[#This Row],[PAS_NUM_COR_COD_ESC_TG_POS]]</f>
        <v>-0.31111111111111112</v>
      </c>
      <c r="LL125" s="15">
        <f>Tabla24[[#This Row],[ROS_DUR_COR_COD_ESC_TG_POS]]-Tabla24[[#This Row],[PAS_DUR_COR_COD_ESC_TG_POS]]</f>
        <v>47.222222222222285</v>
      </c>
      <c r="LM125" s="15">
        <f>Tabla24[[#This Row],[ROS_NUM_COR_COD_ESC_TG_TOT]]-Tabla24[[#This Row],[PAS_NUM_COR_COD_ESC_TG_TOT]]</f>
        <v>-0.1425925925925926</v>
      </c>
      <c r="LN125" s="15">
        <f>Tabla24[[#This Row],[ROS_DUR_COR_COD_ESC_TG_TOT]]-Tabla24[[#This Row],[PAS_DUR_COR_COD_ESC_TG_TOT]]</f>
        <v>32.816091954023022</v>
      </c>
      <c r="LO125" s="15">
        <f>Tabla24[[#This Row],[PAS_NUM_COR_COD_ROS_TG_NEG]]-Tabla24[[#This Row],[ESC_NUM_COR_COD_ROS_TG_NEG]]</f>
        <v>0.19999999999999996</v>
      </c>
      <c r="LP125" s="15">
        <f>Tabla24[[#This Row],[PAS_DUR_COR_COD_ROS_TG_NEG]]-Tabla24[[#This Row],[ESC_DUR_COR_COD_ROS_TG_NEG]]</f>
        <v>64.699999999999932</v>
      </c>
      <c r="LQ125" s="15">
        <f>Tabla24[[#This Row],[PAS_NUM_COR_COD_ROS_TG_NEU]]-Tabla24[[#This Row],[ESC_NUM_COR_COD_ROS_TG_NEU]]</f>
        <v>0.20000000000000018</v>
      </c>
      <c r="LR125" s="15">
        <f>Tabla24[[#This Row],[PAS_DUR_COR_COD_ROS_TG_NEU]]-Tabla24[[#This Row],[ESC_DUR_COR_COD_ROS_TG_NEU]]</f>
        <v>18.769230769230717</v>
      </c>
      <c r="LS125" s="15">
        <f>Tabla24[[#This Row],[PAS_NUM_COR_COD_ROS_TG_POS]]-Tabla24[[#This Row],[ESC_NUM_COR_COD_ROS_TG_POS]]</f>
        <v>0.5</v>
      </c>
      <c r="LT125" s="15">
        <f>Tabla24[[#This Row],[PAS_DUR_COR_COD_ROS_TG_POS]]-Tabla24[[#This Row],[ESC_DUR_COR_COD_ROS_TG_POS]]</f>
        <v>159.69999999999993</v>
      </c>
      <c r="LU125" s="15">
        <f>Tabla24[[#This Row],[PAS_NUM_COR_COD_ROS_TG_TOT]]-Tabla24[[#This Row],[ESC_NUM_COR_COD_ROS_TG_TOT]]</f>
        <v>0.31379310344827571</v>
      </c>
      <c r="LV125" s="15">
        <f>Tabla24[[#This Row],[PAS_DUR_COR_COD_ROS_TG_TOT]]-Tabla24[[#This Row],[ESC_DUR_COR_COD_ROS_TG_TOT]]</f>
        <v>76.820075757575751</v>
      </c>
      <c r="LW125" s="15">
        <f>Tabla24[[#This Row],[PAS_NUM_COR_COD_ESC_TG_NEG]]-Tabla24[[#This Row],[ESC_NUM_COR_COD_ESC_TG_NEG]]</f>
        <v>-0.45000000000000018</v>
      </c>
      <c r="LX125" s="15">
        <f>Tabla24[[#This Row],[PAS_DUR_COR_COD_ESC_TG_NEG]]-Tabla24[[#This Row],[ESC_DUR_COR_COD_ESC_TG_NEG]]</f>
        <v>145.14999999999998</v>
      </c>
      <c r="LY125" s="15">
        <f>Tabla24[[#This Row],[PAS_NUM_COR_COD_ESC_TG_NEU]]-Tabla24[[#This Row],[ESC_NUM_COR_COD_ESC_TG_NEU]]</f>
        <v>-0.86666666666666647</v>
      </c>
      <c r="LZ125" s="15">
        <f>Tabla24[[#This Row],[PAS_DUR_COR_COD_ESC_TG_NEU]]-Tabla24[[#This Row],[ESC_DUR_COR_COD_ESC_TG_NEU]]</f>
        <v>4.2714285714286007</v>
      </c>
      <c r="MA125" s="15">
        <f>Tabla24[[#This Row],[PAS_NUM_COR_COD_ESC_TG_POS]]-Tabla24[[#This Row],[ESC_NUM_COR_COD_ESC_TG_POS]]</f>
        <v>-0.5</v>
      </c>
      <c r="MB125" s="15">
        <f>Tabla24[[#This Row],[PAS_DUR_COR_COD_ESC_TG_POS]]-Tabla24[[#This Row],[ESC_DUR_COR_COD_ESC_TG_POS]]</f>
        <v>43.236111111111086</v>
      </c>
      <c r="MC125" s="15">
        <f>Tabla24[[#This Row],[PAS_NUM_COR_COD_ESC_TG_TOT]]-Tabla24[[#This Row],[ESC_NUM_COR_COD_ESC_TG_TOT]]</f>
        <v>-0.58793103448275841</v>
      </c>
      <c r="MD125" s="15">
        <f>Tabla24[[#This Row],[PAS_DUR_COR_COD_ESC_TG_TOT]]-Tabla24[[#This Row],[ESC_DUR_COR_COD_ESC_TG_TOT]]</f>
        <v>75.647676161919094</v>
      </c>
    </row>
    <row r="126" spans="1:342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  <c r="KY126" s="15">
        <f>Tabla24[[#This Row],[ROS_NUM_COR_COD_ROS_TG_NEG]]-Tabla24[[#This Row],[PAS_NUM_COR_COD_ROS_TG_NEG]]</f>
        <v>3.8777777777777778</v>
      </c>
      <c r="KZ126" s="15">
        <f>Tabla24[[#This Row],[ROS_DUR_COR_COD_ROS_TG_NEG]]-Tabla24[[#This Row],[PAS_DUR_COR_COD_ROS_TG_NEG]]</f>
        <v>494.60317460317458</v>
      </c>
      <c r="LA126" s="15">
        <f>Tabla24[[#This Row],[ROS_NUM_COR_COD_ROS_TG_NEU]]-Tabla24[[#This Row],[PAS_NUM_COR_COD_ROS_TG_NEU]]</f>
        <v>3.1999999999999997</v>
      </c>
      <c r="LB126" s="15">
        <f>Tabla24[[#This Row],[ROS_DUR_COR_COD_ROS_TG_NEU]]-Tabla24[[#This Row],[PAS_DUR_COR_COD_ROS_TG_NEU]]</f>
        <v>730.53409090909088</v>
      </c>
      <c r="LC126" s="15">
        <f>Tabla24[[#This Row],[ROS_NUM_COR_COD_ROS_TG_POS]]-Tabla24[[#This Row],[PAS_NUM_COR_COD_ROS_TG_POS]]</f>
        <v>1.5</v>
      </c>
      <c r="LD126" s="15">
        <f>Tabla24[[#This Row],[ROS_DUR_COR_COD_ROS_TG_POS]]-Tabla24[[#This Row],[PAS_DUR_COR_COD_ROS_TG_POS]]</f>
        <v>-1.2000000000000455</v>
      </c>
      <c r="LE126" s="15">
        <f>Tabla24[[#This Row],[ROS_NUM_COR_COD_ROS_TG_TOT]]-Tabla24[[#This Row],[PAS_NUM_COR_COD_ROS_TG_TOT]]</f>
        <v>2.8321839080459772</v>
      </c>
      <c r="LF126" s="15">
        <f>Tabla24[[#This Row],[ROS_DUR_COR_COD_ROS_TG_TOT]]-Tabla24[[#This Row],[PAS_DUR_COR_COD_ROS_TG_TOT]]</f>
        <v>410.19230769230762</v>
      </c>
      <c r="LG126" s="15">
        <f>Tabla24[[#This Row],[ROS_NUM_COR_COD_ESC_TG_NEG]]-Tabla24[[#This Row],[PAS_NUM_COR_COD_ESC_TG_NEG]]</f>
        <v>1.2833333333333334</v>
      </c>
      <c r="LH126" s="15">
        <f>Tabla24[[#This Row],[ROS_DUR_COR_COD_ESC_TG_NEG]]-Tabla24[[#This Row],[PAS_DUR_COR_COD_ESC_TG_NEG]]</f>
        <v>533.9666666666667</v>
      </c>
      <c r="LI126" s="15">
        <f>Tabla24[[#This Row],[ROS_NUM_COR_COD_ESC_TG_NEU]]-Tabla24[[#This Row],[PAS_NUM_COR_COD_ESC_TG_NEU]]</f>
        <v>2.15</v>
      </c>
      <c r="LJ126" s="15">
        <f>Tabla24[[#This Row],[ROS_NUM_COR_COD_ESC_TG_NEG]]-Tabla24[[#This Row],[PAS_NUM_COR_COD_ESC_TG_NEG]]</f>
        <v>1.2833333333333334</v>
      </c>
      <c r="LK126" s="15">
        <f>Tabla24[[#This Row],[ROS_NUM_COR_COD_ESC_TG_POS]]-Tabla24[[#This Row],[PAS_NUM_COR_COD_ESC_TG_POS]]</f>
        <v>1</v>
      </c>
      <c r="LL126" s="15">
        <f>Tabla24[[#This Row],[ROS_DUR_COR_COD_ESC_TG_POS]]-Tabla24[[#This Row],[PAS_DUR_COR_COD_ESC_TG_POS]]</f>
        <v>-5.363636363636374</v>
      </c>
      <c r="LM126" s="15">
        <f>Tabla24[[#This Row],[ROS_NUM_COR_COD_ESC_TG_TOT]]-Tabla24[[#This Row],[PAS_NUM_COR_COD_ESC_TG_TOT]]</f>
        <v>1.4873563218390804</v>
      </c>
      <c r="LN126" s="15">
        <f>Tabla24[[#This Row],[ROS_DUR_COR_COD_ESC_TG_TOT]]-Tabla24[[#This Row],[PAS_DUR_COR_COD_ESC_TG_TOT]]</f>
        <v>260.06410256410265</v>
      </c>
      <c r="LO126" s="15">
        <f>Tabla24[[#This Row],[PAS_NUM_COR_COD_ROS_TG_NEG]]-Tabla24[[#This Row],[ESC_NUM_COR_COD_ROS_TG_NEG]]</f>
        <v>-1.1555555555555554</v>
      </c>
      <c r="LP126" s="15">
        <f>Tabla24[[#This Row],[PAS_DUR_COR_COD_ROS_TG_NEG]]-Tabla24[[#This Row],[ESC_DUR_COR_COD_ROS_TG_NEG]]</f>
        <v>-80.14285714285711</v>
      </c>
      <c r="LQ126" s="15">
        <f>Tabla24[[#This Row],[PAS_NUM_COR_COD_ROS_TG_NEU]]-Tabla24[[#This Row],[ESC_NUM_COR_COD_ROS_TG_NEU]]</f>
        <v>-2.1222222222222222</v>
      </c>
      <c r="LR126" s="15">
        <f>Tabla24[[#This Row],[PAS_DUR_COR_COD_ROS_TG_NEU]]-Tabla24[[#This Row],[ESC_DUR_COR_COD_ROS_TG_NEU]]</f>
        <v>-707.26623376623377</v>
      </c>
      <c r="LS126" s="15">
        <f>Tabla24[[#This Row],[PAS_NUM_COR_COD_ROS_TG_POS]]-Tabla24[[#This Row],[ESC_NUM_COR_COD_ROS_TG_POS]]</f>
        <v>-0.91250000000000009</v>
      </c>
      <c r="LT126" s="15">
        <f>Tabla24[[#This Row],[PAS_DUR_COR_COD_ROS_TG_POS]]-Tabla24[[#This Row],[ESC_DUR_COR_COD_ROS_TG_POS]]</f>
        <v>-402.79999999999995</v>
      </c>
      <c r="LU126" s="15">
        <f>Tabla24[[#This Row],[PAS_NUM_COR_COD_ROS_TG_TOT]]-Tabla24[[#This Row],[ESC_NUM_COR_COD_ROS_TG_TOT]]</f>
        <v>-1.405128205128205</v>
      </c>
      <c r="LV126" s="15">
        <f>Tabla24[[#This Row],[PAS_DUR_COR_COD_ROS_TG_TOT]]-Tabla24[[#This Row],[ESC_DUR_COR_COD_ROS_TG_TOT]]</f>
        <v>-404.84210526315792</v>
      </c>
      <c r="LW126" s="15">
        <f>Tabla24[[#This Row],[PAS_NUM_COR_COD_ESC_TG_NEG]]-Tabla24[[#This Row],[ESC_NUM_COR_COD_ESC_TG_NEG]]</f>
        <v>-3.3944444444444448</v>
      </c>
      <c r="LX126" s="15">
        <f>Tabla24[[#This Row],[PAS_DUR_COR_COD_ESC_TG_NEG]]-Tabla24[[#This Row],[ESC_DUR_COR_COD_ESC_TG_NEG]]</f>
        <v>-996.53529411764703</v>
      </c>
      <c r="LY126" s="15">
        <f>Tabla24[[#This Row],[PAS_NUM_COR_COD_ESC_TG_NEU]]-Tabla24[[#This Row],[ESC_NUM_COR_COD_ESC_TG_NEU]]</f>
        <v>-3.161111111111111</v>
      </c>
      <c r="LZ126" s="15">
        <f>Tabla24[[#This Row],[PAS_DUR_COR_COD_ESC_TG_NEU]]-Tabla24[[#This Row],[ESC_DUR_COR_COD_ESC_TG_NEU]]</f>
        <v>-911.59999999999991</v>
      </c>
      <c r="MA126" s="15">
        <f>Tabla24[[#This Row],[PAS_NUM_COR_COD_ESC_TG_POS]]-Tabla24[[#This Row],[ESC_NUM_COR_COD_ESC_TG_POS]]</f>
        <v>-1.9125000000000001</v>
      </c>
      <c r="MB126" s="15">
        <f>Tabla24[[#This Row],[PAS_DUR_COR_COD_ESC_TG_POS]]-Tabla24[[#This Row],[ESC_DUR_COR_COD_ESC_TG_POS]]</f>
        <v>-427.63636363636363</v>
      </c>
      <c r="MC126" s="15">
        <f>Tabla24[[#This Row],[PAS_NUM_COR_COD_ESC_TG_TOT]]-Tabla24[[#This Row],[ESC_NUM_COR_COD_ESC_TG_TOT]]</f>
        <v>-2.8282051282051284</v>
      </c>
      <c r="MD126" s="15">
        <f>Tabla24[[#This Row],[PAS_DUR_COR_COD_ESC_TG_TOT]]-Tabla24[[#This Row],[ESC_DUR_COR_COD_ESC_TG_TOT]]</f>
        <v>-742.57859531772579</v>
      </c>
    </row>
    <row r="127" spans="1:342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  <c r="KY127" s="15">
        <f>Tabla24[[#This Row],[ROS_NUM_COR_COD_ROS_TG_NEG]]-Tabla24[[#This Row],[PAS_NUM_COR_COD_ROS_TG_NEG]]</f>
        <v>-0.3833333333333333</v>
      </c>
      <c r="KZ127" s="15">
        <f>Tabla24[[#This Row],[ROS_DUR_COR_COD_ROS_TG_NEG]]-Tabla24[[#This Row],[PAS_DUR_COR_COD_ROS_TG_NEG]]</f>
        <v>-270.6875</v>
      </c>
      <c r="LA127" s="15">
        <f>Tabla24[[#This Row],[ROS_NUM_COR_COD_ROS_TG_NEU]]-Tabla24[[#This Row],[PAS_NUM_COR_COD_ROS_TG_NEU]]</f>
        <v>0.89999999999999991</v>
      </c>
      <c r="LB127" s="15">
        <f>Tabla24[[#This Row],[ROS_DUR_COR_COD_ROS_TG_NEU]]-Tabla24[[#This Row],[PAS_DUR_COR_COD_ROS_TG_NEU]]</f>
        <v>-178.69841269841277</v>
      </c>
      <c r="LC127" s="15">
        <f>Tabla24[[#This Row],[ROS_NUM_COR_COD_ROS_TG_POS]]-Tabla24[[#This Row],[PAS_NUM_COR_COD_ROS_TG_POS]]</f>
        <v>1.1000000000000001</v>
      </c>
      <c r="LD127" s="15">
        <f>Tabla24[[#This Row],[ROS_DUR_COR_COD_ROS_TG_POS]]-Tabla24[[#This Row],[PAS_DUR_COR_COD_ROS_TG_POS]]</f>
        <v>152.67368421052629</v>
      </c>
      <c r="LE127" s="15">
        <f>Tabla24[[#This Row],[ROS_NUM_COR_COD_ROS_TG_TOT]]-Tabla24[[#This Row],[PAS_NUM_COR_COD_ROS_TG_TOT]]</f>
        <v>0.57873563218390833</v>
      </c>
      <c r="LF127" s="15">
        <f>Tabla24[[#This Row],[ROS_DUR_COR_COD_ROS_TG_TOT]]-Tabla24[[#This Row],[PAS_DUR_COR_COD_ROS_TG_TOT]]</f>
        <v>-67.789115646258551</v>
      </c>
      <c r="LG127" s="15">
        <f>Tabla24[[#This Row],[ROS_NUM_COR_COD_ESC_TG_NEG]]-Tabla24[[#This Row],[PAS_NUM_COR_COD_ESC_TG_NEG]]</f>
        <v>1.9555555555555553</v>
      </c>
      <c r="LH127" s="15">
        <f>Tabla24[[#This Row],[ROS_DUR_COR_COD_ESC_TG_NEG]]-Tabla24[[#This Row],[PAS_DUR_COR_COD_ESC_TG_NEG]]</f>
        <v>93.452991452991455</v>
      </c>
      <c r="LI127" s="15">
        <f>Tabla24[[#This Row],[ROS_NUM_COR_COD_ESC_TG_NEU]]-Tabla24[[#This Row],[PAS_NUM_COR_COD_ESC_TG_NEU]]</f>
        <v>0.14999999999999991</v>
      </c>
      <c r="LJ127" s="15">
        <f>Tabla24[[#This Row],[ROS_NUM_COR_COD_ESC_TG_NEG]]-Tabla24[[#This Row],[PAS_NUM_COR_COD_ESC_TG_NEG]]</f>
        <v>1.9555555555555553</v>
      </c>
      <c r="LK127" s="15">
        <f>Tabla24[[#This Row],[ROS_NUM_COR_COD_ESC_TG_POS]]-Tabla24[[#This Row],[PAS_NUM_COR_COD_ESC_TG_POS]]</f>
        <v>-0.10000000000000009</v>
      </c>
      <c r="LL127" s="15">
        <f>Tabla24[[#This Row],[ROS_DUR_COR_COD_ESC_TG_POS]]-Tabla24[[#This Row],[PAS_DUR_COR_COD_ESC_TG_POS]]</f>
        <v>-758.34545454545446</v>
      </c>
      <c r="LM127" s="15">
        <f>Tabla24[[#This Row],[ROS_NUM_COR_COD_ESC_TG_TOT]]-Tabla24[[#This Row],[PAS_NUM_COR_COD_ESC_TG_TOT]]</f>
        <v>0.63275862068965516</v>
      </c>
      <c r="LN127" s="15">
        <f>Tabla24[[#This Row],[ROS_DUR_COR_COD_ESC_TG_TOT]]-Tabla24[[#This Row],[PAS_DUR_COR_COD_ESC_TG_TOT]]</f>
        <v>-279.5500420521447</v>
      </c>
      <c r="LO127" s="15">
        <f>Tabla24[[#This Row],[PAS_NUM_COR_COD_ROS_TG_NEG]]-Tabla24[[#This Row],[ESC_NUM_COR_COD_ROS_TG_NEG]]</f>
        <v>1.0499999999999998</v>
      </c>
      <c r="LP127" s="15">
        <f>Tabla24[[#This Row],[PAS_DUR_COR_COD_ROS_TG_NEG]]-Tabla24[[#This Row],[ESC_DUR_COR_COD_ROS_TG_NEG]]</f>
        <v>-7.7291666666666288</v>
      </c>
      <c r="LQ127" s="15">
        <f>Tabla24[[#This Row],[PAS_NUM_COR_COD_ROS_TG_NEU]]-Tabla24[[#This Row],[ESC_NUM_COR_COD_ROS_TG_NEU]]</f>
        <v>-0.80000000000000027</v>
      </c>
      <c r="LR127" s="15">
        <f>Tabla24[[#This Row],[PAS_DUR_COR_COD_ROS_TG_NEU]]-Tabla24[[#This Row],[ESC_DUR_COR_COD_ROS_TG_NEU]]</f>
        <v>164.58730158730145</v>
      </c>
      <c r="LS127" s="15">
        <f>Tabla24[[#This Row],[PAS_NUM_COR_COD_ROS_TG_POS]]-Tabla24[[#This Row],[ESC_NUM_COR_COD_ROS_TG_POS]]</f>
        <v>1.5</v>
      </c>
      <c r="LT127" s="15">
        <f>Tabla24[[#This Row],[PAS_DUR_COR_COD_ROS_TG_POS]]-Tabla24[[#This Row],[ESC_DUR_COR_COD_ROS_TG_POS]]</f>
        <v>365.69298245614038</v>
      </c>
      <c r="LU127" s="15">
        <f>Tabla24[[#This Row],[PAS_NUM_COR_COD_ROS_TG_TOT]]-Tabla24[[#This Row],[ESC_NUM_COR_COD_ROS_TG_TOT]]</f>
        <v>0.50555555555555554</v>
      </c>
      <c r="LV127" s="15">
        <f>Tabla24[[#This Row],[PAS_DUR_COR_COD_ROS_TG_TOT]]-Tabla24[[#This Row],[ESC_DUR_COR_COD_ROS_TG_TOT]]</f>
        <v>129.78911564625844</v>
      </c>
      <c r="LW127" s="15">
        <f>Tabla24[[#This Row],[PAS_NUM_COR_COD_ESC_TG_NEG]]-Tabla24[[#This Row],[ESC_NUM_COR_COD_ESC_TG_NEG]]</f>
        <v>-2.4</v>
      </c>
      <c r="LX127" s="15">
        <f>Tabla24[[#This Row],[PAS_DUR_COR_COD_ESC_TG_NEG]]-Tabla24[[#This Row],[ESC_DUR_COR_COD_ESC_TG_NEG]]</f>
        <v>-401.73076923076928</v>
      </c>
      <c r="LY127" s="15">
        <f>Tabla24[[#This Row],[PAS_NUM_COR_COD_ESC_TG_NEU]]-Tabla24[[#This Row],[ESC_NUM_COR_COD_ESC_TG_NEU]]</f>
        <v>0.54999999999999982</v>
      </c>
      <c r="LZ127" s="15">
        <f>Tabla24[[#This Row],[PAS_DUR_COR_COD_ESC_TG_NEU]]-Tabla24[[#This Row],[ESC_DUR_COR_COD_ESC_TG_NEU]]</f>
        <v>369.04411764705878</v>
      </c>
      <c r="MA127" s="15">
        <f>Tabla24[[#This Row],[PAS_NUM_COR_COD_ESC_TG_POS]]-Tabla24[[#This Row],[ESC_NUM_COR_COD_ESC_TG_POS]]</f>
        <v>-1.7999999999999998</v>
      </c>
      <c r="MB127" s="15">
        <f>Tabla24[[#This Row],[PAS_DUR_COR_COD_ESC_TG_POS]]-Tabla24[[#This Row],[ESC_DUR_COR_COD_ESC_TG_POS]]</f>
        <v>-48.121212121212238</v>
      </c>
      <c r="MC127" s="15">
        <f>Tabla24[[#This Row],[PAS_NUM_COR_COD_ESC_TG_TOT]]-Tabla24[[#This Row],[ESC_NUM_COR_COD_ESC_TG_TOT]]</f>
        <v>-1.1129629629629627</v>
      </c>
      <c r="MD127" s="15">
        <f>Tabla24[[#This Row],[PAS_DUR_COR_COD_ESC_TG_TOT]]-Tabla24[[#This Row],[ESC_DUR_COR_COD_ESC_TG_TOT]]</f>
        <v>-27.9597030752916</v>
      </c>
    </row>
    <row r="128" spans="1:342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  <c r="KY128" s="15">
        <f>Tabla24[[#This Row],[ROS_NUM_COR_COD_ROS_TG_NEG]]-Tabla24[[#This Row],[PAS_NUM_COR_COD_ROS_TG_NEG]]</f>
        <v>0.5</v>
      </c>
      <c r="KZ128" s="15">
        <f>Tabla24[[#This Row],[ROS_DUR_COR_COD_ROS_TG_NEG]]-Tabla24[[#This Row],[PAS_DUR_COR_COD_ROS_TG_NEG]]</f>
        <v>-115.61904761904771</v>
      </c>
      <c r="LA128" s="15">
        <f>Tabla24[[#This Row],[ROS_NUM_COR_COD_ROS_TG_NEU]]-Tabla24[[#This Row],[PAS_NUM_COR_COD_ROS_TG_NEU]]</f>
        <v>0.64999999999999991</v>
      </c>
      <c r="LB128" s="15">
        <f>Tabla24[[#This Row],[ROS_DUR_COR_COD_ROS_TG_NEU]]-Tabla24[[#This Row],[PAS_DUR_COR_COD_ROS_TG_NEU]]</f>
        <v>-26.178571428571331</v>
      </c>
      <c r="LC128" s="15">
        <f>Tabla24[[#This Row],[ROS_NUM_COR_COD_ROS_TG_POS]]-Tabla24[[#This Row],[PAS_NUM_COR_COD_ROS_TG_POS]]</f>
        <v>0.70000000000000018</v>
      </c>
      <c r="LD128" s="15">
        <f>Tabla24[[#This Row],[ROS_DUR_COR_COD_ROS_TG_POS]]-Tabla24[[#This Row],[PAS_DUR_COR_COD_ROS_TG_POS]]</f>
        <v>24.599999999999909</v>
      </c>
      <c r="LE128" s="15">
        <f>Tabla24[[#This Row],[ROS_NUM_COR_COD_ROS_TG_TOT]]-Tabla24[[#This Row],[PAS_NUM_COR_COD_ROS_TG_TOT]]</f>
        <v>0.6333333333333333</v>
      </c>
      <c r="LF128" s="15">
        <f>Tabla24[[#This Row],[ROS_DUR_COR_COD_ROS_TG_TOT]]-Tabla24[[#This Row],[PAS_DUR_COR_COD_ROS_TG_TOT]]</f>
        <v>-30.75</v>
      </c>
      <c r="LG128" s="15">
        <f>Tabla24[[#This Row],[ROS_NUM_COR_COD_ESC_TG_NEG]]-Tabla24[[#This Row],[PAS_NUM_COR_COD_ESC_TG_NEG]]</f>
        <v>-2.65</v>
      </c>
      <c r="LH128" s="15">
        <f>Tabla24[[#This Row],[ROS_DUR_COR_COD_ESC_TG_NEG]]-Tabla24[[#This Row],[PAS_DUR_COR_COD_ESC_TG_NEG]]</f>
        <v>-823.5333333333333</v>
      </c>
      <c r="LI128" s="15">
        <f>Tabla24[[#This Row],[ROS_NUM_COR_COD_ESC_TG_NEU]]-Tabla24[[#This Row],[PAS_NUM_COR_COD_ESC_TG_NEU]]</f>
        <v>-1.8499999999999999</v>
      </c>
      <c r="LJ128" s="15">
        <f>Tabla24[[#This Row],[ROS_NUM_COR_COD_ESC_TG_NEG]]-Tabla24[[#This Row],[PAS_NUM_COR_COD_ESC_TG_NEG]]</f>
        <v>-2.65</v>
      </c>
      <c r="LK128" s="15">
        <f>Tabla24[[#This Row],[ROS_NUM_COR_COD_ESC_TG_POS]]-Tabla24[[#This Row],[PAS_NUM_COR_COD_ESC_TG_POS]]</f>
        <v>-1.1999999999999997</v>
      </c>
      <c r="LL128" s="15">
        <f>Tabla24[[#This Row],[ROS_DUR_COR_COD_ESC_TG_POS]]-Tabla24[[#This Row],[PAS_DUR_COR_COD_ESC_TG_POS]]</f>
        <v>-81.1875</v>
      </c>
      <c r="LM128" s="15">
        <f>Tabla24[[#This Row],[ROS_NUM_COR_COD_ESC_TG_TOT]]-Tabla24[[#This Row],[PAS_NUM_COR_COD_ESC_TG_TOT]]</f>
        <v>-1.8809523809523807</v>
      </c>
      <c r="LN128" s="15">
        <f>Tabla24[[#This Row],[ROS_DUR_COR_COD_ESC_TG_TOT]]-Tabla24[[#This Row],[PAS_DUR_COR_COD_ESC_TG_TOT]]</f>
        <v>-402.17575757575753</v>
      </c>
      <c r="LO128" s="15">
        <f>Tabla24[[#This Row],[PAS_NUM_COR_COD_ROS_TG_NEG]]-Tabla24[[#This Row],[ESC_NUM_COR_COD_ROS_TG_NEG]]</f>
        <v>5.5555555555555358E-2</v>
      </c>
      <c r="LP128" s="15">
        <f>Tabla24[[#This Row],[PAS_DUR_COR_COD_ROS_TG_NEG]]-Tabla24[[#This Row],[ESC_DUR_COR_COD_ROS_TG_NEG]]</f>
        <v>-446.86666666666667</v>
      </c>
      <c r="LQ128" s="15">
        <f>Tabla24[[#This Row],[PAS_NUM_COR_COD_ROS_TG_NEU]]-Tabla24[[#This Row],[ESC_NUM_COR_COD_ROS_TG_NEU]]</f>
        <v>0.64999999999999991</v>
      </c>
      <c r="LR128" s="15">
        <f>Tabla24[[#This Row],[PAS_DUR_COR_COD_ROS_TG_NEU]]-Tabla24[[#This Row],[ESC_DUR_COR_COD_ROS_TG_NEU]]</f>
        <v>-111.27142857142871</v>
      </c>
      <c r="LS128" s="15">
        <f>Tabla24[[#This Row],[PAS_NUM_COR_COD_ROS_TG_POS]]-Tabla24[[#This Row],[ESC_NUM_COR_COD_ROS_TG_POS]]</f>
        <v>0.89999999999999991</v>
      </c>
      <c r="LT128" s="15">
        <f>Tabla24[[#This Row],[PAS_DUR_COR_COD_ROS_TG_POS]]-Tabla24[[#This Row],[ESC_DUR_COR_COD_ROS_TG_POS]]</f>
        <v>-378.93333333333328</v>
      </c>
      <c r="LU128" s="15">
        <f>Tabla24[[#This Row],[PAS_NUM_COR_COD_ROS_TG_TOT]]-Tabla24[[#This Row],[ESC_NUM_COR_COD_ROS_TG_TOT]]</f>
        <v>0.54770114942528725</v>
      </c>
      <c r="LV128" s="15">
        <f>Tabla24[[#This Row],[PAS_DUR_COR_COD_ROS_TG_TOT]]-Tabla24[[#This Row],[ESC_DUR_COR_COD_ROS_TG_TOT]]</f>
        <v>-313.85714285714289</v>
      </c>
      <c r="LW128" s="15">
        <f>Tabla24[[#This Row],[PAS_NUM_COR_COD_ESC_TG_NEG]]-Tabla24[[#This Row],[ESC_NUM_COR_COD_ESC_TG_NEG]]</f>
        <v>2.7611111111111111</v>
      </c>
      <c r="LX128" s="15">
        <f>Tabla24[[#This Row],[PAS_DUR_COR_COD_ESC_TG_NEG]]-Tabla24[[#This Row],[ESC_DUR_COR_COD_ESC_TG_NEG]]</f>
        <v>179.0333333333333</v>
      </c>
      <c r="LY128" s="15">
        <f>Tabla24[[#This Row],[PAS_NUM_COR_COD_ESC_TG_NEU]]-Tabla24[[#This Row],[ESC_NUM_COR_COD_ESC_TG_NEU]]</f>
        <v>2.5499999999999998</v>
      </c>
      <c r="LZ128" s="15">
        <f>Tabla24[[#This Row],[PAS_DUR_COR_COD_ESC_TG_NEU]]-Tabla24[[#This Row],[ESC_DUR_COR_COD_ESC_TG_NEU]]</f>
        <v>524.07142857142867</v>
      </c>
      <c r="MA128" s="15">
        <f>Tabla24[[#This Row],[PAS_NUM_COR_COD_ESC_TG_POS]]-Tabla24[[#This Row],[ESC_NUM_COR_COD_ESC_TG_POS]]</f>
        <v>2.4</v>
      </c>
      <c r="MB128" s="15">
        <f>Tabla24[[#This Row],[PAS_DUR_COR_COD_ESC_TG_POS]]-Tabla24[[#This Row],[ESC_DUR_COR_COD_ESC_TG_POS]]</f>
        <v>821.4375</v>
      </c>
      <c r="MC128" s="15">
        <f>Tabla24[[#This Row],[PAS_NUM_COR_COD_ESC_TG_TOT]]-Tabla24[[#This Row],[ESC_NUM_COR_COD_ESC_TG_TOT]]</f>
        <v>2.5804597701149423</v>
      </c>
      <c r="MD128" s="15">
        <f>Tabla24[[#This Row],[PAS_DUR_COR_COD_ESC_TG_TOT]]-Tabla24[[#This Row],[ESC_DUR_COR_COD_ESC_TG_TOT]]</f>
        <v>620.39166666666665</v>
      </c>
    </row>
    <row r="129" spans="1:34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  <c r="KY129" s="15">
        <f>Tabla24[[#This Row],[ROS_NUM_COR_COD_ROS_TG_NEG]]-Tabla24[[#This Row],[PAS_NUM_COR_COD_ROS_TG_NEG]]</f>
        <v>1.4750000000000001</v>
      </c>
      <c r="KZ129" s="15">
        <f>Tabla24[[#This Row],[ROS_DUR_COR_COD_ROS_TG_NEG]]-Tabla24[[#This Row],[PAS_DUR_COR_COD_ROS_TG_NEG]]</f>
        <v>525.68571428571431</v>
      </c>
      <c r="LA129" s="15">
        <f>Tabla24[[#This Row],[ROS_NUM_COR_COD_ROS_TG_NEU]]-Tabla24[[#This Row],[PAS_NUM_COR_COD_ROS_TG_NEU]]</f>
        <v>1.3611111111111112</v>
      </c>
      <c r="LB129" s="15">
        <f>Tabla24[[#This Row],[ROS_DUR_COR_COD_ROS_TG_NEU]]-Tabla24[[#This Row],[PAS_DUR_COR_COD_ROS_TG_NEU]]</f>
        <v>315.12987012987014</v>
      </c>
      <c r="LC129" s="15">
        <f>Tabla24[[#This Row],[ROS_NUM_COR_COD_ROS_TG_POS]]-Tabla24[[#This Row],[PAS_NUM_COR_COD_ROS_TG_POS]]</f>
        <v>1.763157894736842</v>
      </c>
      <c r="LD129" s="15">
        <f>Tabla24[[#This Row],[ROS_DUR_COR_COD_ROS_TG_POS]]-Tabla24[[#This Row],[PAS_DUR_COR_COD_ROS_TG_POS]]</f>
        <v>566.03571428571433</v>
      </c>
      <c r="LE129" s="15">
        <f>Tabla24[[#This Row],[ROS_NUM_COR_COD_ROS_TG_TOT]]-Tabla24[[#This Row],[PAS_NUM_COR_COD_ROS_TG_TOT]]</f>
        <v>1.5417451349654738</v>
      </c>
      <c r="LF129" s="15">
        <f>Tabla24[[#This Row],[ROS_DUR_COR_COD_ROS_TG_TOT]]-Tabla24[[#This Row],[PAS_DUR_COR_COD_ROS_TG_TOT]]</f>
        <v>436.587044534413</v>
      </c>
      <c r="LG129" s="15">
        <f>Tabla24[[#This Row],[ROS_NUM_COR_COD_ESC_TG_NEG]]-Tabla24[[#This Row],[PAS_NUM_COR_COD_ESC_TG_NEG]]</f>
        <v>-0.22500000000000009</v>
      </c>
      <c r="LH129" s="15">
        <f>Tabla24[[#This Row],[ROS_DUR_COR_COD_ESC_TG_NEG]]-Tabla24[[#This Row],[PAS_DUR_COR_COD_ESC_TG_NEG]]</f>
        <v>-391.20000000000005</v>
      </c>
      <c r="LI129" s="15">
        <f>Tabla24[[#This Row],[ROS_NUM_COR_COD_ESC_TG_NEU]]-Tabla24[[#This Row],[PAS_NUM_COR_COD_ESC_TG_NEU]]</f>
        <v>-0.62222222222222212</v>
      </c>
      <c r="LJ129" s="15">
        <f>Tabla24[[#This Row],[ROS_NUM_COR_COD_ESC_TG_NEG]]-Tabla24[[#This Row],[PAS_NUM_COR_COD_ESC_TG_NEG]]</f>
        <v>-0.22500000000000009</v>
      </c>
      <c r="LK129" s="15">
        <f>Tabla24[[#This Row],[ROS_NUM_COR_COD_ESC_TG_POS]]-Tabla24[[#This Row],[PAS_NUM_COR_COD_ESC_TG_POS]]</f>
        <v>0.22105263157894739</v>
      </c>
      <c r="LL129" s="15">
        <f>Tabla24[[#This Row],[ROS_DUR_COR_COD_ESC_TG_POS]]-Tabla24[[#This Row],[PAS_DUR_COR_COD_ESC_TG_POS]]</f>
        <v>189.81818181818187</v>
      </c>
      <c r="LM129" s="15">
        <f>Tabla24[[#This Row],[ROS_NUM_COR_COD_ESC_TG_TOT]]-Tabla24[[#This Row],[PAS_NUM_COR_COD_ESC_TG_TOT]]</f>
        <v>-0.19209039548022599</v>
      </c>
      <c r="LN129" s="15">
        <f>Tabla24[[#This Row],[ROS_DUR_COR_COD_ESC_TG_TOT]]-Tabla24[[#This Row],[PAS_DUR_COR_COD_ESC_TG_TOT]]</f>
        <v>-45.466200466200462</v>
      </c>
      <c r="LO129" s="15">
        <f>Tabla24[[#This Row],[PAS_NUM_COR_COD_ROS_TG_NEG]]-Tabla24[[#This Row],[ESC_NUM_COR_COD_ROS_TG_NEG]]</f>
        <v>-2.75</v>
      </c>
      <c r="LP129" s="15">
        <f>Tabla24[[#This Row],[PAS_DUR_COR_COD_ROS_TG_NEG]]-Tabla24[[#This Row],[ESC_DUR_COR_COD_ROS_TG_NEG]]</f>
        <v>-872.28571428571422</v>
      </c>
      <c r="LQ129" s="15">
        <f>Tabla24[[#This Row],[PAS_NUM_COR_COD_ROS_TG_NEU]]-Tabla24[[#This Row],[ESC_NUM_COR_COD_ROS_TG_NEU]]</f>
        <v>-1.75</v>
      </c>
      <c r="LR129" s="15">
        <f>Tabla24[[#This Row],[PAS_DUR_COR_COD_ROS_TG_NEU]]-Tabla24[[#This Row],[ESC_DUR_COR_COD_ROS_TG_NEU]]</f>
        <v>-977.07272727272721</v>
      </c>
      <c r="LS129" s="15">
        <f>Tabla24[[#This Row],[PAS_NUM_COR_COD_ROS_TG_POS]]-Tabla24[[#This Row],[ESC_NUM_COR_COD_ROS_TG_POS]]</f>
        <v>-1.8187134502923974</v>
      </c>
      <c r="LT129" s="15">
        <f>Tabla24[[#This Row],[PAS_DUR_COR_COD_ROS_TG_POS]]-Tabla24[[#This Row],[ESC_DUR_COR_COD_ROS_TG_POS]]</f>
        <v>-937.95</v>
      </c>
      <c r="LU129" s="15">
        <f>Tabla24[[#This Row],[PAS_NUM_COR_COD_ROS_TG_TOT]]-Tabla24[[#This Row],[ESC_NUM_COR_COD_ROS_TG_TOT]]</f>
        <v>-2.0973006905210294</v>
      </c>
      <c r="LV129" s="15">
        <f>Tabla24[[#This Row],[PAS_DUR_COR_COD_ROS_TG_TOT]]-Tabla24[[#This Row],[ESC_DUR_COR_COD_ROS_TG_TOT]]</f>
        <v>-874.80995475113104</v>
      </c>
      <c r="LW129" s="15">
        <f>Tabla24[[#This Row],[PAS_NUM_COR_COD_ESC_TG_NEG]]-Tabla24[[#This Row],[ESC_NUM_COR_COD_ESC_TG_NEG]]</f>
        <v>-1.5</v>
      </c>
      <c r="LX129" s="15">
        <f>Tabla24[[#This Row],[PAS_DUR_COR_COD_ESC_TG_NEG]]-Tabla24[[#This Row],[ESC_DUR_COR_COD_ESC_TG_NEG]]</f>
        <v>-48.549999999999955</v>
      </c>
      <c r="LY129" s="15">
        <f>Tabla24[[#This Row],[PAS_NUM_COR_COD_ESC_TG_NEU]]-Tabla24[[#This Row],[ESC_NUM_COR_COD_ESC_TG_NEU]]</f>
        <v>-2.35</v>
      </c>
      <c r="LZ129" s="15">
        <f>Tabla24[[#This Row],[PAS_DUR_COR_COD_ESC_TG_NEU]]-Tabla24[[#This Row],[ESC_DUR_COR_COD_ESC_TG_NEU]]</f>
        <v>-764.25000000000011</v>
      </c>
      <c r="MA129" s="15">
        <f>Tabla24[[#This Row],[PAS_NUM_COR_COD_ESC_TG_POS]]-Tabla24[[#This Row],[ESC_NUM_COR_COD_ESC_TG_POS]]</f>
        <v>-1.9766081871345027</v>
      </c>
      <c r="MB129" s="15">
        <f>Tabla24[[#This Row],[PAS_DUR_COR_COD_ESC_TG_POS]]-Tabla24[[#This Row],[ESC_DUR_COR_COD_ESC_TG_POS]]</f>
        <v>-671.38961038961054</v>
      </c>
      <c r="MC129" s="15">
        <f>Tabla24[[#This Row],[PAS_NUM_COR_COD_ESC_TG_TOT]]-Tabla24[[#This Row],[ESC_NUM_COR_COD_ESC_TG_TOT]]</f>
        <v>-1.9190207156308854</v>
      </c>
      <c r="MD129" s="15">
        <f>Tabla24[[#This Row],[PAS_DUR_COR_COD_ESC_TG_TOT]]-Tabla24[[#This Row],[ESC_DUR_COR_COD_ESC_TG_TOT]]</f>
        <v>-484.82683982683989</v>
      </c>
    </row>
    <row r="130" spans="1:342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  <c r="KY130" s="15">
        <f>Tabla24[[#This Row],[ROS_NUM_COR_COD_ROS_TG_NEG]]-Tabla24[[#This Row],[PAS_NUM_COR_COD_ROS_TG_NEG]]</f>
        <v>1.3666666666666671</v>
      </c>
      <c r="KZ130" s="15">
        <f>Tabla24[[#This Row],[ROS_DUR_COR_COD_ROS_TG_NEG]]-Tabla24[[#This Row],[PAS_DUR_COR_COD_ROS_TG_NEG]]</f>
        <v>417.26373626373629</v>
      </c>
      <c r="LA130" s="15">
        <f>Tabla24[[#This Row],[ROS_NUM_COR_COD_ROS_TG_NEU]]-Tabla24[[#This Row],[PAS_NUM_COR_COD_ROS_TG_NEU]]</f>
        <v>1.5999999999999996</v>
      </c>
      <c r="LB130" s="15">
        <f>Tabla24[[#This Row],[ROS_DUR_COR_COD_ROS_TG_NEU]]-Tabla24[[#This Row],[PAS_DUR_COR_COD_ROS_TG_NEU]]</f>
        <v>-233.79090909090905</v>
      </c>
      <c r="LC130" s="15">
        <f>Tabla24[[#This Row],[ROS_NUM_COR_COD_ROS_TG_POS]]-Tabla24[[#This Row],[PAS_NUM_COR_COD_ROS_TG_POS]]</f>
        <v>1.9500000000000002</v>
      </c>
      <c r="LD130" s="15">
        <f>Tabla24[[#This Row],[ROS_DUR_COR_COD_ROS_TG_POS]]-Tabla24[[#This Row],[PAS_DUR_COR_COD_ROS_TG_POS]]</f>
        <v>-204.11818181818171</v>
      </c>
      <c r="LE130" s="15">
        <f>Tabla24[[#This Row],[ROS_NUM_COR_COD_ROS_TG_TOT]]-Tabla24[[#This Row],[PAS_NUM_COR_COD_ROS_TG_TOT]]</f>
        <v>1.6465517241379306</v>
      </c>
      <c r="LF130" s="15">
        <f>Tabla24[[#This Row],[ROS_DUR_COR_COD_ROS_TG_TOT]]-Tabla24[[#This Row],[PAS_DUR_COR_COD_ROS_TG_TOT]]</f>
        <v>-24.492063492063608</v>
      </c>
      <c r="LG130" s="15">
        <f>Tabla24[[#This Row],[ROS_NUM_COR_COD_ESC_TG_NEG]]-Tabla24[[#This Row],[PAS_NUM_COR_COD_ESC_TG_NEG]]</f>
        <v>-1.1555555555555557</v>
      </c>
      <c r="LH130" s="15">
        <f>Tabla24[[#This Row],[ROS_DUR_COR_COD_ESC_TG_NEG]]-Tabla24[[#This Row],[PAS_DUR_COR_COD_ESC_TG_NEG]]</f>
        <v>-463.07692307692309</v>
      </c>
      <c r="LI130" s="15">
        <f>Tabla24[[#This Row],[ROS_NUM_COR_COD_ESC_TG_NEU]]-Tabla24[[#This Row],[PAS_NUM_COR_COD_ESC_TG_NEU]]</f>
        <v>-1.4499999999999997</v>
      </c>
      <c r="LJ130" s="15">
        <f>Tabla24[[#This Row],[ROS_NUM_COR_COD_ESC_TG_NEG]]-Tabla24[[#This Row],[PAS_NUM_COR_COD_ESC_TG_NEG]]</f>
        <v>-1.1555555555555557</v>
      </c>
      <c r="LK130" s="15">
        <f>Tabla24[[#This Row],[ROS_NUM_COR_COD_ESC_TG_POS]]-Tabla24[[#This Row],[PAS_NUM_COR_COD_ESC_TG_POS]]</f>
        <v>-2.1500000000000004</v>
      </c>
      <c r="LL130" s="15">
        <f>Tabla24[[#This Row],[ROS_DUR_COR_COD_ESC_TG_POS]]-Tabla24[[#This Row],[PAS_DUR_COR_COD_ESC_TG_POS]]</f>
        <v>-1254.0666666666666</v>
      </c>
      <c r="LM130" s="15">
        <f>Tabla24[[#This Row],[ROS_NUM_COR_COD_ESC_TG_TOT]]-Tabla24[[#This Row],[PAS_NUM_COR_COD_ESC_TG_TOT]]</f>
        <v>-1.5862068965517242</v>
      </c>
      <c r="LN130" s="15">
        <f>Tabla24[[#This Row],[ROS_DUR_COR_COD_ESC_TG_TOT]]-Tabla24[[#This Row],[PAS_DUR_COR_COD_ESC_TG_TOT]]</f>
        <v>-802.45559845559853</v>
      </c>
      <c r="LO130" s="15">
        <f>Tabla24[[#This Row],[PAS_NUM_COR_COD_ROS_TG_NEG]]-Tabla24[[#This Row],[ESC_NUM_COR_COD_ROS_TG_NEG]]</f>
        <v>-0.20000000000000018</v>
      </c>
      <c r="LP130" s="15">
        <f>Tabla24[[#This Row],[PAS_DUR_COR_COD_ROS_TG_NEG]]-Tabla24[[#This Row],[ESC_DUR_COR_COD_ROS_TG_NEG]]</f>
        <v>-641.4923076923078</v>
      </c>
      <c r="LQ130" s="15">
        <f>Tabla24[[#This Row],[PAS_NUM_COR_COD_ROS_TG_NEU]]-Tabla24[[#This Row],[ESC_NUM_COR_COD_ROS_TG_NEU]]</f>
        <v>0.39999999999999991</v>
      </c>
      <c r="LR130" s="15">
        <f>Tabla24[[#This Row],[PAS_DUR_COR_COD_ROS_TG_NEU]]-Tabla24[[#This Row],[ESC_DUR_COR_COD_ROS_TG_NEU]]</f>
        <v>131.29090909090905</v>
      </c>
      <c r="LS130" s="15">
        <f>Tabla24[[#This Row],[PAS_NUM_COR_COD_ROS_TG_POS]]-Tabla24[[#This Row],[ESC_NUM_COR_COD_ROS_TG_POS]]</f>
        <v>-0.25</v>
      </c>
      <c r="LT130" s="15">
        <f>Tabla24[[#This Row],[PAS_DUR_COR_COD_ROS_TG_POS]]-Tabla24[[#This Row],[ESC_DUR_COR_COD_ROS_TG_POS]]</f>
        <v>-497.38181818181806</v>
      </c>
      <c r="LU130" s="15">
        <f>Tabla24[[#This Row],[PAS_NUM_COR_COD_ROS_TG_TOT]]-Tabla24[[#This Row],[ESC_NUM_COR_COD_ROS_TG_TOT]]</f>
        <v>-1.6666666666666607E-2</v>
      </c>
      <c r="LV130" s="15">
        <f>Tabla24[[#This Row],[PAS_DUR_COR_COD_ROS_TG_TOT]]-Tabla24[[#This Row],[ESC_DUR_COR_COD_ROS_TG_TOT]]</f>
        <v>-345.88571428571413</v>
      </c>
      <c r="LW130" s="15">
        <f>Tabla24[[#This Row],[PAS_NUM_COR_COD_ESC_TG_NEG]]-Tabla24[[#This Row],[ESC_NUM_COR_COD_ESC_TG_NEG]]</f>
        <v>0.20000000000000018</v>
      </c>
      <c r="LX130" s="15">
        <f>Tabla24[[#This Row],[PAS_DUR_COR_COD_ESC_TG_NEG]]-Tabla24[[#This Row],[ESC_DUR_COR_COD_ESC_TG_NEG]]</f>
        <v>-143.323076923077</v>
      </c>
      <c r="LY130" s="15">
        <f>Tabla24[[#This Row],[PAS_NUM_COR_COD_ESC_TG_NEU]]-Tabla24[[#This Row],[ESC_NUM_COR_COD_ESC_TG_NEU]]</f>
        <v>0.44999999999999973</v>
      </c>
      <c r="LZ130" s="15">
        <f>Tabla24[[#This Row],[PAS_DUR_COR_COD_ESC_TG_NEU]]-Tabla24[[#This Row],[ESC_DUR_COR_COD_ESC_TG_NEU]]</f>
        <v>529.40476190476193</v>
      </c>
      <c r="MA130" s="15">
        <f>Tabla24[[#This Row],[PAS_NUM_COR_COD_ESC_TG_POS]]-Tabla24[[#This Row],[ESC_NUM_COR_COD_ESC_TG_POS]]</f>
        <v>0.25</v>
      </c>
      <c r="MB130" s="15">
        <f>Tabla24[[#This Row],[PAS_DUR_COR_COD_ESC_TG_POS]]-Tabla24[[#This Row],[ESC_DUR_COR_COD_ESC_TG_POS]]</f>
        <v>502.95238095238096</v>
      </c>
      <c r="MC130" s="15">
        <f>Tabla24[[#This Row],[PAS_NUM_COR_COD_ESC_TG_TOT]]-Tabla24[[#This Row],[ESC_NUM_COR_COD_ESC_TG_TOT]]</f>
        <v>0.29999999999999982</v>
      </c>
      <c r="MD130" s="15">
        <f>Tabla24[[#This Row],[PAS_DUR_COR_COD_ESC_TG_TOT]]-Tabla24[[#This Row],[ESC_DUR_COR_COD_ESC_TG_TOT]]</f>
        <v>301.02702702702709</v>
      </c>
    </row>
    <row r="131" spans="1:342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  <c r="KY131" s="15">
        <f>Tabla24[[#This Row],[ROS_NUM_COR_COD_ROS_TG_NEG]]-Tabla24[[#This Row],[PAS_NUM_COR_COD_ROS_TG_NEG]]</f>
        <v>5.5555555555555802E-2</v>
      </c>
      <c r="KZ131" s="15">
        <f>Tabla24[[#This Row],[ROS_DUR_COR_COD_ROS_TG_NEG]]-Tabla24[[#This Row],[PAS_DUR_COR_COD_ROS_TG_NEG]]</f>
        <v>-60.444444444444457</v>
      </c>
      <c r="LA131" s="15">
        <f>Tabla24[[#This Row],[ROS_NUM_COR_COD_ROS_TG_NEU]]-Tabla24[[#This Row],[PAS_NUM_COR_COD_ROS_TG_NEU]]</f>
        <v>-0.51578947368421058</v>
      </c>
      <c r="LB131" s="15">
        <f>Tabla24[[#This Row],[ROS_DUR_COR_COD_ROS_TG_NEU]]-Tabla24[[#This Row],[PAS_DUR_COR_COD_ROS_TG_NEU]]</f>
        <v>-14.861111111111086</v>
      </c>
      <c r="LC131" s="15">
        <f>Tabla24[[#This Row],[ROS_NUM_COR_COD_ROS_TG_POS]]-Tabla24[[#This Row],[PAS_NUM_COR_COD_ROS_TG_POS]]</f>
        <v>9.4736842105263452E-2</v>
      </c>
      <c r="LD131" s="15">
        <f>Tabla24[[#This Row],[ROS_DUR_COR_COD_ROS_TG_POS]]-Tabla24[[#This Row],[PAS_DUR_COR_COD_ROS_TG_POS]]</f>
        <v>-149.97222222222223</v>
      </c>
      <c r="LE131" s="15">
        <f>Tabla24[[#This Row],[ROS_NUM_COR_COD_ROS_TG_TOT]]-Tabla24[[#This Row],[PAS_NUM_COR_COD_ROS_TG_TOT]]</f>
        <v>-0.12869458128078826</v>
      </c>
      <c r="LF131" s="15">
        <f>Tabla24[[#This Row],[ROS_DUR_COR_COD_ROS_TG_TOT]]-Tabla24[[#This Row],[PAS_DUR_COR_COD_ROS_TG_TOT]]</f>
        <v>-74.966742252456527</v>
      </c>
      <c r="LG131" s="15">
        <f>Tabla24[[#This Row],[ROS_NUM_COR_COD_ESC_TG_NEG]]-Tabla24[[#This Row],[PAS_NUM_COR_COD_ESC_TG_NEG]]</f>
        <v>0.38888888888888928</v>
      </c>
      <c r="LH131" s="15">
        <f>Tabla24[[#This Row],[ROS_DUR_COR_COD_ESC_TG_NEG]]-Tabla24[[#This Row],[PAS_DUR_COR_COD_ESC_TG_NEG]]</f>
        <v>31.389705882352928</v>
      </c>
      <c r="LI131" s="15">
        <f>Tabla24[[#This Row],[ROS_NUM_COR_COD_ESC_TG_NEU]]-Tabla24[[#This Row],[PAS_NUM_COR_COD_ESC_TG_NEU]]</f>
        <v>-0.48421052631578942</v>
      </c>
      <c r="LJ131" s="15">
        <f>Tabla24[[#This Row],[ROS_NUM_COR_COD_ESC_TG_NEG]]-Tabla24[[#This Row],[PAS_NUM_COR_COD_ESC_TG_NEG]]</f>
        <v>0.38888888888888928</v>
      </c>
      <c r="LK131" s="15">
        <f>Tabla24[[#This Row],[ROS_NUM_COR_COD_ESC_TG_POS]]-Tabla24[[#This Row],[PAS_NUM_COR_COD_ESC_TG_POS]]</f>
        <v>-0.72631578947368403</v>
      </c>
      <c r="LL131" s="15">
        <f>Tabla24[[#This Row],[ROS_DUR_COR_COD_ESC_TG_POS]]-Tabla24[[#This Row],[PAS_DUR_COR_COD_ESC_TG_POS]]</f>
        <v>-84.781512605042053</v>
      </c>
      <c r="LM131" s="15">
        <f>Tabla24[[#This Row],[ROS_NUM_COR_COD_ESC_TG_TOT]]-Tabla24[[#This Row],[PAS_NUM_COR_COD_ESC_TG_TOT]]</f>
        <v>-0.29618226600985231</v>
      </c>
      <c r="LN131" s="15">
        <f>Tabla24[[#This Row],[ROS_DUR_COR_COD_ESC_TG_TOT]]-Tabla24[[#This Row],[PAS_DUR_COR_COD_ESC_TG_TOT]]</f>
        <v>-19.204081632653072</v>
      </c>
      <c r="LO131" s="15">
        <f>Tabla24[[#This Row],[PAS_NUM_COR_COD_ROS_TG_NEG]]-Tabla24[[#This Row],[ESC_NUM_COR_COD_ROS_TG_NEG]]</f>
        <v>-0.16666666666666696</v>
      </c>
      <c r="LP131" s="15">
        <f>Tabla24[[#This Row],[PAS_DUR_COR_COD_ROS_TG_NEG]]-Tabla24[[#This Row],[ESC_DUR_COR_COD_ROS_TG_NEG]]</f>
        <v>-227.5</v>
      </c>
      <c r="LQ131" s="15">
        <f>Tabla24[[#This Row],[PAS_NUM_COR_COD_ROS_TG_NEU]]-Tabla24[[#This Row],[ESC_NUM_COR_COD_ROS_TG_NEU]]</f>
        <v>0.41578947368421071</v>
      </c>
      <c r="LR131" s="15">
        <f>Tabla24[[#This Row],[PAS_DUR_COR_COD_ROS_TG_NEU]]-Tabla24[[#This Row],[ESC_DUR_COR_COD_ROS_TG_NEU]]</f>
        <v>-113.96428571428567</v>
      </c>
      <c r="LS131" s="15">
        <f>Tabla24[[#This Row],[PAS_NUM_COR_COD_ROS_TG_POS]]-Tabla24[[#This Row],[ESC_NUM_COR_COD_ROS_TG_POS]]</f>
        <v>0.40526315789473677</v>
      </c>
      <c r="LT131" s="15">
        <f>Tabla24[[#This Row],[PAS_DUR_COR_COD_ROS_TG_POS]]-Tabla24[[#This Row],[ESC_DUR_COR_COD_ROS_TG_POS]]</f>
        <v>13.25</v>
      </c>
      <c r="LU131" s="15">
        <f>Tabla24[[#This Row],[PAS_NUM_COR_COD_ROS_TG_TOT]]-Tabla24[[#This Row],[ESC_NUM_COR_COD_ROS_TG_TOT]]</f>
        <v>0.23214285714285721</v>
      </c>
      <c r="LV131" s="15">
        <f>Tabla24[[#This Row],[PAS_DUR_COR_COD_ROS_TG_TOT]]-Tabla24[[#This Row],[ESC_DUR_COR_COD_ROS_TG_TOT]]</f>
        <v>-111.08961845607814</v>
      </c>
      <c r="LW131" s="15">
        <f>Tabla24[[#This Row],[PAS_NUM_COR_COD_ESC_TG_NEG]]-Tabla24[[#This Row],[ESC_NUM_COR_COD_ESC_TG_NEG]]</f>
        <v>-1.166666666666667</v>
      </c>
      <c r="LX131" s="15">
        <f>Tabla24[[#This Row],[PAS_DUR_COR_COD_ESC_TG_NEG]]-Tabla24[[#This Row],[ESC_DUR_COR_COD_ESC_TG_NEG]]</f>
        <v>-530.38970588235293</v>
      </c>
      <c r="LY131" s="15">
        <f>Tabla24[[#This Row],[PAS_NUM_COR_COD_ESC_TG_NEU]]-Tabla24[[#This Row],[ESC_NUM_COR_COD_ESC_TG_NEU]]</f>
        <v>-2.4157894736842103</v>
      </c>
      <c r="LZ131" s="15">
        <f>Tabla24[[#This Row],[PAS_DUR_COR_COD_ESC_TG_NEU]]-Tabla24[[#This Row],[ESC_DUR_COR_COD_ESC_TG_NEU]]</f>
        <v>-772.8</v>
      </c>
      <c r="MA131" s="15">
        <f>Tabla24[[#This Row],[PAS_NUM_COR_COD_ESC_TG_POS]]-Tabla24[[#This Row],[ESC_NUM_COR_COD_ESC_TG_POS]]</f>
        <v>-1.3736842105263158</v>
      </c>
      <c r="MB131" s="15">
        <f>Tabla24[[#This Row],[PAS_DUR_COR_COD_ESC_TG_POS]]-Tabla24[[#This Row],[ESC_DUR_COR_COD_ESC_TG_POS]]</f>
        <v>-555.84705882352944</v>
      </c>
      <c r="MC131" s="15">
        <f>Tabla24[[#This Row],[PAS_NUM_COR_COD_ESC_TG_TOT]]-Tabla24[[#This Row],[ESC_NUM_COR_COD_ESC_TG_TOT]]</f>
        <v>-1.6693349753694582</v>
      </c>
      <c r="MD131" s="15">
        <f>Tabla24[[#This Row],[PAS_DUR_COR_COD_ESC_TG_TOT]]-Tabla24[[#This Row],[ESC_DUR_COR_COD_ESC_TG_TOT]]</f>
        <v>-623.04591836734687</v>
      </c>
    </row>
    <row r="132" spans="1:342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  <c r="KY132" s="15">
        <f>Tabla24[[#This Row],[ROS_NUM_COR_COD_ROS_TG_NEG]]-Tabla24[[#This Row],[PAS_NUM_COR_COD_ROS_TG_NEG]]</f>
        <v>4.2750000000000004</v>
      </c>
      <c r="KZ132" s="15">
        <f>Tabla24[[#This Row],[ROS_DUR_COR_COD_ROS_TG_NEG]]-Tabla24[[#This Row],[PAS_DUR_COR_COD_ROS_TG_NEG]]</f>
        <v>1511.1666666666667</v>
      </c>
      <c r="LA132" s="15">
        <f>Tabla24[[#This Row],[ROS_NUM_COR_COD_ROS_TG_NEU]]-Tabla24[[#This Row],[PAS_NUM_COR_COD_ROS_TG_NEU]]</f>
        <v>4.8388888888888895</v>
      </c>
      <c r="LB132" s="15">
        <f>Tabla24[[#This Row],[ROS_DUR_COR_COD_ROS_TG_NEU]]-Tabla24[[#This Row],[PAS_DUR_COR_COD_ROS_TG_NEU]]</f>
        <v>1068.2222222222222</v>
      </c>
      <c r="LC132" s="15">
        <f>Tabla24[[#This Row],[ROS_NUM_COR_COD_ROS_TG_POS]]-Tabla24[[#This Row],[PAS_NUM_COR_COD_ROS_TG_POS]]</f>
        <v>3.8500000000000005</v>
      </c>
      <c r="LD132" s="15">
        <f>Tabla24[[#This Row],[ROS_DUR_COR_COD_ROS_TG_POS]]-Tabla24[[#This Row],[PAS_DUR_COR_COD_ROS_TG_POS]]</f>
        <v>672.22222222222217</v>
      </c>
      <c r="LE132" s="15">
        <f>Tabla24[[#This Row],[ROS_NUM_COR_COD_ROS_TG_TOT]]-Tabla24[[#This Row],[PAS_NUM_COR_COD_ROS_TG_TOT]]</f>
        <v>4.322222222222222</v>
      </c>
      <c r="LF132" s="15">
        <f>Tabla24[[#This Row],[ROS_DUR_COR_COD_ROS_TG_TOT]]-Tabla24[[#This Row],[PAS_DUR_COR_COD_ROS_TG_TOT]]</f>
        <v>984</v>
      </c>
      <c r="LG132" s="15">
        <f>Tabla24[[#This Row],[ROS_NUM_COR_COD_ESC_TG_NEG]]-Tabla24[[#This Row],[PAS_NUM_COR_COD_ESC_TG_NEG]]</f>
        <v>2.0499999999999998</v>
      </c>
      <c r="LH132" s="15">
        <f>Tabla24[[#This Row],[ROS_DUR_COR_COD_ESC_TG_NEG]]-Tabla24[[#This Row],[PAS_DUR_COR_COD_ESC_TG_NEG]]</f>
        <v>935</v>
      </c>
      <c r="LI132" s="15">
        <f>Tabla24[[#This Row],[ROS_NUM_COR_COD_ESC_TG_NEU]]-Tabla24[[#This Row],[PAS_NUM_COR_COD_ESC_TG_NEU]]</f>
        <v>2.1444444444444448</v>
      </c>
      <c r="LJ132" s="15">
        <f>Tabla24[[#This Row],[ROS_NUM_COR_COD_ESC_TG_NEG]]-Tabla24[[#This Row],[PAS_NUM_COR_COD_ESC_TG_NEG]]</f>
        <v>2.0499999999999998</v>
      </c>
      <c r="LK132" s="15">
        <f>Tabla24[[#This Row],[ROS_NUM_COR_COD_ESC_TG_POS]]-Tabla24[[#This Row],[PAS_NUM_COR_COD_ESC_TG_POS]]</f>
        <v>2.35</v>
      </c>
      <c r="LL132" s="15">
        <f>Tabla24[[#This Row],[ROS_DUR_COR_COD_ESC_TG_POS]]-Tabla24[[#This Row],[PAS_DUR_COR_COD_ESC_TG_POS]]</f>
        <v>238.83333333333326</v>
      </c>
      <c r="LM132" s="15">
        <f>Tabla24[[#This Row],[ROS_NUM_COR_COD_ESC_TG_TOT]]-Tabla24[[#This Row],[PAS_NUM_COR_COD_ESC_TG_TOT]]</f>
        <v>2.1944444444444446</v>
      </c>
      <c r="LN132" s="15">
        <f>Tabla24[[#This Row],[ROS_DUR_COR_COD_ESC_TG_TOT]]-Tabla24[[#This Row],[PAS_DUR_COR_COD_ESC_TG_TOT]]</f>
        <v>590</v>
      </c>
      <c r="LO132" s="15">
        <f>Tabla24[[#This Row],[PAS_NUM_COR_COD_ROS_TG_NEG]]-Tabla24[[#This Row],[ESC_NUM_COR_COD_ROS_TG_NEG]]</f>
        <v>-3.1222222222222222</v>
      </c>
      <c r="LP132" s="15">
        <f>Tabla24[[#This Row],[PAS_DUR_COR_COD_ROS_TG_NEG]]-Tabla24[[#This Row],[ESC_DUR_COR_COD_ROS_TG_NEG]]</f>
        <v>-1384.5</v>
      </c>
      <c r="LQ132" s="15">
        <f>Tabla24[[#This Row],[PAS_NUM_COR_COD_ROS_TG_NEU]]-Tabla24[[#This Row],[ESC_NUM_COR_COD_ROS_TG_NEU]]</f>
        <v>-3.0750000000000002</v>
      </c>
      <c r="LR132" s="15">
        <f>Tabla24[[#This Row],[PAS_DUR_COR_COD_ROS_TG_NEU]]-Tabla24[[#This Row],[ESC_DUR_COR_COD_ROS_TG_NEU]]</f>
        <v>-1059.8333333333333</v>
      </c>
      <c r="LS132" s="15">
        <f>Tabla24[[#This Row],[PAS_NUM_COR_COD_ROS_TG_POS]]-Tabla24[[#This Row],[ESC_NUM_COR_COD_ROS_TG_POS]]</f>
        <v>-0.75</v>
      </c>
      <c r="LT132" s="15">
        <f>Tabla24[[#This Row],[PAS_DUR_COR_COD_ROS_TG_POS]]-Tabla24[[#This Row],[ESC_DUR_COR_COD_ROS_TG_POS]]</f>
        <v>201.39999999999998</v>
      </c>
      <c r="LU132" s="15">
        <f>Tabla24[[#This Row],[PAS_NUM_COR_COD_ROS_TG_TOT]]-Tabla24[[#This Row],[ESC_NUM_COR_COD_ROS_TG_TOT]]</f>
        <v>-2.248148148148148</v>
      </c>
      <c r="LV132" s="15">
        <f>Tabla24[[#This Row],[PAS_DUR_COR_COD_ROS_TG_TOT]]-Tabla24[[#This Row],[ESC_DUR_COR_COD_ROS_TG_TOT]]</f>
        <v>-706.16666666666674</v>
      </c>
      <c r="LW132" s="15">
        <f>Tabla24[[#This Row],[PAS_NUM_COR_COD_ESC_TG_NEG]]-Tabla24[[#This Row],[ESC_NUM_COR_COD_ESC_TG_NEG]]</f>
        <v>-2.6888888888888887</v>
      </c>
      <c r="LX132" s="15">
        <f>Tabla24[[#This Row],[PAS_DUR_COR_COD_ESC_TG_NEG]]-Tabla24[[#This Row],[ESC_DUR_COR_COD_ESC_TG_NEG]]</f>
        <v>-920.66666666666674</v>
      </c>
      <c r="LY132" s="15">
        <f>Tabla24[[#This Row],[PAS_NUM_COR_COD_ESC_TG_NEU]]-Tabla24[[#This Row],[ESC_NUM_COR_COD_ESC_TG_NEU]]</f>
        <v>-2.2000000000000002</v>
      </c>
      <c r="LZ132" s="15">
        <f>Tabla24[[#This Row],[PAS_DUR_COR_COD_ESC_TG_NEU]]-Tabla24[[#This Row],[ESC_DUR_COR_COD_ESC_TG_NEU]]</f>
        <v>-337.21428571428567</v>
      </c>
      <c r="MA132" s="15">
        <f>Tabla24[[#This Row],[PAS_NUM_COR_COD_ESC_TG_POS]]-Tabla24[[#This Row],[ESC_NUM_COR_COD_ESC_TG_POS]]</f>
        <v>-4.8499999999999996</v>
      </c>
      <c r="MB132" s="15">
        <f>Tabla24[[#This Row],[PAS_DUR_COR_COD_ESC_TG_POS]]-Tabla24[[#This Row],[ESC_DUR_COR_COD_ESC_TG_POS]]</f>
        <v>-370.40000000000009</v>
      </c>
      <c r="MC132" s="15">
        <f>Tabla24[[#This Row],[PAS_NUM_COR_COD_ESC_TG_TOT]]-Tabla24[[#This Row],[ESC_NUM_COR_COD_ESC_TG_TOT]]</f>
        <v>-3.3425925925925926</v>
      </c>
      <c r="MD132" s="15">
        <f>Tabla24[[#This Row],[PAS_DUR_COR_COD_ESC_TG_TOT]]-Tabla24[[#This Row],[ESC_DUR_COR_COD_ESC_TG_TOT]]</f>
        <v>-632.52173913043475</v>
      </c>
    </row>
    <row r="133" spans="1:342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  <c r="KY133" s="15">
        <f>Tabla24[[#This Row],[ROS_NUM_COR_COD_ROS_TG_NEG]]-Tabla24[[#This Row],[PAS_NUM_COR_COD_ROS_TG_NEG]]</f>
        <v>-2.631578947368407E-2</v>
      </c>
      <c r="KZ133" s="15">
        <f>Tabla24[[#This Row],[ROS_DUR_COR_COD_ROS_TG_NEG]]-Tabla24[[#This Row],[PAS_DUR_COR_COD_ROS_TG_NEG]]</f>
        <v>-35.388888888888914</v>
      </c>
      <c r="LA133" s="15">
        <f>Tabla24[[#This Row],[ROS_NUM_COR_COD_ROS_TG_NEU]]-Tabla24[[#This Row],[PAS_NUM_COR_COD_ROS_TG_NEU]]</f>
        <v>-2.4000000000000004</v>
      </c>
      <c r="LB133" s="15">
        <f>Tabla24[[#This Row],[ROS_DUR_COR_COD_ROS_TG_NEU]]-Tabla24[[#This Row],[PAS_DUR_COR_COD_ROS_TG_NEU]]</f>
        <v>-308.36111111111109</v>
      </c>
      <c r="LC133" s="15">
        <f>Tabla24[[#This Row],[ROS_NUM_COR_COD_ROS_TG_POS]]-Tabla24[[#This Row],[PAS_NUM_COR_COD_ROS_TG_POS]]</f>
        <v>-0.86111111111111116</v>
      </c>
      <c r="LD133" s="15">
        <f>Tabla24[[#This Row],[ROS_DUR_COR_COD_ROS_TG_POS]]-Tabla24[[#This Row],[PAS_DUR_COR_COD_ROS_TG_POS]]</f>
        <v>-0.35338345864659004</v>
      </c>
      <c r="LE133" s="15">
        <f>Tabla24[[#This Row],[ROS_NUM_COR_COD_ROS_TG_TOT]]-Tabla24[[#This Row],[PAS_NUM_COR_COD_ROS_TG_TOT]]</f>
        <v>-1.1613854089904203</v>
      </c>
      <c r="LF133" s="15">
        <f>Tabla24[[#This Row],[ROS_DUR_COR_COD_ROS_TG_TOT]]-Tabla24[[#This Row],[PAS_DUR_COR_COD_ROS_TG_TOT]]</f>
        <v>-100.04318181818178</v>
      </c>
      <c r="LG133" s="15">
        <f>Tabla24[[#This Row],[ROS_NUM_COR_COD_ESC_TG_NEG]]-Tabla24[[#This Row],[PAS_NUM_COR_COD_ESC_TG_NEG]]</f>
        <v>-1.3508771929824559</v>
      </c>
      <c r="LH133" s="15">
        <f>Tabla24[[#This Row],[ROS_DUR_COR_COD_ESC_TG_NEG]]-Tabla24[[#This Row],[PAS_DUR_COR_COD_ESC_TG_NEG]]</f>
        <v>-462.74117647058824</v>
      </c>
      <c r="LI133" s="15">
        <f>Tabla24[[#This Row],[ROS_NUM_COR_COD_ESC_TG_NEU]]-Tabla24[[#This Row],[PAS_NUM_COR_COD_ESC_TG_NEU]]</f>
        <v>0.35000000000000009</v>
      </c>
      <c r="LJ133" s="15">
        <f>Tabla24[[#This Row],[ROS_NUM_COR_COD_ESC_TG_NEG]]-Tabla24[[#This Row],[PAS_NUM_COR_COD_ESC_TG_NEG]]</f>
        <v>-1.3508771929824559</v>
      </c>
      <c r="LK133" s="15">
        <f>Tabla24[[#This Row],[ROS_NUM_COR_COD_ESC_TG_POS]]-Tabla24[[#This Row],[PAS_NUM_COR_COD_ESC_TG_POS]]</f>
        <v>-0.45000000000000018</v>
      </c>
      <c r="LL133" s="15">
        <f>Tabla24[[#This Row],[ROS_DUR_COR_COD_ESC_TG_POS]]-Tabla24[[#This Row],[PAS_DUR_COR_COD_ESC_TG_POS]]</f>
        <v>-50.825396825396751</v>
      </c>
      <c r="LM133" s="15">
        <f>Tabla24[[#This Row],[ROS_NUM_COR_COD_ESC_TG_TOT]]-Tabla24[[#This Row],[PAS_NUM_COR_COD_ESC_TG_TOT]]</f>
        <v>-0.42593957258658799</v>
      </c>
      <c r="LN133" s="15">
        <f>Tabla24[[#This Row],[ROS_DUR_COR_COD_ESC_TG_TOT]]-Tabla24[[#This Row],[PAS_DUR_COR_COD_ESC_TG_TOT]]</f>
        <v>-37.407407407407391</v>
      </c>
      <c r="LO133" s="15">
        <f>Tabla24[[#This Row],[PAS_NUM_COR_COD_ROS_TG_NEG]]-Tabla24[[#This Row],[ESC_NUM_COR_COD_ROS_TG_NEG]]</f>
        <v>0.32631578947368389</v>
      </c>
      <c r="LP133" s="15">
        <f>Tabla24[[#This Row],[PAS_DUR_COR_COD_ROS_TG_NEG]]-Tabla24[[#This Row],[ESC_DUR_COR_COD_ROS_TG_NEG]]</f>
        <v>51.688888888888869</v>
      </c>
      <c r="LQ133" s="15">
        <f>Tabla24[[#This Row],[PAS_NUM_COR_COD_ROS_TG_NEU]]-Tabla24[[#This Row],[ESC_NUM_COR_COD_ROS_TG_NEU]]</f>
        <v>2.2750000000000004</v>
      </c>
      <c r="LR133" s="15">
        <f>Tabla24[[#This Row],[PAS_DUR_COR_COD_ROS_TG_NEU]]-Tabla24[[#This Row],[ESC_DUR_COR_COD_ROS_TG_NEU]]</f>
        <v>670.61111111111109</v>
      </c>
      <c r="LS133" s="15">
        <f>Tabla24[[#This Row],[PAS_NUM_COR_COD_ROS_TG_POS]]-Tabla24[[#This Row],[ESC_NUM_COR_COD_ROS_TG_POS]]</f>
        <v>1.1499999999999999</v>
      </c>
      <c r="LT133" s="15">
        <f>Tabla24[[#This Row],[PAS_DUR_COR_COD_ROS_TG_POS]]-Tabla24[[#This Row],[ESC_DUR_COR_COD_ROS_TG_POS]]</f>
        <v>90.46052631578948</v>
      </c>
      <c r="LU133" s="15">
        <f>Tabla24[[#This Row],[PAS_NUM_COR_COD_ROS_TG_TOT]]-Tabla24[[#This Row],[ESC_NUM_COR_COD_ROS_TG_TOT]]</f>
        <v>1.2064164648910412</v>
      </c>
      <c r="LV133" s="15">
        <f>Tabla24[[#This Row],[PAS_DUR_COR_COD_ROS_TG_TOT]]-Tabla24[[#This Row],[ESC_DUR_COR_COD_ROS_TG_TOT]]</f>
        <v>249.05818181818177</v>
      </c>
      <c r="LW133" s="15">
        <f>Tabla24[[#This Row],[PAS_NUM_COR_COD_ESC_TG_NEG]]-Tabla24[[#This Row],[ESC_NUM_COR_COD_ESC_TG_NEG]]</f>
        <v>-0.5157894736842108</v>
      </c>
      <c r="LX133" s="15">
        <f>Tabla24[[#This Row],[PAS_DUR_COR_COD_ESC_TG_NEG]]-Tabla24[[#This Row],[ESC_DUR_COR_COD_ESC_TG_NEG]]</f>
        <v>-53.958823529411802</v>
      </c>
      <c r="LY133" s="15">
        <f>Tabla24[[#This Row],[PAS_NUM_COR_COD_ESC_TG_NEU]]-Tabla24[[#This Row],[ESC_NUM_COR_COD_ESC_TG_NEU]]</f>
        <v>-2.7250000000000001</v>
      </c>
      <c r="LZ133" s="15">
        <f>Tabla24[[#This Row],[PAS_DUR_COR_COD_ESC_TG_NEU]]-Tabla24[[#This Row],[ESC_DUR_COR_COD_ESC_TG_NEU]]</f>
        <v>-877.73026315789468</v>
      </c>
      <c r="MA133" s="15">
        <f>Tabla24[[#This Row],[PAS_NUM_COR_COD_ESC_TG_POS]]-Tabla24[[#This Row],[ESC_NUM_COR_COD_ESC_TG_POS]]</f>
        <v>-1.4500000000000002</v>
      </c>
      <c r="MB133" s="15">
        <f>Tabla24[[#This Row],[PAS_DUR_COR_COD_ESC_TG_POS]]-Tabla24[[#This Row],[ESC_DUR_COR_COD_ESC_TG_POS]]</f>
        <v>-263.58888888888896</v>
      </c>
      <c r="MC133" s="15">
        <f>Tabla24[[#This Row],[PAS_NUM_COR_COD_ESC_TG_TOT]]-Tabla24[[#This Row],[ESC_NUM_COR_COD_ESC_TG_TOT]]</f>
        <v>-1.5181598062953992</v>
      </c>
      <c r="MD133" s="15">
        <f>Tabla24[[#This Row],[PAS_DUR_COR_COD_ESC_TG_TOT]]-Tabla24[[#This Row],[ESC_DUR_COR_COD_ESC_TG_TOT]]</f>
        <v>-376.93783068783057</v>
      </c>
    </row>
    <row r="134" spans="1:342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  <c r="KY134" s="15">
        <f>Tabla24[[#This Row],[ROS_NUM_COR_COD_ROS_TG_NEG]]-Tabla24[[#This Row],[PAS_NUM_COR_COD_ROS_TG_NEG]]</f>
        <v>0.70555555555555527</v>
      </c>
      <c r="KZ134" s="15">
        <f>Tabla24[[#This Row],[ROS_DUR_COR_COD_ROS_TG_NEG]]-Tabla24[[#This Row],[PAS_DUR_COR_COD_ROS_TG_NEG]]</f>
        <v>207.61111111111109</v>
      </c>
      <c r="LA134" s="15">
        <f>Tabla24[[#This Row],[ROS_NUM_COR_COD_ROS_TG_NEU]]-Tabla24[[#This Row],[PAS_NUM_COR_COD_ROS_TG_NEU]]</f>
        <v>1</v>
      </c>
      <c r="LB134" s="15">
        <f>Tabla24[[#This Row],[ROS_DUR_COR_COD_ROS_TG_NEU]]-Tabla24[[#This Row],[PAS_DUR_COR_COD_ROS_TG_NEU]]</f>
        <v>627.73684210526312</v>
      </c>
      <c r="LC134" s="15">
        <f>Tabla24[[#This Row],[ROS_NUM_COR_COD_ROS_TG_POS]]-Tabla24[[#This Row],[PAS_NUM_COR_COD_ROS_TG_POS]]</f>
        <v>1.2000000000000002</v>
      </c>
      <c r="LD134" s="15">
        <f>Tabla24[[#This Row],[ROS_DUR_COR_COD_ROS_TG_POS]]-Tabla24[[#This Row],[PAS_DUR_COR_COD_ROS_TG_POS]]</f>
        <v>618.05555555555543</v>
      </c>
      <c r="LE134" s="15">
        <f>Tabla24[[#This Row],[ROS_NUM_COR_COD_ROS_TG_TOT]]-Tabla24[[#This Row],[PAS_NUM_COR_COD_ROS_TG_TOT]]</f>
        <v>0.97528735632183938</v>
      </c>
      <c r="LF134" s="15">
        <f>Tabla24[[#This Row],[ROS_DUR_COR_COD_ROS_TG_TOT]]-Tabla24[[#This Row],[PAS_DUR_COR_COD_ROS_TG_TOT]]</f>
        <v>483.36700336700346</v>
      </c>
      <c r="LG134" s="15">
        <f>Tabla24[[#This Row],[ROS_NUM_COR_COD_ESC_TG_NEG]]-Tabla24[[#This Row],[PAS_NUM_COR_COD_ESC_TG_NEG]]</f>
        <v>-0.24444444444444446</v>
      </c>
      <c r="LH134" s="15">
        <f>Tabla24[[#This Row],[ROS_DUR_COR_COD_ESC_TG_NEG]]-Tabla24[[#This Row],[PAS_DUR_COR_COD_ESC_TG_NEG]]</f>
        <v>-7.9384615384615245</v>
      </c>
      <c r="LI134" s="15">
        <f>Tabla24[[#This Row],[ROS_NUM_COR_COD_ESC_TG_NEU]]-Tabla24[[#This Row],[PAS_NUM_COR_COD_ESC_TG_NEU]]</f>
        <v>-1.0500000000000003</v>
      </c>
      <c r="LJ134" s="15">
        <f>Tabla24[[#This Row],[ROS_NUM_COR_COD_ESC_TG_NEG]]-Tabla24[[#This Row],[PAS_NUM_COR_COD_ESC_TG_NEG]]</f>
        <v>-0.24444444444444446</v>
      </c>
      <c r="LK134" s="15">
        <f>Tabla24[[#This Row],[ROS_NUM_COR_COD_ESC_TG_POS]]-Tabla24[[#This Row],[PAS_NUM_COR_COD_ESC_TG_POS]]</f>
        <v>-1.5500000000000003</v>
      </c>
      <c r="LL134" s="15">
        <f>Tabla24[[#This Row],[ROS_DUR_COR_COD_ESC_TG_POS]]-Tabla24[[#This Row],[PAS_DUR_COR_COD_ESC_TG_POS]]</f>
        <v>189.23157894736846</v>
      </c>
      <c r="LM134" s="15">
        <f>Tabla24[[#This Row],[ROS_NUM_COR_COD_ESC_TG_TOT]]-Tabla24[[#This Row],[PAS_NUM_COR_COD_ESC_TG_TOT]]</f>
        <v>-0.95172413793103439</v>
      </c>
      <c r="LN134" s="15">
        <f>Tabla24[[#This Row],[ROS_DUR_COR_COD_ESC_TG_TOT]]-Tabla24[[#This Row],[PAS_DUR_COR_COD_ESC_TG_TOT]]</f>
        <v>21.489795918367349</v>
      </c>
      <c r="LO134" s="15">
        <f>Tabla24[[#This Row],[PAS_NUM_COR_COD_ROS_TG_NEG]]-Tabla24[[#This Row],[ESC_NUM_COR_COD_ROS_TG_NEG]]</f>
        <v>1.6277777777777778</v>
      </c>
      <c r="LP134" s="15">
        <f>Tabla24[[#This Row],[PAS_DUR_COR_COD_ROS_TG_NEG]]-Tabla24[[#This Row],[ESC_DUR_COR_COD_ROS_TG_NEG]]</f>
        <v>391.33333333333326</v>
      </c>
      <c r="LQ134" s="15">
        <f>Tabla24[[#This Row],[PAS_NUM_COR_COD_ROS_TG_NEU]]-Tabla24[[#This Row],[ESC_NUM_COR_COD_ROS_TG_NEU]]</f>
        <v>2</v>
      </c>
      <c r="LR134" s="15">
        <f>Tabla24[[#This Row],[PAS_DUR_COR_COD_ROS_TG_NEU]]-Tabla24[[#This Row],[ESC_DUR_COR_COD_ROS_TG_NEU]]</f>
        <v>643.76315789473688</v>
      </c>
      <c r="LS134" s="15">
        <f>Tabla24[[#This Row],[PAS_NUM_COR_COD_ROS_TG_POS]]-Tabla24[[#This Row],[ESC_NUM_COR_COD_ROS_TG_POS]]</f>
        <v>2.2777777777777777</v>
      </c>
      <c r="LT134" s="15">
        <f>Tabla24[[#This Row],[PAS_DUR_COR_COD_ROS_TG_POS]]-Tabla24[[#This Row],[ESC_DUR_COR_COD_ROS_TG_POS]]</f>
        <v>662.7222222222224</v>
      </c>
      <c r="LU134" s="15">
        <f>Tabla24[[#This Row],[PAS_NUM_COR_COD_ROS_TG_TOT]]-Tabla24[[#This Row],[ESC_NUM_COR_COD_ROS_TG_TOT]]</f>
        <v>1.9619047619047618</v>
      </c>
      <c r="LV134" s="15">
        <f>Tabla24[[#This Row],[PAS_DUR_COR_COD_ROS_TG_TOT]]-Tabla24[[#This Row],[ESC_DUR_COR_COD_ROS_TG_TOT]]</f>
        <v>568.7681818181818</v>
      </c>
      <c r="LW134" s="15">
        <f>Tabla24[[#This Row],[PAS_NUM_COR_COD_ESC_TG_NEG]]-Tabla24[[#This Row],[ESC_NUM_COR_COD_ESC_TG_NEG]]</f>
        <v>-3.3111111111111109</v>
      </c>
      <c r="LX134" s="15">
        <f>Tabla24[[#This Row],[PAS_DUR_COR_COD_ESC_TG_NEG]]-Tabla24[[#This Row],[ESC_DUR_COR_COD_ESC_TG_NEG]]</f>
        <v>-520.79487179487171</v>
      </c>
      <c r="LY134" s="15">
        <f>Tabla24[[#This Row],[PAS_NUM_COR_COD_ESC_TG_NEU]]-Tabla24[[#This Row],[ESC_NUM_COR_COD_ESC_TG_NEU]]</f>
        <v>-2.25</v>
      </c>
      <c r="LZ134" s="15">
        <f>Tabla24[[#This Row],[PAS_DUR_COR_COD_ESC_TG_NEU]]-Tabla24[[#This Row],[ESC_DUR_COR_COD_ESC_TG_NEU]]</f>
        <v>-832.45098039215679</v>
      </c>
      <c r="MA134" s="15">
        <f>Tabla24[[#This Row],[PAS_NUM_COR_COD_ESC_TG_POS]]-Tabla24[[#This Row],[ESC_NUM_COR_COD_ESC_TG_POS]]</f>
        <v>-2.6055555555555552</v>
      </c>
      <c r="MB134" s="15">
        <f>Tabla24[[#This Row],[PAS_DUR_COR_COD_ESC_TG_POS]]-Tabla24[[#This Row],[ESC_DUR_COR_COD_ESC_TG_POS]]</f>
        <v>-999.52046783625735</v>
      </c>
      <c r="MC134" s="15">
        <f>Tabla24[[#This Row],[PAS_NUM_COR_COD_ESC_TG_TOT]]-Tabla24[[#This Row],[ESC_NUM_COR_COD_ESC_TG_TOT]]</f>
        <v>-2.7071428571428569</v>
      </c>
      <c r="MD134" s="15">
        <f>Tabla24[[#This Row],[PAS_DUR_COR_COD_ESC_TG_TOT]]-Tabla24[[#This Row],[ESC_DUR_COR_COD_ESC_TG_TOT]]</f>
        <v>-795.00831443688583</v>
      </c>
    </row>
    <row r="135" spans="1:342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  <c r="KY135" s="15">
        <f>Tabla24[[#This Row],[ROS_NUM_COR_COD_ROS_TG_NEG]]-Tabla24[[#This Row],[PAS_NUM_COR_COD_ROS_TG_NEG]]</f>
        <v>0.78362573099415211</v>
      </c>
      <c r="KZ135" s="15">
        <f>Tabla24[[#This Row],[ROS_DUR_COR_COD_ROS_TG_NEG]]-Tabla24[[#This Row],[PAS_DUR_COR_COD_ROS_TG_NEG]]</f>
        <v>454.43697478991589</v>
      </c>
      <c r="LA135" s="15">
        <f>Tabla24[[#This Row],[ROS_NUM_COR_COD_ROS_TG_NEU]]-Tabla24[[#This Row],[PAS_NUM_COR_COD_ROS_TG_NEU]]</f>
        <v>1.1631578947368419</v>
      </c>
      <c r="LB135" s="15">
        <f>Tabla24[[#This Row],[ROS_DUR_COR_COD_ROS_TG_NEU]]-Tabla24[[#This Row],[PAS_DUR_COR_COD_ROS_TG_NEU]]</f>
        <v>-64.057142857142935</v>
      </c>
      <c r="LC135" s="15">
        <f>Tabla24[[#This Row],[ROS_NUM_COR_COD_ROS_TG_POS]]-Tabla24[[#This Row],[PAS_NUM_COR_COD_ROS_TG_POS]]</f>
        <v>1.583333333333333</v>
      </c>
      <c r="LD135" s="15">
        <f>Tabla24[[#This Row],[ROS_DUR_COR_COD_ROS_TG_POS]]-Tabla24[[#This Row],[PAS_DUR_COR_COD_ROS_TG_POS]]</f>
        <v>142.97619047619037</v>
      </c>
      <c r="LE135" s="15">
        <f>Tabla24[[#This Row],[ROS_NUM_COR_COD_ROS_TG_TOT]]-Tabla24[[#This Row],[PAS_NUM_COR_COD_ROS_TG_TOT]]</f>
        <v>1.173645320197044</v>
      </c>
      <c r="LF135" s="15">
        <f>Tabla24[[#This Row],[ROS_DUR_COR_COD_ROS_TG_TOT]]-Tabla24[[#This Row],[PAS_DUR_COR_COD_ROS_TG_TOT]]</f>
        <v>151.07435897435903</v>
      </c>
      <c r="LG135" s="15">
        <f>Tabla24[[#This Row],[ROS_NUM_COR_COD_ESC_TG_NEG]]-Tabla24[[#This Row],[PAS_NUM_COR_COD_ESC_TG_NEG]]</f>
        <v>-0.81286549707602318</v>
      </c>
      <c r="LH135" s="15">
        <f>Tabla24[[#This Row],[ROS_DUR_COR_COD_ESC_TG_NEG]]-Tabla24[[#This Row],[PAS_DUR_COR_COD_ESC_TG_NEG]]</f>
        <v>-183.70769230769224</v>
      </c>
      <c r="LI135" s="15">
        <f>Tabla24[[#This Row],[ROS_NUM_COR_COD_ESC_TG_NEU]]-Tabla24[[#This Row],[PAS_NUM_COR_COD_ESC_TG_NEU]]</f>
        <v>-2.0421052631578949</v>
      </c>
      <c r="LJ135" s="15">
        <f>Tabla24[[#This Row],[ROS_NUM_COR_COD_ESC_TG_NEG]]-Tabla24[[#This Row],[PAS_NUM_COR_COD_ESC_TG_NEG]]</f>
        <v>-0.81286549707602318</v>
      </c>
      <c r="LK135" s="15">
        <f>Tabla24[[#This Row],[ROS_NUM_COR_COD_ESC_TG_POS]]-Tabla24[[#This Row],[PAS_NUM_COR_COD_ESC_TG_POS]]</f>
        <v>-1.4611111111111112</v>
      </c>
      <c r="LL135" s="15">
        <f>Tabla24[[#This Row],[ROS_DUR_COR_COD_ESC_TG_POS]]-Tabla24[[#This Row],[PAS_DUR_COR_COD_ESC_TG_POS]]</f>
        <v>-821.36363636363626</v>
      </c>
      <c r="LM135" s="15">
        <f>Tabla24[[#This Row],[ROS_NUM_COR_COD_ESC_TG_TOT]]-Tabla24[[#This Row],[PAS_NUM_COR_COD_ESC_TG_TOT]]</f>
        <v>-1.4458128078817734</v>
      </c>
      <c r="LN135" s="15">
        <f>Tabla24[[#This Row],[ROS_DUR_COR_COD_ESC_TG_TOT]]-Tabla24[[#This Row],[PAS_DUR_COR_COD_ESC_TG_TOT]]</f>
        <v>-610.36679536679537</v>
      </c>
      <c r="LO135" s="15">
        <f>Tabla24[[#This Row],[PAS_NUM_COR_COD_ROS_TG_NEG]]-Tabla24[[#This Row],[ESC_NUM_COR_COD_ROS_TG_NEG]]</f>
        <v>0.43859649122807021</v>
      </c>
      <c r="LP135" s="15">
        <f>Tabla24[[#This Row],[PAS_DUR_COR_COD_ROS_TG_NEG]]-Tabla24[[#This Row],[ESC_DUR_COR_COD_ROS_TG_NEG]]</f>
        <v>79.277310924369885</v>
      </c>
      <c r="LQ135" s="15">
        <f>Tabla24[[#This Row],[PAS_NUM_COR_COD_ROS_TG_NEU]]-Tabla24[[#This Row],[ESC_NUM_COR_COD_ROS_TG_NEU]]</f>
        <v>0.40350877192982448</v>
      </c>
      <c r="LR135" s="15">
        <f>Tabla24[[#This Row],[PAS_DUR_COR_COD_ROS_TG_NEU]]-Tabla24[[#This Row],[ESC_DUR_COR_COD_ROS_TG_NEU]]</f>
        <v>230.69047619047626</v>
      </c>
      <c r="LS135" s="15">
        <f>Tabla24[[#This Row],[PAS_NUM_COR_COD_ROS_TG_POS]]-Tabla24[[#This Row],[ESC_NUM_COR_COD_ROS_TG_POS]]</f>
        <v>1.55</v>
      </c>
      <c r="LT135" s="15">
        <f>Tabla24[[#This Row],[PAS_DUR_COR_COD_ROS_TG_POS]]-Tabla24[[#This Row],[ESC_DUR_COR_COD_ROS_TG_POS]]</f>
        <v>657.02380952380963</v>
      </c>
      <c r="LU135" s="15">
        <f>Tabla24[[#This Row],[PAS_NUM_COR_COD_ROS_TG_TOT]]-Tabla24[[#This Row],[ESC_NUM_COR_COD_ROS_TG_TOT]]</f>
        <v>0.82635467980295596</v>
      </c>
      <c r="LV135" s="15">
        <f>Tabla24[[#This Row],[PAS_DUR_COR_COD_ROS_TG_TOT]]-Tabla24[[#This Row],[ESC_DUR_COR_COD_ROS_TG_TOT]]</f>
        <v>309.31228070175439</v>
      </c>
      <c r="LW135" s="15">
        <f>Tabla24[[#This Row],[PAS_NUM_COR_COD_ESC_TG_NEG]]-Tabla24[[#This Row],[ESC_NUM_COR_COD_ESC_TG_NEG]]</f>
        <v>-0.1871345029239766</v>
      </c>
      <c r="LX135" s="15">
        <f>Tabla24[[#This Row],[PAS_DUR_COR_COD_ESC_TG_NEG]]-Tabla24[[#This Row],[ESC_DUR_COR_COD_ESC_TG_NEG]]</f>
        <v>43.593406593406598</v>
      </c>
      <c r="LY135" s="15">
        <f>Tabla24[[#This Row],[PAS_NUM_COR_COD_ESC_TG_NEU]]-Tabla24[[#This Row],[ESC_NUM_COR_COD_ESC_TG_NEU]]</f>
        <v>0.39766081871345005</v>
      </c>
      <c r="LZ135" s="15">
        <f>Tabla24[[#This Row],[PAS_DUR_COR_COD_ESC_TG_NEU]]-Tabla24[[#This Row],[ESC_DUR_COR_COD_ESC_TG_NEU]]</f>
        <v>185.34615384615381</v>
      </c>
      <c r="MA135" s="15">
        <f>Tabla24[[#This Row],[PAS_NUM_COR_COD_ESC_TG_POS]]-Tabla24[[#This Row],[ESC_NUM_COR_COD_ESC_TG_POS]]</f>
        <v>-1.1499999999999999</v>
      </c>
      <c r="MB135" s="15">
        <f>Tabla24[[#This Row],[PAS_DUR_COR_COD_ESC_TG_POS]]-Tabla24[[#This Row],[ESC_DUR_COR_COD_ESC_TG_POS]]</f>
        <v>264.66363636363621</v>
      </c>
      <c r="MC135" s="15">
        <f>Tabla24[[#This Row],[PAS_NUM_COR_COD_ESC_TG_TOT]]-Tabla24[[#This Row],[ESC_NUM_COR_COD_ESC_TG_TOT]]</f>
        <v>-0.33990147783251246</v>
      </c>
      <c r="MD135" s="15">
        <f>Tabla24[[#This Row],[PAS_DUR_COR_COD_ESC_TG_TOT]]-Tabla24[[#This Row],[ESC_DUR_COR_COD_ESC_TG_TOT]]</f>
        <v>149.34195064629853</v>
      </c>
    </row>
    <row r="136" spans="1:342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  <c r="KY136" s="15">
        <f>Tabla24[[#This Row],[ROS_NUM_COR_COD_ROS_TG_NEG]]-Tabla24[[#This Row],[PAS_NUM_COR_COD_ROS_TG_NEG]]</f>
        <v>0.49444444444444469</v>
      </c>
      <c r="KZ136" s="15">
        <f>Tabla24[[#This Row],[ROS_DUR_COR_COD_ROS_TG_NEG]]-Tabla24[[#This Row],[PAS_DUR_COR_COD_ROS_TG_NEG]]</f>
        <v>-143.21428571428567</v>
      </c>
      <c r="LA136" s="15">
        <f>Tabla24[[#This Row],[ROS_NUM_COR_COD_ROS_TG_NEU]]-Tabla24[[#This Row],[PAS_NUM_COR_COD_ROS_TG_NEU]]</f>
        <v>1.1500000000000001</v>
      </c>
      <c r="LB136" s="15">
        <f>Tabla24[[#This Row],[ROS_DUR_COR_COD_ROS_TG_NEU]]-Tabla24[[#This Row],[PAS_DUR_COR_COD_ROS_TG_NEU]]</f>
        <v>79.67521367521374</v>
      </c>
      <c r="LC136" s="15">
        <f>Tabla24[[#This Row],[ROS_NUM_COR_COD_ROS_TG_POS]]-Tabla24[[#This Row],[PAS_NUM_COR_COD_ROS_TG_POS]]</f>
        <v>-1.5499999999999998</v>
      </c>
      <c r="LD136" s="15">
        <f>Tabla24[[#This Row],[ROS_DUR_COR_COD_ROS_TG_POS]]-Tabla24[[#This Row],[PAS_DUR_COR_COD_ROS_TG_POS]]</f>
        <v>-299.86666666666667</v>
      </c>
      <c r="LE136" s="15">
        <f>Tabla24[[#This Row],[ROS_NUM_COR_COD_ROS_TG_TOT]]-Tabla24[[#This Row],[PAS_NUM_COR_COD_ROS_TG_TOT]]</f>
        <v>2.2413793103448487E-2</v>
      </c>
      <c r="LF136" s="15">
        <f>Tabla24[[#This Row],[ROS_DUR_COR_COD_ROS_TG_TOT]]-Tabla24[[#This Row],[PAS_DUR_COR_COD_ROS_TG_TOT]]</f>
        <v>-103.04761904761904</v>
      </c>
      <c r="LG136" s="15">
        <f>Tabla24[[#This Row],[ROS_NUM_COR_COD_ESC_TG_NEG]]-Tabla24[[#This Row],[PAS_NUM_COR_COD_ESC_TG_NEG]]</f>
        <v>0.12222222222222223</v>
      </c>
      <c r="LH136" s="15">
        <f>Tabla24[[#This Row],[ROS_DUR_COR_COD_ESC_TG_NEG]]-Tabla24[[#This Row],[PAS_DUR_COR_COD_ESC_TG_NEG]]</f>
        <v>-163.25</v>
      </c>
      <c r="LI136" s="15">
        <f>Tabla24[[#This Row],[ROS_NUM_COR_COD_ESC_TG_NEU]]-Tabla24[[#This Row],[PAS_NUM_COR_COD_ESC_TG_NEU]]</f>
        <v>-0.90000000000000013</v>
      </c>
      <c r="LJ136" s="15">
        <f>Tabla24[[#This Row],[ROS_NUM_COR_COD_ESC_TG_NEG]]-Tabla24[[#This Row],[PAS_NUM_COR_COD_ESC_TG_NEG]]</f>
        <v>0.12222222222222223</v>
      </c>
      <c r="LK136" s="15">
        <f>Tabla24[[#This Row],[ROS_NUM_COR_COD_ESC_TG_POS]]-Tabla24[[#This Row],[PAS_NUM_COR_COD_ESC_TG_POS]]</f>
        <v>-0.59999999999999987</v>
      </c>
      <c r="LL136" s="15">
        <f>Tabla24[[#This Row],[ROS_DUR_COR_COD_ESC_TG_POS]]-Tabla24[[#This Row],[PAS_DUR_COR_COD_ESC_TG_POS]]</f>
        <v>-99.299999999999955</v>
      </c>
      <c r="LM136" s="15">
        <f>Tabla24[[#This Row],[ROS_NUM_COR_COD_ESC_TG_TOT]]-Tabla24[[#This Row],[PAS_NUM_COR_COD_ESC_TG_TOT]]</f>
        <v>-0.4528735632183909</v>
      </c>
      <c r="LN136" s="15">
        <f>Tabla24[[#This Row],[ROS_DUR_COR_COD_ESC_TG_TOT]]-Tabla24[[#This Row],[PAS_DUR_COR_COD_ESC_TG_TOT]]</f>
        <v>-214.03947368421052</v>
      </c>
      <c r="LO136" s="15">
        <f>Tabla24[[#This Row],[PAS_NUM_COR_COD_ROS_TG_NEG]]-Tabla24[[#This Row],[ESC_NUM_COR_COD_ROS_TG_NEG]]</f>
        <v>0.55000000000000004</v>
      </c>
      <c r="LP136" s="15">
        <f>Tabla24[[#This Row],[PAS_DUR_COR_COD_ROS_TG_NEG]]-Tabla24[[#This Row],[ESC_DUR_COR_COD_ROS_TG_NEG]]</f>
        <v>319.85714285714283</v>
      </c>
      <c r="LQ136" s="15">
        <f>Tabla24[[#This Row],[PAS_NUM_COR_COD_ROS_TG_NEU]]-Tabla24[[#This Row],[ESC_NUM_COR_COD_ROS_TG_NEU]]</f>
        <v>0.25</v>
      </c>
      <c r="LR136" s="15">
        <f>Tabla24[[#This Row],[PAS_DUR_COR_COD_ROS_TG_NEU]]-Tabla24[[#This Row],[ESC_DUR_COR_COD_ROS_TG_NEU]]</f>
        <v>-57.730769230769283</v>
      </c>
      <c r="LS136" s="15">
        <f>Tabla24[[#This Row],[PAS_NUM_COR_COD_ROS_TG_POS]]-Tabla24[[#This Row],[ESC_NUM_COR_COD_ROS_TG_POS]]</f>
        <v>1.65</v>
      </c>
      <c r="LT136" s="15">
        <f>Tabla24[[#This Row],[PAS_DUR_COR_COD_ROS_TG_POS]]-Tabla24[[#This Row],[ESC_DUR_COR_COD_ROS_TG_POS]]</f>
        <v>433.36666666666667</v>
      </c>
      <c r="LU136" s="15">
        <f>Tabla24[[#This Row],[PAS_NUM_COR_COD_ROS_TG_TOT]]-Tabla24[[#This Row],[ESC_NUM_COR_COD_ROS_TG_TOT]]</f>
        <v>0.81666666666666665</v>
      </c>
      <c r="LV136" s="15">
        <f>Tabla24[[#This Row],[PAS_DUR_COR_COD_ROS_TG_TOT]]-Tabla24[[#This Row],[ESC_DUR_COR_COD_ROS_TG_TOT]]</f>
        <v>239.36340852130326</v>
      </c>
      <c r="LW136" s="15">
        <f>Tabla24[[#This Row],[PAS_NUM_COR_COD_ESC_TG_NEG]]-Tabla24[[#This Row],[ESC_NUM_COR_COD_ESC_TG_NEG]]</f>
        <v>-0.89999999999999991</v>
      </c>
      <c r="LX136" s="15">
        <f>Tabla24[[#This Row],[PAS_DUR_COR_COD_ESC_TG_NEG]]-Tabla24[[#This Row],[ESC_DUR_COR_COD_ESC_TG_NEG]]</f>
        <v>208.25</v>
      </c>
      <c r="LY136" s="15">
        <f>Tabla24[[#This Row],[PAS_NUM_COR_COD_ESC_TG_NEU]]-Tabla24[[#This Row],[ESC_NUM_COR_COD_ESC_TG_NEU]]</f>
        <v>0.90000000000000013</v>
      </c>
      <c r="LZ136" s="15">
        <f>Tabla24[[#This Row],[PAS_DUR_COR_COD_ESC_TG_NEU]]-Tabla24[[#This Row],[ESC_DUR_COR_COD_ESC_TG_NEU]]</f>
        <v>192.27678571428567</v>
      </c>
      <c r="MA136" s="15">
        <f>Tabla24[[#This Row],[PAS_NUM_COR_COD_ESC_TG_POS]]-Tabla24[[#This Row],[ESC_NUM_COR_COD_ESC_TG_POS]]</f>
        <v>-0.10000000000000009</v>
      </c>
      <c r="MB136" s="15">
        <f>Tabla24[[#This Row],[PAS_DUR_COR_COD_ESC_TG_POS]]-Tabla24[[#This Row],[ESC_DUR_COR_COD_ESC_TG_POS]]</f>
        <v>-293.16666666666663</v>
      </c>
      <c r="MC136" s="15">
        <f>Tabla24[[#This Row],[PAS_NUM_COR_COD_ESC_TG_TOT]]-Tabla24[[#This Row],[ESC_NUM_COR_COD_ESC_TG_TOT]]</f>
        <v>-3.3333333333333215E-2</v>
      </c>
      <c r="MD136" s="15">
        <f>Tabla24[[#This Row],[PAS_DUR_COR_COD_ESC_TG_TOT]]-Tabla24[[#This Row],[ESC_DUR_COR_COD_ESC_TG_TOT]]</f>
        <v>50.122807017543892</v>
      </c>
    </row>
    <row r="137" spans="1:34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  <c r="KY137" s="15">
        <f>Tabla24[[#This Row],[ROS_NUM_COR_COD_ROS_TG_NEG]]-Tabla24[[#This Row],[PAS_NUM_COR_COD_ROS_TG_NEG]]</f>
        <v>0</v>
      </c>
      <c r="KZ137" s="15">
        <f>Tabla24[[#This Row],[ROS_DUR_COR_COD_ROS_TG_NEG]]-Tabla24[[#This Row],[PAS_DUR_COR_COD_ROS_TG_NEG]]</f>
        <v>0</v>
      </c>
      <c r="LA137" s="15">
        <f>Tabla24[[#This Row],[ROS_NUM_COR_COD_ROS_TG_NEU]]-Tabla24[[#This Row],[PAS_NUM_COR_COD_ROS_TG_NEU]]</f>
        <v>0</v>
      </c>
      <c r="LB137" s="15">
        <f>Tabla24[[#This Row],[ROS_DUR_COR_COD_ROS_TG_NEU]]-Tabla24[[#This Row],[PAS_DUR_COR_COD_ROS_TG_NEU]]</f>
        <v>0</v>
      </c>
      <c r="LC137" s="15">
        <f>Tabla24[[#This Row],[ROS_NUM_COR_COD_ROS_TG_POS]]-Tabla24[[#This Row],[PAS_NUM_COR_COD_ROS_TG_POS]]</f>
        <v>0</v>
      </c>
      <c r="LD137" s="15">
        <f>Tabla24[[#This Row],[ROS_DUR_COR_COD_ROS_TG_POS]]-Tabla24[[#This Row],[PAS_DUR_COR_COD_ROS_TG_POS]]</f>
        <v>0</v>
      </c>
      <c r="LE137" s="15">
        <f>Tabla24[[#This Row],[ROS_NUM_COR_COD_ROS_TG_TOT]]-Tabla24[[#This Row],[PAS_NUM_COR_COD_ROS_TG_TOT]]</f>
        <v>0</v>
      </c>
      <c r="LF137" s="15">
        <f>Tabla24[[#This Row],[ROS_DUR_COR_COD_ROS_TG_TOT]]-Tabla24[[#This Row],[PAS_DUR_COR_COD_ROS_TG_TOT]]</f>
        <v>0</v>
      </c>
      <c r="LG137" s="15">
        <f>Tabla24[[#This Row],[ROS_NUM_COR_COD_ESC_TG_NEG]]-Tabla24[[#This Row],[PAS_NUM_COR_COD_ESC_TG_NEG]]</f>
        <v>0</v>
      </c>
      <c r="LH137" s="15">
        <f>Tabla24[[#This Row],[ROS_DUR_COR_COD_ESC_TG_NEG]]-Tabla24[[#This Row],[PAS_DUR_COR_COD_ESC_TG_NEG]]</f>
        <v>0</v>
      </c>
      <c r="LI137" s="15">
        <f>Tabla24[[#This Row],[ROS_NUM_COR_COD_ESC_TG_NEU]]-Tabla24[[#This Row],[PAS_NUM_COR_COD_ESC_TG_NEU]]</f>
        <v>0</v>
      </c>
      <c r="LJ137" s="15">
        <f>Tabla24[[#This Row],[ROS_NUM_COR_COD_ESC_TG_NEG]]-Tabla24[[#This Row],[PAS_NUM_COR_COD_ESC_TG_NEG]]</f>
        <v>0</v>
      </c>
      <c r="LK137" s="15">
        <f>Tabla24[[#This Row],[ROS_NUM_COR_COD_ESC_TG_POS]]-Tabla24[[#This Row],[PAS_NUM_COR_COD_ESC_TG_POS]]</f>
        <v>0</v>
      </c>
      <c r="LL137" s="15">
        <f>Tabla24[[#This Row],[ROS_DUR_COR_COD_ESC_TG_POS]]-Tabla24[[#This Row],[PAS_DUR_COR_COD_ESC_TG_POS]]</f>
        <v>0</v>
      </c>
      <c r="LM137" s="15">
        <f>Tabla24[[#This Row],[ROS_NUM_COR_COD_ESC_TG_TOT]]-Tabla24[[#This Row],[PAS_NUM_COR_COD_ESC_TG_TOT]]</f>
        <v>0</v>
      </c>
      <c r="LN137" s="15">
        <f>Tabla24[[#This Row],[ROS_DUR_COR_COD_ESC_TG_TOT]]-Tabla24[[#This Row],[PAS_DUR_COR_COD_ESC_TG_TOT]]</f>
        <v>0</v>
      </c>
      <c r="LO137" s="15">
        <f>Tabla24[[#This Row],[PAS_NUM_COR_COD_ROS_TG_NEG]]-Tabla24[[#This Row],[ESC_NUM_COR_COD_ROS_TG_NEG]]</f>
        <v>-2.7</v>
      </c>
      <c r="LP137" s="15">
        <f>Tabla24[[#This Row],[PAS_DUR_COR_COD_ROS_TG_NEG]]-Tabla24[[#This Row],[ESC_DUR_COR_COD_ROS_TG_NEG]]</f>
        <v>-758.28571428571433</v>
      </c>
      <c r="LQ137" s="15">
        <f>Tabla24[[#This Row],[PAS_NUM_COR_COD_ROS_TG_NEU]]-Tabla24[[#This Row],[ESC_NUM_COR_COD_ROS_TG_NEU]]</f>
        <v>-4.3</v>
      </c>
      <c r="LR137" s="15">
        <f>Tabla24[[#This Row],[PAS_DUR_COR_COD_ROS_TG_NEU]]-Tabla24[[#This Row],[ESC_DUR_COR_COD_ROS_TG_NEU]]</f>
        <v>-1352.5</v>
      </c>
      <c r="LS137" s="15">
        <f>Tabla24[[#This Row],[PAS_NUM_COR_COD_ROS_TG_POS]]-Tabla24[[#This Row],[ESC_NUM_COR_COD_ROS_TG_POS]]</f>
        <v>-3.4</v>
      </c>
      <c r="LT137" s="15">
        <f>Tabla24[[#This Row],[PAS_DUR_COR_COD_ROS_TG_POS]]-Tabla24[[#This Row],[ESC_DUR_COR_COD_ROS_TG_POS]]</f>
        <v>-1065.125</v>
      </c>
      <c r="LU137" s="15">
        <f>Tabla24[[#This Row],[PAS_NUM_COR_COD_ROS_TG_TOT]]-Tabla24[[#This Row],[ESC_NUM_COR_COD_ROS_TG_TOT]]</f>
        <v>-3.4666666666666668</v>
      </c>
      <c r="LV137" s="15">
        <f>Tabla24[[#This Row],[PAS_DUR_COR_COD_ROS_TG_TOT]]-Tabla24[[#This Row],[ESC_DUR_COR_COD_ROS_TG_TOT]]</f>
        <v>-1071.695652173913</v>
      </c>
      <c r="LW137" s="15">
        <f>Tabla24[[#This Row],[PAS_NUM_COR_COD_ESC_TG_NEG]]-Tabla24[[#This Row],[ESC_NUM_COR_COD_ESC_TG_NEG]]</f>
        <v>-4.4000000000000004</v>
      </c>
      <c r="LX137" s="15">
        <f>Tabla24[[#This Row],[PAS_DUR_COR_COD_ESC_TG_NEG]]-Tabla24[[#This Row],[ESC_DUR_COR_COD_ESC_TG_NEG]]</f>
        <v>-1260.7777777777778</v>
      </c>
      <c r="LY137" s="15">
        <f>Tabla24[[#This Row],[PAS_NUM_COR_COD_ESC_TG_NEU]]-Tabla24[[#This Row],[ESC_NUM_COR_COD_ESC_TG_NEU]]</f>
        <v>-3</v>
      </c>
      <c r="LZ137" s="15">
        <f>Tabla24[[#This Row],[PAS_DUR_COR_COD_ESC_TG_NEU]]-Tabla24[[#This Row],[ESC_DUR_COR_COD_ESC_TG_NEU]]</f>
        <v>-871.875</v>
      </c>
      <c r="MA137" s="15">
        <f>Tabla24[[#This Row],[PAS_NUM_COR_COD_ESC_TG_POS]]-Tabla24[[#This Row],[ESC_NUM_COR_COD_ESC_TG_POS]]</f>
        <v>-4.2</v>
      </c>
      <c r="MB137" s="15">
        <f>Tabla24[[#This Row],[PAS_DUR_COR_COD_ESC_TG_POS]]-Tabla24[[#This Row],[ESC_DUR_COR_COD_ESC_TG_POS]]</f>
        <v>-1184.7777777777778</v>
      </c>
      <c r="MC137" s="15">
        <f>Tabla24[[#This Row],[PAS_NUM_COR_COD_ESC_TG_TOT]]-Tabla24[[#This Row],[ESC_NUM_COR_COD_ESC_TG_TOT]]</f>
        <v>-3.8666666666666667</v>
      </c>
      <c r="MD137" s="15">
        <f>Tabla24[[#This Row],[PAS_DUR_COR_COD_ESC_TG_TOT]]-Tabla24[[#This Row],[ESC_DUR_COR_COD_ESC_TG_TOT]]</f>
        <v>-1114.8076923076924</v>
      </c>
    </row>
    <row r="138" spans="1:342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  <c r="KY138" s="15">
        <f>Tabla24[[#This Row],[ROS_NUM_COR_COD_ROS_TG_NEG]]-Tabla24[[#This Row],[PAS_NUM_COR_COD_ROS_TG_NEG]]</f>
        <v>1.5972222222222223</v>
      </c>
      <c r="KZ138" s="15">
        <f>Tabla24[[#This Row],[ROS_DUR_COR_COD_ROS_TG_NEG]]-Tabla24[[#This Row],[PAS_DUR_COR_COD_ROS_TG_NEG]]</f>
        <v>688.49722222222215</v>
      </c>
      <c r="LA138" s="15">
        <f>Tabla24[[#This Row],[ROS_NUM_COR_COD_ROS_TG_NEU]]-Tabla24[[#This Row],[PAS_NUM_COR_COD_ROS_TG_NEU]]</f>
        <v>2.2500000000000004</v>
      </c>
      <c r="LB138" s="15">
        <f>Tabla24[[#This Row],[ROS_DUR_COR_COD_ROS_TG_NEU]]-Tabla24[[#This Row],[PAS_DUR_COR_COD_ROS_TG_NEU]]</f>
        <v>864.95897435897427</v>
      </c>
      <c r="LC138" s="15">
        <f>Tabla24[[#This Row],[ROS_NUM_COR_COD_ROS_TG_POS]]-Tabla24[[#This Row],[PAS_NUM_COR_COD_ROS_TG_POS]]</f>
        <v>2.4999999999999911E-2</v>
      </c>
      <c r="LD138" s="15">
        <f>Tabla24[[#This Row],[ROS_DUR_COR_COD_ROS_TG_POS]]-Tabla24[[#This Row],[PAS_DUR_COR_COD_ROS_TG_POS]]</f>
        <v>690.8315018315019</v>
      </c>
      <c r="LE138" s="15">
        <f>Tabla24[[#This Row],[ROS_NUM_COR_COD_ROS_TG_TOT]]-Tabla24[[#This Row],[PAS_NUM_COR_COD_ROS_TG_TOT]]</f>
        <v>1.2729885057471262</v>
      </c>
      <c r="LF138" s="15">
        <f>Tabla24[[#This Row],[ROS_DUR_COR_COD_ROS_TG_TOT]]-Tabla24[[#This Row],[PAS_DUR_COR_COD_ROS_TG_TOT]]</f>
        <v>750.08279009126466</v>
      </c>
      <c r="LG138" s="15">
        <f>Tabla24[[#This Row],[ROS_NUM_COR_COD_ESC_TG_NEG]]-Tabla24[[#This Row],[PAS_NUM_COR_COD_ESC_TG_NEG]]</f>
        <v>-0.74444444444444424</v>
      </c>
      <c r="LH138" s="15">
        <f>Tabla24[[#This Row],[ROS_DUR_COR_COD_ESC_TG_NEG]]-Tabla24[[#This Row],[PAS_DUR_COR_COD_ESC_TG_NEG]]</f>
        <v>153.41052631578953</v>
      </c>
      <c r="LI138" s="15">
        <f>Tabla24[[#This Row],[ROS_NUM_COR_COD_ESC_TG_NEU]]-Tabla24[[#This Row],[PAS_NUM_COR_COD_ESC_TG_NEU]]</f>
        <v>-1.4000000000000001</v>
      </c>
      <c r="LJ138" s="15">
        <f>Tabla24[[#This Row],[ROS_NUM_COR_COD_ESC_TG_NEG]]-Tabla24[[#This Row],[PAS_NUM_COR_COD_ESC_TG_NEG]]</f>
        <v>-0.74444444444444424</v>
      </c>
      <c r="LK138" s="15">
        <f>Tabla24[[#This Row],[ROS_NUM_COR_COD_ESC_TG_POS]]-Tabla24[[#This Row],[PAS_NUM_COR_COD_ESC_TG_POS]]</f>
        <v>0.72500000000000009</v>
      </c>
      <c r="LL138" s="15">
        <f>Tabla24[[#This Row],[ROS_DUR_COR_COD_ESC_TG_POS]]-Tabla24[[#This Row],[PAS_DUR_COR_COD_ESC_TG_POS]]</f>
        <v>457.780303030303</v>
      </c>
      <c r="LM138" s="15">
        <f>Tabla24[[#This Row],[ROS_NUM_COR_COD_ESC_TG_TOT]]-Tabla24[[#This Row],[PAS_NUM_COR_COD_ESC_TG_TOT]]</f>
        <v>-0.46178160919540234</v>
      </c>
      <c r="LN138" s="15">
        <f>Tabla24[[#This Row],[ROS_DUR_COR_COD_ESC_TG_TOT]]-Tabla24[[#This Row],[PAS_DUR_COR_COD_ESC_TG_TOT]]</f>
        <v>196.65094339622647</v>
      </c>
      <c r="LO138" s="15">
        <f>Tabla24[[#This Row],[PAS_NUM_COR_COD_ROS_TG_NEG]]-Tabla24[[#This Row],[ESC_NUM_COR_COD_ROS_TG_NEG]]</f>
        <v>1.925</v>
      </c>
      <c r="LP138" s="15">
        <f>Tabla24[[#This Row],[PAS_DUR_COR_COD_ROS_TG_NEG]]-Tabla24[[#This Row],[ESC_DUR_COR_COD_ROS_TG_NEG]]</f>
        <v>408.15357142857147</v>
      </c>
      <c r="LQ138" s="15">
        <f>Tabla24[[#This Row],[PAS_NUM_COR_COD_ROS_TG_NEU]]-Tabla24[[#This Row],[ESC_NUM_COR_COD_ROS_TG_NEU]]</f>
        <v>1.5499999999999998</v>
      </c>
      <c r="LR138" s="15">
        <f>Tabla24[[#This Row],[PAS_DUR_COR_COD_ROS_TG_NEU]]-Tabla24[[#This Row],[ESC_DUR_COR_COD_ROS_TG_NEU]]</f>
        <v>-191.60897435897436</v>
      </c>
      <c r="LS138" s="15">
        <f>Tabla24[[#This Row],[PAS_NUM_COR_COD_ROS_TG_POS]]-Tabla24[[#This Row],[ESC_NUM_COR_COD_ROS_TG_POS]]</f>
        <v>0.375</v>
      </c>
      <c r="LT138" s="15">
        <f>Tabla24[[#This Row],[PAS_DUR_COR_COD_ROS_TG_POS]]-Tabla24[[#This Row],[ESC_DUR_COR_COD_ROS_TG_POS]]</f>
        <v>90.692307692307622</v>
      </c>
      <c r="LU138" s="15">
        <f>Tabla24[[#This Row],[PAS_NUM_COR_COD_ROS_TG_TOT]]-Tabla24[[#This Row],[ESC_NUM_COR_COD_ROS_TG_TOT]]</f>
        <v>1.2833333333333332</v>
      </c>
      <c r="LV138" s="15">
        <f>Tabla24[[#This Row],[PAS_DUR_COR_COD_ROS_TG_TOT]]-Tabla24[[#This Row],[ESC_DUR_COR_COD_ROS_TG_TOT]]</f>
        <v>128.53644067796608</v>
      </c>
      <c r="LW138" s="15">
        <f>Tabla24[[#This Row],[PAS_NUM_COR_COD_ESC_TG_NEG]]-Tabla24[[#This Row],[ESC_NUM_COR_COD_ESC_TG_NEG]]</f>
        <v>-3.6000000000000005</v>
      </c>
      <c r="LX138" s="15">
        <f>Tabla24[[#This Row],[PAS_DUR_COR_COD_ESC_TG_NEG]]-Tabla24[[#This Row],[ESC_DUR_COR_COD_ESC_TG_NEG]]</f>
        <v>-993.71052631578948</v>
      </c>
      <c r="LY138" s="15">
        <f>Tabla24[[#This Row],[PAS_NUM_COR_COD_ESC_TG_NEU]]-Tabla24[[#This Row],[ESC_NUM_COR_COD_ESC_TG_NEU]]</f>
        <v>-1.9999999999999996</v>
      </c>
      <c r="LZ138" s="15">
        <f>Tabla24[[#This Row],[PAS_DUR_COR_COD_ESC_TG_NEU]]-Tabla24[[#This Row],[ESC_DUR_COR_COD_ESC_TG_NEU]]</f>
        <v>-783.93214285714282</v>
      </c>
      <c r="MA138" s="15">
        <f>Tabla24[[#This Row],[PAS_NUM_COR_COD_ESC_TG_POS]]-Tabla24[[#This Row],[ESC_NUM_COR_COD_ESC_TG_POS]]</f>
        <v>-0.92500000000000027</v>
      </c>
      <c r="MB138" s="15">
        <f>Tabla24[[#This Row],[PAS_DUR_COR_COD_ESC_TG_POS]]-Tabla24[[#This Row],[ESC_DUR_COR_COD_ESC_TG_POS]]</f>
        <v>-672.31601731601722</v>
      </c>
      <c r="MC138" s="15">
        <f>Tabla24[[#This Row],[PAS_NUM_COR_COD_ESC_TG_TOT]]-Tabla24[[#This Row],[ESC_NUM_COR_COD_ESC_TG_TOT]]</f>
        <v>-2.1749999999999998</v>
      </c>
      <c r="MD138" s="15">
        <f>Tabla24[[#This Row],[PAS_DUR_COR_COD_ESC_TG_TOT]]-Tabla24[[#This Row],[ESC_DUR_COR_COD_ESC_TG_TOT]]</f>
        <v>-832.83094339622653</v>
      </c>
    </row>
    <row r="139" spans="1:34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  <c r="KY139" s="15">
        <f>Tabla24[[#This Row],[ROS_NUM_COR_COD_ROS_TG_NEG]]-Tabla24[[#This Row],[PAS_NUM_COR_COD_ROS_TG_NEG]]</f>
        <v>1.9500000000000002</v>
      </c>
      <c r="KZ139" s="15">
        <f>Tabla24[[#This Row],[ROS_DUR_COR_COD_ROS_TG_NEG]]-Tabla24[[#This Row],[PAS_DUR_COR_COD_ROS_TG_NEG]]</f>
        <v>-465.91666666666663</v>
      </c>
      <c r="LA139" s="15">
        <f>Tabla24[[#This Row],[ROS_NUM_COR_COD_ROS_TG_NEU]]-Tabla24[[#This Row],[PAS_NUM_COR_COD_ROS_TG_NEU]]</f>
        <v>4.0555555555555554</v>
      </c>
      <c r="LB139" s="15">
        <f>Tabla24[[#This Row],[ROS_DUR_COR_COD_ROS_TG_NEU]]-Tabla24[[#This Row],[PAS_DUR_COR_COD_ROS_TG_NEU]]</f>
        <v>276.31944444444434</v>
      </c>
      <c r="LC139" s="15">
        <f>Tabla24[[#This Row],[ROS_NUM_COR_COD_ROS_TG_POS]]-Tabla24[[#This Row],[PAS_NUM_COR_COD_ROS_TG_POS]]</f>
        <v>1.8947368421052633</v>
      </c>
      <c r="LD139" s="15">
        <f>Tabla24[[#This Row],[ROS_DUR_COR_COD_ROS_TG_POS]]-Tabla24[[#This Row],[PAS_DUR_COR_COD_ROS_TG_POS]]</f>
        <v>-75.222222222222172</v>
      </c>
      <c r="LE139" s="15">
        <f>Tabla24[[#This Row],[ROS_NUM_COR_COD_ROS_TG_TOT]]-Tabla24[[#This Row],[PAS_NUM_COR_COD_ROS_TG_TOT]]</f>
        <v>2.7056530214424948</v>
      </c>
      <c r="LF139" s="15">
        <f>Tabla24[[#This Row],[ROS_DUR_COR_COD_ROS_TG_TOT]]-Tabla24[[#This Row],[PAS_DUR_COR_COD_ROS_TG_TOT]]</f>
        <v>-50.681666666666843</v>
      </c>
      <c r="LG139" s="15">
        <f>Tabla24[[#This Row],[ROS_NUM_COR_COD_ESC_TG_NEG]]-Tabla24[[#This Row],[PAS_NUM_COR_COD_ESC_TG_NEG]]</f>
        <v>3.8357142857142854</v>
      </c>
      <c r="LH139" s="15">
        <f>Tabla24[[#This Row],[ROS_DUR_COR_COD_ESC_TG_NEG]]-Tabla24[[#This Row],[PAS_DUR_COR_COD_ESC_TG_NEG]]</f>
        <v>402.82500000000005</v>
      </c>
      <c r="LI139" s="15">
        <f>Tabla24[[#This Row],[ROS_NUM_COR_COD_ESC_TG_NEU]]-Tabla24[[#This Row],[PAS_NUM_COR_COD_ESC_TG_NEU]]</f>
        <v>-6.6666666666666652E-2</v>
      </c>
      <c r="LJ139" s="15">
        <f>Tabla24[[#This Row],[ROS_NUM_COR_COD_ESC_TG_NEG]]-Tabla24[[#This Row],[PAS_NUM_COR_COD_ESC_TG_NEG]]</f>
        <v>3.8357142857142854</v>
      </c>
      <c r="LK139" s="15">
        <f>Tabla24[[#This Row],[ROS_NUM_COR_COD_ESC_TG_POS]]-Tabla24[[#This Row],[PAS_NUM_COR_COD_ESC_TG_POS]]</f>
        <v>1.7473684210526312</v>
      </c>
      <c r="LL139" s="15">
        <f>Tabla24[[#This Row],[ROS_DUR_COR_COD_ESC_TG_POS]]-Tabla24[[#This Row],[PAS_DUR_COR_COD_ESC_TG_POS]]</f>
        <v>159.67142857142869</v>
      </c>
      <c r="LM139" s="15">
        <f>Tabla24[[#This Row],[ROS_NUM_COR_COD_ESC_TG_TOT]]-Tabla24[[#This Row],[PAS_NUM_COR_COD_ESC_TG_TOT]]</f>
        <v>1.6510721247563351</v>
      </c>
      <c r="LN139" s="15">
        <f>Tabla24[[#This Row],[ROS_DUR_COR_COD_ESC_TG_TOT]]-Tabla24[[#This Row],[PAS_DUR_COR_COD_ESC_TG_TOT]]</f>
        <v>311.28148148148159</v>
      </c>
      <c r="LO139" s="15">
        <f>Tabla24[[#This Row],[PAS_NUM_COR_COD_ROS_TG_NEG]]-Tabla24[[#This Row],[ESC_NUM_COR_COD_ROS_TG_NEG]]</f>
        <v>0.54999999999999982</v>
      </c>
      <c r="LP139" s="15">
        <f>Tabla24[[#This Row],[PAS_DUR_COR_COD_ROS_TG_NEG]]-Tabla24[[#This Row],[ESC_DUR_COR_COD_ROS_TG_NEG]]</f>
        <v>583.25</v>
      </c>
      <c r="LQ139" s="15">
        <f>Tabla24[[#This Row],[PAS_NUM_COR_COD_ROS_TG_NEU]]-Tabla24[[#This Row],[ESC_NUM_COR_COD_ROS_TG_NEU]]</f>
        <v>0.44444444444444442</v>
      </c>
      <c r="LR139" s="15">
        <f>Tabla24[[#This Row],[PAS_DUR_COR_COD_ROS_TG_NEU]]-Tabla24[[#This Row],[ESC_DUR_COR_COD_ROS_TG_NEU]]</f>
        <v>76.125</v>
      </c>
      <c r="LS139" s="15">
        <f>Tabla24[[#This Row],[PAS_NUM_COR_COD_ROS_TG_POS]]-Tabla24[[#This Row],[ESC_NUM_COR_COD_ROS_TG_POS]]</f>
        <v>1.6052631578947367</v>
      </c>
      <c r="LT139" s="15">
        <f>Tabla24[[#This Row],[PAS_DUR_COR_COD_ROS_TG_POS]]-Tabla24[[#This Row],[ESC_DUR_COR_COD_ROS_TG_POS]]</f>
        <v>870.77777777777783</v>
      </c>
      <c r="LU139" s="15">
        <f>Tabla24[[#This Row],[PAS_NUM_COR_COD_ROS_TG_TOT]]-Tabla24[[#This Row],[ESC_NUM_COR_COD_ROS_TG_TOT]]</f>
        <v>0.84278002699055343</v>
      </c>
      <c r="LV139" s="15">
        <f>Tabla24[[#This Row],[PAS_DUR_COR_COD_ROS_TG_TOT]]-Tabla24[[#This Row],[ESC_DUR_COR_COD_ROS_TG_TOT]]</f>
        <v>500.84000000000015</v>
      </c>
      <c r="LW139" s="15">
        <f>Tabla24[[#This Row],[PAS_NUM_COR_COD_ESC_TG_NEG]]-Tabla24[[#This Row],[ESC_NUM_COR_COD_ESC_TG_NEG]]</f>
        <v>0.32499999999999996</v>
      </c>
      <c r="LX139" s="15">
        <f>Tabla24[[#This Row],[PAS_DUR_COR_COD_ESC_TG_NEG]]-Tabla24[[#This Row],[ESC_DUR_COR_COD_ESC_TG_NEG]]</f>
        <v>-209.125</v>
      </c>
      <c r="LY139" s="15">
        <f>Tabla24[[#This Row],[PAS_NUM_COR_COD_ESC_TG_NEU]]-Tabla24[[#This Row],[ESC_NUM_COR_COD_ESC_TG_NEU]]</f>
        <v>1.2666666666666666</v>
      </c>
      <c r="LZ139" s="15">
        <f>Tabla24[[#This Row],[PAS_DUR_COR_COD_ESC_TG_NEU]]-Tabla24[[#This Row],[ESC_DUR_COR_COD_ESC_TG_NEU]]</f>
        <v>667.11111111111109</v>
      </c>
      <c r="MA139" s="15">
        <f>Tabla24[[#This Row],[PAS_NUM_COR_COD_ESC_TG_POS]]-Tabla24[[#This Row],[ESC_NUM_COR_COD_ESC_TG_POS]]</f>
        <v>1.0526315789473686</v>
      </c>
      <c r="MB139" s="15">
        <f>Tabla24[[#This Row],[PAS_DUR_COR_COD_ESC_TG_POS]]-Tabla24[[#This Row],[ESC_DUR_COR_COD_ESC_TG_POS]]</f>
        <v>122.56666666666661</v>
      </c>
      <c r="MC139" s="15">
        <f>Tabla24[[#This Row],[PAS_NUM_COR_COD_ESC_TG_TOT]]-Tabla24[[#This Row],[ESC_NUM_COR_COD_ESC_TG_TOT]]</f>
        <v>0.91160593792172739</v>
      </c>
      <c r="MD139" s="15">
        <f>Tabla24[[#This Row],[PAS_DUR_COR_COD_ESC_TG_TOT]]-Tabla24[[#This Row],[ESC_DUR_COR_COD_ESC_TG_TOT]]</f>
        <v>250.60185185185185</v>
      </c>
    </row>
    <row r="140" spans="1:342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  <c r="KY140" s="15">
        <f>Tabla24[[#This Row],[ROS_NUM_COR_COD_ROS_TG_NEG]]-Tabla24[[#This Row],[PAS_NUM_COR_COD_ROS_TG_NEG]]</f>
        <v>-1.1944444444444446</v>
      </c>
      <c r="KZ140" s="15">
        <f>Tabla24[[#This Row],[ROS_DUR_COR_COD_ROS_TG_NEG]]-Tabla24[[#This Row],[PAS_DUR_COR_COD_ROS_TG_NEG]]</f>
        <v>157.375</v>
      </c>
      <c r="LA140" s="15">
        <f>Tabla24[[#This Row],[ROS_NUM_COR_COD_ROS_TG_NEU]]-Tabla24[[#This Row],[PAS_NUM_COR_COD_ROS_TG_NEU]]</f>
        <v>-0.25</v>
      </c>
      <c r="LB140" s="15">
        <f>Tabla24[[#This Row],[ROS_DUR_COR_COD_ROS_TG_NEU]]-Tabla24[[#This Row],[PAS_DUR_COR_COD_ROS_TG_NEU]]</f>
        <v>157.69924812030081</v>
      </c>
      <c r="LC140" s="15">
        <f>Tabla24[[#This Row],[ROS_NUM_COR_COD_ROS_TG_POS]]-Tabla24[[#This Row],[PAS_NUM_COR_COD_ROS_TG_POS]]</f>
        <v>-0.94444444444444464</v>
      </c>
      <c r="LD140" s="15">
        <f>Tabla24[[#This Row],[ROS_DUR_COR_COD_ROS_TG_POS]]-Tabla24[[#This Row],[PAS_DUR_COR_COD_ROS_TG_POS]]</f>
        <v>-39.986111111111086</v>
      </c>
      <c r="LE140" s="15">
        <f>Tabla24[[#This Row],[ROS_NUM_COR_COD_ROS_TG_TOT]]-Tabla24[[#This Row],[PAS_NUM_COR_COD_ROS_TG_TOT]]</f>
        <v>-0.73214285714285721</v>
      </c>
      <c r="LF140" s="15">
        <f>Tabla24[[#This Row],[ROS_DUR_COR_COD_ROS_TG_TOT]]-Tabla24[[#This Row],[PAS_DUR_COR_COD_ROS_TG_TOT]]</f>
        <v>82.301886792452819</v>
      </c>
      <c r="LG140" s="15">
        <f>Tabla24[[#This Row],[ROS_NUM_COR_COD_ESC_TG_NEG]]-Tabla24[[#This Row],[PAS_NUM_COR_COD_ESC_TG_NEG]]</f>
        <v>-0.80555555555555536</v>
      </c>
      <c r="LH140" s="15">
        <f>Tabla24[[#This Row],[ROS_DUR_COR_COD_ESC_TG_NEG]]-Tabla24[[#This Row],[PAS_DUR_COR_COD_ESC_TG_NEG]]</f>
        <v>135.52499999999998</v>
      </c>
      <c r="LI140" s="15">
        <f>Tabla24[[#This Row],[ROS_NUM_COR_COD_ESC_TG_NEU]]-Tabla24[[#This Row],[PAS_NUM_COR_COD_ESC_TG_NEU]]</f>
        <v>-0.80000000000000027</v>
      </c>
      <c r="LJ140" s="15">
        <f>Tabla24[[#This Row],[ROS_NUM_COR_COD_ESC_TG_NEG]]-Tabla24[[#This Row],[PAS_NUM_COR_COD_ESC_TG_NEG]]</f>
        <v>-0.80555555555555536</v>
      </c>
      <c r="LK140" s="15">
        <f>Tabla24[[#This Row],[ROS_NUM_COR_COD_ESC_TG_POS]]-Tabla24[[#This Row],[PAS_NUM_COR_COD_ESC_TG_POS]]</f>
        <v>1.5999999999999996</v>
      </c>
      <c r="LL140" s="15">
        <f>Tabla24[[#This Row],[ROS_DUR_COR_COD_ESC_TG_POS]]-Tabla24[[#This Row],[PAS_DUR_COR_COD_ESC_TG_POS]]</f>
        <v>330.07142857142856</v>
      </c>
      <c r="LM140" s="15">
        <f>Tabla24[[#This Row],[ROS_NUM_COR_COD_ESC_TG_TOT]]-Tabla24[[#This Row],[PAS_NUM_COR_COD_ESC_TG_TOT]]</f>
        <v>1.7857142857142794E-2</v>
      </c>
      <c r="LN140" s="15">
        <f>Tabla24[[#This Row],[ROS_DUR_COR_COD_ESC_TG_TOT]]-Tabla24[[#This Row],[PAS_DUR_COR_COD_ESC_TG_TOT]]</f>
        <v>263.48936170212767</v>
      </c>
      <c r="LO140" s="15">
        <f>Tabla24[[#This Row],[PAS_NUM_COR_COD_ROS_TG_NEG]]-Tabla24[[#This Row],[ESC_NUM_COR_COD_ROS_TG_NEG]]</f>
        <v>-0.38888888888888884</v>
      </c>
      <c r="LP140" s="15">
        <f>Tabla24[[#This Row],[PAS_DUR_COR_COD_ROS_TG_NEG]]-Tabla24[[#This Row],[ESC_DUR_COR_COD_ROS_TG_NEG]]</f>
        <v>-210.375</v>
      </c>
      <c r="LQ140" s="15">
        <f>Tabla24[[#This Row],[PAS_NUM_COR_COD_ROS_TG_NEU]]-Tabla24[[#This Row],[ESC_NUM_COR_COD_ROS_TG_NEU]]</f>
        <v>0.66111111111111098</v>
      </c>
      <c r="LR140" s="15">
        <f>Tabla24[[#This Row],[PAS_DUR_COR_COD_ROS_TG_NEU]]-Tabla24[[#This Row],[ESC_DUR_COR_COD_ROS_TG_NEU]]</f>
        <v>87.157894736842081</v>
      </c>
      <c r="LS140" s="15">
        <f>Tabla24[[#This Row],[PAS_NUM_COR_COD_ROS_TG_POS]]-Tabla24[[#This Row],[ESC_NUM_COR_COD_ROS_TG_POS]]</f>
        <v>2.4444444444444446</v>
      </c>
      <c r="LT140" s="15">
        <f>Tabla24[[#This Row],[PAS_DUR_COR_COD_ROS_TG_POS]]-Tabla24[[#This Row],[ESC_DUR_COR_COD_ROS_TG_POS]]</f>
        <v>140.51111111111106</v>
      </c>
      <c r="LU140" s="15">
        <f>Tabla24[[#This Row],[PAS_NUM_COR_COD_ROS_TG_TOT]]-Tabla24[[#This Row],[ESC_NUM_COR_COD_ROS_TG_TOT]]</f>
        <v>0.91071428571428559</v>
      </c>
      <c r="LV140" s="15">
        <f>Tabla24[[#This Row],[PAS_DUR_COR_COD_ROS_TG_TOT]]-Tabla24[[#This Row],[ESC_DUR_COR_COD_ROS_TG_TOT]]</f>
        <v>0.12668463611862535</v>
      </c>
      <c r="LW140" s="15">
        <f>Tabla24[[#This Row],[PAS_NUM_COR_COD_ESC_TG_NEG]]-Tabla24[[#This Row],[ESC_NUM_COR_COD_ESC_TG_NEG]]</f>
        <v>0</v>
      </c>
      <c r="LX140" s="15">
        <f>Tabla24[[#This Row],[PAS_DUR_COR_COD_ESC_TG_NEG]]-Tabla24[[#This Row],[ESC_DUR_COR_COD_ESC_TG_NEG]]</f>
        <v>-268.625</v>
      </c>
      <c r="LY140" s="15">
        <f>Tabla24[[#This Row],[PAS_NUM_COR_COD_ESC_TG_NEU]]-Tabla24[[#This Row],[ESC_NUM_COR_COD_ESC_TG_NEU]]</f>
        <v>-0.52222222222222214</v>
      </c>
      <c r="LZ140" s="15">
        <f>Tabla24[[#This Row],[PAS_DUR_COR_COD_ESC_TG_NEU]]-Tabla24[[#This Row],[ESC_DUR_COR_COD_ESC_TG_NEU]]</f>
        <v>-244.94117647058823</v>
      </c>
      <c r="MA140" s="15">
        <f>Tabla24[[#This Row],[PAS_NUM_COR_COD_ESC_TG_POS]]-Tabla24[[#This Row],[ESC_NUM_COR_COD_ESC_TG_POS]]</f>
        <v>-2.9000000000000004</v>
      </c>
      <c r="MB140" s="15">
        <f>Tabla24[[#This Row],[PAS_DUR_COR_COD_ESC_TG_POS]]-Tabla24[[#This Row],[ESC_DUR_COR_COD_ESC_TG_POS]]</f>
        <v>-413.71428571428567</v>
      </c>
      <c r="MC140" s="15">
        <f>Tabla24[[#This Row],[PAS_NUM_COR_COD_ESC_TG_TOT]]-Tabla24[[#This Row],[ESC_NUM_COR_COD_ESC_TG_TOT]]</f>
        <v>-1.1964285714285712</v>
      </c>
      <c r="MD140" s="15">
        <f>Tabla24[[#This Row],[PAS_DUR_COR_COD_ESC_TG_TOT]]-Tabla24[[#This Row],[ESC_DUR_COR_COD_ESC_TG_TOT]]</f>
        <v>-316.57269503546104</v>
      </c>
    </row>
    <row r="141" spans="1:342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  <c r="KY141" s="15">
        <f>Tabla24[[#This Row],[ROS_NUM_COR_COD_ROS_TG_NEG]]-Tabla24[[#This Row],[PAS_NUM_COR_COD_ROS_TG_NEG]]</f>
        <v>-2.15</v>
      </c>
      <c r="KZ141" s="15">
        <f>Tabla24[[#This Row],[ROS_DUR_COR_COD_ROS_TG_NEG]]-Tabla24[[#This Row],[PAS_DUR_COR_COD_ROS_TG_NEG]]</f>
        <v>-820.66666666666663</v>
      </c>
      <c r="LA141" s="15">
        <f>Tabla24[[#This Row],[ROS_NUM_COR_COD_ROS_TG_NEU]]-Tabla24[[#This Row],[PAS_NUM_COR_COD_ROS_TG_NEU]]</f>
        <v>-1.55</v>
      </c>
      <c r="LB141" s="15">
        <f>Tabla24[[#This Row],[ROS_DUR_COR_COD_ROS_TG_NEU]]-Tabla24[[#This Row],[PAS_DUR_COR_COD_ROS_TG_NEU]]</f>
        <v>-494.07692307692309</v>
      </c>
      <c r="LC141" s="15">
        <f>Tabla24[[#This Row],[ROS_NUM_COR_COD_ROS_TG_POS]]-Tabla24[[#This Row],[PAS_NUM_COR_COD_ROS_TG_POS]]</f>
        <v>-2.263157894736842</v>
      </c>
      <c r="LD141" s="15">
        <f>Tabla24[[#This Row],[ROS_DUR_COR_COD_ROS_TG_POS]]-Tabla24[[#This Row],[PAS_DUR_COR_COD_ROS_TG_POS]]</f>
        <v>-616</v>
      </c>
      <c r="LE141" s="15">
        <f>Tabla24[[#This Row],[ROS_NUM_COR_COD_ROS_TG_TOT]]-Tabla24[[#This Row],[PAS_NUM_COR_COD_ROS_TG_TOT]]</f>
        <v>-1.9830508474576272</v>
      </c>
      <c r="LF141" s="15">
        <f>Tabla24[[#This Row],[ROS_DUR_COR_COD_ROS_TG_TOT]]-Tabla24[[#This Row],[PAS_DUR_COR_COD_ROS_TG_TOT]]</f>
        <v>-637.77499999999998</v>
      </c>
      <c r="LG141" s="15">
        <f>Tabla24[[#This Row],[ROS_NUM_COR_COD_ESC_TG_NEG]]-Tabla24[[#This Row],[PAS_NUM_COR_COD_ESC_TG_NEG]]</f>
        <v>-1.8</v>
      </c>
      <c r="LH141" s="15">
        <f>Tabla24[[#This Row],[ROS_DUR_COR_COD_ESC_TG_NEG]]-Tabla24[[#This Row],[PAS_DUR_COR_COD_ESC_TG_NEG]]</f>
        <v>-530.5</v>
      </c>
      <c r="LI141" s="15">
        <f>Tabla24[[#This Row],[ROS_NUM_COR_COD_ESC_TG_NEU]]-Tabla24[[#This Row],[PAS_NUM_COR_COD_ESC_TG_NEU]]</f>
        <v>-2.0499999999999998</v>
      </c>
      <c r="LJ141" s="15">
        <f>Tabla24[[#This Row],[ROS_NUM_COR_COD_ESC_TG_NEG]]-Tabla24[[#This Row],[PAS_NUM_COR_COD_ESC_TG_NEG]]</f>
        <v>-1.8</v>
      </c>
      <c r="LK141" s="15">
        <f>Tabla24[[#This Row],[ROS_NUM_COR_COD_ESC_TG_POS]]-Tabla24[[#This Row],[PAS_NUM_COR_COD_ESC_TG_POS]]</f>
        <v>-1.8947368421052631</v>
      </c>
      <c r="LL141" s="15">
        <f>Tabla24[[#This Row],[ROS_DUR_COR_COD_ESC_TG_POS]]-Tabla24[[#This Row],[PAS_DUR_COR_COD_ESC_TG_POS]]</f>
        <v>-513.57142857142856</v>
      </c>
      <c r="LM141" s="15">
        <f>Tabla24[[#This Row],[ROS_NUM_COR_COD_ESC_TG_TOT]]-Tabla24[[#This Row],[PAS_NUM_COR_COD_ESC_TG_TOT]]</f>
        <v>-1.9152542372881356</v>
      </c>
      <c r="LN141" s="15">
        <f>Tabla24[[#This Row],[ROS_DUR_COR_COD_ESC_TG_TOT]]-Tabla24[[#This Row],[PAS_DUR_COR_COD_ESC_TG_TOT]]</f>
        <v>-556.57142857142856</v>
      </c>
      <c r="LO141" s="15">
        <f>Tabla24[[#This Row],[PAS_NUM_COR_COD_ROS_TG_NEG]]-Tabla24[[#This Row],[ESC_NUM_COR_COD_ROS_TG_NEG]]</f>
        <v>2.15</v>
      </c>
      <c r="LP141" s="15">
        <f>Tabla24[[#This Row],[PAS_DUR_COR_COD_ROS_TG_NEG]]-Tabla24[[#This Row],[ESC_DUR_COR_COD_ROS_TG_NEG]]</f>
        <v>820.66666666666663</v>
      </c>
      <c r="LQ141" s="15">
        <f>Tabla24[[#This Row],[PAS_NUM_COR_COD_ROS_TG_NEU]]-Tabla24[[#This Row],[ESC_NUM_COR_COD_ROS_TG_NEU]]</f>
        <v>1.55</v>
      </c>
      <c r="LR141" s="15">
        <f>Tabla24[[#This Row],[PAS_DUR_COR_COD_ROS_TG_NEU]]-Tabla24[[#This Row],[ESC_DUR_COR_COD_ROS_TG_NEU]]</f>
        <v>494.07692307692309</v>
      </c>
      <c r="LS141" s="15">
        <f>Tabla24[[#This Row],[PAS_NUM_COR_COD_ROS_TG_POS]]-Tabla24[[#This Row],[ESC_NUM_COR_COD_ROS_TG_POS]]</f>
        <v>2.263157894736842</v>
      </c>
      <c r="LT141" s="15">
        <f>Tabla24[[#This Row],[PAS_DUR_COR_COD_ROS_TG_POS]]-Tabla24[[#This Row],[ESC_DUR_COR_COD_ROS_TG_POS]]</f>
        <v>616</v>
      </c>
      <c r="LU141" s="15">
        <f>Tabla24[[#This Row],[PAS_NUM_COR_COD_ROS_TG_TOT]]-Tabla24[[#This Row],[ESC_NUM_COR_COD_ROS_TG_TOT]]</f>
        <v>1.9830508474576272</v>
      </c>
      <c r="LV141" s="15">
        <f>Tabla24[[#This Row],[PAS_DUR_COR_COD_ROS_TG_TOT]]-Tabla24[[#This Row],[ESC_DUR_COR_COD_ROS_TG_TOT]]</f>
        <v>637.77499999999998</v>
      </c>
      <c r="LW141" s="15">
        <f>Tabla24[[#This Row],[PAS_NUM_COR_COD_ESC_TG_NEG]]-Tabla24[[#This Row],[ESC_NUM_COR_COD_ESC_TG_NEG]]</f>
        <v>1.8</v>
      </c>
      <c r="LX141" s="15">
        <f>Tabla24[[#This Row],[PAS_DUR_COR_COD_ESC_TG_NEG]]-Tabla24[[#This Row],[ESC_DUR_COR_COD_ESC_TG_NEG]]</f>
        <v>530.5</v>
      </c>
      <c r="LY141" s="15">
        <f>Tabla24[[#This Row],[PAS_NUM_COR_COD_ESC_TG_NEU]]-Tabla24[[#This Row],[ESC_NUM_COR_COD_ESC_TG_NEU]]</f>
        <v>2.0499999999999998</v>
      </c>
      <c r="LZ141" s="15">
        <f>Tabla24[[#This Row],[PAS_DUR_COR_COD_ESC_TG_NEU]]-Tabla24[[#This Row],[ESC_DUR_COR_COD_ESC_TG_NEU]]</f>
        <v>625.64285714285711</v>
      </c>
      <c r="MA141" s="15">
        <f>Tabla24[[#This Row],[PAS_NUM_COR_COD_ESC_TG_POS]]-Tabla24[[#This Row],[ESC_NUM_COR_COD_ESC_TG_POS]]</f>
        <v>1.8947368421052631</v>
      </c>
      <c r="MB141" s="15">
        <f>Tabla24[[#This Row],[PAS_DUR_COR_COD_ESC_TG_POS]]-Tabla24[[#This Row],[ESC_DUR_COR_COD_ESC_TG_POS]]</f>
        <v>513.57142857142856</v>
      </c>
      <c r="MC141" s="15">
        <f>Tabla24[[#This Row],[PAS_NUM_COR_COD_ESC_TG_TOT]]-Tabla24[[#This Row],[ESC_NUM_COR_COD_ESC_TG_TOT]]</f>
        <v>1.9152542372881356</v>
      </c>
      <c r="MD141" s="15">
        <f>Tabla24[[#This Row],[PAS_DUR_COR_COD_ESC_TG_TOT]]-Tabla24[[#This Row],[ESC_DUR_COR_COD_ESC_TG_TOT]]</f>
        <v>556.57142857142856</v>
      </c>
    </row>
    <row r="142" spans="1:342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  <c r="KY142" s="15">
        <f>Tabla24[[#This Row],[ROS_NUM_COR_COD_ROS_TG_NEG]]-Tabla24[[#This Row],[PAS_NUM_COR_COD_ROS_TG_NEG]]</f>
        <v>2.0375939849624061</v>
      </c>
      <c r="KZ142" s="15">
        <f>Tabla24[[#This Row],[ROS_DUR_COR_COD_ROS_TG_NEG]]-Tabla24[[#This Row],[PAS_DUR_COR_COD_ROS_TG_NEG]]</f>
        <v>628.55238095238087</v>
      </c>
      <c r="LA142" s="15">
        <f>Tabla24[[#This Row],[ROS_NUM_COR_COD_ROS_TG_NEU]]-Tabla24[[#This Row],[PAS_NUM_COR_COD_ROS_TG_NEU]]</f>
        <v>1.0857142857142854</v>
      </c>
      <c r="LB142" s="15">
        <f>Tabla24[[#This Row],[ROS_DUR_COR_COD_ROS_TG_NEU]]-Tabla24[[#This Row],[PAS_DUR_COR_COD_ROS_TG_NEU]]</f>
        <v>396.13392857142867</v>
      </c>
      <c r="LC142" s="15">
        <f>Tabla24[[#This Row],[ROS_NUM_COR_COD_ROS_TG_POS]]-Tabla24[[#This Row],[PAS_NUM_COR_COD_ROS_TG_POS]]</f>
        <v>1.1277777777777773</v>
      </c>
      <c r="LD142" s="15">
        <f>Tabla24[[#This Row],[ROS_DUR_COR_COD_ROS_TG_POS]]-Tabla24[[#This Row],[PAS_DUR_COR_COD_ROS_TG_POS]]</f>
        <v>180.45238095238096</v>
      </c>
      <c r="LE142" s="15">
        <f>Tabla24[[#This Row],[ROS_NUM_COR_COD_ROS_TG_TOT]]-Tabla24[[#This Row],[PAS_NUM_COR_COD_ROS_TG_TOT]]</f>
        <v>1.4170965364775236</v>
      </c>
      <c r="LF142" s="15">
        <f>Tabla24[[#This Row],[ROS_DUR_COR_COD_ROS_TG_TOT]]-Tabla24[[#This Row],[PAS_DUR_COR_COD_ROS_TG_TOT]]</f>
        <v>391.94975845410636</v>
      </c>
      <c r="LG142" s="15">
        <f>Tabla24[[#This Row],[ROS_NUM_COR_COD_ESC_TG_NEG]]-Tabla24[[#This Row],[PAS_NUM_COR_COD_ESC_TG_NEG]]</f>
        <v>-1.8270676691729322</v>
      </c>
      <c r="LH142" s="15">
        <f>Tabla24[[#This Row],[ROS_DUR_COR_COD_ESC_TG_NEG]]-Tabla24[[#This Row],[PAS_DUR_COR_COD_ESC_TG_NEG]]</f>
        <v>-460.5</v>
      </c>
      <c r="LI142" s="15">
        <f>Tabla24[[#This Row],[ROS_NUM_COR_COD_ESC_TG_NEU]]-Tabla24[[#This Row],[PAS_NUM_COR_COD_ESC_TG_NEU]]</f>
        <v>-1.7571428571428571</v>
      </c>
      <c r="LJ142" s="15">
        <f>Tabla24[[#This Row],[ROS_NUM_COR_COD_ESC_TG_NEG]]-Tabla24[[#This Row],[PAS_NUM_COR_COD_ESC_TG_NEG]]</f>
        <v>-1.8270676691729322</v>
      </c>
      <c r="LK142" s="15">
        <f>Tabla24[[#This Row],[ROS_NUM_COR_COD_ESC_TG_POS]]-Tabla24[[#This Row],[PAS_NUM_COR_COD_ESC_TG_POS]]</f>
        <v>-1.1111111111111112</v>
      </c>
      <c r="LL142" s="15">
        <f>Tabla24[[#This Row],[ROS_DUR_COR_COD_ESC_TG_POS]]-Tabla24[[#This Row],[PAS_DUR_COR_COD_ESC_TG_POS]]</f>
        <v>-634.5</v>
      </c>
      <c r="LM142" s="15">
        <f>Tabla24[[#This Row],[ROS_NUM_COR_COD_ESC_TG_TOT]]-Tabla24[[#This Row],[PAS_NUM_COR_COD_ESC_TG_TOT]]</f>
        <v>-1.5165806927044949</v>
      </c>
      <c r="LN142" s="15">
        <f>Tabla24[[#This Row],[ROS_DUR_COR_COD_ESC_TG_TOT]]-Tabla24[[#This Row],[PAS_DUR_COR_COD_ESC_TG_TOT]]</f>
        <v>-481.03770739064862</v>
      </c>
      <c r="LO142" s="15">
        <f>Tabla24[[#This Row],[PAS_NUM_COR_COD_ROS_TG_NEG]]-Tabla24[[#This Row],[ESC_NUM_COR_COD_ROS_TG_NEG]]</f>
        <v>1.6766917293233088</v>
      </c>
      <c r="LP142" s="15">
        <f>Tabla24[[#This Row],[PAS_DUR_COR_COD_ROS_TG_NEG]]-Tabla24[[#This Row],[ESC_DUR_COR_COD_ROS_TG_NEG]]</f>
        <v>485.73333333333335</v>
      </c>
      <c r="LQ142" s="15">
        <f>Tabla24[[#This Row],[PAS_NUM_COR_COD_ROS_TG_NEU]]-Tabla24[[#This Row],[ESC_NUM_COR_COD_ROS_TG_NEU]]</f>
        <v>2.5333333333333332</v>
      </c>
      <c r="LR142" s="15">
        <f>Tabla24[[#This Row],[PAS_DUR_COR_COD_ROS_TG_NEU]]-Tabla24[[#This Row],[ESC_DUR_COR_COD_ROS_TG_NEU]]</f>
        <v>486.83749999999998</v>
      </c>
      <c r="LS142" s="15">
        <f>Tabla24[[#This Row],[PAS_NUM_COR_COD_ROS_TG_POS]]-Tabla24[[#This Row],[ESC_NUM_COR_COD_ROS_TG_POS]]</f>
        <v>3.7500000000000004</v>
      </c>
      <c r="LT142" s="15">
        <f>Tabla24[[#This Row],[PAS_DUR_COR_COD_ROS_TG_POS]]-Tabla24[[#This Row],[ESC_DUR_COR_COD_ROS_TG_POS]]</f>
        <v>769.04761904761904</v>
      </c>
      <c r="LU142" s="15">
        <f>Tabla24[[#This Row],[PAS_NUM_COR_COD_ROS_TG_TOT]]-Tabla24[[#This Row],[ESC_NUM_COR_COD_ROS_TG_TOT]]</f>
        <v>2.7451108213820081</v>
      </c>
      <c r="LV142" s="15">
        <f>Tabla24[[#This Row],[PAS_DUR_COR_COD_ROS_TG_TOT]]-Tabla24[[#This Row],[ESC_DUR_COR_COD_ROS_TG_TOT]]</f>
        <v>578.97777777777776</v>
      </c>
      <c r="LW142" s="15">
        <f>Tabla24[[#This Row],[PAS_NUM_COR_COD_ESC_TG_NEG]]-Tabla24[[#This Row],[ESC_NUM_COR_COD_ESC_TG_NEG]]</f>
        <v>-1.8872180451127818</v>
      </c>
      <c r="LX142" s="15">
        <f>Tabla24[[#This Row],[PAS_DUR_COR_COD_ESC_TG_NEG]]-Tabla24[[#This Row],[ESC_DUR_COR_COD_ESC_TG_NEG]]</f>
        <v>-421.85714285714289</v>
      </c>
      <c r="LY142" s="15">
        <f>Tabla24[[#This Row],[PAS_NUM_COR_COD_ESC_TG_NEU]]-Tabla24[[#This Row],[ESC_NUM_COR_COD_ESC_TG_NEU]]</f>
        <v>-1.6555555555555554</v>
      </c>
      <c r="LZ142" s="15">
        <f>Tabla24[[#This Row],[PAS_DUR_COR_COD_ESC_TG_NEU]]-Tabla24[[#This Row],[ESC_DUR_COR_COD_ESC_TG_NEU]]</f>
        <v>-221.91269841269855</v>
      </c>
      <c r="MA142" s="15">
        <f>Tabla24[[#This Row],[PAS_NUM_COR_COD_ESC_TG_POS]]-Tabla24[[#This Row],[ESC_NUM_COR_COD_ESC_TG_POS]]</f>
        <v>-2.2999999999999998</v>
      </c>
      <c r="MB142" s="15">
        <f>Tabla24[[#This Row],[PAS_DUR_COR_COD_ESC_TG_POS]]-Tabla24[[#This Row],[ESC_DUR_COR_COD_ESC_TG_POS]]</f>
        <v>-273.65000000000009</v>
      </c>
      <c r="MC142" s="15">
        <f>Tabla24[[#This Row],[PAS_NUM_COR_COD_ESC_TG_TOT]]-Tabla24[[#This Row],[ESC_NUM_COR_COD_ESC_TG_TOT]]</f>
        <v>-1.9817470664928289</v>
      </c>
      <c r="MD142" s="15">
        <f>Tabla24[[#This Row],[PAS_DUR_COR_COD_ESC_TG_TOT]]-Tabla24[[#This Row],[ESC_DUR_COR_COD_ESC_TG_TOT]]</f>
        <v>-316.7948717948716</v>
      </c>
    </row>
    <row r="143" spans="1:342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  <c r="KY143" s="15">
        <f>Tabla24[[#This Row],[ROS_NUM_COR_COD_ROS_TG_NEG]]-Tabla24[[#This Row],[PAS_NUM_COR_COD_ROS_TG_NEG]]</f>
        <v>-0.54999999999999982</v>
      </c>
      <c r="KZ143" s="15">
        <f>Tabla24[[#This Row],[ROS_DUR_COR_COD_ROS_TG_NEG]]-Tabla24[[#This Row],[PAS_DUR_COR_COD_ROS_TG_NEG]]</f>
        <v>341.46428571428567</v>
      </c>
      <c r="LA143" s="15">
        <f>Tabla24[[#This Row],[ROS_NUM_COR_COD_ROS_TG_NEU]]-Tabla24[[#This Row],[PAS_NUM_COR_COD_ROS_TG_NEU]]</f>
        <v>-0.39999999999999991</v>
      </c>
      <c r="LB143" s="15">
        <f>Tabla24[[#This Row],[ROS_DUR_COR_COD_ROS_TG_NEU]]-Tabla24[[#This Row],[PAS_DUR_COR_COD_ROS_TG_NEU]]</f>
        <v>-10.729166666666742</v>
      </c>
      <c r="LC143" s="15">
        <f>Tabla24[[#This Row],[ROS_NUM_COR_COD_ROS_TG_POS]]-Tabla24[[#This Row],[PAS_NUM_COR_COD_ROS_TG_POS]]</f>
        <v>-2.3315789473684214</v>
      </c>
      <c r="LD143" s="15">
        <f>Tabla24[[#This Row],[ROS_DUR_COR_COD_ROS_TG_POS]]-Tabla24[[#This Row],[PAS_DUR_COR_COD_ROS_TG_POS]]</f>
        <v>-529.93333333333328</v>
      </c>
      <c r="LE143" s="15">
        <f>Tabla24[[#This Row],[ROS_NUM_COR_COD_ROS_TG_TOT]]-Tabla24[[#This Row],[PAS_NUM_COR_COD_ROS_TG_TOT]]</f>
        <v>-1.1387319522912744</v>
      </c>
      <c r="LF143" s="15">
        <f>Tabla24[[#This Row],[ROS_DUR_COR_COD_ROS_TG_TOT]]-Tabla24[[#This Row],[PAS_DUR_COR_COD_ROS_TG_TOT]]</f>
        <v>-81.777777777777601</v>
      </c>
      <c r="LG143" s="15">
        <f>Tabla24[[#This Row],[ROS_NUM_COR_COD_ESC_TG_NEG]]-Tabla24[[#This Row],[PAS_NUM_COR_COD_ESC_TG_NEG]]</f>
        <v>0.6333333333333333</v>
      </c>
      <c r="LH143" s="15">
        <f>Tabla24[[#This Row],[ROS_DUR_COR_COD_ESC_TG_NEG]]-Tabla24[[#This Row],[PAS_DUR_COR_COD_ESC_TG_NEG]]</f>
        <v>217.09090909090901</v>
      </c>
      <c r="LI143" s="15">
        <f>Tabla24[[#This Row],[ROS_NUM_COR_COD_ESC_TG_NEU]]-Tabla24[[#This Row],[PAS_NUM_COR_COD_ESC_TG_NEU]]</f>
        <v>-0.25</v>
      </c>
      <c r="LJ143" s="15">
        <f>Tabla24[[#This Row],[ROS_NUM_COR_COD_ESC_TG_NEG]]-Tabla24[[#This Row],[PAS_NUM_COR_COD_ESC_TG_NEG]]</f>
        <v>0.6333333333333333</v>
      </c>
      <c r="LK143" s="15">
        <f>Tabla24[[#This Row],[ROS_NUM_COR_COD_ESC_TG_POS]]-Tabla24[[#This Row],[PAS_NUM_COR_COD_ESC_TG_POS]]</f>
        <v>0.72105263157894717</v>
      </c>
      <c r="LL143" s="15">
        <f>Tabla24[[#This Row],[ROS_DUR_COR_COD_ESC_TG_POS]]-Tabla24[[#This Row],[PAS_DUR_COR_COD_ESC_TG_POS]]</f>
        <v>394.25</v>
      </c>
      <c r="LM143" s="15">
        <f>Tabla24[[#This Row],[ROS_NUM_COR_COD_ESC_TG_TOT]]-Tabla24[[#This Row],[PAS_NUM_COR_COD_ESC_TG_TOT]]</f>
        <v>0.39610797237915873</v>
      </c>
      <c r="LN143" s="15">
        <f>Tabla24[[#This Row],[ROS_DUR_COR_COD_ESC_TG_TOT]]-Tabla24[[#This Row],[PAS_DUR_COR_COD_ESC_TG_TOT]]</f>
        <v>439.18092105263167</v>
      </c>
      <c r="LO143" s="15">
        <f>Tabla24[[#This Row],[PAS_NUM_COR_COD_ROS_TG_NEG]]-Tabla24[[#This Row],[ESC_NUM_COR_COD_ROS_TG_NEG]]</f>
        <v>-0.70000000000000018</v>
      </c>
      <c r="LP143" s="15">
        <f>Tabla24[[#This Row],[PAS_DUR_COR_COD_ROS_TG_NEG]]-Tabla24[[#This Row],[ESC_DUR_COR_COD_ROS_TG_NEG]]</f>
        <v>-433.71428571428567</v>
      </c>
      <c r="LQ143" s="15">
        <f>Tabla24[[#This Row],[PAS_NUM_COR_COD_ROS_TG_NEU]]-Tabla24[[#This Row],[ESC_NUM_COR_COD_ROS_TG_NEU]]</f>
        <v>0.14999999999999991</v>
      </c>
      <c r="LR143" s="15">
        <f>Tabla24[[#This Row],[PAS_DUR_COR_COD_ROS_TG_NEU]]-Tabla24[[#This Row],[ESC_DUR_COR_COD_ROS_TG_NEU]]</f>
        <v>-202.13750000000005</v>
      </c>
      <c r="LS143" s="15">
        <f>Tabla24[[#This Row],[PAS_NUM_COR_COD_ROS_TG_POS]]-Tabla24[[#This Row],[ESC_NUM_COR_COD_ROS_TG_POS]]</f>
        <v>0.29824561403508776</v>
      </c>
      <c r="LT143" s="15">
        <f>Tabla24[[#This Row],[PAS_DUR_COR_COD_ROS_TG_POS]]-Tabla24[[#This Row],[ESC_DUR_COR_COD_ROS_TG_POS]]</f>
        <v>-49.833333333333485</v>
      </c>
      <c r="LU143" s="15">
        <f>Tabla24[[#This Row],[PAS_NUM_COR_COD_ROS_TG_TOT]]-Tabla24[[#This Row],[ESC_NUM_COR_COD_ROS_TG_TOT]]</f>
        <v>-9.0612777053455051E-2</v>
      </c>
      <c r="LV143" s="15">
        <f>Tabla24[[#This Row],[PAS_DUR_COR_COD_ROS_TG_TOT]]-Tabla24[[#This Row],[ESC_DUR_COR_COD_ROS_TG_TOT]]</f>
        <v>-222.28888888888901</v>
      </c>
      <c r="LW143" s="15">
        <f>Tabla24[[#This Row],[PAS_NUM_COR_COD_ESC_TG_NEG]]-Tabla24[[#This Row],[ESC_NUM_COR_COD_ESC_TG_NEG]]</f>
        <v>0.70000000000000018</v>
      </c>
      <c r="LX143" s="15">
        <f>Tabla24[[#This Row],[PAS_DUR_COR_COD_ESC_TG_NEG]]-Tabla24[[#This Row],[ESC_DUR_COR_COD_ESC_TG_NEG]]</f>
        <v>560.10909090909104</v>
      </c>
      <c r="LY143" s="15">
        <f>Tabla24[[#This Row],[PAS_NUM_COR_COD_ESC_TG_NEU]]-Tabla24[[#This Row],[ESC_NUM_COR_COD_ESC_TG_NEU]]</f>
        <v>-0.69444444444444464</v>
      </c>
      <c r="LZ143" s="15">
        <f>Tabla24[[#This Row],[PAS_DUR_COR_COD_ESC_TG_NEU]]-Tabla24[[#This Row],[ESC_DUR_COR_COD_ESC_TG_NEU]]</f>
        <v>-460.1</v>
      </c>
      <c r="MA143" s="15">
        <f>Tabla24[[#This Row],[PAS_NUM_COR_COD_ESC_TG_POS]]-Tabla24[[#This Row],[ESC_NUM_COR_COD_ESC_TG_POS]]</f>
        <v>1.4678362573099415</v>
      </c>
      <c r="MB143" s="15">
        <f>Tabla24[[#This Row],[PAS_DUR_COR_COD_ESC_TG_POS]]-Tabla24[[#This Row],[ESC_DUR_COR_COD_ESC_TG_POS]]</f>
        <v>852.91666666666652</v>
      </c>
      <c r="MC143" s="15">
        <f>Tabla24[[#This Row],[PAS_NUM_COR_COD_ESC_TG_TOT]]-Tabla24[[#This Row],[ESC_NUM_COR_COD_ESC_TG_TOT]]</f>
        <v>0.48565840938722271</v>
      </c>
      <c r="MD143" s="15">
        <f>Tabla24[[#This Row],[PAS_DUR_COR_COD_ESC_TG_TOT]]-Tabla24[[#This Row],[ESC_DUR_COR_COD_ESC_TG_TOT]]</f>
        <v>293.80804953560357</v>
      </c>
    </row>
    <row r="144" spans="1:342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  <c r="KY144" s="15">
        <f>Tabla24[[#This Row],[ROS_NUM_COR_COD_ROS_TG_NEG]]-Tabla24[[#This Row],[PAS_NUM_COR_COD_ROS_TG_NEG]]</f>
        <v>1.5785714285714287</v>
      </c>
      <c r="KZ144" s="15">
        <f>Tabla24[[#This Row],[ROS_DUR_COR_COD_ROS_TG_NEG]]-Tabla24[[#This Row],[PAS_DUR_COR_COD_ROS_TG_NEG]]</f>
        <v>863.40000000000009</v>
      </c>
      <c r="LA144" s="15">
        <f>Tabla24[[#This Row],[ROS_NUM_COR_COD_ROS_TG_NEU]]-Tabla24[[#This Row],[PAS_NUM_COR_COD_ROS_TG_NEU]]</f>
        <v>1.4</v>
      </c>
      <c r="LB144" s="15">
        <f>Tabla24[[#This Row],[ROS_DUR_COR_COD_ROS_TG_NEU]]-Tabla24[[#This Row],[PAS_DUR_COR_COD_ROS_TG_NEU]]</f>
        <v>414.11695906432749</v>
      </c>
      <c r="LC144" s="15">
        <f>Tabla24[[#This Row],[ROS_NUM_COR_COD_ROS_TG_POS]]-Tabla24[[#This Row],[PAS_NUM_COR_COD_ROS_TG_POS]]</f>
        <v>1.8500000000000005</v>
      </c>
      <c r="LD144" s="15">
        <f>Tabla24[[#This Row],[ROS_DUR_COR_COD_ROS_TG_POS]]-Tabla24[[#This Row],[PAS_DUR_COR_COD_ROS_TG_POS]]</f>
        <v>369.50694444444446</v>
      </c>
      <c r="LE144" s="15">
        <f>Tabla24[[#This Row],[ROS_NUM_COR_COD_ROS_TG_TOT]]-Tabla24[[#This Row],[PAS_NUM_COR_COD_ROS_TG_TOT]]</f>
        <v>1.6037037037037036</v>
      </c>
      <c r="LF144" s="15">
        <f>Tabla24[[#This Row],[ROS_DUR_COR_COD_ROS_TG_TOT]]-Tabla24[[#This Row],[PAS_DUR_COR_COD_ROS_TG_TOT]]</f>
        <v>505.12094861660069</v>
      </c>
      <c r="LG144" s="15">
        <f>Tabla24[[#This Row],[ROS_NUM_COR_COD_ESC_TG_NEG]]-Tabla24[[#This Row],[PAS_NUM_COR_COD_ESC_TG_NEG]]</f>
        <v>1.0499999999999998</v>
      </c>
      <c r="LH144" s="15">
        <f>Tabla24[[#This Row],[ROS_DUR_COR_COD_ESC_TG_NEG]]-Tabla24[[#This Row],[PAS_DUR_COR_COD_ESC_TG_NEG]]</f>
        <v>403.27777777777783</v>
      </c>
      <c r="LI144" s="15">
        <f>Tabla24[[#This Row],[ROS_NUM_COR_COD_ESC_TG_NEU]]-Tabla24[[#This Row],[PAS_NUM_COR_COD_ESC_TG_NEU]]</f>
        <v>0.89999999999999947</v>
      </c>
      <c r="LJ144" s="15">
        <f>Tabla24[[#This Row],[ROS_NUM_COR_COD_ESC_TG_NEG]]-Tabla24[[#This Row],[PAS_NUM_COR_COD_ESC_TG_NEG]]</f>
        <v>1.0499999999999998</v>
      </c>
      <c r="LK144" s="15">
        <f>Tabla24[[#This Row],[ROS_NUM_COR_COD_ESC_TG_POS]]-Tabla24[[#This Row],[PAS_NUM_COR_COD_ESC_TG_POS]]</f>
        <v>0.94999999999999973</v>
      </c>
      <c r="LL144" s="15">
        <f>Tabla24[[#This Row],[ROS_DUR_COR_COD_ESC_TG_POS]]-Tabla24[[#This Row],[PAS_DUR_COR_COD_ESC_TG_POS]]</f>
        <v>212.99411764705883</v>
      </c>
      <c r="LM144" s="15">
        <f>Tabla24[[#This Row],[ROS_NUM_COR_COD_ESC_TG_TOT]]-Tabla24[[#This Row],[PAS_NUM_COR_COD_ESC_TG_TOT]]</f>
        <v>0.99259259259259291</v>
      </c>
      <c r="LN144" s="15">
        <f>Tabla24[[#This Row],[ROS_DUR_COR_COD_ESC_TG_TOT]]-Tabla24[[#This Row],[PAS_DUR_COR_COD_ESC_TG_TOT]]</f>
        <v>325.53240740740739</v>
      </c>
      <c r="LO144" s="15">
        <f>Tabla24[[#This Row],[PAS_NUM_COR_COD_ROS_TG_NEG]]-Tabla24[[#This Row],[ESC_NUM_COR_COD_ROS_TG_NEG]]</f>
        <v>0.85000000000000009</v>
      </c>
      <c r="LP144" s="15">
        <f>Tabla24[[#This Row],[PAS_DUR_COR_COD_ROS_TG_NEG]]-Tabla24[[#This Row],[ESC_DUR_COR_COD_ROS_TG_NEG]]</f>
        <v>-122.83333333333337</v>
      </c>
      <c r="LQ144" s="15">
        <f>Tabla24[[#This Row],[PAS_NUM_COR_COD_ROS_TG_NEU]]-Tabla24[[#This Row],[ESC_NUM_COR_COD_ROS_TG_NEU]]</f>
        <v>1.2999999999999998</v>
      </c>
      <c r="LR144" s="15">
        <f>Tabla24[[#This Row],[PAS_DUR_COR_COD_ROS_TG_NEU]]-Tabla24[[#This Row],[ESC_DUR_COR_COD_ROS_TG_NEU]]</f>
        <v>-22.094736842105362</v>
      </c>
      <c r="LS144" s="15">
        <f>Tabla24[[#This Row],[PAS_NUM_COR_COD_ROS_TG_POS]]-Tabla24[[#This Row],[ESC_NUM_COR_COD_ROS_TG_POS]]</f>
        <v>1.6749999999999998</v>
      </c>
      <c r="LT144" s="15">
        <f>Tabla24[[#This Row],[PAS_DUR_COR_COD_ROS_TG_POS]]-Tabla24[[#This Row],[ESC_DUR_COR_COD_ROS_TG_POS]]</f>
        <v>169.60416666666669</v>
      </c>
      <c r="LU144" s="15">
        <f>Tabla24[[#This Row],[PAS_NUM_COR_COD_ROS_TG_TOT]]-Tabla24[[#This Row],[ESC_NUM_COR_COD_ROS_TG_TOT]]</f>
        <v>1.2309523809523808</v>
      </c>
      <c r="LV144" s="15">
        <f>Tabla24[[#This Row],[PAS_DUR_COR_COD_ROS_TG_TOT]]-Tabla24[[#This Row],[ESC_DUR_COR_COD_ROS_TG_TOT]]</f>
        <v>-18.66753246753251</v>
      </c>
      <c r="LW144" s="15">
        <f>Tabla24[[#This Row],[PAS_NUM_COR_COD_ESC_TG_NEG]]-Tabla24[[#This Row],[ESC_NUM_COR_COD_ESC_TG_NEG]]</f>
        <v>1.0500000000000003</v>
      </c>
      <c r="LX144" s="15">
        <f>Tabla24[[#This Row],[PAS_DUR_COR_COD_ESC_TG_NEG]]-Tabla24[[#This Row],[ESC_DUR_COR_COD_ESC_TG_NEG]]</f>
        <v>-24.944444444444457</v>
      </c>
      <c r="LY144" s="15">
        <f>Tabla24[[#This Row],[PAS_NUM_COR_COD_ESC_TG_NEU]]-Tabla24[[#This Row],[ESC_NUM_COR_COD_ESC_TG_NEU]]</f>
        <v>2.6</v>
      </c>
      <c r="LZ144" s="15">
        <f>Tabla24[[#This Row],[PAS_DUR_COR_COD_ESC_TG_NEU]]-Tabla24[[#This Row],[ESC_DUR_COR_COD_ESC_TG_NEU]]</f>
        <v>289.07368421052638</v>
      </c>
      <c r="MA144" s="15">
        <f>Tabla24[[#This Row],[PAS_NUM_COR_COD_ESC_TG_POS]]-Tabla24[[#This Row],[ESC_NUM_COR_COD_ESC_TG_POS]]</f>
        <v>1.5249999999999999</v>
      </c>
      <c r="MB144" s="15">
        <f>Tabla24[[#This Row],[PAS_DUR_COR_COD_ESC_TG_POS]]-Tabla24[[#This Row],[ESC_DUR_COR_COD_ESC_TG_POS]]</f>
        <v>-51.294117647058783</v>
      </c>
      <c r="MC144" s="15">
        <f>Tabla24[[#This Row],[PAS_NUM_COR_COD_ESC_TG_TOT]]-Tabla24[[#This Row],[ESC_NUM_COR_COD_ESC_TG_TOT]]</f>
        <v>1.7309523809523808</v>
      </c>
      <c r="MD144" s="15">
        <f>Tabla24[[#This Row],[PAS_DUR_COR_COD_ESC_TG_TOT]]-Tabla24[[#This Row],[ESC_DUR_COR_COD_ESC_TG_TOT]]</f>
        <v>81.330687830687793</v>
      </c>
    </row>
    <row r="145" spans="1:342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  <c r="KY145" s="15">
        <f>Tabla24[[#This Row],[ROS_NUM_COR_COD_ROS_TG_NEG]]-Tabla24[[#This Row],[PAS_NUM_COR_COD_ROS_TG_NEG]]</f>
        <v>-0.58333333333333348</v>
      </c>
      <c r="KZ145" s="15">
        <f>Tabla24[[#This Row],[ROS_DUR_COR_COD_ROS_TG_NEG]]-Tabla24[[#This Row],[PAS_DUR_COR_COD_ROS_TG_NEG]]</f>
        <v>-564.16666666666652</v>
      </c>
      <c r="LA145" s="15">
        <f>Tabla24[[#This Row],[ROS_NUM_COR_COD_ROS_TG_NEU]]-Tabla24[[#This Row],[PAS_NUM_COR_COD_ROS_TG_NEU]]</f>
        <v>4.9999999999999822E-2</v>
      </c>
      <c r="LB145" s="15">
        <f>Tabla24[[#This Row],[ROS_DUR_COR_COD_ROS_TG_NEU]]-Tabla24[[#This Row],[PAS_DUR_COR_COD_ROS_TG_NEU]]</f>
        <v>-220.1868131868132</v>
      </c>
      <c r="LC145" s="15">
        <f>Tabla24[[#This Row],[ROS_NUM_COR_COD_ROS_TG_POS]]-Tabla24[[#This Row],[PAS_NUM_COR_COD_ROS_TG_POS]]</f>
        <v>0.94999999999999973</v>
      </c>
      <c r="LD145" s="15">
        <f>Tabla24[[#This Row],[ROS_DUR_COR_COD_ROS_TG_POS]]-Tabla24[[#This Row],[PAS_DUR_COR_COD_ROS_TG_POS]]</f>
        <v>60.023809523809632</v>
      </c>
      <c r="LE145" s="15">
        <f>Tabla24[[#This Row],[ROS_NUM_COR_COD_ROS_TG_TOT]]-Tabla24[[#This Row],[PAS_NUM_COR_COD_ROS_TG_TOT]]</f>
        <v>0.16494252873563209</v>
      </c>
      <c r="LF145" s="15">
        <f>Tabla24[[#This Row],[ROS_DUR_COR_COD_ROS_TG_TOT]]-Tabla24[[#This Row],[PAS_DUR_COR_COD_ROS_TG_TOT]]</f>
        <v>-230.66081081081074</v>
      </c>
      <c r="LG145" s="15">
        <f>Tabla24[[#This Row],[ROS_NUM_COR_COD_ESC_TG_NEG]]-Tabla24[[#This Row],[PAS_NUM_COR_COD_ESC_TG_NEG]]</f>
        <v>-0.54999999999999982</v>
      </c>
      <c r="LH145" s="15">
        <f>Tabla24[[#This Row],[ROS_DUR_COR_COD_ESC_TG_NEG]]-Tabla24[[#This Row],[PAS_DUR_COR_COD_ESC_TG_NEG]]</f>
        <v>79.584615384615518</v>
      </c>
      <c r="LI145" s="15">
        <f>Tabla24[[#This Row],[ROS_NUM_COR_COD_ESC_TG_NEU]]-Tabla24[[#This Row],[PAS_NUM_COR_COD_ESC_TG_NEU]]</f>
        <v>0.34999999999999964</v>
      </c>
      <c r="LJ145" s="15">
        <f>Tabla24[[#This Row],[ROS_NUM_COR_COD_ESC_TG_NEG]]-Tabla24[[#This Row],[PAS_NUM_COR_COD_ESC_TG_NEG]]</f>
        <v>-0.54999999999999982</v>
      </c>
      <c r="LK145" s="15">
        <f>Tabla24[[#This Row],[ROS_NUM_COR_COD_ESC_TG_POS]]-Tabla24[[#This Row],[PAS_NUM_COR_COD_ESC_TG_POS]]</f>
        <v>-0.39999999999999991</v>
      </c>
      <c r="LL145" s="15">
        <f>Tabla24[[#This Row],[ROS_DUR_COR_COD_ESC_TG_POS]]-Tabla24[[#This Row],[PAS_DUR_COR_COD_ESC_TG_POS]]</f>
        <v>-260.8131868131868</v>
      </c>
      <c r="LM145" s="15">
        <f>Tabla24[[#This Row],[ROS_NUM_COR_COD_ESC_TG_TOT]]-Tabla24[[#This Row],[PAS_NUM_COR_COD_ESC_TG_TOT]]</f>
        <v>-0.19655172413793087</v>
      </c>
      <c r="LN145" s="15">
        <f>Tabla24[[#This Row],[ROS_DUR_COR_COD_ESC_TG_TOT]]-Tabla24[[#This Row],[PAS_DUR_COR_COD_ESC_TG_TOT]]</f>
        <v>-169.31863442389749</v>
      </c>
      <c r="LO145" s="15">
        <f>Tabla24[[#This Row],[PAS_NUM_COR_COD_ROS_TG_NEG]]-Tabla24[[#This Row],[ESC_NUM_COR_COD_ROS_TG_NEG]]</f>
        <v>0.25</v>
      </c>
      <c r="LP145" s="15">
        <f>Tabla24[[#This Row],[PAS_DUR_COR_COD_ROS_TG_NEG]]-Tabla24[[#This Row],[ESC_DUR_COR_COD_ROS_TG_NEG]]</f>
        <v>555.83333333333326</v>
      </c>
      <c r="LQ145" s="15">
        <f>Tabla24[[#This Row],[PAS_NUM_COR_COD_ROS_TG_NEU]]-Tabla24[[#This Row],[ESC_NUM_COR_COD_ROS_TG_NEU]]</f>
        <v>0.32500000000000018</v>
      </c>
      <c r="LR145" s="15">
        <f>Tabla24[[#This Row],[PAS_DUR_COR_COD_ROS_TG_NEU]]-Tabla24[[#This Row],[ESC_DUR_COR_COD_ROS_TG_NEU]]</f>
        <v>633.04395604395586</v>
      </c>
      <c r="LS145" s="15">
        <f>Tabla24[[#This Row],[PAS_NUM_COR_COD_ROS_TG_POS]]-Tabla24[[#This Row],[ESC_NUM_COR_COD_ROS_TG_POS]]</f>
        <v>-0.40555555555555545</v>
      </c>
      <c r="LT145" s="15">
        <f>Tabla24[[#This Row],[PAS_DUR_COR_COD_ROS_TG_POS]]-Tabla24[[#This Row],[ESC_DUR_COR_COD_ROS_TG_POS]]</f>
        <v>445.83333333333326</v>
      </c>
      <c r="LU145" s="15">
        <f>Tabla24[[#This Row],[PAS_NUM_COR_COD_ROS_TG_TOT]]-Tabla24[[#This Row],[ESC_NUM_COR_COD_ROS_TG_TOT]]</f>
        <v>6.1111111111110894E-2</v>
      </c>
      <c r="LV145" s="15">
        <f>Tabla24[[#This Row],[PAS_DUR_COR_COD_ROS_TG_TOT]]-Tabla24[[#This Row],[ESC_DUR_COR_COD_ROS_TG_TOT]]</f>
        <v>544.76535626535633</v>
      </c>
      <c r="LW145" s="15">
        <f>Tabla24[[#This Row],[PAS_NUM_COR_COD_ESC_TG_NEG]]-Tabla24[[#This Row],[ESC_NUM_COR_COD_ESC_TG_NEG]]</f>
        <v>-0.25</v>
      </c>
      <c r="LX145" s="15">
        <f>Tabla24[[#This Row],[PAS_DUR_COR_COD_ESC_TG_NEG]]-Tabla24[[#This Row],[ESC_DUR_COR_COD_ESC_TG_NEG]]</f>
        <v>389.81538461538457</v>
      </c>
      <c r="LY145" s="15">
        <f>Tabla24[[#This Row],[PAS_NUM_COR_COD_ESC_TG_NEU]]-Tabla24[[#This Row],[ESC_NUM_COR_COD_ESC_TG_NEU]]</f>
        <v>-0.67499999999999982</v>
      </c>
      <c r="LZ145" s="15">
        <f>Tabla24[[#This Row],[PAS_DUR_COR_COD_ESC_TG_NEU]]-Tabla24[[#This Row],[ESC_DUR_COR_COD_ESC_TG_NEU]]</f>
        <v>561.20779220779241</v>
      </c>
      <c r="MA145" s="15">
        <f>Tabla24[[#This Row],[PAS_NUM_COR_COD_ESC_TG_POS]]-Tabla24[[#This Row],[ESC_NUM_COR_COD_ESC_TG_POS]]</f>
        <v>0.51111111111111107</v>
      </c>
      <c r="MB145" s="15">
        <f>Tabla24[[#This Row],[PAS_DUR_COR_COD_ESC_TG_POS]]-Tabla24[[#This Row],[ESC_DUR_COR_COD_ESC_TG_POS]]</f>
        <v>783.60683760683764</v>
      </c>
      <c r="MC145" s="15">
        <f>Tabla24[[#This Row],[PAS_NUM_COR_COD_ESC_TG_TOT]]-Tabla24[[#This Row],[ESC_NUM_COR_COD_ESC_TG_TOT]]</f>
        <v>-0.14444444444444482</v>
      </c>
      <c r="MD145" s="15">
        <f>Tabla24[[#This Row],[PAS_DUR_COR_COD_ESC_TG_TOT]]-Tabla24[[#This Row],[ESC_DUR_COR_COD_ESC_TG_TOT]]</f>
        <v>576.26195426195432</v>
      </c>
    </row>
    <row r="146" spans="1:342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  <c r="KY146" s="15">
        <f>Tabla24[[#This Row],[ROS_NUM_COR_COD_ROS_TG_NEG]]-Tabla24[[#This Row],[PAS_NUM_COR_COD_ROS_TG_NEG]]</f>
        <v>1.2722222222222221</v>
      </c>
      <c r="KZ146" s="15">
        <f>Tabla24[[#This Row],[ROS_DUR_COR_COD_ROS_TG_NEG]]-Tabla24[[#This Row],[PAS_DUR_COR_COD_ROS_TG_NEG]]</f>
        <v>-22.222222222222285</v>
      </c>
      <c r="LA146" s="15">
        <f>Tabla24[[#This Row],[ROS_NUM_COR_COD_ROS_TG_NEU]]-Tabla24[[#This Row],[PAS_NUM_COR_COD_ROS_TG_NEU]]</f>
        <v>0.20000000000000018</v>
      </c>
      <c r="LB146" s="15">
        <f>Tabla24[[#This Row],[ROS_DUR_COR_COD_ROS_TG_NEU]]-Tabla24[[#This Row],[PAS_DUR_COR_COD_ROS_TG_NEU]]</f>
        <v>-81.744444444444412</v>
      </c>
      <c r="LC146" s="15">
        <f>Tabla24[[#This Row],[ROS_NUM_COR_COD_ROS_TG_POS]]-Tabla24[[#This Row],[PAS_NUM_COR_COD_ROS_TG_POS]]</f>
        <v>-9.9999999999999645E-2</v>
      </c>
      <c r="LD146" s="15">
        <f>Tabla24[[#This Row],[ROS_DUR_COR_COD_ROS_TG_POS]]-Tabla24[[#This Row],[PAS_DUR_COR_COD_ROS_TG_POS]]</f>
        <v>-129.35672514619887</v>
      </c>
      <c r="LE146" s="15">
        <f>Tabla24[[#This Row],[ROS_NUM_COR_COD_ROS_TG_TOT]]-Tabla24[[#This Row],[PAS_NUM_COR_COD_ROS_TG_TOT]]</f>
        <v>0.44885057471264389</v>
      </c>
      <c r="LF146" s="15">
        <f>Tabla24[[#This Row],[ROS_DUR_COR_COD_ROS_TG_TOT]]-Tabla24[[#This Row],[PAS_DUR_COR_COD_ROS_TG_TOT]]</f>
        <v>-78.297402597402538</v>
      </c>
      <c r="LG146" s="15">
        <f>Tabla24[[#This Row],[ROS_NUM_COR_COD_ESC_TG_NEG]]-Tabla24[[#This Row],[PAS_NUM_COR_COD_ESC_TG_NEG]]</f>
        <v>-0.87222222222222223</v>
      </c>
      <c r="LH146" s="15">
        <f>Tabla24[[#This Row],[ROS_DUR_COR_COD_ESC_TG_NEG]]-Tabla24[[#This Row],[PAS_DUR_COR_COD_ESC_TG_NEG]]</f>
        <v>-163.75</v>
      </c>
      <c r="LI146" s="15">
        <f>Tabla24[[#This Row],[ROS_NUM_COR_COD_ESC_TG_NEU]]-Tabla24[[#This Row],[PAS_NUM_COR_COD_ESC_TG_NEU]]</f>
        <v>0.35000000000000009</v>
      </c>
      <c r="LJ146" s="15">
        <f>Tabla24[[#This Row],[ROS_NUM_COR_COD_ESC_TG_NEG]]-Tabla24[[#This Row],[PAS_NUM_COR_COD_ESC_TG_NEG]]</f>
        <v>-0.87222222222222223</v>
      </c>
      <c r="LK146" s="15">
        <f>Tabla24[[#This Row],[ROS_NUM_COR_COD_ESC_TG_POS]]-Tabla24[[#This Row],[PAS_NUM_COR_COD_ESC_TG_POS]]</f>
        <v>0.54999999999999982</v>
      </c>
      <c r="LL146" s="15">
        <f>Tabla24[[#This Row],[ROS_DUR_COR_COD_ESC_TG_POS]]-Tabla24[[#This Row],[PAS_DUR_COR_COD_ESC_TG_POS]]</f>
        <v>-109.71249999999998</v>
      </c>
      <c r="LM146" s="15">
        <f>Tabla24[[#This Row],[ROS_NUM_COR_COD_ESC_TG_TOT]]-Tabla24[[#This Row],[PAS_NUM_COR_COD_ESC_TG_TOT]]</f>
        <v>3.735632183908022E-2</v>
      </c>
      <c r="LN146" s="15">
        <f>Tabla24[[#This Row],[ROS_DUR_COR_COD_ESC_TG_TOT]]-Tabla24[[#This Row],[PAS_DUR_COR_COD_ESC_TG_TOT]]</f>
        <v>-96.161220043572939</v>
      </c>
      <c r="LO146" s="15">
        <f>Tabla24[[#This Row],[PAS_NUM_COR_COD_ROS_TG_NEG]]-Tabla24[[#This Row],[ESC_NUM_COR_COD_ROS_TG_NEG]]</f>
        <v>0.95000000000000018</v>
      </c>
      <c r="LP146" s="15">
        <f>Tabla24[[#This Row],[PAS_DUR_COR_COD_ROS_TG_NEG]]-Tabla24[[#This Row],[ESC_DUR_COR_COD_ROS_TG_NEG]]</f>
        <v>322.51388888888891</v>
      </c>
      <c r="LQ146" s="15">
        <f>Tabla24[[#This Row],[PAS_NUM_COR_COD_ROS_TG_NEU]]-Tabla24[[#This Row],[ESC_NUM_COR_COD_ROS_TG_NEU]]</f>
        <v>1.4249999999999998</v>
      </c>
      <c r="LR146" s="15">
        <f>Tabla24[[#This Row],[PAS_DUR_COR_COD_ROS_TG_NEU]]-Tabla24[[#This Row],[ESC_DUR_COR_COD_ROS_TG_NEU]]</f>
        <v>361.94444444444446</v>
      </c>
      <c r="LS146" s="15">
        <f>Tabla24[[#This Row],[PAS_NUM_COR_COD_ROS_TG_POS]]-Tabla24[[#This Row],[ESC_NUM_COR_COD_ROS_TG_POS]]</f>
        <v>0.69999999999999973</v>
      </c>
      <c r="LT146" s="15">
        <f>Tabla24[[#This Row],[PAS_DUR_COR_COD_ROS_TG_POS]]-Tabla24[[#This Row],[ESC_DUR_COR_COD_ROS_TG_POS]]</f>
        <v>144.70394736842104</v>
      </c>
      <c r="LU146" s="15">
        <f>Tabla24[[#This Row],[PAS_NUM_COR_COD_ROS_TG_TOT]]-Tabla24[[#This Row],[ESC_NUM_COR_COD_ROS_TG_TOT]]</f>
        <v>0.99814814814814801</v>
      </c>
      <c r="LV146" s="15">
        <f>Tabla24[[#This Row],[PAS_DUR_COR_COD_ROS_TG_TOT]]-Tabla24[[#This Row],[ESC_DUR_COR_COD_ROS_TG_TOT]]</f>
        <v>273.35019762845849</v>
      </c>
      <c r="LW146" s="15">
        <f>Tabla24[[#This Row],[PAS_NUM_COR_COD_ESC_TG_NEG]]-Tabla24[[#This Row],[ESC_NUM_COR_COD_ESC_TG_NEG]]</f>
        <v>-0.23888888888888893</v>
      </c>
      <c r="LX146" s="15">
        <f>Tabla24[[#This Row],[PAS_DUR_COR_COD_ESC_TG_NEG]]-Tabla24[[#This Row],[ESC_DUR_COR_COD_ESC_TG_NEG]]</f>
        <v>150.61111111111109</v>
      </c>
      <c r="LY146" s="15">
        <f>Tabla24[[#This Row],[PAS_NUM_COR_COD_ESC_TG_NEU]]-Tabla24[[#This Row],[ESC_NUM_COR_COD_ESC_TG_NEU]]</f>
        <v>-0.64999999999999991</v>
      </c>
      <c r="LZ146" s="15">
        <f>Tabla24[[#This Row],[PAS_DUR_COR_COD_ESC_TG_NEU]]-Tabla24[[#This Row],[ESC_DUR_COR_COD_ESC_TG_NEU]]</f>
        <v>218.51470588235293</v>
      </c>
      <c r="MA146" s="15">
        <f>Tabla24[[#This Row],[PAS_NUM_COR_COD_ESC_TG_POS]]-Tabla24[[#This Row],[ESC_NUM_COR_COD_ESC_TG_POS]]</f>
        <v>0.54999999999999982</v>
      </c>
      <c r="MB146" s="15">
        <f>Tabla24[[#This Row],[PAS_DUR_COR_COD_ESC_TG_POS]]-Tabla24[[#This Row],[ESC_DUR_COR_COD_ESC_TG_POS]]</f>
        <v>278.1875</v>
      </c>
      <c r="MC146" s="15">
        <f>Tabla24[[#This Row],[PAS_NUM_COR_COD_ESC_TG_TOT]]-Tabla24[[#This Row],[ESC_NUM_COR_COD_ESC_TG_TOT]]</f>
        <v>-8.3333333333333037E-2</v>
      </c>
      <c r="MD146" s="15">
        <f>Tabla24[[#This Row],[PAS_DUR_COR_COD_ESC_TG_TOT]]-Tabla24[[#This Row],[ESC_DUR_COR_COD_ESC_TG_TOT]]</f>
        <v>212.7819607843137</v>
      </c>
    </row>
    <row r="147" spans="1:34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  <c r="KY147" s="15">
        <f>Tabla24[[#This Row],[ROS_NUM_COR_COD_ROS_TG_NEG]]-Tabla24[[#This Row],[PAS_NUM_COR_COD_ROS_TG_NEG]]</f>
        <v>0</v>
      </c>
      <c r="KZ147" s="15">
        <f>Tabla24[[#This Row],[ROS_DUR_COR_COD_ROS_TG_NEG]]-Tabla24[[#This Row],[PAS_DUR_COR_COD_ROS_TG_NEG]]</f>
        <v>0</v>
      </c>
      <c r="LA147" s="15">
        <f>Tabla24[[#This Row],[ROS_NUM_COR_COD_ROS_TG_NEU]]-Tabla24[[#This Row],[PAS_NUM_COR_COD_ROS_TG_NEU]]</f>
        <v>0</v>
      </c>
      <c r="LB147" s="15">
        <f>Tabla24[[#This Row],[ROS_DUR_COR_COD_ROS_TG_NEU]]-Tabla24[[#This Row],[PAS_DUR_COR_COD_ROS_TG_NEU]]</f>
        <v>0</v>
      </c>
      <c r="LC147" s="15">
        <f>Tabla24[[#This Row],[ROS_NUM_COR_COD_ROS_TG_POS]]-Tabla24[[#This Row],[PAS_NUM_COR_COD_ROS_TG_POS]]</f>
        <v>0</v>
      </c>
      <c r="LD147" s="15">
        <f>Tabla24[[#This Row],[ROS_DUR_COR_COD_ROS_TG_POS]]-Tabla24[[#This Row],[PAS_DUR_COR_COD_ROS_TG_POS]]</f>
        <v>0</v>
      </c>
      <c r="LE147" s="15">
        <f>Tabla24[[#This Row],[ROS_NUM_COR_COD_ROS_TG_TOT]]-Tabla24[[#This Row],[PAS_NUM_COR_COD_ROS_TG_TOT]]</f>
        <v>0</v>
      </c>
      <c r="LF147" s="15">
        <f>Tabla24[[#This Row],[ROS_DUR_COR_COD_ROS_TG_TOT]]-Tabla24[[#This Row],[PAS_DUR_COR_COD_ROS_TG_TOT]]</f>
        <v>0</v>
      </c>
      <c r="LG147" s="15">
        <f>Tabla24[[#This Row],[ROS_NUM_COR_COD_ESC_TG_NEG]]-Tabla24[[#This Row],[PAS_NUM_COR_COD_ESC_TG_NEG]]</f>
        <v>0</v>
      </c>
      <c r="LH147" s="15">
        <f>Tabla24[[#This Row],[ROS_DUR_COR_COD_ESC_TG_NEG]]-Tabla24[[#This Row],[PAS_DUR_COR_COD_ESC_TG_NEG]]</f>
        <v>0</v>
      </c>
      <c r="LI147" s="15">
        <f>Tabla24[[#This Row],[ROS_NUM_COR_COD_ESC_TG_NEU]]-Tabla24[[#This Row],[PAS_NUM_COR_COD_ESC_TG_NEU]]</f>
        <v>0</v>
      </c>
      <c r="LJ147" s="15">
        <f>Tabla24[[#This Row],[ROS_NUM_COR_COD_ESC_TG_NEG]]-Tabla24[[#This Row],[PAS_NUM_COR_COD_ESC_TG_NEG]]</f>
        <v>0</v>
      </c>
      <c r="LK147" s="15">
        <f>Tabla24[[#This Row],[ROS_NUM_COR_COD_ESC_TG_POS]]-Tabla24[[#This Row],[PAS_NUM_COR_COD_ESC_TG_POS]]</f>
        <v>0</v>
      </c>
      <c r="LL147" s="15">
        <f>Tabla24[[#This Row],[ROS_DUR_COR_COD_ESC_TG_POS]]-Tabla24[[#This Row],[PAS_DUR_COR_COD_ESC_TG_POS]]</f>
        <v>0</v>
      </c>
      <c r="LM147" s="15">
        <f>Tabla24[[#This Row],[ROS_NUM_COR_COD_ESC_TG_TOT]]-Tabla24[[#This Row],[PAS_NUM_COR_COD_ESC_TG_TOT]]</f>
        <v>0</v>
      </c>
      <c r="LN147" s="15">
        <f>Tabla24[[#This Row],[ROS_DUR_COR_COD_ESC_TG_TOT]]-Tabla24[[#This Row],[PAS_DUR_COR_COD_ESC_TG_TOT]]</f>
        <v>0</v>
      </c>
      <c r="LO147" s="15">
        <f>Tabla24[[#This Row],[PAS_NUM_COR_COD_ROS_TG_NEG]]-Tabla24[[#This Row],[ESC_NUM_COR_COD_ROS_TG_NEG]]</f>
        <v>-4.2222222222222223</v>
      </c>
      <c r="LP147" s="15">
        <f>Tabla24[[#This Row],[PAS_DUR_COR_COD_ROS_TG_NEG]]-Tabla24[[#This Row],[ESC_DUR_COR_COD_ROS_TG_NEG]]</f>
        <v>-1282.5</v>
      </c>
      <c r="LQ147" s="15">
        <f>Tabla24[[#This Row],[PAS_NUM_COR_COD_ROS_TG_NEU]]-Tabla24[[#This Row],[ESC_NUM_COR_COD_ROS_TG_NEU]]</f>
        <v>-3.3</v>
      </c>
      <c r="LR147" s="15">
        <f>Tabla24[[#This Row],[PAS_DUR_COR_COD_ROS_TG_NEU]]-Tabla24[[#This Row],[ESC_DUR_COR_COD_ROS_TG_NEU]]</f>
        <v>-1129.7142857142858</v>
      </c>
      <c r="LS147" s="15">
        <f>Tabla24[[#This Row],[PAS_NUM_COR_COD_ROS_TG_POS]]-Tabla24[[#This Row],[ESC_NUM_COR_COD_ROS_TG_POS]]</f>
        <v>-2.2999999999999998</v>
      </c>
      <c r="LT147" s="15">
        <f>Tabla24[[#This Row],[PAS_DUR_COR_COD_ROS_TG_POS]]-Tabla24[[#This Row],[ESC_DUR_COR_COD_ROS_TG_POS]]</f>
        <v>-1393.4</v>
      </c>
      <c r="LU147" s="15">
        <f>Tabla24[[#This Row],[PAS_NUM_COR_COD_ROS_TG_TOT]]-Tabla24[[#This Row],[ESC_NUM_COR_COD_ROS_TG_TOT]]</f>
        <v>-3.2413793103448274</v>
      </c>
      <c r="LV147" s="15">
        <f>Tabla24[[#This Row],[PAS_DUR_COR_COD_ROS_TG_TOT]]-Tabla24[[#This Row],[ESC_DUR_COR_COD_ROS_TG_TOT]]</f>
        <v>-1256.75</v>
      </c>
      <c r="LW147" s="15">
        <f>Tabla24[[#This Row],[PAS_NUM_COR_COD_ESC_TG_NEG]]-Tabla24[[#This Row],[ESC_NUM_COR_COD_ESC_TG_NEG]]</f>
        <v>-3.2222222222222223</v>
      </c>
      <c r="LX147" s="15">
        <f>Tabla24[[#This Row],[PAS_DUR_COR_COD_ESC_TG_NEG]]-Tabla24[[#This Row],[ESC_DUR_COR_COD_ESC_TG_NEG]]</f>
        <v>-1477</v>
      </c>
      <c r="LY147" s="15">
        <f>Tabla24[[#This Row],[PAS_NUM_COR_COD_ESC_TG_NEU]]-Tabla24[[#This Row],[ESC_NUM_COR_COD_ESC_TG_NEU]]</f>
        <v>-2.5</v>
      </c>
      <c r="LZ147" s="15">
        <f>Tabla24[[#This Row],[PAS_DUR_COR_COD_ESC_TG_NEU]]-Tabla24[[#This Row],[ESC_DUR_COR_COD_ESC_TG_NEU]]</f>
        <v>-1066.5</v>
      </c>
      <c r="MA147" s="15">
        <f>Tabla24[[#This Row],[PAS_NUM_COR_COD_ESC_TG_POS]]-Tabla24[[#This Row],[ESC_NUM_COR_COD_ESC_TG_POS]]</f>
        <v>-3.2</v>
      </c>
      <c r="MB147" s="15">
        <f>Tabla24[[#This Row],[PAS_DUR_COR_COD_ESC_TG_POS]]-Tabla24[[#This Row],[ESC_DUR_COR_COD_ESC_TG_POS]]</f>
        <v>-1801.4</v>
      </c>
      <c r="MC147" s="15">
        <f>Tabla24[[#This Row],[PAS_NUM_COR_COD_ESC_TG_TOT]]-Tabla24[[#This Row],[ESC_NUM_COR_COD_ESC_TG_TOT]]</f>
        <v>-2.9655172413793105</v>
      </c>
      <c r="MD147" s="15">
        <f>Tabla24[[#This Row],[PAS_DUR_COR_COD_ESC_TG_TOT]]-Tabla24[[#This Row],[ESC_DUR_COR_COD_ESC_TG_TOT]]</f>
        <v>-1424.4375</v>
      </c>
    </row>
    <row r="148" spans="1:34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  <c r="KY148" s="15">
        <f>Tabla24[[#This Row],[ROS_NUM_COR_COD_ROS_TG_NEG]]-Tabla24[[#This Row],[PAS_NUM_COR_COD_ROS_TG_NEG]]</f>
        <v>0</v>
      </c>
      <c r="KZ148" s="15">
        <f>Tabla24[[#This Row],[ROS_DUR_COR_COD_ROS_TG_NEG]]-Tabla24[[#This Row],[PAS_DUR_COR_COD_ROS_TG_NEG]]</f>
        <v>0</v>
      </c>
      <c r="LA148" s="15">
        <f>Tabla24[[#This Row],[ROS_NUM_COR_COD_ROS_TG_NEU]]-Tabla24[[#This Row],[PAS_NUM_COR_COD_ROS_TG_NEU]]</f>
        <v>-0.2</v>
      </c>
      <c r="LB148" s="15">
        <f>Tabla24[[#This Row],[ROS_DUR_COR_COD_ROS_TG_NEU]]-Tabla24[[#This Row],[PAS_DUR_COR_COD_ROS_TG_NEU]]</f>
        <v>-131.66666666666666</v>
      </c>
      <c r="LC148" s="15">
        <f>Tabla24[[#This Row],[ROS_NUM_COR_COD_ROS_TG_POS]]-Tabla24[[#This Row],[PAS_NUM_COR_COD_ROS_TG_POS]]</f>
        <v>-0.05</v>
      </c>
      <c r="LD148" s="15">
        <f>Tabla24[[#This Row],[ROS_DUR_COR_COD_ROS_TG_POS]]-Tabla24[[#This Row],[PAS_DUR_COR_COD_ROS_TG_POS]]</f>
        <v>-113</v>
      </c>
      <c r="LE148" s="15">
        <f>Tabla24[[#This Row],[ROS_NUM_COR_COD_ROS_TG_TOT]]-Tabla24[[#This Row],[PAS_NUM_COR_COD_ROS_TG_TOT]]</f>
        <v>-8.3333333333333329E-2</v>
      </c>
      <c r="LF148" s="15">
        <f>Tabla24[[#This Row],[ROS_DUR_COR_COD_ROS_TG_TOT]]-Tabla24[[#This Row],[PAS_DUR_COR_COD_ROS_TG_TOT]]</f>
        <v>-127</v>
      </c>
      <c r="LG148" s="15">
        <f>Tabla24[[#This Row],[ROS_NUM_COR_COD_ESC_TG_NEG]]-Tabla24[[#This Row],[PAS_NUM_COR_COD_ESC_TG_NEG]]</f>
        <v>0</v>
      </c>
      <c r="LH148" s="15">
        <f>Tabla24[[#This Row],[ROS_DUR_COR_COD_ESC_TG_NEG]]-Tabla24[[#This Row],[PAS_DUR_COR_COD_ESC_TG_NEG]]</f>
        <v>0</v>
      </c>
      <c r="LI148" s="15">
        <f>Tabla24[[#This Row],[ROS_NUM_COR_COD_ESC_TG_NEU]]-Tabla24[[#This Row],[PAS_NUM_COR_COD_ESC_TG_NEU]]</f>
        <v>-0.05</v>
      </c>
      <c r="LJ148" s="15">
        <f>Tabla24[[#This Row],[ROS_NUM_COR_COD_ESC_TG_NEG]]-Tabla24[[#This Row],[PAS_NUM_COR_COD_ESC_TG_NEG]]</f>
        <v>0</v>
      </c>
      <c r="LK148" s="15">
        <f>Tabla24[[#This Row],[ROS_NUM_COR_COD_ESC_TG_POS]]-Tabla24[[#This Row],[PAS_NUM_COR_COD_ESC_TG_POS]]</f>
        <v>0</v>
      </c>
      <c r="LL148" s="15">
        <f>Tabla24[[#This Row],[ROS_DUR_COR_COD_ESC_TG_POS]]-Tabla24[[#This Row],[PAS_DUR_COR_COD_ESC_TG_POS]]</f>
        <v>0</v>
      </c>
      <c r="LM148" s="15">
        <f>Tabla24[[#This Row],[ROS_NUM_COR_COD_ESC_TG_TOT]]-Tabla24[[#This Row],[PAS_NUM_COR_COD_ESC_TG_TOT]]</f>
        <v>-1.6666666666666666E-2</v>
      </c>
      <c r="LN148" s="15">
        <f>Tabla24[[#This Row],[ROS_DUR_COR_COD_ESC_TG_TOT]]-Tabla24[[#This Row],[PAS_DUR_COR_COD_ESC_TG_TOT]]</f>
        <v>-93</v>
      </c>
      <c r="LO148" s="15">
        <f>Tabla24[[#This Row],[PAS_NUM_COR_COD_ROS_TG_NEG]]-Tabla24[[#This Row],[ESC_NUM_COR_COD_ROS_TG_NEG]]</f>
        <v>0</v>
      </c>
      <c r="LP148" s="15">
        <f>Tabla24[[#This Row],[PAS_DUR_COR_COD_ROS_TG_NEG]]-Tabla24[[#This Row],[ESC_DUR_COR_COD_ROS_TG_NEG]]</f>
        <v>0</v>
      </c>
      <c r="LQ148" s="15">
        <f>Tabla24[[#This Row],[PAS_NUM_COR_COD_ROS_TG_NEU]]-Tabla24[[#This Row],[ESC_NUM_COR_COD_ROS_TG_NEU]]</f>
        <v>0.2</v>
      </c>
      <c r="LR148" s="15">
        <f>Tabla24[[#This Row],[PAS_DUR_COR_COD_ROS_TG_NEU]]-Tabla24[[#This Row],[ESC_DUR_COR_COD_ROS_TG_NEU]]</f>
        <v>131.66666666666666</v>
      </c>
      <c r="LS148" s="15">
        <f>Tabla24[[#This Row],[PAS_NUM_COR_COD_ROS_TG_POS]]-Tabla24[[#This Row],[ESC_NUM_COR_COD_ROS_TG_POS]]</f>
        <v>0.05</v>
      </c>
      <c r="LT148" s="15">
        <f>Tabla24[[#This Row],[PAS_DUR_COR_COD_ROS_TG_POS]]-Tabla24[[#This Row],[ESC_DUR_COR_COD_ROS_TG_POS]]</f>
        <v>113</v>
      </c>
      <c r="LU148" s="15">
        <f>Tabla24[[#This Row],[PAS_NUM_COR_COD_ROS_TG_TOT]]-Tabla24[[#This Row],[ESC_NUM_COR_COD_ROS_TG_TOT]]</f>
        <v>8.3333333333333329E-2</v>
      </c>
      <c r="LV148" s="15">
        <f>Tabla24[[#This Row],[PAS_DUR_COR_COD_ROS_TG_TOT]]-Tabla24[[#This Row],[ESC_DUR_COR_COD_ROS_TG_TOT]]</f>
        <v>127</v>
      </c>
      <c r="LW148" s="15">
        <f>Tabla24[[#This Row],[PAS_NUM_COR_COD_ESC_TG_NEG]]-Tabla24[[#This Row],[ESC_NUM_COR_COD_ESC_TG_NEG]]</f>
        <v>0</v>
      </c>
      <c r="LX148" s="15">
        <f>Tabla24[[#This Row],[PAS_DUR_COR_COD_ESC_TG_NEG]]-Tabla24[[#This Row],[ESC_DUR_COR_COD_ESC_TG_NEG]]</f>
        <v>0</v>
      </c>
      <c r="LY148" s="15">
        <f>Tabla24[[#This Row],[PAS_NUM_COR_COD_ESC_TG_NEU]]-Tabla24[[#This Row],[ESC_NUM_COR_COD_ESC_TG_NEU]]</f>
        <v>0.05</v>
      </c>
      <c r="LZ148" s="15">
        <f>Tabla24[[#This Row],[PAS_DUR_COR_COD_ESC_TG_NEU]]-Tabla24[[#This Row],[ESC_DUR_COR_COD_ESC_TG_NEU]]</f>
        <v>93</v>
      </c>
      <c r="MA148" s="15">
        <f>Tabla24[[#This Row],[PAS_NUM_COR_COD_ESC_TG_POS]]-Tabla24[[#This Row],[ESC_NUM_COR_COD_ESC_TG_POS]]</f>
        <v>0</v>
      </c>
      <c r="MB148" s="15">
        <f>Tabla24[[#This Row],[PAS_DUR_COR_COD_ESC_TG_POS]]-Tabla24[[#This Row],[ESC_DUR_COR_COD_ESC_TG_POS]]</f>
        <v>0</v>
      </c>
      <c r="MC148" s="15">
        <f>Tabla24[[#This Row],[PAS_NUM_COR_COD_ESC_TG_TOT]]-Tabla24[[#This Row],[ESC_NUM_COR_COD_ESC_TG_TOT]]</f>
        <v>1.6666666666666666E-2</v>
      </c>
      <c r="MD148" s="15">
        <f>Tabla24[[#This Row],[PAS_DUR_COR_COD_ESC_TG_TOT]]-Tabla24[[#This Row],[ESC_DUR_COR_COD_ESC_TG_TOT]]</f>
        <v>93</v>
      </c>
    </row>
    <row r="149" spans="1:342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  <c r="KY149" s="15">
        <f>Tabla24[[#This Row],[ROS_NUM_COR_COD_ROS_TG_NEG]]-Tabla24[[#This Row],[PAS_NUM_COR_COD_ROS_TG_NEG]]</f>
        <v>0.3666666666666667</v>
      </c>
      <c r="KZ149" s="15">
        <f>Tabla24[[#This Row],[ROS_DUR_COR_COD_ROS_TG_NEG]]-Tabla24[[#This Row],[PAS_DUR_COR_COD_ROS_TG_NEG]]</f>
        <v>-37.935064935064929</v>
      </c>
      <c r="LA149" s="15">
        <f>Tabla24[[#This Row],[ROS_NUM_COR_COD_ROS_TG_NEU]]-Tabla24[[#This Row],[PAS_NUM_COR_COD_ROS_TG_NEU]]</f>
        <v>-0.94999999999999973</v>
      </c>
      <c r="LB149" s="15">
        <f>Tabla24[[#This Row],[ROS_DUR_COR_COD_ROS_TG_NEU]]-Tabla24[[#This Row],[PAS_DUR_COR_COD_ROS_TG_NEU]]</f>
        <v>-40.308823529411711</v>
      </c>
      <c r="LC149" s="15">
        <f>Tabla24[[#This Row],[ROS_NUM_COR_COD_ROS_TG_POS]]-Tabla24[[#This Row],[PAS_NUM_COR_COD_ROS_TG_POS]]</f>
        <v>-0.34999999999999987</v>
      </c>
      <c r="LD149" s="15">
        <f>Tabla24[[#This Row],[ROS_DUR_COR_COD_ROS_TG_POS]]-Tabla24[[#This Row],[PAS_DUR_COR_COD_ROS_TG_POS]]</f>
        <v>-141.35897435897436</v>
      </c>
      <c r="LE149" s="15">
        <f>Tabla24[[#This Row],[ROS_NUM_COR_COD_ROS_TG_TOT]]-Tabla24[[#This Row],[PAS_NUM_COR_COD_ROS_TG_TOT]]</f>
        <v>-0.32183908045977017</v>
      </c>
      <c r="LF149" s="15">
        <f>Tabla24[[#This Row],[ROS_DUR_COR_COD_ROS_TG_TOT]]-Tabla24[[#This Row],[PAS_DUR_COR_COD_ROS_TG_TOT]]</f>
        <v>-77.010043041606878</v>
      </c>
      <c r="LG149" s="15">
        <f>Tabla24[[#This Row],[ROS_NUM_COR_COD_ESC_TG_NEG]]-Tabla24[[#This Row],[PAS_NUM_COR_COD_ESC_TG_NEG]]</f>
        <v>-0.63333333333333308</v>
      </c>
      <c r="LH149" s="15">
        <f>Tabla24[[#This Row],[ROS_DUR_COR_COD_ESC_TG_NEG]]-Tabla24[[#This Row],[PAS_DUR_COR_COD_ESC_TG_NEG]]</f>
        <v>-174.40000000000009</v>
      </c>
      <c r="LI149" s="15">
        <f>Tabla24[[#This Row],[ROS_NUM_COR_COD_ESC_TG_NEU]]-Tabla24[[#This Row],[PAS_NUM_COR_COD_ESC_TG_NEU]]</f>
        <v>1.2999999999999998</v>
      </c>
      <c r="LJ149" s="15">
        <f>Tabla24[[#This Row],[ROS_NUM_COR_COD_ESC_TG_NEG]]-Tabla24[[#This Row],[PAS_NUM_COR_COD_ESC_TG_NEG]]</f>
        <v>-0.63333333333333308</v>
      </c>
      <c r="LK149" s="15">
        <f>Tabla24[[#This Row],[ROS_NUM_COR_COD_ESC_TG_POS]]-Tabla24[[#This Row],[PAS_NUM_COR_COD_ESC_TG_POS]]</f>
        <v>-0.25</v>
      </c>
      <c r="LL149" s="15">
        <f>Tabla24[[#This Row],[ROS_DUR_COR_COD_ESC_TG_POS]]-Tabla24[[#This Row],[PAS_DUR_COR_COD_ESC_TG_POS]]</f>
        <v>259.25</v>
      </c>
      <c r="LM149" s="15">
        <f>Tabla24[[#This Row],[ROS_NUM_COR_COD_ESC_TG_TOT]]-Tabla24[[#This Row],[PAS_NUM_COR_COD_ESC_TG_TOT]]</f>
        <v>0.1511494252873562</v>
      </c>
      <c r="LN149" s="15">
        <f>Tabla24[[#This Row],[ROS_DUR_COR_COD_ESC_TG_TOT]]-Tabla24[[#This Row],[PAS_DUR_COR_COD_ESC_TG_TOT]]</f>
        <v>235.52678571428578</v>
      </c>
      <c r="LO149" s="15">
        <f>Tabla24[[#This Row],[PAS_NUM_COR_COD_ROS_TG_NEG]]-Tabla24[[#This Row],[ESC_NUM_COR_COD_ROS_TG_NEG]]</f>
        <v>-0.14444444444444438</v>
      </c>
      <c r="LP149" s="15">
        <f>Tabla24[[#This Row],[PAS_DUR_COR_COD_ROS_TG_NEG]]-Tabla24[[#This Row],[ESC_DUR_COR_COD_ROS_TG_NEG]]</f>
        <v>58.530303030303003</v>
      </c>
      <c r="LQ149" s="15">
        <f>Tabla24[[#This Row],[PAS_NUM_COR_COD_ROS_TG_NEU]]-Tabla24[[#This Row],[ESC_NUM_COR_COD_ROS_TG_NEU]]</f>
        <v>-0.45000000000000018</v>
      </c>
      <c r="LR149" s="15">
        <f>Tabla24[[#This Row],[PAS_DUR_COR_COD_ROS_TG_NEU]]-Tabla24[[#This Row],[ESC_DUR_COR_COD_ROS_TG_NEU]]</f>
        <v>-737.5411764705882</v>
      </c>
      <c r="LS149" s="15">
        <f>Tabla24[[#This Row],[PAS_NUM_COR_COD_ROS_TG_POS]]-Tabla24[[#This Row],[ESC_NUM_COR_COD_ROS_TG_POS]]</f>
        <v>-0.90555555555555545</v>
      </c>
      <c r="LT149" s="15">
        <f>Tabla24[[#This Row],[PAS_DUR_COR_COD_ROS_TG_POS]]-Tabla24[[#This Row],[ESC_DUR_COR_COD_ROS_TG_POS]]</f>
        <v>-489.10769230769222</v>
      </c>
      <c r="LU149" s="15">
        <f>Tabla24[[#This Row],[PAS_NUM_COR_COD_ROS_TG_TOT]]-Tabla24[[#This Row],[ESC_NUM_COR_COD_ROS_TG_TOT]]</f>
        <v>-0.51190476190476164</v>
      </c>
      <c r="LV149" s="15">
        <f>Tabla24[[#This Row],[PAS_DUR_COR_COD_ROS_TG_TOT]]-Tabla24[[#This Row],[ESC_DUR_COR_COD_ROS_TG_TOT]]</f>
        <v>-359.04878048780483</v>
      </c>
      <c r="LW149" s="15">
        <f>Tabla24[[#This Row],[PAS_NUM_COR_COD_ESC_TG_NEG]]-Tabla24[[#This Row],[ESC_NUM_COR_COD_ESC_TG_NEG]]</f>
        <v>0.52222222222222214</v>
      </c>
      <c r="LX149" s="15">
        <f>Tabla24[[#This Row],[PAS_DUR_COR_COD_ESC_TG_NEG]]-Tabla24[[#This Row],[ESC_DUR_COR_COD_ESC_TG_NEG]]</f>
        <v>318.40000000000009</v>
      </c>
      <c r="LY149" s="15">
        <f>Tabla24[[#This Row],[PAS_NUM_COR_COD_ESC_TG_NEU]]-Tabla24[[#This Row],[ESC_NUM_COR_COD_ESC_TG_NEU]]</f>
        <v>-1.2999999999999998</v>
      </c>
      <c r="LZ149" s="15">
        <f>Tabla24[[#This Row],[PAS_DUR_COR_COD_ESC_TG_NEU]]-Tabla24[[#This Row],[ESC_DUR_COR_COD_ESC_TG_NEU]]</f>
        <v>-408.1857142857142</v>
      </c>
      <c r="MA149" s="15">
        <f>Tabla24[[#This Row],[PAS_NUM_COR_COD_ESC_TG_POS]]-Tabla24[[#This Row],[ESC_NUM_COR_COD_ESC_TG_POS]]</f>
        <v>-0.37222222222222223</v>
      </c>
      <c r="MB149" s="15">
        <f>Tabla24[[#This Row],[PAS_DUR_COR_COD_ESC_TG_POS]]-Tabla24[[#This Row],[ESC_DUR_COR_COD_ESC_TG_POS]]</f>
        <v>-344.65000000000009</v>
      </c>
      <c r="MC149" s="15">
        <f>Tabla24[[#This Row],[PAS_NUM_COR_COD_ESC_TG_TOT]]-Tabla24[[#This Row],[ESC_NUM_COR_COD_ESC_TG_TOT]]</f>
        <v>-0.40238095238095228</v>
      </c>
      <c r="MD149" s="15">
        <f>Tabla24[[#This Row],[PAS_DUR_COR_COD_ESC_TG_TOT]]-Tabla24[[#This Row],[ESC_DUR_COR_COD_ESC_TG_TOT]]</f>
        <v>-165.51838235294122</v>
      </c>
    </row>
    <row r="150" spans="1:342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  <c r="KY150" s="15">
        <f>Tabla24[[#This Row],[ROS_NUM_COR_COD_ROS_TG_NEG]]-Tabla24[[#This Row],[PAS_NUM_COR_COD_ROS_TG_NEG]]</f>
        <v>0.55555555555555536</v>
      </c>
      <c r="KZ150" s="15">
        <f>Tabla24[[#This Row],[ROS_DUR_COR_COD_ROS_TG_NEG]]-Tabla24[[#This Row],[PAS_DUR_COR_COD_ROS_TG_NEG]]</f>
        <v>171.92307692307691</v>
      </c>
      <c r="LA150" s="15">
        <f>Tabla24[[#This Row],[ROS_NUM_COR_COD_ROS_TG_NEU]]-Tabla24[[#This Row],[PAS_NUM_COR_COD_ROS_TG_NEU]]</f>
        <v>1.25</v>
      </c>
      <c r="LB150" s="15">
        <f>Tabla24[[#This Row],[ROS_DUR_COR_COD_ROS_TG_NEU]]-Tabla24[[#This Row],[PAS_DUR_COR_COD_ROS_TG_NEU]]</f>
        <v>469.16071428571433</v>
      </c>
      <c r="LC150" s="15">
        <f>Tabla24[[#This Row],[ROS_NUM_COR_COD_ROS_TG_POS]]-Tabla24[[#This Row],[PAS_NUM_COR_COD_ROS_TG_POS]]</f>
        <v>0.64999999999999991</v>
      </c>
      <c r="LD150" s="15">
        <f>Tabla24[[#This Row],[ROS_DUR_COR_COD_ROS_TG_POS]]-Tabla24[[#This Row],[PAS_DUR_COR_COD_ROS_TG_POS]]</f>
        <v>227.73333333333335</v>
      </c>
      <c r="LE150" s="15">
        <f>Tabla24[[#This Row],[ROS_NUM_COR_COD_ROS_TG_TOT]]-Tabla24[[#This Row],[PAS_NUM_COR_COD_ROS_TG_TOT]]</f>
        <v>0.83448275862068932</v>
      </c>
      <c r="LF150" s="15">
        <f>Tabla24[[#This Row],[ROS_DUR_COR_COD_ROS_TG_TOT]]-Tabla24[[#This Row],[PAS_DUR_COR_COD_ROS_TG_TOT]]</f>
        <v>294.81262939958594</v>
      </c>
      <c r="LG150" s="15">
        <f>Tabla24[[#This Row],[ROS_NUM_COR_COD_ESC_TG_NEG]]-Tabla24[[#This Row],[PAS_NUM_COR_COD_ESC_TG_NEG]]</f>
        <v>1.8166666666666664</v>
      </c>
      <c r="LH150" s="15">
        <f>Tabla24[[#This Row],[ROS_DUR_COR_COD_ESC_TG_NEG]]-Tabla24[[#This Row],[PAS_DUR_COR_COD_ESC_TG_NEG]]</f>
        <v>259.70707070707078</v>
      </c>
      <c r="LI150" s="15">
        <f>Tabla24[[#This Row],[ROS_NUM_COR_COD_ESC_TG_NEU]]-Tabla24[[#This Row],[PAS_NUM_COR_COD_ESC_TG_NEU]]</f>
        <v>1.5499999999999998</v>
      </c>
      <c r="LJ150" s="15">
        <f>Tabla24[[#This Row],[ROS_NUM_COR_COD_ESC_TG_NEG]]-Tabla24[[#This Row],[PAS_NUM_COR_COD_ESC_TG_NEG]]</f>
        <v>1.8166666666666664</v>
      </c>
      <c r="LK150" s="15">
        <f>Tabla24[[#This Row],[ROS_NUM_COR_COD_ESC_TG_POS]]-Tabla24[[#This Row],[PAS_NUM_COR_COD_ESC_TG_POS]]</f>
        <v>1</v>
      </c>
      <c r="LL150" s="15">
        <f>Tabla24[[#This Row],[ROS_DUR_COR_COD_ESC_TG_POS]]-Tabla24[[#This Row],[PAS_DUR_COR_COD_ESC_TG_POS]]</f>
        <v>321.02597402597399</v>
      </c>
      <c r="LM150" s="15">
        <f>Tabla24[[#This Row],[ROS_NUM_COR_COD_ESC_TG_TOT]]-Tabla24[[#This Row],[PAS_NUM_COR_COD_ESC_TG_TOT]]</f>
        <v>1.4379310344827585</v>
      </c>
      <c r="LN150" s="15">
        <f>Tabla24[[#This Row],[ROS_DUR_COR_COD_ESC_TG_TOT]]-Tabla24[[#This Row],[PAS_DUR_COR_COD_ESC_TG_TOT]]</f>
        <v>279.61111111111109</v>
      </c>
      <c r="LO150" s="15">
        <f>Tabla24[[#This Row],[PAS_NUM_COR_COD_ROS_TG_NEG]]-Tabla24[[#This Row],[ESC_NUM_COR_COD_ROS_TG_NEG]]</f>
        <v>-1</v>
      </c>
      <c r="LP150" s="15">
        <f>Tabla24[[#This Row],[PAS_DUR_COR_COD_ROS_TG_NEG]]-Tabla24[[#This Row],[ESC_DUR_COR_COD_ROS_TG_NEG]]</f>
        <v>-632.52307692307681</v>
      </c>
      <c r="LQ150" s="15">
        <f>Tabla24[[#This Row],[PAS_NUM_COR_COD_ROS_TG_NEU]]-Tabla24[[#This Row],[ESC_NUM_COR_COD_ROS_TG_NEU]]</f>
        <v>-0.51666666666666661</v>
      </c>
      <c r="LR150" s="15">
        <f>Tabla24[[#This Row],[PAS_DUR_COR_COD_ROS_TG_NEU]]-Tabla24[[#This Row],[ESC_DUR_COR_COD_ROS_TG_NEU]]</f>
        <v>-580.38571428571424</v>
      </c>
      <c r="LS150" s="15">
        <f>Tabla24[[#This Row],[PAS_NUM_COR_COD_ROS_TG_POS]]-Tabla24[[#This Row],[ESC_NUM_COR_COD_ROS_TG_POS]]</f>
        <v>0.70000000000000018</v>
      </c>
      <c r="LT150" s="15">
        <f>Tabla24[[#This Row],[PAS_DUR_COR_COD_ROS_TG_POS]]-Tabla24[[#This Row],[ESC_DUR_COR_COD_ROS_TG_POS]]</f>
        <v>-249.48333333333335</v>
      </c>
      <c r="LU150" s="15">
        <f>Tabla24[[#This Row],[PAS_NUM_COR_COD_ROS_TG_TOT]]-Tabla24[[#This Row],[ESC_NUM_COR_COD_ROS_TG_TOT]]</f>
        <v>-0.29999999999999982</v>
      </c>
      <c r="LV150" s="15">
        <f>Tabla24[[#This Row],[PAS_DUR_COR_COD_ROS_TG_TOT]]-Tabla24[[#This Row],[ESC_DUR_COR_COD_ROS_TG_TOT]]</f>
        <v>-505.66666666666674</v>
      </c>
      <c r="LW150" s="15">
        <f>Tabla24[[#This Row],[PAS_NUM_COR_COD_ESC_TG_NEG]]-Tabla24[[#This Row],[ESC_NUM_COR_COD_ESC_TG_NEG]]</f>
        <v>0.40555555555555567</v>
      </c>
      <c r="LX150" s="15">
        <f>Tabla24[[#This Row],[PAS_DUR_COR_COD_ESC_TG_NEG]]-Tabla24[[#This Row],[ESC_DUR_COR_COD_ESC_TG_NEG]]</f>
        <v>-356.06818181818187</v>
      </c>
      <c r="LY150" s="15">
        <f>Tabla24[[#This Row],[PAS_NUM_COR_COD_ESC_TG_NEU]]-Tabla24[[#This Row],[ESC_NUM_COR_COD_ESC_TG_NEU]]</f>
        <v>8.3333333333333259E-2</v>
      </c>
      <c r="LZ150" s="15">
        <f>Tabla24[[#This Row],[PAS_DUR_COR_COD_ESC_TG_NEU]]-Tabla24[[#This Row],[ESC_DUR_COR_COD_ESC_TG_NEU]]</f>
        <v>-334.07142857142856</v>
      </c>
      <c r="MA150" s="15">
        <f>Tabla24[[#This Row],[PAS_NUM_COR_COD_ESC_TG_POS]]-Tabla24[[#This Row],[ESC_NUM_COR_COD_ESC_TG_POS]]</f>
        <v>-0.75</v>
      </c>
      <c r="MB150" s="15">
        <f>Tabla24[[#This Row],[PAS_DUR_COR_COD_ESC_TG_POS]]-Tabla24[[#This Row],[ESC_DUR_COR_COD_ESC_TG_POS]]</f>
        <v>-596.9545454545455</v>
      </c>
      <c r="MC150" s="15">
        <f>Tabla24[[#This Row],[PAS_NUM_COR_COD_ESC_TG_TOT]]-Tabla24[[#This Row],[ESC_NUM_COR_COD_ESC_TG_TOT]]</f>
        <v>-6.9230769230769207E-2</v>
      </c>
      <c r="MD150" s="15">
        <f>Tabla24[[#This Row],[PAS_DUR_COR_COD_ESC_TG_TOT]]-Tabla24[[#This Row],[ESC_DUR_COR_COD_ESC_TG_TOT]]</f>
        <v>-422.07264957264954</v>
      </c>
    </row>
    <row r="151" spans="1:342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  <c r="KY151" s="15">
        <f>Tabla24[[#This Row],[ROS_NUM_COR_COD_ROS_TG_NEG]]-Tabla24[[#This Row],[PAS_NUM_COR_COD_ROS_TG_NEG]]</f>
        <v>-1.2250000000000001</v>
      </c>
      <c r="KZ151" s="15">
        <f>Tabla24[[#This Row],[ROS_DUR_COR_COD_ROS_TG_NEG]]-Tabla24[[#This Row],[PAS_DUR_COR_COD_ROS_TG_NEG]]</f>
        <v>-238.9666666666667</v>
      </c>
      <c r="LA151" s="15">
        <f>Tabla24[[#This Row],[ROS_NUM_COR_COD_ROS_TG_NEU]]-Tabla24[[#This Row],[PAS_NUM_COR_COD_ROS_TG_NEU]]</f>
        <v>0.54999999999999982</v>
      </c>
      <c r="LB151" s="15">
        <f>Tabla24[[#This Row],[ROS_DUR_COR_COD_ROS_TG_NEU]]-Tabla24[[#This Row],[PAS_DUR_COR_COD_ROS_TG_NEU]]</f>
        <v>7.1507936507935028</v>
      </c>
      <c r="LC151" s="15">
        <f>Tabla24[[#This Row],[ROS_NUM_COR_COD_ROS_TG_POS]]-Tabla24[[#This Row],[PAS_NUM_COR_COD_ROS_TG_POS]]</f>
        <v>-0.60000000000000009</v>
      </c>
      <c r="LD151" s="15">
        <f>Tabla24[[#This Row],[ROS_DUR_COR_COD_ROS_TG_POS]]-Tabla24[[#This Row],[PAS_DUR_COR_COD_ROS_TG_POS]]</f>
        <v>-327.52941176470586</v>
      </c>
      <c r="LE151" s="15">
        <f>Tabla24[[#This Row],[ROS_NUM_COR_COD_ROS_TG_TOT]]-Tabla24[[#This Row],[PAS_NUM_COR_COD_ROS_TG_TOT]]</f>
        <v>-0.35256410256410264</v>
      </c>
      <c r="LF151" s="15">
        <f>Tabla24[[#This Row],[ROS_DUR_COR_COD_ROS_TG_TOT]]-Tabla24[[#This Row],[PAS_DUR_COR_COD_ROS_TG_TOT]]</f>
        <v>-151.67984189723325</v>
      </c>
      <c r="LG151" s="15">
        <f>Tabla24[[#This Row],[ROS_NUM_COR_COD_ESC_TG_NEG]]-Tabla24[[#This Row],[PAS_NUM_COR_COD_ESC_TG_NEG]]</f>
        <v>-2.25</v>
      </c>
      <c r="LH151" s="15">
        <f>Tabla24[[#This Row],[ROS_DUR_COR_COD_ESC_TG_NEG]]-Tabla24[[#This Row],[PAS_DUR_COR_COD_ESC_TG_NEG]]</f>
        <v>-280.05882352941171</v>
      </c>
      <c r="LI151" s="15">
        <f>Tabla24[[#This Row],[ROS_NUM_COR_COD_ESC_TG_NEU]]-Tabla24[[#This Row],[PAS_NUM_COR_COD_ESC_TG_NEU]]</f>
        <v>-2.8499999999999996</v>
      </c>
      <c r="LJ151" s="15">
        <f>Tabla24[[#This Row],[ROS_NUM_COR_COD_ESC_TG_NEG]]-Tabla24[[#This Row],[PAS_NUM_COR_COD_ESC_TG_NEG]]</f>
        <v>-2.25</v>
      </c>
      <c r="LK151" s="15">
        <f>Tabla24[[#This Row],[ROS_NUM_COR_COD_ESC_TG_POS]]-Tabla24[[#This Row],[PAS_NUM_COR_COD_ESC_TG_POS]]</f>
        <v>-2.1500000000000004</v>
      </c>
      <c r="LL151" s="15">
        <f>Tabla24[[#This Row],[ROS_DUR_COR_COD_ESC_TG_POS]]-Tabla24[[#This Row],[PAS_DUR_COR_COD_ESC_TG_POS]]</f>
        <v>-369.91228070175441</v>
      </c>
      <c r="LM151" s="15">
        <f>Tabla24[[#This Row],[ROS_NUM_COR_COD_ESC_TG_TOT]]-Tabla24[[#This Row],[PAS_NUM_COR_COD_ESC_TG_TOT]]</f>
        <v>-2.476923076923077</v>
      </c>
      <c r="LN151" s="15">
        <f>Tabla24[[#This Row],[ROS_DUR_COR_COD_ESC_TG_TOT]]-Tabla24[[#This Row],[PAS_DUR_COR_COD_ESC_TG_TOT]]</f>
        <v>-530.3201357466063</v>
      </c>
      <c r="LO151" s="15">
        <f>Tabla24[[#This Row],[PAS_NUM_COR_COD_ROS_TG_NEG]]-Tabla24[[#This Row],[ESC_NUM_COR_COD_ROS_TG_NEG]]</f>
        <v>2.25</v>
      </c>
      <c r="LP151" s="15">
        <f>Tabla24[[#This Row],[PAS_DUR_COR_COD_ROS_TG_NEG]]-Tabla24[[#This Row],[ESC_DUR_COR_COD_ROS_TG_NEG]]</f>
        <v>579.9666666666667</v>
      </c>
      <c r="LQ151" s="15">
        <f>Tabla24[[#This Row],[PAS_NUM_COR_COD_ROS_TG_NEU]]-Tabla24[[#This Row],[ESC_NUM_COR_COD_ROS_TG_NEU]]</f>
        <v>2.8499999999999996</v>
      </c>
      <c r="LR151" s="15">
        <f>Tabla24[[#This Row],[PAS_DUR_COR_COD_ROS_TG_NEU]]-Tabla24[[#This Row],[ESC_DUR_COR_COD_ROS_TG_NEU]]</f>
        <v>356.57142857142867</v>
      </c>
      <c r="LS151" s="15">
        <f>Tabla24[[#This Row],[PAS_NUM_COR_COD_ROS_TG_POS]]-Tabla24[[#This Row],[ESC_NUM_COR_COD_ROS_TG_POS]]</f>
        <v>0.75</v>
      </c>
      <c r="LT151" s="15">
        <f>Tabla24[[#This Row],[PAS_DUR_COR_COD_ROS_TG_POS]]-Tabla24[[#This Row],[ESC_DUR_COR_COD_ROS_TG_POS]]</f>
        <v>1.3865546218487452</v>
      </c>
      <c r="LU151" s="15">
        <f>Tabla24[[#This Row],[PAS_NUM_COR_COD_ROS_TG_TOT]]-Tabla24[[#This Row],[ESC_NUM_COR_COD_ROS_TG_TOT]]</f>
        <v>1.9500000000000002</v>
      </c>
      <c r="LV151" s="15">
        <f>Tabla24[[#This Row],[PAS_DUR_COR_COD_ROS_TG_TOT]]-Tabla24[[#This Row],[ESC_DUR_COR_COD_ROS_TG_TOT]]</f>
        <v>306.34347826086946</v>
      </c>
      <c r="LW151" s="15">
        <f>Tabla24[[#This Row],[PAS_NUM_COR_COD_ESC_TG_NEG]]-Tabla24[[#This Row],[ESC_NUM_COR_COD_ESC_TG_NEG]]</f>
        <v>0.60000000000000009</v>
      </c>
      <c r="LX151" s="15">
        <f>Tabla24[[#This Row],[PAS_DUR_COR_COD_ESC_TG_NEG]]-Tabla24[[#This Row],[ESC_DUR_COR_COD_ESC_TG_NEG]]</f>
        <v>-25.191176470588289</v>
      </c>
      <c r="LY151" s="15">
        <f>Tabla24[[#This Row],[PAS_NUM_COR_COD_ESC_TG_NEU]]-Tabla24[[#This Row],[ESC_NUM_COR_COD_ESC_TG_NEU]]</f>
        <v>-0.25</v>
      </c>
      <c r="LZ151" s="15">
        <f>Tabla24[[#This Row],[PAS_DUR_COR_COD_ESC_TG_NEU]]-Tabla24[[#This Row],[ESC_DUR_COR_COD_ESC_TG_NEU]]</f>
        <v>-61.784722222222172</v>
      </c>
      <c r="MA151" s="15">
        <f>Tabla24[[#This Row],[PAS_NUM_COR_COD_ESC_TG_POS]]-Tabla24[[#This Row],[ESC_NUM_COR_COD_ESC_TG_POS]]</f>
        <v>1.6500000000000004</v>
      </c>
      <c r="MB151" s="15">
        <f>Tabla24[[#This Row],[PAS_DUR_COR_COD_ESC_TG_POS]]-Tabla24[[#This Row],[ESC_DUR_COR_COD_ESC_TG_POS]]</f>
        <v>200.82894736842104</v>
      </c>
      <c r="MC151" s="15">
        <f>Tabla24[[#This Row],[PAS_NUM_COR_COD_ESC_TG_TOT]]-Tabla24[[#This Row],[ESC_NUM_COR_COD_ESC_TG_TOT]]</f>
        <v>0.66666666666666696</v>
      </c>
      <c r="MD151" s="15">
        <f>Tabla24[[#This Row],[PAS_DUR_COR_COD_ESC_TG_TOT]]-Tabla24[[#This Row],[ESC_DUR_COR_COD_ESC_TG_TOT]]</f>
        <v>27.153076923076924</v>
      </c>
    </row>
    <row r="152" spans="1:342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  <c r="KY152" s="15">
        <f>Tabla24[[#This Row],[ROS_NUM_COR_COD_ROS_TG_NEG]]-Tabla24[[#This Row],[PAS_NUM_COR_COD_ROS_TG_NEG]]</f>
        <v>0</v>
      </c>
      <c r="KZ152" s="15">
        <f>Tabla24[[#This Row],[ROS_DUR_COR_COD_ROS_TG_NEG]]-Tabla24[[#This Row],[PAS_DUR_COR_COD_ROS_TG_NEG]]</f>
        <v>0</v>
      </c>
      <c r="LA152" s="15">
        <f>Tabla24[[#This Row],[ROS_NUM_COR_COD_ROS_TG_NEU]]-Tabla24[[#This Row],[PAS_NUM_COR_COD_ROS_TG_NEU]]</f>
        <v>0</v>
      </c>
      <c r="LB152" s="15">
        <f>Tabla24[[#This Row],[ROS_DUR_COR_COD_ROS_TG_NEU]]-Tabla24[[#This Row],[PAS_DUR_COR_COD_ROS_TG_NEU]]</f>
        <v>0</v>
      </c>
      <c r="LC152" s="15">
        <f>Tabla24[[#This Row],[ROS_NUM_COR_COD_ROS_TG_POS]]-Tabla24[[#This Row],[PAS_NUM_COR_COD_ROS_TG_POS]]</f>
        <v>0</v>
      </c>
      <c r="LD152" s="15">
        <f>Tabla24[[#This Row],[ROS_DUR_COR_COD_ROS_TG_POS]]-Tabla24[[#This Row],[PAS_DUR_COR_COD_ROS_TG_POS]]</f>
        <v>0</v>
      </c>
      <c r="LE152" s="15">
        <f>Tabla24[[#This Row],[ROS_NUM_COR_COD_ROS_TG_TOT]]-Tabla24[[#This Row],[PAS_NUM_COR_COD_ROS_TG_TOT]]</f>
        <v>0</v>
      </c>
      <c r="LF152" s="15">
        <f>Tabla24[[#This Row],[ROS_DUR_COR_COD_ROS_TG_TOT]]-Tabla24[[#This Row],[PAS_DUR_COR_COD_ROS_TG_TOT]]</f>
        <v>0</v>
      </c>
      <c r="LG152" s="15">
        <f>Tabla24[[#This Row],[ROS_NUM_COR_COD_ESC_TG_NEG]]-Tabla24[[#This Row],[PAS_NUM_COR_COD_ESC_TG_NEG]]</f>
        <v>0</v>
      </c>
      <c r="LH152" s="15">
        <f>Tabla24[[#This Row],[ROS_DUR_COR_COD_ESC_TG_NEG]]-Tabla24[[#This Row],[PAS_DUR_COR_COD_ESC_TG_NEG]]</f>
        <v>0</v>
      </c>
      <c r="LI152" s="15">
        <f>Tabla24[[#This Row],[ROS_NUM_COR_COD_ESC_TG_NEU]]-Tabla24[[#This Row],[PAS_NUM_COR_COD_ESC_TG_NEU]]</f>
        <v>0</v>
      </c>
      <c r="LJ152" s="15">
        <f>Tabla24[[#This Row],[ROS_NUM_COR_COD_ESC_TG_NEG]]-Tabla24[[#This Row],[PAS_NUM_COR_COD_ESC_TG_NEG]]</f>
        <v>0</v>
      </c>
      <c r="LK152" s="15">
        <f>Tabla24[[#This Row],[ROS_NUM_COR_COD_ESC_TG_POS]]-Tabla24[[#This Row],[PAS_NUM_COR_COD_ESC_TG_POS]]</f>
        <v>0</v>
      </c>
      <c r="LL152" s="15">
        <f>Tabla24[[#This Row],[ROS_DUR_COR_COD_ESC_TG_POS]]-Tabla24[[#This Row],[PAS_DUR_COR_COD_ESC_TG_POS]]</f>
        <v>0</v>
      </c>
      <c r="LM152" s="15">
        <f>Tabla24[[#This Row],[ROS_NUM_COR_COD_ESC_TG_TOT]]-Tabla24[[#This Row],[PAS_NUM_COR_COD_ESC_TG_TOT]]</f>
        <v>0</v>
      </c>
      <c r="LN152" s="15">
        <f>Tabla24[[#This Row],[ROS_DUR_COR_COD_ESC_TG_TOT]]-Tabla24[[#This Row],[PAS_DUR_COR_COD_ESC_TG_TOT]]</f>
        <v>0</v>
      </c>
      <c r="LO152" s="15">
        <f>Tabla24[[#This Row],[PAS_NUM_COR_COD_ROS_TG_NEG]]-Tabla24[[#This Row],[ESC_NUM_COR_COD_ROS_TG_NEG]]</f>
        <v>0</v>
      </c>
      <c r="LP152" s="15">
        <f>Tabla24[[#This Row],[PAS_DUR_COR_COD_ROS_TG_NEG]]-Tabla24[[#This Row],[ESC_DUR_COR_COD_ROS_TG_NEG]]</f>
        <v>0</v>
      </c>
      <c r="LQ152" s="15">
        <f>Tabla24[[#This Row],[PAS_NUM_COR_COD_ROS_TG_NEU]]-Tabla24[[#This Row],[ESC_NUM_COR_COD_ROS_TG_NEU]]</f>
        <v>0</v>
      </c>
      <c r="LR152" s="15">
        <f>Tabla24[[#This Row],[PAS_DUR_COR_COD_ROS_TG_NEU]]-Tabla24[[#This Row],[ESC_DUR_COR_COD_ROS_TG_NEU]]</f>
        <v>0</v>
      </c>
      <c r="LS152" s="15">
        <f>Tabla24[[#This Row],[PAS_NUM_COR_COD_ROS_TG_POS]]-Tabla24[[#This Row],[ESC_NUM_COR_COD_ROS_TG_POS]]</f>
        <v>0</v>
      </c>
      <c r="LT152" s="15">
        <f>Tabla24[[#This Row],[PAS_DUR_COR_COD_ROS_TG_POS]]-Tabla24[[#This Row],[ESC_DUR_COR_COD_ROS_TG_POS]]</f>
        <v>0</v>
      </c>
      <c r="LU152" s="15">
        <f>Tabla24[[#This Row],[PAS_NUM_COR_COD_ROS_TG_TOT]]-Tabla24[[#This Row],[ESC_NUM_COR_COD_ROS_TG_TOT]]</f>
        <v>0</v>
      </c>
      <c r="LV152" s="15">
        <f>Tabla24[[#This Row],[PAS_DUR_COR_COD_ROS_TG_TOT]]-Tabla24[[#This Row],[ESC_DUR_COR_COD_ROS_TG_TOT]]</f>
        <v>0</v>
      </c>
      <c r="LW152" s="15">
        <f>Tabla24[[#This Row],[PAS_NUM_COR_COD_ESC_TG_NEG]]-Tabla24[[#This Row],[ESC_NUM_COR_COD_ESC_TG_NEG]]</f>
        <v>0</v>
      </c>
      <c r="LX152" s="15">
        <f>Tabla24[[#This Row],[PAS_DUR_COR_COD_ESC_TG_NEG]]-Tabla24[[#This Row],[ESC_DUR_COR_COD_ESC_TG_NEG]]</f>
        <v>0</v>
      </c>
      <c r="LY152" s="15">
        <f>Tabla24[[#This Row],[PAS_NUM_COR_COD_ESC_TG_NEU]]-Tabla24[[#This Row],[ESC_NUM_COR_COD_ESC_TG_NEU]]</f>
        <v>0</v>
      </c>
      <c r="LZ152" s="15">
        <f>Tabla24[[#This Row],[PAS_DUR_COR_COD_ESC_TG_NEU]]-Tabla24[[#This Row],[ESC_DUR_COR_COD_ESC_TG_NEU]]</f>
        <v>0</v>
      </c>
      <c r="MA152" s="15">
        <f>Tabla24[[#This Row],[PAS_NUM_COR_COD_ESC_TG_POS]]-Tabla24[[#This Row],[ESC_NUM_COR_COD_ESC_TG_POS]]</f>
        <v>0</v>
      </c>
      <c r="MB152" s="15">
        <f>Tabla24[[#This Row],[PAS_DUR_COR_COD_ESC_TG_POS]]-Tabla24[[#This Row],[ESC_DUR_COR_COD_ESC_TG_POS]]</f>
        <v>0</v>
      </c>
      <c r="MC152" s="15">
        <f>Tabla24[[#This Row],[PAS_NUM_COR_COD_ESC_TG_TOT]]-Tabla24[[#This Row],[ESC_NUM_COR_COD_ESC_TG_TOT]]</f>
        <v>0</v>
      </c>
      <c r="MD152" s="15">
        <f>Tabla24[[#This Row],[PAS_DUR_COR_COD_ESC_TG_TOT]]-Tabla24[[#This Row],[ESC_DUR_COR_COD_ESC_TG_TOT]]</f>
        <v>0</v>
      </c>
    </row>
    <row r="153" spans="1:342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  <c r="KY153" s="15">
        <f>Tabla24[[#This Row],[ROS_NUM_COR_COD_ROS_TG_NEG]]-Tabla24[[#This Row],[PAS_NUM_COR_COD_ROS_TG_NEG]]</f>
        <v>1.3055555555555554</v>
      </c>
      <c r="KZ153" s="15">
        <f>Tabla24[[#This Row],[ROS_DUR_COR_COD_ROS_TG_NEG]]-Tabla24[[#This Row],[PAS_DUR_COR_COD_ROS_TG_NEG]]</f>
        <v>411.15000000000009</v>
      </c>
      <c r="LA153" s="15">
        <f>Tabla24[[#This Row],[ROS_NUM_COR_COD_ROS_TG_NEU]]-Tabla24[[#This Row],[PAS_NUM_COR_COD_ROS_TG_NEU]]</f>
        <v>-0.40714285714285703</v>
      </c>
      <c r="LB153" s="15">
        <f>Tabla24[[#This Row],[ROS_DUR_COR_COD_ROS_TG_NEU]]-Tabla24[[#This Row],[PAS_DUR_COR_COD_ROS_TG_NEU]]</f>
        <v>261.23749999999995</v>
      </c>
      <c r="LC153" s="15">
        <f>Tabla24[[#This Row],[ROS_NUM_COR_COD_ROS_TG_POS]]-Tabla24[[#This Row],[PAS_NUM_COR_COD_ROS_TG_POS]]</f>
        <v>0.29824561403508776</v>
      </c>
      <c r="LD153" s="15">
        <f>Tabla24[[#This Row],[ROS_DUR_COR_COD_ROS_TG_POS]]-Tabla24[[#This Row],[PAS_DUR_COR_COD_ROS_TG_POS]]</f>
        <v>599.69642857142867</v>
      </c>
      <c r="LE153" s="15">
        <f>Tabla24[[#This Row],[ROS_NUM_COR_COD_ROS_TG_TOT]]-Tabla24[[#This Row],[PAS_NUM_COR_COD_ROS_TG_TOT]]</f>
        <v>0.45016949152542374</v>
      </c>
      <c r="LF153" s="15">
        <f>Tabla24[[#This Row],[ROS_DUR_COR_COD_ROS_TG_TOT]]-Tabla24[[#This Row],[PAS_DUR_COR_COD_ROS_TG_TOT]]</f>
        <v>423.81914893617022</v>
      </c>
      <c r="LG153" s="15">
        <f>Tabla24[[#This Row],[ROS_NUM_COR_COD_ESC_TG_NEG]]-Tabla24[[#This Row],[PAS_NUM_COR_COD_ESC_TG_NEG]]</f>
        <v>-0.1722222222222225</v>
      </c>
      <c r="LH153" s="15">
        <f>Tabla24[[#This Row],[ROS_DUR_COR_COD_ESC_TG_NEG]]-Tabla24[[#This Row],[PAS_DUR_COR_COD_ESC_TG_NEG]]</f>
        <v>61.35714285714289</v>
      </c>
      <c r="LI153" s="15">
        <f>Tabla24[[#This Row],[ROS_NUM_COR_COD_ESC_TG_NEU]]-Tabla24[[#This Row],[PAS_NUM_COR_COD_ESC_TG_NEU]]</f>
        <v>0.33571428571428541</v>
      </c>
      <c r="LJ153" s="15">
        <f>Tabla24[[#This Row],[ROS_NUM_COR_COD_ESC_TG_NEG]]-Tabla24[[#This Row],[PAS_NUM_COR_COD_ESC_TG_NEG]]</f>
        <v>-0.1722222222222225</v>
      </c>
      <c r="LK153" s="15">
        <f>Tabla24[[#This Row],[ROS_NUM_COR_COD_ESC_TG_POS]]-Tabla24[[#This Row],[PAS_NUM_COR_COD_ESC_TG_POS]]</f>
        <v>-0.22807017543859676</v>
      </c>
      <c r="LL153" s="15">
        <f>Tabla24[[#This Row],[ROS_DUR_COR_COD_ESC_TG_POS]]-Tabla24[[#This Row],[PAS_DUR_COR_COD_ESC_TG_POS]]</f>
        <v>105.85714285714289</v>
      </c>
      <c r="LM153" s="15">
        <f>Tabla24[[#This Row],[ROS_NUM_COR_COD_ESC_TG_TOT]]-Tabla24[[#This Row],[PAS_NUM_COR_COD_ESC_TG_TOT]]</f>
        <v>-5.2203389830508762E-2</v>
      </c>
      <c r="LN153" s="15">
        <f>Tabla24[[#This Row],[ROS_DUR_COR_COD_ESC_TG_TOT]]-Tabla24[[#This Row],[PAS_DUR_COR_COD_ESC_TG_TOT]]</f>
        <v>165.9419191919194</v>
      </c>
      <c r="LO153" s="15">
        <f>Tabla24[[#This Row],[PAS_NUM_COR_COD_ROS_TG_NEG]]-Tabla24[[#This Row],[ESC_NUM_COR_COD_ROS_TG_NEG]]</f>
        <v>-0.125</v>
      </c>
      <c r="LP153" s="15">
        <f>Tabla24[[#This Row],[PAS_DUR_COR_COD_ROS_TG_NEG]]-Tabla24[[#This Row],[ESC_DUR_COR_COD_ROS_TG_NEG]]</f>
        <v>-34.828571428571422</v>
      </c>
      <c r="LQ153" s="15">
        <f>Tabla24[[#This Row],[PAS_NUM_COR_COD_ROS_TG_NEU]]-Tabla24[[#This Row],[ESC_NUM_COR_COD_ROS_TG_NEU]]</f>
        <v>1.5499999999999998</v>
      </c>
      <c r="LR153" s="15">
        <f>Tabla24[[#This Row],[PAS_DUR_COR_COD_ROS_TG_NEU]]-Tabla24[[#This Row],[ESC_DUR_COR_COD_ROS_TG_NEU]]</f>
        <v>586.84821428571433</v>
      </c>
      <c r="LS153" s="15">
        <f>Tabla24[[#This Row],[PAS_NUM_COR_COD_ROS_TG_POS]]-Tabla24[[#This Row],[ESC_NUM_COR_COD_ROS_TG_POS]]</f>
        <v>1.5906432748538011</v>
      </c>
      <c r="LT153" s="15">
        <f>Tabla24[[#This Row],[PAS_DUR_COR_COD_ROS_TG_POS]]-Tabla24[[#This Row],[ESC_DUR_COR_COD_ROS_TG_POS]]</f>
        <v>378.5</v>
      </c>
      <c r="LU153" s="15">
        <f>Tabla24[[#This Row],[PAS_NUM_COR_COD_ROS_TG_TOT]]-Tabla24[[#This Row],[ESC_NUM_COR_COD_ROS_TG_TOT]]</f>
        <v>1.0298305084745762</v>
      </c>
      <c r="LV153" s="15">
        <f>Tabla24[[#This Row],[PAS_DUR_COR_COD_ROS_TG_TOT]]-Tabla24[[#This Row],[ESC_DUR_COR_COD_ROS_TG_TOT]]</f>
        <v>319.58994197292066</v>
      </c>
      <c r="LW153" s="15">
        <f>Tabla24[[#This Row],[PAS_NUM_COR_COD_ESC_TG_NEG]]-Tabla24[[#This Row],[ESC_NUM_COR_COD_ESC_TG_NEG]]</f>
        <v>0.32500000000000018</v>
      </c>
      <c r="LX153" s="15">
        <f>Tabla24[[#This Row],[PAS_DUR_COR_COD_ESC_TG_NEG]]-Tabla24[[#This Row],[ESC_DUR_COR_COD_ESC_TG_NEG]]</f>
        <v>386.76785714285711</v>
      </c>
      <c r="LY153" s="15">
        <f>Tabla24[[#This Row],[PAS_NUM_COR_COD_ESC_TG_NEU]]-Tabla24[[#This Row],[ESC_NUM_COR_COD_ESC_TG_NEU]]</f>
        <v>0.32500000000000018</v>
      </c>
      <c r="LZ153" s="15">
        <f>Tabla24[[#This Row],[PAS_DUR_COR_COD_ESC_TG_NEU]]-Tabla24[[#This Row],[ESC_DUR_COR_COD_ESC_TG_NEU]]</f>
        <v>248</v>
      </c>
      <c r="MA153" s="15">
        <f>Tabla24[[#This Row],[PAS_NUM_COR_COD_ESC_TG_POS]]-Tabla24[[#This Row],[ESC_NUM_COR_COD_ESC_TG_POS]]</f>
        <v>-0.32748538011695905</v>
      </c>
      <c r="MB153" s="15">
        <f>Tabla24[[#This Row],[PAS_DUR_COR_COD_ESC_TG_POS]]-Tabla24[[#This Row],[ESC_DUR_COR_COD_ESC_TG_POS]]</f>
        <v>184.49206349206361</v>
      </c>
      <c r="MC153" s="15">
        <f>Tabla24[[#This Row],[PAS_NUM_COR_COD_ESC_TG_TOT]]-Tabla24[[#This Row],[ESC_NUM_COR_COD_ESC_TG_TOT]]</f>
        <v>9.2203389830508797E-2</v>
      </c>
      <c r="MD153" s="15">
        <f>Tabla24[[#This Row],[PAS_DUR_COR_COD_ESC_TG_TOT]]-Tabla24[[#This Row],[ESC_DUR_COR_COD_ESC_TG_TOT]]</f>
        <v>266.17363636363621</v>
      </c>
    </row>
    <row r="154" spans="1:342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  <c r="KY154" s="15">
        <f>Tabla24[[#This Row],[ROS_NUM_COR_COD_ROS_TG_NEG]]-Tabla24[[#This Row],[PAS_NUM_COR_COD_ROS_TG_NEG]]</f>
        <v>0.12222222222222223</v>
      </c>
      <c r="KZ154" s="15">
        <f>Tabla24[[#This Row],[ROS_DUR_COR_COD_ROS_TG_NEG]]-Tabla24[[#This Row],[PAS_DUR_COR_COD_ROS_TG_NEG]]</f>
        <v>53.980392156862763</v>
      </c>
      <c r="LA154" s="15">
        <f>Tabla24[[#This Row],[ROS_NUM_COR_COD_ROS_TG_NEU]]-Tabla24[[#This Row],[PAS_NUM_COR_COD_ROS_TG_NEU]]</f>
        <v>-0.10000000000000009</v>
      </c>
      <c r="LB154" s="15">
        <f>Tabla24[[#This Row],[ROS_DUR_COR_COD_ROS_TG_NEU]]-Tabla24[[#This Row],[PAS_DUR_COR_COD_ROS_TG_NEU]]</f>
        <v>-46.617647058823422</v>
      </c>
      <c r="LC154" s="15">
        <f>Tabla24[[#This Row],[ROS_NUM_COR_COD_ROS_TG_POS]]-Tabla24[[#This Row],[PAS_NUM_COR_COD_ROS_TG_POS]]</f>
        <v>1</v>
      </c>
      <c r="LD154" s="15">
        <f>Tabla24[[#This Row],[ROS_DUR_COR_COD_ROS_TG_POS]]-Tabla24[[#This Row],[PAS_DUR_COR_COD_ROS_TG_POS]]</f>
        <v>-4</v>
      </c>
      <c r="LE154" s="15">
        <f>Tabla24[[#This Row],[ROS_NUM_COR_COD_ROS_TG_TOT]]-Tabla24[[#This Row],[PAS_NUM_COR_COD_ROS_TG_TOT]]</f>
        <v>0.35287356321839081</v>
      </c>
      <c r="LF154" s="15">
        <f>Tabla24[[#This Row],[ROS_DUR_COR_COD_ROS_TG_TOT]]-Tabla24[[#This Row],[PAS_DUR_COR_COD_ROS_TG_TOT]]</f>
        <v>-5.8500443655723302</v>
      </c>
      <c r="LG154" s="15">
        <f>Tabla24[[#This Row],[ROS_NUM_COR_COD_ESC_TG_NEG]]-Tabla24[[#This Row],[PAS_NUM_COR_COD_ESC_TG_NEG]]</f>
        <v>-0.96111111111111125</v>
      </c>
      <c r="LH154" s="15">
        <f>Tabla24[[#This Row],[ROS_DUR_COR_COD_ESC_TG_NEG]]-Tabla24[[#This Row],[PAS_DUR_COR_COD_ESC_TG_NEG]]</f>
        <v>253.81176470588252</v>
      </c>
      <c r="LI154" s="15">
        <f>Tabla24[[#This Row],[ROS_NUM_COR_COD_ESC_TG_NEU]]-Tabla24[[#This Row],[PAS_NUM_COR_COD_ESC_TG_NEU]]</f>
        <v>-0.79999999999999982</v>
      </c>
      <c r="LJ154" s="15">
        <f>Tabla24[[#This Row],[ROS_NUM_COR_COD_ESC_TG_NEG]]-Tabla24[[#This Row],[PAS_NUM_COR_COD_ESC_TG_NEG]]</f>
        <v>-0.96111111111111125</v>
      </c>
      <c r="LK154" s="15">
        <f>Tabla24[[#This Row],[ROS_NUM_COR_COD_ESC_TG_POS]]-Tabla24[[#This Row],[PAS_NUM_COR_COD_ESC_TG_POS]]</f>
        <v>-0.35000000000000009</v>
      </c>
      <c r="LL154" s="15">
        <f>Tabla24[[#This Row],[ROS_DUR_COR_COD_ESC_TG_POS]]-Tabla24[[#This Row],[PAS_DUR_COR_COD_ESC_TG_POS]]</f>
        <v>-155.49166666666656</v>
      </c>
      <c r="LM154" s="15">
        <f>Tabla24[[#This Row],[ROS_NUM_COR_COD_ESC_TG_TOT]]-Tabla24[[#This Row],[PAS_NUM_COR_COD_ESC_TG_TOT]]</f>
        <v>-0.70919540229885047</v>
      </c>
      <c r="LN154" s="15">
        <f>Tabla24[[#This Row],[ROS_DUR_COR_COD_ESC_TG_TOT]]-Tabla24[[#This Row],[PAS_DUR_COR_COD_ESC_TG_TOT]]</f>
        <v>59.892583120204563</v>
      </c>
      <c r="LO154" s="15">
        <f>Tabla24[[#This Row],[PAS_NUM_COR_COD_ROS_TG_NEG]]-Tabla24[[#This Row],[ESC_NUM_COR_COD_ROS_TG_NEG]]</f>
        <v>-0.39999999999999991</v>
      </c>
      <c r="LP154" s="15">
        <f>Tabla24[[#This Row],[PAS_DUR_COR_COD_ROS_TG_NEG]]-Tabla24[[#This Row],[ESC_DUR_COR_COD_ROS_TG_NEG]]</f>
        <v>-315.64705882352939</v>
      </c>
      <c r="LQ154" s="15">
        <f>Tabla24[[#This Row],[PAS_NUM_COR_COD_ROS_TG_NEU]]-Tabla24[[#This Row],[ESC_NUM_COR_COD_ROS_TG_NEU]]</f>
        <v>1.1000000000000001</v>
      </c>
      <c r="LR154" s="15">
        <f>Tabla24[[#This Row],[PAS_DUR_COR_COD_ROS_TG_NEU]]-Tabla24[[#This Row],[ESC_DUR_COR_COD_ROS_TG_NEU]]</f>
        <v>205.49264705882342</v>
      </c>
      <c r="LS154" s="15">
        <f>Tabla24[[#This Row],[PAS_NUM_COR_COD_ROS_TG_POS]]-Tabla24[[#This Row],[ESC_NUM_COR_COD_ROS_TG_POS]]</f>
        <v>-9.9999999999999645E-2</v>
      </c>
      <c r="LT154" s="15">
        <f>Tabla24[[#This Row],[PAS_DUR_COR_COD_ROS_TG_POS]]-Tabla24[[#This Row],[ESC_DUR_COR_COD_ROS_TG_POS]]</f>
        <v>-147.66666666666674</v>
      </c>
      <c r="LU154" s="15">
        <f>Tabla24[[#This Row],[PAS_NUM_COR_COD_ROS_TG_TOT]]-Tabla24[[#This Row],[ESC_NUM_COR_COD_ROS_TG_TOT]]</f>
        <v>0.20000000000000018</v>
      </c>
      <c r="LV154" s="15">
        <f>Tabla24[[#This Row],[PAS_DUR_COR_COD_ROS_TG_TOT]]-Tabla24[[#This Row],[ESC_DUR_COR_COD_ROS_TG_TOT]]</f>
        <v>-76.510204081632651</v>
      </c>
      <c r="LW154" s="15">
        <f>Tabla24[[#This Row],[PAS_NUM_COR_COD_ESC_TG_NEG]]-Tabla24[[#This Row],[ESC_NUM_COR_COD_ESC_TG_NEG]]</f>
        <v>0.14999999999999991</v>
      </c>
      <c r="LX154" s="15">
        <f>Tabla24[[#This Row],[PAS_DUR_COR_COD_ESC_TG_NEG]]-Tabla24[[#This Row],[ESC_DUR_COR_COD_ESC_TG_NEG]]</f>
        <v>-407.66176470588243</v>
      </c>
      <c r="LY154" s="15">
        <f>Tabla24[[#This Row],[PAS_NUM_COR_COD_ESC_TG_NEU]]-Tabla24[[#This Row],[ESC_NUM_COR_COD_ESC_TG_NEU]]</f>
        <v>-1.9000000000000004</v>
      </c>
      <c r="LZ154" s="15">
        <f>Tabla24[[#This Row],[PAS_DUR_COR_COD_ESC_TG_NEU]]-Tabla24[[#This Row],[ESC_DUR_COR_COD_ESC_TG_NEU]]</f>
        <v>-485.60714285714289</v>
      </c>
      <c r="MA154" s="15">
        <f>Tabla24[[#This Row],[PAS_NUM_COR_COD_ESC_TG_POS]]-Tabla24[[#This Row],[ESC_NUM_COR_COD_ESC_TG_POS]]</f>
        <v>-1.3499999999999996</v>
      </c>
      <c r="MB154" s="15">
        <f>Tabla24[[#This Row],[PAS_DUR_COR_COD_ESC_TG_POS]]-Tabla24[[#This Row],[ESC_DUR_COR_COD_ESC_TG_POS]]</f>
        <v>-348.6888888888891</v>
      </c>
      <c r="MC154" s="15">
        <f>Tabla24[[#This Row],[PAS_NUM_COR_COD_ESC_TG_TOT]]-Tabla24[[#This Row],[ESC_NUM_COR_COD_ESC_TG_TOT]]</f>
        <v>-1.0333333333333337</v>
      </c>
      <c r="MD154" s="15">
        <f>Tabla24[[#This Row],[PAS_DUR_COR_COD_ESC_TG_TOT]]-Tabla24[[#This Row],[ESC_DUR_COR_COD_ESC_TG_TOT]]</f>
        <v>-414.86434782608694</v>
      </c>
    </row>
    <row r="155" spans="1:34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  <c r="KY155" s="15">
        <f>Tabla24[[#This Row],[ROS_NUM_COR_COD_ROS_TG_NEG]]-Tabla24[[#This Row],[PAS_NUM_COR_COD_ROS_TG_NEG]]</f>
        <v>2.3642857142857143</v>
      </c>
      <c r="KZ155" s="15">
        <f>Tabla24[[#This Row],[ROS_DUR_COR_COD_ROS_TG_NEG]]-Tabla24[[#This Row],[PAS_DUR_COR_COD_ROS_TG_NEG]]</f>
        <v>78.666666666666742</v>
      </c>
      <c r="LA155" s="15">
        <f>Tabla24[[#This Row],[ROS_NUM_COR_COD_ROS_TG_NEU]]-Tabla24[[#This Row],[PAS_NUM_COR_COD_ROS_TG_NEU]]</f>
        <v>2.4111111111111105</v>
      </c>
      <c r="LB155" s="15">
        <f>Tabla24[[#This Row],[ROS_DUR_COR_COD_ROS_TG_NEU]]-Tabla24[[#This Row],[PAS_DUR_COR_COD_ROS_TG_NEU]]</f>
        <v>98.969696969696997</v>
      </c>
      <c r="LC155" s="15">
        <f>Tabla24[[#This Row],[ROS_NUM_COR_COD_ROS_TG_POS]]-Tabla24[[#This Row],[PAS_NUM_COR_COD_ROS_TG_POS]]</f>
        <v>1.4555555555555553</v>
      </c>
      <c r="LD155" s="15">
        <f>Tabla24[[#This Row],[ROS_DUR_COR_COD_ROS_TG_POS]]-Tabla24[[#This Row],[PAS_DUR_COR_COD_ROS_TG_POS]]</f>
        <v>-193.8803418803418</v>
      </c>
      <c r="LE155" s="15">
        <f>Tabla24[[#This Row],[ROS_NUM_COR_COD_ROS_TG_TOT]]-Tabla24[[#This Row],[PAS_NUM_COR_COD_ROS_TG_TOT]]</f>
        <v>2.0300000000000002</v>
      </c>
      <c r="LF155" s="15">
        <f>Tabla24[[#This Row],[ROS_DUR_COR_COD_ROS_TG_TOT]]-Tabla24[[#This Row],[PAS_DUR_COR_COD_ROS_TG_TOT]]</f>
        <v>-22.137777777777728</v>
      </c>
      <c r="LG155" s="15">
        <f>Tabla24[[#This Row],[ROS_NUM_COR_COD_ESC_TG_NEG]]-Tabla24[[#This Row],[PAS_NUM_COR_COD_ESC_TG_NEG]]</f>
        <v>-1.7999999999999998</v>
      </c>
      <c r="LH155" s="15">
        <f>Tabla24[[#This Row],[ROS_DUR_COR_COD_ESC_TG_NEG]]-Tabla24[[#This Row],[PAS_DUR_COR_COD_ESC_TG_NEG]]</f>
        <v>-1102.3181818181818</v>
      </c>
      <c r="LI155" s="15">
        <f>Tabla24[[#This Row],[ROS_NUM_COR_COD_ESC_TG_NEU]]-Tabla24[[#This Row],[PAS_NUM_COR_COD_ESC_TG_NEU]]</f>
        <v>-1.7055555555555555</v>
      </c>
      <c r="LJ155" s="15">
        <f>Tabla24[[#This Row],[ROS_NUM_COR_COD_ESC_TG_NEG]]-Tabla24[[#This Row],[PAS_NUM_COR_COD_ESC_TG_NEG]]</f>
        <v>-1.7999999999999998</v>
      </c>
      <c r="LK155" s="15">
        <f>Tabla24[[#This Row],[ROS_NUM_COR_COD_ESC_TG_POS]]-Tabla24[[#This Row],[PAS_NUM_COR_COD_ESC_TG_POS]]</f>
        <v>-0.39444444444444482</v>
      </c>
      <c r="LL155" s="15">
        <f>Tabla24[[#This Row],[ROS_DUR_COR_COD_ESC_TG_POS]]-Tabla24[[#This Row],[PAS_DUR_COR_COD_ESC_TG_POS]]</f>
        <v>-542.09523809523819</v>
      </c>
      <c r="LM155" s="15">
        <f>Tabla24[[#This Row],[ROS_NUM_COR_COD_ESC_TG_TOT]]-Tabla24[[#This Row],[PAS_NUM_COR_COD_ESC_TG_TOT]]</f>
        <v>-1.2466666666666668</v>
      </c>
      <c r="LN155" s="15">
        <f>Tabla24[[#This Row],[ROS_DUR_COR_COD_ESC_TG_TOT]]-Tabla24[[#This Row],[PAS_DUR_COR_COD_ESC_TG_TOT]]</f>
        <v>-734.66666666666674</v>
      </c>
      <c r="LO155" s="15">
        <f>Tabla24[[#This Row],[PAS_NUM_COR_COD_ROS_TG_NEG]]-Tabla24[[#This Row],[ESC_NUM_COR_COD_ROS_TG_NEG]]</f>
        <v>1.35</v>
      </c>
      <c r="LP155" s="15">
        <f>Tabla24[[#This Row],[PAS_DUR_COR_COD_ROS_TG_NEG]]-Tabla24[[#This Row],[ESC_DUR_COR_COD_ROS_TG_NEG]]</f>
        <v>1155.2666666666664</v>
      </c>
      <c r="LQ155" s="15">
        <f>Tabla24[[#This Row],[PAS_NUM_COR_COD_ROS_TG_NEU]]-Tabla24[[#This Row],[ESC_NUM_COR_COD_ROS_TG_NEU]]</f>
        <v>-8.571428571428541E-2</v>
      </c>
      <c r="LR155" s="15">
        <f>Tabla24[[#This Row],[PAS_DUR_COR_COD_ROS_TG_NEU]]-Tabla24[[#This Row],[ESC_DUR_COR_COD_ROS_TG_NEU]]</f>
        <v>494.5454545454545</v>
      </c>
      <c r="LS155" s="15">
        <f>Tabla24[[#This Row],[PAS_NUM_COR_COD_ROS_TG_POS]]-Tabla24[[#This Row],[ESC_NUM_COR_COD_ROS_TG_POS]]</f>
        <v>1.0375000000000001</v>
      </c>
      <c r="LT155" s="15">
        <f>Tabla24[[#This Row],[PAS_DUR_COR_COD_ROS_TG_POS]]-Tabla24[[#This Row],[ESC_DUR_COR_COD_ROS_TG_POS]]</f>
        <v>723.13286713286709</v>
      </c>
      <c r="LU155" s="15">
        <f>Tabla24[[#This Row],[PAS_NUM_COR_COD_ROS_TG_TOT]]-Tabla24[[#This Row],[ESC_NUM_COR_COD_ROS_TG_TOT]]</f>
        <v>0.79999999999999982</v>
      </c>
      <c r="LV155" s="15">
        <f>Tabla24[[#This Row],[PAS_DUR_COR_COD_ROS_TG_TOT]]-Tabla24[[#This Row],[ESC_DUR_COR_COD_ROS_TG_TOT]]</f>
        <v>815.18318318318325</v>
      </c>
      <c r="LW155" s="15">
        <f>Tabla24[[#This Row],[PAS_NUM_COR_COD_ESC_TG_NEG]]-Tabla24[[#This Row],[ESC_NUM_COR_COD_ESC_TG_NEG]]</f>
        <v>-1.7555555555555555</v>
      </c>
      <c r="LX155" s="15">
        <f>Tabla24[[#This Row],[PAS_DUR_COR_COD_ESC_TG_NEG]]-Tabla24[[#This Row],[ESC_DUR_COR_COD_ESC_TG_NEG]]</f>
        <v>10.818181818181756</v>
      </c>
      <c r="LY155" s="15">
        <f>Tabla24[[#This Row],[PAS_NUM_COR_COD_ESC_TG_NEU]]-Tabla24[[#This Row],[ESC_NUM_COR_COD_ESC_TG_NEU]]</f>
        <v>-0.13571428571428568</v>
      </c>
      <c r="LZ155" s="15">
        <f>Tabla24[[#This Row],[PAS_DUR_COR_COD_ESC_TG_NEU]]-Tabla24[[#This Row],[ESC_DUR_COR_COD_ESC_TG_NEU]]</f>
        <v>395.41666666666674</v>
      </c>
      <c r="MA155" s="15">
        <f>Tabla24[[#This Row],[PAS_NUM_COR_COD_ESC_TG_POS]]-Tabla24[[#This Row],[ESC_NUM_COR_COD_ESC_TG_POS]]</f>
        <v>-0.92499999999999982</v>
      </c>
      <c r="MB155" s="15">
        <f>Tabla24[[#This Row],[PAS_DUR_COR_COD_ESC_TG_POS]]-Tabla24[[#This Row],[ESC_DUR_COR_COD_ESC_TG_POS]]</f>
        <v>284.26666666666665</v>
      </c>
      <c r="MC155" s="15">
        <f>Tabla24[[#This Row],[PAS_NUM_COR_COD_ESC_TG_TOT]]-Tabla24[[#This Row],[ESC_NUM_COR_COD_ESC_TG_TOT]]</f>
        <v>-0.9916666666666667</v>
      </c>
      <c r="MD155" s="15">
        <f>Tabla24[[#This Row],[PAS_DUR_COR_COD_ESC_TG_TOT]]-Tabla24[[#This Row],[ESC_DUR_COR_COD_ESC_TG_TOT]]</f>
        <v>219.79090909090905</v>
      </c>
    </row>
    <row r="156" spans="1:342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  <c r="KY156" s="15">
        <f>Tabla24[[#This Row],[ROS_NUM_COR_COD_ROS_TG_NEG]]-Tabla24[[#This Row],[PAS_NUM_COR_COD_ROS_TG_NEG]]</f>
        <v>-0.77222222222222214</v>
      </c>
      <c r="KZ156" s="15">
        <f>Tabla24[[#This Row],[ROS_DUR_COR_COD_ROS_TG_NEG]]-Tabla24[[#This Row],[PAS_DUR_COR_COD_ROS_TG_NEG]]</f>
        <v>-192.2302631578948</v>
      </c>
      <c r="LA156" s="15">
        <f>Tabla24[[#This Row],[ROS_NUM_COR_COD_ROS_TG_NEU]]-Tabla24[[#This Row],[PAS_NUM_COR_COD_ROS_TG_NEU]]</f>
        <v>0.24999999999999956</v>
      </c>
      <c r="LB156" s="15">
        <f>Tabla24[[#This Row],[ROS_DUR_COR_COD_ROS_TG_NEU]]-Tabla24[[#This Row],[PAS_DUR_COR_COD_ROS_TG_NEU]]</f>
        <v>180.875</v>
      </c>
      <c r="LC156" s="15">
        <f>Tabla24[[#This Row],[ROS_NUM_COR_COD_ROS_TG_POS]]-Tabla24[[#This Row],[PAS_NUM_COR_COD_ROS_TG_POS]]</f>
        <v>-0.41111111111111098</v>
      </c>
      <c r="LD156" s="15">
        <f>Tabla24[[#This Row],[ROS_DUR_COR_COD_ROS_TG_POS]]-Tabla24[[#This Row],[PAS_DUR_COR_COD_ROS_TG_POS]]</f>
        <v>146.48571428571427</v>
      </c>
      <c r="LE156" s="15">
        <f>Tabla24[[#This Row],[ROS_NUM_COR_COD_ROS_TG_TOT]]-Tabla24[[#This Row],[PAS_NUM_COR_COD_ROS_TG_TOT]]</f>
        <v>-0.2928571428571427</v>
      </c>
      <c r="LF156" s="15">
        <f>Tabla24[[#This Row],[ROS_DUR_COR_COD_ROS_TG_TOT]]-Tabla24[[#This Row],[PAS_DUR_COR_COD_ROS_TG_TOT]]</f>
        <v>66.554347826086996</v>
      </c>
      <c r="LG156" s="15">
        <f>Tabla24[[#This Row],[ROS_NUM_COR_COD_ESC_TG_NEG]]-Tabla24[[#This Row],[PAS_NUM_COR_COD_ESC_TG_NEG]]</f>
        <v>0.47222222222222232</v>
      </c>
      <c r="LH156" s="15">
        <f>Tabla24[[#This Row],[ROS_DUR_COR_COD_ESC_TG_NEG]]-Tabla24[[#This Row],[PAS_DUR_COR_COD_ESC_TG_NEG]]</f>
        <v>488.01666666666654</v>
      </c>
      <c r="LI156" s="15">
        <f>Tabla24[[#This Row],[ROS_NUM_COR_COD_ESC_TG_NEU]]-Tabla24[[#This Row],[PAS_NUM_COR_COD_ESC_TG_NEU]]</f>
        <v>-0.59999999999999987</v>
      </c>
      <c r="LJ156" s="15">
        <f>Tabla24[[#This Row],[ROS_NUM_COR_COD_ESC_TG_NEG]]-Tabla24[[#This Row],[PAS_NUM_COR_COD_ESC_TG_NEG]]</f>
        <v>0.47222222222222232</v>
      </c>
      <c r="LK156" s="15">
        <f>Tabla24[[#This Row],[ROS_NUM_COR_COD_ESC_TG_POS]]-Tabla24[[#This Row],[PAS_NUM_COR_COD_ESC_TG_POS]]</f>
        <v>-3.8888888888888751E-2</v>
      </c>
      <c r="LL156" s="15">
        <f>Tabla24[[#This Row],[ROS_DUR_COR_COD_ESC_TG_POS]]-Tabla24[[#This Row],[PAS_DUR_COR_COD_ESC_TG_POS]]</f>
        <v>348.5</v>
      </c>
      <c r="LM156" s="15">
        <f>Tabla24[[#This Row],[ROS_NUM_COR_COD_ESC_TG_TOT]]-Tabla24[[#This Row],[PAS_NUM_COR_COD_ESC_TG_TOT]]</f>
        <v>-7.619047619047592E-2</v>
      </c>
      <c r="LN156" s="15">
        <f>Tabla24[[#This Row],[ROS_DUR_COR_COD_ESC_TG_TOT]]-Tabla24[[#This Row],[PAS_DUR_COR_COD_ESC_TG_TOT]]</f>
        <v>287.30287859824784</v>
      </c>
      <c r="LO156" s="15">
        <f>Tabla24[[#This Row],[PAS_NUM_COR_COD_ROS_TG_NEG]]-Tabla24[[#This Row],[ESC_NUM_COR_COD_ROS_TG_NEG]]</f>
        <v>3.8833333333333333</v>
      </c>
      <c r="LP156" s="15">
        <f>Tabla24[[#This Row],[PAS_DUR_COR_COD_ROS_TG_NEG]]-Tabla24[[#This Row],[ESC_DUR_COR_COD_ROS_TG_NEG]]</f>
        <v>1233.6052631578948</v>
      </c>
      <c r="LQ156" s="15">
        <f>Tabla24[[#This Row],[PAS_NUM_COR_COD_ROS_TG_NEU]]-Tabla24[[#This Row],[ESC_NUM_COR_COD_ROS_TG_NEU]]</f>
        <v>3.1500000000000004</v>
      </c>
      <c r="LR156" s="15">
        <f>Tabla24[[#This Row],[PAS_DUR_COR_COD_ROS_TG_NEU]]-Tabla24[[#This Row],[ESC_DUR_COR_COD_ROS_TG_NEU]]</f>
        <v>678.66666666666663</v>
      </c>
      <c r="LS156" s="15">
        <f>Tabla24[[#This Row],[PAS_NUM_COR_COD_ROS_TG_POS]]-Tabla24[[#This Row],[ESC_NUM_COR_COD_ROS_TG_POS]]</f>
        <v>1.7444444444444442</v>
      </c>
      <c r="LT156" s="15">
        <f>Tabla24[[#This Row],[PAS_DUR_COR_COD_ROS_TG_POS]]-Tabla24[[#This Row],[ESC_DUR_COR_COD_ROS_TG_POS]]</f>
        <v>183.59999999999991</v>
      </c>
      <c r="LU156" s="15">
        <f>Tabla24[[#This Row],[PAS_NUM_COR_COD_ROS_TG_TOT]]-Tabla24[[#This Row],[ESC_NUM_COR_COD_ROS_TG_TOT]]</f>
        <v>2.9357142857142855</v>
      </c>
      <c r="LV156" s="15">
        <f>Tabla24[[#This Row],[PAS_DUR_COR_COD_ROS_TG_TOT]]-Tabla24[[#This Row],[ESC_DUR_COR_COD_ROS_TG_TOT]]</f>
        <v>686.16666666666663</v>
      </c>
      <c r="LW156" s="15">
        <f>Tabla24[[#This Row],[PAS_NUM_COR_COD_ESC_TG_NEG]]-Tabla24[[#This Row],[ESC_NUM_COR_COD_ESC_TG_NEG]]</f>
        <v>-1.0277777777777777</v>
      </c>
      <c r="LX156" s="15">
        <f>Tabla24[[#This Row],[PAS_DUR_COR_COD_ESC_TG_NEG]]-Tabla24[[#This Row],[ESC_DUR_COR_COD_ESC_TG_NEG]]</f>
        <v>-271.41666666666663</v>
      </c>
      <c r="LY156" s="15">
        <f>Tabla24[[#This Row],[PAS_NUM_COR_COD_ESC_TG_NEU]]-Tabla24[[#This Row],[ESC_NUM_COR_COD_ESC_TG_NEU]]</f>
        <v>-1</v>
      </c>
      <c r="LZ156" s="15">
        <f>Tabla24[[#This Row],[PAS_DUR_COR_COD_ESC_TG_NEU]]-Tabla24[[#This Row],[ESC_DUR_COR_COD_ESC_TG_NEU]]</f>
        <v>-794.99159663865544</v>
      </c>
      <c r="MA156" s="15">
        <f>Tabla24[[#This Row],[PAS_NUM_COR_COD_ESC_TG_POS]]-Tabla24[[#This Row],[ESC_NUM_COR_COD_ESC_TG_POS]]</f>
        <v>-0.62777777777777777</v>
      </c>
      <c r="MB156" s="15">
        <f>Tabla24[[#This Row],[PAS_DUR_COR_COD_ESC_TG_POS]]-Tabla24[[#This Row],[ESC_DUR_COR_COD_ESC_TG_POS]]</f>
        <v>-333.54166666666674</v>
      </c>
      <c r="MC156" s="15">
        <f>Tabla24[[#This Row],[PAS_NUM_COR_COD_ESC_TG_TOT]]-Tabla24[[#This Row],[ESC_NUM_COR_COD_ESC_TG_TOT]]</f>
        <v>-0.88809523809523849</v>
      </c>
      <c r="MD156" s="15">
        <f>Tabla24[[#This Row],[PAS_DUR_COR_COD_ESC_TG_TOT]]-Tabla24[[#This Row],[ESC_DUR_COR_COD_ESC_TG_TOT]]</f>
        <v>-456.13442940038681</v>
      </c>
    </row>
    <row r="157" spans="1:342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  <c r="KY157" s="15">
        <f>Tabla24[[#This Row],[ROS_NUM_COR_COD_ROS_TG_NEG]]-Tabla24[[#This Row],[PAS_NUM_COR_COD_ROS_TG_NEG]]</f>
        <v>-2.6111111111111112</v>
      </c>
      <c r="KZ157" s="15">
        <f>Tabla24[[#This Row],[ROS_DUR_COR_COD_ROS_TG_NEG]]-Tabla24[[#This Row],[PAS_DUR_COR_COD_ROS_TG_NEG]]</f>
        <v>-131.1764705882353</v>
      </c>
      <c r="LA157" s="15">
        <f>Tabla24[[#This Row],[ROS_NUM_COR_COD_ROS_TG_NEU]]-Tabla24[[#This Row],[PAS_NUM_COR_COD_ROS_TG_NEU]]</f>
        <v>-2.5</v>
      </c>
      <c r="LB157" s="15">
        <f>Tabla24[[#This Row],[ROS_DUR_COR_COD_ROS_TG_NEU]]-Tabla24[[#This Row],[PAS_DUR_COR_COD_ROS_TG_NEU]]</f>
        <v>-797.58333333333337</v>
      </c>
      <c r="LC157" s="15">
        <f>Tabla24[[#This Row],[ROS_NUM_COR_COD_ROS_TG_POS]]-Tabla24[[#This Row],[PAS_NUM_COR_COD_ROS_TG_POS]]</f>
        <v>-2.5166666666666666</v>
      </c>
      <c r="LD157" s="15">
        <f>Tabla24[[#This Row],[ROS_DUR_COR_COD_ROS_TG_POS]]-Tabla24[[#This Row],[PAS_DUR_COR_COD_ROS_TG_POS]]</f>
        <v>-398.30769230769226</v>
      </c>
      <c r="LE157" s="15">
        <f>Tabla24[[#This Row],[ROS_NUM_COR_COD_ROS_TG_TOT]]-Tabla24[[#This Row],[PAS_NUM_COR_COD_ROS_TG_TOT]]</f>
        <v>-2.5455665024630543</v>
      </c>
      <c r="LF157" s="15">
        <f>Tabla24[[#This Row],[ROS_DUR_COR_COD_ROS_TG_TOT]]-Tabla24[[#This Row],[PAS_DUR_COR_COD_ROS_TG_TOT]]</f>
        <v>-300.54761904761904</v>
      </c>
      <c r="LG157" s="15">
        <f>Tabla24[[#This Row],[ROS_NUM_COR_COD_ESC_TG_NEG]]-Tabla24[[#This Row],[PAS_NUM_COR_COD_ESC_TG_NEG]]</f>
        <v>-1.5000000000000002</v>
      </c>
      <c r="LH157" s="15">
        <f>Tabla24[[#This Row],[ROS_DUR_COR_COD_ESC_TG_NEG]]-Tabla24[[#This Row],[PAS_DUR_COR_COD_ESC_TG_NEG]]</f>
        <v>-411.8</v>
      </c>
      <c r="LI157" s="15">
        <f>Tabla24[[#This Row],[ROS_NUM_COR_COD_ESC_TG_NEU]]-Tabla24[[#This Row],[PAS_NUM_COR_COD_ESC_TG_NEU]]</f>
        <v>-2.65</v>
      </c>
      <c r="LJ157" s="15">
        <f>Tabla24[[#This Row],[ROS_NUM_COR_COD_ESC_TG_NEG]]-Tabla24[[#This Row],[PAS_NUM_COR_COD_ESC_TG_NEG]]</f>
        <v>-1.5000000000000002</v>
      </c>
      <c r="LK157" s="15">
        <f>Tabla24[[#This Row],[ROS_NUM_COR_COD_ESC_TG_POS]]-Tabla24[[#This Row],[PAS_NUM_COR_COD_ESC_TG_POS]]</f>
        <v>-2.5777777777777775</v>
      </c>
      <c r="LL157" s="15">
        <f>Tabla24[[#This Row],[ROS_DUR_COR_COD_ESC_TG_POS]]-Tabla24[[#This Row],[PAS_DUR_COR_COD_ESC_TG_POS]]</f>
        <v>-393.35714285714289</v>
      </c>
      <c r="LM157" s="15">
        <f>Tabla24[[#This Row],[ROS_NUM_COR_COD_ESC_TG_TOT]]-Tabla24[[#This Row],[PAS_NUM_COR_COD_ESC_TG_TOT]]</f>
        <v>-2.2561576354679804</v>
      </c>
      <c r="LN157" s="15">
        <f>Tabla24[[#This Row],[ROS_DUR_COR_COD_ESC_TG_TOT]]-Tabla24[[#This Row],[PAS_DUR_COR_COD_ESC_TG_TOT]]</f>
        <v>-416.35</v>
      </c>
      <c r="LO157" s="15">
        <f>Tabla24[[#This Row],[PAS_NUM_COR_COD_ROS_TG_NEG]]-Tabla24[[#This Row],[ESC_NUM_COR_COD_ROS_TG_NEG]]</f>
        <v>0.27777777777777812</v>
      </c>
      <c r="LP157" s="15">
        <f>Tabla24[[#This Row],[PAS_DUR_COR_COD_ROS_TG_NEG]]-Tabla24[[#This Row],[ESC_DUR_COR_COD_ROS_TG_NEG]]</f>
        <v>-743.62352941176459</v>
      </c>
      <c r="LQ157" s="15">
        <f>Tabla24[[#This Row],[PAS_NUM_COR_COD_ROS_TG_NEU]]-Tabla24[[#This Row],[ESC_NUM_COR_COD_ROS_TG_NEU]]</f>
        <v>0.625</v>
      </c>
      <c r="LR157" s="15">
        <f>Tabla24[[#This Row],[PAS_DUR_COR_COD_ROS_TG_NEU]]-Tabla24[[#This Row],[ESC_DUR_COR_COD_ROS_TG_NEU]]</f>
        <v>272.72619047619048</v>
      </c>
      <c r="LS157" s="15">
        <f>Tabla24[[#This Row],[PAS_NUM_COR_COD_ROS_TG_POS]]-Tabla24[[#This Row],[ESC_NUM_COR_COD_ROS_TG_POS]]</f>
        <v>0.51666666666666661</v>
      </c>
      <c r="LT157" s="15">
        <f>Tabla24[[#This Row],[PAS_DUR_COR_COD_ROS_TG_POS]]-Tabla24[[#This Row],[ESC_DUR_COR_COD_ROS_TG_POS]]</f>
        <v>9.1648351648351536</v>
      </c>
      <c r="LU157" s="15">
        <f>Tabla24[[#This Row],[PAS_NUM_COR_COD_ROS_TG_TOT]]-Tabla24[[#This Row],[ESC_NUM_COR_COD_ROS_TG_TOT]]</f>
        <v>0.45490716180371349</v>
      </c>
      <c r="LV157" s="15">
        <f>Tabla24[[#This Row],[PAS_DUR_COR_COD_ROS_TG_TOT]]-Tabla24[[#This Row],[ESC_DUR_COR_COD_ROS_TG_TOT]]</f>
        <v>-140.18922305764409</v>
      </c>
      <c r="LW157" s="15">
        <f>Tabla24[[#This Row],[PAS_NUM_COR_COD_ESC_TG_NEG]]-Tabla24[[#This Row],[ESC_NUM_COR_COD_ESC_TG_NEG]]</f>
        <v>-0.83333333333333304</v>
      </c>
      <c r="LX157" s="15">
        <f>Tabla24[[#This Row],[PAS_DUR_COR_COD_ESC_TG_NEG]]-Tabla24[[#This Row],[ESC_DUR_COR_COD_ESC_TG_NEG]]</f>
        <v>-110.5</v>
      </c>
      <c r="LY157" s="15">
        <f>Tabla24[[#This Row],[PAS_NUM_COR_COD_ESC_TG_NEU]]-Tabla24[[#This Row],[ESC_NUM_COR_COD_ESC_TG_NEU]]</f>
        <v>-1.4</v>
      </c>
      <c r="LZ157" s="15">
        <f>Tabla24[[#This Row],[PAS_DUR_COR_COD_ESC_TG_NEU]]-Tabla24[[#This Row],[ESC_DUR_COR_COD_ESC_TG_NEU]]</f>
        <v>-299</v>
      </c>
      <c r="MA157" s="15">
        <f>Tabla24[[#This Row],[PAS_NUM_COR_COD_ESC_TG_POS]]-Tabla24[[#This Row],[ESC_NUM_COR_COD_ESC_TG_POS]]</f>
        <v>-0.53333333333333366</v>
      </c>
      <c r="MB157" s="15">
        <f>Tabla24[[#This Row],[PAS_DUR_COR_COD_ESC_TG_POS]]-Tabla24[[#This Row],[ESC_DUR_COR_COD_ESC_TG_POS]]</f>
        <v>-93.89285714285711</v>
      </c>
      <c r="MC157" s="15">
        <f>Tabla24[[#This Row],[PAS_NUM_COR_COD_ESC_TG_TOT]]-Tabla24[[#This Row],[ESC_NUM_COR_COD_ESC_TG_TOT]]</f>
        <v>-0.90318302387267924</v>
      </c>
      <c r="MD157" s="15">
        <f>Tabla24[[#This Row],[PAS_DUR_COR_COD_ESC_TG_TOT]]-Tabla24[[#This Row],[ESC_DUR_COR_COD_ESC_TG_TOT]]</f>
        <v>-171.06666666666661</v>
      </c>
    </row>
    <row r="158" spans="1:342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  <c r="KY158" s="15">
        <f>Tabla24[[#This Row],[ROS_NUM_COR_COD_ROS_TG_NEG]]-Tabla24[[#This Row],[PAS_NUM_COR_COD_ROS_TG_NEG]]</f>
        <v>1.6142857142857148</v>
      </c>
      <c r="KZ158" s="15">
        <f>Tabla24[[#This Row],[ROS_DUR_COR_COD_ROS_TG_NEG]]-Tabla24[[#This Row],[PAS_DUR_COR_COD_ROS_TG_NEG]]</f>
        <v>-129.79047619047628</v>
      </c>
      <c r="LA158" s="15">
        <f>Tabla24[[#This Row],[ROS_NUM_COR_COD_ROS_TG_NEU]]-Tabla24[[#This Row],[PAS_NUM_COR_COD_ROS_TG_NEU]]</f>
        <v>1.0438596491228069</v>
      </c>
      <c r="LB158" s="15">
        <f>Tabla24[[#This Row],[ROS_DUR_COR_COD_ROS_TG_NEU]]-Tabla24[[#This Row],[PAS_DUR_COR_COD_ROS_TG_NEU]]</f>
        <v>-128.60416666666663</v>
      </c>
      <c r="LC158" s="15">
        <f>Tabla24[[#This Row],[ROS_NUM_COR_COD_ROS_TG_POS]]-Tabla24[[#This Row],[PAS_NUM_COR_COD_ROS_TG_POS]]</f>
        <v>2.1111111111111107</v>
      </c>
      <c r="LD158" s="15">
        <f>Tabla24[[#This Row],[ROS_DUR_COR_COD_ROS_TG_POS]]-Tabla24[[#This Row],[PAS_DUR_COR_COD_ROS_TG_POS]]</f>
        <v>20</v>
      </c>
      <c r="LE158" s="15">
        <f>Tabla24[[#This Row],[ROS_NUM_COR_COD_ROS_TG_TOT]]-Tabla24[[#This Row],[PAS_NUM_COR_COD_ROS_TG_TOT]]</f>
        <v>1.5964912280701755</v>
      </c>
      <c r="LF158" s="15">
        <f>Tabla24[[#This Row],[ROS_DUR_COR_COD_ROS_TG_TOT]]-Tabla24[[#This Row],[PAS_DUR_COR_COD_ROS_TG_TOT]]</f>
        <v>-75.330994152046742</v>
      </c>
      <c r="LG158" s="15">
        <f>Tabla24[[#This Row],[ROS_NUM_COR_COD_ESC_TG_NEG]]-Tabla24[[#This Row],[PAS_NUM_COR_COD_ESC_TG_NEG]]</f>
        <v>-1.5428571428571427</v>
      </c>
      <c r="LH158" s="15">
        <f>Tabla24[[#This Row],[ROS_DUR_COR_COD_ESC_TG_NEG]]-Tabla24[[#This Row],[PAS_DUR_COR_COD_ESC_TG_NEG]]</f>
        <v>-327.37647058823529</v>
      </c>
      <c r="LI158" s="15">
        <f>Tabla24[[#This Row],[ROS_NUM_COR_COD_ESC_TG_NEU]]-Tabla24[[#This Row],[PAS_NUM_COR_COD_ESC_TG_NEU]]</f>
        <v>-0.74561403508771917</v>
      </c>
      <c r="LJ158" s="15">
        <f>Tabla24[[#This Row],[ROS_NUM_COR_COD_ESC_TG_NEG]]-Tabla24[[#This Row],[PAS_NUM_COR_COD_ESC_TG_NEG]]</f>
        <v>-1.5428571428571427</v>
      </c>
      <c r="LK158" s="15">
        <f>Tabla24[[#This Row],[ROS_NUM_COR_COD_ESC_TG_POS]]-Tabla24[[#This Row],[PAS_NUM_COR_COD_ESC_TG_POS]]</f>
        <v>-1.0555555555555558</v>
      </c>
      <c r="LL158" s="15">
        <f>Tabla24[[#This Row],[ROS_DUR_COR_COD_ESC_TG_POS]]-Tabla24[[#This Row],[PAS_DUR_COR_COD_ESC_TG_POS]]</f>
        <v>-535.63076923076926</v>
      </c>
      <c r="LM158" s="15">
        <f>Tabla24[[#This Row],[ROS_NUM_COR_COD_ESC_TG_TOT]]-Tabla24[[#This Row],[PAS_NUM_COR_COD_ESC_TG_TOT]]</f>
        <v>-1.1403508771929824</v>
      </c>
      <c r="LN158" s="15">
        <f>Tabla24[[#This Row],[ROS_DUR_COR_COD_ESC_TG_TOT]]-Tabla24[[#This Row],[PAS_DUR_COR_COD_ESC_TG_TOT]]</f>
        <v>-454.0496124031007</v>
      </c>
      <c r="LO158" s="15">
        <f>Tabla24[[#This Row],[PAS_NUM_COR_COD_ROS_TG_NEG]]-Tabla24[[#This Row],[ESC_NUM_COR_COD_ROS_TG_NEG]]</f>
        <v>1.0999999999999996</v>
      </c>
      <c r="LP158" s="15">
        <f>Tabla24[[#This Row],[PAS_DUR_COR_COD_ROS_TG_NEG]]-Tabla24[[#This Row],[ESC_DUR_COR_COD_ROS_TG_NEG]]</f>
        <v>-157.66666666666652</v>
      </c>
      <c r="LQ158" s="15">
        <f>Tabla24[[#This Row],[PAS_NUM_COR_COD_ROS_TG_NEU]]-Tabla24[[#This Row],[ESC_NUM_COR_COD_ROS_TG_NEU]]</f>
        <v>1.6783625730994149</v>
      </c>
      <c r="LR158" s="15">
        <f>Tabla24[[#This Row],[PAS_DUR_COR_COD_ROS_TG_NEU]]-Tabla24[[#This Row],[ESC_DUR_COR_COD_ROS_TG_NEU]]</f>
        <v>281.77083333333337</v>
      </c>
      <c r="LS158" s="15">
        <f>Tabla24[[#This Row],[PAS_NUM_COR_COD_ROS_TG_POS]]-Tabla24[[#This Row],[ESC_NUM_COR_COD_ROS_TG_POS]]</f>
        <v>-0.42063492063492047</v>
      </c>
      <c r="LT158" s="15">
        <f>Tabla24[[#This Row],[PAS_DUR_COR_COD_ROS_TG_POS]]-Tabla24[[#This Row],[ESC_DUR_COR_COD_ROS_TG_POS]]</f>
        <v>-388.75</v>
      </c>
      <c r="LU158" s="15">
        <f>Tabla24[[#This Row],[PAS_NUM_COR_COD_ROS_TG_TOT]]-Tabla24[[#This Row],[ESC_NUM_COR_COD_ROS_TG_TOT]]</f>
        <v>0.85307017543859631</v>
      </c>
      <c r="LV158" s="15">
        <f>Tabla24[[#This Row],[PAS_DUR_COR_COD_ROS_TG_TOT]]-Tabla24[[#This Row],[ESC_DUR_COR_COD_ROS_TG_TOT]]</f>
        <v>-48.577777777777783</v>
      </c>
      <c r="LW158" s="15">
        <f>Tabla24[[#This Row],[PAS_NUM_COR_COD_ESC_TG_NEG]]-Tabla24[[#This Row],[ESC_NUM_COR_COD_ESC_TG_NEG]]</f>
        <v>-0.22500000000000009</v>
      </c>
      <c r="LX158" s="15">
        <f>Tabla24[[#This Row],[PAS_DUR_COR_COD_ESC_TG_NEG]]-Tabla24[[#This Row],[ESC_DUR_COR_COD_ESC_TG_NEG]]</f>
        <v>-257.62352941176471</v>
      </c>
      <c r="LY158" s="15">
        <f>Tabla24[[#This Row],[PAS_NUM_COR_COD_ESC_TG_NEU]]-Tabla24[[#This Row],[ESC_NUM_COR_COD_ESC_TG_NEU]]</f>
        <v>-0.75438596491228038</v>
      </c>
      <c r="LZ158" s="15">
        <f>Tabla24[[#This Row],[PAS_DUR_COR_COD_ESC_TG_NEU]]-Tabla24[[#This Row],[ESC_DUR_COR_COD_ESC_TG_NEU]]</f>
        <v>-118.63736263736268</v>
      </c>
      <c r="MA158" s="15">
        <f>Tabla24[[#This Row],[PAS_NUM_COR_COD_ESC_TG_POS]]-Tabla24[[#This Row],[ESC_NUM_COR_COD_ESC_TG_POS]]</f>
        <v>-0.61111111111111072</v>
      </c>
      <c r="MB158" s="15">
        <f>Tabla24[[#This Row],[PAS_DUR_COR_COD_ESC_TG_POS]]-Tabla24[[#This Row],[ESC_DUR_COR_COD_ESC_TG_POS]]</f>
        <v>-91.169230769230808</v>
      </c>
      <c r="MC158" s="15">
        <f>Tabla24[[#This Row],[PAS_NUM_COR_COD_ESC_TG_TOT]]-Tabla24[[#This Row],[ESC_NUM_COR_COD_ESC_TG_TOT]]</f>
        <v>-0.51973684210526327</v>
      </c>
      <c r="MD158" s="15">
        <f>Tabla24[[#This Row],[PAS_DUR_COR_COD_ESC_TG_TOT]]-Tabla24[[#This Row],[ESC_DUR_COR_COD_ESC_TG_TOT]]</f>
        <v>-183.82489740082087</v>
      </c>
    </row>
    <row r="159" spans="1:342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  <c r="KY159" s="15">
        <f>Tabla24[[#This Row],[ROS_NUM_COR_COD_ROS_TG_NEG]]-Tabla24[[#This Row],[PAS_NUM_COR_COD_ROS_TG_NEG]]</f>
        <v>3.3555555555555552</v>
      </c>
      <c r="KZ159" s="15">
        <f>Tabla24[[#This Row],[ROS_DUR_COR_COD_ROS_TG_NEG]]-Tabla24[[#This Row],[PAS_DUR_COR_COD_ROS_TG_NEG]]</f>
        <v>489.32222222222219</v>
      </c>
      <c r="LA159" s="15">
        <f>Tabla24[[#This Row],[ROS_NUM_COR_COD_ROS_TG_NEU]]-Tabla24[[#This Row],[PAS_NUM_COR_COD_ROS_TG_NEU]]</f>
        <v>2.95</v>
      </c>
      <c r="LB159" s="15">
        <f>Tabla24[[#This Row],[ROS_DUR_COR_COD_ROS_TG_NEU]]-Tabla24[[#This Row],[PAS_DUR_COR_COD_ROS_TG_NEU]]</f>
        <v>399.79999999999995</v>
      </c>
      <c r="LC159" s="15">
        <f>Tabla24[[#This Row],[ROS_NUM_COR_COD_ROS_TG_POS]]-Tabla24[[#This Row],[PAS_NUM_COR_COD_ROS_TG_POS]]</f>
        <v>4.0999999999999996</v>
      </c>
      <c r="LD159" s="15">
        <f>Tabla24[[#This Row],[ROS_DUR_COR_COD_ROS_TG_POS]]-Tabla24[[#This Row],[PAS_DUR_COR_COD_ROS_TG_POS]]</f>
        <v>814.25454545454545</v>
      </c>
      <c r="LE159" s="15">
        <f>Tabla24[[#This Row],[ROS_NUM_COR_COD_ROS_TG_TOT]]-Tabla24[[#This Row],[PAS_NUM_COR_COD_ROS_TG_TOT]]</f>
        <v>3.4844827586206897</v>
      </c>
      <c r="LF159" s="15">
        <f>Tabla24[[#This Row],[ROS_DUR_COR_COD_ROS_TG_TOT]]-Tabla24[[#This Row],[PAS_DUR_COR_COD_ROS_TG_TOT]]</f>
        <v>575.23581757508339</v>
      </c>
      <c r="LG159" s="15">
        <f>Tabla24[[#This Row],[ROS_NUM_COR_COD_ESC_TG_NEG]]-Tabla24[[#This Row],[PAS_NUM_COR_COD_ESC_TG_NEG]]</f>
        <v>1.7944444444444447</v>
      </c>
      <c r="LH159" s="15">
        <f>Tabla24[[#This Row],[ROS_DUR_COR_COD_ESC_TG_NEG]]-Tabla24[[#This Row],[PAS_DUR_COR_COD_ESC_TG_NEG]]</f>
        <v>-37</v>
      </c>
      <c r="LI159" s="15">
        <f>Tabla24[[#This Row],[ROS_NUM_COR_COD_ESC_TG_NEU]]-Tabla24[[#This Row],[PAS_NUM_COR_COD_ESC_TG_NEU]]</f>
        <v>1.25</v>
      </c>
      <c r="LJ159" s="15">
        <f>Tabla24[[#This Row],[ROS_NUM_COR_COD_ESC_TG_NEG]]-Tabla24[[#This Row],[PAS_NUM_COR_COD_ESC_TG_NEG]]</f>
        <v>1.7944444444444447</v>
      </c>
      <c r="LK159" s="15">
        <f>Tabla24[[#This Row],[ROS_NUM_COR_COD_ESC_TG_POS]]-Tabla24[[#This Row],[PAS_NUM_COR_COD_ESC_TG_POS]]</f>
        <v>0.15000000000000013</v>
      </c>
      <c r="LL159" s="15">
        <f>Tabla24[[#This Row],[ROS_DUR_COR_COD_ESC_TG_POS]]-Tabla24[[#This Row],[PAS_DUR_COR_COD_ESC_TG_POS]]</f>
        <v>-1.2272727272727479</v>
      </c>
      <c r="LM159" s="15">
        <f>Tabla24[[#This Row],[ROS_NUM_COR_COD_ESC_TG_TOT]]-Tabla24[[#This Row],[PAS_NUM_COR_COD_ESC_TG_TOT]]</f>
        <v>1.0431034482758621</v>
      </c>
      <c r="LN159" s="15">
        <f>Tabla24[[#This Row],[ROS_DUR_COR_COD_ESC_TG_TOT]]-Tabla24[[#This Row],[PAS_DUR_COR_COD_ESC_TG_TOT]]</f>
        <v>-2.9285714285714448</v>
      </c>
      <c r="LO159" s="15">
        <f>Tabla24[[#This Row],[PAS_NUM_COR_COD_ROS_TG_NEG]]-Tabla24[[#This Row],[ESC_NUM_COR_COD_ROS_TG_NEG]]</f>
        <v>-2.3555555555555552</v>
      </c>
      <c r="LP159" s="15">
        <f>Tabla24[[#This Row],[PAS_DUR_COR_COD_ROS_TG_NEG]]-Tabla24[[#This Row],[ESC_DUR_COR_COD_ROS_TG_NEG]]</f>
        <v>-752.30000000000007</v>
      </c>
      <c r="LQ159" s="15">
        <f>Tabla24[[#This Row],[PAS_NUM_COR_COD_ROS_TG_NEU]]-Tabla24[[#This Row],[ESC_NUM_COR_COD_ROS_TG_NEU]]</f>
        <v>-1.65</v>
      </c>
      <c r="LR159" s="15">
        <f>Tabla24[[#This Row],[PAS_DUR_COR_COD_ROS_TG_NEU]]-Tabla24[[#This Row],[ESC_DUR_COR_COD_ROS_TG_NEU]]</f>
        <v>-73.200000000000045</v>
      </c>
      <c r="LS159" s="15">
        <f>Tabla24[[#This Row],[PAS_NUM_COR_COD_ROS_TG_POS]]-Tabla24[[#This Row],[ESC_NUM_COR_COD_ROS_TG_POS]]</f>
        <v>-2.4111111111111105</v>
      </c>
      <c r="LT159" s="15">
        <f>Tabla24[[#This Row],[PAS_DUR_COR_COD_ROS_TG_POS]]-Tabla24[[#This Row],[ESC_DUR_COR_COD_ROS_TG_POS]]</f>
        <v>-149.8295454545455</v>
      </c>
      <c r="LU159" s="15">
        <f>Tabla24[[#This Row],[PAS_NUM_COR_COD_ROS_TG_TOT]]-Tabla24[[#This Row],[ESC_NUM_COR_COD_ROS_TG_TOT]]</f>
        <v>-2.1285714285714281</v>
      </c>
      <c r="LV159" s="15">
        <f>Tabla24[[#This Row],[PAS_DUR_COR_COD_ROS_TG_TOT]]-Tabla24[[#This Row],[ESC_DUR_COR_COD_ROS_TG_TOT]]</f>
        <v>-287.38064516129032</v>
      </c>
      <c r="LW159" s="15">
        <f>Tabla24[[#This Row],[PAS_NUM_COR_COD_ESC_TG_NEG]]-Tabla24[[#This Row],[ESC_NUM_COR_COD_ESC_TG_NEG]]</f>
        <v>-2.5722222222222224</v>
      </c>
      <c r="LX159" s="15">
        <f>Tabla24[[#This Row],[PAS_DUR_COR_COD_ESC_TG_NEG]]-Tabla24[[#This Row],[ESC_DUR_COR_COD_ESC_TG_NEG]]</f>
        <v>-9.8392857142856656</v>
      </c>
      <c r="LY159" s="15">
        <f>Tabla24[[#This Row],[PAS_NUM_COR_COD_ESC_TG_NEU]]-Tabla24[[#This Row],[ESC_NUM_COR_COD_ESC_TG_NEU]]</f>
        <v>-1.9500000000000002</v>
      </c>
      <c r="LZ159" s="15">
        <f>Tabla24[[#This Row],[PAS_DUR_COR_COD_ESC_TG_NEU]]-Tabla24[[#This Row],[ESC_DUR_COR_COD_ESC_TG_NEU]]</f>
        <v>-417.6507936507935</v>
      </c>
      <c r="MA159" s="15">
        <f>Tabla24[[#This Row],[PAS_NUM_COR_COD_ESC_TG_POS]]-Tabla24[[#This Row],[ESC_NUM_COR_COD_ESC_TG_POS]]</f>
        <v>-1.1611111111111112</v>
      </c>
      <c r="MB159" s="15">
        <f>Tabla24[[#This Row],[PAS_DUR_COR_COD_ESC_TG_POS]]-Tabla24[[#This Row],[ESC_DUR_COR_COD_ESC_TG_POS]]</f>
        <v>38.584415584415638</v>
      </c>
      <c r="MC159" s="15">
        <f>Tabla24[[#This Row],[PAS_NUM_COR_COD_ESC_TG_TOT]]-Tabla24[[#This Row],[ESC_NUM_COR_COD_ESC_TG_TOT]]</f>
        <v>-1.8928571428571428</v>
      </c>
      <c r="MD159" s="15">
        <f>Tabla24[[#This Row],[PAS_DUR_COR_COD_ESC_TG_TOT]]-Tabla24[[#This Row],[ESC_DUR_COR_COD_ESC_TG_TOT]]</f>
        <v>-133.33333333333337</v>
      </c>
    </row>
    <row r="160" spans="1:342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  <c r="KY160" s="15">
        <f>Tabla24[[#This Row],[ROS_NUM_COR_COD_ROS_TG_NEG]]-Tabla24[[#This Row],[PAS_NUM_COR_COD_ROS_TG_NEG]]</f>
        <v>-0.72222222222222221</v>
      </c>
      <c r="KZ160" s="15">
        <f>Tabla24[[#This Row],[ROS_DUR_COR_COD_ROS_TG_NEG]]-Tabla24[[#This Row],[PAS_DUR_COR_COD_ROS_TG_NEG]]</f>
        <v>55.928571428571331</v>
      </c>
      <c r="LA160" s="15">
        <f>Tabla24[[#This Row],[ROS_NUM_COR_COD_ROS_TG_NEU]]-Tabla24[[#This Row],[PAS_NUM_COR_COD_ROS_TG_NEU]]</f>
        <v>-0.64999999999999991</v>
      </c>
      <c r="LB160" s="15">
        <f>Tabla24[[#This Row],[ROS_DUR_COR_COD_ROS_TG_NEU]]-Tabla24[[#This Row],[PAS_DUR_COR_COD_ROS_TG_NEU]]</f>
        <v>-234.72222222222217</v>
      </c>
      <c r="LC160" s="15">
        <f>Tabla24[[#This Row],[ROS_NUM_COR_COD_ROS_TG_POS]]-Tabla24[[#This Row],[PAS_NUM_COR_COD_ROS_TG_POS]]</f>
        <v>-0.36111111111111116</v>
      </c>
      <c r="LD160" s="15">
        <f>Tabla24[[#This Row],[ROS_DUR_COR_COD_ROS_TG_POS]]-Tabla24[[#This Row],[PAS_DUR_COR_COD_ROS_TG_POS]]</f>
        <v>-278.79166666666663</v>
      </c>
      <c r="LE160" s="15">
        <f>Tabla24[[#This Row],[ROS_NUM_COR_COD_ROS_TG_TOT]]-Tabla24[[#This Row],[PAS_NUM_COR_COD_ROS_TG_TOT]]</f>
        <v>-0.56666666666666665</v>
      </c>
      <c r="LF160" s="15">
        <f>Tabla24[[#This Row],[ROS_DUR_COR_COD_ROS_TG_TOT]]-Tabla24[[#This Row],[PAS_DUR_COR_COD_ROS_TG_TOT]]</f>
        <v>-178.80555555555543</v>
      </c>
      <c r="LG160" s="15">
        <f>Tabla24[[#This Row],[ROS_NUM_COR_COD_ESC_TG_NEG]]-Tabla24[[#This Row],[PAS_NUM_COR_COD_ESC_TG_NEG]]</f>
        <v>-0.96111111111111125</v>
      </c>
      <c r="LH160" s="15">
        <f>Tabla24[[#This Row],[ROS_DUR_COR_COD_ESC_TG_NEG]]-Tabla24[[#This Row],[PAS_DUR_COR_COD_ESC_TG_NEG]]</f>
        <v>-534.5</v>
      </c>
      <c r="LI160" s="15">
        <f>Tabla24[[#This Row],[ROS_NUM_COR_COD_ESC_TG_NEU]]-Tabla24[[#This Row],[PAS_NUM_COR_COD_ESC_TG_NEU]]</f>
        <v>-0.89999999999999991</v>
      </c>
      <c r="LJ160" s="15">
        <f>Tabla24[[#This Row],[ROS_NUM_COR_COD_ESC_TG_NEG]]-Tabla24[[#This Row],[PAS_NUM_COR_COD_ESC_TG_NEG]]</f>
        <v>-0.96111111111111125</v>
      </c>
      <c r="LK160" s="15">
        <f>Tabla24[[#This Row],[ROS_NUM_COR_COD_ESC_TG_POS]]-Tabla24[[#This Row],[PAS_NUM_COR_COD_ESC_TG_POS]]</f>
        <v>-0.22777777777777786</v>
      </c>
      <c r="LL160" s="15">
        <f>Tabla24[[#This Row],[ROS_DUR_COR_COD_ESC_TG_POS]]-Tabla24[[#This Row],[PAS_DUR_COR_COD_ESC_TG_POS]]</f>
        <v>214.7954545454545</v>
      </c>
      <c r="LM160" s="15">
        <f>Tabla24[[#This Row],[ROS_NUM_COR_COD_ESC_TG_TOT]]-Tabla24[[#This Row],[PAS_NUM_COR_COD_ESC_TG_TOT]]</f>
        <v>-0.70000000000000018</v>
      </c>
      <c r="LN160" s="15">
        <f>Tabla24[[#This Row],[ROS_DUR_COR_COD_ESC_TG_TOT]]-Tabla24[[#This Row],[PAS_DUR_COR_COD_ESC_TG_TOT]]</f>
        <v>-217.28518518518513</v>
      </c>
      <c r="LO160" s="15">
        <f>Tabla24[[#This Row],[PAS_NUM_COR_COD_ROS_TG_NEG]]-Tabla24[[#This Row],[ESC_NUM_COR_COD_ROS_TG_NEG]]</f>
        <v>-1</v>
      </c>
      <c r="LP160" s="15">
        <f>Tabla24[[#This Row],[PAS_DUR_COR_COD_ROS_TG_NEG]]-Tabla24[[#This Row],[ESC_DUR_COR_COD_ROS_TG_NEG]]</f>
        <v>195.57142857142867</v>
      </c>
      <c r="LQ160" s="15">
        <f>Tabla24[[#This Row],[PAS_NUM_COR_COD_ROS_TG_NEU]]-Tabla24[[#This Row],[ESC_NUM_COR_COD_ROS_TG_NEU]]</f>
        <v>1.1722222222222221</v>
      </c>
      <c r="LR160" s="15">
        <f>Tabla24[[#This Row],[PAS_DUR_COR_COD_ROS_TG_NEU]]-Tabla24[[#This Row],[ESC_DUR_COR_COD_ROS_TG_NEU]]</f>
        <v>168.72222222222217</v>
      </c>
      <c r="LS160" s="15">
        <f>Tabla24[[#This Row],[PAS_NUM_COR_COD_ROS_TG_POS]]-Tabla24[[#This Row],[ESC_NUM_COR_COD_ROS_TG_POS]]</f>
        <v>2.7777777777777679E-2</v>
      </c>
      <c r="LT160" s="15">
        <f>Tabla24[[#This Row],[PAS_DUR_COR_COD_ROS_TG_POS]]-Tabla24[[#This Row],[ESC_DUR_COR_COD_ROS_TG_POS]]</f>
        <v>-647.875</v>
      </c>
      <c r="LU160" s="15">
        <f>Tabla24[[#This Row],[PAS_NUM_COR_COD_ROS_TG_TOT]]-Tabla24[[#This Row],[ESC_NUM_COR_COD_ROS_TG_TOT]]</f>
        <v>0.1051282051282052</v>
      </c>
      <c r="LV160" s="15">
        <f>Tabla24[[#This Row],[PAS_DUR_COR_COD_ROS_TG_TOT]]-Tabla24[[#This Row],[ESC_DUR_COR_COD_ROS_TG_TOT]]</f>
        <v>-7.0833333333334849</v>
      </c>
      <c r="LW160" s="15">
        <f>Tabla24[[#This Row],[PAS_NUM_COR_COD_ESC_TG_NEG]]-Tabla24[[#This Row],[ESC_NUM_COR_COD_ESC_TG_NEG]]</f>
        <v>-0.14999999999999991</v>
      </c>
      <c r="LX160" s="15">
        <f>Tabla24[[#This Row],[PAS_DUR_COR_COD_ESC_TG_NEG]]-Tabla24[[#This Row],[ESC_DUR_COR_COD_ESC_TG_NEG]]</f>
        <v>110.75</v>
      </c>
      <c r="LY160" s="15">
        <f>Tabla24[[#This Row],[PAS_NUM_COR_COD_ESC_TG_NEU]]-Tabla24[[#This Row],[ESC_NUM_COR_COD_ESC_TG_NEU]]</f>
        <v>1.8555555555555554</v>
      </c>
      <c r="LZ160" s="15">
        <f>Tabla24[[#This Row],[PAS_DUR_COR_COD_ESC_TG_NEU]]-Tabla24[[#This Row],[ESC_DUR_COR_COD_ESC_TG_NEU]]</f>
        <v>807.875</v>
      </c>
      <c r="MA160" s="15">
        <f>Tabla24[[#This Row],[PAS_NUM_COR_COD_ESC_TG_POS]]-Tabla24[[#This Row],[ESC_NUM_COR_COD_ESC_TG_POS]]</f>
        <v>2.0055555555555555</v>
      </c>
      <c r="MB160" s="15">
        <f>Tabla24[[#This Row],[PAS_DUR_COR_COD_ESC_TG_POS]]-Tabla24[[#This Row],[ESC_DUR_COR_COD_ESC_TG_POS]]</f>
        <v>819.4545454545455</v>
      </c>
      <c r="MC160" s="15">
        <f>Tabla24[[#This Row],[PAS_NUM_COR_COD_ESC_TG_TOT]]-Tabla24[[#This Row],[ESC_NUM_COR_COD_ESC_TG_TOT]]</f>
        <v>1.276923076923077</v>
      </c>
      <c r="MD160" s="15">
        <f>Tabla24[[#This Row],[PAS_DUR_COR_COD_ESC_TG_TOT]]-Tabla24[[#This Row],[ESC_DUR_COR_COD_ESC_TG_TOT]]</f>
        <v>423.18518518518522</v>
      </c>
    </row>
    <row r="161" spans="1:342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  <c r="KY161" s="15">
        <f>Tabla24[[#This Row],[ROS_NUM_COR_COD_ROS_TG_NEG]]-Tabla24[[#This Row],[PAS_NUM_COR_COD_ROS_TG_NEG]]</f>
        <v>-0.37254901960784315</v>
      </c>
      <c r="KZ161" s="15">
        <f>Tabla24[[#This Row],[ROS_DUR_COR_COD_ROS_TG_NEG]]-Tabla24[[#This Row],[PAS_DUR_COR_COD_ROS_TG_NEG]]</f>
        <v>221.07857142857142</v>
      </c>
      <c r="LA161" s="15">
        <f>Tabla24[[#This Row],[ROS_NUM_COR_COD_ROS_TG_NEU]]-Tabla24[[#This Row],[PAS_NUM_COR_COD_ROS_TG_NEU]]</f>
        <v>-0.34868421052631571</v>
      </c>
      <c r="LB161" s="15">
        <f>Tabla24[[#This Row],[ROS_DUR_COR_COD_ROS_TG_NEU]]-Tabla24[[#This Row],[PAS_DUR_COR_COD_ROS_TG_NEU]]</f>
        <v>-289.87636363636364</v>
      </c>
      <c r="LC161" s="15">
        <f>Tabla24[[#This Row],[ROS_NUM_COR_COD_ROS_TG_POS]]-Tabla24[[#This Row],[PAS_NUM_COR_COD_ROS_TG_POS]]</f>
        <v>-0.16052631578947363</v>
      </c>
      <c r="LD161" s="15">
        <f>Tabla24[[#This Row],[ROS_DUR_COR_COD_ROS_TG_POS]]-Tabla24[[#This Row],[PAS_DUR_COR_COD_ROS_TG_POS]]</f>
        <v>-319.46666666666658</v>
      </c>
      <c r="LE161" s="15">
        <f>Tabla24[[#This Row],[ROS_NUM_COR_COD_ROS_TG_TOT]]-Tabla24[[#This Row],[PAS_NUM_COR_COD_ROS_TG_TOT]]</f>
        <v>-0.30000000000000004</v>
      </c>
      <c r="LF161" s="15">
        <f>Tabla24[[#This Row],[ROS_DUR_COR_COD_ROS_TG_TOT]]-Tabla24[[#This Row],[PAS_DUR_COR_COD_ROS_TG_TOT]]</f>
        <v>-170.85897435897436</v>
      </c>
      <c r="LG161" s="15">
        <f>Tabla24[[#This Row],[ROS_NUM_COR_COD_ESC_TG_NEG]]-Tabla24[[#This Row],[PAS_NUM_COR_COD_ESC_TG_NEG]]</f>
        <v>0.66993464052287588</v>
      </c>
      <c r="LH161" s="15">
        <f>Tabla24[[#This Row],[ROS_DUR_COR_COD_ESC_TG_NEG]]-Tabla24[[#This Row],[PAS_DUR_COR_COD_ESC_TG_NEG]]</f>
        <v>224.1875</v>
      </c>
      <c r="LI161" s="15">
        <f>Tabla24[[#This Row],[ROS_NUM_COR_COD_ESC_TG_NEU]]-Tabla24[[#This Row],[PAS_NUM_COR_COD_ESC_TG_NEU]]</f>
        <v>-8.8815789473684292E-2</v>
      </c>
      <c r="LJ161" s="15">
        <f>Tabla24[[#This Row],[ROS_NUM_COR_COD_ESC_TG_NEG]]-Tabla24[[#This Row],[PAS_NUM_COR_COD_ESC_TG_NEG]]</f>
        <v>0.66993464052287588</v>
      </c>
      <c r="LK161" s="15">
        <f>Tabla24[[#This Row],[ROS_NUM_COR_COD_ESC_TG_POS]]-Tabla24[[#This Row],[PAS_NUM_COR_COD_ESC_TG_POS]]</f>
        <v>0.90526315789473677</v>
      </c>
      <c r="LL161" s="15">
        <f>Tabla24[[#This Row],[ROS_DUR_COR_COD_ESC_TG_POS]]-Tabla24[[#This Row],[PAS_DUR_COR_COD_ESC_TG_POS]]</f>
        <v>150.67272727272723</v>
      </c>
      <c r="LM161" s="15">
        <f>Tabla24[[#This Row],[ROS_NUM_COR_COD_ESC_TG_TOT]]-Tabla24[[#This Row],[PAS_NUM_COR_COD_ESC_TG_TOT]]</f>
        <v>0.52693602693602681</v>
      </c>
      <c r="LN161" s="15">
        <f>Tabla24[[#This Row],[ROS_DUR_COR_COD_ESC_TG_TOT]]-Tabla24[[#This Row],[PAS_DUR_COR_COD_ESC_TG_TOT]]</f>
        <v>143.19843597262945</v>
      </c>
      <c r="LO161" s="15">
        <f>Tabla24[[#This Row],[PAS_NUM_COR_COD_ROS_TG_NEG]]-Tabla24[[#This Row],[ESC_NUM_COR_COD_ROS_TG_NEG]]</f>
        <v>-9.4117647058823639E-2</v>
      </c>
      <c r="LP161" s="15">
        <f>Tabla24[[#This Row],[PAS_DUR_COR_COD_ROS_TG_NEG]]-Tabla24[[#This Row],[ESC_DUR_COR_COD_ROS_TG_NEG]]</f>
        <v>-138.19545454545448</v>
      </c>
      <c r="LQ161" s="15">
        <f>Tabla24[[#This Row],[PAS_NUM_COR_COD_ROS_TG_NEU]]-Tabla24[[#This Row],[ESC_NUM_COR_COD_ROS_TG_NEU]]</f>
        <v>0.5736842105263158</v>
      </c>
      <c r="LR161" s="15">
        <f>Tabla24[[#This Row],[PAS_DUR_COR_COD_ROS_TG_NEU]]-Tabla24[[#This Row],[ESC_DUR_COR_COD_ROS_TG_NEU]]</f>
        <v>-115.75999999999999</v>
      </c>
      <c r="LS161" s="15">
        <f>Tabla24[[#This Row],[PAS_NUM_COR_COD_ROS_TG_POS]]-Tabla24[[#This Row],[ESC_NUM_COR_COD_ROS_TG_POS]]</f>
        <v>0.56052631578947376</v>
      </c>
      <c r="LT161" s="15">
        <f>Tabla24[[#This Row],[PAS_DUR_COR_COD_ROS_TG_POS]]-Tabla24[[#This Row],[ESC_DUR_COR_COD_ROS_TG_POS]]</f>
        <v>246.38333333333333</v>
      </c>
      <c r="LU161" s="15">
        <f>Tabla24[[#This Row],[PAS_NUM_COR_COD_ROS_TG_TOT]]-Tabla24[[#This Row],[ESC_NUM_COR_COD_ROS_TG_TOT]]</f>
        <v>0.35000000000000009</v>
      </c>
      <c r="LV161" s="15">
        <f>Tabla24[[#This Row],[PAS_DUR_COR_COD_ROS_TG_TOT]]-Tabla24[[#This Row],[ESC_DUR_COR_COD_ROS_TG_TOT]]</f>
        <v>-5.1005494505494653</v>
      </c>
      <c r="LW161" s="15">
        <f>Tabla24[[#This Row],[PAS_NUM_COR_COD_ESC_TG_NEG]]-Tabla24[[#This Row],[ESC_NUM_COR_COD_ESC_TG_NEG]]</f>
        <v>-0.60882352941176454</v>
      </c>
      <c r="LX161" s="15">
        <f>Tabla24[[#This Row],[PAS_DUR_COR_COD_ESC_TG_NEG]]-Tabla24[[#This Row],[ESC_DUR_COR_COD_ESC_TG_NEG]]</f>
        <v>-243.05113636363626</v>
      </c>
      <c r="LY161" s="15">
        <f>Tabla24[[#This Row],[PAS_NUM_COR_COD_ESC_TG_NEU]]-Tabla24[[#This Row],[ESC_NUM_COR_COD_ESC_TG_NEU]]</f>
        <v>-0.12368421052631562</v>
      </c>
      <c r="LZ161" s="15">
        <f>Tabla24[[#This Row],[PAS_DUR_COR_COD_ESC_TG_NEU]]-Tabla24[[#This Row],[ESC_DUR_COR_COD_ESC_TG_NEU]]</f>
        <v>-282.95833333333337</v>
      </c>
      <c r="MA161" s="15">
        <f>Tabla24[[#This Row],[PAS_NUM_COR_COD_ESC_TG_POS]]-Tabla24[[#This Row],[ESC_NUM_COR_COD_ESC_TG_POS]]</f>
        <v>-0.85526315789473695</v>
      </c>
      <c r="MB161" s="15">
        <f>Tabla24[[#This Row],[PAS_DUR_COR_COD_ESC_TG_POS]]-Tabla24[[#This Row],[ESC_DUR_COR_COD_ESC_TG_POS]]</f>
        <v>-539.72727272727275</v>
      </c>
      <c r="MC161" s="15">
        <f>Tabla24[[#This Row],[PAS_NUM_COR_COD_ESC_TG_TOT]]-Tabla24[[#This Row],[ESC_NUM_COR_COD_ESC_TG_TOT]]</f>
        <v>-0.52878787878787881</v>
      </c>
      <c r="MD161" s="15">
        <f>Tabla24[[#This Row],[PAS_DUR_COR_COD_ESC_TG_TOT]]-Tabla24[[#This Row],[ESC_DUR_COR_COD_ESC_TG_TOT]]</f>
        <v>-376.55544354838707</v>
      </c>
    </row>
    <row r="162" spans="1:342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  <c r="KY162" s="15">
        <f>Tabla24[[#This Row],[ROS_NUM_COR_COD_ROS_TG_NEG]]-Tabla24[[#This Row],[PAS_NUM_COR_COD_ROS_TG_NEG]]</f>
        <v>-0.95906432748538029</v>
      </c>
      <c r="KZ162" s="15">
        <f>Tabla24[[#This Row],[ROS_DUR_COR_COD_ROS_TG_NEG]]-Tabla24[[#This Row],[PAS_DUR_COR_COD_ROS_TG_NEG]]</f>
        <v>-289.67619047619041</v>
      </c>
      <c r="LA162" s="15">
        <f>Tabla24[[#This Row],[ROS_NUM_COR_COD_ROS_TG_NEU]]-Tabla24[[#This Row],[PAS_NUM_COR_COD_ROS_TG_NEU]]</f>
        <v>1.1388888888888888</v>
      </c>
      <c r="LB162" s="15">
        <f>Tabla24[[#This Row],[ROS_DUR_COR_COD_ROS_TG_NEU]]-Tabla24[[#This Row],[PAS_DUR_COR_COD_ROS_TG_NEU]]</f>
        <v>0.79220779220781878</v>
      </c>
      <c r="LC162" s="15">
        <f>Tabla24[[#This Row],[ROS_NUM_COR_COD_ROS_TG_POS]]-Tabla24[[#This Row],[PAS_NUM_COR_COD_ROS_TG_POS]]</f>
        <v>-0.32222222222222241</v>
      </c>
      <c r="LD162" s="15">
        <f>Tabla24[[#This Row],[ROS_DUR_COR_COD_ROS_TG_POS]]-Tabla24[[#This Row],[PAS_DUR_COR_COD_ROS_TG_POS]]</f>
        <v>-181.61538461538464</v>
      </c>
      <c r="LE162" s="15">
        <f>Tabla24[[#This Row],[ROS_NUM_COR_COD_ROS_TG_TOT]]-Tabla24[[#This Row],[PAS_NUM_COR_COD_ROS_TG_TOT]]</f>
        <v>-3.829252981795328E-2</v>
      </c>
      <c r="LF162" s="15">
        <f>Tabla24[[#This Row],[ROS_DUR_COR_COD_ROS_TG_TOT]]-Tabla24[[#This Row],[PAS_DUR_COR_COD_ROS_TG_TOT]]</f>
        <v>-160.62179487179492</v>
      </c>
      <c r="LG162" s="15">
        <f>Tabla24[[#This Row],[ROS_NUM_COR_COD_ESC_TG_NEG]]-Tabla24[[#This Row],[PAS_NUM_COR_COD_ESC_TG_NEG]]</f>
        <v>-0.85964912280701733</v>
      </c>
      <c r="LH162" s="15">
        <f>Tabla24[[#This Row],[ROS_DUR_COR_COD_ESC_TG_NEG]]-Tabla24[[#This Row],[PAS_DUR_COR_COD_ESC_TG_NEG]]</f>
        <v>7.0666666666667197</v>
      </c>
      <c r="LI162" s="15">
        <f>Tabla24[[#This Row],[ROS_NUM_COR_COD_ESC_TG_NEU]]-Tabla24[[#This Row],[PAS_NUM_COR_COD_ESC_TG_NEU]]</f>
        <v>-1.2666666666666668</v>
      </c>
      <c r="LJ162" s="15">
        <f>Tabla24[[#This Row],[ROS_NUM_COR_COD_ESC_TG_NEG]]-Tabla24[[#This Row],[PAS_NUM_COR_COD_ESC_TG_NEG]]</f>
        <v>-0.85964912280701733</v>
      </c>
      <c r="LK162" s="15">
        <f>Tabla24[[#This Row],[ROS_NUM_COR_COD_ESC_TG_POS]]-Tabla24[[#This Row],[PAS_NUM_COR_COD_ESC_TG_POS]]</f>
        <v>-0.76111111111111107</v>
      </c>
      <c r="LL162" s="15">
        <f>Tabla24[[#This Row],[ROS_DUR_COR_COD_ESC_TG_POS]]-Tabla24[[#This Row],[PAS_DUR_COR_COD_ESC_TG_POS]]</f>
        <v>-111.83333333333337</v>
      </c>
      <c r="LM162" s="15">
        <f>Tabla24[[#This Row],[ROS_NUM_COR_COD_ESC_TG_TOT]]-Tabla24[[#This Row],[PAS_NUM_COR_COD_ESC_TG_TOT]]</f>
        <v>-0.9635907093534215</v>
      </c>
      <c r="LN162" s="15">
        <f>Tabla24[[#This Row],[ROS_DUR_COR_COD_ESC_TG_TOT]]-Tabla24[[#This Row],[PAS_DUR_COR_COD_ESC_TG_TOT]]</f>
        <v>-88.416666666666629</v>
      </c>
      <c r="LO162" s="15">
        <f>Tabla24[[#This Row],[PAS_NUM_COR_COD_ROS_TG_NEG]]-Tabla24[[#This Row],[ESC_NUM_COR_COD_ROS_TG_NEG]]</f>
        <v>1.2923976608187135</v>
      </c>
      <c r="LP162" s="15">
        <f>Tabla24[[#This Row],[PAS_DUR_COR_COD_ROS_TG_NEG]]-Tabla24[[#This Row],[ESC_DUR_COR_COD_ROS_TG_NEG]]</f>
        <v>493.5333333333333</v>
      </c>
      <c r="LQ162" s="15">
        <f>Tabla24[[#This Row],[PAS_NUM_COR_COD_ROS_TG_NEU]]-Tabla24[[#This Row],[ESC_NUM_COR_COD_ROS_TG_NEU]]</f>
        <v>-0.91666666666666652</v>
      </c>
      <c r="LR162" s="15">
        <f>Tabla24[[#This Row],[PAS_DUR_COR_COD_ROS_TG_NEU]]-Tabla24[[#This Row],[ESC_DUR_COR_COD_ROS_TG_NEU]]</f>
        <v>25.064935064935071</v>
      </c>
      <c r="LS162" s="15">
        <f>Tabla24[[#This Row],[PAS_NUM_COR_COD_ROS_TG_POS]]-Tabla24[[#This Row],[ESC_NUM_COR_COD_ROS_TG_POS]]</f>
        <v>-0.29999999999999982</v>
      </c>
      <c r="LT162" s="15">
        <f>Tabla24[[#This Row],[PAS_DUR_COR_COD_ROS_TG_POS]]-Tabla24[[#This Row],[ESC_DUR_COR_COD_ROS_TG_POS]]</f>
        <v>205.17094017094018</v>
      </c>
      <c r="LU162" s="15">
        <f>Tabla24[[#This Row],[PAS_NUM_COR_COD_ROS_TG_TOT]]-Tabla24[[#This Row],[ESC_NUM_COR_COD_ROS_TG_TOT]]</f>
        <v>7.8692493946732611E-3</v>
      </c>
      <c r="LV162" s="15">
        <f>Tabla24[[#This Row],[PAS_DUR_COR_COD_ROS_TG_TOT]]-Tabla24[[#This Row],[ESC_DUR_COR_COD_ROS_TG_TOT]]</f>
        <v>239.64452214452217</v>
      </c>
      <c r="LW162" s="15">
        <f>Tabla24[[#This Row],[PAS_NUM_COR_COD_ESC_TG_NEG]]-Tabla24[[#This Row],[ESC_NUM_COR_COD_ESC_TG_NEG]]</f>
        <v>-0.25146198830409361</v>
      </c>
      <c r="LX162" s="15">
        <f>Tabla24[[#This Row],[PAS_DUR_COR_COD_ESC_TG_NEG]]-Tabla24[[#This Row],[ESC_DUR_COR_COD_ESC_TG_NEG]]</f>
        <v>-134.06666666666672</v>
      </c>
      <c r="LY162" s="15">
        <f>Tabla24[[#This Row],[PAS_NUM_COR_COD_ESC_TG_NEU]]-Tabla24[[#This Row],[ESC_NUM_COR_COD_ESC_TG_NEU]]</f>
        <v>1.2666666666666668</v>
      </c>
      <c r="LZ162" s="15">
        <f>Tabla24[[#This Row],[PAS_DUR_COR_COD_ESC_TG_NEU]]-Tabla24[[#This Row],[ESC_DUR_COR_COD_ESC_TG_NEU]]</f>
        <v>90.352941176470608</v>
      </c>
      <c r="MA162" s="15">
        <f>Tabla24[[#This Row],[PAS_NUM_COR_COD_ESC_TG_POS]]-Tabla24[[#This Row],[ESC_NUM_COR_COD_ESC_TG_POS]]</f>
        <v>0.25</v>
      </c>
      <c r="MB162" s="15">
        <f>Tabla24[[#This Row],[PAS_DUR_COR_COD_ESC_TG_POS]]-Tabla24[[#This Row],[ESC_DUR_COR_COD_ESC_TG_POS]]</f>
        <v>338.79999999999995</v>
      </c>
      <c r="MC162" s="15">
        <f>Tabla24[[#This Row],[PAS_NUM_COR_COD_ESC_TG_TOT]]-Tabla24[[#This Row],[ESC_NUM_COR_COD_ESC_TG_TOT]]</f>
        <v>0.41464891041162266</v>
      </c>
      <c r="MD162" s="15">
        <f>Tabla24[[#This Row],[PAS_DUR_COR_COD_ESC_TG_TOT]]-Tabla24[[#This Row],[ESC_DUR_COR_COD_ESC_TG_TOT]]</f>
        <v>122.82007575757575</v>
      </c>
    </row>
    <row r="163" spans="1:342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  <c r="KY163" s="15">
        <f>Tabla24[[#This Row],[ROS_NUM_COR_COD_ROS_TG_NEG]]-Tabla24[[#This Row],[PAS_NUM_COR_COD_ROS_TG_NEG]]</f>
        <v>1.6166666666666671</v>
      </c>
      <c r="KZ163" s="15">
        <f>Tabla24[[#This Row],[ROS_DUR_COR_COD_ROS_TG_NEG]]-Tabla24[[#This Row],[PAS_DUR_COR_COD_ROS_TG_NEG]]</f>
        <v>216.83035714285711</v>
      </c>
      <c r="LA163" s="15">
        <f>Tabla24[[#This Row],[ROS_NUM_COR_COD_ROS_TG_NEU]]-Tabla24[[#This Row],[PAS_NUM_COR_COD_ROS_TG_NEU]]</f>
        <v>0.28333333333333321</v>
      </c>
      <c r="LB163" s="15">
        <f>Tabla24[[#This Row],[ROS_DUR_COR_COD_ROS_TG_NEU]]-Tabla24[[#This Row],[PAS_DUR_COR_COD_ROS_TG_NEU]]</f>
        <v>-74.470588235294144</v>
      </c>
      <c r="LC163" s="15">
        <f>Tabla24[[#This Row],[ROS_NUM_COR_COD_ROS_TG_POS]]-Tabla24[[#This Row],[PAS_NUM_COR_COD_ROS_TG_POS]]</f>
        <v>-0.5777777777777775</v>
      </c>
      <c r="LD163" s="15">
        <f>Tabla24[[#This Row],[ROS_DUR_COR_COD_ROS_TG_POS]]-Tabla24[[#This Row],[PAS_DUR_COR_COD_ROS_TG_POS]]</f>
        <v>-76.552380952380872</v>
      </c>
      <c r="LE163" s="15">
        <f>Tabla24[[#This Row],[ROS_NUM_COR_COD_ROS_TG_TOT]]-Tabla24[[#This Row],[PAS_NUM_COR_COD_ROS_TG_TOT]]</f>
        <v>0.44074074074074066</v>
      </c>
      <c r="LF163" s="15">
        <f>Tabla24[[#This Row],[ROS_DUR_COR_COD_ROS_TG_TOT]]-Tabla24[[#This Row],[PAS_DUR_COR_COD_ROS_TG_TOT]]</f>
        <v>21.249768732654957</v>
      </c>
      <c r="LG163" s="15">
        <f>Tabla24[[#This Row],[ROS_NUM_COR_COD_ESC_TG_NEG]]-Tabla24[[#This Row],[PAS_NUM_COR_COD_ESC_TG_NEG]]</f>
        <v>-2.338888888888889</v>
      </c>
      <c r="LH163" s="15">
        <f>Tabla24[[#This Row],[ROS_DUR_COR_COD_ESC_TG_NEG]]-Tabla24[[#This Row],[PAS_DUR_COR_COD_ESC_TG_NEG]]</f>
        <v>-127.42499999999995</v>
      </c>
      <c r="LI163" s="15">
        <f>Tabla24[[#This Row],[ROS_NUM_COR_COD_ESC_TG_NEU]]-Tabla24[[#This Row],[PAS_NUM_COR_COD_ESC_TG_NEU]]</f>
        <v>-0.26666666666666661</v>
      </c>
      <c r="LJ163" s="15">
        <f>Tabla24[[#This Row],[ROS_NUM_COR_COD_ESC_TG_NEG]]-Tabla24[[#This Row],[PAS_NUM_COR_COD_ESC_TG_NEG]]</f>
        <v>-2.338888888888889</v>
      </c>
      <c r="LK163" s="15">
        <f>Tabla24[[#This Row],[ROS_NUM_COR_COD_ESC_TG_POS]]-Tabla24[[#This Row],[PAS_NUM_COR_COD_ESC_TG_POS]]</f>
        <v>0.93333333333333357</v>
      </c>
      <c r="LL163" s="15">
        <f>Tabla24[[#This Row],[ROS_DUR_COR_COD_ESC_TG_POS]]-Tabla24[[#This Row],[PAS_DUR_COR_COD_ESC_TG_POS]]</f>
        <v>362.90384615384619</v>
      </c>
      <c r="LM163" s="15">
        <f>Tabla24[[#This Row],[ROS_NUM_COR_COD_ESC_TG_TOT]]-Tabla24[[#This Row],[PAS_NUM_COR_COD_ESC_TG_TOT]]</f>
        <v>-0.55740740740740735</v>
      </c>
      <c r="LN163" s="15">
        <f>Tabla24[[#This Row],[ROS_DUR_COR_COD_ESC_TG_TOT]]-Tabla24[[#This Row],[PAS_DUR_COR_COD_ESC_TG_TOT]]</f>
        <v>52.562659846547263</v>
      </c>
      <c r="LO163" s="15">
        <f>Tabla24[[#This Row],[PAS_NUM_COR_COD_ROS_TG_NEG]]-Tabla24[[#This Row],[ESC_NUM_COR_COD_ROS_TG_NEG]]</f>
        <v>0.77222222222222214</v>
      </c>
      <c r="LP163" s="15">
        <f>Tabla24[[#This Row],[PAS_DUR_COR_COD_ROS_TG_NEG]]-Tabla24[[#This Row],[ESC_DUR_COR_COD_ROS_TG_NEG]]</f>
        <v>72.690476190476261</v>
      </c>
      <c r="LQ163" s="15">
        <f>Tabla24[[#This Row],[PAS_NUM_COR_COD_ROS_TG_NEU]]-Tabla24[[#This Row],[ESC_NUM_COR_COD_ROS_TG_NEU]]</f>
        <v>0.77222222222222214</v>
      </c>
      <c r="LR163" s="15">
        <f>Tabla24[[#This Row],[PAS_DUR_COR_COD_ROS_TG_NEU]]-Tabla24[[#This Row],[ESC_DUR_COR_COD_ROS_TG_NEU]]</f>
        <v>-245.42352941176455</v>
      </c>
      <c r="LS163" s="15">
        <f>Tabla24[[#This Row],[PAS_NUM_COR_COD_ROS_TG_POS]]-Tabla24[[#This Row],[ESC_NUM_COR_COD_ROS_TG_POS]]</f>
        <v>2.6999999999999997</v>
      </c>
      <c r="LT163" s="15">
        <f>Tabla24[[#This Row],[PAS_DUR_COR_COD_ROS_TG_POS]]-Tabla24[[#This Row],[ESC_DUR_COR_COD_ROS_TG_POS]]</f>
        <v>480.43333333333328</v>
      </c>
      <c r="LU163" s="15">
        <f>Tabla24[[#This Row],[PAS_NUM_COR_COD_ROS_TG_TOT]]-Tabla24[[#This Row],[ESC_NUM_COR_COD_ROS_TG_TOT]]</f>
        <v>1.4547619047619054</v>
      </c>
      <c r="LV163" s="15">
        <f>Tabla24[[#This Row],[PAS_DUR_COR_COD_ROS_TG_TOT]]-Tabla24[[#This Row],[ESC_DUR_COR_COD_ROS_TG_TOT]]</f>
        <v>134.55498721227627</v>
      </c>
      <c r="LW163" s="15">
        <f>Tabla24[[#This Row],[PAS_NUM_COR_COD_ESC_TG_NEG]]-Tabla24[[#This Row],[ESC_NUM_COR_COD_ESC_TG_NEG]]</f>
        <v>-0.66111111111111054</v>
      </c>
      <c r="LX163" s="15">
        <f>Tabla24[[#This Row],[PAS_DUR_COR_COD_ESC_TG_NEG]]-Tabla24[[#This Row],[ESC_DUR_COR_COD_ESC_TG_NEG]]</f>
        <v>-422.16071428571422</v>
      </c>
      <c r="LY163" s="15">
        <f>Tabla24[[#This Row],[PAS_NUM_COR_COD_ESC_TG_NEU]]-Tabla24[[#This Row],[ESC_NUM_COR_COD_ESC_TG_NEU]]</f>
        <v>-1.0111111111111106</v>
      </c>
      <c r="LZ163" s="15">
        <f>Tabla24[[#This Row],[PAS_DUR_COR_COD_ESC_TG_NEU]]-Tabla24[[#This Row],[ESC_DUR_COR_COD_ESC_TG_NEU]]</f>
        <v>-407.23809523809541</v>
      </c>
      <c r="MA163" s="15">
        <f>Tabla24[[#This Row],[PAS_NUM_COR_COD_ESC_TG_POS]]-Tabla24[[#This Row],[ESC_NUM_COR_COD_ESC_TG_POS]]</f>
        <v>-2.0000000000000004</v>
      </c>
      <c r="MB163" s="15">
        <f>Tabla24[[#This Row],[PAS_DUR_COR_COD_ESC_TG_POS]]-Tabla24[[#This Row],[ESC_DUR_COR_COD_ESC_TG_POS]]</f>
        <v>-697.375</v>
      </c>
      <c r="MC163" s="15">
        <f>Tabla24[[#This Row],[PAS_NUM_COR_COD_ESC_TG_TOT]]-Tabla24[[#This Row],[ESC_NUM_COR_COD_ESC_TG_TOT]]</f>
        <v>-1.230952380952381</v>
      </c>
      <c r="MD163" s="15">
        <f>Tabla24[[#This Row],[PAS_DUR_COR_COD_ESC_TG_TOT]]-Tabla24[[#This Row],[ESC_DUR_COR_COD_ESC_TG_TOT]]</f>
        <v>-509.57246376811588</v>
      </c>
    </row>
    <row r="164" spans="1:34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  <c r="KY164" s="15">
        <f>Tabla24[[#This Row],[ROS_NUM_COR_COD_ROS_TG_NEG]]-Tabla24[[#This Row],[PAS_NUM_COR_COD_ROS_TG_NEG]]</f>
        <v>0.61654135338345861</v>
      </c>
      <c r="KZ164" s="15">
        <f>Tabla24[[#This Row],[ROS_DUR_COR_COD_ROS_TG_NEG]]-Tabla24[[#This Row],[PAS_DUR_COR_COD_ROS_TG_NEG]]</f>
        <v>133.9047619047619</v>
      </c>
      <c r="LA164" s="15">
        <f>Tabla24[[#This Row],[ROS_NUM_COR_COD_ROS_TG_NEU]]-Tabla24[[#This Row],[PAS_NUM_COR_COD_ROS_TG_NEU]]</f>
        <v>0.27083333333333326</v>
      </c>
      <c r="LB164" s="15">
        <f>Tabla24[[#This Row],[ROS_DUR_COR_COD_ROS_TG_NEU]]-Tabla24[[#This Row],[PAS_DUR_COR_COD_ROS_TG_NEU]]</f>
        <v>18.935064935064958</v>
      </c>
      <c r="LC164" s="15">
        <f>Tabla24[[#This Row],[ROS_NUM_COR_COD_ROS_TG_POS]]-Tabla24[[#This Row],[PAS_NUM_COR_COD_ROS_TG_POS]]</f>
        <v>0.48366013071895425</v>
      </c>
      <c r="LD164" s="15">
        <f>Tabla24[[#This Row],[ROS_DUR_COR_COD_ROS_TG_POS]]-Tabla24[[#This Row],[PAS_DUR_COR_COD_ROS_TG_POS]]</f>
        <v>25.25</v>
      </c>
      <c r="LE164" s="15">
        <f>Tabla24[[#This Row],[ROS_NUM_COR_COD_ROS_TG_TOT]]-Tabla24[[#This Row],[PAS_NUM_COR_COD_ROS_TG_TOT]]</f>
        <v>0.46461538461538465</v>
      </c>
      <c r="LF164" s="15">
        <f>Tabla24[[#This Row],[ROS_DUR_COR_COD_ROS_TG_TOT]]-Tabla24[[#This Row],[PAS_DUR_COR_COD_ROS_TG_TOT]]</f>
        <v>33.715151515151518</v>
      </c>
      <c r="LG164" s="15">
        <f>Tabla24[[#This Row],[ROS_NUM_COR_COD_ESC_TG_NEG]]-Tabla24[[#This Row],[PAS_NUM_COR_COD_ESC_TG_NEG]]</f>
        <v>0.27819548872180444</v>
      </c>
      <c r="LH164" s="15">
        <f>Tabla24[[#This Row],[ROS_DUR_COR_COD_ESC_TG_NEG]]-Tabla24[[#This Row],[PAS_DUR_COR_COD_ESC_TG_NEG]]</f>
        <v>208.7</v>
      </c>
      <c r="LI164" s="15">
        <f>Tabla24[[#This Row],[ROS_NUM_COR_COD_ESC_TG_NEU]]-Tabla24[[#This Row],[PAS_NUM_COR_COD_ESC_TG_NEU]]</f>
        <v>0</v>
      </c>
      <c r="LJ164" s="15">
        <f>Tabla24[[#This Row],[ROS_NUM_COR_COD_ESC_TG_NEG]]-Tabla24[[#This Row],[PAS_NUM_COR_COD_ESC_TG_NEG]]</f>
        <v>0.27819548872180444</v>
      </c>
      <c r="LK164" s="15">
        <f>Tabla24[[#This Row],[ROS_NUM_COR_COD_ESC_TG_POS]]-Tabla24[[#This Row],[PAS_NUM_COR_COD_ESC_TG_POS]]</f>
        <v>0.69281045751633996</v>
      </c>
      <c r="LL164" s="15">
        <f>Tabla24[[#This Row],[ROS_DUR_COR_COD_ESC_TG_POS]]-Tabla24[[#This Row],[PAS_DUR_COR_COD_ESC_TG_POS]]</f>
        <v>99.458333333333343</v>
      </c>
      <c r="LM164" s="15">
        <f>Tabla24[[#This Row],[ROS_NUM_COR_COD_ESC_TG_TOT]]-Tabla24[[#This Row],[PAS_NUM_COR_COD_ESC_TG_TOT]]</f>
        <v>0.34769230769230774</v>
      </c>
      <c r="LN164" s="15">
        <f>Tabla24[[#This Row],[ROS_DUR_COR_COD_ESC_TG_TOT]]-Tabla24[[#This Row],[PAS_DUR_COR_COD_ESC_TG_TOT]]</f>
        <v>112.12333333333331</v>
      </c>
      <c r="LO164" s="15">
        <f>Tabla24[[#This Row],[PAS_NUM_COR_COD_ROS_TG_NEG]]-Tabla24[[#This Row],[ESC_NUM_COR_COD_ROS_TG_NEG]]</f>
        <v>-0.80701754385964908</v>
      </c>
      <c r="LP164" s="15">
        <f>Tabla24[[#This Row],[PAS_DUR_COR_COD_ROS_TG_NEG]]-Tabla24[[#This Row],[ESC_DUR_COR_COD_ROS_TG_NEG]]</f>
        <v>-23.714285714285722</v>
      </c>
      <c r="LQ164" s="15">
        <f>Tabla24[[#This Row],[PAS_NUM_COR_COD_ROS_TG_NEU]]-Tabla24[[#This Row],[ESC_NUM_COR_COD_ROS_TG_NEU]]</f>
        <v>-0.38194444444444442</v>
      </c>
      <c r="LR164" s="15">
        <f>Tabla24[[#This Row],[PAS_DUR_COR_COD_ROS_TG_NEU]]-Tabla24[[#This Row],[ESC_DUR_COR_COD_ROS_TG_NEU]]</f>
        <v>-180.9636363636364</v>
      </c>
      <c r="LS164" s="15">
        <f>Tabla24[[#This Row],[PAS_NUM_COR_COD_ROS_TG_POS]]-Tabla24[[#This Row],[ESC_NUM_COR_COD_ROS_TG_POS]]</f>
        <v>-1.261437908496732</v>
      </c>
      <c r="LT164" s="15">
        <f>Tabla24[[#This Row],[PAS_DUR_COR_COD_ROS_TG_POS]]-Tabla24[[#This Row],[ESC_DUR_COR_COD_ROS_TG_POS]]</f>
        <v>-160.25</v>
      </c>
      <c r="LU164" s="15">
        <f>Tabla24[[#This Row],[PAS_NUM_COR_COD_ROS_TG_TOT]]-Tabla24[[#This Row],[ESC_NUM_COR_COD_ROS_TG_TOT]]</f>
        <v>-0.829059829059829</v>
      </c>
      <c r="LV164" s="15">
        <f>Tabla24[[#This Row],[PAS_DUR_COR_COD_ROS_TG_TOT]]-Tabla24[[#This Row],[ESC_DUR_COR_COD_ROS_TG_TOT]]</f>
        <v>-106.5151515151515</v>
      </c>
      <c r="LW164" s="15">
        <f>Tabla24[[#This Row],[PAS_NUM_COR_COD_ESC_TG_NEG]]-Tabla24[[#This Row],[ESC_NUM_COR_COD_ESC_TG_NEG]]</f>
        <v>-0.64327485380116967</v>
      </c>
      <c r="LX164" s="15">
        <f>Tabla24[[#This Row],[PAS_DUR_COR_COD_ESC_TG_NEG]]-Tabla24[[#This Row],[ESC_DUR_COR_COD_ESC_TG_NEG]]</f>
        <v>-106.53333333333333</v>
      </c>
      <c r="LY164" s="15">
        <f>Tabla24[[#This Row],[PAS_NUM_COR_COD_ESC_TG_NEU]]-Tabla24[[#This Row],[ESC_NUM_COR_COD_ESC_TG_NEU]]</f>
        <v>-0.55555555555555558</v>
      </c>
      <c r="LZ164" s="15">
        <f>Tabla24[[#This Row],[PAS_DUR_COR_COD_ESC_TG_NEU]]-Tabla24[[#This Row],[ESC_DUR_COR_COD_ESC_TG_NEU]]</f>
        <v>-88.571428571428555</v>
      </c>
      <c r="MA164" s="15">
        <f>Tabla24[[#This Row],[PAS_NUM_COR_COD_ESC_TG_POS]]-Tabla24[[#This Row],[ESC_NUM_COR_COD_ESC_TG_POS]]</f>
        <v>-0.47058823529411764</v>
      </c>
      <c r="MB164" s="15">
        <f>Tabla24[[#This Row],[PAS_DUR_COR_COD_ESC_TG_POS]]-Tabla24[[#This Row],[ESC_DUR_COR_COD_ESC_TG_POS]]</f>
        <v>-36.625</v>
      </c>
      <c r="MC164" s="15">
        <f>Tabla24[[#This Row],[PAS_NUM_COR_COD_ESC_TG_TOT]]-Tabla24[[#This Row],[ESC_NUM_COR_COD_ESC_TG_TOT]]</f>
        <v>-0.56695156695156701</v>
      </c>
      <c r="MD164" s="15">
        <f>Tabla24[[#This Row],[PAS_DUR_COR_COD_ESC_TG_TOT]]-Tabla24[[#This Row],[ESC_DUR_COR_COD_ESC_TG_TOT]]</f>
        <v>-73.651111111111106</v>
      </c>
    </row>
    <row r="165" spans="1:342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  <c r="KY165" s="15">
        <f>Tabla24[[#This Row],[ROS_NUM_COR_COD_ROS_TG_NEG]]-Tabla24[[#This Row],[PAS_NUM_COR_COD_ROS_TG_NEG]]</f>
        <v>3.0784313725490202</v>
      </c>
      <c r="KZ165" s="15">
        <f>Tabla24[[#This Row],[ROS_DUR_COR_COD_ROS_TG_NEG]]-Tabla24[[#This Row],[PAS_DUR_COR_COD_ROS_TG_NEG]]</f>
        <v>1313.4047619047619</v>
      </c>
      <c r="LA165" s="15">
        <f>Tabla24[[#This Row],[ROS_NUM_COR_COD_ROS_TG_NEU]]-Tabla24[[#This Row],[PAS_NUM_COR_COD_ROS_TG_NEU]]</f>
        <v>2.8680555555555554</v>
      </c>
      <c r="LB165" s="15">
        <f>Tabla24[[#This Row],[ROS_DUR_COR_COD_ROS_TG_NEU]]-Tabla24[[#This Row],[PAS_DUR_COR_COD_ROS_TG_NEU]]</f>
        <v>625.08928571428567</v>
      </c>
      <c r="LC165" s="15">
        <f>Tabla24[[#This Row],[ROS_NUM_COR_COD_ROS_TG_POS]]-Tabla24[[#This Row],[PAS_NUM_COR_COD_ROS_TG_POS]]</f>
        <v>4.6491228070175437</v>
      </c>
      <c r="LD165" s="15">
        <f>Tabla24[[#This Row],[ROS_DUR_COR_COD_ROS_TG_POS]]-Tabla24[[#This Row],[PAS_DUR_COR_COD_ROS_TG_POS]]</f>
        <v>1503.5714285714284</v>
      </c>
      <c r="LE165" s="15">
        <f>Tabla24[[#This Row],[ROS_NUM_COR_COD_ROS_TG_TOT]]-Tabla24[[#This Row],[PAS_NUM_COR_COD_ROS_TG_TOT]]</f>
        <v>3.5633903133903138</v>
      </c>
      <c r="LF165" s="15">
        <f>Tabla24[[#This Row],[ROS_DUR_COR_COD_ROS_TG_TOT]]-Tabla24[[#This Row],[PAS_DUR_COR_COD_ROS_TG_TOT]]</f>
        <v>1121.4069264069265</v>
      </c>
      <c r="LG165" s="15">
        <f>Tabla24[[#This Row],[ROS_NUM_COR_COD_ESC_TG_NEG]]-Tabla24[[#This Row],[PAS_NUM_COR_COD_ESC_TG_NEG]]</f>
        <v>0.79738562091503296</v>
      </c>
      <c r="LH165" s="15">
        <f>Tabla24[[#This Row],[ROS_DUR_COR_COD_ESC_TG_NEG]]-Tabla24[[#This Row],[PAS_DUR_COR_COD_ESC_TG_NEG]]</f>
        <v>1040.3611111111111</v>
      </c>
      <c r="LI165" s="15">
        <f>Tabla24[[#This Row],[ROS_NUM_COR_COD_ESC_TG_NEU]]-Tabla24[[#This Row],[PAS_NUM_COR_COD_ESC_TG_NEU]]</f>
        <v>0.86111111111111116</v>
      </c>
      <c r="LJ165" s="15">
        <f>Tabla24[[#This Row],[ROS_NUM_COR_COD_ESC_TG_NEG]]-Tabla24[[#This Row],[PAS_NUM_COR_COD_ESC_TG_NEG]]</f>
        <v>0.79738562091503296</v>
      </c>
      <c r="LK165" s="15">
        <f>Tabla24[[#This Row],[ROS_NUM_COR_COD_ESC_TG_POS]]-Tabla24[[#This Row],[PAS_NUM_COR_COD_ESC_TG_POS]]</f>
        <v>0.71929824561403521</v>
      </c>
      <c r="LL165" s="15">
        <f>Tabla24[[#This Row],[ROS_DUR_COR_COD_ESC_TG_POS]]-Tabla24[[#This Row],[PAS_DUR_COR_COD_ESC_TG_POS]]</f>
        <v>211.25</v>
      </c>
      <c r="LM165" s="15">
        <f>Tabla24[[#This Row],[ROS_NUM_COR_COD_ESC_TG_TOT]]-Tabla24[[#This Row],[PAS_NUM_COR_COD_ESC_TG_TOT]]</f>
        <v>0.8048433048433048</v>
      </c>
      <c r="LN165" s="15">
        <f>Tabla24[[#This Row],[ROS_DUR_COR_COD_ESC_TG_TOT]]-Tabla24[[#This Row],[PAS_DUR_COR_COD_ESC_TG_TOT]]</f>
        <v>597.68864468864479</v>
      </c>
      <c r="LO165" s="15">
        <f>Tabla24[[#This Row],[PAS_NUM_COR_COD_ROS_TG_NEG]]-Tabla24[[#This Row],[ESC_NUM_COR_COD_ROS_TG_NEG]]</f>
        <v>-7.8431372549019773E-2</v>
      </c>
      <c r="LP165" s="15">
        <f>Tabla24[[#This Row],[PAS_DUR_COR_COD_ROS_TG_NEG]]-Tabla24[[#This Row],[ESC_DUR_COR_COD_ROS_TG_NEG]]</f>
        <v>-60.971428571428532</v>
      </c>
      <c r="LQ165" s="15">
        <f>Tabla24[[#This Row],[PAS_NUM_COR_COD_ROS_TG_NEU]]-Tabla24[[#This Row],[ESC_NUM_COR_COD_ROS_TG_NEU]]</f>
        <v>-1.5125000000000002</v>
      </c>
      <c r="LR165" s="15">
        <f>Tabla24[[#This Row],[PAS_DUR_COR_COD_ROS_TG_NEU]]-Tabla24[[#This Row],[ESC_DUR_COR_COD_ROS_TG_NEU]]</f>
        <v>-894.91428571428571</v>
      </c>
      <c r="LS165" s="15">
        <f>Tabla24[[#This Row],[PAS_NUM_COR_COD_ROS_TG_POS]]-Tabla24[[#This Row],[ESC_NUM_COR_COD_ROS_TG_POS]]</f>
        <v>-0.71578947368421042</v>
      </c>
      <c r="LT165" s="15">
        <f>Tabla24[[#This Row],[PAS_DUR_COR_COD_ROS_TG_POS]]-Tabla24[[#This Row],[ESC_DUR_COR_COD_ROS_TG_POS]]</f>
        <v>-312.07142857142856</v>
      </c>
      <c r="LU165" s="15">
        <f>Tabla24[[#This Row],[PAS_NUM_COR_COD_ROS_TG_TOT]]-Tabla24[[#This Row],[ESC_NUM_COR_COD_ROS_TG_TOT]]</f>
        <v>-0.8149867374005304</v>
      </c>
      <c r="LV165" s="15">
        <f>Tabla24[[#This Row],[PAS_DUR_COR_COD_ROS_TG_TOT]]-Tabla24[[#This Row],[ESC_DUR_COR_COD_ROS_TG_TOT]]</f>
        <v>-452.30952380952385</v>
      </c>
      <c r="LW165" s="15">
        <f>Tabla24[[#This Row],[PAS_NUM_COR_COD_ESC_TG_NEG]]-Tabla24[[#This Row],[ESC_NUM_COR_COD_ESC_TG_NEG]]</f>
        <v>-2.797385620915033</v>
      </c>
      <c r="LX165" s="15">
        <f>Tabla24[[#This Row],[PAS_DUR_COR_COD_ESC_TG_NEG]]-Tabla24[[#This Row],[ESC_DUR_COR_COD_ESC_TG_NEG]]</f>
        <v>-906.61111111111109</v>
      </c>
      <c r="LY165" s="15">
        <f>Tabla24[[#This Row],[PAS_NUM_COR_COD_ESC_TG_NEU]]-Tabla24[[#This Row],[ESC_NUM_COR_COD_ESC_TG_NEU]]</f>
        <v>-1.9500000000000002</v>
      </c>
      <c r="LZ165" s="15">
        <f>Tabla24[[#This Row],[PAS_DUR_COR_COD_ESC_TG_NEU]]-Tabla24[[#This Row],[ESC_DUR_COR_COD_ESC_TG_NEU]]</f>
        <v>-506.52380952380952</v>
      </c>
      <c r="MA165" s="15">
        <f>Tabla24[[#This Row],[PAS_NUM_COR_COD_ESC_TG_POS]]-Tabla24[[#This Row],[ESC_NUM_COR_COD_ESC_TG_POS]]</f>
        <v>-4.352631578947368</v>
      </c>
      <c r="MB165" s="15">
        <f>Tabla24[[#This Row],[PAS_DUR_COR_COD_ESC_TG_POS]]-Tabla24[[#This Row],[ESC_DUR_COR_COD_ESC_TG_POS]]</f>
        <v>-599.59999999999991</v>
      </c>
      <c r="MC165" s="15">
        <f>Tabla24[[#This Row],[PAS_NUM_COR_COD_ESC_TG_TOT]]-Tabla24[[#This Row],[ESC_NUM_COR_COD_ESC_TG_TOT]]</f>
        <v>-3.0411140583554381</v>
      </c>
      <c r="MD165" s="15">
        <f>Tabla24[[#This Row],[PAS_DUR_COR_COD_ESC_TG_TOT]]-Tabla24[[#This Row],[ESC_DUR_COR_COD_ESC_TG_TOT]]</f>
        <v>-699.22095238095233</v>
      </c>
    </row>
    <row r="166" spans="1:342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  <c r="KY166" s="15">
        <f>Tabla24[[#This Row],[ROS_NUM_COR_COD_ROS_TG_NEG]]-Tabla24[[#This Row],[PAS_NUM_COR_COD_ROS_TG_NEG]]</f>
        <v>0.54385964912280693</v>
      </c>
      <c r="KZ166" s="15">
        <f>Tabla24[[#This Row],[ROS_DUR_COR_COD_ROS_TG_NEG]]-Tabla24[[#This Row],[PAS_DUR_COR_COD_ROS_TG_NEG]]</f>
        <v>36.033333333333303</v>
      </c>
      <c r="LA166" s="15">
        <f>Tabla24[[#This Row],[ROS_NUM_COR_COD_ROS_TG_NEU]]-Tabla24[[#This Row],[PAS_NUM_COR_COD_ROS_TG_NEU]]</f>
        <v>0.65000000000000013</v>
      </c>
      <c r="LB166" s="15">
        <f>Tabla24[[#This Row],[ROS_DUR_COR_COD_ROS_TG_NEU]]-Tabla24[[#This Row],[PAS_DUR_COR_COD_ROS_TG_NEU]]</f>
        <v>169.53030303030306</v>
      </c>
      <c r="LC166" s="15">
        <f>Tabla24[[#This Row],[ROS_NUM_COR_COD_ROS_TG_POS]]-Tabla24[[#This Row],[PAS_NUM_COR_COD_ROS_TG_POS]]</f>
        <v>0.54210526315789465</v>
      </c>
      <c r="LD166" s="15">
        <f>Tabla24[[#This Row],[ROS_DUR_COR_COD_ROS_TG_POS]]-Tabla24[[#This Row],[PAS_DUR_COR_COD_ROS_TG_POS]]</f>
        <v>85.196428571428555</v>
      </c>
      <c r="LE166" s="15">
        <f>Tabla24[[#This Row],[ROS_NUM_COR_COD_ROS_TG_TOT]]-Tabla24[[#This Row],[PAS_NUM_COR_COD_ROS_TG_TOT]]</f>
        <v>0.58620689655172398</v>
      </c>
      <c r="LF166" s="15">
        <f>Tabla24[[#This Row],[ROS_DUR_COR_COD_ROS_TG_TOT]]-Tabla24[[#This Row],[PAS_DUR_COR_COD_ROS_TG_TOT]]</f>
        <v>108.87555555555554</v>
      </c>
      <c r="LG166" s="15">
        <f>Tabla24[[#This Row],[ROS_NUM_COR_COD_ESC_TG_NEG]]-Tabla24[[#This Row],[PAS_NUM_COR_COD_ESC_TG_NEG]]</f>
        <v>0.25146198830409339</v>
      </c>
      <c r="LH166" s="15">
        <f>Tabla24[[#This Row],[ROS_DUR_COR_COD_ESC_TG_NEG]]-Tabla24[[#This Row],[PAS_DUR_COR_COD_ESC_TG_NEG]]</f>
        <v>116.04761904761892</v>
      </c>
      <c r="LI166" s="15">
        <f>Tabla24[[#This Row],[ROS_NUM_COR_COD_ESC_TG_NEU]]-Tabla24[[#This Row],[PAS_NUM_COR_COD_ESC_TG_NEU]]</f>
        <v>-0.54999999999999993</v>
      </c>
      <c r="LJ166" s="15">
        <f>Tabla24[[#This Row],[ROS_NUM_COR_COD_ESC_TG_NEG]]-Tabla24[[#This Row],[PAS_NUM_COR_COD_ESC_TG_NEG]]</f>
        <v>0.25146198830409339</v>
      </c>
      <c r="LK166" s="15">
        <f>Tabla24[[#This Row],[ROS_NUM_COR_COD_ESC_TG_POS]]-Tabla24[[#This Row],[PAS_NUM_COR_COD_ESC_TG_POS]]</f>
        <v>2.2526315789473688</v>
      </c>
      <c r="LL166" s="15">
        <f>Tabla24[[#This Row],[ROS_DUR_COR_COD_ESC_TG_POS]]-Tabla24[[#This Row],[PAS_DUR_COR_COD_ESC_TG_POS]]</f>
        <v>181.34920634920638</v>
      </c>
      <c r="LM166" s="15">
        <f>Tabla24[[#This Row],[ROS_NUM_COR_COD_ESC_TG_TOT]]-Tabla24[[#This Row],[PAS_NUM_COR_COD_ESC_TG_TOT]]</f>
        <v>0.65517241379310343</v>
      </c>
      <c r="LN166" s="15">
        <f>Tabla24[[#This Row],[ROS_DUR_COR_COD_ESC_TG_TOT]]-Tabla24[[#This Row],[PAS_DUR_COR_COD_ESC_TG_TOT]]</f>
        <v>-48.695238095238096</v>
      </c>
      <c r="LO166" s="15">
        <f>Tabla24[[#This Row],[PAS_NUM_COR_COD_ROS_TG_NEG]]-Tabla24[[#This Row],[ESC_NUM_COR_COD_ROS_TG_NEG]]</f>
        <v>-3.2105263157894735</v>
      </c>
      <c r="LP166" s="15">
        <f>Tabla24[[#This Row],[PAS_DUR_COR_COD_ROS_TG_NEG]]-Tabla24[[#This Row],[ESC_DUR_COR_COD_ROS_TG_NEG]]</f>
        <v>-785.54761904761904</v>
      </c>
      <c r="LQ166" s="15">
        <f>Tabla24[[#This Row],[PAS_NUM_COR_COD_ROS_TG_NEU]]-Tabla24[[#This Row],[ESC_NUM_COR_COD_ROS_TG_NEU]]</f>
        <v>-0.62777777777777777</v>
      </c>
      <c r="LR166" s="15">
        <f>Tabla24[[#This Row],[PAS_DUR_COR_COD_ROS_TG_NEU]]-Tabla24[[#This Row],[ESC_DUR_COR_COD_ROS_TG_NEU]]</f>
        <v>-173.53030303030306</v>
      </c>
      <c r="LS166" s="15">
        <f>Tabla24[[#This Row],[PAS_NUM_COR_COD_ROS_TG_POS]]-Tabla24[[#This Row],[ESC_NUM_COR_COD_ROS_TG_POS]]</f>
        <v>-3.064327485380117</v>
      </c>
      <c r="LT166" s="15">
        <f>Tabla24[[#This Row],[PAS_DUR_COR_COD_ROS_TG_POS]]-Tabla24[[#This Row],[ESC_DUR_COR_COD_ROS_TG_POS]]</f>
        <v>-806.91071428571422</v>
      </c>
      <c r="LU166" s="15">
        <f>Tabla24[[#This Row],[PAS_NUM_COR_COD_ROS_TG_TOT]]-Tabla24[[#This Row],[ESC_NUM_COR_COD_ROS_TG_TOT]]</f>
        <v>-2.2988505747126435</v>
      </c>
      <c r="LV166" s="15">
        <f>Tabla24[[#This Row],[PAS_DUR_COR_COD_ROS_TG_TOT]]-Tabla24[[#This Row],[ESC_DUR_COR_COD_ROS_TG_TOT]]</f>
        <v>-618.06999999999994</v>
      </c>
      <c r="LW166" s="15">
        <f>Tabla24[[#This Row],[PAS_NUM_COR_COD_ESC_TG_NEG]]-Tabla24[[#This Row],[ESC_NUM_COR_COD_ESC_TG_NEG]]</f>
        <v>-2.140350877192982</v>
      </c>
      <c r="LX166" s="15">
        <f>Tabla24[[#This Row],[PAS_DUR_COR_COD_ESC_TG_NEG]]-Tabla24[[#This Row],[ESC_DUR_COR_COD_ESC_TG_NEG]]</f>
        <v>-111.85714285714278</v>
      </c>
      <c r="LY166" s="15">
        <f>Tabla24[[#This Row],[PAS_NUM_COR_COD_ESC_TG_NEU]]-Tabla24[[#This Row],[ESC_NUM_COR_COD_ESC_TG_NEU]]</f>
        <v>-3.3277777777777775</v>
      </c>
      <c r="LZ166" s="15">
        <f>Tabla24[[#This Row],[PAS_DUR_COR_COD_ESC_TG_NEU]]-Tabla24[[#This Row],[ESC_DUR_COR_COD_ESC_TG_NEU]]</f>
        <v>-631.17857142857144</v>
      </c>
      <c r="MA166" s="15">
        <f>Tabla24[[#This Row],[PAS_NUM_COR_COD_ESC_TG_POS]]-Tabla24[[#This Row],[ESC_NUM_COR_COD_ESC_TG_POS]]</f>
        <v>-1.9415204678362574</v>
      </c>
      <c r="MB166" s="15">
        <f>Tabla24[[#This Row],[PAS_DUR_COR_COD_ESC_TG_POS]]-Tabla24[[#This Row],[ESC_DUR_COR_COD_ESC_TG_POS]]</f>
        <v>-230.69642857142856</v>
      </c>
      <c r="MC166" s="15">
        <f>Tabla24[[#This Row],[PAS_NUM_COR_COD_ESC_TG_TOT]]-Tabla24[[#This Row],[ESC_NUM_COR_COD_ESC_TG_TOT]]</f>
        <v>-2.4674329501915708</v>
      </c>
      <c r="MD166" s="15">
        <f>Tabla24[[#This Row],[PAS_DUR_COR_COD_ESC_TG_TOT]]-Tabla24[[#This Row],[ESC_DUR_COR_COD_ESC_TG_TOT]]</f>
        <v>-324.26708074534156</v>
      </c>
    </row>
    <row r="167" spans="1:342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  <c r="KY167" s="15">
        <f>Tabla24[[#This Row],[ROS_NUM_COR_COD_ROS_TG_NEG]]-Tabla24[[#This Row],[PAS_NUM_COR_COD_ROS_TG_NEG]]</f>
        <v>1.0578947368421052</v>
      </c>
      <c r="KZ167" s="15">
        <f>Tabla24[[#This Row],[ROS_DUR_COR_COD_ROS_TG_NEG]]-Tabla24[[#This Row],[PAS_DUR_COR_COD_ROS_TG_NEG]]</f>
        <v>-93.333333333333258</v>
      </c>
      <c r="LA167" s="15">
        <f>Tabla24[[#This Row],[ROS_NUM_COR_COD_ROS_TG_NEU]]-Tabla24[[#This Row],[PAS_NUM_COR_COD_ROS_TG_NEU]]</f>
        <v>3.2444444444444445</v>
      </c>
      <c r="LB167" s="15">
        <f>Tabla24[[#This Row],[ROS_DUR_COR_COD_ROS_TG_NEU]]-Tabla24[[#This Row],[PAS_DUR_COR_COD_ROS_TG_NEU]]</f>
        <v>195.07777777777778</v>
      </c>
      <c r="LC167" s="15">
        <f>Tabla24[[#This Row],[ROS_NUM_COR_COD_ROS_TG_POS]]-Tabla24[[#This Row],[PAS_NUM_COR_COD_ROS_TG_POS]]</f>
        <v>1.85</v>
      </c>
      <c r="LD167" s="15">
        <f>Tabla24[[#This Row],[ROS_DUR_COR_COD_ROS_TG_POS]]-Tabla24[[#This Row],[PAS_DUR_COR_COD_ROS_TG_POS]]</f>
        <v>344.08333333333337</v>
      </c>
      <c r="LE167" s="15">
        <f>Tabla24[[#This Row],[ROS_NUM_COR_COD_ROS_TG_TOT]]-Tabla24[[#This Row],[PAS_NUM_COR_COD_ROS_TG_TOT]]</f>
        <v>2.0546139359698685</v>
      </c>
      <c r="LF167" s="15">
        <f>Tabla24[[#This Row],[ROS_DUR_COR_COD_ROS_TG_TOT]]-Tabla24[[#This Row],[PAS_DUR_COR_COD_ROS_TG_TOT]]</f>
        <v>147.30352941176466</v>
      </c>
      <c r="LG167" s="15">
        <f>Tabla24[[#This Row],[ROS_NUM_COR_COD_ESC_TG_NEG]]-Tabla24[[#This Row],[PAS_NUM_COR_COD_ESC_TG_NEG]]</f>
        <v>1.2421052631578946</v>
      </c>
      <c r="LH167" s="15">
        <f>Tabla24[[#This Row],[ROS_DUR_COR_COD_ESC_TG_NEG]]-Tabla24[[#This Row],[PAS_DUR_COR_COD_ESC_TG_NEG]]</f>
        <v>-36.5</v>
      </c>
      <c r="LI167" s="15">
        <f>Tabla24[[#This Row],[ROS_NUM_COR_COD_ESC_TG_NEU]]-Tabla24[[#This Row],[PAS_NUM_COR_COD_ESC_TG_NEU]]</f>
        <v>0.3666666666666667</v>
      </c>
      <c r="LJ167" s="15">
        <f>Tabla24[[#This Row],[ROS_NUM_COR_COD_ESC_TG_NEG]]-Tabla24[[#This Row],[PAS_NUM_COR_COD_ESC_TG_NEG]]</f>
        <v>1.2421052631578946</v>
      </c>
      <c r="LK167" s="15">
        <f>Tabla24[[#This Row],[ROS_NUM_COR_COD_ESC_TG_POS]]-Tabla24[[#This Row],[PAS_NUM_COR_COD_ESC_TG_POS]]</f>
        <v>0.42499999999999982</v>
      </c>
      <c r="LL167" s="15">
        <f>Tabla24[[#This Row],[ROS_DUR_COR_COD_ESC_TG_POS]]-Tabla24[[#This Row],[PAS_DUR_COR_COD_ESC_TG_POS]]</f>
        <v>-151.20000000000005</v>
      </c>
      <c r="LM167" s="15">
        <f>Tabla24[[#This Row],[ROS_NUM_COR_COD_ESC_TG_TOT]]-Tabla24[[#This Row],[PAS_NUM_COR_COD_ESC_TG_TOT]]</f>
        <v>0.69491525423728806</v>
      </c>
      <c r="LN167" s="15">
        <f>Tabla24[[#This Row],[ROS_DUR_COR_COD_ESC_TG_TOT]]-Tabla24[[#This Row],[PAS_DUR_COR_COD_ESC_TG_TOT]]</f>
        <v>-26.565656565656354</v>
      </c>
      <c r="LO167" s="15">
        <f>Tabla24[[#This Row],[PAS_NUM_COR_COD_ROS_TG_NEG]]-Tabla24[[#This Row],[ESC_NUM_COR_COD_ROS_TG_NEG]]</f>
        <v>0.14210526315789451</v>
      </c>
      <c r="LP167" s="15">
        <f>Tabla24[[#This Row],[PAS_DUR_COR_COD_ROS_TG_NEG]]-Tabla24[[#This Row],[ESC_DUR_COR_COD_ROS_TG_NEG]]</f>
        <v>-250.83333333333326</v>
      </c>
      <c r="LQ167" s="15">
        <f>Tabla24[[#This Row],[PAS_NUM_COR_COD_ROS_TG_NEU]]-Tabla24[[#This Row],[ESC_NUM_COR_COD_ROS_TG_NEU]]</f>
        <v>-0.79999999999999982</v>
      </c>
      <c r="LR167" s="15">
        <f>Tabla24[[#This Row],[PAS_DUR_COR_COD_ROS_TG_NEU]]-Tabla24[[#This Row],[ESC_DUR_COR_COD_ROS_TG_NEU]]</f>
        <v>-192.01428571428573</v>
      </c>
      <c r="LS167" s="15">
        <f>Tabla24[[#This Row],[PAS_NUM_COR_COD_ROS_TG_POS]]-Tabla24[[#This Row],[ESC_NUM_COR_COD_ROS_TG_POS]]</f>
        <v>2.4999999999999911E-2</v>
      </c>
      <c r="LT167" s="15">
        <f>Tabla24[[#This Row],[PAS_DUR_COR_COD_ROS_TG_POS]]-Tabla24[[#This Row],[ESC_DUR_COR_COD_ROS_TG_POS]]</f>
        <v>-245.08333333333337</v>
      </c>
      <c r="LU167" s="15">
        <f>Tabla24[[#This Row],[PAS_NUM_COR_COD_ROS_TG_TOT]]-Tabla24[[#This Row],[ESC_NUM_COR_COD_ROS_TG_TOT]]</f>
        <v>-0.25302663438256667</v>
      </c>
      <c r="LV167" s="15">
        <f>Tabla24[[#This Row],[PAS_DUR_COR_COD_ROS_TG_TOT]]-Tabla24[[#This Row],[ESC_DUR_COR_COD_ROS_TG_TOT]]</f>
        <v>-246.88235294117635</v>
      </c>
      <c r="LW167" s="15">
        <f>Tabla24[[#This Row],[PAS_NUM_COR_COD_ESC_TG_NEG]]-Tabla24[[#This Row],[ESC_NUM_COR_COD_ESC_TG_NEG]]</f>
        <v>-1.5421052631578949</v>
      </c>
      <c r="LX167" s="15">
        <f>Tabla24[[#This Row],[PAS_DUR_COR_COD_ESC_TG_NEG]]-Tabla24[[#This Row],[ESC_DUR_COR_COD_ESC_TG_NEG]]</f>
        <v>-780.5</v>
      </c>
      <c r="LY167" s="15">
        <f>Tabla24[[#This Row],[PAS_NUM_COR_COD_ESC_TG_NEU]]-Tabla24[[#This Row],[ESC_NUM_COR_COD_ESC_TG_NEU]]</f>
        <v>-0.90000000000000036</v>
      </c>
      <c r="LZ167" s="15">
        <f>Tabla24[[#This Row],[PAS_DUR_COR_COD_ESC_TG_NEU]]-Tabla24[[#This Row],[ESC_DUR_COR_COD_ESC_TG_NEU]]</f>
        <v>-224.41666666666674</v>
      </c>
      <c r="MA167" s="15">
        <f>Tabla24[[#This Row],[PAS_NUM_COR_COD_ESC_TG_POS]]-Tabla24[[#This Row],[ESC_NUM_COR_COD_ESC_TG_POS]]</f>
        <v>-1.6749999999999998</v>
      </c>
      <c r="MB167" s="15">
        <f>Tabla24[[#This Row],[PAS_DUR_COR_COD_ESC_TG_POS]]-Tabla24[[#This Row],[ESC_DUR_COR_COD_ESC_TG_POS]]</f>
        <v>-165.79999999999995</v>
      </c>
      <c r="MC167" s="15">
        <f>Tabla24[[#This Row],[PAS_NUM_COR_COD_ESC_TG_TOT]]-Tabla24[[#This Row],[ESC_NUM_COR_COD_ESC_TG_TOT]]</f>
        <v>-1.3377723970944309</v>
      </c>
      <c r="MD167" s="15">
        <f>Tabla24[[#This Row],[PAS_DUR_COR_COD_ESC_TG_TOT]]-Tabla24[[#This Row],[ESC_DUR_COR_COD_ESC_TG_TOT]]</f>
        <v>-380.4787878787879</v>
      </c>
    </row>
    <row r="168" spans="1:342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  <c r="KY168" s="15">
        <f>Tabla24[[#This Row],[ROS_NUM_COR_COD_ROS_TG_NEG]]-Tabla24[[#This Row],[PAS_NUM_COR_COD_ROS_TG_NEG]]</f>
        <v>-2.7333333333333334</v>
      </c>
      <c r="KZ168" s="15">
        <f>Tabla24[[#This Row],[ROS_DUR_COR_COD_ROS_TG_NEG]]-Tabla24[[#This Row],[PAS_DUR_COR_COD_ROS_TG_NEG]]</f>
        <v>-437</v>
      </c>
      <c r="LA168" s="15">
        <f>Tabla24[[#This Row],[ROS_NUM_COR_COD_ROS_TG_NEU]]-Tabla24[[#This Row],[PAS_NUM_COR_COD_ROS_TG_NEU]]</f>
        <v>-3.35</v>
      </c>
      <c r="LB168" s="15">
        <f>Tabla24[[#This Row],[ROS_DUR_COR_COD_ROS_TG_NEU]]-Tabla24[[#This Row],[PAS_DUR_COR_COD_ROS_TG_NEU]]</f>
        <v>-634.44999999999993</v>
      </c>
      <c r="LC168" s="15">
        <f>Tabla24[[#This Row],[ROS_NUM_COR_COD_ROS_TG_POS]]-Tabla24[[#This Row],[PAS_NUM_COR_COD_ROS_TG_POS]]</f>
        <v>-2</v>
      </c>
      <c r="LD168" s="15">
        <f>Tabla24[[#This Row],[ROS_DUR_COR_COD_ROS_TG_POS]]-Tabla24[[#This Row],[PAS_DUR_COR_COD_ROS_TG_POS]]</f>
        <v>-380.34126984126999</v>
      </c>
      <c r="LE168" s="15">
        <f>Tabla24[[#This Row],[ROS_NUM_COR_COD_ROS_TG_TOT]]-Tabla24[[#This Row],[PAS_NUM_COR_COD_ROS_TG_TOT]]</f>
        <v>-2.697126436781609</v>
      </c>
      <c r="LF168" s="15">
        <f>Tabla24[[#This Row],[ROS_DUR_COR_COD_ROS_TG_TOT]]-Tabla24[[#This Row],[PAS_DUR_COR_COD_ROS_TG_TOT]]</f>
        <v>-473.33035714285711</v>
      </c>
      <c r="LG168" s="15">
        <f>Tabla24[[#This Row],[ROS_NUM_COR_COD_ESC_TG_NEG]]-Tabla24[[#This Row],[PAS_NUM_COR_COD_ESC_TG_NEG]]</f>
        <v>0.46111111111111081</v>
      </c>
      <c r="LH168" s="15">
        <f>Tabla24[[#This Row],[ROS_DUR_COR_COD_ESC_TG_NEG]]-Tabla24[[#This Row],[PAS_DUR_COR_COD_ESC_TG_NEG]]</f>
        <v>586.70588235294122</v>
      </c>
      <c r="LI168" s="15">
        <f>Tabla24[[#This Row],[ROS_NUM_COR_COD_ESC_TG_NEU]]-Tabla24[[#This Row],[PAS_NUM_COR_COD_ESC_TG_NEU]]</f>
        <v>-1.4000000000000004</v>
      </c>
      <c r="LJ168" s="15">
        <f>Tabla24[[#This Row],[ROS_NUM_COR_COD_ESC_TG_NEG]]-Tabla24[[#This Row],[PAS_NUM_COR_COD_ESC_TG_NEG]]</f>
        <v>0.46111111111111081</v>
      </c>
      <c r="LK168" s="15">
        <f>Tabla24[[#This Row],[ROS_NUM_COR_COD_ESC_TG_POS]]-Tabla24[[#This Row],[PAS_NUM_COR_COD_ESC_TG_POS]]</f>
        <v>-0.95000000000000018</v>
      </c>
      <c r="LL168" s="15">
        <f>Tabla24[[#This Row],[ROS_DUR_COR_COD_ESC_TG_POS]]-Tabla24[[#This Row],[PAS_DUR_COR_COD_ESC_TG_POS]]</f>
        <v>441.95000000000005</v>
      </c>
      <c r="LM168" s="15">
        <f>Tabla24[[#This Row],[ROS_NUM_COR_COD_ESC_TG_TOT]]-Tabla24[[#This Row],[PAS_NUM_COR_COD_ESC_TG_TOT]]</f>
        <v>-0.65517241379310365</v>
      </c>
      <c r="LN168" s="15">
        <f>Tabla24[[#This Row],[ROS_DUR_COR_COD_ESC_TG_TOT]]-Tabla24[[#This Row],[PAS_DUR_COR_COD_ESC_TG_TOT]]</f>
        <v>577.69642857142867</v>
      </c>
      <c r="LO168" s="15">
        <f>Tabla24[[#This Row],[PAS_NUM_COR_COD_ROS_TG_NEG]]-Tabla24[[#This Row],[ESC_NUM_COR_COD_ROS_TG_NEG]]</f>
        <v>3.0000000000000004</v>
      </c>
      <c r="LP168" s="15">
        <f>Tabla24[[#This Row],[PAS_DUR_COR_COD_ROS_TG_NEG]]-Tabla24[[#This Row],[ESC_DUR_COR_COD_ROS_TG_NEG]]</f>
        <v>567</v>
      </c>
      <c r="LQ168" s="15">
        <f>Tabla24[[#This Row],[PAS_NUM_COR_COD_ROS_TG_NEU]]-Tabla24[[#This Row],[ESC_NUM_COR_COD_ROS_TG_NEU]]</f>
        <v>1.375</v>
      </c>
      <c r="LR168" s="15">
        <f>Tabla24[[#This Row],[PAS_DUR_COR_COD_ROS_TG_NEU]]-Tabla24[[#This Row],[ESC_DUR_COR_COD_ROS_TG_NEU]]</f>
        <v>218.19285714285706</v>
      </c>
      <c r="LS168" s="15">
        <f>Tabla24[[#This Row],[PAS_NUM_COR_COD_ROS_TG_POS]]-Tabla24[[#This Row],[ESC_NUM_COR_COD_ROS_TG_POS]]</f>
        <v>1.4000000000000004</v>
      </c>
      <c r="LT168" s="15">
        <f>Tabla24[[#This Row],[PAS_DUR_COR_COD_ROS_TG_POS]]-Tabla24[[#This Row],[ESC_DUR_COR_COD_ROS_TG_POS]]</f>
        <v>145.05555555555566</v>
      </c>
      <c r="LU168" s="15">
        <f>Tabla24[[#This Row],[PAS_NUM_COR_COD_ROS_TG_TOT]]-Tabla24[[#This Row],[ESC_NUM_COR_COD_ROS_TG_TOT]]</f>
        <v>1.9619047619047616</v>
      </c>
      <c r="LV168" s="15">
        <f>Tabla24[[#This Row],[PAS_DUR_COR_COD_ROS_TG_TOT]]-Tabla24[[#This Row],[ESC_DUR_COR_COD_ROS_TG_TOT]]</f>
        <v>298.01785714285711</v>
      </c>
      <c r="LW168" s="15">
        <f>Tabla24[[#This Row],[PAS_NUM_COR_COD_ESC_TG_NEG]]-Tabla24[[#This Row],[ESC_NUM_COR_COD_ESC_TG_NEG]]</f>
        <v>-3.2500000000000004</v>
      </c>
      <c r="LX168" s="15">
        <f>Tabla24[[#This Row],[PAS_DUR_COR_COD_ESC_TG_NEG]]-Tabla24[[#This Row],[ESC_DUR_COR_COD_ESC_TG_NEG]]</f>
        <v>-560.30588235294113</v>
      </c>
      <c r="LY168" s="15">
        <f>Tabla24[[#This Row],[PAS_NUM_COR_COD_ESC_TG_NEU]]-Tabla24[[#This Row],[ESC_NUM_COR_COD_ESC_TG_NEU]]</f>
        <v>-1.5499999999999998</v>
      </c>
      <c r="LZ168" s="15">
        <f>Tabla24[[#This Row],[PAS_DUR_COR_COD_ESC_TG_NEU]]-Tabla24[[#This Row],[ESC_DUR_COR_COD_ESC_TG_NEU]]</f>
        <v>-282.13157894736833</v>
      </c>
      <c r="MA168" s="15">
        <f>Tabla24[[#This Row],[PAS_NUM_COR_COD_ESC_TG_POS]]-Tabla24[[#This Row],[ESC_NUM_COR_COD_ESC_TG_POS]]</f>
        <v>-1.0499999999999998</v>
      </c>
      <c r="MB168" s="15">
        <f>Tabla24[[#This Row],[PAS_DUR_COR_COD_ESC_TG_POS]]-Tabla24[[#This Row],[ESC_DUR_COR_COD_ESC_TG_POS]]</f>
        <v>-268.25</v>
      </c>
      <c r="MC168" s="15">
        <f>Tabla24[[#This Row],[PAS_NUM_COR_COD_ESC_TG_TOT]]-Tabla24[[#This Row],[ESC_NUM_COR_COD_ESC_TG_TOT]]</f>
        <v>-1.9642857142857144</v>
      </c>
      <c r="MD168" s="15">
        <f>Tabla24[[#This Row],[PAS_DUR_COR_COD_ESC_TG_TOT]]-Tabla24[[#This Row],[ESC_DUR_COR_COD_ESC_TG_TOT]]</f>
        <v>-377.80357142857156</v>
      </c>
    </row>
    <row r="169" spans="1:342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  <c r="KY169" s="15">
        <f>Tabla24[[#This Row],[ROS_NUM_COR_COD_ROS_TG_NEG]]-Tabla24[[#This Row],[PAS_NUM_COR_COD_ROS_TG_NEG]]</f>
        <v>1.2666666666666671</v>
      </c>
      <c r="KZ169" s="15">
        <f>Tabla24[[#This Row],[ROS_DUR_COR_COD_ROS_TG_NEG]]-Tabla24[[#This Row],[PAS_DUR_COR_COD_ROS_TG_NEG]]</f>
        <v>99.674603174603135</v>
      </c>
      <c r="LA169" s="15">
        <f>Tabla24[[#This Row],[ROS_NUM_COR_COD_ROS_TG_NEU]]-Tabla24[[#This Row],[PAS_NUM_COR_COD_ROS_TG_NEU]]</f>
        <v>1.2000000000000002</v>
      </c>
      <c r="LB169" s="15">
        <f>Tabla24[[#This Row],[ROS_DUR_COR_COD_ROS_TG_NEU]]-Tabla24[[#This Row],[PAS_DUR_COR_COD_ROS_TG_NEU]]</f>
        <v>51.299999999999955</v>
      </c>
      <c r="LC169" s="15">
        <f>Tabla24[[#This Row],[ROS_NUM_COR_COD_ROS_TG_POS]]-Tabla24[[#This Row],[PAS_NUM_COR_COD_ROS_TG_POS]]</f>
        <v>0.66111111111111054</v>
      </c>
      <c r="LD169" s="15">
        <f>Tabla24[[#This Row],[ROS_DUR_COR_COD_ROS_TG_POS]]-Tabla24[[#This Row],[PAS_DUR_COR_COD_ROS_TG_POS]]</f>
        <v>69.404761904761926</v>
      </c>
      <c r="LE169" s="15">
        <f>Tabla24[[#This Row],[ROS_NUM_COR_COD_ROS_TG_TOT]]-Tabla24[[#This Row],[PAS_NUM_COR_COD_ROS_TG_TOT]]</f>
        <v>1.0238095238095233</v>
      </c>
      <c r="LF169" s="15">
        <f>Tabla24[[#This Row],[ROS_DUR_COR_COD_ROS_TG_TOT]]-Tabla24[[#This Row],[PAS_DUR_COR_COD_ROS_TG_TOT]]</f>
        <v>77.947368421052715</v>
      </c>
      <c r="LG169" s="15">
        <f>Tabla24[[#This Row],[ROS_NUM_COR_COD_ESC_TG_NEG]]-Tabla24[[#This Row],[PAS_NUM_COR_COD_ESC_TG_NEG]]</f>
        <v>-0.96111111111111125</v>
      </c>
      <c r="LH169" s="15">
        <f>Tabla24[[#This Row],[ROS_DUR_COR_COD_ESC_TG_NEG]]-Tabla24[[#This Row],[PAS_DUR_COR_COD_ESC_TG_NEG]]</f>
        <v>-530.79999999999995</v>
      </c>
      <c r="LI169" s="15">
        <f>Tabla24[[#This Row],[ROS_NUM_COR_COD_ESC_TG_NEU]]-Tabla24[[#This Row],[PAS_NUM_COR_COD_ESC_TG_NEU]]</f>
        <v>-0.30000000000000027</v>
      </c>
      <c r="LJ169" s="15">
        <f>Tabla24[[#This Row],[ROS_NUM_COR_COD_ESC_TG_NEG]]-Tabla24[[#This Row],[PAS_NUM_COR_COD_ESC_TG_NEG]]</f>
        <v>-0.96111111111111125</v>
      </c>
      <c r="LK169" s="15">
        <f>Tabla24[[#This Row],[ROS_NUM_COR_COD_ESC_TG_POS]]-Tabla24[[#This Row],[PAS_NUM_COR_COD_ESC_TG_POS]]</f>
        <v>-1.4666666666666666</v>
      </c>
      <c r="LL169" s="15">
        <f>Tabla24[[#This Row],[ROS_DUR_COR_COD_ESC_TG_POS]]-Tabla24[[#This Row],[PAS_DUR_COR_COD_ESC_TG_POS]]</f>
        <v>-178.78571428571433</v>
      </c>
      <c r="LM169" s="15">
        <f>Tabla24[[#This Row],[ROS_NUM_COR_COD_ESC_TG_TOT]]-Tabla24[[#This Row],[PAS_NUM_COR_COD_ESC_TG_TOT]]</f>
        <v>-0.87857142857142856</v>
      </c>
      <c r="LN169" s="15">
        <f>Tabla24[[#This Row],[ROS_DUR_COR_COD_ESC_TG_TOT]]-Tabla24[[#This Row],[PAS_DUR_COR_COD_ESC_TG_TOT]]</f>
        <v>-263.28869047619037</v>
      </c>
      <c r="LO169" s="15">
        <f>Tabla24[[#This Row],[PAS_NUM_COR_COD_ROS_TG_NEG]]-Tabla24[[#This Row],[ESC_NUM_COR_COD_ROS_TG_NEG]]</f>
        <v>2.1777777777777776</v>
      </c>
      <c r="LP169" s="15">
        <f>Tabla24[[#This Row],[PAS_DUR_COR_COD_ROS_TG_NEG]]-Tabla24[[#This Row],[ESC_DUR_COR_COD_ROS_TG_NEG]]</f>
        <v>557.46428571428578</v>
      </c>
      <c r="LQ169" s="15">
        <f>Tabla24[[#This Row],[PAS_NUM_COR_COD_ROS_TG_NEU]]-Tabla24[[#This Row],[ESC_NUM_COR_COD_ROS_TG_NEU]]</f>
        <v>0</v>
      </c>
      <c r="LR169" s="15">
        <f>Tabla24[[#This Row],[PAS_DUR_COR_COD_ROS_TG_NEU]]-Tabla24[[#This Row],[ESC_DUR_COR_COD_ROS_TG_NEU]]</f>
        <v>-256.54999999999995</v>
      </c>
      <c r="LS169" s="15">
        <f>Tabla24[[#This Row],[PAS_NUM_COR_COD_ROS_TG_POS]]-Tabla24[[#This Row],[ESC_NUM_COR_COD_ROS_TG_POS]]</f>
        <v>0.95000000000000018</v>
      </c>
      <c r="LT169" s="15">
        <f>Tabla24[[#This Row],[PAS_DUR_COR_COD_ROS_TG_POS]]-Tabla24[[#This Row],[ESC_DUR_COR_COD_ROS_TG_POS]]</f>
        <v>-314.07142857142867</v>
      </c>
      <c r="LU169" s="15">
        <f>Tabla24[[#This Row],[PAS_NUM_COR_COD_ROS_TG_TOT]]-Tabla24[[#This Row],[ESC_NUM_COR_COD_ROS_TG_TOT]]</f>
        <v>1.014367816091954</v>
      </c>
      <c r="LV169" s="15">
        <f>Tabla24[[#This Row],[PAS_DUR_COR_COD_ROS_TG_TOT]]-Tabla24[[#This Row],[ESC_DUR_COR_COD_ROS_TG_TOT]]</f>
        <v>-29.02429149797581</v>
      </c>
      <c r="LW169" s="15">
        <f>Tabla24[[#This Row],[PAS_NUM_COR_COD_ESC_TG_NEG]]-Tabla24[[#This Row],[ESC_NUM_COR_COD_ESC_TG_NEG]]</f>
        <v>-1.0388888888888888</v>
      </c>
      <c r="LX169" s="15">
        <f>Tabla24[[#This Row],[PAS_DUR_COR_COD_ESC_TG_NEG]]-Tabla24[[#This Row],[ESC_DUR_COR_COD_ESC_TG_NEG]]</f>
        <v>142.44444444444434</v>
      </c>
      <c r="LY169" s="15">
        <f>Tabla24[[#This Row],[PAS_NUM_COR_COD_ESC_TG_NEU]]-Tabla24[[#This Row],[ESC_NUM_COR_COD_ESC_TG_NEU]]</f>
        <v>-0.29999999999999982</v>
      </c>
      <c r="LZ169" s="15">
        <f>Tabla24[[#This Row],[PAS_DUR_COR_COD_ESC_TG_NEU]]-Tabla24[[#This Row],[ESC_DUR_COR_COD_ESC_TG_NEU]]</f>
        <v>-155.375</v>
      </c>
      <c r="MA169" s="15">
        <f>Tabla24[[#This Row],[PAS_NUM_COR_COD_ESC_TG_POS]]-Tabla24[[#This Row],[ESC_NUM_COR_COD_ESC_TG_POS]]</f>
        <v>-0.60000000000000009</v>
      </c>
      <c r="MB169" s="15">
        <f>Tabla24[[#This Row],[PAS_DUR_COR_COD_ESC_TG_POS]]-Tabla24[[#This Row],[ESC_DUR_COR_COD_ESC_TG_POS]]</f>
        <v>-89.714285714285666</v>
      </c>
      <c r="MC169" s="15">
        <f>Tabla24[[#This Row],[PAS_NUM_COR_COD_ESC_TG_TOT]]-Tabla24[[#This Row],[ESC_NUM_COR_COD_ESC_TG_TOT]]</f>
        <v>-0.63620689655172402</v>
      </c>
      <c r="MD169" s="15">
        <f>Tabla24[[#This Row],[PAS_DUR_COR_COD_ESC_TG_TOT]]-Tabla24[[#This Row],[ESC_DUR_COR_COD_ESC_TG_TOT]]</f>
        <v>-39.343809523809568</v>
      </c>
    </row>
    <row r="170" spans="1:342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  <c r="KY170" s="15">
        <f>Tabla24[[#This Row],[ROS_NUM_COR_COD_ROS_TG_NEG]]-Tabla24[[#This Row],[PAS_NUM_COR_COD_ROS_TG_NEG]]</f>
        <v>2.5722222222222224</v>
      </c>
      <c r="KZ170" s="15">
        <f>Tabla24[[#This Row],[ROS_DUR_COR_COD_ROS_TG_NEG]]-Tabla24[[#This Row],[PAS_DUR_COR_COD_ROS_TG_NEG]]</f>
        <v>655.53333333333342</v>
      </c>
      <c r="LA170" s="15">
        <f>Tabla24[[#This Row],[ROS_NUM_COR_COD_ROS_TG_NEU]]-Tabla24[[#This Row],[PAS_NUM_COR_COD_ROS_TG_NEU]]</f>
        <v>-0.44736842105263164</v>
      </c>
      <c r="LB170" s="15">
        <f>Tabla24[[#This Row],[ROS_DUR_COR_COD_ROS_TG_NEU]]-Tabla24[[#This Row],[PAS_DUR_COR_COD_ROS_TG_NEU]]</f>
        <v>133.16666666666663</v>
      </c>
      <c r="LC170" s="15">
        <f>Tabla24[[#This Row],[ROS_NUM_COR_COD_ROS_TG_POS]]-Tabla24[[#This Row],[PAS_NUM_COR_COD_ROS_TG_POS]]</f>
        <v>2.257309941520468</v>
      </c>
      <c r="LD170" s="15">
        <f>Tabla24[[#This Row],[ROS_DUR_COR_COD_ROS_TG_POS]]-Tabla24[[#This Row],[PAS_DUR_COR_COD_ROS_TG_POS]]</f>
        <v>530.58333333333337</v>
      </c>
      <c r="LE170" s="15">
        <f>Tabla24[[#This Row],[ROS_NUM_COR_COD_ROS_TG_TOT]]-Tabla24[[#This Row],[PAS_NUM_COR_COD_ROS_TG_TOT]]</f>
        <v>1.4014778325123152</v>
      </c>
      <c r="LF170" s="15">
        <f>Tabla24[[#This Row],[ROS_DUR_COR_COD_ROS_TG_TOT]]-Tabla24[[#This Row],[PAS_DUR_COR_COD_ROS_TG_TOT]]</f>
        <v>477.68756319514659</v>
      </c>
      <c r="LG170" s="15">
        <f>Tabla24[[#This Row],[ROS_NUM_COR_COD_ESC_TG_NEG]]-Tabla24[[#This Row],[PAS_NUM_COR_COD_ESC_TG_NEG]]</f>
        <v>0.95555555555555527</v>
      </c>
      <c r="LH170" s="15">
        <f>Tabla24[[#This Row],[ROS_DUR_COR_COD_ESC_TG_NEG]]-Tabla24[[#This Row],[PAS_DUR_COR_COD_ESC_TG_NEG]]</f>
        <v>669</v>
      </c>
      <c r="LI170" s="15">
        <f>Tabla24[[#This Row],[ROS_NUM_COR_COD_ESC_TG_NEU]]-Tabla24[[#This Row],[PAS_NUM_COR_COD_ESC_TG_NEU]]</f>
        <v>1.631578947368421</v>
      </c>
      <c r="LJ170" s="15">
        <f>Tabla24[[#This Row],[ROS_NUM_COR_COD_ESC_TG_NEG]]-Tabla24[[#This Row],[PAS_NUM_COR_COD_ESC_TG_NEG]]</f>
        <v>0.95555555555555527</v>
      </c>
      <c r="LK170" s="15">
        <f>Tabla24[[#This Row],[ROS_NUM_COR_COD_ESC_TG_POS]]-Tabla24[[#This Row],[PAS_NUM_COR_COD_ESC_TG_POS]]</f>
        <v>-0.15204678362573087</v>
      </c>
      <c r="LL170" s="15">
        <f>Tabla24[[#This Row],[ROS_DUR_COR_COD_ESC_TG_POS]]-Tabla24[[#This Row],[PAS_DUR_COR_COD_ESC_TG_POS]]</f>
        <v>73.533333333333303</v>
      </c>
      <c r="LM170" s="15">
        <f>Tabla24[[#This Row],[ROS_NUM_COR_COD_ESC_TG_TOT]]-Tabla24[[#This Row],[PAS_NUM_COR_COD_ESC_TG_TOT]]</f>
        <v>0.83004926108374399</v>
      </c>
      <c r="LN170" s="15">
        <f>Tabla24[[#This Row],[ROS_DUR_COR_COD_ESC_TG_TOT]]-Tabla24[[#This Row],[PAS_DUR_COR_COD_ESC_TG_TOT]]</f>
        <v>449.17076023391803</v>
      </c>
      <c r="LO170" s="15">
        <f>Tabla24[[#This Row],[PAS_NUM_COR_COD_ROS_TG_NEG]]-Tabla24[[#This Row],[ESC_NUM_COR_COD_ROS_TG_NEG]]</f>
        <v>-0.46111111111111125</v>
      </c>
      <c r="LP170" s="15">
        <f>Tabla24[[#This Row],[PAS_DUR_COR_COD_ROS_TG_NEG]]-Tabla24[[#This Row],[ESC_DUR_COR_COD_ROS_TG_NEG]]</f>
        <v>-685.46666666666658</v>
      </c>
      <c r="LQ170" s="15">
        <f>Tabla24[[#This Row],[PAS_NUM_COR_COD_ROS_TG_NEU]]-Tabla24[[#This Row],[ESC_NUM_COR_COD_ROS_TG_NEU]]</f>
        <v>-0.38596491228070184</v>
      </c>
      <c r="LR170" s="15">
        <f>Tabla24[[#This Row],[PAS_DUR_COR_COD_ROS_TG_NEU]]-Tabla24[[#This Row],[ESC_DUR_COR_COD_ROS_TG_NEU]]</f>
        <v>-51.875</v>
      </c>
      <c r="LS170" s="15">
        <f>Tabla24[[#This Row],[PAS_NUM_COR_COD_ROS_TG_POS]]-Tabla24[[#This Row],[ESC_NUM_COR_COD_ROS_TG_POS]]</f>
        <v>-0.5906432748538013</v>
      </c>
      <c r="LT170" s="15">
        <f>Tabla24[[#This Row],[PAS_DUR_COR_COD_ROS_TG_POS]]-Tabla24[[#This Row],[ESC_DUR_COR_COD_ROS_TG_POS]]</f>
        <v>-49.404761904761926</v>
      </c>
      <c r="LU170" s="15">
        <f>Tabla24[[#This Row],[PAS_NUM_COR_COD_ROS_TG_TOT]]-Tabla24[[#This Row],[ESC_NUM_COR_COD_ROS_TG_TOT]]</f>
        <v>-0.4808429118773947</v>
      </c>
      <c r="LV170" s="15">
        <f>Tabla24[[#This Row],[PAS_DUR_COR_COD_ROS_TG_TOT]]-Tabla24[[#This Row],[ESC_DUR_COR_COD_ROS_TG_TOT]]</f>
        <v>-232.65930232558139</v>
      </c>
      <c r="LW170" s="15">
        <f>Tabla24[[#This Row],[PAS_NUM_COR_COD_ESC_TG_NEG]]-Tabla24[[#This Row],[ESC_NUM_COR_COD_ESC_TG_NEG]]</f>
        <v>-0.84444444444444455</v>
      </c>
      <c r="LX170" s="15">
        <f>Tabla24[[#This Row],[PAS_DUR_COR_COD_ESC_TG_NEG]]-Tabla24[[#This Row],[ESC_DUR_COR_COD_ESC_TG_NEG]]</f>
        <v>-207.41666666666669</v>
      </c>
      <c r="LY170" s="15">
        <f>Tabla24[[#This Row],[PAS_NUM_COR_COD_ESC_TG_NEU]]-Tabla24[[#This Row],[ESC_NUM_COR_COD_ESC_TG_NEU]]</f>
        <v>-1.1871345029239764</v>
      </c>
      <c r="LZ170" s="15">
        <f>Tabla24[[#This Row],[PAS_DUR_COR_COD_ESC_TG_NEU]]-Tabla24[[#This Row],[ESC_DUR_COR_COD_ESC_TG_NEU]]</f>
        <v>-398.3047619047619</v>
      </c>
      <c r="MA170" s="15">
        <f>Tabla24[[#This Row],[PAS_NUM_COR_COD_ESC_TG_POS]]-Tabla24[[#This Row],[ESC_NUM_COR_COD_ESC_TG_POS]]</f>
        <v>-0.40350877192982448</v>
      </c>
      <c r="MB170" s="15">
        <f>Tabla24[[#This Row],[PAS_DUR_COR_COD_ESC_TG_POS]]-Tabla24[[#This Row],[ESC_DUR_COR_COD_ESC_TG_POS]]</f>
        <v>-151.10476190476186</v>
      </c>
      <c r="MC170" s="15">
        <f>Tabla24[[#This Row],[PAS_NUM_COR_COD_ESC_TG_TOT]]-Tabla24[[#This Row],[ESC_NUM_COR_COD_ESC_TG_TOT]]</f>
        <v>-0.81417624521072773</v>
      </c>
      <c r="MD170" s="15">
        <f>Tabla24[[#This Row],[PAS_DUR_COR_COD_ESC_TG_TOT]]-Tabla24[[#This Row],[ESC_DUR_COR_COD_ESC_TG_TOT]]</f>
        <v>-247.59898989898988</v>
      </c>
    </row>
    <row r="171" spans="1:342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  <c r="KY171" s="15">
        <f>Tabla24[[#This Row],[ROS_NUM_COR_COD_ROS_TG_NEG]]-Tabla24[[#This Row],[PAS_NUM_COR_COD_ROS_TG_NEG]]</f>
        <v>3.6257309941520472</v>
      </c>
      <c r="KZ171" s="15">
        <f>Tabla24[[#This Row],[ROS_DUR_COR_COD_ROS_TG_NEG]]-Tabla24[[#This Row],[PAS_DUR_COR_COD_ROS_TG_NEG]]</f>
        <v>904.8585858585858</v>
      </c>
      <c r="LA171" s="15">
        <f>Tabla24[[#This Row],[ROS_NUM_COR_COD_ROS_TG_NEU]]-Tabla24[[#This Row],[PAS_NUM_COR_COD_ROS_TG_NEU]]</f>
        <v>2.8000000000000003</v>
      </c>
      <c r="LB171" s="15">
        <f>Tabla24[[#This Row],[ROS_DUR_COR_COD_ROS_TG_NEU]]-Tabla24[[#This Row],[PAS_DUR_COR_COD_ROS_TG_NEU]]</f>
        <v>685.3</v>
      </c>
      <c r="LC171" s="15">
        <f>Tabla24[[#This Row],[ROS_NUM_COR_COD_ROS_TG_POS]]-Tabla24[[#This Row],[PAS_NUM_COR_COD_ROS_TG_POS]]</f>
        <v>3.1000000000000005</v>
      </c>
      <c r="LD171" s="15">
        <f>Tabla24[[#This Row],[ROS_DUR_COR_COD_ROS_TG_POS]]-Tabla24[[#This Row],[PAS_DUR_COR_COD_ROS_TG_POS]]</f>
        <v>1178.3578947368421</v>
      </c>
      <c r="LE171" s="15">
        <f>Tabla24[[#This Row],[ROS_NUM_COR_COD_ROS_TG_TOT]]-Tabla24[[#This Row],[PAS_NUM_COR_COD_ROS_TG_TOT]]</f>
        <v>3.1694915254237288</v>
      </c>
      <c r="LF171" s="15">
        <f>Tabla24[[#This Row],[ROS_DUR_COR_COD_ROS_TG_TOT]]-Tabla24[[#This Row],[PAS_DUR_COR_COD_ROS_TG_TOT]]</f>
        <v>956.27857142857135</v>
      </c>
      <c r="LG171" s="15">
        <f>Tabla24[[#This Row],[ROS_NUM_COR_COD_ESC_TG_NEG]]-Tabla24[[#This Row],[PAS_NUM_COR_COD_ESC_TG_NEG]]</f>
        <v>-0.21637426900584789</v>
      </c>
      <c r="LH171" s="15">
        <f>Tabla24[[#This Row],[ROS_DUR_COR_COD_ESC_TG_NEG]]-Tabla24[[#This Row],[PAS_DUR_COR_COD_ESC_TG_NEG]]</f>
        <v>-112.71212121212113</v>
      </c>
      <c r="LI171" s="15">
        <f>Tabla24[[#This Row],[ROS_NUM_COR_COD_ESC_TG_NEU]]-Tabla24[[#This Row],[PAS_NUM_COR_COD_ESC_TG_NEU]]</f>
        <v>0.89999999999999991</v>
      </c>
      <c r="LJ171" s="15">
        <f>Tabla24[[#This Row],[ROS_NUM_COR_COD_ESC_TG_NEG]]-Tabla24[[#This Row],[PAS_NUM_COR_COD_ESC_TG_NEG]]</f>
        <v>-0.21637426900584789</v>
      </c>
      <c r="LK171" s="15">
        <f>Tabla24[[#This Row],[ROS_NUM_COR_COD_ESC_TG_POS]]-Tabla24[[#This Row],[PAS_NUM_COR_COD_ESC_TG_POS]]</f>
        <v>0.55000000000000027</v>
      </c>
      <c r="LL171" s="15">
        <f>Tabla24[[#This Row],[ROS_DUR_COR_COD_ESC_TG_POS]]-Tabla24[[#This Row],[PAS_DUR_COR_COD_ESC_TG_POS]]</f>
        <v>188.34065934065933</v>
      </c>
      <c r="LM171" s="15">
        <f>Tabla24[[#This Row],[ROS_NUM_COR_COD_ESC_TG_TOT]]-Tabla24[[#This Row],[PAS_NUM_COR_COD_ESC_TG_TOT]]</f>
        <v>0.42606662770309733</v>
      </c>
      <c r="LN171" s="15">
        <f>Tabla24[[#This Row],[ROS_DUR_COR_COD_ESC_TG_TOT]]-Tabla24[[#This Row],[PAS_DUR_COR_COD_ESC_TG_TOT]]</f>
        <v>62.162337662337677</v>
      </c>
      <c r="LO171" s="15">
        <f>Tabla24[[#This Row],[PAS_NUM_COR_COD_ROS_TG_NEG]]-Tabla24[[#This Row],[ESC_NUM_COR_COD_ROS_TG_NEG]]</f>
        <v>-2.2923976608187133</v>
      </c>
      <c r="LP171" s="15">
        <f>Tabla24[[#This Row],[PAS_DUR_COR_COD_ROS_TG_NEG]]-Tabla24[[#This Row],[ESC_DUR_COR_COD_ROS_TG_NEG]]</f>
        <v>-643.63636363636363</v>
      </c>
      <c r="LQ171" s="15">
        <f>Tabla24[[#This Row],[PAS_NUM_COR_COD_ROS_TG_NEU]]-Tabla24[[#This Row],[ESC_NUM_COR_COD_ROS_TG_NEU]]</f>
        <v>-1</v>
      </c>
      <c r="LR171" s="15">
        <f>Tabla24[[#This Row],[PAS_DUR_COR_COD_ROS_TG_NEU]]-Tabla24[[#This Row],[ESC_DUR_COR_COD_ROS_TG_NEU]]</f>
        <v>-403.79999999999995</v>
      </c>
      <c r="LS171" s="15">
        <f>Tabla24[[#This Row],[PAS_NUM_COR_COD_ROS_TG_POS]]-Tabla24[[#This Row],[ESC_NUM_COR_COD_ROS_TG_POS]]</f>
        <v>-1</v>
      </c>
      <c r="LT171" s="15">
        <f>Tabla24[[#This Row],[PAS_DUR_COR_COD_ROS_TG_POS]]-Tabla24[[#This Row],[ESC_DUR_COR_COD_ROS_TG_POS]]</f>
        <v>-1266.957894736842</v>
      </c>
      <c r="LU171" s="15">
        <f>Tabla24[[#This Row],[PAS_NUM_COR_COD_ROS_TG_TOT]]-Tabla24[[#This Row],[ESC_NUM_COR_COD_ROS_TG_TOT]]</f>
        <v>-1.4108708357685562</v>
      </c>
      <c r="LV171" s="15">
        <f>Tabla24[[#This Row],[PAS_DUR_COR_COD_ROS_TG_TOT]]-Tabla24[[#This Row],[ESC_DUR_COR_COD_ROS_TG_TOT]]</f>
        <v>-777.89411764705881</v>
      </c>
      <c r="LW171" s="15">
        <f>Tabla24[[#This Row],[PAS_NUM_COR_COD_ESC_TG_NEG]]-Tabla24[[#This Row],[ESC_NUM_COR_COD_ESC_TG_NEG]]</f>
        <v>-0.67251461988304095</v>
      </c>
      <c r="LX171" s="15">
        <f>Tabla24[[#This Row],[PAS_DUR_COR_COD_ESC_TG_NEG]]-Tabla24[[#This Row],[ESC_DUR_COR_COD_ESC_TG_NEG]]</f>
        <v>154.0454545454545</v>
      </c>
      <c r="LY171" s="15">
        <f>Tabla24[[#This Row],[PAS_NUM_COR_COD_ESC_TG_NEU]]-Tabla24[[#This Row],[ESC_NUM_COR_COD_ESC_TG_NEU]]</f>
        <v>-1.1000000000000001</v>
      </c>
      <c r="LZ171" s="15">
        <f>Tabla24[[#This Row],[PAS_DUR_COR_COD_ESC_TG_NEU]]-Tabla24[[#This Row],[ESC_DUR_COR_COD_ESC_TG_NEU]]</f>
        <v>-462.46969696969688</v>
      </c>
      <c r="MA171" s="15">
        <f>Tabla24[[#This Row],[PAS_NUM_COR_COD_ESC_TG_POS]]-Tabla24[[#This Row],[ESC_NUM_COR_COD_ESC_TG_POS]]</f>
        <v>-5.0000000000000044E-2</v>
      </c>
      <c r="MB171" s="15">
        <f>Tabla24[[#This Row],[PAS_DUR_COR_COD_ESC_TG_POS]]-Tabla24[[#This Row],[ESC_DUR_COR_COD_ESC_TG_POS]]</f>
        <v>-238.76923076923077</v>
      </c>
      <c r="MC171" s="15">
        <f>Tabla24[[#This Row],[PAS_NUM_COR_COD_ESC_TG_TOT]]-Tabla24[[#This Row],[ESC_NUM_COR_COD_ESC_TG_TOT]]</f>
        <v>-0.59848042080654573</v>
      </c>
      <c r="MD171" s="15">
        <f>Tabla24[[#This Row],[PAS_DUR_COR_COD_ESC_TG_TOT]]-Tabla24[[#This Row],[ESC_DUR_COR_COD_ESC_TG_TOT]]</f>
        <v>-184.12142857142851</v>
      </c>
    </row>
    <row r="172" spans="1:342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  <c r="KY172" s="15">
        <f>Tabla24[[#This Row],[ROS_NUM_COR_COD_ROS_TG_NEG]]-Tabla24[[#This Row],[PAS_NUM_COR_COD_ROS_TG_NEG]]</f>
        <v>0.33333333333333348</v>
      </c>
      <c r="KZ172" s="15">
        <f>Tabla24[[#This Row],[ROS_DUR_COR_COD_ROS_TG_NEG]]-Tabla24[[#This Row],[PAS_DUR_COR_COD_ROS_TG_NEG]]</f>
        <v>89.555555555555543</v>
      </c>
      <c r="LA172" s="15">
        <f>Tabla24[[#This Row],[ROS_NUM_COR_COD_ROS_TG_NEU]]-Tabla24[[#This Row],[PAS_NUM_COR_COD_ROS_TG_NEU]]</f>
        <v>-0.41578947368421071</v>
      </c>
      <c r="LB172" s="15">
        <f>Tabla24[[#This Row],[ROS_DUR_COR_COD_ROS_TG_NEU]]-Tabla24[[#This Row],[PAS_DUR_COR_COD_ROS_TG_NEU]]</f>
        <v>-80.344444444444434</v>
      </c>
      <c r="LC172" s="15">
        <f>Tabla24[[#This Row],[ROS_NUM_COR_COD_ROS_TG_POS]]-Tabla24[[#This Row],[PAS_NUM_COR_COD_ROS_TG_POS]]</f>
        <v>0.18954248366013049</v>
      </c>
      <c r="LD172" s="15">
        <f>Tabla24[[#This Row],[ROS_DUR_COR_COD_ROS_TG_POS]]-Tabla24[[#This Row],[PAS_DUR_COR_COD_ROS_TG_POS]]</f>
        <v>-131.22222222222229</v>
      </c>
      <c r="LE172" s="15">
        <f>Tabla24[[#This Row],[ROS_NUM_COR_COD_ROS_TG_TOT]]-Tabla24[[#This Row],[PAS_NUM_COR_COD_ROS_TG_TOT]]</f>
        <v>5.3571428571428381E-2</v>
      </c>
      <c r="LF172" s="15">
        <f>Tabla24[[#This Row],[ROS_DUR_COR_COD_ROS_TG_TOT]]-Tabla24[[#This Row],[PAS_DUR_COR_COD_ROS_TG_TOT]]</f>
        <v>-34.072128851540583</v>
      </c>
      <c r="LG172" s="15">
        <f>Tabla24[[#This Row],[ROS_NUM_COR_COD_ESC_TG_NEG]]-Tabla24[[#This Row],[PAS_NUM_COR_COD_ESC_TG_NEG]]</f>
        <v>-0.92777777777777759</v>
      </c>
      <c r="LH172" s="15">
        <f>Tabla24[[#This Row],[ROS_DUR_COR_COD_ESC_TG_NEG]]-Tabla24[[#This Row],[PAS_DUR_COR_COD_ESC_TG_NEG]]</f>
        <v>-77.007936507936506</v>
      </c>
      <c r="LI172" s="15">
        <f>Tabla24[[#This Row],[ROS_NUM_COR_COD_ESC_TG_NEU]]-Tabla24[[#This Row],[PAS_NUM_COR_COD_ESC_TG_NEU]]</f>
        <v>-5.2631578947368585E-2</v>
      </c>
      <c r="LJ172" s="15">
        <f>Tabla24[[#This Row],[ROS_NUM_COR_COD_ESC_TG_NEG]]-Tabla24[[#This Row],[PAS_NUM_COR_COD_ESC_TG_NEG]]</f>
        <v>-0.92777777777777759</v>
      </c>
      <c r="LK172" s="15">
        <f>Tabla24[[#This Row],[ROS_NUM_COR_COD_ESC_TG_POS]]-Tabla24[[#This Row],[PAS_NUM_COR_COD_ESC_TG_POS]]</f>
        <v>-0.81699346405228779</v>
      </c>
      <c r="LL172" s="15">
        <f>Tabla24[[#This Row],[ROS_DUR_COR_COD_ESC_TG_POS]]-Tabla24[[#This Row],[PAS_DUR_COR_COD_ESC_TG_POS]]</f>
        <v>-686.47727272727275</v>
      </c>
      <c r="LM172" s="15">
        <f>Tabla24[[#This Row],[ROS_NUM_COR_COD_ESC_TG_TOT]]-Tabla24[[#This Row],[PAS_NUM_COR_COD_ESC_TG_TOT]]</f>
        <v>-0.60714285714285721</v>
      </c>
      <c r="LN172" s="15">
        <f>Tabla24[[#This Row],[ROS_DUR_COR_COD_ESC_TG_TOT]]-Tabla24[[#This Row],[PAS_DUR_COR_COD_ESC_TG_TOT]]</f>
        <v>-266.44444444444446</v>
      </c>
      <c r="LO172" s="15">
        <f>Tabla24[[#This Row],[PAS_NUM_COR_COD_ROS_TG_NEG]]-Tabla24[[#This Row],[ESC_NUM_COR_COD_ROS_TG_NEG]]</f>
        <v>-0.875</v>
      </c>
      <c r="LP172" s="15">
        <f>Tabla24[[#This Row],[PAS_DUR_COR_COD_ROS_TG_NEG]]-Tabla24[[#This Row],[ESC_DUR_COR_COD_ROS_TG_NEG]]</f>
        <v>-7.9682539682539755</v>
      </c>
      <c r="LQ172" s="15">
        <f>Tabla24[[#This Row],[PAS_NUM_COR_COD_ROS_TG_NEU]]-Tabla24[[#This Row],[ESC_NUM_COR_COD_ROS_TG_NEU]]</f>
        <v>2.3157894736842106</v>
      </c>
      <c r="LR172" s="15">
        <f>Tabla24[[#This Row],[PAS_DUR_COR_COD_ROS_TG_NEU]]-Tabla24[[#This Row],[ESC_DUR_COR_COD_ROS_TG_NEU]]</f>
        <v>575.64444444444439</v>
      </c>
      <c r="LS172" s="15">
        <f>Tabla24[[#This Row],[PAS_NUM_COR_COD_ROS_TG_POS]]-Tabla24[[#This Row],[ESC_NUM_COR_COD_ROS_TG_POS]]</f>
        <v>2.5882352941176472</v>
      </c>
      <c r="LT172" s="15">
        <f>Tabla24[[#This Row],[PAS_DUR_COR_COD_ROS_TG_POS]]-Tabla24[[#This Row],[ESC_DUR_COR_COD_ROS_TG_POS]]</f>
        <v>509.00000000000011</v>
      </c>
      <c r="LU172" s="15">
        <f>Tabla24[[#This Row],[PAS_NUM_COR_COD_ROS_TG_TOT]]-Tabla24[[#This Row],[ESC_NUM_COR_COD_ROS_TG_TOT]]</f>
        <v>1.1964285714285716</v>
      </c>
      <c r="LV172" s="15">
        <f>Tabla24[[#This Row],[PAS_DUR_COR_COD_ROS_TG_TOT]]-Tabla24[[#This Row],[ESC_DUR_COR_COD_ROS_TG_TOT]]</f>
        <v>319.20784313725494</v>
      </c>
      <c r="LW172" s="15">
        <f>Tabla24[[#This Row],[PAS_NUM_COR_COD_ESC_TG_NEG]]-Tabla24[[#This Row],[ESC_NUM_COR_COD_ESC_TG_NEG]]</f>
        <v>-0.10000000000000009</v>
      </c>
      <c r="LX172" s="15">
        <f>Tabla24[[#This Row],[PAS_DUR_COR_COD_ESC_TG_NEG]]-Tabla24[[#This Row],[ESC_DUR_COR_COD_ESC_TG_NEG]]</f>
        <v>40.436507936507837</v>
      </c>
      <c r="LY172" s="15">
        <f>Tabla24[[#This Row],[PAS_NUM_COR_COD_ESC_TG_NEU]]-Tabla24[[#This Row],[ESC_NUM_COR_COD_ESC_TG_NEU]]</f>
        <v>-2.5187969924812026</v>
      </c>
      <c r="LZ172" s="15">
        <f>Tabla24[[#This Row],[PAS_DUR_COR_COD_ESC_TG_NEU]]-Tabla24[[#This Row],[ESC_DUR_COR_COD_ESC_TG_NEU]]</f>
        <v>-422.74107142857144</v>
      </c>
      <c r="MA172" s="15">
        <f>Tabla24[[#This Row],[PAS_NUM_COR_COD_ESC_TG_POS]]-Tabla24[[#This Row],[ESC_NUM_COR_COD_ESC_TG_POS]]</f>
        <v>-0.62745098039215685</v>
      </c>
      <c r="MB172" s="15">
        <f>Tabla24[[#This Row],[PAS_DUR_COR_COD_ESC_TG_POS]]-Tabla24[[#This Row],[ESC_DUR_COR_COD_ESC_TG_POS]]</f>
        <v>250.22727272727275</v>
      </c>
      <c r="MC172" s="15">
        <f>Tabla24[[#This Row],[PAS_NUM_COR_COD_ESC_TG_TOT]]-Tabla24[[#This Row],[ESC_NUM_COR_COD_ESC_TG_TOT]]</f>
        <v>-1.0714285714285716</v>
      </c>
      <c r="MD172" s="15">
        <f>Tabla24[[#This Row],[PAS_DUR_COR_COD_ESC_TG_TOT]]-Tabla24[[#This Row],[ESC_DUR_COR_COD_ESC_TG_TOT]]</f>
        <v>-78.08888888888896</v>
      </c>
    </row>
    <row r="173" spans="1:342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  <c r="KY173" s="15">
        <f>Tabla24[[#This Row],[ROS_NUM_COR_COD_ROS_TG_NEG]]-Tabla24[[#This Row],[PAS_NUM_COR_COD_ROS_TG_NEG]]</f>
        <v>-1.9750000000000001</v>
      </c>
      <c r="KZ173" s="15">
        <f>Tabla24[[#This Row],[ROS_DUR_COR_COD_ROS_TG_NEG]]-Tabla24[[#This Row],[PAS_DUR_COR_COD_ROS_TG_NEG]]</f>
        <v>-159.73333333333335</v>
      </c>
      <c r="LA173" s="15">
        <f>Tabla24[[#This Row],[ROS_NUM_COR_COD_ROS_TG_NEU]]-Tabla24[[#This Row],[PAS_NUM_COR_COD_ROS_TG_NEU]]</f>
        <v>-2.3444444444444441</v>
      </c>
      <c r="LB173" s="15">
        <f>Tabla24[[#This Row],[ROS_DUR_COR_COD_ROS_TG_NEU]]-Tabla24[[#This Row],[PAS_DUR_COR_COD_ROS_TG_NEU]]</f>
        <v>-167.35714285714289</v>
      </c>
      <c r="LC173" s="15">
        <f>Tabla24[[#This Row],[ROS_NUM_COR_COD_ROS_TG_POS]]-Tabla24[[#This Row],[PAS_NUM_COR_COD_ROS_TG_POS]]</f>
        <v>-1.4000000000000001</v>
      </c>
      <c r="LD173" s="15">
        <f>Tabla24[[#This Row],[ROS_DUR_COR_COD_ROS_TG_POS]]-Tabla24[[#This Row],[PAS_DUR_COR_COD_ROS_TG_POS]]</f>
        <v>-421.23333333333335</v>
      </c>
      <c r="LE173" s="15">
        <f>Tabla24[[#This Row],[ROS_NUM_COR_COD_ROS_TG_TOT]]-Tabla24[[#This Row],[PAS_NUM_COR_COD_ROS_TG_TOT]]</f>
        <v>-1.9037037037037035</v>
      </c>
      <c r="LF173" s="15">
        <f>Tabla24[[#This Row],[ROS_DUR_COR_COD_ROS_TG_TOT]]-Tabla24[[#This Row],[PAS_DUR_COR_COD_ROS_TG_TOT]]</f>
        <v>-245.86813186813185</v>
      </c>
      <c r="LG173" s="15">
        <f>Tabla24[[#This Row],[ROS_NUM_COR_COD_ESC_TG_NEG]]-Tabla24[[#This Row],[PAS_NUM_COR_COD_ESC_TG_NEG]]</f>
        <v>-2.9249999999999998</v>
      </c>
      <c r="LH173" s="15">
        <f>Tabla24[[#This Row],[ROS_DUR_COR_COD_ESC_TG_NEG]]-Tabla24[[#This Row],[PAS_DUR_COR_COD_ESC_TG_NEG]]</f>
        <v>-250.92857142857133</v>
      </c>
      <c r="LI173" s="15">
        <f>Tabla24[[#This Row],[ROS_NUM_COR_COD_ESC_TG_NEU]]-Tabla24[[#This Row],[PAS_NUM_COR_COD_ESC_TG_NEU]]</f>
        <v>-2.9388888888888887</v>
      </c>
      <c r="LJ173" s="15">
        <f>Tabla24[[#This Row],[ROS_NUM_COR_COD_ESC_TG_NEG]]-Tabla24[[#This Row],[PAS_NUM_COR_COD_ESC_TG_NEG]]</f>
        <v>-2.9249999999999998</v>
      </c>
      <c r="LK173" s="15">
        <f>Tabla24[[#This Row],[ROS_NUM_COR_COD_ESC_TG_POS]]-Tabla24[[#This Row],[PAS_NUM_COR_COD_ESC_TG_POS]]</f>
        <v>-2</v>
      </c>
      <c r="LL173" s="15">
        <f>Tabla24[[#This Row],[ROS_DUR_COR_COD_ESC_TG_POS]]-Tabla24[[#This Row],[PAS_DUR_COR_COD_ESC_TG_POS]]</f>
        <v>-531.57142857142856</v>
      </c>
      <c r="LM173" s="15">
        <f>Tabla24[[#This Row],[ROS_NUM_COR_COD_ESC_TG_TOT]]-Tabla24[[#This Row],[PAS_NUM_COR_COD_ESC_TG_TOT]]</f>
        <v>-2.6277777777777773</v>
      </c>
      <c r="LN173" s="15">
        <f>Tabla24[[#This Row],[ROS_DUR_COR_COD_ESC_TG_TOT]]-Tabla24[[#This Row],[PAS_DUR_COR_COD_ESC_TG_TOT]]</f>
        <v>-611.98928571428576</v>
      </c>
      <c r="LO173" s="15">
        <f>Tabla24[[#This Row],[PAS_NUM_COR_COD_ROS_TG_NEG]]-Tabla24[[#This Row],[ESC_NUM_COR_COD_ROS_TG_NEG]]</f>
        <v>-0.28888888888888875</v>
      </c>
      <c r="LP173" s="15">
        <f>Tabla24[[#This Row],[PAS_DUR_COR_COD_ROS_TG_NEG]]-Tabla24[[#This Row],[ESC_DUR_COR_COD_ROS_TG_NEG]]</f>
        <v>-616.66666666666674</v>
      </c>
      <c r="LQ173" s="15">
        <f>Tabla24[[#This Row],[PAS_NUM_COR_COD_ROS_TG_NEU]]-Tabla24[[#This Row],[ESC_NUM_COR_COD_ROS_TG_NEU]]</f>
        <v>0.39999999999999991</v>
      </c>
      <c r="LR173" s="15">
        <f>Tabla24[[#This Row],[PAS_DUR_COR_COD_ROS_TG_NEU]]-Tabla24[[#This Row],[ESC_DUR_COR_COD_ROS_TG_NEU]]</f>
        <v>20.023809523809518</v>
      </c>
      <c r="LS173" s="15">
        <f>Tabla24[[#This Row],[PAS_NUM_COR_COD_ROS_TG_POS]]-Tabla24[[#This Row],[ESC_NUM_COR_COD_ROS_TG_POS]]</f>
        <v>-0.23333333333333339</v>
      </c>
      <c r="LT173" s="15">
        <f>Tabla24[[#This Row],[PAS_DUR_COR_COD_ROS_TG_POS]]-Tabla24[[#This Row],[ESC_DUR_COR_COD_ROS_TG_POS]]</f>
        <v>115.10000000000002</v>
      </c>
      <c r="LU173" s="15">
        <f>Tabla24[[#This Row],[PAS_NUM_COR_COD_ROS_TG_TOT]]-Tabla24[[#This Row],[ESC_NUM_COR_COD_ROS_TG_TOT]]</f>
        <v>-3.8095238095238404E-2</v>
      </c>
      <c r="LV173" s="15">
        <f>Tabla24[[#This Row],[PAS_DUR_COR_COD_ROS_TG_TOT]]-Tabla24[[#This Row],[ESC_DUR_COR_COD_ROS_TG_TOT]]</f>
        <v>-165.59615384615381</v>
      </c>
      <c r="LW173" s="15">
        <f>Tabla24[[#This Row],[PAS_NUM_COR_COD_ESC_TG_NEG]]-Tabla24[[#This Row],[ESC_NUM_COR_COD_ESC_TG_NEG]]</f>
        <v>-1.4222222222222225</v>
      </c>
      <c r="LX173" s="15">
        <f>Tabla24[[#This Row],[PAS_DUR_COR_COD_ESC_TG_NEG]]-Tabla24[[#This Row],[ESC_DUR_COR_COD_ESC_TG_NEG]]</f>
        <v>-127.14285714285734</v>
      </c>
      <c r="LY173" s="15">
        <f>Tabla24[[#This Row],[PAS_NUM_COR_COD_ESC_TG_NEU]]-Tabla24[[#This Row],[ESC_NUM_COR_COD_ESC_TG_NEU]]</f>
        <v>-0.65000000000000036</v>
      </c>
      <c r="LZ173" s="15">
        <f>Tabla24[[#This Row],[PAS_DUR_COR_COD_ESC_TG_NEU]]-Tabla24[[#This Row],[ESC_DUR_COR_COD_ESC_TG_NEU]]</f>
        <v>69.791666666666742</v>
      </c>
      <c r="MA173" s="15">
        <f>Tabla24[[#This Row],[PAS_NUM_COR_COD_ESC_TG_POS]]-Tabla24[[#This Row],[ESC_NUM_COR_COD_ESC_TG_POS]]</f>
        <v>-0.6333333333333333</v>
      </c>
      <c r="MB173" s="15">
        <f>Tabla24[[#This Row],[PAS_DUR_COR_COD_ESC_TG_POS]]-Tabla24[[#This Row],[ESC_DUR_COR_COD_ESC_TG_POS]]</f>
        <v>-714.32857142857154</v>
      </c>
      <c r="MC173" s="15">
        <f>Tabla24[[#This Row],[PAS_NUM_COR_COD_ESC_TG_TOT]]-Tabla24[[#This Row],[ESC_NUM_COR_COD_ESC_TG_TOT]]</f>
        <v>-0.88809523809523805</v>
      </c>
      <c r="MD173" s="15">
        <f>Tabla24[[#This Row],[PAS_DUR_COR_COD_ESC_TG_TOT]]-Tabla24[[#This Row],[ESC_DUR_COR_COD_ESC_TG_TOT]]</f>
        <v>-228.02499999999986</v>
      </c>
    </row>
    <row r="174" spans="1:342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  <c r="KY174" s="15">
        <f>Tabla24[[#This Row],[ROS_NUM_COR_COD_ROS_TG_NEG]]-Tabla24[[#This Row],[PAS_NUM_COR_COD_ROS_TG_NEG]]</f>
        <v>1.5964912280701751</v>
      </c>
      <c r="KZ174" s="15">
        <f>Tabla24[[#This Row],[ROS_DUR_COR_COD_ROS_TG_NEG]]-Tabla24[[#This Row],[PAS_DUR_COR_COD_ROS_TG_NEG]]</f>
        <v>145.05555555555554</v>
      </c>
      <c r="LA174" s="15">
        <f>Tabla24[[#This Row],[ROS_NUM_COR_COD_ROS_TG_NEU]]-Tabla24[[#This Row],[PAS_NUM_COR_COD_ROS_TG_NEU]]</f>
        <v>-0.25714285714285712</v>
      </c>
      <c r="LB174" s="15">
        <f>Tabla24[[#This Row],[ROS_DUR_COR_COD_ROS_TG_NEU]]-Tabla24[[#This Row],[PAS_DUR_COR_COD_ROS_TG_NEU]]</f>
        <v>-261.59999999999991</v>
      </c>
      <c r="LC174" s="15">
        <f>Tabla24[[#This Row],[ROS_NUM_COR_COD_ROS_TG_POS]]-Tabla24[[#This Row],[PAS_NUM_COR_COD_ROS_TG_POS]]</f>
        <v>9.4444444444444553E-2</v>
      </c>
      <c r="LD174" s="15">
        <f>Tabla24[[#This Row],[ROS_DUR_COR_COD_ROS_TG_POS]]-Tabla24[[#This Row],[PAS_DUR_COR_COD_ROS_TG_POS]]</f>
        <v>-306.58928571428578</v>
      </c>
      <c r="LE174" s="15">
        <f>Tabla24[[#This Row],[ROS_NUM_COR_COD_ROS_TG_TOT]]-Tabla24[[#This Row],[PAS_NUM_COR_COD_ROS_TG_TOT]]</f>
        <v>0.51050847457627135</v>
      </c>
      <c r="LF174" s="15">
        <f>Tabla24[[#This Row],[ROS_DUR_COR_COD_ROS_TG_TOT]]-Tabla24[[#This Row],[PAS_DUR_COR_COD_ROS_TG_TOT]]</f>
        <v>-143.48034398034395</v>
      </c>
      <c r="LG174" s="15">
        <f>Tabla24[[#This Row],[ROS_NUM_COR_COD_ESC_TG_NEG]]-Tabla24[[#This Row],[PAS_NUM_COR_COD_ESC_TG_NEG]]</f>
        <v>-2.7660818713450288</v>
      </c>
      <c r="LH174" s="15">
        <f>Tabla24[[#This Row],[ROS_DUR_COR_COD_ESC_TG_NEG]]-Tabla24[[#This Row],[PAS_DUR_COR_COD_ESC_TG_NEG]]</f>
        <v>-903.08791208791217</v>
      </c>
      <c r="LI174" s="15">
        <f>Tabla24[[#This Row],[ROS_NUM_COR_COD_ESC_TG_NEU]]-Tabla24[[#This Row],[PAS_NUM_COR_COD_ESC_TG_NEU]]</f>
        <v>-1.092857142857143</v>
      </c>
      <c r="LJ174" s="15">
        <f>Tabla24[[#This Row],[ROS_NUM_COR_COD_ESC_TG_NEG]]-Tabla24[[#This Row],[PAS_NUM_COR_COD_ESC_TG_NEG]]</f>
        <v>-2.7660818713450288</v>
      </c>
      <c r="LK174" s="15">
        <f>Tabla24[[#This Row],[ROS_NUM_COR_COD_ESC_TG_POS]]-Tabla24[[#This Row],[PAS_NUM_COR_COD_ESC_TG_POS]]</f>
        <v>-2.588888888888889</v>
      </c>
      <c r="LL174" s="15">
        <f>Tabla24[[#This Row],[ROS_DUR_COR_COD_ESC_TG_POS]]-Tabla24[[#This Row],[PAS_DUR_COR_COD_ESC_TG_POS]]</f>
        <v>-1116.2166666666667</v>
      </c>
      <c r="LM174" s="15">
        <f>Tabla24[[#This Row],[ROS_NUM_COR_COD_ESC_TG_TOT]]-Tabla24[[#This Row],[PAS_NUM_COR_COD_ESC_TG_TOT]]</f>
        <v>-2.1701694915254239</v>
      </c>
      <c r="LN174" s="15">
        <f>Tabla24[[#This Row],[ROS_DUR_COR_COD_ESC_TG_TOT]]-Tabla24[[#This Row],[PAS_DUR_COR_COD_ESC_TG_TOT]]</f>
        <v>-769.93859649122805</v>
      </c>
      <c r="LO174" s="15">
        <f>Tabla24[[#This Row],[PAS_NUM_COR_COD_ROS_TG_NEG]]-Tabla24[[#This Row],[ESC_NUM_COR_COD_ROS_TG_NEG]]</f>
        <v>-0.15204678362573087</v>
      </c>
      <c r="LP174" s="15">
        <f>Tabla24[[#This Row],[PAS_DUR_COR_COD_ROS_TG_NEG]]-Tabla24[[#This Row],[ESC_DUR_COR_COD_ROS_TG_NEG]]</f>
        <v>-41.633333333333326</v>
      </c>
      <c r="LQ174" s="15">
        <f>Tabla24[[#This Row],[PAS_NUM_COR_COD_ROS_TG_NEU]]-Tabla24[[#This Row],[ESC_NUM_COR_COD_ROS_TG_NEU]]</f>
        <v>0.28888888888888875</v>
      </c>
      <c r="LR174" s="15">
        <f>Tabla24[[#This Row],[PAS_DUR_COR_COD_ROS_TG_NEU]]-Tabla24[[#This Row],[ESC_DUR_COR_COD_ROS_TG_NEU]]</f>
        <v>518</v>
      </c>
      <c r="LS174" s="15">
        <f>Tabla24[[#This Row],[PAS_NUM_COR_COD_ROS_TG_POS]]-Tabla24[[#This Row],[ESC_NUM_COR_COD_ROS_TG_POS]]</f>
        <v>-0.27499999999999991</v>
      </c>
      <c r="LT174" s="15">
        <f>Tabla24[[#This Row],[PAS_DUR_COR_COD_ROS_TG_POS]]-Tabla24[[#This Row],[ESC_DUR_COR_COD_ROS_TG_POS]]</f>
        <v>166.51428571428573</v>
      </c>
      <c r="LU174" s="15">
        <f>Tabla24[[#This Row],[PAS_NUM_COR_COD_ROS_TG_TOT]]-Tabla24[[#This Row],[ESC_NUM_COR_COD_ROS_TG_TOT]]</f>
        <v>-2.2816166883963707E-2</v>
      </c>
      <c r="LV174" s="15">
        <f>Tabla24[[#This Row],[PAS_DUR_COR_COD_ROS_TG_TOT]]-Tabla24[[#This Row],[ESC_DUR_COR_COD_ROS_TG_TOT]]</f>
        <v>220.72466216216208</v>
      </c>
      <c r="LW174" s="15">
        <f>Tabla24[[#This Row],[PAS_NUM_COR_COD_ESC_TG_NEG]]-Tabla24[[#This Row],[ESC_NUM_COR_COD_ESC_TG_NEG]]</f>
        <v>2.5438596491228065</v>
      </c>
      <c r="LX174" s="15">
        <f>Tabla24[[#This Row],[PAS_DUR_COR_COD_ESC_TG_NEG]]-Tabla24[[#This Row],[ESC_DUR_COR_COD_ESC_TG_NEG]]</f>
        <v>927.89743589743603</v>
      </c>
      <c r="LY174" s="15">
        <f>Tabla24[[#This Row],[PAS_NUM_COR_COD_ESC_TG_NEU]]-Tabla24[[#This Row],[ESC_NUM_COR_COD_ESC_TG_NEU]]</f>
        <v>-0.49444444444444446</v>
      </c>
      <c r="LZ174" s="15">
        <f>Tabla24[[#This Row],[PAS_DUR_COR_COD_ESC_TG_NEU]]-Tabla24[[#This Row],[ESC_DUR_COR_COD_ESC_TG_NEU]]</f>
        <v>44.064102564102654</v>
      </c>
      <c r="MA174" s="15">
        <f>Tabla24[[#This Row],[PAS_NUM_COR_COD_ESC_TG_POS]]-Tabla24[[#This Row],[ESC_NUM_COR_COD_ESC_TG_POS]]</f>
        <v>0.82500000000000018</v>
      </c>
      <c r="MB174" s="15">
        <f>Tabla24[[#This Row],[PAS_DUR_COR_COD_ESC_TG_POS]]-Tabla24[[#This Row],[ESC_DUR_COR_COD_ESC_TG_POS]]</f>
        <v>800.91666666666674</v>
      </c>
      <c r="MC174" s="15">
        <f>Tabla24[[#This Row],[PAS_NUM_COR_COD_ESC_TG_TOT]]-Tabla24[[#This Row],[ESC_NUM_COR_COD_ESC_TG_TOT]]</f>
        <v>0.95632333767927014</v>
      </c>
      <c r="MD174" s="15">
        <f>Tabla24[[#This Row],[PAS_DUR_COR_COD_ESC_TG_TOT]]-Tabla24[[#This Row],[ESC_DUR_COR_COD_ESC_TG_TOT]]</f>
        <v>585.1052631578948</v>
      </c>
    </row>
    <row r="175" spans="1:342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  <c r="KY175" s="15">
        <f>Tabla24[[#This Row],[ROS_NUM_COR_COD_ROS_TG_NEG]]-Tabla24[[#This Row],[PAS_NUM_COR_COD_ROS_TG_NEG]]</f>
        <v>-0.26666666666666666</v>
      </c>
      <c r="KZ175" s="15">
        <f>Tabla24[[#This Row],[ROS_DUR_COR_COD_ROS_TG_NEG]]-Tabla24[[#This Row],[PAS_DUR_COR_COD_ROS_TG_NEG]]</f>
        <v>-36.222222222222229</v>
      </c>
      <c r="LA175" s="15">
        <f>Tabla24[[#This Row],[ROS_NUM_COR_COD_ROS_TG_NEU]]-Tabla24[[#This Row],[PAS_NUM_COR_COD_ROS_TG_NEU]]</f>
        <v>-0.6</v>
      </c>
      <c r="LB175" s="15">
        <f>Tabla24[[#This Row],[ROS_DUR_COR_COD_ROS_TG_NEU]]-Tabla24[[#This Row],[PAS_DUR_COR_COD_ROS_TG_NEU]]</f>
        <v>-42.083333333333343</v>
      </c>
      <c r="LC175" s="15">
        <f>Tabla24[[#This Row],[ROS_NUM_COR_COD_ROS_TG_POS]]-Tabla24[[#This Row],[PAS_NUM_COR_COD_ROS_TG_POS]]</f>
        <v>-0.39999999999999997</v>
      </c>
      <c r="LD175" s="15">
        <f>Tabla24[[#This Row],[ROS_DUR_COR_COD_ROS_TG_POS]]-Tabla24[[#This Row],[PAS_DUR_COR_COD_ROS_TG_POS]]</f>
        <v>16.625</v>
      </c>
      <c r="LE175" s="15">
        <f>Tabla24[[#This Row],[ROS_NUM_COR_COD_ROS_TG_TOT]]-Tabla24[[#This Row],[PAS_NUM_COR_COD_ROS_TG_TOT]]</f>
        <v>-0.4264367816091954</v>
      </c>
      <c r="LF175" s="15">
        <f>Tabla24[[#This Row],[ROS_DUR_COR_COD_ROS_TG_TOT]]-Tabla24[[#This Row],[PAS_DUR_COR_COD_ROS_TG_TOT]]</f>
        <v>-28.220689655172407</v>
      </c>
      <c r="LG175" s="15">
        <f>Tabla24[[#This Row],[ROS_NUM_COR_COD_ESC_TG_NEG]]-Tabla24[[#This Row],[PAS_NUM_COR_COD_ESC_TG_NEG]]</f>
        <v>-0.36666666666666664</v>
      </c>
      <c r="LH175" s="15">
        <f>Tabla24[[#This Row],[ROS_DUR_COR_COD_ESC_TG_NEG]]-Tabla24[[#This Row],[PAS_DUR_COR_COD_ESC_TG_NEG]]</f>
        <v>-83.888888888888872</v>
      </c>
      <c r="LI175" s="15">
        <f>Tabla24[[#This Row],[ROS_NUM_COR_COD_ESC_TG_NEU]]-Tabla24[[#This Row],[PAS_NUM_COR_COD_ESC_TG_NEU]]</f>
        <v>5.0000000000000044E-2</v>
      </c>
      <c r="LJ175" s="15">
        <f>Tabla24[[#This Row],[ROS_NUM_COR_COD_ESC_TG_NEG]]-Tabla24[[#This Row],[PAS_NUM_COR_COD_ESC_TG_NEG]]</f>
        <v>-0.36666666666666664</v>
      </c>
      <c r="LK175" s="15">
        <f>Tabla24[[#This Row],[ROS_NUM_COR_COD_ESC_TG_POS]]-Tabla24[[#This Row],[PAS_NUM_COR_COD_ESC_TG_POS]]</f>
        <v>-0.39999999999999997</v>
      </c>
      <c r="LL175" s="15">
        <f>Tabla24[[#This Row],[ROS_DUR_COR_COD_ESC_TG_POS]]-Tabla24[[#This Row],[PAS_DUR_COR_COD_ESC_TG_POS]]</f>
        <v>-55.433333333333323</v>
      </c>
      <c r="LM175" s="15">
        <f>Tabla24[[#This Row],[ROS_NUM_COR_COD_ESC_TG_TOT]]-Tabla24[[#This Row],[PAS_NUM_COR_COD_ESC_TG_TOT]]</f>
        <v>-0.2385057471264368</v>
      </c>
      <c r="LN175" s="15">
        <f>Tabla24[[#This Row],[ROS_DUR_COR_COD_ESC_TG_TOT]]-Tabla24[[#This Row],[PAS_DUR_COR_COD_ESC_TG_TOT]]</f>
        <v>-44.275555555555556</v>
      </c>
      <c r="LO175" s="15">
        <f>Tabla24[[#This Row],[PAS_NUM_COR_COD_ROS_TG_NEG]]-Tabla24[[#This Row],[ESC_NUM_COR_COD_ROS_TG_NEG]]</f>
        <v>-2.2749999999999999</v>
      </c>
      <c r="LP175" s="15">
        <f>Tabla24[[#This Row],[PAS_DUR_COR_COD_ROS_TG_NEG]]-Tabla24[[#This Row],[ESC_DUR_COR_COD_ROS_TG_NEG]]</f>
        <v>-1192.0277777777778</v>
      </c>
      <c r="LQ175" s="15">
        <f>Tabla24[[#This Row],[PAS_NUM_COR_COD_ROS_TG_NEU]]-Tabla24[[#This Row],[ESC_NUM_COR_COD_ROS_TG_NEU]]</f>
        <v>-1.0142857142857142</v>
      </c>
      <c r="LR175" s="15">
        <f>Tabla24[[#This Row],[PAS_DUR_COR_COD_ROS_TG_NEU]]-Tabla24[[#This Row],[ESC_DUR_COR_COD_ROS_TG_NEU]]</f>
        <v>-1137.4166666666667</v>
      </c>
      <c r="LS175" s="15">
        <f>Tabla24[[#This Row],[PAS_NUM_COR_COD_ROS_TG_POS]]-Tabla24[[#This Row],[ESC_NUM_COR_COD_ROS_TG_POS]]</f>
        <v>-2.6</v>
      </c>
      <c r="LT175" s="15">
        <f>Tabla24[[#This Row],[PAS_DUR_COR_COD_ROS_TG_POS]]-Tabla24[[#This Row],[ESC_DUR_COR_COD_ROS_TG_POS]]</f>
        <v>-904.95833333333326</v>
      </c>
      <c r="LU175" s="15">
        <f>Tabla24[[#This Row],[PAS_NUM_COR_COD_ROS_TG_TOT]]-Tabla24[[#This Row],[ESC_NUM_COR_COD_ROS_TG_TOT]]</f>
        <v>-2.0466666666666669</v>
      </c>
      <c r="LV175" s="15">
        <f>Tabla24[[#This Row],[PAS_DUR_COR_COD_ROS_TG_TOT]]-Tabla24[[#This Row],[ESC_DUR_COR_COD_ROS_TG_TOT]]</f>
        <v>-1051.5459770114944</v>
      </c>
      <c r="LW175" s="15">
        <f>Tabla24[[#This Row],[PAS_NUM_COR_COD_ESC_TG_NEG]]-Tabla24[[#This Row],[ESC_NUM_COR_COD_ESC_TG_NEG]]</f>
        <v>-1.05</v>
      </c>
      <c r="LX175" s="15">
        <f>Tabla24[[#This Row],[PAS_DUR_COR_COD_ESC_TG_NEG]]-Tabla24[[#This Row],[ESC_DUR_COR_COD_ESC_TG_NEG]]</f>
        <v>-479.44444444444446</v>
      </c>
      <c r="LY175" s="15">
        <f>Tabla24[[#This Row],[PAS_NUM_COR_COD_ESC_TG_NEU]]-Tabla24[[#This Row],[ESC_NUM_COR_COD_ESC_TG_NEU]]</f>
        <v>-0.93571428571428583</v>
      </c>
      <c r="LZ175" s="15">
        <f>Tabla24[[#This Row],[PAS_DUR_COR_COD_ESC_TG_NEU]]-Tabla24[[#This Row],[ESC_DUR_COR_COD_ESC_TG_NEU]]</f>
        <v>-276.60000000000002</v>
      </c>
      <c r="MA175" s="15">
        <f>Tabla24[[#This Row],[PAS_NUM_COR_COD_ESC_TG_POS]]-Tabla24[[#This Row],[ESC_NUM_COR_COD_ESC_TG_POS]]</f>
        <v>-1.3</v>
      </c>
      <c r="MB175" s="15">
        <f>Tabla24[[#This Row],[PAS_DUR_COR_COD_ESC_TG_POS]]-Tabla24[[#This Row],[ESC_DUR_COR_COD_ESC_TG_POS]]</f>
        <v>-300.02499999999998</v>
      </c>
      <c r="MC175" s="15">
        <f>Tabla24[[#This Row],[PAS_NUM_COR_COD_ESC_TG_TOT]]-Tabla24[[#This Row],[ESC_NUM_COR_COD_ESC_TG_TOT]]</f>
        <v>-1.1366666666666667</v>
      </c>
      <c r="MD175" s="15">
        <f>Tabla24[[#This Row],[PAS_DUR_COR_COD_ESC_TG_TOT]]-Tabla24[[#This Row],[ESC_DUR_COR_COD_ESC_TG_TOT]]</f>
        <v>-340.78</v>
      </c>
    </row>
    <row r="176" spans="1:34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  <c r="KY176" s="15">
        <f>Tabla24[[#This Row],[ROS_NUM_COR_COD_ROS_TG_NEG]]-Tabla24[[#This Row],[PAS_NUM_COR_COD_ROS_TG_NEG]]</f>
        <v>0.36111111111111105</v>
      </c>
      <c r="KZ176" s="15">
        <f>Tabla24[[#This Row],[ROS_DUR_COR_COD_ROS_TG_NEG]]-Tabla24[[#This Row],[PAS_DUR_COR_COD_ROS_TG_NEG]]</f>
        <v>26.542857142857144</v>
      </c>
      <c r="LA176" s="15">
        <f>Tabla24[[#This Row],[ROS_NUM_COR_COD_ROS_TG_NEU]]-Tabla24[[#This Row],[PAS_NUM_COR_COD_ROS_TG_NEU]]</f>
        <v>-3.0555555555555558E-2</v>
      </c>
      <c r="LB176" s="15">
        <f>Tabla24[[#This Row],[ROS_DUR_COR_COD_ROS_TG_NEU]]-Tabla24[[#This Row],[PAS_DUR_COR_COD_ROS_TG_NEU]]</f>
        <v>78.75</v>
      </c>
      <c r="LC176" s="15">
        <f>Tabla24[[#This Row],[ROS_NUM_COR_COD_ROS_TG_POS]]-Tabla24[[#This Row],[PAS_NUM_COR_COD_ROS_TG_POS]]</f>
        <v>4.9999999999999933E-2</v>
      </c>
      <c r="LD176" s="15">
        <f>Tabla24[[#This Row],[ROS_DUR_COR_COD_ROS_TG_POS]]-Tabla24[[#This Row],[PAS_DUR_COR_COD_ROS_TG_POS]]</f>
        <v>51.4375</v>
      </c>
      <c r="LE176" s="15">
        <f>Tabla24[[#This Row],[ROS_NUM_COR_COD_ROS_TG_TOT]]-Tabla24[[#This Row],[PAS_NUM_COR_COD_ROS_TG_TOT]]</f>
        <v>0.12561576354679804</v>
      </c>
      <c r="LF176" s="15">
        <f>Tabla24[[#This Row],[ROS_DUR_COR_COD_ROS_TG_TOT]]-Tabla24[[#This Row],[PAS_DUR_COR_COD_ROS_TG_TOT]]</f>
        <v>49.941471571906362</v>
      </c>
      <c r="LG176" s="15">
        <f>Tabla24[[#This Row],[ROS_NUM_COR_COD_ESC_TG_NEG]]-Tabla24[[#This Row],[PAS_NUM_COR_COD_ESC_TG_NEG]]</f>
        <v>-0.41666666666666663</v>
      </c>
      <c r="LH176" s="15">
        <f>Tabla24[[#This Row],[ROS_DUR_COR_COD_ESC_TG_NEG]]-Tabla24[[#This Row],[PAS_DUR_COR_COD_ESC_TG_NEG]]</f>
        <v>-145.15384615384616</v>
      </c>
      <c r="LI176" s="15">
        <f>Tabla24[[#This Row],[ROS_NUM_COR_COD_ESC_TG_NEU]]-Tabla24[[#This Row],[PAS_NUM_COR_COD_ESC_TG_NEU]]</f>
        <v>0.11666666666666659</v>
      </c>
      <c r="LJ176" s="15">
        <f>Tabla24[[#This Row],[ROS_NUM_COR_COD_ESC_TG_NEG]]-Tabla24[[#This Row],[PAS_NUM_COR_COD_ESC_TG_NEG]]</f>
        <v>-0.41666666666666663</v>
      </c>
      <c r="LK176" s="15">
        <f>Tabla24[[#This Row],[ROS_NUM_COR_COD_ESC_TG_POS]]-Tabla24[[#This Row],[PAS_NUM_COR_COD_ESC_TG_POS]]</f>
        <v>-0.29999999999999993</v>
      </c>
      <c r="LL176" s="15">
        <f>Tabla24[[#This Row],[ROS_DUR_COR_COD_ESC_TG_POS]]-Tabla24[[#This Row],[PAS_DUR_COR_COD_ESC_TG_POS]]</f>
        <v>-66.535714285714278</v>
      </c>
      <c r="LM176" s="15">
        <f>Tabla24[[#This Row],[ROS_NUM_COR_COD_ESC_TG_TOT]]-Tabla24[[#This Row],[PAS_NUM_COR_COD_ESC_TG_TOT]]</f>
        <v>-0.20073891625615764</v>
      </c>
      <c r="LN176" s="15">
        <f>Tabla24[[#This Row],[ROS_DUR_COR_COD_ESC_TG_TOT]]-Tabla24[[#This Row],[PAS_DUR_COR_COD_ESC_TG_TOT]]</f>
        <v>-32.017073170731692</v>
      </c>
      <c r="LO176" s="15">
        <f>Tabla24[[#This Row],[PAS_NUM_COR_COD_ROS_TG_NEG]]-Tabla24[[#This Row],[ESC_NUM_COR_COD_ROS_TG_NEG]]</f>
        <v>0.42777777777777781</v>
      </c>
      <c r="LP176" s="15">
        <f>Tabla24[[#This Row],[PAS_DUR_COR_COD_ROS_TG_NEG]]-Tabla24[[#This Row],[ESC_DUR_COR_COD_ROS_TG_NEG]]</f>
        <v>49.857142857142861</v>
      </c>
      <c r="LQ176" s="15">
        <f>Tabla24[[#This Row],[PAS_NUM_COR_COD_ROS_TG_NEU]]-Tabla24[[#This Row],[ESC_NUM_COR_COD_ROS_TG_NEU]]</f>
        <v>0.27499999999999997</v>
      </c>
      <c r="LR176" s="15">
        <f>Tabla24[[#This Row],[PAS_DUR_COR_COD_ROS_TG_NEU]]-Tabla24[[#This Row],[ESC_DUR_COR_COD_ROS_TG_NEU]]</f>
        <v>-10.75</v>
      </c>
      <c r="LS176" s="15">
        <f>Tabla24[[#This Row],[PAS_NUM_COR_COD_ROS_TG_POS]]-Tabla24[[#This Row],[ESC_NUM_COR_COD_ROS_TG_POS]]</f>
        <v>-0.14999999999999991</v>
      </c>
      <c r="LT176" s="15">
        <f>Tabla24[[#This Row],[PAS_DUR_COR_COD_ROS_TG_POS]]-Tabla24[[#This Row],[ESC_DUR_COR_COD_ROS_TG_POS]]</f>
        <v>-95.1875</v>
      </c>
      <c r="LU176" s="15">
        <f>Tabla24[[#This Row],[PAS_NUM_COR_COD_ROS_TG_TOT]]-Tabla24[[#This Row],[ESC_NUM_COR_COD_ROS_TG_TOT]]</f>
        <v>0.18390804597701155</v>
      </c>
      <c r="LV176" s="15">
        <f>Tabla24[[#This Row],[PAS_DUR_COR_COD_ROS_TG_TOT]]-Tabla24[[#This Row],[ESC_DUR_COR_COD_ROS_TG_TOT]]</f>
        <v>-56.897515527950333</v>
      </c>
      <c r="LW176" s="15">
        <f>Tabla24[[#This Row],[PAS_NUM_COR_COD_ESC_TG_NEG]]-Tabla24[[#This Row],[ESC_NUM_COR_COD_ESC_TG_NEG]]</f>
        <v>-0.26111111111111118</v>
      </c>
      <c r="LX176" s="15">
        <f>Tabla24[[#This Row],[PAS_DUR_COR_COD_ESC_TG_NEG]]-Tabla24[[#This Row],[ESC_DUR_COR_COD_ESC_TG_NEG]]</f>
        <v>6.9871794871795032</v>
      </c>
      <c r="LY176" s="15">
        <f>Tabla24[[#This Row],[PAS_NUM_COR_COD_ESC_TG_NEU]]-Tabla24[[#This Row],[ESC_NUM_COR_COD_ESC_TG_NEU]]</f>
        <v>-0.75</v>
      </c>
      <c r="LZ176" s="15">
        <f>Tabla24[[#This Row],[PAS_DUR_COR_COD_ESC_TG_NEU]]-Tabla24[[#This Row],[ESC_DUR_COR_COD_ESC_TG_NEU]]</f>
        <v>-145.33333333333331</v>
      </c>
      <c r="MA176" s="15">
        <f>Tabla24[[#This Row],[PAS_NUM_COR_COD_ESC_TG_POS]]-Tabla24[[#This Row],[ESC_NUM_COR_COD_ESC_TG_POS]]</f>
        <v>0.19999999999999996</v>
      </c>
      <c r="MB176" s="15">
        <f>Tabla24[[#This Row],[PAS_DUR_COR_COD_ESC_TG_POS]]-Tabla24[[#This Row],[ESC_DUR_COR_COD_ESC_TG_POS]]</f>
        <v>8.2857142857142776</v>
      </c>
      <c r="MC176" s="15">
        <f>Tabla24[[#This Row],[PAS_NUM_COR_COD_ESC_TG_TOT]]-Tabla24[[#This Row],[ESC_NUM_COR_COD_ESC_TG_TOT]]</f>
        <v>-0.27068965517241383</v>
      </c>
      <c r="MD176" s="15">
        <f>Tabla24[[#This Row],[PAS_DUR_COR_COD_ESC_TG_TOT]]-Tabla24[[#This Row],[ESC_DUR_COR_COD_ESC_TG_TOT]]</f>
        <v>-54.482926829268308</v>
      </c>
    </row>
    <row r="177" spans="1:342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  <c r="KY177" s="15">
        <f>Tabla24[[#This Row],[ROS_NUM_COR_COD_ROS_TG_NEG]]-Tabla24[[#This Row],[PAS_NUM_COR_COD_ROS_TG_NEG]]</f>
        <v>2.2444444444444445</v>
      </c>
      <c r="KZ177" s="15">
        <f>Tabla24[[#This Row],[ROS_DUR_COR_COD_ROS_TG_NEG]]-Tabla24[[#This Row],[PAS_DUR_COR_COD_ROS_TG_NEG]]</f>
        <v>349.38888888888891</v>
      </c>
      <c r="LA177" s="15">
        <f>Tabla24[[#This Row],[ROS_NUM_COR_COD_ROS_TG_NEU]]-Tabla24[[#This Row],[PAS_NUM_COR_COD_ROS_TG_NEU]]</f>
        <v>2.3801169590643276</v>
      </c>
      <c r="LB177" s="15">
        <f>Tabla24[[#This Row],[ROS_DUR_COR_COD_ROS_TG_NEU]]-Tabla24[[#This Row],[PAS_DUR_COR_COD_ROS_TG_NEU]]</f>
        <v>435.38562091503263</v>
      </c>
      <c r="LC177" s="15">
        <f>Tabla24[[#This Row],[ROS_NUM_COR_COD_ROS_TG_POS]]-Tabla24[[#This Row],[PAS_NUM_COR_COD_ROS_TG_POS]]</f>
        <v>2</v>
      </c>
      <c r="LD177" s="15">
        <f>Tabla24[[#This Row],[ROS_DUR_COR_COD_ROS_TG_POS]]-Tabla24[[#This Row],[PAS_DUR_COR_COD_ROS_TG_POS]]</f>
        <v>258.97647058823532</v>
      </c>
      <c r="LE177" s="15">
        <f>Tabla24[[#This Row],[ROS_NUM_COR_COD_ROS_TG_TOT]]-Tabla24[[#This Row],[PAS_NUM_COR_COD_ROS_TG_TOT]]</f>
        <v>2.1970443349753692</v>
      </c>
      <c r="LF177" s="15">
        <f>Tabla24[[#This Row],[ROS_DUR_COR_COD_ROS_TG_TOT]]-Tabla24[[#This Row],[PAS_DUR_COR_COD_ROS_TG_TOT]]</f>
        <v>343.19780219780205</v>
      </c>
      <c r="LG177" s="15">
        <f>Tabla24[[#This Row],[ROS_NUM_COR_COD_ESC_TG_NEG]]-Tabla24[[#This Row],[PAS_NUM_COR_COD_ESC_TG_NEG]]</f>
        <v>-1.8555555555555554</v>
      </c>
      <c r="LH177" s="15">
        <f>Tabla24[[#This Row],[ROS_DUR_COR_COD_ESC_TG_NEG]]-Tabla24[[#This Row],[PAS_DUR_COR_COD_ESC_TG_NEG]]</f>
        <v>-772.17142857142846</v>
      </c>
      <c r="LI177" s="15">
        <f>Tabla24[[#This Row],[ROS_NUM_COR_COD_ESC_TG_NEU]]-Tabla24[[#This Row],[PAS_NUM_COR_COD_ESC_TG_NEU]]</f>
        <v>-1.8128654970760232</v>
      </c>
      <c r="LJ177" s="15">
        <f>Tabla24[[#This Row],[ROS_NUM_COR_COD_ESC_TG_NEG]]-Tabla24[[#This Row],[PAS_NUM_COR_COD_ESC_TG_NEG]]</f>
        <v>-1.8555555555555554</v>
      </c>
      <c r="LK177" s="15">
        <f>Tabla24[[#This Row],[ROS_NUM_COR_COD_ESC_TG_POS]]-Tabla24[[#This Row],[PAS_NUM_COR_COD_ESC_TG_POS]]</f>
        <v>-1.9368421052631579</v>
      </c>
      <c r="LL177" s="15">
        <f>Tabla24[[#This Row],[ROS_DUR_COR_COD_ESC_TG_POS]]-Tabla24[[#This Row],[PAS_DUR_COR_COD_ESC_TG_POS]]</f>
        <v>-829.33333333333337</v>
      </c>
      <c r="LM177" s="15">
        <f>Tabla24[[#This Row],[ROS_NUM_COR_COD_ESC_TG_TOT]]-Tabla24[[#This Row],[PAS_NUM_COR_COD_ESC_TG_TOT]]</f>
        <v>-1.8583743842364533</v>
      </c>
      <c r="LN177" s="15">
        <f>Tabla24[[#This Row],[ROS_DUR_COR_COD_ESC_TG_TOT]]-Tabla24[[#This Row],[PAS_DUR_COR_COD_ESC_TG_TOT]]</f>
        <v>-773.58888888888896</v>
      </c>
      <c r="LO177" s="15">
        <f>Tabla24[[#This Row],[PAS_NUM_COR_COD_ROS_TG_NEG]]-Tabla24[[#This Row],[ESC_NUM_COR_COD_ROS_TG_NEG]]</f>
        <v>1.1000000000000001</v>
      </c>
      <c r="LP177" s="15">
        <f>Tabla24[[#This Row],[PAS_DUR_COR_COD_ROS_TG_NEG]]-Tabla24[[#This Row],[ESC_DUR_COR_COD_ROS_TG_NEG]]</f>
        <v>429.49999999999989</v>
      </c>
      <c r="LQ177" s="15">
        <f>Tabla24[[#This Row],[PAS_NUM_COR_COD_ROS_TG_NEU]]-Tabla24[[#This Row],[ESC_NUM_COR_COD_ROS_TG_NEU]]</f>
        <v>1.7421052631578946</v>
      </c>
      <c r="LR177" s="15">
        <f>Tabla24[[#This Row],[PAS_DUR_COR_COD_ROS_TG_NEU]]-Tabla24[[#This Row],[ESC_DUR_COR_COD_ROS_TG_NEU]]</f>
        <v>628.80882352941171</v>
      </c>
      <c r="LS177" s="15">
        <f>Tabla24[[#This Row],[PAS_NUM_COR_COD_ROS_TG_POS]]-Tabla24[[#This Row],[ESC_NUM_COR_COD_ROS_TG_POS]]</f>
        <v>2</v>
      </c>
      <c r="LT177" s="15">
        <f>Tabla24[[#This Row],[PAS_DUR_COR_COD_ROS_TG_POS]]-Tabla24[[#This Row],[ESC_DUR_COR_COD_ROS_TG_POS]]</f>
        <v>523.96638655462175</v>
      </c>
      <c r="LU177" s="15">
        <f>Tabla24[[#This Row],[PAS_NUM_COR_COD_ROS_TG_TOT]]-Tabla24[[#This Row],[ESC_NUM_COR_COD_ROS_TG_TOT]]</f>
        <v>1.6172413793103453</v>
      </c>
      <c r="LV177" s="15">
        <f>Tabla24[[#This Row],[PAS_DUR_COR_COD_ROS_TG_TOT]]-Tabla24[[#This Row],[ESC_DUR_COR_COD_ROS_TG_TOT]]</f>
        <v>521.68910256410265</v>
      </c>
      <c r="LW177" s="15">
        <f>Tabla24[[#This Row],[PAS_NUM_COR_COD_ESC_TG_NEG]]-Tabla24[[#This Row],[ESC_NUM_COR_COD_ESC_TG_NEG]]</f>
        <v>-1.2000000000000002</v>
      </c>
      <c r="LX177" s="15">
        <f>Tabla24[[#This Row],[PAS_DUR_COR_COD_ESC_TG_NEG]]-Tabla24[[#This Row],[ESC_DUR_COR_COD_ESC_TG_NEG]]</f>
        <v>-282.62222222222226</v>
      </c>
      <c r="LY177" s="15">
        <f>Tabla24[[#This Row],[PAS_NUM_COR_COD_ESC_TG_NEU]]-Tabla24[[#This Row],[ESC_NUM_COR_COD_ESC_TG_NEU]]</f>
        <v>-2.1315789473684212</v>
      </c>
      <c r="LZ177" s="15">
        <f>Tabla24[[#This Row],[PAS_DUR_COR_COD_ESC_TG_NEU]]-Tabla24[[#This Row],[ESC_DUR_COR_COD_ESC_TG_NEU]]</f>
        <v>-524.9666666666667</v>
      </c>
      <c r="MA177" s="15">
        <f>Tabla24[[#This Row],[PAS_NUM_COR_COD_ESC_TG_POS]]-Tabla24[[#This Row],[ESC_NUM_COR_COD_ESC_TG_POS]]</f>
        <v>-1.9631578947368422</v>
      </c>
      <c r="MB177" s="15">
        <f>Tabla24[[#This Row],[PAS_DUR_COR_COD_ESC_TG_POS]]-Tabla24[[#This Row],[ESC_DUR_COR_COD_ESC_TG_POS]]</f>
        <v>-511.06666666666661</v>
      </c>
      <c r="MC177" s="15">
        <f>Tabla24[[#This Row],[PAS_NUM_COR_COD_ESC_TG_TOT]]-Tabla24[[#This Row],[ESC_NUM_COR_COD_ESC_TG_TOT]]</f>
        <v>-1.7678160919540229</v>
      </c>
      <c r="MD177" s="15">
        <f>Tabla24[[#This Row],[PAS_DUR_COR_COD_ESC_TG_TOT]]-Tabla24[[#This Row],[ESC_DUR_COR_COD_ESC_TG_TOT]]</f>
        <v>-446.50881226053639</v>
      </c>
    </row>
    <row r="178" spans="1:342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  <c r="KY178" s="15">
        <f>Tabla24[[#This Row],[ROS_NUM_COR_COD_ROS_TG_NEG]]-Tabla24[[#This Row],[PAS_NUM_COR_COD_ROS_TG_NEG]]</f>
        <v>-0.21111111111111081</v>
      </c>
      <c r="KZ178" s="15">
        <f>Tabla24[[#This Row],[ROS_DUR_COR_COD_ROS_TG_NEG]]-Tabla24[[#This Row],[PAS_DUR_COR_COD_ROS_TG_NEG]]</f>
        <v>-41.375</v>
      </c>
      <c r="LA178" s="15">
        <f>Tabla24[[#This Row],[ROS_NUM_COR_COD_ROS_TG_NEU]]-Tabla24[[#This Row],[PAS_NUM_COR_COD_ROS_TG_NEU]]</f>
        <v>-1.2999999999999998</v>
      </c>
      <c r="LB178" s="15">
        <f>Tabla24[[#This Row],[ROS_DUR_COR_COD_ROS_TG_NEU]]-Tabla24[[#This Row],[PAS_DUR_COR_COD_ROS_TG_NEU]]</f>
        <v>-116.26984126984121</v>
      </c>
      <c r="LC178" s="15">
        <f>Tabla24[[#This Row],[ROS_NUM_COR_COD_ROS_TG_POS]]-Tabla24[[#This Row],[PAS_NUM_COR_COD_ROS_TG_POS]]</f>
        <v>0.44999999999999973</v>
      </c>
      <c r="LD178" s="15">
        <f>Tabla24[[#This Row],[ROS_DUR_COR_COD_ROS_TG_POS]]-Tabla24[[#This Row],[PAS_DUR_COR_COD_ROS_TG_POS]]</f>
        <v>47.797385620915065</v>
      </c>
      <c r="LE178" s="15">
        <f>Tabla24[[#This Row],[ROS_NUM_COR_COD_ROS_TG_TOT]]-Tabla24[[#This Row],[PAS_NUM_COR_COD_ROS_TG_TOT]]</f>
        <v>-0.36839080459770157</v>
      </c>
      <c r="LF178" s="15">
        <f>Tabla24[[#This Row],[ROS_DUR_COR_COD_ROS_TG_TOT]]-Tabla24[[#This Row],[PAS_DUR_COR_COD_ROS_TG_TOT]]</f>
        <v>-25.820512820512818</v>
      </c>
      <c r="LG178" s="15">
        <f>Tabla24[[#This Row],[ROS_NUM_COR_COD_ESC_TG_NEG]]-Tabla24[[#This Row],[PAS_NUM_COR_COD_ESC_TG_NEG]]</f>
        <v>-1.6722222222222225</v>
      </c>
      <c r="LH178" s="15">
        <f>Tabla24[[#This Row],[ROS_DUR_COR_COD_ESC_TG_NEG]]-Tabla24[[#This Row],[PAS_DUR_COR_COD_ESC_TG_NEG]]</f>
        <v>-117.63333333333333</v>
      </c>
      <c r="LI178" s="15">
        <f>Tabla24[[#This Row],[ROS_NUM_COR_COD_ESC_TG_NEU]]-Tabla24[[#This Row],[PAS_NUM_COR_COD_ESC_TG_NEU]]</f>
        <v>-1.4</v>
      </c>
      <c r="LJ178" s="15">
        <f>Tabla24[[#This Row],[ROS_NUM_COR_COD_ESC_TG_NEG]]-Tabla24[[#This Row],[PAS_NUM_COR_COD_ESC_TG_NEG]]</f>
        <v>-1.6722222222222225</v>
      </c>
      <c r="LK178" s="15">
        <f>Tabla24[[#This Row],[ROS_NUM_COR_COD_ESC_TG_POS]]-Tabla24[[#This Row],[PAS_NUM_COR_COD_ESC_TG_POS]]</f>
        <v>-2.3000000000000003</v>
      </c>
      <c r="LL178" s="15">
        <f>Tabla24[[#This Row],[ROS_DUR_COR_COD_ESC_TG_POS]]-Tabla24[[#This Row],[PAS_DUR_COR_COD_ESC_TG_POS]]</f>
        <v>-584.64705882352951</v>
      </c>
      <c r="LM178" s="15">
        <f>Tabla24[[#This Row],[ROS_NUM_COR_COD_ESC_TG_TOT]]-Tabla24[[#This Row],[PAS_NUM_COR_COD_ESC_TG_TOT]]</f>
        <v>-1.7683908045977015</v>
      </c>
      <c r="LN178" s="15">
        <f>Tabla24[[#This Row],[ROS_DUR_COR_COD_ESC_TG_TOT]]-Tabla24[[#This Row],[PAS_DUR_COR_COD_ESC_TG_TOT]]</f>
        <v>-229.77777777777771</v>
      </c>
      <c r="LO178" s="15">
        <f>Tabla24[[#This Row],[PAS_NUM_COR_COD_ROS_TG_NEG]]-Tabla24[[#This Row],[ESC_NUM_COR_COD_ROS_TG_NEG]]</f>
        <v>1.2249999999999996</v>
      </c>
      <c r="LP178" s="15">
        <f>Tabla24[[#This Row],[PAS_DUR_COR_COD_ROS_TG_NEG]]-Tabla24[[#This Row],[ESC_DUR_COR_COD_ROS_TG_NEG]]</f>
        <v>176.60000000000002</v>
      </c>
      <c r="LQ178" s="15">
        <f>Tabla24[[#This Row],[PAS_NUM_COR_COD_ROS_TG_NEU]]-Tabla24[[#This Row],[ESC_NUM_COR_COD_ROS_TG_NEU]]</f>
        <v>0.52499999999999991</v>
      </c>
      <c r="LR178" s="15">
        <f>Tabla24[[#This Row],[PAS_DUR_COR_COD_ROS_TG_NEU]]-Tabla24[[#This Row],[ESC_DUR_COR_COD_ROS_TG_NEU]]</f>
        <v>59.412698412698433</v>
      </c>
      <c r="LS178" s="15">
        <f>Tabla24[[#This Row],[PAS_NUM_COR_COD_ROS_TG_POS]]-Tabla24[[#This Row],[ESC_NUM_COR_COD_ROS_TG_POS]]</f>
        <v>0.56111111111111134</v>
      </c>
      <c r="LT178" s="15">
        <f>Tabla24[[#This Row],[PAS_DUR_COR_COD_ROS_TG_POS]]-Tabla24[[#This Row],[ESC_DUR_COR_COD_ROS_TG_POS]]</f>
        <v>115.64705882352939</v>
      </c>
      <c r="LU178" s="15">
        <f>Tabla24[[#This Row],[PAS_NUM_COR_COD_ROS_TG_TOT]]-Tabla24[[#This Row],[ESC_NUM_COR_COD_ROS_TG_TOT]]</f>
        <v>0.77666666666666684</v>
      </c>
      <c r="LV178" s="15">
        <f>Tabla24[[#This Row],[PAS_DUR_COR_COD_ROS_TG_TOT]]-Tabla24[[#This Row],[ESC_DUR_COR_COD_ROS_TG_TOT]]</f>
        <v>117.40384615384619</v>
      </c>
      <c r="LW178" s="15">
        <f>Tabla24[[#This Row],[PAS_NUM_COR_COD_ESC_TG_NEG]]-Tabla24[[#This Row],[ESC_NUM_COR_COD_ESC_TG_NEG]]</f>
        <v>1.5750000000000002</v>
      </c>
      <c r="LX178" s="15">
        <f>Tabla24[[#This Row],[PAS_DUR_COR_COD_ESC_TG_NEG]]-Tabla24[[#This Row],[ESC_DUR_COR_COD_ESC_TG_NEG]]</f>
        <v>245.83333333333337</v>
      </c>
      <c r="LY178" s="15">
        <f>Tabla24[[#This Row],[PAS_NUM_COR_COD_ESC_TG_NEU]]-Tabla24[[#This Row],[ESC_NUM_COR_COD_ESC_TG_NEU]]</f>
        <v>1.6749999999999998</v>
      </c>
      <c r="LZ178" s="15">
        <f>Tabla24[[#This Row],[PAS_DUR_COR_COD_ESC_TG_NEU]]-Tabla24[[#This Row],[ESC_DUR_COR_COD_ESC_TG_NEU]]</f>
        <v>425.01754385964921</v>
      </c>
      <c r="MA178" s="15">
        <f>Tabla24[[#This Row],[PAS_NUM_COR_COD_ESC_TG_POS]]-Tabla24[[#This Row],[ESC_NUM_COR_COD_ESC_TG_POS]]</f>
        <v>6.6666666666667318E-2</v>
      </c>
      <c r="MB178" s="15">
        <f>Tabla24[[#This Row],[PAS_DUR_COR_COD_ESC_TG_POS]]-Tabla24[[#This Row],[ESC_DUR_COR_COD_ESC_TG_POS]]</f>
        <v>29.504201680672395</v>
      </c>
      <c r="MC178" s="15">
        <f>Tabla24[[#This Row],[PAS_NUM_COR_COD_ESC_TG_TOT]]-Tabla24[[#This Row],[ESC_NUM_COR_COD_ESC_TG_TOT]]</f>
        <v>1.0566666666666666</v>
      </c>
      <c r="MD178" s="15">
        <f>Tabla24[[#This Row],[PAS_DUR_COR_COD_ESC_TG_TOT]]-Tabla24[[#This Row],[ESC_DUR_COR_COD_ESC_TG_TOT]]</f>
        <v>206.44444444444434</v>
      </c>
    </row>
    <row r="179" spans="1:342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  <c r="KY179" s="15">
        <f>Tabla24[[#This Row],[ROS_NUM_COR_COD_ROS_TG_NEG]]-Tabla24[[#This Row],[PAS_NUM_COR_COD_ROS_TG_NEG]]</f>
        <v>1.3250000000000002</v>
      </c>
      <c r="KZ179" s="15">
        <f>Tabla24[[#This Row],[ROS_DUR_COR_COD_ROS_TG_NEG]]-Tabla24[[#This Row],[PAS_DUR_COR_COD_ROS_TG_NEG]]</f>
        <v>63.486111111111086</v>
      </c>
      <c r="LA179" s="15">
        <f>Tabla24[[#This Row],[ROS_NUM_COR_COD_ROS_TG_NEU]]-Tabla24[[#This Row],[PAS_NUM_COR_COD_ROS_TG_NEU]]</f>
        <v>-0.54999999999999982</v>
      </c>
      <c r="LB179" s="15">
        <f>Tabla24[[#This Row],[ROS_DUR_COR_COD_ROS_TG_NEU]]-Tabla24[[#This Row],[PAS_DUR_COR_COD_ROS_TG_NEU]]</f>
        <v>-304.41176470588243</v>
      </c>
      <c r="LC179" s="15">
        <f>Tabla24[[#This Row],[ROS_NUM_COR_COD_ROS_TG_POS]]-Tabla24[[#This Row],[PAS_NUM_COR_COD_ROS_TG_POS]]</f>
        <v>6.3157894736842302E-2</v>
      </c>
      <c r="LD179" s="15">
        <f>Tabla24[[#This Row],[ROS_DUR_COR_COD_ROS_TG_POS]]-Tabla24[[#This Row],[PAS_DUR_COR_COD_ROS_TG_POS]]</f>
        <v>-287.6875</v>
      </c>
      <c r="LE179" s="15">
        <f>Tabla24[[#This Row],[ROS_NUM_COR_COD_ROS_TG_TOT]]-Tabla24[[#This Row],[PAS_NUM_COR_COD_ROS_TG_TOT]]</f>
        <v>0.25665859564164695</v>
      </c>
      <c r="LF179" s="15">
        <f>Tabla24[[#This Row],[ROS_DUR_COR_COD_ROS_TG_TOT]]-Tabla24[[#This Row],[PAS_DUR_COR_COD_ROS_TG_TOT]]</f>
        <v>-167.22969187675062</v>
      </c>
      <c r="LG179" s="15">
        <f>Tabla24[[#This Row],[ROS_NUM_COR_COD_ESC_TG_NEG]]-Tabla24[[#This Row],[PAS_NUM_COR_COD_ESC_TG_NEG]]</f>
        <v>-0.95000000000000018</v>
      </c>
      <c r="LH179" s="15">
        <f>Tabla24[[#This Row],[ROS_DUR_COR_COD_ESC_TG_NEG]]-Tabla24[[#This Row],[PAS_DUR_COR_COD_ESC_TG_NEG]]</f>
        <v>-360.4</v>
      </c>
      <c r="LI179" s="15">
        <f>Tabla24[[#This Row],[ROS_NUM_COR_COD_ESC_TG_NEU]]-Tabla24[[#This Row],[PAS_NUM_COR_COD_ESC_TG_NEU]]</f>
        <v>-1.2499999999999998</v>
      </c>
      <c r="LJ179" s="15">
        <f>Tabla24[[#This Row],[ROS_NUM_COR_COD_ESC_TG_NEG]]-Tabla24[[#This Row],[PAS_NUM_COR_COD_ESC_TG_NEG]]</f>
        <v>-0.95000000000000018</v>
      </c>
      <c r="LK179" s="15">
        <f>Tabla24[[#This Row],[ROS_NUM_COR_COD_ESC_TG_POS]]-Tabla24[[#This Row],[PAS_NUM_COR_COD_ESC_TG_POS]]</f>
        <v>-0.7578947368421054</v>
      </c>
      <c r="LL179" s="15">
        <f>Tabla24[[#This Row],[ROS_DUR_COR_COD_ESC_TG_POS]]-Tabla24[[#This Row],[PAS_DUR_COR_COD_ESC_TG_POS]]</f>
        <v>-488.14772727272725</v>
      </c>
      <c r="LM179" s="15">
        <f>Tabla24[[#This Row],[ROS_NUM_COR_COD_ESC_TG_TOT]]-Tabla24[[#This Row],[PAS_NUM_COR_COD_ESC_TG_TOT]]</f>
        <v>-1.0060532687651329</v>
      </c>
      <c r="LN179" s="15">
        <f>Tabla24[[#This Row],[ROS_DUR_COR_COD_ESC_TG_TOT]]-Tabla24[[#This Row],[PAS_DUR_COR_COD_ESC_TG_TOT]]</f>
        <v>-442.36428571428576</v>
      </c>
      <c r="LO179" s="15">
        <f>Tabla24[[#This Row],[PAS_NUM_COR_COD_ROS_TG_NEG]]-Tabla24[[#This Row],[ESC_NUM_COR_COD_ROS_TG_NEG]]</f>
        <v>2.5777777777777775</v>
      </c>
      <c r="LP179" s="15">
        <f>Tabla24[[#This Row],[PAS_DUR_COR_COD_ROS_TG_NEG]]-Tabla24[[#This Row],[ESC_DUR_COR_COD_ROS_TG_NEG]]</f>
        <v>634.60317460317469</v>
      </c>
      <c r="LQ179" s="15">
        <f>Tabla24[[#This Row],[PAS_NUM_COR_COD_ROS_TG_NEU]]-Tabla24[[#This Row],[ESC_NUM_COR_COD_ROS_TG_NEU]]</f>
        <v>2.9611111111111108</v>
      </c>
      <c r="LR179" s="15">
        <f>Tabla24[[#This Row],[PAS_DUR_COR_COD_ROS_TG_NEU]]-Tabla24[[#This Row],[ESC_DUR_COR_COD_ROS_TG_NEU]]</f>
        <v>938.30065359477135</v>
      </c>
      <c r="LS179" s="15">
        <f>Tabla24[[#This Row],[PAS_NUM_COR_COD_ROS_TG_POS]]-Tabla24[[#This Row],[ESC_NUM_COR_COD_ROS_TG_POS]]</f>
        <v>2.7368421052631575</v>
      </c>
      <c r="LT179" s="15">
        <f>Tabla24[[#This Row],[PAS_DUR_COR_COD_ROS_TG_POS]]-Tabla24[[#This Row],[ESC_DUR_COR_COD_ROS_TG_POS]]</f>
        <v>944.85416666666674</v>
      </c>
      <c r="LU179" s="15">
        <f>Tabla24[[#This Row],[PAS_NUM_COR_COD_ROS_TG_TOT]]-Tabla24[[#This Row],[ESC_NUM_COR_COD_ROS_TG_TOT]]</f>
        <v>2.7433414043583531</v>
      </c>
      <c r="LV179" s="15">
        <f>Tabla24[[#This Row],[PAS_DUR_COR_COD_ROS_TG_TOT]]-Tabla24[[#This Row],[ESC_DUR_COR_COD_ROS_TG_TOT]]</f>
        <v>827.4125490196077</v>
      </c>
      <c r="LW179" s="15">
        <f>Tabla24[[#This Row],[PAS_NUM_COR_COD_ESC_TG_NEG]]-Tabla24[[#This Row],[ESC_NUM_COR_COD_ESC_TG_NEG]]</f>
        <v>-3.4388888888888891</v>
      </c>
      <c r="LX179" s="15">
        <f>Tabla24[[#This Row],[PAS_DUR_COR_COD_ESC_TG_NEG]]-Tabla24[[#This Row],[ESC_DUR_COR_COD_ESC_TG_NEG]]</f>
        <v>-722.26666666666665</v>
      </c>
      <c r="LY179" s="15">
        <f>Tabla24[[#This Row],[PAS_NUM_COR_COD_ESC_TG_NEU]]-Tabla24[[#This Row],[ESC_NUM_COR_COD_ESC_TG_NEU]]</f>
        <v>-3.0611111111111109</v>
      </c>
      <c r="LZ179" s="15">
        <f>Tabla24[[#This Row],[PAS_DUR_COR_COD_ESC_TG_NEU]]-Tabla24[[#This Row],[ESC_DUR_COR_COD_ESC_TG_NEU]]</f>
        <v>-530.15873015873012</v>
      </c>
      <c r="MA179" s="15">
        <f>Tabla24[[#This Row],[PAS_NUM_COR_COD_ESC_TG_POS]]-Tabla24[[#This Row],[ESC_NUM_COR_COD_ESC_TG_POS]]</f>
        <v>-2.5421052631578949</v>
      </c>
      <c r="MB179" s="15">
        <f>Tabla24[[#This Row],[PAS_DUR_COR_COD_ESC_TG_POS]]-Tabla24[[#This Row],[ESC_DUR_COR_COD_ESC_TG_POS]]</f>
        <v>-387.42727272727279</v>
      </c>
      <c r="MC179" s="15">
        <f>Tabla24[[#This Row],[PAS_NUM_COR_COD_ESC_TG_TOT]]-Tabla24[[#This Row],[ESC_NUM_COR_COD_ESC_TG_TOT]]</f>
        <v>-2.9939467312348671</v>
      </c>
      <c r="MD179" s="15">
        <f>Tabla24[[#This Row],[PAS_DUR_COR_COD_ESC_TG_TOT]]-Tabla24[[#This Row],[ESC_DUR_COR_COD_ESC_TG_TOT]]</f>
        <v>-547.27857142857124</v>
      </c>
    </row>
    <row r="180" spans="1:342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  <c r="KY180" s="15">
        <f>Tabla24[[#This Row],[ROS_NUM_COR_COD_ROS_TG_NEG]]-Tabla24[[#This Row],[PAS_NUM_COR_COD_ROS_TG_NEG]]</f>
        <v>3.3888888888888893</v>
      </c>
      <c r="KZ180" s="15">
        <f>Tabla24[[#This Row],[ROS_DUR_COR_COD_ROS_TG_NEG]]-Tabla24[[#This Row],[PAS_DUR_COR_COD_ROS_TG_NEG]]</f>
        <v>866.99305555555566</v>
      </c>
      <c r="LA180" s="15">
        <f>Tabla24[[#This Row],[ROS_NUM_COR_COD_ROS_TG_NEU]]-Tabla24[[#This Row],[PAS_NUM_COR_COD_ROS_TG_NEU]]</f>
        <v>1.3499999999999996</v>
      </c>
      <c r="LB180" s="15">
        <f>Tabla24[[#This Row],[ROS_DUR_COR_COD_ROS_TG_NEU]]-Tabla24[[#This Row],[PAS_DUR_COR_COD_ROS_TG_NEU]]</f>
        <v>193.90588235294126</v>
      </c>
      <c r="LC180" s="15">
        <f>Tabla24[[#This Row],[ROS_NUM_COR_COD_ROS_TG_POS]]-Tabla24[[#This Row],[PAS_NUM_COR_COD_ROS_TG_POS]]</f>
        <v>2.2999999999999998</v>
      </c>
      <c r="LD180" s="15">
        <f>Tabla24[[#This Row],[ROS_DUR_COR_COD_ROS_TG_POS]]-Tabla24[[#This Row],[PAS_DUR_COR_COD_ROS_TG_POS]]</f>
        <v>757.75163398692803</v>
      </c>
      <c r="LE180" s="15">
        <f>Tabla24[[#This Row],[ROS_NUM_COR_COD_ROS_TG_TOT]]-Tabla24[[#This Row],[PAS_NUM_COR_COD_ROS_TG_TOT]]</f>
        <v>2.3132183908045971</v>
      </c>
      <c r="LF180" s="15">
        <f>Tabla24[[#This Row],[ROS_DUR_COR_COD_ROS_TG_TOT]]-Tabla24[[#This Row],[PAS_DUR_COR_COD_ROS_TG_TOT]]</f>
        <v>595.21571428571417</v>
      </c>
      <c r="LG180" s="15">
        <f>Tabla24[[#This Row],[ROS_NUM_COR_COD_ESC_TG_NEG]]-Tabla24[[#This Row],[PAS_NUM_COR_COD_ESC_TG_NEG]]</f>
        <v>-1.2666666666666668</v>
      </c>
      <c r="LH180" s="15">
        <f>Tabla24[[#This Row],[ROS_DUR_COR_COD_ESC_TG_NEG]]-Tabla24[[#This Row],[PAS_DUR_COR_COD_ESC_TG_NEG]]</f>
        <v>-481.41176470588232</v>
      </c>
      <c r="LI180" s="15">
        <f>Tabla24[[#This Row],[ROS_NUM_COR_COD_ESC_TG_NEU]]-Tabla24[[#This Row],[PAS_NUM_COR_COD_ESC_TG_NEU]]</f>
        <v>0.25</v>
      </c>
      <c r="LJ180" s="15">
        <f>Tabla24[[#This Row],[ROS_NUM_COR_COD_ESC_TG_NEG]]-Tabla24[[#This Row],[PAS_NUM_COR_COD_ESC_TG_NEG]]</f>
        <v>-1.2666666666666668</v>
      </c>
      <c r="LK180" s="15">
        <f>Tabla24[[#This Row],[ROS_NUM_COR_COD_ESC_TG_POS]]-Tabla24[[#This Row],[PAS_NUM_COR_COD_ESC_TG_POS]]</f>
        <v>-0.5</v>
      </c>
      <c r="LL180" s="15">
        <f>Tabla24[[#This Row],[ROS_DUR_COR_COD_ESC_TG_POS]]-Tabla24[[#This Row],[PAS_DUR_COR_COD_ESC_TG_POS]]</f>
        <v>-347.50833333333344</v>
      </c>
      <c r="LM180" s="15">
        <f>Tabla24[[#This Row],[ROS_NUM_COR_COD_ESC_TG_TOT]]-Tabla24[[#This Row],[PAS_NUM_COR_COD_ESC_TG_TOT]]</f>
        <v>-0.47758620689655151</v>
      </c>
      <c r="LN180" s="15">
        <f>Tabla24[[#This Row],[ROS_DUR_COR_COD_ESC_TG_TOT]]-Tabla24[[#This Row],[PAS_DUR_COR_COD_ESC_TG_TOT]]</f>
        <v>-238.67772108843542</v>
      </c>
      <c r="LO180" s="15">
        <f>Tabla24[[#This Row],[PAS_NUM_COR_COD_ROS_TG_NEG]]-Tabla24[[#This Row],[ESC_NUM_COR_COD_ROS_TG_NEG]]</f>
        <v>1.3</v>
      </c>
      <c r="LP180" s="15">
        <f>Tabla24[[#This Row],[PAS_DUR_COR_COD_ROS_TG_NEG]]-Tabla24[[#This Row],[ESC_DUR_COR_COD_ROS_TG_NEG]]</f>
        <v>359.89583333333337</v>
      </c>
      <c r="LQ180" s="15">
        <f>Tabla24[[#This Row],[PAS_NUM_COR_COD_ROS_TG_NEU]]-Tabla24[[#This Row],[ESC_NUM_COR_COD_ROS_TG_NEU]]</f>
        <v>1.838888888888889</v>
      </c>
      <c r="LR180" s="15">
        <f>Tabla24[[#This Row],[PAS_DUR_COR_COD_ROS_TG_NEU]]-Tabla24[[#This Row],[ESC_DUR_COR_COD_ROS_TG_NEU]]</f>
        <v>683.579831932773</v>
      </c>
      <c r="LS180" s="15">
        <f>Tabla24[[#This Row],[PAS_NUM_COR_COD_ROS_TG_POS]]-Tabla24[[#This Row],[ESC_NUM_COR_COD_ROS_TG_POS]]</f>
        <v>0.99999999999999978</v>
      </c>
      <c r="LT180" s="15">
        <f>Tabla24[[#This Row],[PAS_DUR_COR_COD_ROS_TG_POS]]-Tabla24[[#This Row],[ESC_DUR_COR_COD_ROS_TG_POS]]</f>
        <v>351.47058823529414</v>
      </c>
      <c r="LU180" s="15">
        <f>Tabla24[[#This Row],[PAS_NUM_COR_COD_ROS_TG_TOT]]-Tabla24[[#This Row],[ESC_NUM_COR_COD_ROS_TG_TOT]]</f>
        <v>1.3764367816091956</v>
      </c>
      <c r="LV180" s="15">
        <f>Tabla24[[#This Row],[PAS_DUR_COR_COD_ROS_TG_TOT]]-Tabla24[[#This Row],[ESC_DUR_COR_COD_ROS_TG_TOT]]</f>
        <v>471.17000000000007</v>
      </c>
      <c r="LW180" s="15">
        <f>Tabla24[[#This Row],[PAS_NUM_COR_COD_ESC_TG_NEG]]-Tabla24[[#This Row],[ESC_NUM_COR_COD_ESC_TG_NEG]]</f>
        <v>-2.9</v>
      </c>
      <c r="LX180" s="15">
        <f>Tabla24[[#This Row],[PAS_DUR_COR_COD_ESC_TG_NEG]]-Tabla24[[#This Row],[ESC_DUR_COR_COD_ESC_TG_NEG]]</f>
        <v>-800.28823529411773</v>
      </c>
      <c r="LY180" s="15">
        <f>Tabla24[[#This Row],[PAS_NUM_COR_COD_ESC_TG_NEU]]-Tabla24[[#This Row],[ESC_NUM_COR_COD_ESC_TG_NEU]]</f>
        <v>-3.35</v>
      </c>
      <c r="LZ180" s="15">
        <f>Tabla24[[#This Row],[PAS_DUR_COR_COD_ESC_TG_NEU]]-Tabla24[[#This Row],[ESC_DUR_COR_COD_ESC_TG_NEU]]</f>
        <v>-953.38562091503263</v>
      </c>
      <c r="MA180" s="15">
        <f>Tabla24[[#This Row],[PAS_NUM_COR_COD_ESC_TG_POS]]-Tabla24[[#This Row],[ESC_NUM_COR_COD_ESC_TG_POS]]</f>
        <v>-2.7</v>
      </c>
      <c r="MB180" s="15">
        <f>Tabla24[[#This Row],[PAS_DUR_COR_COD_ESC_TG_POS]]-Tabla24[[#This Row],[ESC_DUR_COR_COD_ESC_TG_POS]]</f>
        <v>-631.66666666666652</v>
      </c>
      <c r="MC180" s="15">
        <f>Tabla24[[#This Row],[PAS_NUM_COR_COD_ESC_TG_TOT]]-Tabla24[[#This Row],[ESC_NUM_COR_COD_ESC_TG_TOT]]</f>
        <v>-2.9706896551724138</v>
      </c>
      <c r="MD180" s="15">
        <f>Tabla24[[#This Row],[PAS_DUR_COR_COD_ESC_TG_TOT]]-Tabla24[[#This Row],[ESC_DUR_COR_COD_ESC_TG_TOT]]</f>
        <v>-798.84095707248423</v>
      </c>
    </row>
    <row r="181" spans="1:342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  <c r="KY181" s="15">
        <f>Tabla24[[#This Row],[ROS_NUM_COR_COD_ROS_TG_NEG]]-Tabla24[[#This Row],[PAS_NUM_COR_COD_ROS_TG_NEG]]</f>
        <v>2.39766081871345</v>
      </c>
      <c r="KZ181" s="15">
        <f>Tabla24[[#This Row],[ROS_DUR_COR_COD_ROS_TG_NEG]]-Tabla24[[#This Row],[PAS_DUR_COR_COD_ROS_TG_NEG]]</f>
        <v>604.53968253968242</v>
      </c>
      <c r="LA181" s="15">
        <f>Tabla24[[#This Row],[ROS_NUM_COR_COD_ROS_TG_NEU]]-Tabla24[[#This Row],[PAS_NUM_COR_COD_ROS_TG_NEU]]</f>
        <v>0.77222222222222214</v>
      </c>
      <c r="LB181" s="15">
        <f>Tabla24[[#This Row],[ROS_DUR_COR_COD_ROS_TG_NEU]]-Tabla24[[#This Row],[PAS_DUR_COR_COD_ROS_TG_NEU]]</f>
        <v>263.22058823529414</v>
      </c>
      <c r="LC181" s="15">
        <f>Tabla24[[#This Row],[ROS_NUM_COR_COD_ROS_TG_POS]]-Tabla24[[#This Row],[PAS_NUM_COR_COD_ROS_TG_POS]]</f>
        <v>1.7999999999999998</v>
      </c>
      <c r="LD181" s="15">
        <f>Tabla24[[#This Row],[ROS_DUR_COR_COD_ROS_TG_POS]]-Tabla24[[#This Row],[PAS_DUR_COR_COD_ROS_TG_POS]]</f>
        <v>190.36666666666679</v>
      </c>
      <c r="LE181" s="15">
        <f>Tabla24[[#This Row],[ROS_NUM_COR_COD_ROS_TG_TOT]]-Tabla24[[#This Row],[PAS_NUM_COR_COD_ROS_TG_TOT]]</f>
        <v>1.6398305084745761</v>
      </c>
      <c r="LF181" s="15">
        <f>Tabla24[[#This Row],[ROS_DUR_COR_COD_ROS_TG_TOT]]-Tabla24[[#This Row],[PAS_DUR_COR_COD_ROS_TG_TOT]]</f>
        <v>336.50301464254972</v>
      </c>
      <c r="LG181" s="15">
        <f>Tabla24[[#This Row],[ROS_NUM_COR_COD_ESC_TG_NEG]]-Tabla24[[#This Row],[PAS_NUM_COR_COD_ESC_TG_NEG]]</f>
        <v>-2.5087719298245617</v>
      </c>
      <c r="LH181" s="15">
        <f>Tabla24[[#This Row],[ROS_DUR_COR_COD_ESC_TG_NEG]]-Tabla24[[#This Row],[PAS_DUR_COR_COD_ESC_TG_NEG]]</f>
        <v>-487.63157894736833</v>
      </c>
      <c r="LI181" s="15">
        <f>Tabla24[[#This Row],[ROS_NUM_COR_COD_ESC_TG_NEU]]-Tabla24[[#This Row],[PAS_NUM_COR_COD_ESC_TG_NEU]]</f>
        <v>-0.3666666666666667</v>
      </c>
      <c r="LJ181" s="15">
        <f>Tabla24[[#This Row],[ROS_NUM_COR_COD_ESC_TG_NEG]]-Tabla24[[#This Row],[PAS_NUM_COR_COD_ESC_TG_NEG]]</f>
        <v>-2.5087719298245617</v>
      </c>
      <c r="LK181" s="15">
        <f>Tabla24[[#This Row],[ROS_NUM_COR_COD_ESC_TG_POS]]-Tabla24[[#This Row],[PAS_NUM_COR_COD_ESC_TG_POS]]</f>
        <v>-2.5</v>
      </c>
      <c r="LL181" s="15">
        <f>Tabla24[[#This Row],[ROS_DUR_COR_COD_ESC_TG_POS]]-Tabla24[[#This Row],[PAS_DUR_COR_COD_ESC_TG_POS]]</f>
        <v>-785.75</v>
      </c>
      <c r="LM181" s="15">
        <f>Tabla24[[#This Row],[ROS_NUM_COR_COD_ESC_TG_TOT]]-Tabla24[[#This Row],[PAS_NUM_COR_COD_ESC_TG_TOT]]</f>
        <v>-1.7887409200968525</v>
      </c>
      <c r="LN181" s="15">
        <f>Tabla24[[#This Row],[ROS_DUR_COR_COD_ESC_TG_TOT]]-Tabla24[[#This Row],[PAS_DUR_COR_COD_ESC_TG_TOT]]</f>
        <v>-497.28265306122455</v>
      </c>
      <c r="LO181" s="15">
        <f>Tabla24[[#This Row],[PAS_NUM_COR_COD_ROS_TG_NEG]]-Tabla24[[#This Row],[ESC_NUM_COR_COD_ROS_TG_NEG]]</f>
        <v>1.8245614035087721</v>
      </c>
      <c r="LP181" s="15">
        <f>Tabla24[[#This Row],[PAS_DUR_COR_COD_ROS_TG_NEG]]-Tabla24[[#This Row],[ESC_DUR_COR_COD_ROS_TG_NEG]]</f>
        <v>645.07142857142867</v>
      </c>
      <c r="LQ181" s="15">
        <f>Tabla24[[#This Row],[PAS_NUM_COR_COD_ROS_TG_NEU]]-Tabla24[[#This Row],[ESC_NUM_COR_COD_ROS_TG_NEU]]</f>
        <v>3.0750000000000002</v>
      </c>
      <c r="LR181" s="15">
        <f>Tabla24[[#This Row],[PAS_DUR_COR_COD_ROS_TG_NEU]]-Tabla24[[#This Row],[ESC_DUR_COR_COD_ROS_TG_NEU]]</f>
        <v>1005.3294117647058</v>
      </c>
      <c r="LS181" s="15">
        <f>Tabla24[[#This Row],[PAS_NUM_COR_COD_ROS_TG_POS]]-Tabla24[[#This Row],[ESC_NUM_COR_COD_ROS_TG_POS]]</f>
        <v>0.97777777777777786</v>
      </c>
      <c r="LT181" s="15">
        <f>Tabla24[[#This Row],[PAS_DUR_COR_COD_ROS_TG_POS]]-Tabla24[[#This Row],[ESC_DUR_COR_COD_ROS_TG_POS]]</f>
        <v>849.19047619047615</v>
      </c>
      <c r="LU181" s="15">
        <f>Tabla24[[#This Row],[PAS_NUM_COR_COD_ROS_TG_TOT]]-Tabla24[[#This Row],[ESC_NUM_COR_COD_ROS_TG_TOT]]</f>
        <v>1.8601694915254239</v>
      </c>
      <c r="LV181" s="15">
        <f>Tabla24[[#This Row],[PAS_DUR_COR_COD_ROS_TG_TOT]]-Tabla24[[#This Row],[ESC_DUR_COR_COD_ROS_TG_TOT]]</f>
        <v>833.13455149501658</v>
      </c>
      <c r="LW181" s="15">
        <f>Tabla24[[#This Row],[PAS_NUM_COR_COD_ESC_TG_NEG]]-Tabla24[[#This Row],[ESC_NUM_COR_COD_ESC_TG_NEG]]</f>
        <v>-1.1578947368421053</v>
      </c>
      <c r="LX181" s="15">
        <f>Tabla24[[#This Row],[PAS_DUR_COR_COD_ESC_TG_NEG]]-Tabla24[[#This Row],[ESC_DUR_COR_COD_ESC_TG_NEG]]</f>
        <v>-538.03508771929842</v>
      </c>
      <c r="LY181" s="15">
        <f>Tabla24[[#This Row],[PAS_NUM_COR_COD_ESC_TG_NEU]]-Tabla24[[#This Row],[ESC_NUM_COR_COD_ESC_TG_NEU]]</f>
        <v>-3.55</v>
      </c>
      <c r="LZ181" s="15">
        <f>Tabla24[[#This Row],[PAS_DUR_COR_COD_ESC_TG_NEU]]-Tabla24[[#This Row],[ESC_DUR_COR_COD_ESC_TG_NEU]]</f>
        <v>-830.98214285714289</v>
      </c>
      <c r="MA181" s="15">
        <f>Tabla24[[#This Row],[PAS_NUM_COR_COD_ESC_TG_POS]]-Tabla24[[#This Row],[ESC_NUM_COR_COD_ESC_TG_POS]]</f>
        <v>-1.8111111111111109</v>
      </c>
      <c r="MB181" s="15">
        <f>Tabla24[[#This Row],[PAS_DUR_COR_COD_ESC_TG_POS]]-Tabla24[[#This Row],[ESC_DUR_COR_COD_ESC_TG_POS]]</f>
        <v>-144.54166666666674</v>
      </c>
      <c r="MC181" s="15">
        <f>Tabla24[[#This Row],[PAS_NUM_COR_COD_ESC_TG_TOT]]-Tabla24[[#This Row],[ESC_NUM_COR_COD_ESC_TG_TOT]]</f>
        <v>-2.3898305084745761</v>
      </c>
      <c r="MD181" s="15">
        <f>Tabla24[[#This Row],[PAS_DUR_COR_COD_ESC_TG_TOT]]-Tabla24[[#This Row],[ESC_DUR_COR_COD_ESC_TG_TOT]]</f>
        <v>-518.96734693877534</v>
      </c>
    </row>
    <row r="182" spans="1:342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  <c r="KY182" s="15">
        <f>Tabla24[[#This Row],[ROS_NUM_COR_COD_ROS_TG_NEG]]-Tabla24[[#This Row],[PAS_NUM_COR_COD_ROS_TG_NEG]]</f>
        <v>-0.5</v>
      </c>
      <c r="KZ182" s="15">
        <f>Tabla24[[#This Row],[ROS_DUR_COR_COD_ROS_TG_NEG]]-Tabla24[[#This Row],[PAS_DUR_COR_COD_ROS_TG_NEG]]</f>
        <v>70.166666666666742</v>
      </c>
      <c r="LA182" s="15">
        <f>Tabla24[[#This Row],[ROS_NUM_COR_COD_ROS_TG_NEU]]-Tabla24[[#This Row],[PAS_NUM_COR_COD_ROS_TG_NEU]]</f>
        <v>-0.20555555555555527</v>
      </c>
      <c r="LB182" s="15">
        <f>Tabla24[[#This Row],[ROS_DUR_COR_COD_ROS_TG_NEU]]-Tabla24[[#This Row],[PAS_DUR_COR_COD_ROS_TG_NEU]]</f>
        <v>-129.59999999999991</v>
      </c>
      <c r="LC182" s="15">
        <f>Tabla24[[#This Row],[ROS_NUM_COR_COD_ROS_TG_POS]]-Tabla24[[#This Row],[PAS_NUM_COR_COD_ROS_TG_POS]]</f>
        <v>-0.38011695906432752</v>
      </c>
      <c r="LD182" s="15">
        <f>Tabla24[[#This Row],[ROS_DUR_COR_COD_ROS_TG_POS]]-Tabla24[[#This Row],[PAS_DUR_COR_COD_ROS_TG_POS]]</f>
        <v>-290.91666666666663</v>
      </c>
      <c r="LE182" s="15">
        <f>Tabla24[[#This Row],[ROS_NUM_COR_COD_ROS_TG_TOT]]-Tabla24[[#This Row],[PAS_NUM_COR_COD_ROS_TG_TOT]]</f>
        <v>-0.37225360954174502</v>
      </c>
      <c r="LF182" s="15">
        <f>Tabla24[[#This Row],[ROS_DUR_COR_COD_ROS_TG_TOT]]-Tabla24[[#This Row],[PAS_DUR_COR_COD_ROS_TG_TOT]]</f>
        <v>-99.38571428571413</v>
      </c>
      <c r="LG182" s="15">
        <f>Tabla24[[#This Row],[ROS_NUM_COR_COD_ESC_TG_NEG]]-Tabla24[[#This Row],[PAS_NUM_COR_COD_ESC_TG_NEG]]</f>
        <v>-1.4222222222222225</v>
      </c>
      <c r="LH182" s="15">
        <f>Tabla24[[#This Row],[ROS_DUR_COR_COD_ESC_TG_NEG]]-Tabla24[[#This Row],[PAS_DUR_COR_COD_ESC_TG_NEG]]</f>
        <v>-680.96666666666658</v>
      </c>
      <c r="LI182" s="15">
        <f>Tabla24[[#This Row],[ROS_NUM_COR_COD_ESC_TG_NEU]]-Tabla24[[#This Row],[PAS_NUM_COR_COD_ESC_TG_NEU]]</f>
        <v>-0.67222222222222217</v>
      </c>
      <c r="LJ182" s="15">
        <f>Tabla24[[#This Row],[ROS_NUM_COR_COD_ESC_TG_NEG]]-Tabla24[[#This Row],[PAS_NUM_COR_COD_ESC_TG_NEG]]</f>
        <v>-1.4222222222222225</v>
      </c>
      <c r="LK182" s="15">
        <f>Tabla24[[#This Row],[ROS_NUM_COR_COD_ESC_TG_POS]]-Tabla24[[#This Row],[PAS_NUM_COR_COD_ESC_TG_POS]]</f>
        <v>-1.7543859649122808</v>
      </c>
      <c r="LL182" s="15">
        <f>Tabla24[[#This Row],[ROS_DUR_COR_COD_ESC_TG_POS]]-Tabla24[[#This Row],[PAS_DUR_COR_COD_ESC_TG_POS]]</f>
        <v>-839.69696969696963</v>
      </c>
      <c r="LM182" s="15">
        <f>Tabla24[[#This Row],[ROS_NUM_COR_COD_ESC_TG_TOT]]-Tabla24[[#This Row],[PAS_NUM_COR_COD_ESC_TG_TOT]]</f>
        <v>-1.2762084118016321</v>
      </c>
      <c r="LN182" s="15">
        <f>Tabla24[[#This Row],[ROS_DUR_COR_COD_ESC_TG_TOT]]-Tabla24[[#This Row],[PAS_DUR_COR_COD_ESC_TG_TOT]]</f>
        <v>-668.16091954022988</v>
      </c>
      <c r="LO182" s="15">
        <f>Tabla24[[#This Row],[PAS_NUM_COR_COD_ROS_TG_NEG]]-Tabla24[[#This Row],[ESC_NUM_COR_COD_ROS_TG_NEG]]</f>
        <v>-0.39999999999999991</v>
      </c>
      <c r="LP182" s="15">
        <f>Tabla24[[#This Row],[PAS_DUR_COR_COD_ROS_TG_NEG]]-Tabla24[[#This Row],[ESC_DUR_COR_COD_ROS_TG_NEG]]</f>
        <v>-478.16666666666674</v>
      </c>
      <c r="LQ182" s="15">
        <f>Tabla24[[#This Row],[PAS_NUM_COR_COD_ROS_TG_NEU]]-Tabla24[[#This Row],[ESC_NUM_COR_COD_ROS_TG_NEU]]</f>
        <v>-0.45000000000000018</v>
      </c>
      <c r="LR182" s="15">
        <f>Tabla24[[#This Row],[PAS_DUR_COR_COD_ROS_TG_NEU]]-Tabla24[[#This Row],[ESC_DUR_COR_COD_ROS_TG_NEU]]</f>
        <v>74.14285714285711</v>
      </c>
      <c r="LS182" s="15">
        <f>Tabla24[[#This Row],[PAS_NUM_COR_COD_ROS_TG_POS]]-Tabla24[[#This Row],[ESC_NUM_COR_COD_ROS_TG_POS]]</f>
        <v>-1.3421052631578947</v>
      </c>
      <c r="LT182" s="15">
        <f>Tabla24[[#This Row],[PAS_DUR_COR_COD_ROS_TG_POS]]-Tabla24[[#This Row],[ESC_DUR_COR_COD_ROS_TG_POS]]</f>
        <v>80.821428571428555</v>
      </c>
      <c r="LU182" s="15">
        <f>Tabla24[[#This Row],[PAS_NUM_COR_COD_ROS_TG_TOT]]-Tabla24[[#This Row],[ESC_NUM_COR_COD_ROS_TG_TOT]]</f>
        <v>-0.72033898305084754</v>
      </c>
      <c r="LV182" s="15">
        <f>Tabla24[[#This Row],[PAS_DUR_COR_COD_ROS_TG_TOT]]-Tabla24[[#This Row],[ESC_DUR_COR_COD_ROS_TG_TOT]]</f>
        <v>-29.103174603174693</v>
      </c>
      <c r="LW182" s="15">
        <f>Tabla24[[#This Row],[PAS_NUM_COR_COD_ESC_TG_NEG]]-Tabla24[[#This Row],[ESC_NUM_COR_COD_ESC_TG_NEG]]</f>
        <v>-2.0999999999999996</v>
      </c>
      <c r="LX182" s="15">
        <f>Tabla24[[#This Row],[PAS_DUR_COR_COD_ESC_TG_NEG]]-Tabla24[[#This Row],[ESC_DUR_COR_COD_ESC_TG_NEG]]</f>
        <v>-447.07500000000005</v>
      </c>
      <c r="LY182" s="15">
        <f>Tabla24[[#This Row],[PAS_NUM_COR_COD_ESC_TG_NEU]]-Tabla24[[#This Row],[ESC_NUM_COR_COD_ESC_TG_NEU]]</f>
        <v>-2.25</v>
      </c>
      <c r="LZ182" s="15">
        <f>Tabla24[[#This Row],[PAS_DUR_COR_COD_ESC_TG_NEU]]-Tabla24[[#This Row],[ESC_DUR_COR_COD_ESC_TG_NEU]]</f>
        <v>-872.41666666666674</v>
      </c>
      <c r="MA182" s="15">
        <f>Tabla24[[#This Row],[PAS_NUM_COR_COD_ESC_TG_POS]]-Tabla24[[#This Row],[ESC_NUM_COR_COD_ESC_TG_POS]]</f>
        <v>-2.2789473684210528</v>
      </c>
      <c r="MB182" s="15">
        <f>Tabla24[[#This Row],[PAS_DUR_COR_COD_ESC_TG_POS]]-Tabla24[[#This Row],[ESC_DUR_COR_COD_ESC_TG_POS]]</f>
        <v>-69.236363636363649</v>
      </c>
      <c r="MC182" s="15">
        <f>Tabla24[[#This Row],[PAS_NUM_COR_COD_ESC_TG_TOT]]-Tabla24[[#This Row],[ESC_NUM_COR_COD_ESC_TG_TOT]]</f>
        <v>-2.2163841807909606</v>
      </c>
      <c r="MD182" s="15">
        <f>Tabla24[[#This Row],[PAS_DUR_COR_COD_ESC_TG_TOT]]-Tabla24[[#This Row],[ESC_DUR_COR_COD_ESC_TG_TOT]]</f>
        <v>-406.04741379310349</v>
      </c>
    </row>
    <row r="183" spans="1:342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  <c r="KY183" s="15">
        <f>Tabla24[[#This Row],[ROS_NUM_COR_COD_ROS_TG_NEG]]-Tabla24[[#This Row],[PAS_NUM_COR_COD_ROS_TG_NEG]]</f>
        <v>2.4333333333333331</v>
      </c>
      <c r="KZ183" s="15">
        <f>Tabla24[[#This Row],[ROS_DUR_COR_COD_ROS_TG_NEG]]-Tabla24[[#This Row],[PAS_DUR_COR_COD_ROS_TG_NEG]]</f>
        <v>743.59722222222217</v>
      </c>
      <c r="LA183" s="15">
        <f>Tabla24[[#This Row],[ROS_NUM_COR_COD_ROS_TG_NEU]]-Tabla24[[#This Row],[PAS_NUM_COR_COD_ROS_TG_NEU]]</f>
        <v>1.6500000000000004</v>
      </c>
      <c r="LB183" s="15">
        <f>Tabla24[[#This Row],[ROS_DUR_COR_COD_ROS_TG_NEU]]-Tabla24[[#This Row],[PAS_DUR_COR_COD_ROS_TG_NEU]]</f>
        <v>452.47142857142876</v>
      </c>
      <c r="LC183" s="15">
        <f>Tabla24[[#This Row],[ROS_NUM_COR_COD_ROS_TG_POS]]-Tabla24[[#This Row],[PAS_NUM_COR_COD_ROS_TG_POS]]</f>
        <v>2.875</v>
      </c>
      <c r="LD183" s="15">
        <f>Tabla24[[#This Row],[ROS_DUR_COR_COD_ROS_TG_POS]]-Tabla24[[#This Row],[PAS_DUR_COR_COD_ROS_TG_POS]]</f>
        <v>683.375</v>
      </c>
      <c r="LE183" s="15">
        <f>Tabla24[[#This Row],[ROS_NUM_COR_COD_ROS_TG_TOT]]-Tabla24[[#This Row],[PAS_NUM_COR_COD_ROS_TG_TOT]]</f>
        <v>2.2648148148148151</v>
      </c>
      <c r="LF183" s="15">
        <f>Tabla24[[#This Row],[ROS_DUR_COR_COD_ROS_TG_TOT]]-Tabla24[[#This Row],[PAS_DUR_COR_COD_ROS_TG_TOT]]</f>
        <v>629.25694444444457</v>
      </c>
      <c r="LG183" s="15">
        <f>Tabla24[[#This Row],[ROS_NUM_COR_COD_ESC_TG_NEG]]-Tabla24[[#This Row],[PAS_NUM_COR_COD_ESC_TG_NEG]]</f>
        <v>-2.1888888888888887</v>
      </c>
      <c r="LH183" s="15">
        <f>Tabla24[[#This Row],[ROS_DUR_COR_COD_ESC_TG_NEG]]-Tabla24[[#This Row],[PAS_DUR_COR_COD_ESC_TG_NEG]]</f>
        <v>-556.71568627450984</v>
      </c>
      <c r="LI183" s="15">
        <f>Tabla24[[#This Row],[ROS_NUM_COR_COD_ESC_TG_NEU]]-Tabla24[[#This Row],[PAS_NUM_COR_COD_ESC_TG_NEU]]</f>
        <v>-1.4499999999999997</v>
      </c>
      <c r="LJ183" s="15">
        <f>Tabla24[[#This Row],[ROS_NUM_COR_COD_ESC_TG_NEG]]-Tabla24[[#This Row],[PAS_NUM_COR_COD_ESC_TG_NEG]]</f>
        <v>-2.1888888888888887</v>
      </c>
      <c r="LK183" s="15">
        <f>Tabla24[[#This Row],[ROS_NUM_COR_COD_ESC_TG_POS]]-Tabla24[[#This Row],[PAS_NUM_COR_COD_ESC_TG_POS]]</f>
        <v>-2.6500000000000004</v>
      </c>
      <c r="LL183" s="15">
        <f>Tabla24[[#This Row],[ROS_DUR_COR_COD_ESC_TG_POS]]-Tabla24[[#This Row],[PAS_DUR_COR_COD_ESC_TG_POS]]</f>
        <v>-17.944444444444343</v>
      </c>
      <c r="LM183" s="15">
        <f>Tabla24[[#This Row],[ROS_NUM_COR_COD_ESC_TG_TOT]]-Tabla24[[#This Row],[PAS_NUM_COR_COD_ESC_TG_TOT]]</f>
        <v>-2.0703703703703704</v>
      </c>
      <c r="LN183" s="15">
        <f>Tabla24[[#This Row],[ROS_DUR_COR_COD_ESC_TG_TOT]]-Tabla24[[#This Row],[PAS_DUR_COR_COD_ESC_TG_TOT]]</f>
        <v>-344.16457023060798</v>
      </c>
      <c r="LO183" s="15">
        <f>Tabla24[[#This Row],[PAS_NUM_COR_COD_ROS_TG_NEG]]-Tabla24[[#This Row],[ESC_NUM_COR_COD_ROS_TG_NEG]]</f>
        <v>0.56666666666666643</v>
      </c>
      <c r="LP183" s="15">
        <f>Tabla24[[#This Row],[PAS_DUR_COR_COD_ROS_TG_NEG]]-Tabla24[[#This Row],[ESC_DUR_COR_COD_ROS_TG_NEG]]</f>
        <v>320.375</v>
      </c>
      <c r="LQ183" s="15">
        <f>Tabla24[[#This Row],[PAS_NUM_COR_COD_ROS_TG_NEU]]-Tabla24[[#This Row],[ESC_NUM_COR_COD_ROS_TG_NEU]]</f>
        <v>1.25</v>
      </c>
      <c r="LR183" s="15">
        <f>Tabla24[[#This Row],[PAS_DUR_COR_COD_ROS_TG_NEU]]-Tabla24[[#This Row],[ESC_DUR_COR_COD_ROS_TG_NEU]]</f>
        <v>430.35714285714278</v>
      </c>
      <c r="LS183" s="15">
        <f>Tabla24[[#This Row],[PAS_NUM_COR_COD_ROS_TG_POS]]-Tabla24[[#This Row],[ESC_NUM_COR_COD_ROS_TG_POS]]</f>
        <v>-0.39999999999999991</v>
      </c>
      <c r="LT183" s="15">
        <f>Tabla24[[#This Row],[PAS_DUR_COR_COD_ROS_TG_POS]]-Tabla24[[#This Row],[ESC_DUR_COR_COD_ROS_TG_POS]]</f>
        <v>121.89999999999998</v>
      </c>
      <c r="LU183" s="15">
        <f>Tabla24[[#This Row],[PAS_NUM_COR_COD_ROS_TG_TOT]]-Tabla24[[#This Row],[ESC_NUM_COR_COD_ROS_TG_TOT]]</f>
        <v>0.48103448275862037</v>
      </c>
      <c r="LV183" s="15">
        <f>Tabla24[[#This Row],[PAS_DUR_COR_COD_ROS_TG_TOT]]-Tabla24[[#This Row],[ESC_DUR_COR_COD_ROS_TG_TOT]]</f>
        <v>275.7208333333333</v>
      </c>
      <c r="LW183" s="15">
        <f>Tabla24[[#This Row],[PAS_NUM_COR_COD_ESC_TG_NEG]]-Tabla24[[#This Row],[ESC_NUM_COR_COD_ESC_TG_NEG]]</f>
        <v>-1.7000000000000002</v>
      </c>
      <c r="LX183" s="15">
        <f>Tabla24[[#This Row],[PAS_DUR_COR_COD_ESC_TG_NEG]]-Tabla24[[#This Row],[ESC_DUR_COR_COD_ESC_TG_NEG]]</f>
        <v>-306.78431372549028</v>
      </c>
      <c r="LY183" s="15">
        <f>Tabla24[[#This Row],[PAS_NUM_COR_COD_ESC_TG_NEU]]-Tabla24[[#This Row],[ESC_NUM_COR_COD_ESC_TG_NEU]]</f>
        <v>-1.4499999999999997</v>
      </c>
      <c r="LZ183" s="15">
        <f>Tabla24[[#This Row],[PAS_DUR_COR_COD_ESC_TG_NEU]]-Tabla24[[#This Row],[ESC_DUR_COR_COD_ESC_TG_NEU]]</f>
        <v>-388.47777777777787</v>
      </c>
      <c r="MA183" s="15">
        <f>Tabla24[[#This Row],[PAS_NUM_COR_COD_ESC_TG_POS]]-Tabla24[[#This Row],[ESC_NUM_COR_COD_ESC_TG_POS]]</f>
        <v>-4.9999999999999822E-2</v>
      </c>
      <c r="MB183" s="15">
        <f>Tabla24[[#This Row],[PAS_DUR_COR_COD_ESC_TG_POS]]-Tabla24[[#This Row],[ESC_DUR_COR_COD_ESC_TG_POS]]</f>
        <v>-234.94444444444457</v>
      </c>
      <c r="MC183" s="15">
        <f>Tabla24[[#This Row],[PAS_NUM_COR_COD_ESC_TG_TOT]]-Tabla24[[#This Row],[ESC_NUM_COR_COD_ESC_TG_TOT]]</f>
        <v>-1.0586206896551724</v>
      </c>
      <c r="MD183" s="15">
        <f>Tabla24[[#This Row],[PAS_DUR_COR_COD_ESC_TG_TOT]]-Tabla24[[#This Row],[ESC_DUR_COR_COD_ESC_TG_TOT]]</f>
        <v>-310.25606469002696</v>
      </c>
    </row>
    <row r="184" spans="1:342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  <c r="KY184" s="15">
        <f>Tabla24[[#This Row],[ROS_NUM_COR_COD_ROS_TG_NEG]]-Tabla24[[#This Row],[PAS_NUM_COR_COD_ROS_TG_NEG]]</f>
        <v>0.31666666666666643</v>
      </c>
      <c r="KZ184" s="15">
        <f>Tabla24[[#This Row],[ROS_DUR_COR_COD_ROS_TG_NEG]]-Tabla24[[#This Row],[PAS_DUR_COR_COD_ROS_TG_NEG]]</f>
        <v>-21.590643274853733</v>
      </c>
      <c r="LA184" s="15">
        <f>Tabla24[[#This Row],[ROS_NUM_COR_COD_ROS_TG_NEU]]-Tabla24[[#This Row],[PAS_NUM_COR_COD_ROS_TG_NEU]]</f>
        <v>1.333333333333333</v>
      </c>
      <c r="LB184" s="15">
        <f>Tabla24[[#This Row],[ROS_DUR_COR_COD_ROS_TG_NEU]]-Tabla24[[#This Row],[PAS_DUR_COR_COD_ROS_TG_NEU]]</f>
        <v>370</v>
      </c>
      <c r="LC184" s="15">
        <f>Tabla24[[#This Row],[ROS_NUM_COR_COD_ROS_TG_POS]]-Tabla24[[#This Row],[PAS_NUM_COR_COD_ROS_TG_POS]]</f>
        <v>-1.3529411764705879</v>
      </c>
      <c r="LD184" s="15">
        <f>Tabla24[[#This Row],[ROS_DUR_COR_COD_ROS_TG_POS]]-Tabla24[[#This Row],[PAS_DUR_COR_COD_ROS_TG_POS]]</f>
        <v>-142.00833333333344</v>
      </c>
      <c r="LE184" s="15">
        <f>Tabla24[[#This Row],[ROS_NUM_COR_COD_ROS_TG_TOT]]-Tabla24[[#This Row],[PAS_NUM_COR_COD_ROS_TG_TOT]]</f>
        <v>9.740259740259738E-2</v>
      </c>
      <c r="LF184" s="15">
        <f>Tabla24[[#This Row],[ROS_DUR_COR_COD_ROS_TG_TOT]]-Tabla24[[#This Row],[PAS_DUR_COR_COD_ROS_TG_TOT]]</f>
        <v>62.375</v>
      </c>
      <c r="LG184" s="15">
        <f>Tabla24[[#This Row],[ROS_NUM_COR_COD_ESC_TG_NEG]]-Tabla24[[#This Row],[PAS_NUM_COR_COD_ESC_TG_NEG]]</f>
        <v>-1.3666666666666667</v>
      </c>
      <c r="LH184" s="15">
        <f>Tabla24[[#This Row],[ROS_DUR_COR_COD_ESC_TG_NEG]]-Tabla24[[#This Row],[PAS_DUR_COR_COD_ESC_TG_NEG]]</f>
        <v>-559.84761904761911</v>
      </c>
      <c r="LI184" s="15">
        <f>Tabla24[[#This Row],[ROS_NUM_COR_COD_ESC_TG_NEU]]-Tabla24[[#This Row],[PAS_NUM_COR_COD_ESC_TG_NEU]]</f>
        <v>-1.1111111111111112</v>
      </c>
      <c r="LJ184" s="15">
        <f>Tabla24[[#This Row],[ROS_NUM_COR_COD_ESC_TG_NEG]]-Tabla24[[#This Row],[PAS_NUM_COR_COD_ESC_TG_NEG]]</f>
        <v>-1.3666666666666667</v>
      </c>
      <c r="LK184" s="15">
        <f>Tabla24[[#This Row],[ROS_NUM_COR_COD_ESC_TG_POS]]-Tabla24[[#This Row],[PAS_NUM_COR_COD_ESC_TG_POS]]</f>
        <v>-0.12352941176470589</v>
      </c>
      <c r="LL184" s="15">
        <f>Tabla24[[#This Row],[ROS_DUR_COR_COD_ESC_TG_POS]]-Tabla24[[#This Row],[PAS_DUR_COR_COD_ESC_TG_POS]]</f>
        <v>-101.59615384615381</v>
      </c>
      <c r="LM184" s="15">
        <f>Tabla24[[#This Row],[ROS_NUM_COR_COD_ESC_TG_TOT]]-Tabla24[[#This Row],[PAS_NUM_COR_COD_ESC_TG_TOT]]</f>
        <v>-0.87792207792207799</v>
      </c>
      <c r="LN184" s="15">
        <f>Tabla24[[#This Row],[ROS_DUR_COR_COD_ESC_TG_TOT]]-Tabla24[[#This Row],[PAS_DUR_COR_COD_ESC_TG_TOT]]</f>
        <v>-450.15000000000009</v>
      </c>
      <c r="LO184" s="15">
        <f>Tabla24[[#This Row],[PAS_NUM_COR_COD_ROS_TG_NEG]]-Tabla24[[#This Row],[ESC_NUM_COR_COD_ROS_TG_NEG]]</f>
        <v>-0.36428571428571432</v>
      </c>
      <c r="LP184" s="15">
        <f>Tabla24[[#This Row],[PAS_DUR_COR_COD_ROS_TG_NEG]]-Tabla24[[#This Row],[ESC_DUR_COR_COD_ROS_TG_NEG]]</f>
        <v>-278.79824561403518</v>
      </c>
      <c r="LQ184" s="15">
        <f>Tabla24[[#This Row],[PAS_NUM_COR_COD_ROS_TG_NEU]]-Tabla24[[#This Row],[ESC_NUM_COR_COD_ROS_TG_NEU]]</f>
        <v>-0.22222222222222232</v>
      </c>
      <c r="LR184" s="15">
        <f>Tabla24[[#This Row],[PAS_DUR_COR_COD_ROS_TG_NEU]]-Tabla24[[#This Row],[ESC_DUR_COR_COD_ROS_TG_NEU]]</f>
        <v>-336.66666666666674</v>
      </c>
      <c r="LS184" s="15">
        <f>Tabla24[[#This Row],[PAS_NUM_COR_COD_ROS_TG_POS]]-Tabla24[[#This Row],[ESC_NUM_COR_COD_ROS_TG_POS]]</f>
        <v>3.1307189542483655</v>
      </c>
      <c r="LT184" s="15">
        <f>Tabla24[[#This Row],[PAS_DUR_COR_COD_ROS_TG_POS]]-Tabla24[[#This Row],[ESC_DUR_COR_COD_ROS_TG_POS]]</f>
        <v>588.63333333333344</v>
      </c>
      <c r="LU184" s="15">
        <f>Tabla24[[#This Row],[PAS_NUM_COR_COD_ROS_TG_TOT]]-Tabla24[[#This Row],[ESC_NUM_COR_COD_ROS_TG_TOT]]</f>
        <v>0.90545454545454529</v>
      </c>
      <c r="LV184" s="15">
        <f>Tabla24[[#This Row],[PAS_DUR_COR_COD_ROS_TG_TOT]]-Tabla24[[#This Row],[ESC_DUR_COR_COD_ROS_TG_TOT]]</f>
        <v>-68.6875</v>
      </c>
      <c r="LW184" s="15">
        <f>Tabla24[[#This Row],[PAS_NUM_COR_COD_ESC_TG_NEG]]-Tabla24[[#This Row],[ESC_NUM_COR_COD_ESC_TG_NEG]]</f>
        <v>1.5571428571428574</v>
      </c>
      <c r="LX184" s="15">
        <f>Tabla24[[#This Row],[PAS_DUR_COR_COD_ESC_TG_NEG]]-Tabla24[[#This Row],[ESC_DUR_COR_COD_ESC_TG_NEG]]</f>
        <v>-97.199999999999818</v>
      </c>
      <c r="LY184" s="15">
        <f>Tabla24[[#This Row],[PAS_NUM_COR_COD_ESC_TG_NEU]]-Tabla24[[#This Row],[ESC_NUM_COR_COD_ESC_TG_NEU]]</f>
        <v>0.22222222222222232</v>
      </c>
      <c r="LZ184" s="15">
        <f>Tabla24[[#This Row],[PAS_DUR_COR_COD_ESC_TG_NEU]]-Tabla24[[#This Row],[ESC_DUR_COR_COD_ESC_TG_NEU]]</f>
        <v>281.50000000000011</v>
      </c>
      <c r="MA184" s="15">
        <f>Tabla24[[#This Row],[PAS_NUM_COR_COD_ESC_TG_POS]]-Tabla24[[#This Row],[ESC_NUM_COR_COD_ESC_TG_POS]]</f>
        <v>-1.509803921568627</v>
      </c>
      <c r="MB184" s="15">
        <f>Tabla24[[#This Row],[PAS_DUR_COR_COD_ESC_TG_POS]]-Tabla24[[#This Row],[ESC_DUR_COR_COD_ESC_TG_POS]]</f>
        <v>34.846153846153811</v>
      </c>
      <c r="MC184" s="15">
        <f>Tabla24[[#This Row],[PAS_NUM_COR_COD_ESC_TG_TOT]]-Tabla24[[#This Row],[ESC_NUM_COR_COD_ESC_TG_TOT]]</f>
        <v>4.3636363636363473E-2</v>
      </c>
      <c r="MD184" s="15">
        <f>Tabla24[[#This Row],[PAS_DUR_COR_COD_ESC_TG_TOT]]-Tabla24[[#This Row],[ESC_DUR_COR_COD_ESC_TG_TOT]]</f>
        <v>147.53888888888901</v>
      </c>
    </row>
    <row r="185" spans="1:342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  <c r="KY185" s="15">
        <f>Tabla24[[#This Row],[ROS_NUM_COR_COD_ROS_TG_NEG]]-Tabla24[[#This Row],[PAS_NUM_COR_COD_ROS_TG_NEG]]</f>
        <v>-0.83333333333333348</v>
      </c>
      <c r="KZ185" s="15">
        <f>Tabla24[[#This Row],[ROS_DUR_COR_COD_ROS_TG_NEG]]-Tabla24[[#This Row],[PAS_DUR_COR_COD_ROS_TG_NEG]]</f>
        <v>463.79999999999995</v>
      </c>
      <c r="LA185" s="15">
        <f>Tabla24[[#This Row],[ROS_NUM_COR_COD_ROS_TG_NEU]]-Tabla24[[#This Row],[PAS_NUM_COR_COD_ROS_TG_NEU]]</f>
        <v>0.59999999999999964</v>
      </c>
      <c r="LB185" s="15">
        <f>Tabla24[[#This Row],[ROS_DUR_COR_COD_ROS_TG_NEU]]-Tabla24[[#This Row],[PAS_DUR_COR_COD_ROS_TG_NEU]]</f>
        <v>386.41666666666674</v>
      </c>
      <c r="LC185" s="15">
        <f>Tabla24[[#This Row],[ROS_NUM_COR_COD_ROS_TG_POS]]-Tabla24[[#This Row],[PAS_NUM_COR_COD_ROS_TG_POS]]</f>
        <v>0.155555555555555</v>
      </c>
      <c r="LD185" s="15">
        <f>Tabla24[[#This Row],[ROS_DUR_COR_COD_ROS_TG_POS]]-Tabla24[[#This Row],[PAS_DUR_COR_COD_ROS_TG_POS]]</f>
        <v>499.54166666666674</v>
      </c>
      <c r="LE185" s="15">
        <f>Tabla24[[#This Row],[ROS_NUM_COR_COD_ROS_TG_TOT]]-Tabla24[[#This Row],[PAS_NUM_COR_COD_ROS_TG_TOT]]</f>
        <v>-2.3809523809523725E-3</v>
      </c>
      <c r="LF185" s="15">
        <f>Tabla24[[#This Row],[ROS_DUR_COR_COD_ROS_TG_TOT]]-Tabla24[[#This Row],[PAS_DUR_COR_COD_ROS_TG_TOT]]</f>
        <v>453.05555555555566</v>
      </c>
      <c r="LG185" s="15">
        <f>Tabla24[[#This Row],[ROS_NUM_COR_COD_ESC_TG_NEG]]-Tabla24[[#This Row],[PAS_NUM_COR_COD_ESC_TG_NEG]]</f>
        <v>0.87777777777777777</v>
      </c>
      <c r="LH185" s="15">
        <f>Tabla24[[#This Row],[ROS_DUR_COR_COD_ESC_TG_NEG]]-Tabla24[[#This Row],[PAS_DUR_COR_COD_ESC_TG_NEG]]</f>
        <v>965.86666666666656</v>
      </c>
      <c r="LI185" s="15">
        <f>Tabla24[[#This Row],[ROS_NUM_COR_COD_ESC_TG_NEU]]-Tabla24[[#This Row],[PAS_NUM_COR_COD_ESC_TG_NEU]]</f>
        <v>-0.89999999999999991</v>
      </c>
      <c r="LJ185" s="15">
        <f>Tabla24[[#This Row],[ROS_NUM_COR_COD_ESC_TG_NEG]]-Tabla24[[#This Row],[PAS_NUM_COR_COD_ESC_TG_NEG]]</f>
        <v>0.87777777777777777</v>
      </c>
      <c r="LK185" s="15">
        <f>Tabla24[[#This Row],[ROS_NUM_COR_COD_ESC_TG_POS]]-Tabla24[[#This Row],[PAS_NUM_COR_COD_ESC_TG_POS]]</f>
        <v>-0.27222222222222214</v>
      </c>
      <c r="LL185" s="15">
        <f>Tabla24[[#This Row],[ROS_DUR_COR_COD_ESC_TG_POS]]-Tabla24[[#This Row],[PAS_DUR_COR_COD_ESC_TG_POS]]</f>
        <v>375.42307692307691</v>
      </c>
      <c r="LM185" s="15">
        <f>Tabla24[[#This Row],[ROS_NUM_COR_COD_ESC_TG_TOT]]-Tabla24[[#This Row],[PAS_NUM_COR_COD_ESC_TG_TOT]]</f>
        <v>-0.12857142857142856</v>
      </c>
      <c r="LN185" s="15">
        <f>Tabla24[[#This Row],[ROS_DUR_COR_COD_ESC_TG_TOT]]-Tabla24[[#This Row],[PAS_DUR_COR_COD_ESC_TG_TOT]]</f>
        <v>545.98168498168502</v>
      </c>
      <c r="LO185" s="15">
        <f>Tabla24[[#This Row],[PAS_NUM_COR_COD_ROS_TG_NEG]]-Tabla24[[#This Row],[ESC_NUM_COR_COD_ROS_TG_NEG]]</f>
        <v>3</v>
      </c>
      <c r="LP185" s="15">
        <f>Tabla24[[#This Row],[PAS_DUR_COR_COD_ROS_TG_NEG]]-Tabla24[[#This Row],[ESC_DUR_COR_COD_ROS_TG_NEG]]</f>
        <v>601.20000000000005</v>
      </c>
      <c r="LQ185" s="15">
        <f>Tabla24[[#This Row],[PAS_NUM_COR_COD_ROS_TG_NEU]]-Tabla24[[#This Row],[ESC_NUM_COR_COD_ROS_TG_NEU]]</f>
        <v>0.72222222222222232</v>
      </c>
      <c r="LR185" s="15">
        <f>Tabla24[[#This Row],[PAS_DUR_COR_COD_ROS_TG_NEU]]-Tabla24[[#This Row],[ESC_DUR_COR_COD_ROS_TG_NEU]]</f>
        <v>149.20833333333326</v>
      </c>
      <c r="LS185" s="15">
        <f>Tabla24[[#This Row],[PAS_NUM_COR_COD_ROS_TG_POS]]-Tabla24[[#This Row],[ESC_NUM_COR_COD_ROS_TG_POS]]</f>
        <v>2.2750000000000004</v>
      </c>
      <c r="LT185" s="15">
        <f>Tabla24[[#This Row],[PAS_DUR_COR_COD_ROS_TG_POS]]-Tabla24[[#This Row],[ESC_DUR_COR_COD_ROS_TG_POS]]</f>
        <v>372.875</v>
      </c>
      <c r="LU185" s="15">
        <f>Tabla24[[#This Row],[PAS_NUM_COR_COD_ROS_TG_TOT]]-Tabla24[[#This Row],[ESC_NUM_COR_COD_ROS_TG_TOT]]</f>
        <v>1.9466666666666668</v>
      </c>
      <c r="LV185" s="15">
        <f>Tabla24[[#This Row],[PAS_DUR_COR_COD_ROS_TG_TOT]]-Tabla24[[#This Row],[ESC_DUR_COR_COD_ROS_TG_TOT]]</f>
        <v>339.1209150326797</v>
      </c>
      <c r="LW185" s="15">
        <f>Tabla24[[#This Row],[PAS_NUM_COR_COD_ESC_TG_NEG]]-Tabla24[[#This Row],[ESC_NUM_COR_COD_ESC_TG_NEG]]</f>
        <v>-2.7250000000000001</v>
      </c>
      <c r="LX185" s="15">
        <f>Tabla24[[#This Row],[PAS_DUR_COR_COD_ESC_TG_NEG]]-Tabla24[[#This Row],[ESC_DUR_COR_COD_ESC_TG_NEG]]</f>
        <v>-823.14166666666665</v>
      </c>
      <c r="LY185" s="15">
        <f>Tabla24[[#This Row],[PAS_NUM_COR_COD_ESC_TG_NEU]]-Tabla24[[#This Row],[ESC_NUM_COR_COD_ESC_TG_NEU]]</f>
        <v>-0.43333333333333357</v>
      </c>
      <c r="LZ185" s="15">
        <f>Tabla24[[#This Row],[PAS_DUR_COR_COD_ESC_TG_NEU]]-Tabla24[[#This Row],[ESC_DUR_COR_COD_ESC_TG_NEU]]</f>
        <v>-286.28571428571422</v>
      </c>
      <c r="MA185" s="15">
        <f>Tabla24[[#This Row],[PAS_NUM_COR_COD_ESC_TG_POS]]-Tabla24[[#This Row],[ESC_NUM_COR_COD_ESC_TG_POS]]</f>
        <v>-1.7000000000000002</v>
      </c>
      <c r="MB185" s="15">
        <f>Tabla24[[#This Row],[PAS_DUR_COR_COD_ESC_TG_POS]]-Tabla24[[#This Row],[ESC_DUR_COR_COD_ESC_TG_POS]]</f>
        <v>-477.49450549450557</v>
      </c>
      <c r="MC185" s="15">
        <f>Tabla24[[#This Row],[PAS_NUM_COR_COD_ESC_TG_TOT]]-Tabla24[[#This Row],[ESC_NUM_COR_COD_ESC_TG_TOT]]</f>
        <v>-1.5699999999999994</v>
      </c>
      <c r="MD185" s="15">
        <f>Tabla24[[#This Row],[PAS_DUR_COR_COD_ESC_TG_TOT]]-Tabla24[[#This Row],[ESC_DUR_COR_COD_ESC_TG_TOT]]</f>
        <v>-541.99567099567093</v>
      </c>
    </row>
    <row r="186" spans="1:342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  <c r="KY186" s="15">
        <f>Tabla24[[#This Row],[ROS_NUM_COR_COD_ROS_TG_NEG]]-Tabla24[[#This Row],[PAS_NUM_COR_COD_ROS_TG_NEG]]</f>
        <v>0</v>
      </c>
      <c r="KZ186" s="15">
        <f>Tabla24[[#This Row],[ROS_DUR_COR_COD_ROS_TG_NEG]]-Tabla24[[#This Row],[PAS_DUR_COR_COD_ROS_TG_NEG]]</f>
        <v>0</v>
      </c>
      <c r="LA186" s="15">
        <f>Tabla24[[#This Row],[ROS_NUM_COR_COD_ROS_TG_NEU]]-Tabla24[[#This Row],[PAS_NUM_COR_COD_ROS_TG_NEU]]</f>
        <v>0</v>
      </c>
      <c r="LB186" s="15">
        <f>Tabla24[[#This Row],[ROS_DUR_COR_COD_ROS_TG_NEU]]-Tabla24[[#This Row],[PAS_DUR_COR_COD_ROS_TG_NEU]]</f>
        <v>0</v>
      </c>
      <c r="LC186" s="15">
        <f>Tabla24[[#This Row],[ROS_NUM_COR_COD_ROS_TG_POS]]-Tabla24[[#This Row],[PAS_NUM_COR_COD_ROS_TG_POS]]</f>
        <v>0</v>
      </c>
      <c r="LD186" s="15">
        <f>Tabla24[[#This Row],[ROS_DUR_COR_COD_ROS_TG_POS]]-Tabla24[[#This Row],[PAS_DUR_COR_COD_ROS_TG_POS]]</f>
        <v>0</v>
      </c>
      <c r="LE186" s="15">
        <f>Tabla24[[#This Row],[ROS_NUM_COR_COD_ROS_TG_TOT]]-Tabla24[[#This Row],[PAS_NUM_COR_COD_ROS_TG_TOT]]</f>
        <v>0</v>
      </c>
      <c r="LF186" s="15">
        <f>Tabla24[[#This Row],[ROS_DUR_COR_COD_ROS_TG_TOT]]-Tabla24[[#This Row],[PAS_DUR_COR_COD_ROS_TG_TOT]]</f>
        <v>0</v>
      </c>
      <c r="LG186" s="15">
        <f>Tabla24[[#This Row],[ROS_NUM_COR_COD_ESC_TG_NEG]]-Tabla24[[#This Row],[PAS_NUM_COR_COD_ESC_TG_NEG]]</f>
        <v>0</v>
      </c>
      <c r="LH186" s="15">
        <f>Tabla24[[#This Row],[ROS_DUR_COR_COD_ESC_TG_NEG]]-Tabla24[[#This Row],[PAS_DUR_COR_COD_ESC_TG_NEG]]</f>
        <v>0</v>
      </c>
      <c r="LI186" s="15">
        <f>Tabla24[[#This Row],[ROS_NUM_COR_COD_ESC_TG_NEU]]-Tabla24[[#This Row],[PAS_NUM_COR_COD_ESC_TG_NEU]]</f>
        <v>0</v>
      </c>
      <c r="LJ186" s="15">
        <f>Tabla24[[#This Row],[ROS_NUM_COR_COD_ESC_TG_NEG]]-Tabla24[[#This Row],[PAS_NUM_COR_COD_ESC_TG_NEG]]</f>
        <v>0</v>
      </c>
      <c r="LK186" s="15">
        <f>Tabla24[[#This Row],[ROS_NUM_COR_COD_ESC_TG_POS]]-Tabla24[[#This Row],[PAS_NUM_COR_COD_ESC_TG_POS]]</f>
        <v>0</v>
      </c>
      <c r="LL186" s="15">
        <f>Tabla24[[#This Row],[ROS_DUR_COR_COD_ESC_TG_POS]]-Tabla24[[#This Row],[PAS_DUR_COR_COD_ESC_TG_POS]]</f>
        <v>0</v>
      </c>
      <c r="LM186" s="15">
        <f>Tabla24[[#This Row],[ROS_NUM_COR_COD_ESC_TG_TOT]]-Tabla24[[#This Row],[PAS_NUM_COR_COD_ESC_TG_TOT]]</f>
        <v>0</v>
      </c>
      <c r="LN186" s="15">
        <f>Tabla24[[#This Row],[ROS_DUR_COR_COD_ESC_TG_TOT]]-Tabla24[[#This Row],[PAS_DUR_COR_COD_ESC_TG_TOT]]</f>
        <v>0</v>
      </c>
      <c r="LO186" s="15">
        <f>Tabla24[[#This Row],[PAS_NUM_COR_COD_ROS_TG_NEG]]-Tabla24[[#This Row],[ESC_NUM_COR_COD_ROS_TG_NEG]]</f>
        <v>0</v>
      </c>
      <c r="LP186" s="15">
        <f>Tabla24[[#This Row],[PAS_DUR_COR_COD_ROS_TG_NEG]]-Tabla24[[#This Row],[ESC_DUR_COR_COD_ROS_TG_NEG]]</f>
        <v>0</v>
      </c>
      <c r="LQ186" s="15">
        <f>Tabla24[[#This Row],[PAS_NUM_COR_COD_ROS_TG_NEU]]-Tabla24[[#This Row],[ESC_NUM_COR_COD_ROS_TG_NEU]]</f>
        <v>0</v>
      </c>
      <c r="LR186" s="15">
        <f>Tabla24[[#This Row],[PAS_DUR_COR_COD_ROS_TG_NEU]]-Tabla24[[#This Row],[ESC_DUR_COR_COD_ROS_TG_NEU]]</f>
        <v>0</v>
      </c>
      <c r="LS186" s="15">
        <f>Tabla24[[#This Row],[PAS_NUM_COR_COD_ROS_TG_POS]]-Tabla24[[#This Row],[ESC_NUM_COR_COD_ROS_TG_POS]]</f>
        <v>0</v>
      </c>
      <c r="LT186" s="15">
        <f>Tabla24[[#This Row],[PAS_DUR_COR_COD_ROS_TG_POS]]-Tabla24[[#This Row],[ESC_DUR_COR_COD_ROS_TG_POS]]</f>
        <v>0</v>
      </c>
      <c r="LU186" s="15">
        <f>Tabla24[[#This Row],[PAS_NUM_COR_COD_ROS_TG_TOT]]-Tabla24[[#This Row],[ESC_NUM_COR_COD_ROS_TG_TOT]]</f>
        <v>0</v>
      </c>
      <c r="LV186" s="15">
        <f>Tabla24[[#This Row],[PAS_DUR_COR_COD_ROS_TG_TOT]]-Tabla24[[#This Row],[ESC_DUR_COR_COD_ROS_TG_TOT]]</f>
        <v>0</v>
      </c>
      <c r="LW186" s="15">
        <f>Tabla24[[#This Row],[PAS_NUM_COR_COD_ESC_TG_NEG]]-Tabla24[[#This Row],[ESC_NUM_COR_COD_ESC_TG_NEG]]</f>
        <v>0</v>
      </c>
      <c r="LX186" s="15">
        <f>Tabla24[[#This Row],[PAS_DUR_COR_COD_ESC_TG_NEG]]-Tabla24[[#This Row],[ESC_DUR_COR_COD_ESC_TG_NEG]]</f>
        <v>0</v>
      </c>
      <c r="LY186" s="15">
        <f>Tabla24[[#This Row],[PAS_NUM_COR_COD_ESC_TG_NEU]]-Tabla24[[#This Row],[ESC_NUM_COR_COD_ESC_TG_NEU]]</f>
        <v>0</v>
      </c>
      <c r="LZ186" s="15">
        <f>Tabla24[[#This Row],[PAS_DUR_COR_COD_ESC_TG_NEU]]-Tabla24[[#This Row],[ESC_DUR_COR_COD_ESC_TG_NEU]]</f>
        <v>0</v>
      </c>
      <c r="MA186" s="15">
        <f>Tabla24[[#This Row],[PAS_NUM_COR_COD_ESC_TG_POS]]-Tabla24[[#This Row],[ESC_NUM_COR_COD_ESC_TG_POS]]</f>
        <v>0</v>
      </c>
      <c r="MB186" s="15">
        <f>Tabla24[[#This Row],[PAS_DUR_COR_COD_ESC_TG_POS]]-Tabla24[[#This Row],[ESC_DUR_COR_COD_ESC_TG_POS]]</f>
        <v>0</v>
      </c>
      <c r="MC186" s="15">
        <f>Tabla24[[#This Row],[PAS_NUM_COR_COD_ESC_TG_TOT]]-Tabla24[[#This Row],[ESC_NUM_COR_COD_ESC_TG_TOT]]</f>
        <v>0</v>
      </c>
      <c r="MD186" s="15">
        <f>Tabla24[[#This Row],[PAS_DUR_COR_COD_ESC_TG_TOT]]-Tabla24[[#This Row],[ESC_DUR_COR_COD_ESC_TG_TOT]]</f>
        <v>0</v>
      </c>
    </row>
    <row r="187" spans="1:342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  <c r="KY187" s="15">
        <f>Tabla24[[#This Row],[ROS_NUM_COR_COD_ROS_TG_NEG]]-Tabla24[[#This Row],[PAS_NUM_COR_COD_ROS_TG_NEG]]</f>
        <v>-0.11695906432748537</v>
      </c>
      <c r="KZ187" s="15">
        <f>Tabla24[[#This Row],[ROS_DUR_COR_COD_ROS_TG_NEG]]-Tabla24[[#This Row],[PAS_DUR_COR_COD_ROS_TG_NEG]]</f>
        <v>119.95833333333337</v>
      </c>
      <c r="LA187" s="15">
        <f>Tabla24[[#This Row],[ROS_NUM_COR_COD_ROS_TG_NEU]]-Tabla24[[#This Row],[PAS_NUM_COR_COD_ROS_TG_NEU]]</f>
        <v>5.5555555555555802E-2</v>
      </c>
      <c r="LB187" s="15">
        <f>Tabla24[[#This Row],[ROS_DUR_COR_COD_ROS_TG_NEU]]-Tabla24[[#This Row],[PAS_DUR_COR_COD_ROS_TG_NEU]]</f>
        <v>-347.80555555555554</v>
      </c>
      <c r="LC187" s="15">
        <f>Tabla24[[#This Row],[ROS_NUM_COR_COD_ROS_TG_POS]]-Tabla24[[#This Row],[PAS_NUM_COR_COD_ROS_TG_POS]]</f>
        <v>0.71111111111111125</v>
      </c>
      <c r="LD187" s="15">
        <f>Tabla24[[#This Row],[ROS_DUR_COR_COD_ROS_TG_POS]]-Tabla24[[#This Row],[PAS_DUR_COR_COD_ROS_TG_POS]]</f>
        <v>-2.8823529411764639</v>
      </c>
      <c r="LE187" s="15">
        <f>Tabla24[[#This Row],[ROS_NUM_COR_COD_ROS_TG_TOT]]-Tabla24[[#This Row],[PAS_NUM_COR_COD_ROS_TG_TOT]]</f>
        <v>0.21637426900584833</v>
      </c>
      <c r="LF187" s="15">
        <f>Tabla24[[#This Row],[ROS_DUR_COR_COD_ROS_TG_TOT]]-Tabla24[[#This Row],[PAS_DUR_COR_COD_ROS_TG_TOT]]</f>
        <v>-65.80833333333328</v>
      </c>
      <c r="LG187" s="15">
        <f>Tabla24[[#This Row],[ROS_NUM_COR_COD_ESC_TG_NEG]]-Tabla24[[#This Row],[PAS_NUM_COR_COD_ESC_TG_NEG]]</f>
        <v>-1.9824561403508774</v>
      </c>
      <c r="LH187" s="15">
        <f>Tabla24[[#This Row],[ROS_DUR_COR_COD_ESC_TG_NEG]]-Tabla24[[#This Row],[PAS_DUR_COR_COD_ESC_TG_NEG]]</f>
        <v>-369.68421052631584</v>
      </c>
      <c r="LI187" s="15">
        <f>Tabla24[[#This Row],[ROS_NUM_COR_COD_ESC_TG_NEU]]-Tabla24[[#This Row],[PAS_NUM_COR_COD_ESC_TG_NEU]]</f>
        <v>-1.7222222222222221</v>
      </c>
      <c r="LJ187" s="15">
        <f>Tabla24[[#This Row],[ROS_NUM_COR_COD_ESC_TG_NEG]]-Tabla24[[#This Row],[PAS_NUM_COR_COD_ESC_TG_NEG]]</f>
        <v>-1.9824561403508774</v>
      </c>
      <c r="LK187" s="15">
        <f>Tabla24[[#This Row],[ROS_NUM_COR_COD_ESC_TG_POS]]-Tabla24[[#This Row],[PAS_NUM_COR_COD_ESC_TG_POS]]</f>
        <v>-1.0611111111111113</v>
      </c>
      <c r="LL187" s="15">
        <f>Tabla24[[#This Row],[ROS_DUR_COR_COD_ESC_TG_POS]]-Tabla24[[#This Row],[PAS_DUR_COR_COD_ESC_TG_POS]]</f>
        <v>-363.5625</v>
      </c>
      <c r="LM187" s="15">
        <f>Tabla24[[#This Row],[ROS_NUM_COR_COD_ESC_TG_TOT]]-Tabla24[[#This Row],[PAS_NUM_COR_COD_ESC_TG_TOT]]</f>
        <v>-1.5808966861598444</v>
      </c>
      <c r="LN187" s="15">
        <f>Tabla24[[#This Row],[ROS_DUR_COR_COD_ESC_TG_TOT]]-Tabla24[[#This Row],[PAS_DUR_COR_COD_ESC_TG_TOT]]</f>
        <v>-349.7342657342657</v>
      </c>
      <c r="LO187" s="15">
        <f>Tabla24[[#This Row],[PAS_NUM_COR_COD_ROS_TG_NEG]]-Tabla24[[#This Row],[ESC_NUM_COR_COD_ROS_TG_NEG]]</f>
        <v>1.1447368421052631</v>
      </c>
      <c r="LP187" s="15">
        <f>Tabla24[[#This Row],[PAS_DUR_COR_COD_ROS_TG_NEG]]-Tabla24[[#This Row],[ESC_DUR_COR_COD_ROS_TG_NEG]]</f>
        <v>-219.625</v>
      </c>
      <c r="LQ187" s="15">
        <f>Tabla24[[#This Row],[PAS_NUM_COR_COD_ROS_TG_NEU]]-Tabla24[[#This Row],[ESC_NUM_COR_COD_ROS_TG_NEU]]</f>
        <v>1.2777777777777777</v>
      </c>
      <c r="LR187" s="15">
        <f>Tabla24[[#This Row],[PAS_DUR_COR_COD_ROS_TG_NEU]]-Tabla24[[#This Row],[ESC_DUR_COR_COD_ROS_TG_NEU]]</f>
        <v>150.91666666666663</v>
      </c>
      <c r="LS187" s="15">
        <f>Tabla24[[#This Row],[PAS_NUM_COR_COD_ROS_TG_POS]]-Tabla24[[#This Row],[ESC_NUM_COR_COD_ROS_TG_POS]]</f>
        <v>1.4</v>
      </c>
      <c r="LT187" s="15">
        <f>Tabla24[[#This Row],[PAS_DUR_COR_COD_ROS_TG_POS]]-Tabla24[[#This Row],[ESC_DUR_COR_COD_ROS_TG_POS]]</f>
        <v>-14.450980392156907</v>
      </c>
      <c r="LU187" s="15">
        <f>Tabla24[[#This Row],[PAS_NUM_COR_COD_ROS_TG_TOT]]-Tabla24[[#This Row],[ESC_NUM_COR_COD_ROS_TG_TOT]]</f>
        <v>1.2680701754385963</v>
      </c>
      <c r="LV187" s="15">
        <f>Tabla24[[#This Row],[PAS_DUR_COR_COD_ROS_TG_TOT]]-Tabla24[[#This Row],[ESC_DUR_COR_COD_ROS_TG_TOT]]</f>
        <v>-39.844444444444548</v>
      </c>
      <c r="LW187" s="15">
        <f>Tabla24[[#This Row],[PAS_NUM_COR_COD_ESC_TG_NEG]]-Tabla24[[#This Row],[ESC_NUM_COR_COD_ESC_TG_NEG]]</f>
        <v>1.5657894736842106</v>
      </c>
      <c r="LX187" s="15">
        <f>Tabla24[[#This Row],[PAS_DUR_COR_COD_ESC_TG_NEG]]-Tabla24[[#This Row],[ESC_DUR_COR_COD_ESC_TG_NEG]]</f>
        <v>156.01754385964915</v>
      </c>
      <c r="LY187" s="15">
        <f>Tabla24[[#This Row],[PAS_NUM_COR_COD_ESC_TG_NEU]]-Tabla24[[#This Row],[ESC_NUM_COR_COD_ESC_TG_NEU]]</f>
        <v>3.2777777777777777</v>
      </c>
      <c r="LZ187" s="15">
        <f>Tabla24[[#This Row],[PAS_DUR_COR_COD_ESC_TG_NEU]]-Tabla24[[#This Row],[ESC_DUR_COR_COD_ESC_TG_NEU]]</f>
        <v>586.82352941176475</v>
      </c>
      <c r="MA187" s="15">
        <f>Tabla24[[#This Row],[PAS_NUM_COR_COD_ESC_TG_POS]]-Tabla24[[#This Row],[ESC_NUM_COR_COD_ESC_TG_POS]]</f>
        <v>1.4500000000000002</v>
      </c>
      <c r="MB187" s="15">
        <f>Tabla24[[#This Row],[PAS_DUR_COR_COD_ESC_TG_POS]]-Tabla24[[#This Row],[ESC_DUR_COR_COD_ESC_TG_POS]]</f>
        <v>204.5625</v>
      </c>
      <c r="MC187" s="15">
        <f>Tabla24[[#This Row],[PAS_NUM_COR_COD_ESC_TG_TOT]]-Tabla24[[#This Row],[ESC_NUM_COR_COD_ESC_TG_TOT]]</f>
        <v>2.1305263157894738</v>
      </c>
      <c r="MD187" s="15">
        <f>Tabla24[[#This Row],[PAS_DUR_COR_COD_ESC_TG_TOT]]-Tabla24[[#This Row],[ESC_DUR_COR_COD_ESC_TG_TOT]]</f>
        <v>223.55244755244752</v>
      </c>
    </row>
    <row r="188" spans="1:342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  <c r="KY188" s="15">
        <f>Tabla24[[#This Row],[ROS_NUM_COR_COD_ROS_TG_NEG]]-Tabla24[[#This Row],[PAS_NUM_COR_COD_ROS_TG_NEG]]</f>
        <v>1.1777777777777776</v>
      </c>
      <c r="KZ188" s="15">
        <f>Tabla24[[#This Row],[ROS_DUR_COR_COD_ROS_TG_NEG]]-Tabla24[[#This Row],[PAS_DUR_COR_COD_ROS_TG_NEG]]</f>
        <v>-300.80158730158735</v>
      </c>
      <c r="LA188" s="15">
        <f>Tabla24[[#This Row],[ROS_NUM_COR_COD_ROS_TG_NEU]]-Tabla24[[#This Row],[PAS_NUM_COR_COD_ROS_TG_NEU]]</f>
        <v>0.42690058479532134</v>
      </c>
      <c r="LB188" s="15">
        <f>Tabla24[[#This Row],[ROS_DUR_COR_COD_ROS_TG_NEU]]-Tabla24[[#This Row],[PAS_DUR_COR_COD_ROS_TG_NEU]]</f>
        <v>-268.70192307692309</v>
      </c>
      <c r="LC188" s="15">
        <f>Tabla24[[#This Row],[ROS_NUM_COR_COD_ROS_TG_POS]]-Tabla24[[#This Row],[PAS_NUM_COR_COD_ROS_TG_POS]]</f>
        <v>0.58888888888888902</v>
      </c>
      <c r="LD188" s="15">
        <f>Tabla24[[#This Row],[ROS_DUR_COR_COD_ROS_TG_POS]]-Tabla24[[#This Row],[PAS_DUR_COR_COD_ROS_TG_POS]]</f>
        <v>-143.82500000000005</v>
      </c>
      <c r="LE188" s="15">
        <f>Tabla24[[#This Row],[ROS_NUM_COR_COD_ROS_TG_TOT]]-Tabla24[[#This Row],[PAS_NUM_COR_COD_ROS_TG_TOT]]</f>
        <v>0.73383553044570027</v>
      </c>
      <c r="LF188" s="15">
        <f>Tabla24[[#This Row],[ROS_DUR_COR_COD_ROS_TG_TOT]]-Tabla24[[#This Row],[PAS_DUR_COR_COD_ROS_TG_TOT]]</f>
        <v>-238.2390476190476</v>
      </c>
      <c r="LG188" s="15">
        <f>Tabla24[[#This Row],[ROS_NUM_COR_COD_ESC_TG_NEG]]-Tabla24[[#This Row],[PAS_NUM_COR_COD_ESC_TG_NEG]]</f>
        <v>-1.0555555555555554</v>
      </c>
      <c r="LH188" s="15">
        <f>Tabla24[[#This Row],[ROS_DUR_COR_COD_ESC_TG_NEG]]-Tabla24[[#This Row],[PAS_DUR_COR_COD_ESC_TG_NEG]]</f>
        <v>-816.04761904761892</v>
      </c>
      <c r="LI188" s="15">
        <f>Tabla24[[#This Row],[ROS_NUM_COR_COD_ESC_TG_NEU]]-Tabla24[[#This Row],[PAS_NUM_COR_COD_ESC_TG_NEU]]</f>
        <v>-0.54385964912280738</v>
      </c>
      <c r="LJ188" s="15">
        <f>Tabla24[[#This Row],[ROS_NUM_COR_COD_ESC_TG_NEG]]-Tabla24[[#This Row],[PAS_NUM_COR_COD_ESC_TG_NEG]]</f>
        <v>-1.0555555555555554</v>
      </c>
      <c r="LK188" s="15">
        <f>Tabla24[[#This Row],[ROS_NUM_COR_COD_ESC_TG_POS]]-Tabla24[[#This Row],[PAS_NUM_COR_COD_ESC_TG_POS]]</f>
        <v>-0.52222222222222214</v>
      </c>
      <c r="LL188" s="15">
        <f>Tabla24[[#This Row],[ROS_DUR_COR_COD_ESC_TG_POS]]-Tabla24[[#This Row],[PAS_DUR_COR_COD_ESC_TG_POS]]</f>
        <v>-331.38461538461547</v>
      </c>
      <c r="LM188" s="15">
        <f>Tabla24[[#This Row],[ROS_NUM_COR_COD_ESC_TG_TOT]]-Tabla24[[#This Row],[PAS_NUM_COR_COD_ESC_TG_TOT]]</f>
        <v>-0.70935342121782785</v>
      </c>
      <c r="LN188" s="15">
        <f>Tabla24[[#This Row],[ROS_DUR_COR_COD_ESC_TG_TOT]]-Tabla24[[#This Row],[PAS_DUR_COR_COD_ESC_TG_TOT]]</f>
        <v>-497.0333333333333</v>
      </c>
      <c r="LO188" s="15">
        <f>Tabla24[[#This Row],[PAS_NUM_COR_COD_ROS_TG_NEG]]-Tabla24[[#This Row],[ESC_NUM_COR_COD_ROS_TG_NEG]]</f>
        <v>4.4444444444444731E-2</v>
      </c>
      <c r="LP188" s="15">
        <f>Tabla24[[#This Row],[PAS_DUR_COR_COD_ROS_TG_NEG]]-Tabla24[[#This Row],[ESC_DUR_COR_COD_ROS_TG_NEG]]</f>
        <v>-179.30952380952385</v>
      </c>
      <c r="LQ188" s="15">
        <f>Tabla24[[#This Row],[PAS_NUM_COR_COD_ROS_TG_NEU]]-Tabla24[[#This Row],[ESC_NUM_COR_COD_ROS_TG_NEU]]</f>
        <v>1.8092105263157894</v>
      </c>
      <c r="LR188" s="15">
        <f>Tabla24[[#This Row],[PAS_DUR_COR_COD_ROS_TG_NEU]]-Tabla24[[#This Row],[ESC_DUR_COR_COD_ROS_TG_NEU]]</f>
        <v>757.87692307692305</v>
      </c>
      <c r="LS188" s="15">
        <f>Tabla24[[#This Row],[PAS_NUM_COR_COD_ROS_TG_POS]]-Tabla24[[#This Row],[ESC_NUM_COR_COD_ROS_TG_POS]]</f>
        <v>2.0142857142857142</v>
      </c>
      <c r="LT188" s="15">
        <f>Tabla24[[#This Row],[PAS_DUR_COR_COD_ROS_TG_POS]]-Tabla24[[#This Row],[ESC_DUR_COR_COD_ROS_TG_POS]]</f>
        <v>120.70000000000005</v>
      </c>
      <c r="LU188" s="15">
        <f>Tabla24[[#This Row],[PAS_NUM_COR_COD_ROS_TG_TOT]]-Tabla24[[#This Row],[ESC_NUM_COR_COD_ROS_TG_TOT]]</f>
        <v>1.1920903954802258</v>
      </c>
      <c r="LV188" s="15">
        <f>Tabla24[[#This Row],[PAS_DUR_COR_COD_ROS_TG_TOT]]-Tabla24[[#This Row],[ESC_DUR_COR_COD_ROS_TG_TOT]]</f>
        <v>211.42673992674008</v>
      </c>
      <c r="LW188" s="15">
        <f>Tabla24[[#This Row],[PAS_NUM_COR_COD_ESC_TG_NEG]]-Tabla24[[#This Row],[ESC_NUM_COR_COD_ESC_TG_NEG]]</f>
        <v>1.3888888888888888</v>
      </c>
      <c r="LX188" s="15">
        <f>Tabla24[[#This Row],[PAS_DUR_COR_COD_ESC_TG_NEG]]-Tabla24[[#This Row],[ESC_DUR_COR_COD_ESC_TG_NEG]]</f>
        <v>640.66666666666663</v>
      </c>
      <c r="LY188" s="15">
        <f>Tabla24[[#This Row],[PAS_NUM_COR_COD_ESC_TG_NEU]]-Tabla24[[#This Row],[ESC_NUM_COR_COD_ESC_TG_NEU]]</f>
        <v>0.46052631578947389</v>
      </c>
      <c r="LZ188" s="15">
        <f>Tabla24[[#This Row],[PAS_DUR_COR_COD_ESC_TG_NEU]]-Tabla24[[#This Row],[ESC_DUR_COR_COD_ESC_TG_NEU]]</f>
        <v>549.56060606060601</v>
      </c>
      <c r="MA188" s="15">
        <f>Tabla24[[#This Row],[PAS_NUM_COR_COD_ESC_TG_POS]]-Tabla24[[#This Row],[ESC_NUM_COR_COD_ESC_TG_POS]]</f>
        <v>-1.4142857142857146</v>
      </c>
      <c r="MB188" s="15">
        <f>Tabla24[[#This Row],[PAS_DUR_COR_COD_ESC_TG_POS]]-Tabla24[[#This Row],[ESC_DUR_COR_COD_ESC_TG_POS]]</f>
        <v>55.241758241758362</v>
      </c>
      <c r="MC188" s="15">
        <f>Tabla24[[#This Row],[PAS_NUM_COR_COD_ESC_TG_TOT]]-Tabla24[[#This Row],[ESC_NUM_COR_COD_ESC_TG_TOT]]</f>
        <v>0.25564971751412413</v>
      </c>
      <c r="MD188" s="15">
        <f>Tabla24[[#This Row],[PAS_DUR_COR_COD_ESC_TG_TOT]]-Tabla24[[#This Row],[ESC_DUR_COR_COD_ESC_TG_TOT]]</f>
        <v>395.84649122807014</v>
      </c>
    </row>
    <row r="189" spans="1:342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  <c r="KY189" s="15">
        <f>Tabla24[[#This Row],[ROS_NUM_COR_COD_ROS_TG_NEG]]-Tabla24[[#This Row],[PAS_NUM_COR_COD_ROS_TG_NEG]]</f>
        <v>1.35</v>
      </c>
      <c r="KZ189" s="15">
        <f>Tabla24[[#This Row],[ROS_DUR_COR_COD_ROS_TG_NEG]]-Tabla24[[#This Row],[PAS_DUR_COR_COD_ROS_TG_NEG]]</f>
        <v>487.52499999999998</v>
      </c>
      <c r="LA189" s="15">
        <f>Tabla24[[#This Row],[ROS_NUM_COR_COD_ROS_TG_NEU]]-Tabla24[[#This Row],[PAS_NUM_COR_COD_ROS_TG_NEU]]</f>
        <v>2.388157894736842</v>
      </c>
      <c r="LB189" s="15">
        <f>Tabla24[[#This Row],[ROS_DUR_COR_COD_ROS_TG_NEU]]-Tabla24[[#This Row],[PAS_DUR_COR_COD_ROS_TG_NEU]]</f>
        <v>440.5</v>
      </c>
      <c r="LC189" s="15">
        <f>Tabla24[[#This Row],[ROS_NUM_COR_COD_ROS_TG_POS]]-Tabla24[[#This Row],[PAS_NUM_COR_COD_ROS_TG_POS]]</f>
        <v>0.25</v>
      </c>
      <c r="LD189" s="15">
        <f>Tabla24[[#This Row],[ROS_DUR_COR_COD_ROS_TG_POS]]-Tabla24[[#This Row],[PAS_DUR_COR_COD_ROS_TG_POS]]</f>
        <v>149.46666666666658</v>
      </c>
      <c r="LE189" s="15">
        <f>Tabla24[[#This Row],[ROS_NUM_COR_COD_ROS_TG_TOT]]-Tabla24[[#This Row],[PAS_NUM_COR_COD_ROS_TG_TOT]]</f>
        <v>1.2405475880052155</v>
      </c>
      <c r="LF189" s="15">
        <f>Tabla24[[#This Row],[ROS_DUR_COR_COD_ROS_TG_TOT]]-Tabla24[[#This Row],[PAS_DUR_COR_COD_ROS_TG_TOT]]</f>
        <v>346.17378917378915</v>
      </c>
      <c r="LG189" s="15">
        <f>Tabla24[[#This Row],[ROS_NUM_COR_COD_ESC_TG_NEG]]-Tabla24[[#This Row],[PAS_NUM_COR_COD_ESC_TG_NEG]]</f>
        <v>-0.39999999999999991</v>
      </c>
      <c r="LH189" s="15">
        <f>Tabla24[[#This Row],[ROS_DUR_COR_COD_ESC_TG_NEG]]-Tabla24[[#This Row],[PAS_DUR_COR_COD_ESC_TG_NEG]]</f>
        <v>-252.74264705882354</v>
      </c>
      <c r="LI189" s="15">
        <f>Tabla24[[#This Row],[ROS_NUM_COR_COD_ESC_TG_NEU]]-Tabla24[[#This Row],[PAS_NUM_COR_COD_ESC_TG_NEU]]</f>
        <v>-1.4342105263157894</v>
      </c>
      <c r="LJ189" s="15">
        <f>Tabla24[[#This Row],[ROS_NUM_COR_COD_ESC_TG_NEG]]-Tabla24[[#This Row],[PAS_NUM_COR_COD_ESC_TG_NEG]]</f>
        <v>-0.39999999999999991</v>
      </c>
      <c r="LK189" s="15">
        <f>Tabla24[[#This Row],[ROS_NUM_COR_COD_ESC_TG_POS]]-Tabla24[[#This Row],[PAS_NUM_COR_COD_ESC_TG_POS]]</f>
        <v>-0.79999999999999982</v>
      </c>
      <c r="LL189" s="15">
        <f>Tabla24[[#This Row],[ROS_DUR_COR_COD_ESC_TG_POS]]-Tabla24[[#This Row],[PAS_DUR_COR_COD_ESC_TG_POS]]</f>
        <v>-298.98611111111109</v>
      </c>
      <c r="LM189" s="15">
        <f>Tabla24[[#This Row],[ROS_NUM_COR_COD_ESC_TG_TOT]]-Tabla24[[#This Row],[PAS_NUM_COR_COD_ESC_TG_TOT]]</f>
        <v>-0.84941329856584114</v>
      </c>
      <c r="LN189" s="15">
        <f>Tabla24[[#This Row],[ROS_DUR_COR_COD_ESC_TG_TOT]]-Tabla24[[#This Row],[PAS_DUR_COR_COD_ESC_TG_TOT]]</f>
        <v>-281.25543478260875</v>
      </c>
      <c r="LO189" s="15">
        <f>Tabla24[[#This Row],[PAS_NUM_COR_COD_ROS_TG_NEG]]-Tabla24[[#This Row],[ESC_NUM_COR_COD_ROS_TG_NEG]]</f>
        <v>1.95</v>
      </c>
      <c r="LP189" s="15">
        <f>Tabla24[[#This Row],[PAS_DUR_COR_COD_ROS_TG_NEG]]-Tabla24[[#This Row],[ESC_DUR_COR_COD_ROS_TG_NEG]]</f>
        <v>384.85</v>
      </c>
      <c r="LQ189" s="15">
        <f>Tabla24[[#This Row],[PAS_NUM_COR_COD_ROS_TG_NEU]]-Tabla24[[#This Row],[ESC_NUM_COR_COD_ROS_TG_NEU]]</f>
        <v>2.486842105263158</v>
      </c>
      <c r="LR189" s="15">
        <f>Tabla24[[#This Row],[PAS_DUR_COR_COD_ROS_TG_NEU]]-Tabla24[[#This Row],[ESC_DUR_COR_COD_ROS_TG_NEU]]</f>
        <v>464.75</v>
      </c>
      <c r="LS189" s="15">
        <f>Tabla24[[#This Row],[PAS_NUM_COR_COD_ROS_TG_POS]]-Tabla24[[#This Row],[ESC_NUM_COR_COD_ROS_TG_POS]]</f>
        <v>1.5499999999999998</v>
      </c>
      <c r="LT189" s="15">
        <f>Tabla24[[#This Row],[PAS_DUR_COR_COD_ROS_TG_POS]]-Tabla24[[#This Row],[ESC_DUR_COR_COD_ROS_TG_POS]]</f>
        <v>219.19047619047626</v>
      </c>
      <c r="LU189" s="15">
        <f>Tabla24[[#This Row],[PAS_NUM_COR_COD_ROS_TG_TOT]]-Tabla24[[#This Row],[ESC_NUM_COR_COD_ROS_TG_TOT]]</f>
        <v>2.0040677966101699</v>
      </c>
      <c r="LV189" s="15">
        <f>Tabla24[[#This Row],[PAS_DUR_COR_COD_ROS_TG_TOT]]-Tabla24[[#This Row],[ESC_DUR_COR_COD_ROS_TG_TOT]]</f>
        <v>358.81851851851843</v>
      </c>
      <c r="LW189" s="15">
        <f>Tabla24[[#This Row],[PAS_NUM_COR_COD_ESC_TG_NEG]]-Tabla24[[#This Row],[ESC_NUM_COR_COD_ESC_TG_NEG]]</f>
        <v>-2.9499999999999997</v>
      </c>
      <c r="LX189" s="15">
        <f>Tabla24[[#This Row],[PAS_DUR_COR_COD_ESC_TG_NEG]]-Tabla24[[#This Row],[ESC_DUR_COR_COD_ESC_TG_NEG]]</f>
        <v>-698.98235294117637</v>
      </c>
      <c r="LY189" s="15">
        <f>Tabla24[[#This Row],[PAS_NUM_COR_COD_ESC_TG_NEU]]-Tabla24[[#This Row],[ESC_NUM_COR_COD_ESC_TG_NEU]]</f>
        <v>-2.8157894736842106</v>
      </c>
      <c r="LZ189" s="15">
        <f>Tabla24[[#This Row],[PAS_DUR_COR_COD_ESC_TG_NEU]]-Tabla24[[#This Row],[ESC_DUR_COR_COD_ESC_TG_NEU]]</f>
        <v>-674.35833333333335</v>
      </c>
      <c r="MA189" s="15">
        <f>Tabla24[[#This Row],[PAS_NUM_COR_COD_ESC_TG_POS]]-Tabla24[[#This Row],[ESC_NUM_COR_COD_ESC_TG_POS]]</f>
        <v>-1.2142857142857144</v>
      </c>
      <c r="MB189" s="15">
        <f>Tabla24[[#This Row],[PAS_DUR_COR_COD_ESC_TG_POS]]-Tabla24[[#This Row],[ESC_DUR_COR_COD_ESC_TG_POS]]</f>
        <v>-283.41071428571422</v>
      </c>
      <c r="MC189" s="15">
        <f>Tabla24[[#This Row],[PAS_NUM_COR_COD_ESC_TG_TOT]]-Tabla24[[#This Row],[ESC_NUM_COR_COD_ESC_TG_TOT]]</f>
        <v>-2.4013559322033893</v>
      </c>
      <c r="MD189" s="15">
        <f>Tabla24[[#This Row],[PAS_DUR_COR_COD_ESC_TG_TOT]]-Tabla24[[#This Row],[ESC_DUR_COR_COD_ESC_TG_TOT]]</f>
        <v>-562.63499999999999</v>
      </c>
    </row>
    <row r="190" spans="1:342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  <c r="KY190" s="15">
        <f>Tabla24[[#This Row],[ROS_NUM_COR_COD_ROS_TG_NEG]]-Tabla24[[#This Row],[PAS_NUM_COR_COD_ROS_TG_NEG]]</f>
        <v>-0.66666666666666652</v>
      </c>
      <c r="KZ190" s="15">
        <f>Tabla24[[#This Row],[ROS_DUR_COR_COD_ROS_TG_NEG]]-Tabla24[[#This Row],[PAS_DUR_COR_COD_ROS_TG_NEG]]</f>
        <v>2.466666666666697</v>
      </c>
      <c r="LA190" s="15">
        <f>Tabla24[[#This Row],[ROS_NUM_COR_COD_ROS_TG_NEU]]-Tabla24[[#This Row],[PAS_NUM_COR_COD_ROS_TG_NEU]]</f>
        <v>0.14999999999999991</v>
      </c>
      <c r="LB190" s="15">
        <f>Tabla24[[#This Row],[ROS_DUR_COR_COD_ROS_TG_NEU]]-Tabla24[[#This Row],[PAS_DUR_COR_COD_ROS_TG_NEU]]</f>
        <v>40.214285714285722</v>
      </c>
      <c r="LC190" s="15">
        <f>Tabla24[[#This Row],[ROS_NUM_COR_COD_ROS_TG_POS]]-Tabla24[[#This Row],[PAS_NUM_COR_COD_ROS_TG_POS]]</f>
        <v>0.45000000000000018</v>
      </c>
      <c r="LD190" s="15">
        <f>Tabla24[[#This Row],[ROS_DUR_COR_COD_ROS_TG_POS]]-Tabla24[[#This Row],[PAS_DUR_COR_COD_ROS_TG_POS]]</f>
        <v>27.75714285714281</v>
      </c>
      <c r="LE190" s="15">
        <f>Tabla24[[#This Row],[ROS_NUM_COR_COD_ROS_TG_TOT]]-Tabla24[[#This Row],[PAS_NUM_COR_COD_ROS_TG_TOT]]</f>
        <v>2.5542784163473886E-2</v>
      </c>
      <c r="LF190" s="15">
        <f>Tabla24[[#This Row],[ROS_DUR_COR_COD_ROS_TG_TOT]]-Tabla24[[#This Row],[PAS_DUR_COR_COD_ROS_TG_TOT]]</f>
        <v>25.580465116279072</v>
      </c>
      <c r="LG190" s="15">
        <f>Tabla24[[#This Row],[ROS_NUM_COR_COD_ESC_TG_NEG]]-Tabla24[[#This Row],[PAS_NUM_COR_COD_ESC_TG_NEG]]</f>
        <v>-0.73809523809523792</v>
      </c>
      <c r="LH190" s="15">
        <f>Tabla24[[#This Row],[ROS_DUR_COR_COD_ESC_TG_NEG]]-Tabla24[[#This Row],[PAS_DUR_COR_COD_ESC_TG_NEG]]</f>
        <v>-0.25</v>
      </c>
      <c r="LI190" s="15">
        <f>Tabla24[[#This Row],[ROS_NUM_COR_COD_ESC_TG_NEU]]-Tabla24[[#This Row],[PAS_NUM_COR_COD_ESC_TG_NEU]]</f>
        <v>-0.40000000000000013</v>
      </c>
      <c r="LJ190" s="15">
        <f>Tabla24[[#This Row],[ROS_NUM_COR_COD_ESC_TG_NEG]]-Tabla24[[#This Row],[PAS_NUM_COR_COD_ESC_TG_NEG]]</f>
        <v>-0.73809523809523792</v>
      </c>
      <c r="LK190" s="15">
        <f>Tabla24[[#This Row],[ROS_NUM_COR_COD_ESC_TG_POS]]-Tabla24[[#This Row],[PAS_NUM_COR_COD_ESC_TG_POS]]</f>
        <v>-1.2499999999999998</v>
      </c>
      <c r="LL190" s="15">
        <f>Tabla24[[#This Row],[ROS_DUR_COR_COD_ESC_TG_POS]]-Tabla24[[#This Row],[PAS_DUR_COR_COD_ESC_TG_POS]]</f>
        <v>-35.3125</v>
      </c>
      <c r="LM190" s="15">
        <f>Tabla24[[#This Row],[ROS_NUM_COR_COD_ESC_TG_TOT]]-Tabla24[[#This Row],[PAS_NUM_COR_COD_ESC_TG_TOT]]</f>
        <v>-0.80715197956577267</v>
      </c>
      <c r="LN190" s="15">
        <f>Tabla24[[#This Row],[ROS_DUR_COR_COD_ESC_TG_TOT]]-Tabla24[[#This Row],[PAS_DUR_COR_COD_ESC_TG_TOT]]</f>
        <v>20.031561461794013</v>
      </c>
      <c r="LO190" s="15">
        <f>Tabla24[[#This Row],[PAS_NUM_COR_COD_ROS_TG_NEG]]-Tabla24[[#This Row],[ESC_NUM_COR_COD_ROS_TG_NEG]]</f>
        <v>1.5666666666666664</v>
      </c>
      <c r="LP190" s="15">
        <f>Tabla24[[#This Row],[PAS_DUR_COR_COD_ROS_TG_NEG]]-Tabla24[[#This Row],[ESC_DUR_COR_COD_ROS_TG_NEG]]</f>
        <v>162.33333333333331</v>
      </c>
      <c r="LQ190" s="15">
        <f>Tabla24[[#This Row],[PAS_NUM_COR_COD_ROS_TG_NEU]]-Tabla24[[#This Row],[ESC_NUM_COR_COD_ROS_TG_NEU]]</f>
        <v>0.36111111111111116</v>
      </c>
      <c r="LR190" s="15">
        <f>Tabla24[[#This Row],[PAS_DUR_COR_COD_ROS_TG_NEU]]-Tabla24[[#This Row],[ESC_DUR_COR_COD_ROS_TG_NEU]]</f>
        <v>33.685714285714255</v>
      </c>
      <c r="LS190" s="15">
        <f>Tabla24[[#This Row],[PAS_NUM_COR_COD_ROS_TG_POS]]-Tabla24[[#This Row],[ESC_NUM_COR_COD_ROS_TG_POS]]</f>
        <v>0.52499999999999991</v>
      </c>
      <c r="LT190" s="15">
        <f>Tabla24[[#This Row],[PAS_DUR_COR_COD_ROS_TG_POS]]-Tabla24[[#This Row],[ESC_DUR_COR_COD_ROS_TG_POS]]</f>
        <v>122.97619047619048</v>
      </c>
      <c r="LU190" s="15">
        <f>Tabla24[[#This Row],[PAS_NUM_COR_COD_ROS_TG_TOT]]-Tabla24[[#This Row],[ESC_NUM_COR_COD_ROS_TG_TOT]]</f>
        <v>0.82630906768837775</v>
      </c>
      <c r="LV190" s="15">
        <f>Tabla24[[#This Row],[PAS_DUR_COR_COD_ROS_TG_TOT]]-Tabla24[[#This Row],[ESC_DUR_COR_COD_ROS_TG_TOT]]</f>
        <v>110.66894664842681</v>
      </c>
      <c r="LW190" s="15">
        <f>Tabla24[[#This Row],[PAS_NUM_COR_COD_ESC_TG_NEG]]-Tabla24[[#This Row],[ESC_NUM_COR_COD_ESC_TG_NEG]]</f>
        <v>-1.0333333333333337</v>
      </c>
      <c r="LX190" s="15">
        <f>Tabla24[[#This Row],[PAS_DUR_COR_COD_ESC_TG_NEG]]-Tabla24[[#This Row],[ESC_DUR_COR_COD_ESC_TG_NEG]]</f>
        <v>-105.69999999999999</v>
      </c>
      <c r="LY190" s="15">
        <f>Tabla24[[#This Row],[PAS_NUM_COR_COD_ESC_TG_NEU]]-Tabla24[[#This Row],[ESC_NUM_COR_COD_ESC_TG_NEU]]</f>
        <v>-0.34444444444444455</v>
      </c>
      <c r="LZ190" s="15">
        <f>Tabla24[[#This Row],[PAS_DUR_COR_COD_ESC_TG_NEU]]-Tabla24[[#This Row],[ESC_DUR_COR_COD_ESC_TG_NEU]]</f>
        <v>69.846153846153868</v>
      </c>
      <c r="MA190" s="15">
        <f>Tabla24[[#This Row],[PAS_NUM_COR_COD_ESC_TG_POS]]-Tabla24[[#This Row],[ESC_NUM_COR_COD_ESC_TG_POS]]</f>
        <v>-0.95000000000000018</v>
      </c>
      <c r="MB190" s="15">
        <f>Tabla24[[#This Row],[PAS_DUR_COR_COD_ESC_TG_POS]]-Tabla24[[#This Row],[ESC_DUR_COR_COD_ESC_TG_POS]]</f>
        <v>-143.5625</v>
      </c>
      <c r="MC190" s="15">
        <f>Tabla24[[#This Row],[PAS_NUM_COR_COD_ESC_TG_TOT]]-Tabla24[[#This Row],[ESC_NUM_COR_COD_ESC_TG_TOT]]</f>
        <v>-0.78544061302681989</v>
      </c>
      <c r="MD190" s="15">
        <f>Tabla24[[#This Row],[PAS_DUR_COR_COD_ESC_TG_TOT]]-Tabla24[[#This Row],[ESC_DUR_COR_COD_ESC_TG_TOT]]</f>
        <v>-63.489233419466018</v>
      </c>
    </row>
    <row r="191" spans="1:342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  <c r="KY191" s="15">
        <f>Tabla24[[#This Row],[ROS_NUM_COR_COD_ROS_TG_NEG]]-Tabla24[[#This Row],[PAS_NUM_COR_COD_ROS_TG_NEG]]</f>
        <v>-1.8111111111111113</v>
      </c>
      <c r="KZ191" s="15">
        <f>Tabla24[[#This Row],[ROS_DUR_COR_COD_ROS_TG_NEG]]-Tabla24[[#This Row],[PAS_DUR_COR_COD_ROS_TG_NEG]]</f>
        <v>-559.0625</v>
      </c>
      <c r="LA191" s="15">
        <f>Tabla24[[#This Row],[ROS_NUM_COR_COD_ROS_TG_NEU]]-Tabla24[[#This Row],[PAS_NUM_COR_COD_ROS_TG_NEU]]</f>
        <v>-2.9</v>
      </c>
      <c r="LB191" s="15">
        <f>Tabla24[[#This Row],[ROS_DUR_COR_COD_ROS_TG_NEU]]-Tabla24[[#This Row],[PAS_DUR_COR_COD_ROS_TG_NEU]]</f>
        <v>-439.79999999999995</v>
      </c>
      <c r="LC191" s="15">
        <f>Tabla24[[#This Row],[ROS_NUM_COR_COD_ROS_TG_POS]]-Tabla24[[#This Row],[PAS_NUM_COR_COD_ROS_TG_POS]]</f>
        <v>-1.1166666666666667</v>
      </c>
      <c r="LD191" s="15">
        <f>Tabla24[[#This Row],[ROS_DUR_COR_COD_ROS_TG_POS]]-Tabla24[[#This Row],[PAS_DUR_COR_COD_ROS_TG_POS]]</f>
        <v>-431.4375</v>
      </c>
      <c r="LE191" s="15">
        <f>Tabla24[[#This Row],[ROS_NUM_COR_COD_ROS_TG_TOT]]-Tabla24[[#This Row],[PAS_NUM_COR_COD_ROS_TG_TOT]]</f>
        <v>-1.971428571428572</v>
      </c>
      <c r="LF191" s="15">
        <f>Tabla24[[#This Row],[ROS_DUR_COR_COD_ROS_TG_TOT]]-Tabla24[[#This Row],[PAS_DUR_COR_COD_ROS_TG_TOT]]</f>
        <v>-458.29352226720641</v>
      </c>
      <c r="LG191" s="15">
        <f>Tabla24[[#This Row],[ROS_NUM_COR_COD_ESC_TG_NEG]]-Tabla24[[#This Row],[PAS_NUM_COR_COD_ESC_TG_NEG]]</f>
        <v>-1.0499999999999998</v>
      </c>
      <c r="LH191" s="15">
        <f>Tabla24[[#This Row],[ROS_DUR_COR_COD_ESC_TG_NEG]]-Tabla24[[#This Row],[PAS_DUR_COR_COD_ESC_TG_NEG]]</f>
        <v>93.150000000000091</v>
      </c>
      <c r="LI191" s="15">
        <f>Tabla24[[#This Row],[ROS_NUM_COR_COD_ESC_TG_NEU]]-Tabla24[[#This Row],[PAS_NUM_COR_COD_ESC_TG_NEU]]</f>
        <v>0.99999999999999956</v>
      </c>
      <c r="LJ191" s="15">
        <f>Tabla24[[#This Row],[ROS_NUM_COR_COD_ESC_TG_NEG]]-Tabla24[[#This Row],[PAS_NUM_COR_COD_ESC_TG_NEG]]</f>
        <v>-1.0499999999999998</v>
      </c>
      <c r="LK191" s="15">
        <f>Tabla24[[#This Row],[ROS_NUM_COR_COD_ESC_TG_POS]]-Tabla24[[#This Row],[PAS_NUM_COR_COD_ESC_TG_POS]]</f>
        <v>-0.54999999999999982</v>
      </c>
      <c r="LL191" s="15">
        <f>Tabla24[[#This Row],[ROS_DUR_COR_COD_ESC_TG_POS]]-Tabla24[[#This Row],[PAS_DUR_COR_COD_ESC_TG_POS]]</f>
        <v>-276.86666666666656</v>
      </c>
      <c r="LM191" s="15">
        <f>Tabla24[[#This Row],[ROS_NUM_COR_COD_ESC_TG_TOT]]-Tabla24[[#This Row],[PAS_NUM_COR_COD_ESC_TG_TOT]]</f>
        <v>-0.16190476190476177</v>
      </c>
      <c r="LN191" s="15">
        <f>Tabla24[[#This Row],[ROS_DUR_COR_COD_ESC_TG_TOT]]-Tabla24[[#This Row],[PAS_DUR_COR_COD_ESC_TG_TOT]]</f>
        <v>-35.625</v>
      </c>
      <c r="LO191" s="15">
        <f>Tabla24[[#This Row],[PAS_NUM_COR_COD_ROS_TG_NEG]]-Tabla24[[#This Row],[ESC_NUM_COR_COD_ROS_TG_NEG]]</f>
        <v>1.588888888888889</v>
      </c>
      <c r="LP191" s="15">
        <f>Tabla24[[#This Row],[PAS_DUR_COR_COD_ROS_TG_NEG]]-Tabla24[[#This Row],[ESC_DUR_COR_COD_ROS_TG_NEG]]</f>
        <v>658.8125</v>
      </c>
      <c r="LQ191" s="15">
        <f>Tabla24[[#This Row],[PAS_NUM_COR_COD_ROS_TG_NEU]]-Tabla24[[#This Row],[ESC_NUM_COR_COD_ROS_TG_NEU]]</f>
        <v>0.5777777777777775</v>
      </c>
      <c r="LR191" s="15">
        <f>Tabla24[[#This Row],[PAS_DUR_COR_COD_ROS_TG_NEU]]-Tabla24[[#This Row],[ESC_DUR_COR_COD_ROS_TG_NEU]]</f>
        <v>225.02857142857124</v>
      </c>
      <c r="LS191" s="15">
        <f>Tabla24[[#This Row],[PAS_NUM_COR_COD_ROS_TG_POS]]-Tabla24[[#This Row],[ESC_NUM_COR_COD_ROS_TG_POS]]</f>
        <v>1.4500000000000002</v>
      </c>
      <c r="LT191" s="15">
        <f>Tabla24[[#This Row],[PAS_DUR_COR_COD_ROS_TG_POS]]-Tabla24[[#This Row],[ESC_DUR_COR_COD_ROS_TG_POS]]</f>
        <v>467.89583333333337</v>
      </c>
      <c r="LU191" s="15">
        <f>Tabla24[[#This Row],[PAS_NUM_COR_COD_ROS_TG_TOT]]-Tabla24[[#This Row],[ESC_NUM_COR_COD_ROS_TG_TOT]]</f>
        <v>1.1884615384615387</v>
      </c>
      <c r="LV191" s="15">
        <f>Tabla24[[#This Row],[PAS_DUR_COR_COD_ROS_TG_TOT]]-Tabla24[[#This Row],[ESC_DUR_COR_COD_ROS_TG_TOT]]</f>
        <v>440.63186813186815</v>
      </c>
      <c r="LW191" s="15">
        <f>Tabla24[[#This Row],[PAS_NUM_COR_COD_ESC_TG_NEG]]-Tabla24[[#This Row],[ESC_NUM_COR_COD_ESC_TG_NEG]]</f>
        <v>-1.6166666666666671</v>
      </c>
      <c r="LX191" s="15">
        <f>Tabla24[[#This Row],[PAS_DUR_COR_COD_ESC_TG_NEG]]-Tabla24[[#This Row],[ESC_DUR_COR_COD_ESC_TG_NEG]]</f>
        <v>-50.733333333333348</v>
      </c>
      <c r="LY191" s="15">
        <f>Tabla24[[#This Row],[PAS_NUM_COR_COD_ESC_TG_NEU]]-Tabla24[[#This Row],[ESC_NUM_COR_COD_ESC_TG_NEU]]</f>
        <v>0.32222222222222241</v>
      </c>
      <c r="LZ191" s="15">
        <f>Tabla24[[#This Row],[PAS_DUR_COR_COD_ESC_TG_NEU]]-Tabla24[[#This Row],[ESC_DUR_COR_COD_ESC_TG_NEU]]</f>
        <v>445.14285714285711</v>
      </c>
      <c r="MA191" s="15">
        <f>Tabla24[[#This Row],[PAS_NUM_COR_COD_ESC_TG_POS]]-Tabla24[[#This Row],[ESC_NUM_COR_COD_ESC_TG_POS]]</f>
        <v>0.67499999999999982</v>
      </c>
      <c r="MB191" s="15">
        <f>Tabla24[[#This Row],[PAS_DUR_COR_COD_ESC_TG_POS]]-Tabla24[[#This Row],[ESC_DUR_COR_COD_ESC_TG_POS]]</f>
        <v>255.86666666666656</v>
      </c>
      <c r="MC191" s="15">
        <f>Tabla24[[#This Row],[PAS_NUM_COR_COD_ESC_TG_TOT]]-Tabla24[[#This Row],[ESC_NUM_COR_COD_ESC_TG_TOT]]</f>
        <v>-0.22820512820512828</v>
      </c>
      <c r="MD191" s="15">
        <f>Tabla24[[#This Row],[PAS_DUR_COR_COD_ESC_TG_TOT]]-Tabla24[[#This Row],[ESC_DUR_COR_COD_ESC_TG_TOT]]</f>
        <v>212.88095238095241</v>
      </c>
    </row>
    <row r="192" spans="1:342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  <c r="KY192" s="15">
        <f>Tabla24[[#This Row],[ROS_NUM_COR_COD_ROS_TG_NEG]]-Tabla24[[#This Row],[PAS_NUM_COR_COD_ROS_TG_NEG]]</f>
        <v>-3.5</v>
      </c>
      <c r="KZ192" s="15">
        <f>Tabla24[[#This Row],[ROS_DUR_COR_COD_ROS_TG_NEG]]-Tabla24[[#This Row],[PAS_DUR_COR_COD_ROS_TG_NEG]]</f>
        <v>-1205.4666666666667</v>
      </c>
      <c r="LA192" s="15">
        <f>Tabla24[[#This Row],[ROS_NUM_COR_COD_ROS_TG_NEU]]-Tabla24[[#This Row],[PAS_NUM_COR_COD_ROS_TG_NEU]]</f>
        <v>-2.85</v>
      </c>
      <c r="LB192" s="15">
        <f>Tabla24[[#This Row],[ROS_DUR_COR_COD_ROS_TG_NEU]]-Tabla24[[#This Row],[PAS_DUR_COR_COD_ROS_TG_NEU]]</f>
        <v>-344.94117647058829</v>
      </c>
      <c r="LC192" s="15">
        <f>Tabla24[[#This Row],[ROS_NUM_COR_COD_ROS_TG_POS]]-Tabla24[[#This Row],[PAS_NUM_COR_COD_ROS_TG_POS]]</f>
        <v>-1.9555555555555555</v>
      </c>
      <c r="LD192" s="15">
        <f>Tabla24[[#This Row],[ROS_DUR_COR_COD_ROS_TG_POS]]-Tabla24[[#This Row],[PAS_DUR_COR_COD_ROS_TG_POS]]</f>
        <v>-746.08333333333348</v>
      </c>
      <c r="LE192" s="15">
        <f>Tabla24[[#This Row],[ROS_NUM_COR_COD_ROS_TG_TOT]]-Tabla24[[#This Row],[PAS_NUM_COR_COD_ROS_TG_TOT]]</f>
        <v>-2.7766666666666664</v>
      </c>
      <c r="LF192" s="15">
        <f>Tabla24[[#This Row],[ROS_DUR_COR_COD_ROS_TG_TOT]]-Tabla24[[#This Row],[PAS_DUR_COR_COD_ROS_TG_TOT]]</f>
        <v>-821.68181818181824</v>
      </c>
      <c r="LG192" s="15">
        <f>Tabla24[[#This Row],[ROS_NUM_COR_COD_ESC_TG_NEG]]-Tabla24[[#This Row],[PAS_NUM_COR_COD_ESC_TG_NEG]]</f>
        <v>-1.7749999999999999</v>
      </c>
      <c r="LH192" s="15">
        <f>Tabla24[[#This Row],[ROS_DUR_COR_COD_ESC_TG_NEG]]-Tabla24[[#This Row],[PAS_DUR_COR_COD_ESC_TG_NEG]]</f>
        <v>754.15384615384619</v>
      </c>
      <c r="LI192" s="15">
        <f>Tabla24[[#This Row],[ROS_NUM_COR_COD_ESC_TG_NEU]]-Tabla24[[#This Row],[PAS_NUM_COR_COD_ESC_TG_NEU]]</f>
        <v>-1.9</v>
      </c>
      <c r="LJ192" s="15">
        <f>Tabla24[[#This Row],[ROS_NUM_COR_COD_ESC_TG_NEG]]-Tabla24[[#This Row],[PAS_NUM_COR_COD_ESC_TG_NEG]]</f>
        <v>-1.7749999999999999</v>
      </c>
      <c r="LK192" s="15">
        <f>Tabla24[[#This Row],[ROS_NUM_COR_COD_ESC_TG_POS]]-Tabla24[[#This Row],[PAS_NUM_COR_COD_ESC_TG_POS]]</f>
        <v>-3.5999999999999996</v>
      </c>
      <c r="LL192" s="15">
        <f>Tabla24[[#This Row],[ROS_DUR_COR_COD_ESC_TG_POS]]-Tabla24[[#This Row],[PAS_DUR_COR_COD_ESC_TG_POS]]</f>
        <v>-1275.9375</v>
      </c>
      <c r="LM192" s="15">
        <f>Tabla24[[#This Row],[ROS_NUM_COR_COD_ESC_TG_TOT]]-Tabla24[[#This Row],[PAS_NUM_COR_COD_ESC_TG_TOT]]</f>
        <v>-2.4233333333333333</v>
      </c>
      <c r="LN192" s="15">
        <f>Tabla24[[#This Row],[ROS_DUR_COR_COD_ESC_TG_TOT]]-Tabla24[[#This Row],[PAS_DUR_COR_COD_ESC_TG_TOT]]</f>
        <v>-542.88095238095252</v>
      </c>
      <c r="LO192" s="15">
        <f>Tabla24[[#This Row],[PAS_NUM_COR_COD_ROS_TG_NEG]]-Tabla24[[#This Row],[ESC_NUM_COR_COD_ROS_TG_NEG]]</f>
        <v>2.8055555555555554</v>
      </c>
      <c r="LP192" s="15">
        <f>Tabla24[[#This Row],[PAS_DUR_COR_COD_ROS_TG_NEG]]-Tabla24[[#This Row],[ESC_DUR_COR_COD_ROS_TG_NEG]]</f>
        <v>990.4666666666667</v>
      </c>
      <c r="LQ192" s="15">
        <f>Tabla24[[#This Row],[PAS_NUM_COR_COD_ROS_TG_NEU]]-Tabla24[[#This Row],[ESC_NUM_COR_COD_ROS_TG_NEU]]</f>
        <v>2.3777777777777778</v>
      </c>
      <c r="LR192" s="15">
        <f>Tabla24[[#This Row],[PAS_DUR_COR_COD_ROS_TG_NEU]]-Tabla24[[#This Row],[ESC_DUR_COR_COD_ROS_TG_NEU]]</f>
        <v>786.60784313725503</v>
      </c>
      <c r="LS192" s="15">
        <f>Tabla24[[#This Row],[PAS_NUM_COR_COD_ROS_TG_POS]]-Tabla24[[#This Row],[ESC_NUM_COR_COD_ROS_TG_POS]]</f>
        <v>0.79999999999999982</v>
      </c>
      <c r="LT192" s="15">
        <f>Tabla24[[#This Row],[PAS_DUR_COR_COD_ROS_TG_POS]]-Tabla24[[#This Row],[ESC_DUR_COR_COD_ROS_TG_POS]]</f>
        <v>606.41666666666674</v>
      </c>
      <c r="LU192" s="15">
        <f>Tabla24[[#This Row],[PAS_NUM_COR_COD_ROS_TG_TOT]]-Tabla24[[#This Row],[ESC_NUM_COR_COD_ROS_TG_TOT]]</f>
        <v>1.9880952380952379</v>
      </c>
      <c r="LV192" s="15">
        <f>Tabla24[[#This Row],[PAS_DUR_COR_COD_ROS_TG_TOT]]-Tabla24[[#This Row],[ESC_DUR_COR_COD_ROS_TG_TOT]]</f>
        <v>817.77392344497616</v>
      </c>
      <c r="LW192" s="15">
        <f>Tabla24[[#This Row],[PAS_NUM_COR_COD_ESC_TG_NEG]]-Tabla24[[#This Row],[ESC_NUM_COR_COD_ESC_TG_NEG]]</f>
        <v>0.95555555555555549</v>
      </c>
      <c r="LX192" s="15">
        <f>Tabla24[[#This Row],[PAS_DUR_COR_COD_ESC_TG_NEG]]-Tabla24[[#This Row],[ESC_DUR_COR_COD_ESC_TG_NEG]]</f>
        <v>-102.82051282051293</v>
      </c>
      <c r="LY192" s="15">
        <f>Tabla24[[#This Row],[PAS_NUM_COR_COD_ESC_TG_NEU]]-Tabla24[[#This Row],[ESC_NUM_COR_COD_ESC_TG_NEU]]</f>
        <v>-0.51666666666666661</v>
      </c>
      <c r="LZ192" s="15">
        <f>Tabla24[[#This Row],[PAS_DUR_COR_COD_ESC_TG_NEU]]-Tabla24[[#This Row],[ESC_DUR_COR_COD_ESC_TG_NEU]]</f>
        <v>209.24175824175836</v>
      </c>
      <c r="MA192" s="15">
        <f>Tabla24[[#This Row],[PAS_NUM_COR_COD_ESC_TG_POS]]-Tabla24[[#This Row],[ESC_NUM_COR_COD_ESC_TG_POS]]</f>
        <v>0.99999999999999956</v>
      </c>
      <c r="MB192" s="15">
        <f>Tabla24[[#This Row],[PAS_DUR_COR_COD_ESC_TG_POS]]-Tabla24[[#This Row],[ESC_DUR_COR_COD_ESC_TG_POS]]</f>
        <v>639.3125</v>
      </c>
      <c r="MC192" s="15">
        <f>Tabla24[[#This Row],[PAS_NUM_COR_COD_ESC_TG_TOT]]-Tabla24[[#This Row],[ESC_NUM_COR_COD_ESC_TG_TOT]]</f>
        <v>0.45476190476190492</v>
      </c>
      <c r="MD192" s="15">
        <f>Tabla24[[#This Row],[PAS_DUR_COR_COD_ESC_TG_TOT]]-Tabla24[[#This Row],[ESC_DUR_COR_COD_ESC_TG_TOT]]</f>
        <v>281.02380952380963</v>
      </c>
    </row>
    <row r="193" spans="1:342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  <c r="KY193" s="15">
        <f>Tabla24[[#This Row],[ROS_NUM_COR_COD_ROS_TG_NEG]]-Tabla24[[#This Row],[PAS_NUM_COR_COD_ROS_TG_NEG]]</f>
        <v>3.9444444444444446</v>
      </c>
      <c r="KZ193" s="15">
        <f>Tabla24[[#This Row],[ROS_DUR_COR_COD_ROS_TG_NEG]]-Tabla24[[#This Row],[PAS_DUR_COR_COD_ROS_TG_NEG]]</f>
        <v>753.33333333333337</v>
      </c>
      <c r="LA193" s="15">
        <f>Tabla24[[#This Row],[ROS_NUM_COR_COD_ROS_TG_NEU]]-Tabla24[[#This Row],[PAS_NUM_COR_COD_ROS_TG_NEU]]</f>
        <v>3.3</v>
      </c>
      <c r="LB193" s="15">
        <f>Tabla24[[#This Row],[ROS_DUR_COR_COD_ROS_TG_NEU]]-Tabla24[[#This Row],[PAS_DUR_COR_COD_ROS_TG_NEU]]</f>
        <v>348.67142857142858</v>
      </c>
      <c r="LC193" s="15">
        <f>Tabla24[[#This Row],[ROS_NUM_COR_COD_ROS_TG_POS]]-Tabla24[[#This Row],[PAS_NUM_COR_COD_ROS_TG_POS]]</f>
        <v>2.9</v>
      </c>
      <c r="LD193" s="15">
        <f>Tabla24[[#This Row],[ROS_DUR_COR_COD_ROS_TG_POS]]-Tabla24[[#This Row],[PAS_DUR_COR_COD_ROS_TG_POS]]</f>
        <v>1065.4047619047619</v>
      </c>
      <c r="LE193" s="15">
        <f>Tabla24[[#This Row],[ROS_NUM_COR_COD_ROS_TG_TOT]]-Tabla24[[#This Row],[PAS_NUM_COR_COD_ROS_TG_TOT]]</f>
        <v>3.3471264367816094</v>
      </c>
      <c r="LF193" s="15">
        <f>Tabla24[[#This Row],[ROS_DUR_COR_COD_ROS_TG_TOT]]-Tabla24[[#This Row],[PAS_DUR_COR_COD_ROS_TG_TOT]]</f>
        <v>690.40909090909088</v>
      </c>
      <c r="LG193" s="15">
        <f>Tabla24[[#This Row],[ROS_NUM_COR_COD_ESC_TG_NEG]]-Tabla24[[#This Row],[PAS_NUM_COR_COD_ESC_TG_NEG]]</f>
        <v>-0.87222222222222212</v>
      </c>
      <c r="LH193" s="15">
        <f>Tabla24[[#This Row],[ROS_DUR_COR_COD_ESC_TG_NEG]]-Tabla24[[#This Row],[PAS_DUR_COR_COD_ESC_TG_NEG]]</f>
        <v>-438.16666666666663</v>
      </c>
      <c r="LI193" s="15">
        <f>Tabla24[[#This Row],[ROS_NUM_COR_COD_ESC_TG_NEU]]-Tabla24[[#This Row],[PAS_NUM_COR_COD_ESC_TG_NEU]]</f>
        <v>0.95000000000000018</v>
      </c>
      <c r="LJ193" s="15">
        <f>Tabla24[[#This Row],[ROS_NUM_COR_COD_ESC_TG_NEG]]-Tabla24[[#This Row],[PAS_NUM_COR_COD_ESC_TG_NEG]]</f>
        <v>-0.87222222222222212</v>
      </c>
      <c r="LK193" s="15">
        <f>Tabla24[[#This Row],[ROS_NUM_COR_COD_ESC_TG_POS]]-Tabla24[[#This Row],[PAS_NUM_COR_COD_ESC_TG_POS]]</f>
        <v>1.8499999999999999</v>
      </c>
      <c r="LL193" s="15">
        <f>Tabla24[[#This Row],[ROS_DUR_COR_COD_ESC_TG_POS]]-Tabla24[[#This Row],[PAS_DUR_COR_COD_ESC_TG_POS]]</f>
        <v>465.73333333333335</v>
      </c>
      <c r="LM193" s="15">
        <f>Tabla24[[#This Row],[ROS_NUM_COR_COD_ESC_TG_TOT]]-Tabla24[[#This Row],[PAS_NUM_COR_COD_ESC_TG_TOT]]</f>
        <v>0.68218390804597684</v>
      </c>
      <c r="LN193" s="15">
        <f>Tabla24[[#This Row],[ROS_DUR_COR_COD_ESC_TG_TOT]]-Tabla24[[#This Row],[PAS_DUR_COR_COD_ESC_TG_TOT]]</f>
        <v>14.753968253968196</v>
      </c>
      <c r="LO193" s="15">
        <f>Tabla24[[#This Row],[PAS_NUM_COR_COD_ROS_TG_NEG]]-Tabla24[[#This Row],[ESC_NUM_COR_COD_ROS_TG_NEG]]</f>
        <v>-0.19999999999999996</v>
      </c>
      <c r="LP193" s="15">
        <f>Tabla24[[#This Row],[PAS_DUR_COR_COD_ROS_TG_NEG]]-Tabla24[[#This Row],[ESC_DUR_COR_COD_ROS_TG_NEG]]</f>
        <v>98.722222222222172</v>
      </c>
      <c r="LQ193" s="15">
        <f>Tabla24[[#This Row],[PAS_NUM_COR_COD_ROS_TG_NEU]]-Tabla24[[#This Row],[ESC_NUM_COR_COD_ROS_TG_NEU]]</f>
        <v>-1.0999999999999999</v>
      </c>
      <c r="LR193" s="15">
        <f>Tabla24[[#This Row],[PAS_DUR_COR_COD_ROS_TG_NEU]]-Tabla24[[#This Row],[ESC_DUR_COR_COD_ROS_TG_NEU]]</f>
        <v>111.99999999999989</v>
      </c>
      <c r="LS193" s="15">
        <f>Tabla24[[#This Row],[PAS_NUM_COR_COD_ROS_TG_POS]]-Tabla24[[#This Row],[ESC_NUM_COR_COD_ROS_TG_POS]]</f>
        <v>-1.25</v>
      </c>
      <c r="LT193" s="15">
        <f>Tabla24[[#This Row],[PAS_DUR_COR_COD_ROS_TG_POS]]-Tabla24[[#This Row],[ESC_DUR_COR_COD_ROS_TG_POS]]</f>
        <v>-575.58333333333337</v>
      </c>
      <c r="LU193" s="15">
        <f>Tabla24[[#This Row],[PAS_NUM_COR_COD_ROS_TG_TOT]]-Tabla24[[#This Row],[ESC_NUM_COR_COD_ROS_TG_TOT]]</f>
        <v>-0.86190476190476195</v>
      </c>
      <c r="LV193" s="15">
        <f>Tabla24[[#This Row],[PAS_DUR_COR_COD_ROS_TG_TOT]]-Tabla24[[#This Row],[ESC_DUR_COR_COD_ROS_TG_TOT]]</f>
        <v>-80.938502673796734</v>
      </c>
      <c r="LW193" s="15">
        <f>Tabla24[[#This Row],[PAS_NUM_COR_COD_ESC_TG_NEG]]-Tabla24[[#This Row],[ESC_NUM_COR_COD_ESC_TG_NEG]]</f>
        <v>-2.15</v>
      </c>
      <c r="LX193" s="15">
        <f>Tabla24[[#This Row],[PAS_DUR_COR_COD_ESC_TG_NEG]]-Tabla24[[#This Row],[ESC_DUR_COR_COD_ESC_TG_NEG]]</f>
        <v>-156.03333333333342</v>
      </c>
      <c r="LY193" s="15">
        <f>Tabla24[[#This Row],[PAS_NUM_COR_COD_ESC_TG_NEU]]-Tabla24[[#This Row],[ESC_NUM_COR_COD_ESC_TG_NEU]]</f>
        <v>-0.85000000000000009</v>
      </c>
      <c r="LZ193" s="15">
        <f>Tabla24[[#This Row],[PAS_DUR_COR_COD_ESC_TG_NEU]]-Tabla24[[#This Row],[ESC_DUR_COR_COD_ESC_TG_NEU]]</f>
        <v>-288.85714285714289</v>
      </c>
      <c r="MA193" s="15">
        <f>Tabla24[[#This Row],[PAS_NUM_COR_COD_ESC_TG_POS]]-Tabla24[[#This Row],[ESC_NUM_COR_COD_ESC_TG_POS]]</f>
        <v>-1.425</v>
      </c>
      <c r="MB193" s="15">
        <f>Tabla24[[#This Row],[PAS_DUR_COR_COD_ESC_TG_POS]]-Tabla24[[#This Row],[ESC_DUR_COR_COD_ESC_TG_POS]]</f>
        <v>170.26666666666654</v>
      </c>
      <c r="MC193" s="15">
        <f>Tabla24[[#This Row],[PAS_NUM_COR_COD_ESC_TG_TOT]]-Tabla24[[#This Row],[ESC_NUM_COR_COD_ESC_TG_TOT]]</f>
        <v>-1.5023809523809522</v>
      </c>
      <c r="MD193" s="15">
        <f>Tabla24[[#This Row],[PAS_DUR_COR_COD_ESC_TG_TOT]]-Tabla24[[#This Row],[ESC_DUR_COR_COD_ESC_TG_TOT]]</f>
        <v>-92.619047619047478</v>
      </c>
    </row>
    <row r="194" spans="1:342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  <c r="KY194" s="15">
        <f>Tabla24[[#This Row],[ROS_NUM_COR_COD_ROS_TG_NEG]]-Tabla24[[#This Row],[PAS_NUM_COR_COD_ROS_TG_NEG]]</f>
        <v>0.95</v>
      </c>
      <c r="KZ194" s="15">
        <f>Tabla24[[#This Row],[ROS_DUR_COR_COD_ROS_TG_NEG]]-Tabla24[[#This Row],[PAS_DUR_COR_COD_ROS_TG_NEG]]</f>
        <v>-186.03571428571433</v>
      </c>
      <c r="LA194" s="15">
        <f>Tabla24[[#This Row],[ROS_NUM_COR_COD_ROS_TG_NEU]]-Tabla24[[#This Row],[PAS_NUM_COR_COD_ROS_TG_NEU]]</f>
        <v>-0.35000000000000009</v>
      </c>
      <c r="LB194" s="15">
        <f>Tabla24[[#This Row],[ROS_DUR_COR_COD_ROS_TG_NEU]]-Tabla24[[#This Row],[PAS_DUR_COR_COD_ROS_TG_NEU]]</f>
        <v>-684.41666666666663</v>
      </c>
      <c r="LC194" s="15">
        <f>Tabla24[[#This Row],[ROS_NUM_COR_COD_ROS_TG_POS]]-Tabla24[[#This Row],[PAS_NUM_COR_COD_ROS_TG_POS]]</f>
        <v>1</v>
      </c>
      <c r="LD194" s="15">
        <f>Tabla24[[#This Row],[ROS_DUR_COR_COD_ROS_TG_POS]]-Tabla24[[#This Row],[PAS_DUR_COR_COD_ROS_TG_POS]]</f>
        <v>-456.33333333333326</v>
      </c>
      <c r="LE194" s="15">
        <f>Tabla24[[#This Row],[ROS_NUM_COR_COD_ROS_TG_TOT]]-Tabla24[[#This Row],[PAS_NUM_COR_COD_ROS_TG_TOT]]</f>
        <v>0.53333333333333321</v>
      </c>
      <c r="LF194" s="15">
        <f>Tabla24[[#This Row],[ROS_DUR_COR_COD_ROS_TG_TOT]]-Tabla24[[#This Row],[PAS_DUR_COR_COD_ROS_TG_TOT]]</f>
        <v>-472.51948051948057</v>
      </c>
      <c r="LG194" s="15">
        <f>Tabla24[[#This Row],[ROS_NUM_COR_COD_ESC_TG_NEG]]-Tabla24[[#This Row],[PAS_NUM_COR_COD_ESC_TG_NEG]]</f>
        <v>-0.14999999999999991</v>
      </c>
      <c r="LH194" s="15">
        <f>Tabla24[[#This Row],[ROS_DUR_COR_COD_ESC_TG_NEG]]-Tabla24[[#This Row],[PAS_DUR_COR_COD_ESC_TG_NEG]]</f>
        <v>-540.16666666666663</v>
      </c>
      <c r="LI194" s="15">
        <f>Tabla24[[#This Row],[ROS_NUM_COR_COD_ESC_TG_NEU]]-Tabla24[[#This Row],[PAS_NUM_COR_COD_ESC_TG_NEU]]</f>
        <v>0.76666666666666672</v>
      </c>
      <c r="LJ194" s="15">
        <f>Tabla24[[#This Row],[ROS_NUM_COR_COD_ESC_TG_NEG]]-Tabla24[[#This Row],[PAS_NUM_COR_COD_ESC_TG_NEG]]</f>
        <v>-0.14999999999999991</v>
      </c>
      <c r="LK194" s="15">
        <f>Tabla24[[#This Row],[ROS_NUM_COR_COD_ESC_TG_POS]]-Tabla24[[#This Row],[PAS_NUM_COR_COD_ESC_TG_POS]]</f>
        <v>1.6357142857142857</v>
      </c>
      <c r="LL194" s="15">
        <f>Tabla24[[#This Row],[ROS_DUR_COR_COD_ESC_TG_POS]]-Tabla24[[#This Row],[PAS_DUR_COR_COD_ESC_TG_POS]]</f>
        <v>-288.5</v>
      </c>
      <c r="LM194" s="15">
        <f>Tabla24[[#This Row],[ROS_NUM_COR_COD_ESC_TG_TOT]]-Tabla24[[#This Row],[PAS_NUM_COR_COD_ESC_TG_TOT]]</f>
        <v>0.83333333333333337</v>
      </c>
      <c r="LN194" s="15">
        <f>Tabla24[[#This Row],[ROS_DUR_COR_COD_ESC_TG_TOT]]-Tabla24[[#This Row],[PAS_DUR_COR_COD_ESC_TG_TOT]]</f>
        <v>-359.80158730158729</v>
      </c>
      <c r="LO194" s="15">
        <f>Tabla24[[#This Row],[PAS_NUM_COR_COD_ROS_TG_NEG]]-Tabla24[[#This Row],[ESC_NUM_COR_COD_ROS_TG_NEG]]</f>
        <v>5.0000000000000044E-2</v>
      </c>
      <c r="LP194" s="15">
        <f>Tabla24[[#This Row],[PAS_DUR_COR_COD_ROS_TG_NEG]]-Tabla24[[#This Row],[ESC_DUR_COR_COD_ROS_TG_NEG]]</f>
        <v>-32.464285714285666</v>
      </c>
      <c r="LQ194" s="15">
        <f>Tabla24[[#This Row],[PAS_NUM_COR_COD_ROS_TG_NEU]]-Tabla24[[#This Row],[ESC_NUM_COR_COD_ROS_TG_NEU]]</f>
        <v>-1.1499999999999999</v>
      </c>
      <c r="LR194" s="15">
        <f>Tabla24[[#This Row],[PAS_DUR_COR_COD_ROS_TG_NEU]]-Tabla24[[#This Row],[ESC_DUR_COR_COD_ROS_TG_NEU]]</f>
        <v>-91.583333333333371</v>
      </c>
      <c r="LS194" s="15">
        <f>Tabla24[[#This Row],[PAS_NUM_COR_COD_ROS_TG_POS]]-Tabla24[[#This Row],[ESC_NUM_COR_COD_ROS_TG_POS]]</f>
        <v>-0.625</v>
      </c>
      <c r="LT194" s="15">
        <f>Tabla24[[#This Row],[PAS_DUR_COR_COD_ROS_TG_POS]]-Tabla24[[#This Row],[ESC_DUR_COR_COD_ROS_TG_POS]]</f>
        <v>-50.333333333333371</v>
      </c>
      <c r="LU194" s="15">
        <f>Tabla24[[#This Row],[PAS_NUM_COR_COD_ROS_TG_TOT]]-Tabla24[[#This Row],[ESC_NUM_COR_COD_ROS_TG_TOT]]</f>
        <v>-0.7</v>
      </c>
      <c r="LV194" s="15">
        <f>Tabla24[[#This Row],[PAS_DUR_COR_COD_ROS_TG_TOT]]-Tabla24[[#This Row],[ESC_DUR_COR_COD_ROS_TG_TOT]]</f>
        <v>-103.59659090909088</v>
      </c>
      <c r="LW194" s="15">
        <f>Tabla24[[#This Row],[PAS_NUM_COR_COD_ESC_TG_NEG]]-Tabla24[[#This Row],[ESC_NUM_COR_COD_ESC_TG_NEG]]</f>
        <v>-2.4785714285714286</v>
      </c>
      <c r="LX194" s="15">
        <f>Tabla24[[#This Row],[PAS_DUR_COR_COD_ESC_TG_NEG]]-Tabla24[[#This Row],[ESC_DUR_COR_COD_ESC_TG_NEG]]</f>
        <v>-444.5</v>
      </c>
      <c r="LY194" s="15">
        <f>Tabla24[[#This Row],[PAS_NUM_COR_COD_ESC_TG_NEU]]-Tabla24[[#This Row],[ESC_NUM_COR_COD_ESC_TG_NEU]]</f>
        <v>-1.4</v>
      </c>
      <c r="LZ194" s="15">
        <f>Tabla24[[#This Row],[PAS_DUR_COR_COD_ESC_TG_NEU]]-Tabla24[[#This Row],[ESC_DUR_COR_COD_ESC_TG_NEU]]</f>
        <v>-141.5</v>
      </c>
      <c r="MA194" s="15">
        <f>Tabla24[[#This Row],[PAS_NUM_COR_COD_ESC_TG_POS]]-Tabla24[[#This Row],[ESC_NUM_COR_COD_ESC_TG_POS]]</f>
        <v>-2.9750000000000001</v>
      </c>
      <c r="MB194" s="15">
        <f>Tabla24[[#This Row],[PAS_DUR_COR_COD_ESC_TG_POS]]-Tabla24[[#This Row],[ESC_DUR_COR_COD_ESC_TG_POS]]</f>
        <v>-527.92857142857133</v>
      </c>
      <c r="MC194" s="15">
        <f>Tabla24[[#This Row],[PAS_NUM_COR_COD_ESC_TG_TOT]]-Tabla24[[#This Row],[ESC_NUM_COR_COD_ESC_TG_TOT]]</f>
        <v>-2.2066666666666666</v>
      </c>
      <c r="MD194" s="15">
        <f>Tabla24[[#This Row],[PAS_DUR_COR_COD_ESC_TG_TOT]]-Tabla24[[#This Row],[ESC_DUR_COR_COD_ESC_TG_TOT]]</f>
        <v>-368.96031746031747</v>
      </c>
    </row>
    <row r="195" spans="1:342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  <c r="KY195" s="15">
        <f>Tabla24[[#This Row],[ROS_NUM_COR_COD_ROS_TG_NEG]]-Tabla24[[#This Row],[PAS_NUM_COR_COD_ROS_TG_NEG]]</f>
        <v>1.1388888888888888</v>
      </c>
      <c r="KZ195" s="15">
        <f>Tabla24[[#This Row],[ROS_DUR_COR_COD_ROS_TG_NEG]]-Tabla24[[#This Row],[PAS_DUR_COR_COD_ROS_TG_NEG]]</f>
        <v>-972.44444444444446</v>
      </c>
      <c r="LA195" s="15">
        <f>Tabla24[[#This Row],[ROS_NUM_COR_COD_ROS_TG_NEU]]-Tabla24[[#This Row],[PAS_NUM_COR_COD_ROS_TG_NEU]]</f>
        <v>0.88888888888888884</v>
      </c>
      <c r="LB195" s="15">
        <f>Tabla24[[#This Row],[ROS_DUR_COR_COD_ROS_TG_NEU]]-Tabla24[[#This Row],[PAS_DUR_COR_COD_ROS_TG_NEU]]</f>
        <v>-468.90000000000009</v>
      </c>
      <c r="LC195" s="15">
        <f>Tabla24[[#This Row],[ROS_NUM_COR_COD_ROS_TG_POS]]-Tabla24[[#This Row],[PAS_NUM_COR_COD_ROS_TG_POS]]</f>
        <v>2.2785714285714289</v>
      </c>
      <c r="LD195" s="15">
        <f>Tabla24[[#This Row],[ROS_DUR_COR_COD_ROS_TG_POS]]-Tabla24[[#This Row],[PAS_DUR_COR_COD_ROS_TG_POS]]</f>
        <v>-432.75714285714298</v>
      </c>
      <c r="LE195" s="15">
        <f>Tabla24[[#This Row],[ROS_NUM_COR_COD_ROS_TG_TOT]]-Tabla24[[#This Row],[PAS_NUM_COR_COD_ROS_TG_TOT]]</f>
        <v>1.353898305084746</v>
      </c>
      <c r="LF195" s="15">
        <f>Tabla24[[#This Row],[ROS_DUR_COR_COD_ROS_TG_TOT]]-Tabla24[[#This Row],[PAS_DUR_COR_COD_ROS_TG_TOT]]</f>
        <v>-639.64367816091954</v>
      </c>
      <c r="LG195" s="15">
        <f>Tabla24[[#This Row],[ROS_NUM_COR_COD_ESC_TG_NEG]]-Tabla24[[#This Row],[PAS_NUM_COR_COD_ESC_TG_NEG]]</f>
        <v>1.0333333333333337</v>
      </c>
      <c r="LH195" s="15">
        <f>Tabla24[[#This Row],[ROS_DUR_COR_COD_ESC_TG_NEG]]-Tabla24[[#This Row],[PAS_DUR_COR_COD_ESC_TG_NEG]]</f>
        <v>-383.06349206349205</v>
      </c>
      <c r="LI195" s="15">
        <f>Tabla24[[#This Row],[ROS_NUM_COR_COD_ESC_TG_NEU]]-Tabla24[[#This Row],[PAS_NUM_COR_COD_ESC_TG_NEU]]</f>
        <v>0.6257309941520468</v>
      </c>
      <c r="LJ195" s="15">
        <f>Tabla24[[#This Row],[ROS_NUM_COR_COD_ESC_TG_NEG]]-Tabla24[[#This Row],[PAS_NUM_COR_COD_ESC_TG_NEG]]</f>
        <v>1.0333333333333337</v>
      </c>
      <c r="LK195" s="15">
        <f>Tabla24[[#This Row],[ROS_NUM_COR_COD_ESC_TG_POS]]-Tabla24[[#This Row],[PAS_NUM_COR_COD_ESC_TG_POS]]</f>
        <v>-0.80714285714285738</v>
      </c>
      <c r="LL195" s="15">
        <f>Tabla24[[#This Row],[ROS_DUR_COR_COD_ESC_TG_POS]]-Tabla24[[#This Row],[PAS_DUR_COR_COD_ESC_TG_POS]]</f>
        <v>-1083.2</v>
      </c>
      <c r="LM195" s="15">
        <f>Tabla24[[#This Row],[ROS_NUM_COR_COD_ESC_TG_TOT]]-Tabla24[[#This Row],[PAS_NUM_COR_COD_ESC_TG_TOT]]</f>
        <v>0.33152542372881344</v>
      </c>
      <c r="LN195" s="15">
        <f>Tabla24[[#This Row],[ROS_DUR_COR_COD_ESC_TG_TOT]]-Tabla24[[#This Row],[PAS_DUR_COR_COD_ESC_TG_TOT]]</f>
        <v>-837.80423280423292</v>
      </c>
      <c r="LO195" s="15">
        <f>Tabla24[[#This Row],[PAS_NUM_COR_COD_ROS_TG_NEG]]-Tabla24[[#This Row],[ESC_NUM_COR_COD_ROS_TG_NEG]]</f>
        <v>-0.91666666666666652</v>
      </c>
      <c r="LP195" s="15">
        <f>Tabla24[[#This Row],[PAS_DUR_COR_COD_ROS_TG_NEG]]-Tabla24[[#This Row],[ESC_DUR_COR_COD_ROS_TG_NEG]]</f>
        <v>854.36111111111109</v>
      </c>
      <c r="LQ195" s="15">
        <f>Tabla24[[#This Row],[PAS_NUM_COR_COD_ROS_TG_NEU]]-Tabla24[[#This Row],[ESC_NUM_COR_COD_ROS_TG_NEU]]</f>
        <v>0.375</v>
      </c>
      <c r="LR195" s="15">
        <f>Tabla24[[#This Row],[PAS_DUR_COR_COD_ROS_TG_NEU]]-Tabla24[[#This Row],[ESC_DUR_COR_COD_ROS_TG_NEU]]</f>
        <v>726.23333333333346</v>
      </c>
      <c r="LS195" s="15">
        <f>Tabla24[[#This Row],[PAS_NUM_COR_COD_ROS_TG_POS]]-Tabla24[[#This Row],[ESC_NUM_COR_COD_ROS_TG_POS]]</f>
        <v>2.0499999999999998</v>
      </c>
      <c r="LT195" s="15">
        <f>Tabla24[[#This Row],[PAS_DUR_COR_COD_ROS_TG_POS]]-Tabla24[[#This Row],[ESC_DUR_COR_COD_ROS_TG_POS]]</f>
        <v>1087.6500000000001</v>
      </c>
      <c r="LU195" s="15">
        <f>Tabla24[[#This Row],[PAS_NUM_COR_COD_ROS_TG_TOT]]-Tabla24[[#This Row],[ESC_NUM_COR_COD_ROS_TG_TOT]]</f>
        <v>0.55869428750784689</v>
      </c>
      <c r="LV195" s="15">
        <f>Tabla24[[#This Row],[PAS_DUR_COR_COD_ROS_TG_TOT]]-Tabla24[[#This Row],[ESC_DUR_COR_COD_ROS_TG_TOT]]</f>
        <v>851.42145593869736</v>
      </c>
      <c r="LW195" s="15">
        <f>Tabla24[[#This Row],[PAS_NUM_COR_COD_ESC_TG_NEG]]-Tabla24[[#This Row],[ESC_NUM_COR_COD_ESC_TG_NEG]]</f>
        <v>-1.2555555555555555</v>
      </c>
      <c r="LX195" s="15">
        <f>Tabla24[[#This Row],[PAS_DUR_COR_COD_ESC_TG_NEG]]-Tabla24[[#This Row],[ESC_DUR_COR_COD_ESC_TG_NEG]]</f>
        <v>282.77777777777783</v>
      </c>
      <c r="LY195" s="15">
        <f>Tabla24[[#This Row],[PAS_NUM_COR_COD_ESC_TG_NEU]]-Tabla24[[#This Row],[ESC_NUM_COR_COD_ESC_TG_NEU]]</f>
        <v>-1.986842105263158</v>
      </c>
      <c r="LZ195" s="15">
        <f>Tabla24[[#This Row],[PAS_DUR_COR_COD_ESC_TG_NEU]]-Tabla24[[#This Row],[ESC_DUR_COR_COD_ESC_TG_NEU]]</f>
        <v>500.25</v>
      </c>
      <c r="MA195" s="15">
        <f>Tabla24[[#This Row],[PAS_NUM_COR_COD_ESC_TG_POS]]-Tabla24[[#This Row],[ESC_NUM_COR_COD_ESC_TG_POS]]</f>
        <v>-2.5499999999999998</v>
      </c>
      <c r="MB195" s="15">
        <f>Tabla24[[#This Row],[PAS_DUR_COR_COD_ESC_TG_POS]]-Tabla24[[#This Row],[ESC_DUR_COR_COD_ESC_TG_POS]]</f>
        <v>101.84444444444443</v>
      </c>
      <c r="MC195" s="15">
        <f>Tabla24[[#This Row],[PAS_NUM_COR_COD_ESC_TG_TOT]]-Tabla24[[#This Row],[ESC_NUM_COR_COD_ESC_TG_TOT]]</f>
        <v>-1.9730069052102954</v>
      </c>
      <c r="MD195" s="15">
        <f>Tabla24[[#This Row],[PAS_DUR_COR_COD_ESC_TG_TOT]]-Tabla24[[#This Row],[ESC_DUR_COR_COD_ESC_TG_TOT]]</f>
        <v>277.3935185185187</v>
      </c>
    </row>
    <row r="196" spans="1:342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  <c r="KY196" s="15">
        <f>Tabla24[[#This Row],[ROS_NUM_COR_COD_ROS_TG_NEG]]-Tabla24[[#This Row],[PAS_NUM_COR_COD_ROS_TG_NEG]]</f>
        <v>2.0777777777777775</v>
      </c>
      <c r="KZ196" s="15">
        <f>Tabla24[[#This Row],[ROS_DUR_COR_COD_ROS_TG_NEG]]-Tabla24[[#This Row],[PAS_DUR_COR_COD_ROS_TG_NEG]]</f>
        <v>782.38888888888891</v>
      </c>
      <c r="LA196" s="15">
        <f>Tabla24[[#This Row],[ROS_NUM_COR_COD_ROS_TG_NEU]]-Tabla24[[#This Row],[PAS_NUM_COR_COD_ROS_TG_NEU]]</f>
        <v>2.4500000000000002</v>
      </c>
      <c r="LB196" s="15">
        <f>Tabla24[[#This Row],[ROS_DUR_COR_COD_ROS_TG_NEU]]-Tabla24[[#This Row],[PAS_DUR_COR_COD_ROS_TG_NEU]]</f>
        <v>833.67777777777792</v>
      </c>
      <c r="LC196" s="15">
        <f>Tabla24[[#This Row],[ROS_NUM_COR_COD_ROS_TG_POS]]-Tabla24[[#This Row],[PAS_NUM_COR_COD_ROS_TG_POS]]</f>
        <v>2.7052631578947364</v>
      </c>
      <c r="LD196" s="15">
        <f>Tabla24[[#This Row],[ROS_DUR_COR_COD_ROS_TG_POS]]-Tabla24[[#This Row],[PAS_DUR_COR_COD_ROS_TG_POS]]</f>
        <v>880.53749999999991</v>
      </c>
      <c r="LE196" s="15">
        <f>Tabla24[[#This Row],[ROS_NUM_COR_COD_ROS_TG_TOT]]-Tabla24[[#This Row],[PAS_NUM_COR_COD_ROS_TG_TOT]]</f>
        <v>2.4026884862653421</v>
      </c>
      <c r="LF196" s="15">
        <f>Tabla24[[#This Row],[ROS_DUR_COR_COD_ROS_TG_TOT]]-Tabla24[[#This Row],[PAS_DUR_COR_COD_ROS_TG_TOT]]</f>
        <v>826.45822281167102</v>
      </c>
      <c r="LG196" s="15">
        <f>Tabla24[[#This Row],[ROS_NUM_COR_COD_ESC_TG_NEG]]-Tabla24[[#This Row],[PAS_NUM_COR_COD_ESC_TG_NEG]]</f>
        <v>-2.6055555555555552</v>
      </c>
      <c r="LH196" s="15">
        <f>Tabla24[[#This Row],[ROS_DUR_COR_COD_ESC_TG_NEG]]-Tabla24[[#This Row],[PAS_DUR_COR_COD_ESC_TG_NEG]]</f>
        <v>-859.80555555555566</v>
      </c>
      <c r="LI196" s="15">
        <f>Tabla24[[#This Row],[ROS_NUM_COR_COD_ESC_TG_NEU]]-Tabla24[[#This Row],[PAS_NUM_COR_COD_ESC_TG_NEU]]</f>
        <v>-2.8000000000000003</v>
      </c>
      <c r="LJ196" s="15">
        <f>Tabla24[[#This Row],[ROS_NUM_COR_COD_ESC_TG_NEG]]-Tabla24[[#This Row],[PAS_NUM_COR_COD_ESC_TG_NEG]]</f>
        <v>-2.6055555555555552</v>
      </c>
      <c r="LK196" s="15">
        <f>Tabla24[[#This Row],[ROS_NUM_COR_COD_ESC_TG_POS]]-Tabla24[[#This Row],[PAS_NUM_COR_COD_ESC_TG_POS]]</f>
        <v>-3.1421052631578945</v>
      </c>
      <c r="LL196" s="15">
        <f>Tabla24[[#This Row],[ROS_DUR_COR_COD_ESC_TG_POS]]-Tabla24[[#This Row],[PAS_DUR_COR_COD_ESC_TG_POS]]</f>
        <v>-860.73684210526312</v>
      </c>
      <c r="LM196" s="15">
        <f>Tabla24[[#This Row],[ROS_NUM_COR_COD_ESC_TG_TOT]]-Tabla24[[#This Row],[PAS_NUM_COR_COD_ESC_TG_TOT]]</f>
        <v>-2.8392752776154295</v>
      </c>
      <c r="LN196" s="15">
        <f>Tabla24[[#This Row],[ROS_DUR_COR_COD_ESC_TG_TOT]]-Tabla24[[#This Row],[PAS_DUR_COR_COD_ESC_TG_TOT]]</f>
        <v>-861.99564586357042</v>
      </c>
      <c r="LO196" s="15">
        <f>Tabla24[[#This Row],[PAS_NUM_COR_COD_ROS_TG_NEG]]-Tabla24[[#This Row],[ESC_NUM_COR_COD_ROS_TG_NEG]]</f>
        <v>2.5</v>
      </c>
      <c r="LP196" s="15">
        <f>Tabla24[[#This Row],[PAS_DUR_COR_COD_ROS_TG_NEG]]-Tabla24[[#This Row],[ESC_DUR_COR_COD_ROS_TG_NEG]]</f>
        <v>837.29166666666674</v>
      </c>
      <c r="LQ196" s="15">
        <f>Tabla24[[#This Row],[PAS_NUM_COR_COD_ROS_TG_NEU]]-Tabla24[[#This Row],[ESC_NUM_COR_COD_ROS_TG_NEU]]</f>
        <v>2.5611111111111113</v>
      </c>
      <c r="LR196" s="15">
        <f>Tabla24[[#This Row],[PAS_DUR_COR_COD_ROS_TG_NEU]]-Tabla24[[#This Row],[ESC_DUR_COR_COD_ROS_TG_NEU]]</f>
        <v>802.72222222222217</v>
      </c>
      <c r="LS196" s="15">
        <f>Tabla24[[#This Row],[PAS_NUM_COR_COD_ROS_TG_POS]]-Tabla24[[#This Row],[ESC_NUM_COR_COD_ROS_TG_POS]]</f>
        <v>2.0058479532163744</v>
      </c>
      <c r="LT196" s="15">
        <f>Tabla24[[#This Row],[PAS_DUR_COR_COD_ROS_TG_POS]]-Tabla24[[#This Row],[ESC_DUR_COR_COD_ROS_TG_POS]]</f>
        <v>704.39583333333326</v>
      </c>
      <c r="LU196" s="15">
        <f>Tabla24[[#This Row],[PAS_NUM_COR_COD_ROS_TG_TOT]]-Tabla24[[#This Row],[ESC_NUM_COR_COD_ROS_TG_TOT]]</f>
        <v>2.3559322033898304</v>
      </c>
      <c r="LV196" s="15">
        <f>Tabla24[[#This Row],[PAS_DUR_COR_COD_ROS_TG_TOT]]-Tabla24[[#This Row],[ESC_DUR_COR_COD_ROS_TG_TOT]]</f>
        <v>786.24595141700411</v>
      </c>
      <c r="LW196" s="15">
        <f>Tabla24[[#This Row],[PAS_NUM_COR_COD_ESC_TG_NEG]]-Tabla24[[#This Row],[ESC_NUM_COR_COD_ESC_TG_NEG]]</f>
        <v>-1.9500000000000002</v>
      </c>
      <c r="LX196" s="15">
        <f>Tabla24[[#This Row],[PAS_DUR_COR_COD_ESC_TG_NEG]]-Tabla24[[#This Row],[ESC_DUR_COR_COD_ESC_TG_NEG]]</f>
        <v>-604.94444444444434</v>
      </c>
      <c r="LY196" s="15">
        <f>Tabla24[[#This Row],[PAS_NUM_COR_COD_ESC_TG_NEU]]-Tabla24[[#This Row],[ESC_NUM_COR_COD_ESC_TG_NEU]]</f>
        <v>-2.2333333333333329</v>
      </c>
      <c r="LZ196" s="15">
        <f>Tabla24[[#This Row],[PAS_DUR_COR_COD_ESC_TG_NEU]]-Tabla24[[#This Row],[ESC_DUR_COR_COD_ESC_TG_NEU]]</f>
        <v>-642.90277777777783</v>
      </c>
      <c r="MA196" s="15">
        <f>Tabla24[[#This Row],[PAS_NUM_COR_COD_ESC_TG_POS]]-Tabla24[[#This Row],[ESC_NUM_COR_COD_ESC_TG_POS]]</f>
        <v>-1.60233918128655</v>
      </c>
      <c r="MB196" s="15">
        <f>Tabla24[[#This Row],[PAS_DUR_COR_COD_ESC_TG_POS]]-Tabla24[[#This Row],[ESC_DUR_COR_COD_ESC_TG_POS]]</f>
        <v>-667.26315789473688</v>
      </c>
      <c r="MC196" s="15">
        <f>Tabla24[[#This Row],[PAS_NUM_COR_COD_ESC_TG_TOT]]-Tabla24[[#This Row],[ESC_NUM_COR_COD_ESC_TG_TOT]]</f>
        <v>-1.9279661016949152</v>
      </c>
      <c r="MD196" s="15">
        <f>Tabla24[[#This Row],[PAS_DUR_COR_COD_ESC_TG_TOT]]-Tabla24[[#This Row],[ESC_DUR_COR_COD_ESC_TG_TOT]]</f>
        <v>-634.48787061994608</v>
      </c>
    </row>
    <row r="197" spans="1:342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  <c r="KY197" s="15">
        <f>Tabla24[[#This Row],[ROS_NUM_COR_COD_ROS_TG_NEG]]-Tabla24[[#This Row],[PAS_NUM_COR_COD_ROS_TG_NEG]]</f>
        <v>-0.67251461988304095</v>
      </c>
      <c r="KZ197" s="15">
        <f>Tabla24[[#This Row],[ROS_DUR_COR_COD_ROS_TG_NEG]]-Tabla24[[#This Row],[PAS_DUR_COR_COD_ROS_TG_NEG]]</f>
        <v>-599.33333333333337</v>
      </c>
      <c r="LA197" s="15">
        <f>Tabla24[[#This Row],[ROS_NUM_COR_COD_ROS_TG_NEU]]-Tabla24[[#This Row],[PAS_NUM_COR_COD_ROS_TG_NEU]]</f>
        <v>-0.94210526315789478</v>
      </c>
      <c r="LB197" s="15">
        <f>Tabla24[[#This Row],[ROS_DUR_COR_COD_ROS_TG_NEU]]-Tabla24[[#This Row],[PAS_DUR_COR_COD_ROS_TG_NEU]]</f>
        <v>-334.03076923076924</v>
      </c>
      <c r="LC197" s="15">
        <f>Tabla24[[#This Row],[ROS_NUM_COR_COD_ROS_TG_POS]]-Tabla24[[#This Row],[PAS_NUM_COR_COD_ROS_TG_POS]]</f>
        <v>1.25</v>
      </c>
      <c r="LD197" s="15">
        <f>Tabla24[[#This Row],[ROS_DUR_COR_COD_ROS_TG_POS]]-Tabla24[[#This Row],[PAS_DUR_COR_COD_ROS_TG_POS]]</f>
        <v>-399.89285714285711</v>
      </c>
      <c r="LE197" s="15">
        <f>Tabla24[[#This Row],[ROS_NUM_COR_COD_ROS_TG_TOT]]-Tabla24[[#This Row],[PAS_NUM_COR_COD_ROS_TG_TOT]]</f>
        <v>-0.21008939974457208</v>
      </c>
      <c r="LF197" s="15">
        <f>Tabla24[[#This Row],[ROS_DUR_COR_COD_ROS_TG_TOT]]-Tabla24[[#This Row],[PAS_DUR_COR_COD_ROS_TG_TOT]]</f>
        <v>-458.45956354300381</v>
      </c>
      <c r="LG197" s="15">
        <f>Tabla24[[#This Row],[ROS_NUM_COR_COD_ESC_TG_NEG]]-Tabla24[[#This Row],[PAS_NUM_COR_COD_ESC_TG_NEG]]</f>
        <v>-1.4444444444444446</v>
      </c>
      <c r="LH197" s="15">
        <f>Tabla24[[#This Row],[ROS_DUR_COR_COD_ESC_TG_NEG]]-Tabla24[[#This Row],[PAS_DUR_COR_COD_ESC_TG_NEG]]</f>
        <v>-478.83333333333326</v>
      </c>
      <c r="LI197" s="15">
        <f>Tabla24[[#This Row],[ROS_NUM_COR_COD_ESC_TG_NEU]]-Tabla24[[#This Row],[PAS_NUM_COR_COD_ESC_TG_NEU]]</f>
        <v>-2.2999999999999998</v>
      </c>
      <c r="LJ197" s="15">
        <f>Tabla24[[#This Row],[ROS_NUM_COR_COD_ESC_TG_NEG]]-Tabla24[[#This Row],[PAS_NUM_COR_COD_ESC_TG_NEG]]</f>
        <v>-1.4444444444444446</v>
      </c>
      <c r="LK197" s="15">
        <f>Tabla24[[#This Row],[ROS_NUM_COR_COD_ESC_TG_POS]]-Tabla24[[#This Row],[PAS_NUM_COR_COD_ESC_TG_POS]]</f>
        <v>-1.6</v>
      </c>
      <c r="LL197" s="15">
        <f>Tabla24[[#This Row],[ROS_DUR_COR_COD_ESC_TG_POS]]-Tabla24[[#This Row],[PAS_DUR_COR_COD_ESC_TG_POS]]</f>
        <v>-997.82142857142867</v>
      </c>
      <c r="LM197" s="15">
        <f>Tabla24[[#This Row],[ROS_NUM_COR_COD_ESC_TG_TOT]]-Tabla24[[#This Row],[PAS_NUM_COR_COD_ESC_TG_TOT]]</f>
        <v>-1.8001277139208169</v>
      </c>
      <c r="LN197" s="15">
        <f>Tabla24[[#This Row],[ROS_DUR_COR_COD_ESC_TG_TOT]]-Tabla24[[#This Row],[PAS_DUR_COR_COD_ESC_TG_TOT]]</f>
        <v>-726.84586466165422</v>
      </c>
      <c r="LO197" s="15">
        <f>Tabla24[[#This Row],[PAS_NUM_COR_COD_ROS_TG_NEG]]-Tabla24[[#This Row],[ESC_NUM_COR_COD_ROS_TG_NEG]]</f>
        <v>1.7836257309941521</v>
      </c>
      <c r="LP197" s="15">
        <f>Tabla24[[#This Row],[PAS_DUR_COR_COD_ROS_TG_NEG]]-Tabla24[[#This Row],[ESC_DUR_COR_COD_ROS_TG_NEG]]</f>
        <v>1013.25</v>
      </c>
      <c r="LQ197" s="15">
        <f>Tabla24[[#This Row],[PAS_NUM_COR_COD_ROS_TG_NEU]]-Tabla24[[#This Row],[ESC_NUM_COR_COD_ROS_TG_NEU]]</f>
        <v>1.7171052631578947</v>
      </c>
      <c r="LR197" s="15">
        <f>Tabla24[[#This Row],[PAS_DUR_COR_COD_ROS_TG_NEU]]-Tabla24[[#This Row],[ESC_DUR_COR_COD_ROS_TG_NEU]]</f>
        <v>1141.4807692307693</v>
      </c>
      <c r="LS197" s="15">
        <f>Tabla24[[#This Row],[PAS_NUM_COR_COD_ROS_TG_POS]]-Tabla24[[#This Row],[ESC_NUM_COR_COD_ROS_TG_POS]]</f>
        <v>0.88888888888888884</v>
      </c>
      <c r="LT197" s="15">
        <f>Tabla24[[#This Row],[PAS_DUR_COR_COD_ROS_TG_POS]]-Tabla24[[#This Row],[ESC_DUR_COR_COD_ROS_TG_POS]]</f>
        <v>694.76785714285711</v>
      </c>
      <c r="LU197" s="15">
        <f>Tabla24[[#This Row],[PAS_NUM_COR_COD_ROS_TG_TOT]]-Tabla24[[#This Row],[ESC_NUM_COR_COD_ROS_TG_TOT]]</f>
        <v>1.4522546419098141</v>
      </c>
      <c r="LV197" s="15">
        <f>Tabla24[[#This Row],[PAS_DUR_COR_COD_ROS_TG_TOT]]-Tabla24[[#This Row],[ESC_DUR_COR_COD_ROS_TG_TOT]]</f>
        <v>947.22052845528447</v>
      </c>
      <c r="LW197" s="15">
        <f>Tabla24[[#This Row],[PAS_NUM_COR_COD_ESC_TG_NEG]]-Tabla24[[#This Row],[ESC_NUM_COR_COD_ESC_TG_NEG]]</f>
        <v>-2.4444444444444446</v>
      </c>
      <c r="LX197" s="15">
        <f>Tabla24[[#This Row],[PAS_DUR_COR_COD_ESC_TG_NEG]]-Tabla24[[#This Row],[ESC_DUR_COR_COD_ESC_TG_NEG]]</f>
        <v>-440.55555555555566</v>
      </c>
      <c r="LY197" s="15">
        <f>Tabla24[[#This Row],[PAS_NUM_COR_COD_ESC_TG_NEU]]-Tabla24[[#This Row],[ESC_NUM_COR_COD_ESC_TG_NEU]]</f>
        <v>-2.5</v>
      </c>
      <c r="LZ197" s="15">
        <f>Tabla24[[#This Row],[PAS_DUR_COR_COD_ESC_TG_NEU]]-Tabla24[[#This Row],[ESC_DUR_COR_COD_ESC_TG_NEU]]</f>
        <v>-160.16346153846143</v>
      </c>
      <c r="MA197" s="15">
        <f>Tabla24[[#This Row],[PAS_NUM_COR_COD_ESC_TG_POS]]-Tabla24[[#This Row],[ESC_NUM_COR_COD_ESC_TG_POS]]</f>
        <v>-1.9277777777777776</v>
      </c>
      <c r="MB197" s="15">
        <f>Tabla24[[#This Row],[PAS_DUR_COR_COD_ESC_TG_POS]]-Tabla24[[#This Row],[ESC_DUR_COR_COD_ESC_TG_POS]]</f>
        <v>-74.817460317460245</v>
      </c>
      <c r="MC197" s="15">
        <f>Tabla24[[#This Row],[PAS_NUM_COR_COD_ESC_TG_TOT]]-Tabla24[[#This Row],[ESC_NUM_COR_COD_ESC_TG_TOT]]</f>
        <v>-2.2824933687002655</v>
      </c>
      <c r="MD197" s="15">
        <f>Tabla24[[#This Row],[PAS_DUR_COR_COD_ESC_TG_TOT]]-Tabla24[[#This Row],[ESC_DUR_COR_COD_ESC_TG_TOT]]</f>
        <v>-229.5934065934066</v>
      </c>
    </row>
    <row r="198" spans="1:342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  <c r="KY198" s="15">
        <f>Tabla24[[#This Row],[ROS_NUM_COR_COD_ROS_TG_NEG]]-Tabla24[[#This Row],[PAS_NUM_COR_COD_ROS_TG_NEG]]</f>
        <v>-0.29999999999999982</v>
      </c>
      <c r="KZ198" s="15">
        <f>Tabla24[[#This Row],[ROS_DUR_COR_COD_ROS_TG_NEG]]-Tabla24[[#This Row],[PAS_DUR_COR_COD_ROS_TG_NEG]]</f>
        <v>111.18796992481214</v>
      </c>
      <c r="LA198" s="15">
        <f>Tabla24[[#This Row],[ROS_NUM_COR_COD_ROS_TG_NEU]]-Tabla24[[#This Row],[PAS_NUM_COR_COD_ROS_TG_NEU]]</f>
        <v>-0.40000000000000036</v>
      </c>
      <c r="LB198" s="15">
        <f>Tabla24[[#This Row],[ROS_DUR_COR_COD_ROS_TG_NEU]]-Tabla24[[#This Row],[PAS_DUR_COR_COD_ROS_TG_NEU]]</f>
        <v>38.524999999999977</v>
      </c>
      <c r="LC198" s="15">
        <f>Tabla24[[#This Row],[ROS_NUM_COR_COD_ROS_TG_POS]]-Tabla24[[#This Row],[PAS_NUM_COR_COD_ROS_TG_POS]]</f>
        <v>-1.4999999999999996</v>
      </c>
      <c r="LD198" s="15">
        <f>Tabla24[[#This Row],[ROS_DUR_COR_COD_ROS_TG_POS]]-Tabla24[[#This Row],[PAS_DUR_COR_COD_ROS_TG_POS]]</f>
        <v>-112.88571428571436</v>
      </c>
      <c r="LE198" s="15">
        <f>Tabla24[[#This Row],[ROS_NUM_COR_COD_ROS_TG_TOT]]-Tabla24[[#This Row],[PAS_NUM_COR_COD_ROS_TG_TOT]]</f>
        <v>-0.78333333333333321</v>
      </c>
      <c r="LF198" s="15">
        <f>Tabla24[[#This Row],[ROS_DUR_COR_COD_ROS_TG_TOT]]-Tabla24[[#This Row],[PAS_DUR_COR_COD_ROS_TG_TOT]]</f>
        <v>13.270416024653287</v>
      </c>
      <c r="LG198" s="15">
        <f>Tabla24[[#This Row],[ROS_NUM_COR_COD_ESC_TG_NEG]]-Tabla24[[#This Row],[PAS_NUM_COR_COD_ESC_TG_NEG]]</f>
        <v>-2.4749999999999996</v>
      </c>
      <c r="LH198" s="15">
        <f>Tabla24[[#This Row],[ROS_DUR_COR_COD_ESC_TG_NEG]]-Tabla24[[#This Row],[PAS_DUR_COR_COD_ESC_TG_NEG]]</f>
        <v>435.13333333333321</v>
      </c>
      <c r="LI198" s="15">
        <f>Tabla24[[#This Row],[ROS_NUM_COR_COD_ESC_TG_NEU]]-Tabla24[[#This Row],[PAS_NUM_COR_COD_ESC_TG_NEU]]</f>
        <v>-1.7000000000000002</v>
      </c>
      <c r="LJ198" s="15">
        <f>Tabla24[[#This Row],[ROS_NUM_COR_COD_ESC_TG_NEG]]-Tabla24[[#This Row],[PAS_NUM_COR_COD_ESC_TG_NEG]]</f>
        <v>-2.4749999999999996</v>
      </c>
      <c r="LK198" s="15">
        <f>Tabla24[[#This Row],[ROS_NUM_COR_COD_ESC_TG_POS]]-Tabla24[[#This Row],[PAS_NUM_COR_COD_ESC_TG_POS]]</f>
        <v>-2.65</v>
      </c>
      <c r="LL198" s="15">
        <f>Tabla24[[#This Row],[ROS_DUR_COR_COD_ESC_TG_POS]]-Tabla24[[#This Row],[PAS_DUR_COR_COD_ESC_TG_POS]]</f>
        <v>-223.04999999999995</v>
      </c>
      <c r="LM198" s="15">
        <f>Tabla24[[#This Row],[ROS_NUM_COR_COD_ESC_TG_TOT]]-Tabla24[[#This Row],[PAS_NUM_COR_COD_ESC_TG_TOT]]</f>
        <v>-2.2238095238095235</v>
      </c>
      <c r="LN198" s="15">
        <f>Tabla24[[#This Row],[ROS_DUR_COR_COD_ESC_TG_TOT]]-Tabla24[[#This Row],[PAS_DUR_COR_COD_ESC_TG_TOT]]</f>
        <v>-70.722222222222172</v>
      </c>
      <c r="LO198" s="15">
        <f>Tabla24[[#This Row],[PAS_NUM_COR_COD_ROS_TG_NEG]]-Tabla24[[#This Row],[ESC_NUM_COR_COD_ROS_TG_NEG]]</f>
        <v>3.3499999999999996</v>
      </c>
      <c r="LP198" s="15">
        <f>Tabla24[[#This Row],[PAS_DUR_COR_COD_ROS_TG_NEG]]-Tabla24[[#This Row],[ESC_DUR_COR_COD_ROS_TG_NEG]]</f>
        <v>-324.47368421052636</v>
      </c>
      <c r="LQ198" s="15">
        <f>Tabla24[[#This Row],[PAS_NUM_COR_COD_ROS_TG_NEU]]-Tabla24[[#This Row],[ESC_NUM_COR_COD_ROS_TG_NEU]]</f>
        <v>2.2000000000000002</v>
      </c>
      <c r="LR198" s="15">
        <f>Tabla24[[#This Row],[PAS_DUR_COR_COD_ROS_TG_NEU]]-Tabla24[[#This Row],[ESC_DUR_COR_COD_ROS_TG_NEU]]</f>
        <v>142.35000000000002</v>
      </c>
      <c r="LS198" s="15">
        <f>Tabla24[[#This Row],[PAS_NUM_COR_COD_ROS_TG_POS]]-Tabla24[[#This Row],[ESC_NUM_COR_COD_ROS_TG_POS]]</f>
        <v>1.2249999999999996</v>
      </c>
      <c r="LT198" s="15">
        <f>Tabla24[[#This Row],[PAS_DUR_COR_COD_ROS_TG_POS]]-Tabla24[[#This Row],[ESC_DUR_COR_COD_ROS_TG_POS]]</f>
        <v>257.60000000000002</v>
      </c>
      <c r="LU198" s="15">
        <f>Tabla24[[#This Row],[PAS_NUM_COR_COD_ROS_TG_TOT]]-Tabla24[[#This Row],[ESC_NUM_COR_COD_ROS_TG_TOT]]</f>
        <v>2.3203703703703704</v>
      </c>
      <c r="LV198" s="15">
        <f>Tabla24[[#This Row],[PAS_DUR_COR_COD_ROS_TG_TOT]]-Tabla24[[#This Row],[ESC_DUR_COR_COD_ROS_TG_TOT]]</f>
        <v>169.84322033898309</v>
      </c>
      <c r="LW198" s="15">
        <f>Tabla24[[#This Row],[PAS_NUM_COR_COD_ESC_TG_NEG]]-Tabla24[[#This Row],[ESC_NUM_COR_COD_ESC_TG_NEG]]</f>
        <v>-2</v>
      </c>
      <c r="LX198" s="15">
        <f>Tabla24[[#This Row],[PAS_DUR_COR_COD_ESC_TG_NEG]]-Tabla24[[#This Row],[ESC_DUR_COR_COD_ESC_TG_NEG]]</f>
        <v>-586.35555555555561</v>
      </c>
      <c r="LY198" s="15">
        <f>Tabla24[[#This Row],[PAS_NUM_COR_COD_ESC_TG_NEU]]-Tabla24[[#This Row],[ESC_NUM_COR_COD_ESC_TG_NEU]]</f>
        <v>-1.1111111111111107</v>
      </c>
      <c r="LZ198" s="15">
        <f>Tabla24[[#This Row],[PAS_DUR_COR_COD_ESC_TG_NEU]]-Tabla24[[#This Row],[ESC_DUR_COR_COD_ESC_TG_NEU]]</f>
        <v>-260.61111111111109</v>
      </c>
      <c r="MA198" s="15">
        <f>Tabla24[[#This Row],[PAS_NUM_COR_COD_ESC_TG_POS]]-Tabla24[[#This Row],[ESC_NUM_COR_COD_ESC_TG_POS]]</f>
        <v>-1.375</v>
      </c>
      <c r="MB198" s="15">
        <f>Tabla24[[#This Row],[PAS_DUR_COR_COD_ESC_TG_POS]]-Tabla24[[#This Row],[ESC_DUR_COR_COD_ESC_TG_POS]]</f>
        <v>-471.95000000000005</v>
      </c>
      <c r="MC198" s="15">
        <f>Tabla24[[#This Row],[PAS_NUM_COR_COD_ESC_TG_TOT]]-Tabla24[[#This Row],[ESC_NUM_COR_COD_ESC_TG_TOT]]</f>
        <v>-1.4944444444444445</v>
      </c>
      <c r="MD198" s="15">
        <f>Tabla24[[#This Row],[PAS_DUR_COR_COD_ESC_TG_TOT]]-Tabla24[[#This Row],[ESC_DUR_COR_COD_ESC_TG_TOT]]</f>
        <v>-436.52</v>
      </c>
    </row>
    <row r="199" spans="1:342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  <c r="KY199" s="15">
        <f>Tabla24[[#This Row],[ROS_NUM_COR_COD_ROS_TG_NEG]]-Tabla24[[#This Row],[PAS_NUM_COR_COD_ROS_TG_NEG]]</f>
        <v>1.1666666666666665</v>
      </c>
      <c r="KZ199" s="15">
        <f>Tabla24[[#This Row],[ROS_DUR_COR_COD_ROS_TG_NEG]]-Tabla24[[#This Row],[PAS_DUR_COR_COD_ROS_TG_NEG]]</f>
        <v>163.40000000000009</v>
      </c>
      <c r="LA199" s="15">
        <f>Tabla24[[#This Row],[ROS_NUM_COR_COD_ROS_TG_NEU]]-Tabla24[[#This Row],[PAS_NUM_COR_COD_ROS_TG_NEU]]</f>
        <v>1.4222222222222225</v>
      </c>
      <c r="LB199" s="15">
        <f>Tabla24[[#This Row],[ROS_DUR_COR_COD_ROS_TG_NEU]]-Tabla24[[#This Row],[PAS_DUR_COR_COD_ROS_TG_NEU]]</f>
        <v>972.92857142857144</v>
      </c>
      <c r="LC199" s="15">
        <f>Tabla24[[#This Row],[ROS_NUM_COR_COD_ROS_TG_POS]]-Tabla24[[#This Row],[PAS_NUM_COR_COD_ROS_TG_POS]]</f>
        <v>1.1578947368421053</v>
      </c>
      <c r="LD199" s="15">
        <f>Tabla24[[#This Row],[ROS_DUR_COR_COD_ROS_TG_POS]]-Tabla24[[#This Row],[PAS_DUR_COR_COD_ROS_TG_POS]]</f>
        <v>343.20261437908505</v>
      </c>
      <c r="LE199" s="15">
        <f>Tabla24[[#This Row],[ROS_NUM_COR_COD_ROS_TG_TOT]]-Tabla24[[#This Row],[PAS_NUM_COR_COD_ROS_TG_TOT]]</f>
        <v>1.2551948051948054</v>
      </c>
      <c r="LF199" s="15">
        <f>Tabla24[[#This Row],[ROS_DUR_COR_COD_ROS_TG_TOT]]-Tabla24[[#This Row],[PAS_DUR_COR_COD_ROS_TG_TOT]]</f>
        <v>492.32418699186985</v>
      </c>
      <c r="LG199" s="15">
        <f>Tabla24[[#This Row],[ROS_NUM_COR_COD_ESC_TG_NEG]]-Tabla24[[#This Row],[PAS_NUM_COR_COD_ESC_TG_NEG]]</f>
        <v>-0.83333333333333348</v>
      </c>
      <c r="LH199" s="15">
        <f>Tabla24[[#This Row],[ROS_DUR_COR_COD_ESC_TG_NEG]]-Tabla24[[#This Row],[PAS_DUR_COR_COD_ESC_TG_NEG]]</f>
        <v>-25.79047619047617</v>
      </c>
      <c r="LI199" s="15">
        <f>Tabla24[[#This Row],[ROS_NUM_COR_COD_ESC_TG_NEU]]-Tabla24[[#This Row],[PAS_NUM_COR_COD_ESC_TG_NEU]]</f>
        <v>-1.5111111111111111</v>
      </c>
      <c r="LJ199" s="15">
        <f>Tabla24[[#This Row],[ROS_NUM_COR_COD_ESC_TG_NEG]]-Tabla24[[#This Row],[PAS_NUM_COR_COD_ESC_TG_NEG]]</f>
        <v>-0.83333333333333348</v>
      </c>
      <c r="LK199" s="15">
        <f>Tabla24[[#This Row],[ROS_NUM_COR_COD_ESC_TG_POS]]-Tabla24[[#This Row],[PAS_NUM_COR_COD_ESC_TG_POS]]</f>
        <v>0.48538011695906436</v>
      </c>
      <c r="LL199" s="15">
        <f>Tabla24[[#This Row],[ROS_DUR_COR_COD_ESC_TG_POS]]-Tabla24[[#This Row],[PAS_DUR_COR_COD_ESC_TG_POS]]</f>
        <v>352.78571428571422</v>
      </c>
      <c r="LM199" s="15">
        <f>Tabla24[[#This Row],[ROS_NUM_COR_COD_ESC_TG_TOT]]-Tabla24[[#This Row],[PAS_NUM_COR_COD_ESC_TG_TOT]]</f>
        <v>-0.65454545454545476</v>
      </c>
      <c r="LN199" s="15">
        <f>Tabla24[[#This Row],[ROS_DUR_COR_COD_ESC_TG_TOT]]-Tabla24[[#This Row],[PAS_DUR_COR_COD_ESC_TG_TOT]]</f>
        <v>48.148325358851707</v>
      </c>
      <c r="LO199" s="15">
        <f>Tabla24[[#This Row],[PAS_NUM_COR_COD_ROS_TG_NEG]]-Tabla24[[#This Row],[ESC_NUM_COR_COD_ROS_TG_NEG]]</f>
        <v>1.6111111111111112</v>
      </c>
      <c r="LP199" s="15">
        <f>Tabla24[[#This Row],[PAS_DUR_COR_COD_ROS_TG_NEG]]-Tabla24[[#This Row],[ESC_DUR_COR_COD_ROS_TG_NEG]]</f>
        <v>590.59999999999991</v>
      </c>
      <c r="LQ199" s="15">
        <f>Tabla24[[#This Row],[PAS_NUM_COR_COD_ROS_TG_NEU]]-Tabla24[[#This Row],[ESC_NUM_COR_COD_ROS_TG_NEU]]</f>
        <v>0.97777777777777763</v>
      </c>
      <c r="LR199" s="15">
        <f>Tabla24[[#This Row],[PAS_DUR_COR_COD_ROS_TG_NEU]]-Tabla24[[#This Row],[ESC_DUR_COR_COD_ROS_TG_NEU]]</f>
        <v>46.547619047619037</v>
      </c>
      <c r="LS199" s="15">
        <f>Tabla24[[#This Row],[PAS_NUM_COR_COD_ROS_TG_POS]]-Tabla24[[#This Row],[ESC_NUM_COR_COD_ROS_TG_POS]]</f>
        <v>1.064327485380117</v>
      </c>
      <c r="LT199" s="15">
        <f>Tabla24[[#This Row],[PAS_DUR_COR_COD_ROS_TG_POS]]-Tabla24[[#This Row],[ESC_DUR_COR_COD_ROS_TG_POS]]</f>
        <v>-11.31372549019602</v>
      </c>
      <c r="LU199" s="15">
        <f>Tabla24[[#This Row],[PAS_NUM_COR_COD_ROS_TG_TOT]]-Tabla24[[#This Row],[ESC_NUM_COR_COD_ROS_TG_TOT]]</f>
        <v>1.209090909090909</v>
      </c>
      <c r="LV199" s="15">
        <f>Tabla24[[#This Row],[PAS_DUR_COR_COD_ROS_TG_TOT]]-Tabla24[[#This Row],[ESC_DUR_COR_COD_ROS_TG_TOT]]</f>
        <v>155.25914634146341</v>
      </c>
      <c r="LW199" s="15">
        <f>Tabla24[[#This Row],[PAS_NUM_COR_COD_ESC_TG_NEG]]-Tabla24[[#This Row],[ESC_NUM_COR_COD_ESC_TG_NEG]]</f>
        <v>-2.6111111111111112</v>
      </c>
      <c r="LX199" s="15">
        <f>Tabla24[[#This Row],[PAS_DUR_COR_COD_ESC_TG_NEG]]-Tabla24[[#This Row],[ESC_DUR_COR_COD_ESC_TG_NEG]]</f>
        <v>-1091.4416666666666</v>
      </c>
      <c r="LY199" s="15">
        <f>Tabla24[[#This Row],[PAS_NUM_COR_COD_ESC_TG_NEU]]-Tabla24[[#This Row],[ESC_NUM_COR_COD_ESC_TG_NEU]]</f>
        <v>-1.9888888888888885</v>
      </c>
      <c r="LZ199" s="15">
        <f>Tabla24[[#This Row],[PAS_DUR_COR_COD_ESC_TG_NEU]]-Tabla24[[#This Row],[ESC_DUR_COR_COD_ESC_TG_NEU]]</f>
        <v>-515.55384615384628</v>
      </c>
      <c r="MA199" s="15">
        <f>Tabla24[[#This Row],[PAS_NUM_COR_COD_ESC_TG_POS]]-Tabla24[[#This Row],[ESC_NUM_COR_COD_ESC_TG_POS]]</f>
        <v>-1.8187134502923974</v>
      </c>
      <c r="MB199" s="15">
        <f>Tabla24[[#This Row],[PAS_DUR_COR_COD_ESC_TG_POS]]-Tabla24[[#This Row],[ESC_DUR_COR_COD_ESC_TG_POS]]</f>
        <v>-721.61111111111109</v>
      </c>
      <c r="MC199" s="15">
        <f>Tabla24[[#This Row],[PAS_NUM_COR_COD_ESC_TG_TOT]]-Tabla24[[#This Row],[ESC_NUM_COR_COD_ESC_TG_TOT]]</f>
        <v>-2.1311688311688308</v>
      </c>
      <c r="MD199" s="15">
        <f>Tabla24[[#This Row],[PAS_DUR_COR_COD_ESC_TG_TOT]]-Tabla24[[#This Row],[ESC_DUR_COR_COD_ESC_TG_TOT]]</f>
        <v>-756.80134680134688</v>
      </c>
    </row>
    <row r="200" spans="1:342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  <c r="KY200" s="15">
        <f>Tabla24[[#This Row],[ROS_NUM_COR_COD_ROS_TG_NEG]]-Tabla24[[#This Row],[PAS_NUM_COR_COD_ROS_TG_NEG]]</f>
        <v>-1.3555555555555552</v>
      </c>
      <c r="KZ200" s="15">
        <f>Tabla24[[#This Row],[ROS_DUR_COR_COD_ROS_TG_NEG]]-Tabla24[[#This Row],[PAS_DUR_COR_COD_ROS_TG_NEG]]</f>
        <v>-464.70000000000005</v>
      </c>
      <c r="LA200" s="15">
        <f>Tabla24[[#This Row],[ROS_NUM_COR_COD_ROS_TG_NEU]]-Tabla24[[#This Row],[PAS_NUM_COR_COD_ROS_TG_NEU]]</f>
        <v>-0.5</v>
      </c>
      <c r="LB200" s="15">
        <f>Tabla24[[#This Row],[ROS_DUR_COR_COD_ROS_TG_NEU]]-Tabla24[[#This Row],[PAS_DUR_COR_COD_ROS_TG_NEU]]</f>
        <v>-446.4375</v>
      </c>
      <c r="LC200" s="15">
        <f>Tabla24[[#This Row],[ROS_NUM_COR_COD_ROS_TG_POS]]-Tabla24[[#This Row],[PAS_NUM_COR_COD_ROS_TG_POS]]</f>
        <v>0.77222222222222214</v>
      </c>
      <c r="LD200" s="15">
        <f>Tabla24[[#This Row],[ROS_DUR_COR_COD_ROS_TG_POS]]-Tabla24[[#This Row],[PAS_DUR_COR_COD_ROS_TG_POS]]</f>
        <v>196.92857142857133</v>
      </c>
      <c r="LE200" s="15">
        <f>Tabla24[[#This Row],[ROS_NUM_COR_COD_ROS_TG_TOT]]-Tabla24[[#This Row],[PAS_NUM_COR_COD_ROS_TG_TOT]]</f>
        <v>-0.37142857142857144</v>
      </c>
      <c r="LF200" s="15">
        <f>Tabla24[[#This Row],[ROS_DUR_COR_COD_ROS_TG_TOT]]-Tabla24[[#This Row],[PAS_DUR_COR_COD_ROS_TG_TOT]]</f>
        <v>-235.19583333333321</v>
      </c>
      <c r="LG200" s="15">
        <f>Tabla24[[#This Row],[ROS_NUM_COR_COD_ESC_TG_NEG]]-Tabla24[[#This Row],[PAS_NUM_COR_COD_ESC_TG_NEG]]</f>
        <v>-2.8111111111111113</v>
      </c>
      <c r="LH200" s="15">
        <f>Tabla24[[#This Row],[ROS_DUR_COR_COD_ESC_TG_NEG]]-Tabla24[[#This Row],[PAS_DUR_COR_COD_ESC_TG_NEG]]</f>
        <v>-842.54117647058831</v>
      </c>
      <c r="LI200" s="15">
        <f>Tabla24[[#This Row],[ROS_NUM_COR_COD_ESC_TG_NEU]]-Tabla24[[#This Row],[PAS_NUM_COR_COD_ESC_TG_NEU]]</f>
        <v>-0.19999999999999973</v>
      </c>
      <c r="LJ200" s="15">
        <f>Tabla24[[#This Row],[ROS_NUM_COR_COD_ESC_TG_NEG]]-Tabla24[[#This Row],[PAS_NUM_COR_COD_ESC_TG_NEG]]</f>
        <v>-2.8111111111111113</v>
      </c>
      <c r="LK200" s="15">
        <f>Tabla24[[#This Row],[ROS_NUM_COR_COD_ESC_TG_POS]]-Tabla24[[#This Row],[PAS_NUM_COR_COD_ESC_TG_POS]]</f>
        <v>-3.2</v>
      </c>
      <c r="LL200" s="15">
        <f>Tabla24[[#This Row],[ROS_DUR_COR_COD_ESC_TG_POS]]-Tabla24[[#This Row],[PAS_DUR_COR_COD_ESC_TG_POS]]</f>
        <v>-813.66666666666674</v>
      </c>
      <c r="LM200" s="15">
        <f>Tabla24[[#This Row],[ROS_NUM_COR_COD_ESC_TG_TOT]]-Tabla24[[#This Row],[PAS_NUM_COR_COD_ESC_TG_TOT]]</f>
        <v>-2</v>
      </c>
      <c r="LN200" s="15">
        <f>Tabla24[[#This Row],[ROS_DUR_COR_COD_ESC_TG_TOT]]-Tabla24[[#This Row],[PAS_DUR_COR_COD_ESC_TG_TOT]]</f>
        <v>-449.44666666666683</v>
      </c>
      <c r="LO200" s="15">
        <f>Tabla24[[#This Row],[PAS_NUM_COR_COD_ROS_TG_NEG]]-Tabla24[[#This Row],[ESC_NUM_COR_COD_ROS_TG_NEG]]</f>
        <v>1.9</v>
      </c>
      <c r="LP200" s="15">
        <f>Tabla24[[#This Row],[PAS_DUR_COR_COD_ROS_TG_NEG]]-Tabla24[[#This Row],[ESC_DUR_COR_COD_ROS_TG_NEG]]</f>
        <v>839.64285714285711</v>
      </c>
      <c r="LQ200" s="15">
        <f>Tabla24[[#This Row],[PAS_NUM_COR_COD_ROS_TG_NEU]]-Tabla24[[#This Row],[ESC_NUM_COR_COD_ROS_TG_NEU]]</f>
        <v>1.9555555555555555</v>
      </c>
      <c r="LR200" s="15">
        <f>Tabla24[[#This Row],[PAS_DUR_COR_COD_ROS_TG_NEU]]-Tabla24[[#This Row],[ESC_DUR_COR_COD_ROS_TG_NEU]]</f>
        <v>812.85416666666674</v>
      </c>
      <c r="LS200" s="15">
        <f>Tabla24[[#This Row],[PAS_NUM_COR_COD_ROS_TG_POS]]-Tabla24[[#This Row],[ESC_NUM_COR_COD_ROS_TG_POS]]</f>
        <v>1.4500000000000002</v>
      </c>
      <c r="LT200" s="15">
        <f>Tabla24[[#This Row],[PAS_DUR_COR_COD_ROS_TG_POS]]-Tabla24[[#This Row],[ESC_DUR_COR_COD_ROS_TG_POS]]</f>
        <v>428.92857142857144</v>
      </c>
      <c r="LU200" s="15">
        <f>Tabla24[[#This Row],[PAS_NUM_COR_COD_ROS_TG_TOT]]-Tabla24[[#This Row],[ESC_NUM_COR_COD_ROS_TG_TOT]]</f>
        <v>1.7568965517241377</v>
      </c>
      <c r="LV200" s="15">
        <f>Tabla24[[#This Row],[PAS_DUR_COR_COD_ROS_TG_TOT]]-Tabla24[[#This Row],[ESC_DUR_COR_COD_ROS_TG_TOT]]</f>
        <v>687.64583333333326</v>
      </c>
      <c r="LW200" s="15">
        <f>Tabla24[[#This Row],[PAS_NUM_COR_COD_ESC_TG_NEG]]-Tabla24[[#This Row],[ESC_NUM_COR_COD_ESC_TG_NEG]]</f>
        <v>-1.2999999999999998</v>
      </c>
      <c r="LX200" s="15">
        <f>Tabla24[[#This Row],[PAS_DUR_COR_COD_ESC_TG_NEG]]-Tabla24[[#This Row],[ESC_DUR_COR_COD_ESC_TG_NEG]]</f>
        <v>-321.05882352941171</v>
      </c>
      <c r="LY200" s="15">
        <f>Tabla24[[#This Row],[PAS_NUM_COR_COD_ESC_TG_NEU]]-Tabla24[[#This Row],[ESC_NUM_COR_COD_ESC_TG_NEU]]</f>
        <v>-0.56666666666666732</v>
      </c>
      <c r="LZ200" s="15">
        <f>Tabla24[[#This Row],[PAS_DUR_COR_COD_ESC_TG_NEU]]-Tabla24[[#This Row],[ESC_DUR_COR_COD_ESC_TG_NEU]]</f>
        <v>-58.222222222222399</v>
      </c>
      <c r="MA200" s="15">
        <f>Tabla24[[#This Row],[PAS_NUM_COR_COD_ESC_TG_POS]]-Tabla24[[#This Row],[ESC_NUM_COR_COD_ESC_TG_POS]]</f>
        <v>1.1000000000000001</v>
      </c>
      <c r="MB200" s="15">
        <f>Tabla24[[#This Row],[PAS_DUR_COR_COD_ESC_TG_POS]]-Tabla24[[#This Row],[ESC_DUR_COR_COD_ESC_TG_POS]]</f>
        <v>456.66666666666674</v>
      </c>
      <c r="MC200" s="15">
        <f>Tabla24[[#This Row],[PAS_NUM_COR_COD_ESC_TG_TOT]]-Tabla24[[#This Row],[ESC_NUM_COR_COD_ESC_TG_TOT]]</f>
        <v>-0.2413793103448274</v>
      </c>
      <c r="MD200" s="15">
        <f>Tabla24[[#This Row],[PAS_DUR_COR_COD_ESC_TG_TOT]]-Tabla24[[#This Row],[ESC_DUR_COR_COD_ESC_TG_TOT]]</f>
        <v>7.4157142857143299</v>
      </c>
    </row>
    <row r="201" spans="1:342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  <c r="KY201" s="15">
        <f>Tabla24[[#This Row],[ROS_NUM_COR_COD_ROS_TG_NEG]]-Tabla24[[#This Row],[PAS_NUM_COR_COD_ROS_TG_NEG]]</f>
        <v>-1.3666666666666667</v>
      </c>
      <c r="KZ201" s="15">
        <f>Tabla24[[#This Row],[ROS_DUR_COR_COD_ROS_TG_NEG]]-Tabla24[[#This Row],[PAS_DUR_COR_COD_ROS_TG_NEG]]</f>
        <v>-1116.5</v>
      </c>
      <c r="LA201" s="15">
        <f>Tabla24[[#This Row],[ROS_NUM_COR_COD_ROS_TG_NEU]]-Tabla24[[#This Row],[PAS_NUM_COR_COD_ROS_TG_NEU]]</f>
        <v>-1.9000000000000001</v>
      </c>
      <c r="LB201" s="15">
        <f>Tabla24[[#This Row],[ROS_DUR_COR_COD_ROS_TG_NEU]]-Tabla24[[#This Row],[PAS_DUR_COR_COD_ROS_TG_NEU]]</f>
        <v>440</v>
      </c>
      <c r="LC201" s="15">
        <f>Tabla24[[#This Row],[ROS_NUM_COR_COD_ROS_TG_POS]]-Tabla24[[#This Row],[PAS_NUM_COR_COD_ROS_TG_POS]]</f>
        <v>-2.2749999999999999</v>
      </c>
      <c r="LD201" s="15">
        <f>Tabla24[[#This Row],[ROS_DUR_COR_COD_ROS_TG_POS]]-Tabla24[[#This Row],[PAS_DUR_COR_COD_ROS_TG_POS]]</f>
        <v>122.38461538461547</v>
      </c>
      <c r="LE201" s="15">
        <f>Tabla24[[#This Row],[ROS_NUM_COR_COD_ROS_TG_TOT]]-Tabla24[[#This Row],[PAS_NUM_COR_COD_ROS_TG_TOT]]</f>
        <v>-1.8324561403508772</v>
      </c>
      <c r="LF201" s="15">
        <f>Tabla24[[#This Row],[ROS_DUR_COR_COD_ROS_TG_TOT]]-Tabla24[[#This Row],[PAS_DUR_COR_COD_ROS_TG_TOT]]</f>
        <v>-375.38235294117658</v>
      </c>
      <c r="LG201" s="15">
        <f>Tabla24[[#This Row],[ROS_NUM_COR_COD_ESC_TG_NEG]]-Tabla24[[#This Row],[PAS_NUM_COR_COD_ESC_TG_NEG]]</f>
        <v>-1.8</v>
      </c>
      <c r="LH201" s="15">
        <f>Tabla24[[#This Row],[ROS_DUR_COR_COD_ESC_TG_NEG]]-Tabla24[[#This Row],[PAS_DUR_COR_COD_ESC_TG_NEG]]</f>
        <v>-1174.75</v>
      </c>
      <c r="LI201" s="15">
        <f>Tabla24[[#This Row],[ROS_NUM_COR_COD_ESC_TG_NEU]]-Tabla24[[#This Row],[PAS_NUM_COR_COD_ESC_TG_NEU]]</f>
        <v>-1.7499999999999998</v>
      </c>
      <c r="LJ201" s="15">
        <f>Tabla24[[#This Row],[ROS_NUM_COR_COD_ESC_TG_NEG]]-Tabla24[[#This Row],[PAS_NUM_COR_COD_ESC_TG_NEG]]</f>
        <v>-1.8</v>
      </c>
      <c r="LK201" s="15">
        <f>Tabla24[[#This Row],[ROS_NUM_COR_COD_ESC_TG_POS]]-Tabla24[[#This Row],[PAS_NUM_COR_COD_ESC_TG_POS]]</f>
        <v>-1.125</v>
      </c>
      <c r="LL201" s="15">
        <f>Tabla24[[#This Row],[ROS_DUR_COR_COD_ESC_TG_POS]]-Tabla24[[#This Row],[PAS_DUR_COR_COD_ESC_TG_POS]]</f>
        <v>-605.47727272727275</v>
      </c>
      <c r="LM201" s="15">
        <f>Tabla24[[#This Row],[ROS_NUM_COR_COD_ESC_TG_TOT]]-Tabla24[[#This Row],[PAS_NUM_COR_COD_ESC_TG_TOT]]</f>
        <v>-1.4938596491228069</v>
      </c>
      <c r="LN201" s="15">
        <f>Tabla24[[#This Row],[ROS_DUR_COR_COD_ESC_TG_TOT]]-Tabla24[[#This Row],[PAS_DUR_COR_COD_ESC_TG_TOT]]</f>
        <v>-645.81720430107521</v>
      </c>
      <c r="LO201" s="15">
        <f>Tabla24[[#This Row],[PAS_NUM_COR_COD_ROS_TG_NEG]]-Tabla24[[#This Row],[ESC_NUM_COR_COD_ROS_TG_NEG]]</f>
        <v>-5.0000000000000044E-2</v>
      </c>
      <c r="LP201" s="15">
        <f>Tabla24[[#This Row],[PAS_DUR_COR_COD_ROS_TG_NEG]]-Tabla24[[#This Row],[ESC_DUR_COR_COD_ROS_TG_NEG]]</f>
        <v>49.666666666666742</v>
      </c>
      <c r="LQ201" s="15">
        <f>Tabla24[[#This Row],[PAS_NUM_COR_COD_ROS_TG_NEU]]-Tabla24[[#This Row],[ESC_NUM_COR_COD_ROS_TG_NEU]]</f>
        <v>0.80000000000000027</v>
      </c>
      <c r="LR201" s="15">
        <f>Tabla24[[#This Row],[PAS_DUR_COR_COD_ROS_TG_NEU]]-Tabla24[[#This Row],[ESC_DUR_COR_COD_ROS_TG_NEU]]</f>
        <v>10.600000000000023</v>
      </c>
      <c r="LS201" s="15">
        <f>Tabla24[[#This Row],[PAS_NUM_COR_COD_ROS_TG_POS]]-Tabla24[[#This Row],[ESC_NUM_COR_COD_ROS_TG_POS]]</f>
        <v>0.14999999999999991</v>
      </c>
      <c r="LT201" s="15">
        <f>Tabla24[[#This Row],[PAS_DUR_COR_COD_ROS_TG_POS]]-Tabla24[[#This Row],[ESC_DUR_COR_COD_ROS_TG_POS]]</f>
        <v>342.78205128205116</v>
      </c>
      <c r="LU201" s="15">
        <f>Tabla24[[#This Row],[PAS_NUM_COR_COD_ROS_TG_TOT]]-Tabla24[[#This Row],[ESC_NUM_COR_COD_ROS_TG_TOT]]</f>
        <v>0.35666666666666647</v>
      </c>
      <c r="LV201" s="15">
        <f>Tabla24[[#This Row],[PAS_DUR_COR_COD_ROS_TG_TOT]]-Tabla24[[#This Row],[ESC_DUR_COR_COD_ROS_TG_TOT]]</f>
        <v>150.88235294117658</v>
      </c>
      <c r="LW201" s="15">
        <f>Tabla24[[#This Row],[PAS_NUM_COR_COD_ESC_TG_NEG]]-Tabla24[[#This Row],[ESC_NUM_COR_COD_ESC_TG_NEG]]</f>
        <v>-2.95</v>
      </c>
      <c r="LX201" s="15">
        <f>Tabla24[[#This Row],[PAS_DUR_COR_COD_ESC_TG_NEG]]-Tabla24[[#This Row],[ESC_DUR_COR_COD_ESC_TG_NEG]]</f>
        <v>-596.25</v>
      </c>
      <c r="LY201" s="15">
        <f>Tabla24[[#This Row],[PAS_NUM_COR_COD_ESC_TG_NEU]]-Tabla24[[#This Row],[ESC_NUM_COR_COD_ESC_TG_NEU]]</f>
        <v>-0.85000000000000009</v>
      </c>
      <c r="LZ201" s="15">
        <f>Tabla24[[#This Row],[PAS_DUR_COR_COD_ESC_TG_NEU]]-Tabla24[[#This Row],[ESC_DUR_COR_COD_ESC_TG_NEU]]</f>
        <v>-81.527777777777601</v>
      </c>
      <c r="MA201" s="15">
        <f>Tabla24[[#This Row],[PAS_NUM_COR_COD_ESC_TG_POS]]-Tabla24[[#This Row],[ESC_NUM_COR_COD_ESC_TG_POS]]</f>
        <v>0.21428571428571441</v>
      </c>
      <c r="MB201" s="15">
        <f>Tabla24[[#This Row],[PAS_DUR_COR_COD_ESC_TG_POS]]-Tabla24[[#This Row],[ESC_DUR_COR_COD_ESC_TG_POS]]</f>
        <v>-318.60606060606051</v>
      </c>
      <c r="MC201" s="15">
        <f>Tabla24[[#This Row],[PAS_NUM_COR_COD_ESC_TG_TOT]]-Tabla24[[#This Row],[ESC_NUM_COR_COD_ESC_TG_TOT]]</f>
        <v>-1.2366666666666668</v>
      </c>
      <c r="MD201" s="15">
        <f>Tabla24[[#This Row],[PAS_DUR_COR_COD_ESC_TG_TOT]]-Tabla24[[#This Row],[ESC_DUR_COR_COD_ESC_TG_TOT]]</f>
        <v>-277.96057347670239</v>
      </c>
    </row>
    <row r="202" spans="1:342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  <c r="KY202" s="15">
        <f>Tabla24[[#This Row],[ROS_NUM_COR_COD_ROS_TG_NEG]]-Tabla24[[#This Row],[PAS_NUM_COR_COD_ROS_TG_NEG]]</f>
        <v>0.64999999999999991</v>
      </c>
      <c r="KZ202" s="15">
        <f>Tabla24[[#This Row],[ROS_DUR_COR_COD_ROS_TG_NEG]]-Tabla24[[#This Row],[PAS_DUR_COR_COD_ROS_TG_NEG]]</f>
        <v>-37.447619047619014</v>
      </c>
      <c r="LA202" s="15">
        <f>Tabla24[[#This Row],[ROS_NUM_COR_COD_ROS_TG_NEU]]-Tabla24[[#This Row],[PAS_NUM_COR_COD_ROS_TG_NEU]]</f>
        <v>2.5500000000000003</v>
      </c>
      <c r="LB202" s="15">
        <f>Tabla24[[#This Row],[ROS_DUR_COR_COD_ROS_TG_NEU]]-Tabla24[[#This Row],[PAS_DUR_COR_COD_ROS_TG_NEU]]</f>
        <v>601.13333333333333</v>
      </c>
      <c r="LC202" s="15">
        <f>Tabla24[[#This Row],[ROS_NUM_COR_COD_ROS_TG_POS]]-Tabla24[[#This Row],[PAS_NUM_COR_COD_ROS_TG_POS]]</f>
        <v>0.95000000000000018</v>
      </c>
      <c r="LD202" s="15">
        <f>Tabla24[[#This Row],[ROS_DUR_COR_COD_ROS_TG_POS]]-Tabla24[[#This Row],[PAS_DUR_COR_COD_ROS_TG_POS]]</f>
        <v>330.14285714285711</v>
      </c>
      <c r="LE202" s="15">
        <f>Tabla24[[#This Row],[ROS_NUM_COR_COD_ROS_TG_TOT]]-Tabla24[[#This Row],[PAS_NUM_COR_COD_ROS_TG_TOT]]</f>
        <v>1.4576923076923074</v>
      </c>
      <c r="LF202" s="15">
        <f>Tabla24[[#This Row],[ROS_DUR_COR_COD_ROS_TG_TOT]]-Tabla24[[#This Row],[PAS_DUR_COR_COD_ROS_TG_TOT]]</f>
        <v>324.63333333333344</v>
      </c>
      <c r="LG202" s="15">
        <f>Tabla24[[#This Row],[ROS_NUM_COR_COD_ESC_TG_NEG]]-Tabla24[[#This Row],[PAS_NUM_COR_COD_ESC_TG_NEG]]</f>
        <v>1.65</v>
      </c>
      <c r="LH202" s="15">
        <f>Tabla24[[#This Row],[ROS_DUR_COR_COD_ESC_TG_NEG]]-Tabla24[[#This Row],[PAS_DUR_COR_COD_ESC_TG_NEG]]</f>
        <v>494.5</v>
      </c>
      <c r="LI202" s="15">
        <f>Tabla24[[#This Row],[ROS_NUM_COR_COD_ESC_TG_NEU]]-Tabla24[[#This Row],[PAS_NUM_COR_COD_ESC_TG_NEU]]</f>
        <v>-0.44999999999999973</v>
      </c>
      <c r="LJ202" s="15">
        <f>Tabla24[[#This Row],[ROS_NUM_COR_COD_ESC_TG_NEG]]-Tabla24[[#This Row],[PAS_NUM_COR_COD_ESC_TG_NEG]]</f>
        <v>1.65</v>
      </c>
      <c r="LK202" s="15">
        <f>Tabla24[[#This Row],[ROS_NUM_COR_COD_ESC_TG_POS]]-Tabla24[[#This Row],[PAS_NUM_COR_COD_ESC_TG_POS]]</f>
        <v>0.22500000000000009</v>
      </c>
      <c r="LL202" s="15">
        <f>Tabla24[[#This Row],[ROS_DUR_COR_COD_ESC_TG_POS]]-Tabla24[[#This Row],[PAS_DUR_COR_COD_ESC_TG_POS]]</f>
        <v>198.46666666666658</v>
      </c>
      <c r="LM202" s="15">
        <f>Tabla24[[#This Row],[ROS_NUM_COR_COD_ESC_TG_TOT]]-Tabla24[[#This Row],[PAS_NUM_COR_COD_ESC_TG_TOT]]</f>
        <v>0.41282051282051313</v>
      </c>
      <c r="LN202" s="15">
        <f>Tabla24[[#This Row],[ROS_DUR_COR_COD_ESC_TG_TOT]]-Tabla24[[#This Row],[PAS_DUR_COR_COD_ESC_TG_TOT]]</f>
        <v>238.93055555555566</v>
      </c>
      <c r="LO202" s="15">
        <f>Tabla24[[#This Row],[PAS_NUM_COR_COD_ROS_TG_NEG]]-Tabla24[[#This Row],[ESC_NUM_COR_COD_ROS_TG_NEG]]</f>
        <v>0.10000000000000009</v>
      </c>
      <c r="LP202" s="15">
        <f>Tabla24[[#This Row],[PAS_DUR_COR_COD_ROS_TG_NEG]]-Tabla24[[#This Row],[ESC_DUR_COR_COD_ROS_TG_NEG]]</f>
        <v>-576.26666666666665</v>
      </c>
      <c r="LQ202" s="15">
        <f>Tabla24[[#This Row],[PAS_NUM_COR_COD_ROS_TG_NEU]]-Tabla24[[#This Row],[ESC_NUM_COR_COD_ROS_TG_NEU]]</f>
        <v>-0.14999999999999991</v>
      </c>
      <c r="LR202" s="15">
        <f>Tabla24[[#This Row],[PAS_DUR_COR_COD_ROS_TG_NEU]]-Tabla24[[#This Row],[ESC_DUR_COR_COD_ROS_TG_NEU]]</f>
        <v>-820.93333333333328</v>
      </c>
      <c r="LS202" s="15">
        <f>Tabla24[[#This Row],[PAS_NUM_COR_COD_ROS_TG_POS]]-Tabla24[[#This Row],[ESC_NUM_COR_COD_ROS_TG_POS]]</f>
        <v>-0.20000000000000018</v>
      </c>
      <c r="LT202" s="15">
        <f>Tabla24[[#This Row],[PAS_DUR_COR_COD_ROS_TG_POS]]-Tabla24[[#This Row],[ESC_DUR_COR_COD_ROS_TG_POS]]</f>
        <v>-837.2</v>
      </c>
      <c r="LU202" s="15">
        <f>Tabla24[[#This Row],[PAS_NUM_COR_COD_ROS_TG_TOT]]-Tabla24[[#This Row],[ESC_NUM_COR_COD_ROS_TG_TOT]]</f>
        <v>-7.8571428571428292E-2</v>
      </c>
      <c r="LV202" s="15">
        <f>Tabla24[[#This Row],[PAS_DUR_COR_COD_ROS_TG_TOT]]-Tabla24[[#This Row],[ESC_DUR_COR_COD_ROS_TG_TOT]]</f>
        <v>-744.8</v>
      </c>
      <c r="LW202" s="15">
        <f>Tabla24[[#This Row],[PAS_NUM_COR_COD_ESC_TG_NEG]]-Tabla24[[#This Row],[ESC_NUM_COR_COD_ESC_TG_NEG]]</f>
        <v>0.73888888888888893</v>
      </c>
      <c r="LX202" s="15">
        <f>Tabla24[[#This Row],[PAS_DUR_COR_COD_ESC_TG_NEG]]-Tabla24[[#This Row],[ESC_DUR_COR_COD_ESC_TG_NEG]]</f>
        <v>67.5</v>
      </c>
      <c r="LY202" s="15">
        <f>Tabla24[[#This Row],[PAS_NUM_COR_COD_ESC_TG_NEU]]-Tabla24[[#This Row],[ESC_NUM_COR_COD_ESC_TG_NEU]]</f>
        <v>1.0499999999999998</v>
      </c>
      <c r="LZ202" s="15">
        <f>Tabla24[[#This Row],[PAS_DUR_COR_COD_ESC_TG_NEU]]-Tabla24[[#This Row],[ESC_DUR_COR_COD_ESC_TG_NEU]]</f>
        <v>-222.3125</v>
      </c>
      <c r="MA202" s="15">
        <f>Tabla24[[#This Row],[PAS_NUM_COR_COD_ESC_TG_POS]]-Tabla24[[#This Row],[ESC_NUM_COR_COD_ESC_TG_POS]]</f>
        <v>1.4555555555555555</v>
      </c>
      <c r="MB202" s="15">
        <f>Tabla24[[#This Row],[PAS_DUR_COR_COD_ESC_TG_POS]]-Tabla24[[#This Row],[ESC_DUR_COR_COD_ESC_TG_POS]]</f>
        <v>351.33333333333337</v>
      </c>
      <c r="MC202" s="15">
        <f>Tabla24[[#This Row],[PAS_NUM_COR_COD_ESC_TG_TOT]]-Tabla24[[#This Row],[ESC_NUM_COR_COD_ESC_TG_TOT]]</f>
        <v>1.0761904761904759</v>
      </c>
      <c r="MD202" s="15">
        <f>Tabla24[[#This Row],[PAS_DUR_COR_COD_ESC_TG_TOT]]-Tabla24[[#This Row],[ESC_DUR_COR_COD_ESC_TG_TOT]]</f>
        <v>49.291666666666629</v>
      </c>
    </row>
    <row r="203" spans="1:342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  <c r="KY203" s="15">
        <f>Tabla24[[#This Row],[ROS_NUM_COR_COD_ROS_TG_NEG]]-Tabla24[[#This Row],[PAS_NUM_COR_COD_ROS_TG_NEG]]</f>
        <v>1.85</v>
      </c>
      <c r="KZ203" s="15">
        <f>Tabla24[[#This Row],[ROS_DUR_COR_COD_ROS_TG_NEG]]-Tabla24[[#This Row],[PAS_DUR_COR_COD_ROS_TG_NEG]]</f>
        <v>435.39583333333326</v>
      </c>
      <c r="LA203" s="15">
        <f>Tabla24[[#This Row],[ROS_NUM_COR_COD_ROS_TG_NEU]]-Tabla24[[#This Row],[PAS_NUM_COR_COD_ROS_TG_NEU]]</f>
        <v>2.2999999999999998</v>
      </c>
      <c r="LB203" s="15">
        <f>Tabla24[[#This Row],[ROS_DUR_COR_COD_ROS_TG_NEU]]-Tabla24[[#This Row],[PAS_DUR_COR_COD_ROS_TG_NEU]]</f>
        <v>355.5625</v>
      </c>
      <c r="LC203" s="15">
        <f>Tabla24[[#This Row],[ROS_NUM_COR_COD_ROS_TG_POS]]-Tabla24[[#This Row],[PAS_NUM_COR_COD_ROS_TG_POS]]</f>
        <v>2</v>
      </c>
      <c r="LD203" s="15">
        <f>Tabla24[[#This Row],[ROS_DUR_COR_COD_ROS_TG_POS]]-Tabla24[[#This Row],[PAS_DUR_COR_COD_ROS_TG_POS]]</f>
        <v>294.97499999999991</v>
      </c>
      <c r="LE203" s="15">
        <f>Tabla24[[#This Row],[ROS_NUM_COR_COD_ROS_TG_TOT]]-Tabla24[[#This Row],[PAS_NUM_COR_COD_ROS_TG_TOT]]</f>
        <v>2.0803030303030301</v>
      </c>
      <c r="LF203" s="15">
        <f>Tabla24[[#This Row],[ROS_DUR_COR_COD_ROS_TG_TOT]]-Tabla24[[#This Row],[PAS_DUR_COR_COD_ROS_TG_TOT]]</f>
        <v>358.84912959381063</v>
      </c>
      <c r="LG203" s="15">
        <f>Tabla24[[#This Row],[ROS_NUM_COR_COD_ESC_TG_NEG]]-Tabla24[[#This Row],[PAS_NUM_COR_COD_ESC_TG_NEG]]</f>
        <v>-2.0666666666666664</v>
      </c>
      <c r="LH203" s="15">
        <f>Tabla24[[#This Row],[ROS_DUR_COR_COD_ESC_TG_NEG]]-Tabla24[[#This Row],[PAS_DUR_COR_COD_ESC_TG_NEG]]</f>
        <v>-774.68421052631584</v>
      </c>
      <c r="LI203" s="15">
        <f>Tabla24[[#This Row],[ROS_NUM_COR_COD_ESC_TG_NEU]]-Tabla24[[#This Row],[PAS_NUM_COR_COD_ESC_TG_NEU]]</f>
        <v>-2</v>
      </c>
      <c r="LJ203" s="15">
        <f>Tabla24[[#This Row],[ROS_NUM_COR_COD_ESC_TG_NEG]]-Tabla24[[#This Row],[PAS_NUM_COR_COD_ESC_TG_NEG]]</f>
        <v>-2.0666666666666664</v>
      </c>
      <c r="LK203" s="15">
        <f>Tabla24[[#This Row],[ROS_NUM_COR_COD_ESC_TG_POS]]-Tabla24[[#This Row],[PAS_NUM_COR_COD_ESC_TG_POS]]</f>
        <v>-2</v>
      </c>
      <c r="LL203" s="15">
        <f>Tabla24[[#This Row],[ROS_DUR_COR_COD_ESC_TG_POS]]-Tabla24[[#This Row],[PAS_DUR_COR_COD_ESC_TG_POS]]</f>
        <v>-870.08749999999998</v>
      </c>
      <c r="LM203" s="15">
        <f>Tabla24[[#This Row],[ROS_NUM_COR_COD_ESC_TG_TOT]]-Tabla24[[#This Row],[PAS_NUM_COR_COD_ESC_TG_TOT]]</f>
        <v>-2.0121212121212122</v>
      </c>
      <c r="LN203" s="15">
        <f>Tabla24[[#This Row],[ROS_DUR_COR_COD_ESC_TG_TOT]]-Tabla24[[#This Row],[PAS_DUR_COR_COD_ESC_TG_TOT]]</f>
        <v>-768.32905982905993</v>
      </c>
      <c r="LO203" s="15">
        <f>Tabla24[[#This Row],[PAS_NUM_COR_COD_ROS_TG_NEG]]-Tabla24[[#This Row],[ESC_NUM_COR_COD_ROS_TG_NEG]]</f>
        <v>0.81666666666666643</v>
      </c>
      <c r="LP203" s="15">
        <f>Tabla24[[#This Row],[PAS_DUR_COR_COD_ROS_TG_NEG]]-Tabla24[[#This Row],[ESC_DUR_COR_COD_ROS_TG_NEG]]</f>
        <v>565.22321428571433</v>
      </c>
      <c r="LQ203" s="15">
        <f>Tabla24[[#This Row],[PAS_NUM_COR_COD_ROS_TG_NEU]]-Tabla24[[#This Row],[ESC_NUM_COR_COD_ROS_TG_NEU]]</f>
        <v>1.8000000000000003</v>
      </c>
      <c r="LR203" s="15">
        <f>Tabla24[[#This Row],[PAS_DUR_COR_COD_ROS_TG_NEU]]-Tabla24[[#This Row],[ESC_DUR_COR_COD_ROS_TG_NEU]]</f>
        <v>754.3125</v>
      </c>
      <c r="LS203" s="15">
        <f>Tabla24[[#This Row],[PAS_NUM_COR_COD_ROS_TG_POS]]-Tabla24[[#This Row],[ESC_NUM_COR_COD_ROS_TG_POS]]</f>
        <v>2.1</v>
      </c>
      <c r="LT203" s="15">
        <f>Tabla24[[#This Row],[PAS_DUR_COR_COD_ROS_TG_POS]]-Tabla24[[#This Row],[ESC_DUR_COR_COD_ROS_TG_POS]]</f>
        <v>833.06666666666672</v>
      </c>
      <c r="LU203" s="15">
        <f>Tabla24[[#This Row],[PAS_NUM_COR_COD_ROS_TG_TOT]]-Tabla24[[#This Row],[ESC_NUM_COR_COD_ROS_TG_TOT]]</f>
        <v>1.5936781609195401</v>
      </c>
      <c r="LV203" s="15">
        <f>Tabla24[[#This Row],[PAS_DUR_COR_COD_ROS_TG_TOT]]-Tabla24[[#This Row],[ESC_DUR_COR_COD_ROS_TG_TOT]]</f>
        <v>719.644376899696</v>
      </c>
      <c r="LW203" s="15">
        <f>Tabla24[[#This Row],[PAS_NUM_COR_COD_ESC_TG_NEG]]-Tabla24[[#This Row],[ESC_NUM_COR_COD_ESC_TG_NEG]]</f>
        <v>-2.0444444444444447</v>
      </c>
      <c r="LX203" s="15">
        <f>Tabla24[[#This Row],[PAS_DUR_COR_COD_ESC_TG_NEG]]-Tabla24[[#This Row],[ESC_DUR_COR_COD_ESC_TG_NEG]]</f>
        <v>-364.87134502923982</v>
      </c>
      <c r="LY203" s="15">
        <f>Tabla24[[#This Row],[PAS_NUM_COR_COD_ESC_TG_NEU]]-Tabla24[[#This Row],[ESC_NUM_COR_COD_ESC_TG_NEU]]</f>
        <v>-2.3499999999999996</v>
      </c>
      <c r="LZ203" s="15">
        <f>Tabla24[[#This Row],[PAS_DUR_COR_COD_ESC_TG_NEU]]-Tabla24[[#This Row],[ESC_DUR_COR_COD_ESC_TG_NEU]]</f>
        <v>-522.16470588235302</v>
      </c>
      <c r="MA203" s="15">
        <f>Tabla24[[#This Row],[PAS_NUM_COR_COD_ESC_TG_POS]]-Tabla24[[#This Row],[ESC_NUM_COR_COD_ESC_TG_POS]]</f>
        <v>-2.4500000000000002</v>
      </c>
      <c r="MB203" s="15">
        <f>Tabla24[[#This Row],[PAS_DUR_COR_COD_ESC_TG_POS]]-Tabla24[[#This Row],[ESC_DUR_COR_COD_ESC_TG_POS]]</f>
        <v>-612.11249999999995</v>
      </c>
      <c r="MC203" s="15">
        <f>Tabla24[[#This Row],[PAS_NUM_COR_COD_ESC_TG_TOT]]-Tabla24[[#This Row],[ESC_NUM_COR_COD_ESC_TG_TOT]]</f>
        <v>-2.2919540229885058</v>
      </c>
      <c r="MD203" s="15">
        <f>Tabla24[[#This Row],[PAS_DUR_COR_COD_ESC_TG_TOT]]-Tabla24[[#This Row],[ESC_DUR_COR_COD_ESC_TG_TOT]]</f>
        <v>-511.11538461538453</v>
      </c>
    </row>
    <row r="204" spans="1:342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  <c r="KY204" s="15">
        <f>Tabla24[[#This Row],[ROS_NUM_COR_COD_ROS_TG_NEG]]-Tabla24[[#This Row],[PAS_NUM_COR_COD_ROS_TG_NEG]]</f>
        <v>-0.78888888888888875</v>
      </c>
      <c r="KZ204" s="15">
        <f>Tabla24[[#This Row],[ROS_DUR_COR_COD_ROS_TG_NEG]]-Tabla24[[#This Row],[PAS_DUR_COR_COD_ROS_TG_NEG]]</f>
        <v>456.58333333333326</v>
      </c>
      <c r="LA204" s="15">
        <f>Tabla24[[#This Row],[ROS_NUM_COR_COD_ROS_TG_NEU]]-Tabla24[[#This Row],[PAS_NUM_COR_COD_ROS_TG_NEU]]</f>
        <v>0.85000000000000009</v>
      </c>
      <c r="LB204" s="15">
        <f>Tabla24[[#This Row],[ROS_DUR_COR_COD_ROS_TG_NEU]]-Tabla24[[#This Row],[PAS_DUR_COR_COD_ROS_TG_NEU]]</f>
        <v>167.64285714285711</v>
      </c>
      <c r="LC204" s="15">
        <f>Tabla24[[#This Row],[ROS_NUM_COR_COD_ROS_TG_POS]]-Tabla24[[#This Row],[PAS_NUM_COR_COD_ROS_TG_POS]]</f>
        <v>1.0684210526315789</v>
      </c>
      <c r="LD204" s="15">
        <f>Tabla24[[#This Row],[ROS_DUR_COR_COD_ROS_TG_POS]]-Tabla24[[#This Row],[PAS_DUR_COR_COD_ROS_TG_POS]]</f>
        <v>18.693181818181756</v>
      </c>
      <c r="LE204" s="15">
        <f>Tabla24[[#This Row],[ROS_NUM_COR_COD_ROS_TG_TOT]]-Tabla24[[#This Row],[PAS_NUM_COR_COD_ROS_TG_TOT]]</f>
        <v>0.40853302162478089</v>
      </c>
      <c r="LF204" s="15">
        <f>Tabla24[[#This Row],[ROS_DUR_COR_COD_ROS_TG_TOT]]-Tabla24[[#This Row],[PAS_DUR_COR_COD_ROS_TG_TOT]]</f>
        <v>146.63363363363351</v>
      </c>
      <c r="LG204" s="15">
        <f>Tabla24[[#This Row],[ROS_NUM_COR_COD_ESC_TG_NEG]]-Tabla24[[#This Row],[PAS_NUM_COR_COD_ESC_TG_NEG]]</f>
        <v>-0.67777777777777759</v>
      </c>
      <c r="LH204" s="15">
        <f>Tabla24[[#This Row],[ROS_DUR_COR_COD_ESC_TG_NEG]]-Tabla24[[#This Row],[PAS_DUR_COR_COD_ESC_TG_NEG]]</f>
        <v>230.33333333333326</v>
      </c>
      <c r="LI204" s="15">
        <f>Tabla24[[#This Row],[ROS_NUM_COR_COD_ESC_TG_NEU]]-Tabla24[[#This Row],[PAS_NUM_COR_COD_ESC_TG_NEU]]</f>
        <v>-0.64999999999999991</v>
      </c>
      <c r="LJ204" s="15">
        <f>Tabla24[[#This Row],[ROS_NUM_COR_COD_ESC_TG_NEG]]-Tabla24[[#This Row],[PAS_NUM_COR_COD_ESC_TG_NEG]]</f>
        <v>-0.67777777777777759</v>
      </c>
      <c r="LK204" s="15">
        <f>Tabla24[[#This Row],[ROS_NUM_COR_COD_ESC_TG_POS]]-Tabla24[[#This Row],[PAS_NUM_COR_COD_ESC_TG_POS]]</f>
        <v>-1</v>
      </c>
      <c r="LL204" s="15">
        <f>Tabla24[[#This Row],[ROS_DUR_COR_COD_ESC_TG_POS]]-Tabla24[[#This Row],[PAS_DUR_COR_COD_ESC_TG_POS]]</f>
        <v>-98.999999999999886</v>
      </c>
      <c r="LM204" s="15">
        <f>Tabla24[[#This Row],[ROS_NUM_COR_COD_ESC_TG_TOT]]-Tabla24[[#This Row],[PAS_NUM_COR_COD_ESC_TG_TOT]]</f>
        <v>-0.78082992402104012</v>
      </c>
      <c r="LN204" s="15">
        <f>Tabla24[[#This Row],[ROS_DUR_COR_COD_ESC_TG_TOT]]-Tabla24[[#This Row],[PAS_DUR_COR_COD_ESC_TG_TOT]]</f>
        <v>-103.82432432432438</v>
      </c>
      <c r="LO204" s="15">
        <f>Tabla24[[#This Row],[PAS_NUM_COR_COD_ROS_TG_NEG]]-Tabla24[[#This Row],[ESC_NUM_COR_COD_ROS_TG_NEG]]</f>
        <v>-0.5</v>
      </c>
      <c r="LP204" s="15">
        <f>Tabla24[[#This Row],[PAS_DUR_COR_COD_ROS_TG_NEG]]-Tabla24[[#This Row],[ESC_DUR_COR_COD_ROS_TG_NEG]]</f>
        <v>203.29166666666674</v>
      </c>
      <c r="LQ204" s="15">
        <f>Tabla24[[#This Row],[PAS_NUM_COR_COD_ROS_TG_NEU]]-Tabla24[[#This Row],[ESC_NUM_COR_COD_ROS_TG_NEU]]</f>
        <v>-0.35000000000000009</v>
      </c>
      <c r="LR204" s="15">
        <f>Tabla24[[#This Row],[PAS_DUR_COR_COD_ROS_TG_NEU]]-Tabla24[[#This Row],[ESC_DUR_COR_COD_ROS_TG_NEU]]</f>
        <v>-299.66666666666674</v>
      </c>
      <c r="LS204" s="15">
        <f>Tabla24[[#This Row],[PAS_NUM_COR_COD_ROS_TG_POS]]-Tabla24[[#This Row],[ESC_NUM_COR_COD_ROS_TG_POS]]</f>
        <v>-0.14619883040935644</v>
      </c>
      <c r="LT204" s="15">
        <f>Tabla24[[#This Row],[PAS_DUR_COR_COD_ROS_TG_POS]]-Tabla24[[#This Row],[ESC_DUR_COR_COD_ROS_TG_POS]]</f>
        <v>-405.81818181818176</v>
      </c>
      <c r="LU204" s="15">
        <f>Tabla24[[#This Row],[PAS_NUM_COR_COD_ROS_TG_TOT]]-Tabla24[[#This Row],[ESC_NUM_COR_COD_ROS_TG_TOT]]</f>
        <v>-0.33956750438340144</v>
      </c>
      <c r="LV204" s="15">
        <f>Tabla24[[#This Row],[PAS_DUR_COR_COD_ROS_TG_TOT]]-Tabla24[[#This Row],[ESC_DUR_COR_COD_ROS_TG_TOT]]</f>
        <v>-111.74474474474482</v>
      </c>
      <c r="LW204" s="15">
        <f>Tabla24[[#This Row],[PAS_NUM_COR_COD_ESC_TG_NEG]]-Tabla24[[#This Row],[ESC_NUM_COR_COD_ESC_TG_NEG]]</f>
        <v>-0.10000000000000009</v>
      </c>
      <c r="LX204" s="15">
        <f>Tabla24[[#This Row],[PAS_DUR_COR_COD_ESC_TG_NEG]]-Tabla24[[#This Row],[ESC_DUR_COR_COD_ESC_TG_NEG]]</f>
        <v>-484.2833333333333</v>
      </c>
      <c r="LY204" s="15">
        <f>Tabla24[[#This Row],[PAS_NUM_COR_COD_ESC_TG_NEU]]-Tabla24[[#This Row],[ESC_NUM_COR_COD_ESC_TG_NEU]]</f>
        <v>-0.25</v>
      </c>
      <c r="LZ204" s="15">
        <f>Tabla24[[#This Row],[PAS_DUR_COR_COD_ESC_TG_NEU]]-Tabla24[[#This Row],[ESC_DUR_COR_COD_ESC_TG_NEU]]</f>
        <v>-133</v>
      </c>
      <c r="MA204" s="15">
        <f>Tabla24[[#This Row],[PAS_NUM_COR_COD_ESC_TG_POS]]-Tabla24[[#This Row],[ESC_NUM_COR_COD_ESC_TG_POS]]</f>
        <v>1.1111111111111112</v>
      </c>
      <c r="MB204" s="15">
        <f>Tabla24[[#This Row],[PAS_DUR_COR_COD_ESC_TG_POS]]-Tabla24[[#This Row],[ESC_DUR_COR_COD_ESC_TG_POS]]</f>
        <v>-576.06666666666683</v>
      </c>
      <c r="MC204" s="15">
        <f>Tabla24[[#This Row],[PAS_NUM_COR_COD_ESC_TG_TOT]]-Tabla24[[#This Row],[ESC_NUM_COR_COD_ESC_TG_TOT]]</f>
        <v>0.22910578609000565</v>
      </c>
      <c r="MD204" s="15">
        <f>Tabla24[[#This Row],[PAS_DUR_COR_COD_ESC_TG_TOT]]-Tabla24[[#This Row],[ESC_DUR_COR_COD_ESC_TG_TOT]]</f>
        <v>-404.59875259875253</v>
      </c>
    </row>
    <row r="205" spans="1:342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  <c r="KY205" s="15">
        <f>Tabla24[[#This Row],[ROS_NUM_COR_COD_ROS_TG_NEG]]-Tabla24[[#This Row],[PAS_NUM_COR_COD_ROS_TG_NEG]]</f>
        <v>-0.1333333333333333</v>
      </c>
      <c r="KZ205" s="15">
        <f>Tabla24[[#This Row],[ROS_DUR_COR_COD_ROS_TG_NEG]]-Tabla24[[#This Row],[PAS_DUR_COR_COD_ROS_TG_NEG]]</f>
        <v>-157.5</v>
      </c>
      <c r="LA205" s="15">
        <f>Tabla24[[#This Row],[ROS_NUM_COR_COD_ROS_TG_NEU]]-Tabla24[[#This Row],[PAS_NUM_COR_COD_ROS_TG_NEU]]</f>
        <v>-0.33333333333333348</v>
      </c>
      <c r="LB205" s="15">
        <f>Tabla24[[#This Row],[ROS_DUR_COR_COD_ROS_TG_NEU]]-Tabla24[[#This Row],[PAS_DUR_COR_COD_ROS_TG_NEU]]</f>
        <v>-413.67032967032981</v>
      </c>
      <c r="LC205" s="15">
        <f>Tabla24[[#This Row],[ROS_NUM_COR_COD_ROS_TG_POS]]-Tabla24[[#This Row],[PAS_NUM_COR_COD_ROS_TG_POS]]</f>
        <v>0.22222222222222232</v>
      </c>
      <c r="LD205" s="15">
        <f>Tabla24[[#This Row],[ROS_DUR_COR_COD_ROS_TG_POS]]-Tabla24[[#This Row],[PAS_DUR_COR_COD_ROS_TG_POS]]</f>
        <v>191.54464285714289</v>
      </c>
      <c r="LE205" s="15">
        <f>Tabla24[[#This Row],[ROS_NUM_COR_COD_ROS_TG_TOT]]-Tabla24[[#This Row],[PAS_NUM_COR_COD_ROS_TG_TOT]]</f>
        <v>-7.9182630906768914E-2</v>
      </c>
      <c r="LF205" s="15">
        <f>Tabla24[[#This Row],[ROS_DUR_COR_COD_ROS_TG_TOT]]-Tabla24[[#This Row],[PAS_DUR_COR_COD_ROS_TG_TOT]]</f>
        <v>-121.93255813953488</v>
      </c>
      <c r="LG205" s="15">
        <f>Tabla24[[#This Row],[ROS_NUM_COR_COD_ESC_TG_NEG]]-Tabla24[[#This Row],[PAS_NUM_COR_COD_ESC_TG_NEG]]</f>
        <v>-1.3944444444444444</v>
      </c>
      <c r="LH205" s="15">
        <f>Tabla24[[#This Row],[ROS_DUR_COR_COD_ESC_TG_NEG]]-Tabla24[[#This Row],[PAS_DUR_COR_COD_ESC_TG_NEG]]</f>
        <v>-499.75000000000006</v>
      </c>
      <c r="LI205" s="15">
        <f>Tabla24[[#This Row],[ROS_NUM_COR_COD_ESC_TG_NEU]]-Tabla24[[#This Row],[PAS_NUM_COR_COD_ESC_TG_NEU]]</f>
        <v>-0.61111111111111116</v>
      </c>
      <c r="LJ205" s="15">
        <f>Tabla24[[#This Row],[ROS_NUM_COR_COD_ESC_TG_NEG]]-Tabla24[[#This Row],[PAS_NUM_COR_COD_ESC_TG_NEG]]</f>
        <v>-1.3944444444444444</v>
      </c>
      <c r="LK205" s="15">
        <f>Tabla24[[#This Row],[ROS_NUM_COR_COD_ESC_TG_POS]]-Tabla24[[#This Row],[PAS_NUM_COR_COD_ESC_TG_POS]]</f>
        <v>-1.1277777777777778</v>
      </c>
      <c r="LL205" s="15">
        <f>Tabla24[[#This Row],[ROS_DUR_COR_COD_ESC_TG_POS]]-Tabla24[[#This Row],[PAS_DUR_COR_COD_ESC_TG_POS]]</f>
        <v>-302.41666666666663</v>
      </c>
      <c r="LM205" s="15">
        <f>Tabla24[[#This Row],[ROS_NUM_COR_COD_ESC_TG_TOT]]-Tabla24[[#This Row],[PAS_NUM_COR_COD_ESC_TG_TOT]]</f>
        <v>-1.054278416347382</v>
      </c>
      <c r="LN205" s="15">
        <f>Tabla24[[#This Row],[ROS_DUR_COR_COD_ESC_TG_TOT]]-Tabla24[[#This Row],[PAS_DUR_COR_COD_ESC_TG_TOT]]</f>
        <v>-426.4545454545455</v>
      </c>
      <c r="LO205" s="15">
        <f>Tabla24[[#This Row],[PAS_NUM_COR_COD_ROS_TG_NEG]]-Tabla24[[#This Row],[ESC_NUM_COR_COD_ROS_TG_NEG]]</f>
        <v>1.0499999999999998</v>
      </c>
      <c r="LP205" s="15">
        <f>Tabla24[[#This Row],[PAS_DUR_COR_COD_ROS_TG_NEG]]-Tabla24[[#This Row],[ESC_DUR_COR_COD_ROS_TG_NEG]]</f>
        <v>78.5</v>
      </c>
      <c r="LQ205" s="15">
        <f>Tabla24[[#This Row],[PAS_NUM_COR_COD_ROS_TG_NEU]]-Tabla24[[#This Row],[ESC_NUM_COR_COD_ROS_TG_NEU]]</f>
        <v>1.8</v>
      </c>
      <c r="LR205" s="15">
        <f>Tabla24[[#This Row],[PAS_DUR_COR_COD_ROS_TG_NEU]]-Tabla24[[#This Row],[ESC_DUR_COR_COD_ROS_TG_NEU]]</f>
        <v>304.38461538461547</v>
      </c>
      <c r="LS205" s="15">
        <f>Tabla24[[#This Row],[PAS_NUM_COR_COD_ROS_TG_POS]]-Tabla24[[#This Row],[ESC_NUM_COR_COD_ROS_TG_POS]]</f>
        <v>0.875</v>
      </c>
      <c r="LT205" s="15">
        <f>Tabla24[[#This Row],[PAS_DUR_COR_COD_ROS_TG_POS]]-Tabla24[[#This Row],[ESC_DUR_COR_COD_ROS_TG_POS]]</f>
        <v>-353.02083333333326</v>
      </c>
      <c r="LU205" s="15">
        <f>Tabla24[[#This Row],[PAS_NUM_COR_COD_ROS_TG_TOT]]-Tabla24[[#This Row],[ESC_NUM_COR_COD_ROS_TG_TOT]]</f>
        <v>1.1691297208538587</v>
      </c>
      <c r="LV205" s="15">
        <f>Tabla24[[#This Row],[PAS_DUR_COR_COD_ROS_TG_TOT]]-Tabla24[[#This Row],[ESC_DUR_COR_COD_ROS_TG_TOT]]</f>
        <v>-24.545219638242997</v>
      </c>
      <c r="LW205" s="15">
        <f>Tabla24[[#This Row],[PAS_NUM_COR_COD_ESC_TG_NEG]]-Tabla24[[#This Row],[ESC_NUM_COR_COD_ESC_TG_NEG]]</f>
        <v>-5.0000000000000044E-2</v>
      </c>
      <c r="LX205" s="15">
        <f>Tabla24[[#This Row],[PAS_DUR_COR_COD_ESC_TG_NEG]]-Tabla24[[#This Row],[ESC_DUR_COR_COD_ESC_TG_NEG]]</f>
        <v>-686.24999999999989</v>
      </c>
      <c r="LY205" s="15">
        <f>Tabla24[[#This Row],[PAS_NUM_COR_COD_ESC_TG_NEU]]-Tabla24[[#This Row],[ESC_NUM_COR_COD_ESC_TG_NEU]]</f>
        <v>-7.7777777777777724E-2</v>
      </c>
      <c r="LZ205" s="15">
        <f>Tabla24[[#This Row],[PAS_DUR_COR_COD_ESC_TG_NEU]]-Tabla24[[#This Row],[ESC_DUR_COR_COD_ESC_TG_NEU]]</f>
        <v>-128.8888888888888</v>
      </c>
      <c r="MA205" s="15">
        <f>Tabla24[[#This Row],[PAS_NUM_COR_COD_ESC_TG_POS]]-Tabla24[[#This Row],[ESC_NUM_COR_COD_ESC_TG_POS]]</f>
        <v>0.85000000000000009</v>
      </c>
      <c r="MB205" s="15">
        <f>Tabla24[[#This Row],[PAS_DUR_COR_COD_ESC_TG_POS]]-Tabla24[[#This Row],[ESC_DUR_COR_COD_ESC_TG_POS]]</f>
        <v>-22.916666666666742</v>
      </c>
      <c r="MC205" s="15">
        <f>Tabla24[[#This Row],[PAS_NUM_COR_COD_ESC_TG_TOT]]-Tabla24[[#This Row],[ESC_NUM_COR_COD_ESC_TG_TOT]]</f>
        <v>0.25533661740558289</v>
      </c>
      <c r="MD205" s="15">
        <f>Tabla24[[#This Row],[PAS_DUR_COR_COD_ESC_TG_TOT]]-Tabla24[[#This Row],[ESC_DUR_COR_COD_ESC_TG_TOT]]</f>
        <v>-266.66666666666674</v>
      </c>
    </row>
    <row r="206" spans="1:342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  <c r="KY206" s="15">
        <f>Tabla24[[#This Row],[ROS_NUM_COR_COD_ROS_TG_NEG]]-Tabla24[[#This Row],[PAS_NUM_COR_COD_ROS_TG_NEG]]</f>
        <v>0.67499999999999982</v>
      </c>
      <c r="KZ206" s="15">
        <f>Tabla24[[#This Row],[ROS_DUR_COR_COD_ROS_TG_NEG]]-Tabla24[[#This Row],[PAS_DUR_COR_COD_ROS_TG_NEG]]</f>
        <v>30.519736842105203</v>
      </c>
      <c r="LA206" s="15">
        <f>Tabla24[[#This Row],[ROS_NUM_COR_COD_ROS_TG_NEU]]-Tabla24[[#This Row],[PAS_NUM_COR_COD_ROS_TG_NEU]]</f>
        <v>-2.2444444444444445</v>
      </c>
      <c r="LB206" s="15">
        <f>Tabla24[[#This Row],[ROS_DUR_COR_COD_ROS_TG_NEU]]-Tabla24[[#This Row],[PAS_DUR_COR_COD_ROS_TG_NEU]]</f>
        <v>-556.14285714285711</v>
      </c>
      <c r="LC206" s="15">
        <f>Tabla24[[#This Row],[ROS_NUM_COR_COD_ROS_TG_POS]]-Tabla24[[#This Row],[PAS_NUM_COR_COD_ROS_TG_POS]]</f>
        <v>0.15714285714285703</v>
      </c>
      <c r="LD206" s="15">
        <f>Tabla24[[#This Row],[ROS_DUR_COR_COD_ROS_TG_POS]]-Tabla24[[#This Row],[PAS_DUR_COR_COD_ROS_TG_POS]]</f>
        <v>-130.46825396825398</v>
      </c>
      <c r="LE206" s="15">
        <f>Tabla24[[#This Row],[ROS_NUM_COR_COD_ROS_TG_TOT]]-Tabla24[[#This Row],[PAS_NUM_COR_COD_ROS_TG_TOT]]</f>
        <v>-0.52499999999999991</v>
      </c>
      <c r="LF206" s="15">
        <f>Tabla24[[#This Row],[ROS_DUR_COR_COD_ROS_TG_TOT]]-Tabla24[[#This Row],[PAS_DUR_COR_COD_ROS_TG_TOT]]</f>
        <v>-214.75677830940992</v>
      </c>
      <c r="LG206" s="15">
        <f>Tabla24[[#This Row],[ROS_NUM_COR_COD_ESC_TG_NEG]]-Tabla24[[#This Row],[PAS_NUM_COR_COD_ESC_TG_NEG]]</f>
        <v>-1.7749999999999999</v>
      </c>
      <c r="LH206" s="15">
        <f>Tabla24[[#This Row],[ROS_DUR_COR_COD_ESC_TG_NEG]]-Tabla24[[#This Row],[PAS_DUR_COR_COD_ESC_TG_NEG]]</f>
        <v>-248.16666666666674</v>
      </c>
      <c r="LI206" s="15">
        <f>Tabla24[[#This Row],[ROS_NUM_COR_COD_ESC_TG_NEU]]-Tabla24[[#This Row],[PAS_NUM_COR_COD_ESC_TG_NEU]]</f>
        <v>-0.16111111111111098</v>
      </c>
      <c r="LJ206" s="15">
        <f>Tabla24[[#This Row],[ROS_NUM_COR_COD_ESC_TG_NEG]]-Tabla24[[#This Row],[PAS_NUM_COR_COD_ESC_TG_NEG]]</f>
        <v>-1.7749999999999999</v>
      </c>
      <c r="LK206" s="15">
        <f>Tabla24[[#This Row],[ROS_NUM_COR_COD_ESC_TG_POS]]-Tabla24[[#This Row],[PAS_NUM_COR_COD_ESC_TG_POS]]</f>
        <v>-1.592857142857143</v>
      </c>
      <c r="LL206" s="15">
        <f>Tabla24[[#This Row],[ROS_DUR_COR_COD_ESC_TG_POS]]-Tabla24[[#This Row],[PAS_DUR_COR_COD_ESC_TG_POS]]</f>
        <v>-506.25882352941176</v>
      </c>
      <c r="LM206" s="15">
        <f>Tabla24[[#This Row],[ROS_NUM_COR_COD_ESC_TG_TOT]]-Tabla24[[#This Row],[PAS_NUM_COR_COD_ESC_TG_TOT]]</f>
        <v>-1.1333333333333333</v>
      </c>
      <c r="LN206" s="15">
        <f>Tabla24[[#This Row],[ROS_DUR_COR_COD_ESC_TG_TOT]]-Tabla24[[#This Row],[PAS_DUR_COR_COD_ESC_TG_TOT]]</f>
        <v>-273.97596153846143</v>
      </c>
      <c r="LO206" s="15">
        <f>Tabla24[[#This Row],[PAS_NUM_COR_COD_ROS_TG_NEG]]-Tabla24[[#This Row],[ESC_NUM_COR_COD_ROS_TG_NEG]]</f>
        <v>2.4500000000000002</v>
      </c>
      <c r="LP206" s="15">
        <f>Tabla24[[#This Row],[PAS_DUR_COR_COD_ROS_TG_NEG]]-Tabla24[[#This Row],[ESC_DUR_COR_COD_ROS_TG_NEG]]</f>
        <v>522.70526315789482</v>
      </c>
      <c r="LQ206" s="15">
        <f>Tabla24[[#This Row],[PAS_NUM_COR_COD_ROS_TG_NEU]]-Tabla24[[#This Row],[ESC_NUM_COR_COD_ROS_TG_NEU]]</f>
        <v>3.4666666666666668</v>
      </c>
      <c r="LR206" s="15">
        <f>Tabla24[[#This Row],[PAS_DUR_COR_COD_ROS_TG_NEU]]-Tabla24[[#This Row],[ESC_DUR_COR_COD_ROS_TG_NEU]]</f>
        <v>806.5</v>
      </c>
      <c r="LS206" s="15">
        <f>Tabla24[[#This Row],[PAS_NUM_COR_COD_ROS_TG_POS]]-Tabla24[[#This Row],[ESC_NUM_COR_COD_ROS_TG_POS]]</f>
        <v>2.4000000000000004</v>
      </c>
      <c r="LT206" s="15">
        <f>Tabla24[[#This Row],[PAS_DUR_COR_COD_ROS_TG_POS]]-Tabla24[[#This Row],[ESC_DUR_COR_COD_ROS_TG_POS]]</f>
        <v>623.36111111111109</v>
      </c>
      <c r="LU206" s="15">
        <f>Tabla24[[#This Row],[PAS_NUM_COR_COD_ROS_TG_TOT]]-Tabla24[[#This Row],[ESC_NUM_COR_COD_ROS_TG_TOT]]</f>
        <v>2.769047619047619</v>
      </c>
      <c r="LV206" s="15">
        <f>Tabla24[[#This Row],[PAS_DUR_COR_COD_ROS_TG_TOT]]-Tabla24[[#This Row],[ESC_DUR_COR_COD_ROS_TG_TOT]]</f>
        <v>664.12280701754389</v>
      </c>
      <c r="LW206" s="15">
        <f>Tabla24[[#This Row],[PAS_NUM_COR_COD_ESC_TG_NEG]]-Tabla24[[#This Row],[ESC_NUM_COR_COD_ESC_TG_NEG]]</f>
        <v>-2.4611111111111108</v>
      </c>
      <c r="LX206" s="15">
        <f>Tabla24[[#This Row],[PAS_DUR_COR_COD_ESC_TG_NEG]]-Tabla24[[#This Row],[ESC_DUR_COR_COD_ESC_TG_NEG]]</f>
        <v>-828.94444444444434</v>
      </c>
      <c r="LY206" s="15">
        <f>Tabla24[[#This Row],[PAS_NUM_COR_COD_ESC_TG_NEU]]-Tabla24[[#This Row],[ESC_NUM_COR_COD_ESC_TG_NEU]]</f>
        <v>-3.1722222222222225</v>
      </c>
      <c r="LZ206" s="15">
        <f>Tabla24[[#This Row],[PAS_DUR_COR_COD_ESC_TG_NEU]]-Tabla24[[#This Row],[ESC_DUR_COR_COD_ESC_TG_NEU]]</f>
        <v>-953.9869281045751</v>
      </c>
      <c r="MA206" s="15">
        <f>Tabla24[[#This Row],[PAS_NUM_COR_COD_ESC_TG_POS]]-Tabla24[[#This Row],[ESC_NUM_COR_COD_ESC_TG_POS]]</f>
        <v>-2.75</v>
      </c>
      <c r="MB206" s="15">
        <f>Tabla24[[#This Row],[PAS_DUR_COR_COD_ESC_TG_POS]]-Tabla24[[#This Row],[ESC_DUR_COR_COD_ESC_TG_POS]]</f>
        <v>-712.5411764705882</v>
      </c>
      <c r="MC206" s="15">
        <f>Tabla24[[#This Row],[PAS_NUM_COR_COD_ESC_TG_TOT]]-Tabla24[[#This Row],[ESC_NUM_COR_COD_ESC_TG_TOT]]</f>
        <v>-2.7952380952380955</v>
      </c>
      <c r="MD206" s="15">
        <f>Tabla24[[#This Row],[PAS_DUR_COR_COD_ESC_TG_TOT]]-Tabla24[[#This Row],[ESC_DUR_COR_COD_ESC_TG_TOT]]</f>
        <v>-827.74725274725279</v>
      </c>
    </row>
    <row r="207" spans="1:342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  <c r="KY207" s="15">
        <f>Tabla24[[#This Row],[ROS_NUM_COR_COD_ROS_TG_NEG]]-Tabla24[[#This Row],[PAS_NUM_COR_COD_ROS_TG_NEG]]</f>
        <v>-0.14999999999999991</v>
      </c>
      <c r="KZ207" s="15">
        <f>Tabla24[[#This Row],[ROS_DUR_COR_COD_ROS_TG_NEG]]-Tabla24[[#This Row],[PAS_DUR_COR_COD_ROS_TG_NEG]]</f>
        <v>219.21428571428567</v>
      </c>
      <c r="LA207" s="15">
        <f>Tabla24[[#This Row],[ROS_NUM_COR_COD_ROS_TG_NEU]]-Tabla24[[#This Row],[PAS_NUM_COR_COD_ROS_TG_NEU]]</f>
        <v>0.54999999999999982</v>
      </c>
      <c r="LB207" s="15">
        <f>Tabla24[[#This Row],[ROS_DUR_COR_COD_ROS_TG_NEU]]-Tabla24[[#This Row],[PAS_DUR_COR_COD_ROS_TG_NEU]]</f>
        <v>190</v>
      </c>
      <c r="LC207" s="15">
        <f>Tabla24[[#This Row],[ROS_NUM_COR_COD_ROS_TG_POS]]-Tabla24[[#This Row],[PAS_NUM_COR_COD_ROS_TG_POS]]</f>
        <v>2.35</v>
      </c>
      <c r="LD207" s="15">
        <f>Tabla24[[#This Row],[ROS_DUR_COR_COD_ROS_TG_POS]]-Tabla24[[#This Row],[PAS_DUR_COR_COD_ROS_TG_POS]]</f>
        <v>506.54761904761915</v>
      </c>
      <c r="LE207" s="15">
        <f>Tabla24[[#This Row],[ROS_NUM_COR_COD_ROS_TG_TOT]]-Tabla24[[#This Row],[PAS_NUM_COR_COD_ROS_TG_TOT]]</f>
        <v>0.95454545454545459</v>
      </c>
      <c r="LF207" s="15">
        <f>Tabla24[[#This Row],[ROS_DUR_COR_COD_ROS_TG_TOT]]-Tabla24[[#This Row],[PAS_DUR_COR_COD_ROS_TG_TOT]]</f>
        <v>300.1146304675716</v>
      </c>
      <c r="LG207" s="15">
        <f>Tabla24[[#This Row],[ROS_NUM_COR_COD_ESC_TG_NEG]]-Tabla24[[#This Row],[PAS_NUM_COR_COD_ESC_TG_NEG]]</f>
        <v>0.98333333333333339</v>
      </c>
      <c r="LH207" s="15">
        <f>Tabla24[[#This Row],[ROS_DUR_COR_COD_ESC_TG_NEG]]-Tabla24[[#This Row],[PAS_DUR_COR_COD_ESC_TG_NEG]]</f>
        <v>168.79999999999995</v>
      </c>
      <c r="LI207" s="15">
        <f>Tabla24[[#This Row],[ROS_NUM_COR_COD_ESC_TG_NEU]]-Tabla24[[#This Row],[PAS_NUM_COR_COD_ESC_TG_NEU]]</f>
        <v>-0.52499999999999991</v>
      </c>
      <c r="LJ207" s="15">
        <f>Tabla24[[#This Row],[ROS_NUM_COR_COD_ESC_TG_NEG]]-Tabla24[[#This Row],[PAS_NUM_COR_COD_ESC_TG_NEG]]</f>
        <v>0.98333333333333339</v>
      </c>
      <c r="LK207" s="15">
        <f>Tabla24[[#This Row],[ROS_NUM_COR_COD_ESC_TG_POS]]-Tabla24[[#This Row],[PAS_NUM_COR_COD_ESC_TG_POS]]</f>
        <v>-1.4</v>
      </c>
      <c r="LL207" s="15">
        <f>Tabla24[[#This Row],[ROS_DUR_COR_COD_ESC_TG_POS]]-Tabla24[[#This Row],[PAS_DUR_COR_COD_ESC_TG_POS]]</f>
        <v>-142.58974358974353</v>
      </c>
      <c r="LM207" s="15">
        <f>Tabla24[[#This Row],[ROS_NUM_COR_COD_ESC_TG_TOT]]-Tabla24[[#This Row],[PAS_NUM_COR_COD_ESC_TG_TOT]]</f>
        <v>-0.39848484848484844</v>
      </c>
      <c r="LN207" s="15">
        <f>Tabla24[[#This Row],[ROS_DUR_COR_COD_ESC_TG_TOT]]-Tabla24[[#This Row],[PAS_DUR_COR_COD_ESC_TG_TOT]]</f>
        <v>-0.91114982578392301</v>
      </c>
      <c r="LO207" s="15">
        <f>Tabla24[[#This Row],[PAS_NUM_COR_COD_ROS_TG_NEG]]-Tabla24[[#This Row],[ESC_NUM_COR_COD_ROS_TG_NEG]]</f>
        <v>1.5499999999999998</v>
      </c>
      <c r="LP207" s="15">
        <f>Tabla24[[#This Row],[PAS_DUR_COR_COD_ROS_TG_NEG]]-Tabla24[[#This Row],[ESC_DUR_COR_COD_ROS_TG_NEG]]</f>
        <v>372.28571428571433</v>
      </c>
      <c r="LQ207" s="15">
        <f>Tabla24[[#This Row],[PAS_NUM_COR_COD_ROS_TG_NEU]]-Tabla24[[#This Row],[ESC_NUM_COR_COD_ROS_TG_NEU]]</f>
        <v>-0.54999999999999982</v>
      </c>
      <c r="LR207" s="15">
        <f>Tabla24[[#This Row],[PAS_DUR_COR_COD_ROS_TG_NEU]]-Tabla24[[#This Row],[ESC_DUR_COR_COD_ROS_TG_NEU]]</f>
        <v>-275.20000000000005</v>
      </c>
      <c r="LS207" s="15">
        <f>Tabla24[[#This Row],[PAS_NUM_COR_COD_ROS_TG_POS]]-Tabla24[[#This Row],[ESC_NUM_COR_COD_ROS_TG_POS]]</f>
        <v>-0.70000000000000018</v>
      </c>
      <c r="LT207" s="15">
        <f>Tabla24[[#This Row],[PAS_DUR_COR_COD_ROS_TG_POS]]-Tabla24[[#This Row],[ESC_DUR_COR_COD_ROS_TG_POS]]</f>
        <v>-261.40476190476193</v>
      </c>
      <c r="LU207" s="15">
        <f>Tabla24[[#This Row],[PAS_NUM_COR_COD_ROS_TG_TOT]]-Tabla24[[#This Row],[ESC_NUM_COR_COD_ROS_TG_TOT]]</f>
        <v>0.1206896551724137</v>
      </c>
      <c r="LV207" s="15">
        <f>Tabla24[[#This Row],[PAS_DUR_COR_COD_ROS_TG_TOT]]-Tabla24[[#This Row],[ESC_DUR_COR_COD_ROS_TG_TOT]]</f>
        <v>-26.715249662618135</v>
      </c>
      <c r="LW207" s="15">
        <f>Tabla24[[#This Row],[PAS_NUM_COR_COD_ESC_TG_NEG]]-Tabla24[[#This Row],[ESC_NUM_COR_COD_ESC_TG_NEG]]</f>
        <v>-3.4499999999999997</v>
      </c>
      <c r="LX207" s="15">
        <f>Tabla24[[#This Row],[PAS_DUR_COR_COD_ESC_TG_NEG]]-Tabla24[[#This Row],[ESC_DUR_COR_COD_ESC_TG_NEG]]</f>
        <v>-957.33333333333326</v>
      </c>
      <c r="LY207" s="15">
        <f>Tabla24[[#This Row],[PAS_NUM_COR_COD_ESC_TG_NEU]]-Tabla24[[#This Row],[ESC_NUM_COR_COD_ESC_TG_NEU]]</f>
        <v>-1.4055555555555554</v>
      </c>
      <c r="LZ207" s="15">
        <f>Tabla24[[#This Row],[PAS_DUR_COR_COD_ESC_TG_NEU]]-Tabla24[[#This Row],[ESC_DUR_COR_COD_ESC_TG_NEU]]</f>
        <v>-423.15555555555545</v>
      </c>
      <c r="MA207" s="15">
        <f>Tabla24[[#This Row],[PAS_NUM_COR_COD_ESC_TG_POS]]-Tabla24[[#This Row],[ESC_NUM_COR_COD_ESC_TG_POS]]</f>
        <v>-2.35</v>
      </c>
      <c r="MB207" s="15">
        <f>Tabla24[[#This Row],[PAS_DUR_COR_COD_ESC_TG_POS]]-Tabla24[[#This Row],[ESC_DUR_COR_COD_ESC_TG_POS]]</f>
        <v>-810.95192307692309</v>
      </c>
      <c r="MC207" s="15">
        <f>Tabla24[[#This Row],[PAS_NUM_COR_COD_ESC_TG_TOT]]-Tabla24[[#This Row],[ESC_NUM_COR_COD_ESC_TG_TOT]]</f>
        <v>-2.4212643678160921</v>
      </c>
      <c r="MD207" s="15">
        <f>Tabla24[[#This Row],[PAS_DUR_COR_COD_ESC_TG_TOT]]-Tabla24[[#This Row],[ESC_DUR_COR_COD_ESC_TG_TOT]]</f>
        <v>-726.30863039399628</v>
      </c>
    </row>
    <row r="208" spans="1:342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  <c r="KY208" s="15">
        <f>Tabla24[[#This Row],[ROS_NUM_COR_COD_ROS_TG_NEG]]-Tabla24[[#This Row],[PAS_NUM_COR_COD_ROS_TG_NEG]]</f>
        <v>2.5592105263157894</v>
      </c>
      <c r="KZ208" s="15">
        <f>Tabla24[[#This Row],[ROS_DUR_COR_COD_ROS_TG_NEG]]-Tabla24[[#This Row],[PAS_DUR_COR_COD_ROS_TG_NEG]]</f>
        <v>426.25</v>
      </c>
      <c r="LA208" s="15">
        <f>Tabla24[[#This Row],[ROS_NUM_COR_COD_ROS_TG_NEU]]-Tabla24[[#This Row],[PAS_NUM_COR_COD_ROS_TG_NEU]]</f>
        <v>3.6277777777777778</v>
      </c>
      <c r="LB208" s="15">
        <f>Tabla24[[#This Row],[ROS_DUR_COR_COD_ROS_TG_NEU]]-Tabla24[[#This Row],[PAS_DUR_COR_COD_ROS_TG_NEU]]</f>
        <v>629.0625</v>
      </c>
      <c r="LC208" s="15">
        <f>Tabla24[[#This Row],[ROS_NUM_COR_COD_ROS_TG_POS]]-Tabla24[[#This Row],[PAS_NUM_COR_COD_ROS_TG_POS]]</f>
        <v>2.0499999999999998</v>
      </c>
      <c r="LD208" s="15">
        <f>Tabla24[[#This Row],[ROS_DUR_COR_COD_ROS_TG_POS]]-Tabla24[[#This Row],[PAS_DUR_COR_COD_ROS_TG_POS]]</f>
        <v>365.2</v>
      </c>
      <c r="LE208" s="15">
        <f>Tabla24[[#This Row],[ROS_NUM_COR_COD_ROS_TG_TOT]]-Tabla24[[#This Row],[PAS_NUM_COR_COD_ROS_TG_TOT]]</f>
        <v>2.7319522912743253</v>
      </c>
      <c r="LF208" s="15">
        <f>Tabla24[[#This Row],[ROS_DUR_COR_COD_ROS_TG_TOT]]-Tabla24[[#This Row],[PAS_DUR_COR_COD_ROS_TG_TOT]]</f>
        <v>476.78671328671328</v>
      </c>
      <c r="LG208" s="15">
        <f>Tabla24[[#This Row],[ROS_NUM_COR_COD_ESC_TG_NEG]]-Tabla24[[#This Row],[PAS_NUM_COR_COD_ESC_TG_NEG]]</f>
        <v>0.73026315789473695</v>
      </c>
      <c r="LH208" s="15">
        <f>Tabla24[[#This Row],[ROS_DUR_COR_COD_ESC_TG_NEG]]-Tabla24[[#This Row],[PAS_DUR_COR_COD_ESC_TG_NEG]]</f>
        <v>1.6428571428571672</v>
      </c>
      <c r="LI208" s="15">
        <f>Tabla24[[#This Row],[ROS_NUM_COR_COD_ESC_TG_NEU]]-Tabla24[[#This Row],[PAS_NUM_COR_COD_ESC_TG_NEU]]</f>
        <v>1.5388888888888888</v>
      </c>
      <c r="LJ208" s="15">
        <f>Tabla24[[#This Row],[ROS_NUM_COR_COD_ESC_TG_NEG]]-Tabla24[[#This Row],[PAS_NUM_COR_COD_ESC_TG_NEG]]</f>
        <v>0.73026315789473695</v>
      </c>
      <c r="LK208" s="15">
        <f>Tabla24[[#This Row],[ROS_NUM_COR_COD_ESC_TG_POS]]-Tabla24[[#This Row],[PAS_NUM_COR_COD_ESC_TG_POS]]</f>
        <v>2.0500000000000003</v>
      </c>
      <c r="LL208" s="15">
        <f>Tabla24[[#This Row],[ROS_DUR_COR_COD_ESC_TG_POS]]-Tabla24[[#This Row],[PAS_DUR_COR_COD_ESC_TG_POS]]</f>
        <v>349.37373737373736</v>
      </c>
      <c r="LM208" s="15">
        <f>Tabla24[[#This Row],[ROS_NUM_COR_COD_ESC_TG_TOT]]-Tabla24[[#This Row],[PAS_NUM_COR_COD_ESC_TG_TOT]]</f>
        <v>1.4682988072818584</v>
      </c>
      <c r="LN208" s="15">
        <f>Tabla24[[#This Row],[ROS_DUR_COR_COD_ESC_TG_TOT]]-Tabla24[[#This Row],[PAS_DUR_COR_COD_ESC_TG_TOT]]</f>
        <v>213.77297297297292</v>
      </c>
      <c r="LO208" s="15">
        <f>Tabla24[[#This Row],[PAS_NUM_COR_COD_ROS_TG_NEG]]-Tabla24[[#This Row],[ESC_NUM_COR_COD_ROS_TG_NEG]]</f>
        <v>-0.51754385964912264</v>
      </c>
      <c r="LP208" s="15">
        <f>Tabla24[[#This Row],[PAS_DUR_COR_COD_ROS_TG_NEG]]-Tabla24[[#This Row],[ESC_DUR_COR_COD_ROS_TG_NEG]]</f>
        <v>-453.66666666666663</v>
      </c>
      <c r="LQ208" s="15">
        <f>Tabla24[[#This Row],[PAS_NUM_COR_COD_ROS_TG_NEU]]-Tabla24[[#This Row],[ESC_NUM_COR_COD_ROS_TG_NEU]]</f>
        <v>-0.47500000000000009</v>
      </c>
      <c r="LR208" s="15">
        <f>Tabla24[[#This Row],[PAS_DUR_COR_COD_ROS_TG_NEU]]-Tabla24[[#This Row],[ESC_DUR_COR_COD_ROS_TG_NEU]]</f>
        <v>-449.3125</v>
      </c>
      <c r="LS208" s="15">
        <f>Tabla24[[#This Row],[PAS_NUM_COR_COD_ROS_TG_POS]]-Tabla24[[#This Row],[ESC_NUM_COR_COD_ROS_TG_POS]]</f>
        <v>-0.75000000000000022</v>
      </c>
      <c r="LT208" s="15">
        <f>Tabla24[[#This Row],[PAS_DUR_COR_COD_ROS_TG_POS]]-Tabla24[[#This Row],[ESC_DUR_COR_COD_ROS_TG_POS]]</f>
        <v>-159.5333333333333</v>
      </c>
      <c r="LU208" s="15">
        <f>Tabla24[[#This Row],[PAS_NUM_COR_COD_ROS_TG_TOT]]-Tabla24[[#This Row],[ESC_NUM_COR_COD_ROS_TG_TOT]]</f>
        <v>-0.53702051739518275</v>
      </c>
      <c r="LV208" s="15">
        <f>Tabla24[[#This Row],[PAS_DUR_COR_COD_ROS_TG_TOT]]-Tabla24[[#This Row],[ESC_DUR_COR_COD_ROS_TG_TOT]]</f>
        <v>-361.06363636363642</v>
      </c>
      <c r="LW208" s="15">
        <f>Tabla24[[#This Row],[PAS_NUM_COR_COD_ESC_TG_NEG]]-Tabla24[[#This Row],[ESC_NUM_COR_COD_ESC_TG_NEG]]</f>
        <v>0.89473684210526305</v>
      </c>
      <c r="LX208" s="15">
        <f>Tabla24[[#This Row],[PAS_DUR_COR_COD_ESC_TG_NEG]]-Tabla24[[#This Row],[ESC_DUR_COR_COD_ESC_TG_NEG]]</f>
        <v>256.15714285714284</v>
      </c>
      <c r="LY208" s="15">
        <f>Tabla24[[#This Row],[PAS_NUM_COR_COD_ESC_TG_NEU]]-Tabla24[[#This Row],[ESC_NUM_COR_COD_ESC_TG_NEU]]</f>
        <v>-0.39999999999999991</v>
      </c>
      <c r="LZ208" s="15">
        <f>Tabla24[[#This Row],[PAS_DUR_COR_COD_ESC_TG_NEU]]-Tabla24[[#This Row],[ESC_DUR_COR_COD_ESC_TG_NEU]]</f>
        <v>-73.25</v>
      </c>
      <c r="MA208" s="15">
        <f>Tabla24[[#This Row],[PAS_NUM_COR_COD_ESC_TG_POS]]-Tabla24[[#This Row],[ESC_NUM_COR_COD_ESC_TG_POS]]</f>
        <v>-0.25</v>
      </c>
      <c r="MB208" s="15">
        <f>Tabla24[[#This Row],[PAS_DUR_COR_COD_ESC_TG_POS]]-Tabla24[[#This Row],[ESC_DUR_COR_COD_ESC_TG_POS]]</f>
        <v>-257.81818181818181</v>
      </c>
      <c r="MC208" s="15">
        <f>Tabla24[[#This Row],[PAS_NUM_COR_COD_ESC_TG_TOT]]-Tabla24[[#This Row],[ESC_NUM_COR_COD_ESC_TG_TOT]]</f>
        <v>3.6574487065120342E-2</v>
      </c>
      <c r="MD208" s="15">
        <f>Tabla24[[#This Row],[PAS_DUR_COR_COD_ESC_TG_TOT]]-Tabla24[[#This Row],[ESC_DUR_COR_COD_ESC_TG_TOT]]</f>
        <v>19.488565488565484</v>
      </c>
    </row>
    <row r="209" spans="1:342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  <c r="KY209" s="15">
        <f>Tabla24[[#This Row],[ROS_NUM_COR_COD_ROS_TG_NEG]]-Tabla24[[#This Row],[PAS_NUM_COR_COD_ROS_TG_NEG]]</f>
        <v>-0.61111111111111116</v>
      </c>
      <c r="KZ209" s="15">
        <f>Tabla24[[#This Row],[ROS_DUR_COR_COD_ROS_TG_NEG]]-Tabla24[[#This Row],[PAS_DUR_COR_COD_ROS_TG_NEG]]</f>
        <v>-218.0840336134454</v>
      </c>
      <c r="LA209" s="15">
        <f>Tabla24[[#This Row],[ROS_NUM_COR_COD_ROS_TG_NEU]]-Tabla24[[#This Row],[PAS_NUM_COR_COD_ROS_TG_NEU]]</f>
        <v>-0.60000000000000009</v>
      </c>
      <c r="LB209" s="15">
        <f>Tabla24[[#This Row],[ROS_DUR_COR_COD_ROS_TG_NEU]]-Tabla24[[#This Row],[PAS_DUR_COR_COD_ROS_TG_NEU]]</f>
        <v>-202.66911764705878</v>
      </c>
      <c r="LC209" s="15">
        <f>Tabla24[[#This Row],[ROS_NUM_COR_COD_ROS_TG_POS]]-Tabla24[[#This Row],[PAS_NUM_COR_COD_ROS_TG_POS]]</f>
        <v>0.33888888888888902</v>
      </c>
      <c r="LD209" s="15">
        <f>Tabla24[[#This Row],[ROS_DUR_COR_COD_ROS_TG_POS]]-Tabla24[[#This Row],[PAS_DUR_COR_COD_ROS_TG_POS]]</f>
        <v>79.08552631578948</v>
      </c>
      <c r="LE209" s="15">
        <f>Tabla24[[#This Row],[ROS_NUM_COR_COD_ROS_TG_TOT]]-Tabla24[[#This Row],[PAS_NUM_COR_COD_ROS_TG_TOT]]</f>
        <v>-0.31190476190476168</v>
      </c>
      <c r="LF209" s="15">
        <f>Tabla24[[#This Row],[ROS_DUR_COR_COD_ROS_TG_TOT]]-Tabla24[[#This Row],[PAS_DUR_COR_COD_ROS_TG_TOT]]</f>
        <v>-113.32649712879413</v>
      </c>
      <c r="LG209" s="15">
        <f>Tabla24[[#This Row],[ROS_NUM_COR_COD_ESC_TG_NEG]]-Tabla24[[#This Row],[PAS_NUM_COR_COD_ESC_TG_NEG]]</f>
        <v>-1.3666666666666667</v>
      </c>
      <c r="LH209" s="15">
        <f>Tabla24[[#This Row],[ROS_DUR_COR_COD_ESC_TG_NEG]]-Tabla24[[#This Row],[PAS_DUR_COR_COD_ESC_TG_NEG]]</f>
        <v>-91.973684210526358</v>
      </c>
      <c r="LI209" s="15">
        <f>Tabla24[[#This Row],[ROS_NUM_COR_COD_ESC_TG_NEU]]-Tabla24[[#This Row],[PAS_NUM_COR_COD_ESC_TG_NEU]]</f>
        <v>-0.75</v>
      </c>
      <c r="LJ209" s="15">
        <f>Tabla24[[#This Row],[ROS_NUM_COR_COD_ESC_TG_NEG]]-Tabla24[[#This Row],[PAS_NUM_COR_COD_ESC_TG_NEG]]</f>
        <v>-1.3666666666666667</v>
      </c>
      <c r="LK209" s="15">
        <f>Tabla24[[#This Row],[ROS_NUM_COR_COD_ESC_TG_POS]]-Tabla24[[#This Row],[PAS_NUM_COR_COD_ESC_TG_POS]]</f>
        <v>-1</v>
      </c>
      <c r="LL209" s="15">
        <f>Tabla24[[#This Row],[ROS_DUR_COR_COD_ESC_TG_POS]]-Tabla24[[#This Row],[PAS_DUR_COR_COD_ESC_TG_POS]]</f>
        <v>386.74999999999989</v>
      </c>
      <c r="LM209" s="15">
        <f>Tabla24[[#This Row],[ROS_NUM_COR_COD_ESC_TG_TOT]]-Tabla24[[#This Row],[PAS_NUM_COR_COD_ESC_TG_TOT]]</f>
        <v>-1.0285714285714285</v>
      </c>
      <c r="LN209" s="15">
        <f>Tabla24[[#This Row],[ROS_DUR_COR_COD_ESC_TG_TOT]]-Tabla24[[#This Row],[PAS_DUR_COR_COD_ESC_TG_TOT]]</f>
        <v>218.13340336134456</v>
      </c>
      <c r="LO209" s="15">
        <f>Tabla24[[#This Row],[PAS_NUM_COR_COD_ROS_TG_NEG]]-Tabla24[[#This Row],[ESC_NUM_COR_COD_ROS_TG_NEG]]</f>
        <v>0.72222222222222232</v>
      </c>
      <c r="LP209" s="15">
        <f>Tabla24[[#This Row],[PAS_DUR_COR_COD_ROS_TG_NEG]]-Tabla24[[#This Row],[ESC_DUR_COR_COD_ROS_TG_NEG]]</f>
        <v>-109.05882352941171</v>
      </c>
      <c r="LQ209" s="15">
        <f>Tabla24[[#This Row],[PAS_NUM_COR_COD_ROS_TG_NEU]]-Tabla24[[#This Row],[ESC_NUM_COR_COD_ROS_TG_NEU]]</f>
        <v>-0.6857142857142855</v>
      </c>
      <c r="LR209" s="15">
        <f>Tabla24[[#This Row],[PAS_DUR_COR_COD_ROS_TG_NEU]]-Tabla24[[#This Row],[ESC_DUR_COR_COD_ROS_TG_NEU]]</f>
        <v>-894.95588235294122</v>
      </c>
      <c r="LS209" s="15">
        <f>Tabla24[[#This Row],[PAS_NUM_COR_COD_ROS_TG_POS]]-Tabla24[[#This Row],[ESC_NUM_COR_COD_ROS_TG_POS]]</f>
        <v>0.25</v>
      </c>
      <c r="LT209" s="15">
        <f>Tabla24[[#This Row],[PAS_DUR_COR_COD_ROS_TG_POS]]-Tabla24[[#This Row],[ESC_DUR_COR_COD_ROS_TG_POS]]</f>
        <v>-191.06766917293237</v>
      </c>
      <c r="LU209" s="15">
        <f>Tabla24[[#This Row],[PAS_NUM_COR_COD_ROS_TG_TOT]]-Tabla24[[#This Row],[ESC_NUM_COR_COD_ROS_TG_TOT]]</f>
        <v>0.15256410256410247</v>
      </c>
      <c r="LV209" s="15">
        <f>Tabla24[[#This Row],[PAS_DUR_COR_COD_ROS_TG_TOT]]-Tabla24[[#This Row],[ESC_DUR_COR_COD_ROS_TG_TOT]]</f>
        <v>-331.95227524972256</v>
      </c>
      <c r="LW209" s="15">
        <f>Tabla24[[#This Row],[PAS_NUM_COR_COD_ESC_TG_NEG]]-Tabla24[[#This Row],[ESC_NUM_COR_COD_ESC_TG_NEG]]</f>
        <v>0.81111111111111134</v>
      </c>
      <c r="LX209" s="15">
        <f>Tabla24[[#This Row],[PAS_DUR_COR_COD_ESC_TG_NEG]]-Tabla24[[#This Row],[ESC_DUR_COR_COD_ESC_TG_NEG]]</f>
        <v>-38.812030075187863</v>
      </c>
      <c r="LY209" s="15">
        <f>Tabla24[[#This Row],[PAS_NUM_COR_COD_ESC_TG_NEU]]-Tabla24[[#This Row],[ESC_NUM_COR_COD_ESC_TG_NEU]]</f>
        <v>0.99285714285714288</v>
      </c>
      <c r="LZ209" s="15">
        <f>Tabla24[[#This Row],[PAS_DUR_COR_COD_ESC_TG_NEU]]-Tabla24[[#This Row],[ESC_DUR_COR_COD_ESC_TG_NEU]]</f>
        <v>214.30392156862752</v>
      </c>
      <c r="MA209" s="15">
        <f>Tabla24[[#This Row],[PAS_NUM_COR_COD_ESC_TG_POS]]-Tabla24[[#This Row],[ESC_NUM_COR_COD_ESC_TG_POS]]</f>
        <v>0.60000000000000009</v>
      </c>
      <c r="MB209" s="15">
        <f>Tabla24[[#This Row],[PAS_DUR_COR_COD_ESC_TG_POS]]-Tabla24[[#This Row],[ESC_DUR_COR_COD_ESC_TG_POS]]</f>
        <v>-430.86428571428576</v>
      </c>
      <c r="MC209" s="15">
        <f>Tabla24[[#This Row],[PAS_NUM_COR_COD_ESC_TG_TOT]]-Tabla24[[#This Row],[ESC_NUM_COR_COD_ESC_TG_TOT]]</f>
        <v>0.77307692307692299</v>
      </c>
      <c r="MD209" s="15">
        <f>Tabla24[[#This Row],[PAS_DUR_COR_COD_ESC_TG_TOT]]-Tabla24[[#This Row],[ESC_DUR_COR_COD_ESC_TG_TOT]]</f>
        <v>-100.08928571428578</v>
      </c>
    </row>
    <row r="210" spans="1:342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  <c r="KY210" s="15">
        <f>Tabla24[[#This Row],[ROS_NUM_COR_COD_ROS_TG_NEG]]-Tabla24[[#This Row],[PAS_NUM_COR_COD_ROS_TG_NEG]]</f>
        <v>7.0175438596491446E-2</v>
      </c>
      <c r="KZ210" s="15">
        <f>Tabla24[[#This Row],[ROS_DUR_COR_COD_ROS_TG_NEG]]-Tabla24[[#This Row],[PAS_DUR_COR_COD_ROS_TG_NEG]]</f>
        <v>275.90384615384619</v>
      </c>
      <c r="LA210" s="15">
        <f>Tabla24[[#This Row],[ROS_NUM_COR_COD_ROS_TG_NEU]]-Tabla24[[#This Row],[PAS_NUM_COR_COD_ROS_TG_NEU]]</f>
        <v>1.0467836257309941</v>
      </c>
      <c r="LB210" s="15">
        <f>Tabla24[[#This Row],[ROS_DUR_COR_COD_ROS_TG_NEU]]-Tabla24[[#This Row],[PAS_DUR_COR_COD_ROS_TG_NEU]]</f>
        <v>-80.791666666666515</v>
      </c>
      <c r="LC210" s="15">
        <f>Tabla24[[#This Row],[ROS_NUM_COR_COD_ROS_TG_POS]]-Tabla24[[#This Row],[PAS_NUM_COR_COD_ROS_TG_POS]]</f>
        <v>0.52499999999999991</v>
      </c>
      <c r="LD210" s="15">
        <f>Tabla24[[#This Row],[ROS_DUR_COR_COD_ROS_TG_POS]]-Tabla24[[#This Row],[PAS_DUR_COR_COD_ROS_TG_POS]]</f>
        <v>507.65925925925944</v>
      </c>
      <c r="LE210" s="15">
        <f>Tabla24[[#This Row],[ROS_NUM_COR_COD_ROS_TG_TOT]]-Tabla24[[#This Row],[PAS_NUM_COR_COD_ROS_TG_TOT]]</f>
        <v>0.61619190404797575</v>
      </c>
      <c r="LF210" s="15">
        <f>Tabla24[[#This Row],[ROS_DUR_COR_COD_ROS_TG_TOT]]-Tabla24[[#This Row],[PAS_DUR_COR_COD_ROS_TG_TOT]]</f>
        <v>176.51226551226546</v>
      </c>
      <c r="LG210" s="15">
        <f>Tabla24[[#This Row],[ROS_NUM_COR_COD_ESC_TG_NEG]]-Tabla24[[#This Row],[PAS_NUM_COR_COD_ESC_TG_NEG]]</f>
        <v>1.2456140350877192</v>
      </c>
      <c r="LH210" s="15">
        <f>Tabla24[[#This Row],[ROS_DUR_COR_COD_ESC_TG_NEG]]-Tabla24[[#This Row],[PAS_DUR_COR_COD_ESC_TG_NEG]]</f>
        <v>800.42741935483866</v>
      </c>
      <c r="LI210" s="15">
        <f>Tabla24[[#This Row],[ROS_NUM_COR_COD_ESC_TG_NEU]]-Tabla24[[#This Row],[PAS_NUM_COR_COD_ESC_TG_NEU]]</f>
        <v>0.61403508771929793</v>
      </c>
      <c r="LJ210" s="15">
        <f>Tabla24[[#This Row],[ROS_NUM_COR_COD_ESC_TG_NEG]]-Tabla24[[#This Row],[PAS_NUM_COR_COD_ESC_TG_NEG]]</f>
        <v>1.2456140350877192</v>
      </c>
      <c r="LK210" s="15">
        <f>Tabla24[[#This Row],[ROS_NUM_COR_COD_ESC_TG_POS]]-Tabla24[[#This Row],[PAS_NUM_COR_COD_ESC_TG_POS]]</f>
        <v>-0.75</v>
      </c>
      <c r="LL210" s="15">
        <f>Tabla24[[#This Row],[ROS_DUR_COR_COD_ESC_TG_POS]]-Tabla24[[#This Row],[PAS_DUR_COR_COD_ESC_TG_POS]]</f>
        <v>-160.7045454545455</v>
      </c>
      <c r="LM210" s="15">
        <f>Tabla24[[#This Row],[ROS_NUM_COR_COD_ESC_TG_TOT]]-Tabla24[[#This Row],[PAS_NUM_COR_COD_ESC_TG_TOT]]</f>
        <v>0.27961019490254868</v>
      </c>
      <c r="LN210" s="15">
        <f>Tabla24[[#This Row],[ROS_DUR_COR_COD_ESC_TG_TOT]]-Tabla24[[#This Row],[PAS_DUR_COR_COD_ESC_TG_TOT]]</f>
        <v>415.83603238866397</v>
      </c>
      <c r="LO210" s="15">
        <f>Tabla24[[#This Row],[PAS_NUM_COR_COD_ROS_TG_NEG]]-Tabla24[[#This Row],[ESC_NUM_COR_COD_ROS_TG_NEG]]</f>
        <v>-0.63684210526315788</v>
      </c>
      <c r="LP210" s="15">
        <f>Tabla24[[#This Row],[PAS_DUR_COR_COD_ROS_TG_NEG]]-Tabla24[[#This Row],[ESC_DUR_COR_COD_ROS_TG_NEG]]</f>
        <v>-162.36813186813197</v>
      </c>
      <c r="LQ210" s="15">
        <f>Tabla24[[#This Row],[PAS_NUM_COR_COD_ROS_TG_NEU]]-Tabla24[[#This Row],[ESC_NUM_COR_COD_ROS_TG_NEU]]</f>
        <v>-4.6783625730994149E-2</v>
      </c>
      <c r="LR210" s="15">
        <f>Tabla24[[#This Row],[PAS_DUR_COR_COD_ROS_TG_NEU]]-Tabla24[[#This Row],[ESC_DUR_COR_COD_ROS_TG_NEU]]</f>
        <v>-341.94166666666683</v>
      </c>
      <c r="LS210" s="15">
        <f>Tabla24[[#This Row],[PAS_NUM_COR_COD_ROS_TG_POS]]-Tabla24[[#This Row],[ESC_NUM_COR_COD_ROS_TG_POS]]</f>
        <v>1.5305555555555557</v>
      </c>
      <c r="LT210" s="15">
        <f>Tabla24[[#This Row],[PAS_DUR_COR_COD_ROS_TG_POS]]-Tabla24[[#This Row],[ESC_DUR_COR_COD_ROS_TG_POS]]</f>
        <v>127.74074074074065</v>
      </c>
      <c r="LU210" s="15">
        <f>Tabla24[[#This Row],[PAS_NUM_COR_COD_ROS_TG_TOT]]-Tabla24[[#This Row],[ESC_NUM_COR_COD_ROS_TG_TOT]]</f>
        <v>0.25492610837438434</v>
      </c>
      <c r="LV210" s="15">
        <f>Tabla24[[#This Row],[PAS_DUR_COR_COD_ROS_TG_TOT]]-Tabla24[[#This Row],[ESC_DUR_COR_COD_ROS_TG_TOT]]</f>
        <v>-136.24837662337654</v>
      </c>
      <c r="LW210" s="15">
        <f>Tabla24[[#This Row],[PAS_NUM_COR_COD_ESC_TG_NEG]]-Tabla24[[#This Row],[ESC_NUM_COR_COD_ESC_TG_NEG]]</f>
        <v>0.92105263157894735</v>
      </c>
      <c r="LX210" s="15">
        <f>Tabla24[[#This Row],[PAS_DUR_COR_COD_ESC_TG_NEG]]-Tabla24[[#This Row],[ESC_DUR_COR_COD_ESC_TG_NEG]]</f>
        <v>96.155913978494709</v>
      </c>
      <c r="LY210" s="15">
        <f>Tabla24[[#This Row],[PAS_NUM_COR_COD_ESC_TG_NEU]]-Tabla24[[#This Row],[ESC_NUM_COR_COD_ESC_TG_NEU]]</f>
        <v>-5.8479532163742576E-2</v>
      </c>
      <c r="LZ210" s="15">
        <f>Tabla24[[#This Row],[PAS_DUR_COR_COD_ESC_TG_NEU]]-Tabla24[[#This Row],[ESC_DUR_COR_COD_ESC_TG_NEU]]</f>
        <v>-174</v>
      </c>
      <c r="MA210" s="15">
        <f>Tabla24[[#This Row],[PAS_NUM_COR_COD_ESC_TG_POS]]-Tabla24[[#This Row],[ESC_NUM_COR_COD_ESC_TG_POS]]</f>
        <v>-0.33333333333333348</v>
      </c>
      <c r="MB210" s="15">
        <f>Tabla24[[#This Row],[PAS_DUR_COR_COD_ESC_TG_POS]]-Tabla24[[#This Row],[ESC_DUR_COR_COD_ESC_TG_POS]]</f>
        <v>-38.545454545454504</v>
      </c>
      <c r="MC210" s="15">
        <f>Tabla24[[#This Row],[PAS_NUM_COR_COD_ESC_TG_TOT]]-Tabla24[[#This Row],[ESC_NUM_COR_COD_ESC_TG_TOT]]</f>
        <v>0.19088669950738946</v>
      </c>
      <c r="MD210" s="15">
        <f>Tabla24[[#This Row],[PAS_DUR_COR_COD_ESC_TG_TOT]]-Tabla24[[#This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23CA-0656-4482-936A-63CB2C6AD807}">
  <dimension ref="A1:AJ210"/>
  <sheetViews>
    <sheetView topLeftCell="AE184" workbookViewId="0">
      <selection activeCell="AF203" sqref="AF203"/>
    </sheetView>
  </sheetViews>
  <sheetFormatPr baseColWidth="10" defaultRowHeight="14.4" x14ac:dyDescent="0.3"/>
  <cols>
    <col min="2" max="2" width="8" bestFit="1" customWidth="1"/>
    <col min="3" max="3" width="5.44140625" bestFit="1" customWidth="1"/>
    <col min="4" max="4" width="5.6640625" bestFit="1" customWidth="1"/>
    <col min="5" max="5" width="31.88671875" bestFit="1" customWidth="1"/>
    <col min="6" max="6" width="31.109375" bestFit="1" customWidth="1"/>
    <col min="7" max="7" width="32" bestFit="1" customWidth="1"/>
    <col min="8" max="8" width="31.21875" bestFit="1" customWidth="1"/>
    <col min="9" max="9" width="31.5546875" bestFit="1" customWidth="1"/>
    <col min="10" max="10" width="30.77734375" bestFit="1" customWidth="1"/>
    <col min="11" max="11" width="31.6640625" bestFit="1" customWidth="1"/>
    <col min="12" max="12" width="30.88671875" bestFit="1" customWidth="1"/>
    <col min="13" max="13" width="31.5546875" bestFit="1" customWidth="1"/>
    <col min="14" max="14" width="30.77734375" bestFit="1" customWidth="1"/>
    <col min="15" max="15" width="31.6640625" bestFit="1" customWidth="1"/>
    <col min="16" max="16" width="30.88671875" bestFit="1" customWidth="1"/>
    <col min="17" max="17" width="31.109375" bestFit="1" customWidth="1"/>
    <col min="18" max="18" width="30.44140625" bestFit="1" customWidth="1"/>
    <col min="19" max="19" width="31.21875" bestFit="1" customWidth="1"/>
    <col min="20" max="20" width="30.5546875" bestFit="1" customWidth="1"/>
    <col min="21" max="21" width="31.21875" bestFit="1" customWidth="1"/>
    <col min="22" max="22" width="30.5546875" bestFit="1" customWidth="1"/>
    <col min="23" max="23" width="31.44140625" bestFit="1" customWidth="1"/>
    <col min="24" max="24" width="30.6640625" bestFit="1" customWidth="1"/>
    <col min="25" max="25" width="30.88671875" bestFit="1" customWidth="1"/>
    <col min="26" max="26" width="30.21875" bestFit="1" customWidth="1"/>
    <col min="27" max="27" width="31" bestFit="1" customWidth="1"/>
    <col min="28" max="28" width="30.33203125" bestFit="1" customWidth="1"/>
    <col min="29" max="29" width="30.88671875" bestFit="1" customWidth="1"/>
    <col min="30" max="30" width="30.21875" bestFit="1" customWidth="1"/>
    <col min="31" max="31" width="31" bestFit="1" customWidth="1"/>
    <col min="32" max="32" width="30.33203125" bestFit="1" customWidth="1"/>
    <col min="33" max="33" width="30.5546875" bestFit="1" customWidth="1"/>
    <col min="34" max="34" width="29.88671875" bestFit="1" customWidth="1"/>
    <col min="35" max="35" width="30.6640625" bestFit="1" customWidth="1"/>
    <col min="36" max="36" width="30" bestFit="1" customWidth="1"/>
  </cols>
  <sheetData>
    <row r="1" spans="1:36" x14ac:dyDescent="0.3">
      <c r="A1" s="10" t="s">
        <v>238</v>
      </c>
      <c r="B1" s="5" t="s">
        <v>246</v>
      </c>
      <c r="C1" s="5" t="s">
        <v>247</v>
      </c>
      <c r="D1" s="5" t="s">
        <v>248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549</v>
      </c>
      <c r="L1" t="s">
        <v>550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520</v>
      </c>
      <c r="S1" t="s">
        <v>551</v>
      </c>
      <c r="T1" t="s">
        <v>552</v>
      </c>
      <c r="U1" t="s">
        <v>521</v>
      </c>
      <c r="V1" t="s">
        <v>522</v>
      </c>
      <c r="W1" t="s">
        <v>523</v>
      </c>
      <c r="X1" t="s">
        <v>524</v>
      </c>
      <c r="Y1" t="s">
        <v>525</v>
      </c>
      <c r="Z1" t="s">
        <v>526</v>
      </c>
      <c r="AA1" t="s">
        <v>553</v>
      </c>
      <c r="AB1" t="s">
        <v>554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555</v>
      </c>
      <c r="AJ1" t="s">
        <v>556</v>
      </c>
    </row>
    <row r="2" spans="1:36" x14ac:dyDescent="0.3">
      <c r="A2" s="2" t="s">
        <v>0</v>
      </c>
      <c r="B2" s="2">
        <v>20</v>
      </c>
      <c r="C2" s="2">
        <v>1</v>
      </c>
      <c r="D2" s="2">
        <v>27</v>
      </c>
      <c r="E2">
        <v>0.17499999999999982</v>
      </c>
      <c r="F2">
        <v>-167.45833333333337</v>
      </c>
      <c r="G2">
        <v>-0.35555555555555518</v>
      </c>
      <c r="H2">
        <v>-303.82417582417577</v>
      </c>
      <c r="I2">
        <v>2.7499999999999996</v>
      </c>
      <c r="J2">
        <v>-97.811111111111131</v>
      </c>
      <c r="K2">
        <v>0.92037037037037051</v>
      </c>
      <c r="L2">
        <v>-133.19027027027016</v>
      </c>
      <c r="M2">
        <v>-1.9</v>
      </c>
      <c r="N2">
        <v>-732.16666666666674</v>
      </c>
      <c r="O2">
        <v>1.6666666666666607E-2</v>
      </c>
      <c r="P2">
        <v>-1.9</v>
      </c>
      <c r="Q2">
        <v>-1.2000000000000002</v>
      </c>
      <c r="R2">
        <v>-723.94017094017101</v>
      </c>
      <c r="S2">
        <v>-0.97222222222222188</v>
      </c>
      <c r="T2">
        <v>-475.8778467908902</v>
      </c>
      <c r="U2">
        <v>0.10000000000000009</v>
      </c>
      <c r="V2">
        <v>-55.041666666666629</v>
      </c>
      <c r="W2">
        <v>-0.20000000000000018</v>
      </c>
      <c r="X2">
        <v>-65.461538461538566</v>
      </c>
      <c r="Y2">
        <v>0.85000000000000009</v>
      </c>
      <c r="Z2">
        <v>477.91111111111104</v>
      </c>
      <c r="AA2">
        <v>0.26609195402298846</v>
      </c>
      <c r="AB2">
        <v>72.520270270270203</v>
      </c>
      <c r="AC2">
        <v>0.5</v>
      </c>
      <c r="AD2">
        <v>210.75</v>
      </c>
      <c r="AE2">
        <v>0.64999999999999991</v>
      </c>
      <c r="AF2">
        <v>214.66666666666674</v>
      </c>
      <c r="AG2">
        <v>0.70000000000000018</v>
      </c>
      <c r="AH2">
        <v>240.95604395604414</v>
      </c>
      <c r="AI2">
        <v>0.62356321839080442</v>
      </c>
      <c r="AJ2">
        <v>226.95238095238096</v>
      </c>
    </row>
    <row r="3" spans="1:36" x14ac:dyDescent="0.3">
      <c r="A3" s="2" t="s">
        <v>1</v>
      </c>
      <c r="B3" s="2">
        <v>20</v>
      </c>
      <c r="C3" s="2">
        <v>1</v>
      </c>
      <c r="D3" s="2">
        <v>22</v>
      </c>
      <c r="E3">
        <v>0.87719298245614041</v>
      </c>
      <c r="F3">
        <v>165.07602339181267</v>
      </c>
      <c r="G3">
        <v>2.9777777777777779</v>
      </c>
      <c r="H3">
        <v>744.68333333333317</v>
      </c>
      <c r="I3">
        <v>1.5368421052631573</v>
      </c>
      <c r="J3">
        <v>399.43157894736839</v>
      </c>
      <c r="K3">
        <v>1.7721674876847295</v>
      </c>
      <c r="L3">
        <v>428.8460591133005</v>
      </c>
      <c r="M3">
        <v>-0.14035087719298245</v>
      </c>
      <c r="N3">
        <v>-14.430555555555543</v>
      </c>
      <c r="O3">
        <v>-2.15</v>
      </c>
      <c r="P3">
        <v>-0.14035087719298245</v>
      </c>
      <c r="Q3">
        <v>-1.1210526315789475</v>
      </c>
      <c r="R3">
        <v>-122.80952380952374</v>
      </c>
      <c r="S3">
        <v>-1.124384236453202</v>
      </c>
      <c r="T3">
        <v>-145.22200956937809</v>
      </c>
      <c r="U3">
        <v>2.3894736842105266</v>
      </c>
      <c r="V3">
        <v>620.61842105263167</v>
      </c>
      <c r="W3">
        <v>2.9</v>
      </c>
      <c r="X3">
        <v>314.81666666666672</v>
      </c>
      <c r="Y3">
        <v>1.1631578947368424</v>
      </c>
      <c r="Z3">
        <v>263.46842105263158</v>
      </c>
      <c r="AA3">
        <v>2.1540229885057469</v>
      </c>
      <c r="AB3">
        <v>414.77298850574709</v>
      </c>
      <c r="AC3">
        <v>-3.3263157894736839</v>
      </c>
      <c r="AD3">
        <v>-789.44444444444446</v>
      </c>
      <c r="AE3">
        <v>-2.9499999999999997</v>
      </c>
      <c r="AF3">
        <v>-553.66315789473697</v>
      </c>
      <c r="AG3">
        <v>-1.8789473684210525</v>
      </c>
      <c r="AH3">
        <v>-446.88888888888903</v>
      </c>
      <c r="AI3">
        <v>-2.7160919540229886</v>
      </c>
      <c r="AJ3">
        <v>-597.74169278996862</v>
      </c>
    </row>
    <row r="4" spans="1:36" x14ac:dyDescent="0.3">
      <c r="A4" s="2" t="s">
        <v>2</v>
      </c>
      <c r="B4" s="2">
        <v>20</v>
      </c>
      <c r="C4" s="2">
        <v>1</v>
      </c>
      <c r="D4" s="2">
        <v>26</v>
      </c>
      <c r="E4">
        <v>-0.15000000000000036</v>
      </c>
      <c r="F4">
        <v>334.85555555555561</v>
      </c>
      <c r="G4">
        <v>-1.3499999999999996</v>
      </c>
      <c r="H4">
        <v>515.49285714285702</v>
      </c>
      <c r="I4">
        <v>0.34999999999999964</v>
      </c>
      <c r="J4">
        <v>474.55555555555543</v>
      </c>
      <c r="K4">
        <v>-0.38333333333333375</v>
      </c>
      <c r="L4">
        <v>438.02413793103437</v>
      </c>
      <c r="M4">
        <v>-0.14999999999999991</v>
      </c>
      <c r="N4">
        <v>181.45833333333337</v>
      </c>
      <c r="O4">
        <v>-0.10000000000000009</v>
      </c>
      <c r="P4">
        <v>-0.14999999999999991</v>
      </c>
      <c r="Q4">
        <v>-0.69999999999999973</v>
      </c>
      <c r="R4">
        <v>225.76666666666677</v>
      </c>
      <c r="S4">
        <v>-0.31666666666666643</v>
      </c>
      <c r="T4">
        <v>365.20695970695965</v>
      </c>
      <c r="U4">
        <v>2.5500000000000003</v>
      </c>
      <c r="V4">
        <v>114.98571428571438</v>
      </c>
      <c r="W4">
        <v>2.25</v>
      </c>
      <c r="X4">
        <v>252.36428571428576</v>
      </c>
      <c r="Y4">
        <v>0.85000000000000053</v>
      </c>
      <c r="Z4">
        <v>189.66666666666674</v>
      </c>
      <c r="AA4">
        <v>1.8833333333333333</v>
      </c>
      <c r="AB4">
        <v>181.42803598200908</v>
      </c>
      <c r="AC4">
        <v>-2.4500000000000002</v>
      </c>
      <c r="AD4">
        <v>-581.43333333333328</v>
      </c>
      <c r="AE4">
        <v>-2.2000000000000002</v>
      </c>
      <c r="AF4">
        <v>-552.46315789473692</v>
      </c>
      <c r="AG4">
        <v>-2.1999999999999997</v>
      </c>
      <c r="AH4">
        <v>-389.26666666666677</v>
      </c>
      <c r="AI4">
        <v>-2.2833333333333332</v>
      </c>
      <c r="AJ4">
        <v>-513.5238726790451</v>
      </c>
    </row>
    <row r="5" spans="1:36" x14ac:dyDescent="0.3">
      <c r="A5" s="2" t="s">
        <v>3</v>
      </c>
      <c r="B5" s="2">
        <v>20</v>
      </c>
      <c r="C5" s="2">
        <v>1</v>
      </c>
      <c r="D5" s="2">
        <v>20</v>
      </c>
      <c r="E5">
        <v>1.4111111111111105</v>
      </c>
      <c r="F5">
        <v>295.22058823529414</v>
      </c>
      <c r="G5">
        <v>2.1</v>
      </c>
      <c r="H5">
        <v>316.25730994152059</v>
      </c>
      <c r="I5">
        <v>4.9999999999999822E-2</v>
      </c>
      <c r="J5">
        <v>-148.41666666666674</v>
      </c>
      <c r="K5">
        <v>1.2141025641025642</v>
      </c>
      <c r="L5">
        <v>158.0503703703705</v>
      </c>
      <c r="M5">
        <v>-1.0277777777777777</v>
      </c>
      <c r="N5">
        <v>-149.76315789473688</v>
      </c>
      <c r="O5">
        <v>-0.63888888888888884</v>
      </c>
      <c r="P5">
        <v>-1.0277777777777777</v>
      </c>
      <c r="Q5">
        <v>0.10000000000000009</v>
      </c>
      <c r="R5">
        <v>-86.714285714285779</v>
      </c>
      <c r="S5">
        <v>-0.52435897435897427</v>
      </c>
      <c r="T5">
        <v>-220.22715173025733</v>
      </c>
      <c r="U5">
        <v>1.7000000000000002</v>
      </c>
      <c r="V5">
        <v>417.81512605042019</v>
      </c>
      <c r="W5">
        <v>1.6</v>
      </c>
      <c r="X5">
        <v>528.5315789473683</v>
      </c>
      <c r="Y5">
        <v>3.6500000000000004</v>
      </c>
      <c r="Z5">
        <v>1076.1666666666667</v>
      </c>
      <c r="AA5">
        <v>2.3270114942528735</v>
      </c>
      <c r="AB5">
        <v>667.79629629629619</v>
      </c>
      <c r="AC5">
        <v>-0.75</v>
      </c>
      <c r="AD5">
        <v>-523.95906432748529</v>
      </c>
      <c r="AE5">
        <v>-1.1499999999999999</v>
      </c>
      <c r="AF5">
        <v>-359.42499999999995</v>
      </c>
      <c r="AG5">
        <v>-3.5500000000000003</v>
      </c>
      <c r="AH5">
        <v>-1033.242857142857</v>
      </c>
      <c r="AI5">
        <v>-1.8350574712643679</v>
      </c>
      <c r="AJ5">
        <v>-639.02322308233647</v>
      </c>
    </row>
    <row r="6" spans="1:36" x14ac:dyDescent="0.3">
      <c r="A6" s="2" t="s">
        <v>4</v>
      </c>
      <c r="B6" s="2">
        <v>20</v>
      </c>
      <c r="C6" s="2">
        <v>1</v>
      </c>
      <c r="D6" s="2">
        <v>22</v>
      </c>
      <c r="E6">
        <v>2.1944444444444446</v>
      </c>
      <c r="F6">
        <v>-63.717171717171595</v>
      </c>
      <c r="G6">
        <v>2.5500000000000003</v>
      </c>
      <c r="H6">
        <v>144.58181818181833</v>
      </c>
      <c r="I6">
        <v>2.2999999999999998</v>
      </c>
      <c r="J6">
        <v>-152.89999999999986</v>
      </c>
      <c r="K6">
        <v>2.3540229885057471</v>
      </c>
      <c r="L6">
        <v>-18.776939655172328</v>
      </c>
      <c r="M6">
        <v>-2.5444444444444443</v>
      </c>
      <c r="N6">
        <v>-1685.9</v>
      </c>
      <c r="O6">
        <v>-2.9</v>
      </c>
      <c r="P6">
        <v>-2.5444444444444443</v>
      </c>
      <c r="Q6">
        <v>-2.65</v>
      </c>
      <c r="R6">
        <v>-1397.3636363636363</v>
      </c>
      <c r="S6">
        <v>-2.699425287356322</v>
      </c>
      <c r="T6">
        <v>-1621.8043010752688</v>
      </c>
      <c r="U6">
        <v>2.15</v>
      </c>
      <c r="V6">
        <v>1348.4727272727273</v>
      </c>
      <c r="W6">
        <v>2.75</v>
      </c>
      <c r="X6">
        <v>1422.0681818181818</v>
      </c>
      <c r="Y6">
        <v>1.6</v>
      </c>
      <c r="Z6">
        <v>1179.5999999999999</v>
      </c>
      <c r="AA6">
        <v>2.1666666666666665</v>
      </c>
      <c r="AB6">
        <v>1289.4895833333335</v>
      </c>
      <c r="AC6">
        <v>-2.1</v>
      </c>
      <c r="AD6">
        <v>461.90000000000009</v>
      </c>
      <c r="AE6">
        <v>-2.2999999999999998</v>
      </c>
      <c r="AF6">
        <v>218.69999999999982</v>
      </c>
      <c r="AG6">
        <v>-1.3499999999999996</v>
      </c>
      <c r="AH6">
        <v>257.06363636363631</v>
      </c>
      <c r="AI6">
        <v>-1.916666666666667</v>
      </c>
      <c r="AJ6">
        <v>305.73763440860193</v>
      </c>
    </row>
    <row r="7" spans="1:36" x14ac:dyDescent="0.3">
      <c r="A7" s="2" t="s">
        <v>5</v>
      </c>
      <c r="B7" s="2">
        <v>20</v>
      </c>
      <c r="C7" s="2">
        <v>1</v>
      </c>
      <c r="D7" s="2">
        <v>26</v>
      </c>
      <c r="E7">
        <v>-2.7277777777777779</v>
      </c>
      <c r="F7">
        <v>-445.71052631578948</v>
      </c>
      <c r="G7">
        <v>-2.6</v>
      </c>
      <c r="H7">
        <v>-479.35294117647061</v>
      </c>
      <c r="I7">
        <v>-3.65</v>
      </c>
      <c r="J7">
        <v>-758.83333333333337</v>
      </c>
      <c r="K7">
        <v>-2.9880952380952381</v>
      </c>
      <c r="L7">
        <v>-491.0462962962963</v>
      </c>
      <c r="M7">
        <v>-2.3555555555555552</v>
      </c>
      <c r="N7">
        <v>-453.12280701754389</v>
      </c>
      <c r="O7">
        <v>-3.5</v>
      </c>
      <c r="P7">
        <v>-2.3555555555555552</v>
      </c>
      <c r="Q7">
        <v>-1.8944444444444446</v>
      </c>
      <c r="R7">
        <v>-309.6875</v>
      </c>
      <c r="S7">
        <v>-2.5904761904761906</v>
      </c>
      <c r="T7">
        <v>-503.61725067385441</v>
      </c>
      <c r="U7">
        <v>1.9500000000000002</v>
      </c>
      <c r="V7">
        <v>193.21052631578948</v>
      </c>
      <c r="W7">
        <v>1.2999999999999998</v>
      </c>
      <c r="X7">
        <v>-71.447058823529346</v>
      </c>
      <c r="Y7">
        <v>2.3499999999999996</v>
      </c>
      <c r="Z7">
        <v>440.40476190476193</v>
      </c>
      <c r="AA7">
        <v>1.8563218390804597</v>
      </c>
      <c r="AB7">
        <v>209.00217864923746</v>
      </c>
      <c r="AC7">
        <v>-0.75555555555555554</v>
      </c>
      <c r="AD7">
        <v>-489.33552631578948</v>
      </c>
      <c r="AE7">
        <v>0.20000000000000018</v>
      </c>
      <c r="AF7">
        <v>-9.1777777777778056</v>
      </c>
      <c r="AG7">
        <v>-1.5499999999999998</v>
      </c>
      <c r="AH7">
        <v>-433.36805555555566</v>
      </c>
      <c r="AI7">
        <v>-0.70632183908045976</v>
      </c>
      <c r="AJ7">
        <v>-300.95946890286518</v>
      </c>
    </row>
    <row r="8" spans="1:36" x14ac:dyDescent="0.3">
      <c r="A8" s="2" t="s">
        <v>6</v>
      </c>
      <c r="B8" s="2">
        <v>20</v>
      </c>
      <c r="C8" s="2">
        <v>1</v>
      </c>
      <c r="D8" s="2">
        <v>22</v>
      </c>
      <c r="E8">
        <v>0.69444444444444464</v>
      </c>
      <c r="F8">
        <v>-140.51633986928096</v>
      </c>
      <c r="G8">
        <v>0.85000000000000009</v>
      </c>
      <c r="H8">
        <v>11.16339869281046</v>
      </c>
      <c r="I8">
        <v>-1.0499999999999998</v>
      </c>
      <c r="J8">
        <v>-455.72514619883054</v>
      </c>
      <c r="K8">
        <v>0.13620689655172402</v>
      </c>
      <c r="L8">
        <v>-195.57372466806441</v>
      </c>
      <c r="M8">
        <v>-0.49444444444444446</v>
      </c>
      <c r="N8">
        <v>-336.53676470588232</v>
      </c>
      <c r="O8">
        <v>-0.5</v>
      </c>
      <c r="P8">
        <v>-0.49444444444444446</v>
      </c>
      <c r="Q8">
        <v>0.34999999999999964</v>
      </c>
      <c r="R8">
        <v>399.45714285714291</v>
      </c>
      <c r="S8">
        <v>-0.20344827586206904</v>
      </c>
      <c r="T8">
        <v>-133.22916666666663</v>
      </c>
      <c r="U8">
        <v>1.5499999999999998</v>
      </c>
      <c r="V8">
        <v>626.12745098039215</v>
      </c>
      <c r="W8">
        <v>5.0000000000000266E-2</v>
      </c>
      <c r="X8">
        <v>267.1699346405228</v>
      </c>
      <c r="Y8">
        <v>3.35</v>
      </c>
      <c r="Z8">
        <v>952.94736842105272</v>
      </c>
      <c r="AA8">
        <v>1.6500000000000004</v>
      </c>
      <c r="AB8">
        <v>587.83827493261469</v>
      </c>
      <c r="AC8">
        <v>-1.9500000000000002</v>
      </c>
      <c r="AD8">
        <v>-178.18823529411759</v>
      </c>
      <c r="AE8">
        <v>-0.20000000000000018</v>
      </c>
      <c r="AF8">
        <v>259.35416666666663</v>
      </c>
      <c r="AG8">
        <v>-2.5499999999999998</v>
      </c>
      <c r="AH8">
        <v>-417.50000000000011</v>
      </c>
      <c r="AI8">
        <v>-1.5666666666666669</v>
      </c>
      <c r="AJ8">
        <v>-116.94468390804604</v>
      </c>
    </row>
    <row r="9" spans="1:36" x14ac:dyDescent="0.3">
      <c r="A9" s="2" t="s">
        <v>7</v>
      </c>
      <c r="B9" s="2">
        <v>20</v>
      </c>
      <c r="C9" s="2">
        <v>1</v>
      </c>
      <c r="D9" s="2">
        <v>25</v>
      </c>
      <c r="E9">
        <v>0.85000000000000009</v>
      </c>
      <c r="F9">
        <v>185.75</v>
      </c>
      <c r="G9">
        <v>1.3250000000000002</v>
      </c>
      <c r="H9">
        <v>361.34722222222217</v>
      </c>
      <c r="I9">
        <v>1.3472222222222223</v>
      </c>
      <c r="J9">
        <v>294.7833333333333</v>
      </c>
      <c r="K9">
        <v>1.1609195402298846</v>
      </c>
      <c r="L9">
        <v>278.71768707483011</v>
      </c>
      <c r="M9">
        <v>-0.89999999999999991</v>
      </c>
      <c r="N9">
        <v>-369.79166666666674</v>
      </c>
      <c r="O9">
        <v>-1.75</v>
      </c>
      <c r="P9">
        <v>-0.89999999999999991</v>
      </c>
      <c r="Q9">
        <v>-1.5833333333333335</v>
      </c>
      <c r="R9">
        <v>-596.87254901960785</v>
      </c>
      <c r="S9">
        <v>-1.4109195402298851</v>
      </c>
      <c r="T9">
        <v>-452.91037735849068</v>
      </c>
      <c r="U9">
        <v>2.4999999999999911E-2</v>
      </c>
      <c r="V9">
        <v>134.20833333333337</v>
      </c>
      <c r="W9">
        <v>1.157142857142857</v>
      </c>
      <c r="X9">
        <v>-232.38888888888891</v>
      </c>
      <c r="Y9">
        <v>-0.12222222222222223</v>
      </c>
      <c r="Z9">
        <v>336.91111111111115</v>
      </c>
      <c r="AA9">
        <v>0.33241379310344854</v>
      </c>
      <c r="AB9">
        <v>189.50453514739218</v>
      </c>
      <c r="AC9">
        <v>0.52499999999999991</v>
      </c>
      <c r="AD9">
        <v>312.38095238095241</v>
      </c>
      <c r="AE9">
        <v>-0.10714285714285721</v>
      </c>
      <c r="AF9">
        <v>22.444444444444343</v>
      </c>
      <c r="AG9">
        <v>0.73333333333333339</v>
      </c>
      <c r="AH9">
        <v>529.92810457516339</v>
      </c>
      <c r="AI9">
        <v>0.42758620689655169</v>
      </c>
      <c r="AJ9">
        <v>315.2512864493998</v>
      </c>
    </row>
    <row r="10" spans="1:36" x14ac:dyDescent="0.3">
      <c r="A10" s="2" t="s">
        <v>8</v>
      </c>
      <c r="B10" s="2">
        <v>20</v>
      </c>
      <c r="C10" s="2">
        <v>1</v>
      </c>
      <c r="D10" s="2">
        <v>23</v>
      </c>
      <c r="E10">
        <v>-3.2555555555555555</v>
      </c>
      <c r="F10">
        <v>-688.38596491228077</v>
      </c>
      <c r="G10">
        <v>-3.1499999999999995</v>
      </c>
      <c r="H10">
        <v>-194.16666666666674</v>
      </c>
      <c r="I10">
        <v>-3.55</v>
      </c>
      <c r="J10">
        <v>-311.21666666666658</v>
      </c>
      <c r="K10">
        <v>-3.3068965517241375</v>
      </c>
      <c r="L10">
        <v>-396.24561403508767</v>
      </c>
      <c r="M10">
        <v>-0.655555555555555</v>
      </c>
      <c r="N10">
        <v>140.27777777777783</v>
      </c>
      <c r="O10">
        <v>-0.5</v>
      </c>
      <c r="P10">
        <v>-0.655555555555555</v>
      </c>
      <c r="Q10">
        <v>-0.35000000000000009</v>
      </c>
      <c r="R10">
        <v>566.66666666666674</v>
      </c>
      <c r="S10">
        <v>-0.50977011494252888</v>
      </c>
      <c r="T10">
        <v>478.54162042175358</v>
      </c>
      <c r="U10">
        <v>2.1</v>
      </c>
      <c r="V10">
        <v>122.71929824561403</v>
      </c>
      <c r="W10">
        <v>3.05</v>
      </c>
      <c r="X10">
        <v>495.83333333333337</v>
      </c>
      <c r="Y10">
        <v>3.25</v>
      </c>
      <c r="Z10">
        <v>255.54999999999995</v>
      </c>
      <c r="AA10">
        <v>2.8</v>
      </c>
      <c r="AB10">
        <v>297.31228070175439</v>
      </c>
      <c r="AC10">
        <v>0.79999999999999982</v>
      </c>
      <c r="AD10">
        <v>-248.11111111111109</v>
      </c>
      <c r="AE10">
        <v>-0.90000000000000036</v>
      </c>
      <c r="AF10">
        <v>-702.57236842105272</v>
      </c>
      <c r="AG10">
        <v>-0.84999999999999964</v>
      </c>
      <c r="AH10">
        <v>-248.70000000000005</v>
      </c>
      <c r="AI10">
        <v>-0.31666666666666643</v>
      </c>
      <c r="AJ10">
        <v>-393.22867924528305</v>
      </c>
    </row>
    <row r="11" spans="1:36" x14ac:dyDescent="0.3">
      <c r="A11" s="2" t="s">
        <v>9</v>
      </c>
      <c r="B11" s="2">
        <v>20</v>
      </c>
      <c r="C11" s="2">
        <v>1</v>
      </c>
      <c r="D11" s="2">
        <v>25</v>
      </c>
      <c r="E11">
        <v>6.1111111111110894E-2</v>
      </c>
      <c r="F11">
        <v>149.19047619047615</v>
      </c>
      <c r="G11">
        <v>1.85</v>
      </c>
      <c r="H11">
        <v>303.04444444444437</v>
      </c>
      <c r="I11">
        <v>3.0166666666666671</v>
      </c>
      <c r="J11">
        <v>402.1111111111112</v>
      </c>
      <c r="K11">
        <v>1.6425925925925924</v>
      </c>
      <c r="L11">
        <v>253.63384615384621</v>
      </c>
      <c r="M11">
        <v>-0.1333333333333333</v>
      </c>
      <c r="N11">
        <v>-180.87912087912093</v>
      </c>
      <c r="O11">
        <v>-0.76111111111111107</v>
      </c>
      <c r="P11">
        <v>-0.1333333333333333</v>
      </c>
      <c r="Q11">
        <v>-0.88333333333333308</v>
      </c>
      <c r="R11">
        <v>-109.85000000000002</v>
      </c>
      <c r="S11">
        <v>-0.59259259259259256</v>
      </c>
      <c r="T11">
        <v>-200.48412698412699</v>
      </c>
      <c r="U11">
        <v>1.4499999999999997</v>
      </c>
      <c r="V11">
        <v>400.52380952380963</v>
      </c>
      <c r="W11">
        <v>-0.75</v>
      </c>
      <c r="X11">
        <v>-320.36190476190461</v>
      </c>
      <c r="Y11">
        <v>-0.35000000000000009</v>
      </c>
      <c r="Z11">
        <v>469.31944444444446</v>
      </c>
      <c r="AA11">
        <v>8.793103448275863E-2</v>
      </c>
      <c r="AB11">
        <v>224.39160839160832</v>
      </c>
      <c r="AC11">
        <v>-0.10000000000000009</v>
      </c>
      <c r="AD11">
        <v>388.41880341880346</v>
      </c>
      <c r="AE11">
        <v>-0.95000000000000018</v>
      </c>
      <c r="AF11">
        <v>213.03418803418799</v>
      </c>
      <c r="AG11">
        <v>-1.8944444444444448</v>
      </c>
      <c r="AH11">
        <v>-414.75</v>
      </c>
      <c r="AI11">
        <v>-0.95402298850574718</v>
      </c>
      <c r="AJ11">
        <v>60.992673992674099</v>
      </c>
    </row>
    <row r="12" spans="1:36" x14ac:dyDescent="0.3">
      <c r="A12" s="2" t="s">
        <v>10</v>
      </c>
      <c r="B12" s="2">
        <v>20</v>
      </c>
      <c r="C12" s="2">
        <v>1</v>
      </c>
      <c r="D12" s="2">
        <v>23</v>
      </c>
      <c r="E12">
        <v>0.12222222222222223</v>
      </c>
      <c r="F12">
        <v>59.316176470588232</v>
      </c>
      <c r="G12">
        <v>0</v>
      </c>
      <c r="H12">
        <v>-6.42483660130722</v>
      </c>
      <c r="I12">
        <v>0.58333333333333348</v>
      </c>
      <c r="J12">
        <v>24.461538461538453</v>
      </c>
      <c r="K12">
        <v>0.23571428571428577</v>
      </c>
      <c r="L12">
        <v>26.292765957446875</v>
      </c>
      <c r="M12">
        <v>-0.13888888888888884</v>
      </c>
      <c r="N12">
        <v>-2.5833333333333144</v>
      </c>
      <c r="O12">
        <v>0</v>
      </c>
      <c r="P12">
        <v>-0.13888888888888884</v>
      </c>
      <c r="Q12">
        <v>-0.18333333333333335</v>
      </c>
      <c r="R12">
        <v>-226.375</v>
      </c>
      <c r="S12">
        <v>-0.11190476190476195</v>
      </c>
      <c r="T12">
        <v>13.219219219219212</v>
      </c>
      <c r="U12">
        <v>0.76666666666666683</v>
      </c>
      <c r="V12">
        <v>242.91596638655463</v>
      </c>
      <c r="W12">
        <v>0.99999999999999978</v>
      </c>
      <c r="X12">
        <v>152.50420168067222</v>
      </c>
      <c r="Y12">
        <v>0.86111111111111116</v>
      </c>
      <c r="Z12">
        <v>281.33846153846156</v>
      </c>
      <c r="AA12">
        <v>0.87142857142857122</v>
      </c>
      <c r="AB12">
        <v>219.78723404255317</v>
      </c>
      <c r="AC12">
        <v>-2.4166666666666665</v>
      </c>
      <c r="AD12">
        <v>-484.36111111111114</v>
      </c>
      <c r="AE12">
        <v>-2.0999999999999996</v>
      </c>
      <c r="AF12">
        <v>-403.82307692307688</v>
      </c>
      <c r="AG12">
        <v>-1.7055555555555553</v>
      </c>
      <c r="AH12">
        <v>-131.83333333333337</v>
      </c>
      <c r="AI12">
        <v>-2.0666666666666664</v>
      </c>
      <c r="AJ12">
        <v>-341.64382239382246</v>
      </c>
    </row>
    <row r="13" spans="1:36" x14ac:dyDescent="0.3">
      <c r="A13" s="2" t="s">
        <v>11</v>
      </c>
      <c r="B13" s="2">
        <v>20</v>
      </c>
      <c r="C13" s="2">
        <v>1</v>
      </c>
      <c r="D13" s="2">
        <v>23</v>
      </c>
      <c r="E13">
        <v>7.7777777777777835E-2</v>
      </c>
      <c r="F13">
        <v>-38.055555555555543</v>
      </c>
      <c r="G13">
        <v>0.3</v>
      </c>
      <c r="H13">
        <v>12</v>
      </c>
      <c r="I13">
        <v>4.9999999999999989E-2</v>
      </c>
      <c r="J13">
        <v>8.625</v>
      </c>
      <c r="K13">
        <v>0.13620689655172408</v>
      </c>
      <c r="L13">
        <v>-10.047619047619037</v>
      </c>
      <c r="M13">
        <v>-0.21666666666666673</v>
      </c>
      <c r="N13">
        <v>-74.416666666666671</v>
      </c>
      <c r="O13">
        <v>0.35</v>
      </c>
      <c r="P13">
        <v>-0.21666666666666673</v>
      </c>
      <c r="Q13">
        <v>0.15000000000000002</v>
      </c>
      <c r="R13">
        <v>40.833333333333329</v>
      </c>
      <c r="S13">
        <v>9.9425287356321834E-2</v>
      </c>
      <c r="T13">
        <v>-5.0043859649122879</v>
      </c>
      <c r="U13">
        <v>0.49999999999999994</v>
      </c>
      <c r="V13">
        <v>42.555555555555543</v>
      </c>
      <c r="W13">
        <v>-0.3</v>
      </c>
      <c r="X13">
        <v>3.3499999999999943</v>
      </c>
      <c r="Y13">
        <v>-0.14999999999999997</v>
      </c>
      <c r="Z13">
        <v>6.4749999999999943</v>
      </c>
      <c r="AA13">
        <v>1.6666666666666663E-2</v>
      </c>
      <c r="AB13">
        <v>22.797619047619037</v>
      </c>
      <c r="AC13">
        <v>0.35000000000000003</v>
      </c>
      <c r="AD13">
        <v>22.75</v>
      </c>
      <c r="AE13">
        <v>-0.55000000000000004</v>
      </c>
      <c r="AF13">
        <v>-29.533333333333346</v>
      </c>
      <c r="AG13">
        <v>-0.25</v>
      </c>
      <c r="AH13">
        <v>14.333333333333343</v>
      </c>
      <c r="AI13">
        <v>-0.14999999999999997</v>
      </c>
      <c r="AJ13">
        <v>12.421052631578959</v>
      </c>
    </row>
    <row r="14" spans="1:36" x14ac:dyDescent="0.3">
      <c r="A14" s="2" t="s">
        <v>12</v>
      </c>
      <c r="B14" s="2">
        <v>20</v>
      </c>
      <c r="C14" s="2">
        <v>1</v>
      </c>
      <c r="D14" s="2">
        <v>29</v>
      </c>
      <c r="E14">
        <v>-7.7777777777777501E-2</v>
      </c>
      <c r="F14">
        <v>-345.90000000000009</v>
      </c>
      <c r="G14">
        <v>-1.2999999999999998</v>
      </c>
      <c r="H14">
        <v>-737.84999999999991</v>
      </c>
      <c r="I14">
        <v>0.85000000000000009</v>
      </c>
      <c r="J14">
        <v>-196.6507936507935</v>
      </c>
      <c r="K14">
        <v>-0.19022988505747129</v>
      </c>
      <c r="L14">
        <v>-366.47629310344837</v>
      </c>
      <c r="M14">
        <v>0.8555555555555554</v>
      </c>
      <c r="N14">
        <v>161.17499999999995</v>
      </c>
      <c r="O14">
        <v>0.20000000000000018</v>
      </c>
      <c r="P14">
        <v>0.8555555555555554</v>
      </c>
      <c r="Q14">
        <v>-0.75</v>
      </c>
      <c r="R14">
        <v>-586.69230769230762</v>
      </c>
      <c r="S14">
        <v>9.0229885057471204E-2</v>
      </c>
      <c r="T14">
        <v>-302.33512544802852</v>
      </c>
      <c r="U14">
        <v>0.39999999999999991</v>
      </c>
      <c r="V14">
        <v>804.90000000000009</v>
      </c>
      <c r="W14">
        <v>0.59999999999999987</v>
      </c>
      <c r="X14">
        <v>750.59999999999991</v>
      </c>
      <c r="Y14">
        <v>0.35000000000000009</v>
      </c>
      <c r="Z14">
        <v>637.72222222222217</v>
      </c>
      <c r="AA14">
        <v>0.44999999999999996</v>
      </c>
      <c r="AB14">
        <v>742.00202839756594</v>
      </c>
      <c r="AC14">
        <v>0.79999999999999993</v>
      </c>
      <c r="AD14">
        <v>1029.625</v>
      </c>
      <c r="AE14">
        <v>1</v>
      </c>
      <c r="AF14">
        <v>880.75</v>
      </c>
      <c r="AG14">
        <v>1.65</v>
      </c>
      <c r="AH14">
        <v>692.94230769230762</v>
      </c>
      <c r="AI14">
        <v>1.1499999999999999</v>
      </c>
      <c r="AJ14">
        <v>852.27956989247309</v>
      </c>
    </row>
    <row r="15" spans="1:36" x14ac:dyDescent="0.3">
      <c r="A15" s="2" t="s">
        <v>13</v>
      </c>
      <c r="B15" s="2">
        <v>20</v>
      </c>
      <c r="C15" s="2">
        <v>1</v>
      </c>
      <c r="D15" s="2">
        <v>25</v>
      </c>
      <c r="E15">
        <v>1.7111111111111108</v>
      </c>
      <c r="F15">
        <v>-127.33333333333337</v>
      </c>
      <c r="G15">
        <v>1.0388888888888888</v>
      </c>
      <c r="H15">
        <v>-74.8125</v>
      </c>
      <c r="I15">
        <v>1.5000000000000004</v>
      </c>
      <c r="J15">
        <v>98.91111111111104</v>
      </c>
      <c r="K15">
        <v>1.4380952380952379</v>
      </c>
      <c r="L15">
        <v>-24.619385342789542</v>
      </c>
      <c r="M15">
        <v>-0.655555555555555</v>
      </c>
      <c r="N15">
        <v>-63.850000000000023</v>
      </c>
      <c r="O15">
        <v>-0.51111111111111107</v>
      </c>
      <c r="P15">
        <v>-0.655555555555555</v>
      </c>
      <c r="Q15">
        <v>-0.10000000000000009</v>
      </c>
      <c r="R15">
        <v>-105.76388888888891</v>
      </c>
      <c r="S15">
        <v>-0.42619047619047601</v>
      </c>
      <c r="T15">
        <v>-128.35714285714289</v>
      </c>
      <c r="U15">
        <v>1.0666666666666667</v>
      </c>
      <c r="V15">
        <v>428.33333333333331</v>
      </c>
      <c r="W15">
        <v>0.75</v>
      </c>
      <c r="X15">
        <v>115.9375</v>
      </c>
      <c r="Y15">
        <v>-4.4444444444444731E-2</v>
      </c>
      <c r="Z15">
        <v>-243.18253968253964</v>
      </c>
      <c r="AA15">
        <v>0.59761904761904772</v>
      </c>
      <c r="AB15">
        <v>83.813829787233999</v>
      </c>
      <c r="AC15">
        <v>-0.23333333333333339</v>
      </c>
      <c r="AD15">
        <v>-57.233333333333348</v>
      </c>
      <c r="AE15">
        <v>-1.3000000000000003</v>
      </c>
      <c r="AF15">
        <v>-179.28888888888889</v>
      </c>
      <c r="AG15">
        <v>0.43333333333333357</v>
      </c>
      <c r="AH15">
        <v>179.26388888888891</v>
      </c>
      <c r="AI15">
        <v>-0.39523809523809517</v>
      </c>
      <c r="AJ15">
        <v>-34.045634920634939</v>
      </c>
    </row>
    <row r="16" spans="1:36" x14ac:dyDescent="0.3">
      <c r="A16" s="2" t="s">
        <v>14</v>
      </c>
      <c r="B16" s="2">
        <v>20</v>
      </c>
      <c r="C16" s="2">
        <v>1</v>
      </c>
      <c r="D16" s="2">
        <v>24</v>
      </c>
      <c r="E16">
        <v>2.0444444444444447</v>
      </c>
      <c r="F16">
        <v>290.0427350427351</v>
      </c>
      <c r="G16">
        <v>0.34999999999999964</v>
      </c>
      <c r="H16">
        <v>-45.275000000000091</v>
      </c>
      <c r="I16">
        <v>1.0999999999999996</v>
      </c>
      <c r="J16">
        <v>-248.0428571428572</v>
      </c>
      <c r="K16">
        <v>1.1419540229885059</v>
      </c>
      <c r="L16">
        <v>-4.6327185244585962</v>
      </c>
      <c r="M16">
        <v>-2.9722222222222223</v>
      </c>
      <c r="N16">
        <v>-1117.4000000000001</v>
      </c>
      <c r="O16">
        <v>-0.85000000000000009</v>
      </c>
      <c r="P16">
        <v>-2.9722222222222223</v>
      </c>
      <c r="Q16">
        <v>-0.64999999999999991</v>
      </c>
      <c r="R16">
        <v>-429.91666666666674</v>
      </c>
      <c r="S16">
        <v>-1.4545977011494255</v>
      </c>
      <c r="T16">
        <v>-524.16929698708759</v>
      </c>
      <c r="U16">
        <v>1.7999999999999998</v>
      </c>
      <c r="V16">
        <v>586.84615384615381</v>
      </c>
      <c r="W16">
        <v>2.35</v>
      </c>
      <c r="X16">
        <v>112.125</v>
      </c>
      <c r="Y16">
        <v>0.60000000000000009</v>
      </c>
      <c r="Z16">
        <v>71.976190476190368</v>
      </c>
      <c r="AA16">
        <v>1.5833333333333335</v>
      </c>
      <c r="AB16">
        <v>229.17984496124041</v>
      </c>
      <c r="AC16">
        <v>-1.4500000000000002</v>
      </c>
      <c r="AD16">
        <v>-245</v>
      </c>
      <c r="AE16">
        <v>-2.0500000000000003</v>
      </c>
      <c r="AF16">
        <v>-321.34285714285716</v>
      </c>
      <c r="AG16">
        <v>-0.65000000000000036</v>
      </c>
      <c r="AH16">
        <v>266.36111111111109</v>
      </c>
      <c r="AI16">
        <v>-1.3833333333333333</v>
      </c>
      <c r="AJ16">
        <v>-114.12279226240526</v>
      </c>
    </row>
    <row r="17" spans="1:36" x14ac:dyDescent="0.3">
      <c r="A17" s="2" t="s">
        <v>15</v>
      </c>
      <c r="B17" s="2">
        <v>20</v>
      </c>
      <c r="C17" s="2">
        <v>1</v>
      </c>
      <c r="D17" s="2">
        <v>25</v>
      </c>
      <c r="E17">
        <v>-0.48333333333333339</v>
      </c>
      <c r="F17">
        <v>137.39495798319331</v>
      </c>
      <c r="G17">
        <v>2.1500000000000004</v>
      </c>
      <c r="H17">
        <v>322.59999999999991</v>
      </c>
      <c r="I17">
        <v>0.28888888888888875</v>
      </c>
      <c r="J17">
        <v>-29.422222222222217</v>
      </c>
      <c r="K17">
        <v>0.69761904761904781</v>
      </c>
      <c r="L17">
        <v>159.32733224222579</v>
      </c>
      <c r="M17">
        <v>1.6444444444444448</v>
      </c>
      <c r="N17">
        <v>237.80555555555566</v>
      </c>
      <c r="O17">
        <v>-0.79999999999999982</v>
      </c>
      <c r="P17">
        <v>1.6444444444444448</v>
      </c>
      <c r="Q17">
        <v>1.35</v>
      </c>
      <c r="R17">
        <v>511.2380952380953</v>
      </c>
      <c r="S17">
        <v>0.6857142857142855</v>
      </c>
      <c r="T17">
        <v>139.79999999999995</v>
      </c>
      <c r="U17">
        <v>-0.40555555555555545</v>
      </c>
      <c r="V17">
        <v>-555.82352941176475</v>
      </c>
      <c r="W17">
        <v>0.34999999999999964</v>
      </c>
      <c r="X17">
        <v>-506.75</v>
      </c>
      <c r="Y17">
        <v>2.6</v>
      </c>
      <c r="Z17">
        <v>470.11666666666667</v>
      </c>
      <c r="AA17">
        <v>0.88735632183908031</v>
      </c>
      <c r="AB17">
        <v>-222.55810147299508</v>
      </c>
      <c r="AC17">
        <v>1.3555555555555552</v>
      </c>
      <c r="AD17">
        <v>-233.75</v>
      </c>
      <c r="AE17">
        <v>2.4999999999999996</v>
      </c>
      <c r="AF17">
        <v>533.83333333333337</v>
      </c>
      <c r="AG17">
        <v>-0.55000000000000027</v>
      </c>
      <c r="AH17">
        <v>-283.79166666666663</v>
      </c>
      <c r="AI17">
        <v>1.0913793103448275</v>
      </c>
      <c r="AJ17">
        <v>7.7444444444444116</v>
      </c>
    </row>
    <row r="18" spans="1:36" x14ac:dyDescent="0.3">
      <c r="A18" s="2" t="s">
        <v>16</v>
      </c>
      <c r="B18" s="2">
        <v>20</v>
      </c>
      <c r="C18" s="2">
        <v>1</v>
      </c>
      <c r="D18" s="2">
        <v>24</v>
      </c>
      <c r="E18">
        <v>0.90058479532163682</v>
      </c>
      <c r="F18">
        <v>275.94642857142867</v>
      </c>
      <c r="G18">
        <v>2.125</v>
      </c>
      <c r="H18">
        <v>83.875</v>
      </c>
      <c r="I18">
        <v>3.1</v>
      </c>
      <c r="J18">
        <v>667.97222222222217</v>
      </c>
      <c r="K18">
        <v>2.0408035153797868</v>
      </c>
      <c r="L18">
        <v>318.90000000000009</v>
      </c>
      <c r="M18">
        <v>0.24561403508771917</v>
      </c>
      <c r="N18">
        <v>1025.4038461538462</v>
      </c>
      <c r="O18">
        <v>0.45000000000000018</v>
      </c>
      <c r="P18">
        <v>0.24561403508771917</v>
      </c>
      <c r="Q18">
        <v>2.0499999999999998</v>
      </c>
      <c r="R18">
        <v>377.68253968253975</v>
      </c>
      <c r="S18">
        <v>0.95229127432517258</v>
      </c>
      <c r="T18">
        <v>537.84242424242427</v>
      </c>
      <c r="U18">
        <v>-1.0894736842105259</v>
      </c>
      <c r="V18">
        <v>-81.571428571428669</v>
      </c>
      <c r="W18">
        <v>-0.75</v>
      </c>
      <c r="X18">
        <v>41</v>
      </c>
      <c r="Y18">
        <v>-1.9333333333333336</v>
      </c>
      <c r="Z18">
        <v>-253.88888888888891</v>
      </c>
      <c r="AA18">
        <v>-1.2834599649327876</v>
      </c>
      <c r="AB18">
        <v>-81.066666666666833</v>
      </c>
      <c r="AC18">
        <v>0.22105263157894717</v>
      </c>
      <c r="AD18">
        <v>102.7032967032967</v>
      </c>
      <c r="AE18">
        <v>-1</v>
      </c>
      <c r="AF18">
        <v>40.467532467532465</v>
      </c>
      <c r="AG18">
        <v>-2.4500000000000002</v>
      </c>
      <c r="AH18">
        <v>-168.11111111111109</v>
      </c>
      <c r="AI18">
        <v>-1.0531852717708938</v>
      </c>
      <c r="AJ18">
        <v>-12.194805194805213</v>
      </c>
    </row>
    <row r="19" spans="1:36" x14ac:dyDescent="0.3">
      <c r="A19" s="2" t="s">
        <v>17</v>
      </c>
      <c r="B19" s="2">
        <v>20</v>
      </c>
      <c r="C19" s="2">
        <v>1</v>
      </c>
      <c r="D19" s="2">
        <v>28</v>
      </c>
      <c r="E19">
        <v>0.82222222222222241</v>
      </c>
      <c r="F19">
        <v>248.59999999999991</v>
      </c>
      <c r="G19">
        <v>-0.28947368421052611</v>
      </c>
      <c r="H19">
        <v>-248.2967032967033</v>
      </c>
      <c r="I19">
        <v>-0.39999999999999991</v>
      </c>
      <c r="J19">
        <v>-269.71428571428567</v>
      </c>
      <c r="K19">
        <v>2.8638223261250761E-2</v>
      </c>
      <c r="L19">
        <v>-108.44415917843389</v>
      </c>
      <c r="M19">
        <v>-0.33333333333333348</v>
      </c>
      <c r="N19">
        <v>400.97894736842113</v>
      </c>
      <c r="O19">
        <v>0.22631578947368425</v>
      </c>
      <c r="P19">
        <v>-0.33333333333333348</v>
      </c>
      <c r="Q19">
        <v>4.9999999999999822E-2</v>
      </c>
      <c r="R19">
        <v>370.71929824561403</v>
      </c>
      <c r="S19">
        <v>-2.1624780829923917E-2</v>
      </c>
      <c r="T19">
        <v>386.14428412874577</v>
      </c>
      <c r="U19">
        <v>0.7</v>
      </c>
      <c r="V19">
        <v>346.28571428571433</v>
      </c>
      <c r="W19">
        <v>0.67836257309941494</v>
      </c>
      <c r="X19">
        <v>508.2967032967033</v>
      </c>
      <c r="Y19">
        <v>1.4</v>
      </c>
      <c r="Z19">
        <v>664.28571428571422</v>
      </c>
      <c r="AA19">
        <v>0.93687901811805974</v>
      </c>
      <c r="AB19">
        <v>503.27874564459933</v>
      </c>
      <c r="AC19">
        <v>-1.2999999999999998</v>
      </c>
      <c r="AD19">
        <v>-320.97894736842113</v>
      </c>
      <c r="AE19">
        <v>-0.74853801169590639</v>
      </c>
      <c r="AF19">
        <v>-69.355555555555611</v>
      </c>
      <c r="AG19">
        <v>-1.75</v>
      </c>
      <c r="AH19">
        <v>-567.55263157894728</v>
      </c>
      <c r="AI19">
        <v>-1.2887200467562829</v>
      </c>
      <c r="AJ19">
        <v>-329.7000650618088</v>
      </c>
    </row>
    <row r="20" spans="1:36" x14ac:dyDescent="0.3">
      <c r="A20" s="2" t="s">
        <v>18</v>
      </c>
      <c r="B20" s="2">
        <v>20</v>
      </c>
      <c r="C20" s="2">
        <v>1</v>
      </c>
      <c r="D20" s="2">
        <v>24</v>
      </c>
      <c r="E20">
        <v>0.72500000000000009</v>
      </c>
      <c r="F20">
        <v>-231.44642857142856</v>
      </c>
      <c r="G20">
        <v>0.25</v>
      </c>
      <c r="H20">
        <v>-28.6875</v>
      </c>
      <c r="I20">
        <v>0.25</v>
      </c>
      <c r="J20">
        <v>143.00793650793651</v>
      </c>
      <c r="K20">
        <v>0.39761904761904754</v>
      </c>
      <c r="L20">
        <v>-42.467391304347871</v>
      </c>
      <c r="M20">
        <v>-0.22500000000000009</v>
      </c>
      <c r="N20">
        <v>459.88888888888891</v>
      </c>
      <c r="O20">
        <v>0.10000000000000009</v>
      </c>
      <c r="P20">
        <v>-0.22500000000000009</v>
      </c>
      <c r="Q20">
        <v>-0.35000000000000009</v>
      </c>
      <c r="R20">
        <v>440.35294117647061</v>
      </c>
      <c r="S20">
        <v>-0.12380952380952381</v>
      </c>
      <c r="T20">
        <v>235.05882352941171</v>
      </c>
      <c r="U20">
        <v>-0.95000000000000018</v>
      </c>
      <c r="V20">
        <v>-105.05357142857144</v>
      </c>
      <c r="W20">
        <v>1.5166666666666668</v>
      </c>
      <c r="X20">
        <v>412.3125</v>
      </c>
      <c r="Y20">
        <v>1.2500000000000002</v>
      </c>
      <c r="Z20">
        <v>461.0555555555556</v>
      </c>
      <c r="AA20">
        <v>0.57528735632183947</v>
      </c>
      <c r="AB20">
        <v>245.81521739130437</v>
      </c>
      <c r="AC20">
        <v>0.75</v>
      </c>
      <c r="AD20">
        <v>75.444444444444457</v>
      </c>
      <c r="AE20">
        <v>0.46666666666666634</v>
      </c>
      <c r="AF20">
        <v>321.4375</v>
      </c>
      <c r="AG20">
        <v>0.35000000000000009</v>
      </c>
      <c r="AH20">
        <v>155.64705882352939</v>
      </c>
      <c r="AI20">
        <v>0.52528735632183921</v>
      </c>
      <c r="AJ20">
        <v>170.25935828877016</v>
      </c>
    </row>
    <row r="21" spans="1:36" x14ac:dyDescent="0.3">
      <c r="A21" s="2" t="s">
        <v>19</v>
      </c>
      <c r="B21" s="2">
        <v>20</v>
      </c>
      <c r="C21" s="2">
        <v>1</v>
      </c>
      <c r="D21" s="2">
        <v>21</v>
      </c>
      <c r="E21">
        <v>0.75555555555555554</v>
      </c>
      <c r="F21">
        <v>-429.44999999999982</v>
      </c>
      <c r="G21">
        <v>0.64444444444444482</v>
      </c>
      <c r="H21">
        <v>-130.98571428571427</v>
      </c>
      <c r="I21">
        <v>1.4499999999999997</v>
      </c>
      <c r="J21">
        <v>-223.42222222222222</v>
      </c>
      <c r="K21">
        <v>0.95714285714285685</v>
      </c>
      <c r="L21">
        <v>-264.36666666666656</v>
      </c>
      <c r="M21">
        <v>-1.7999999999999998</v>
      </c>
      <c r="N21">
        <v>-1240.6333333333337</v>
      </c>
      <c r="O21">
        <v>-1.6277777777777778</v>
      </c>
      <c r="P21">
        <v>-1.7999999999999998</v>
      </c>
      <c r="Q21">
        <v>-2.15</v>
      </c>
      <c r="R21">
        <v>-873.27272727272725</v>
      </c>
      <c r="S21">
        <v>-1.8714285714285712</v>
      </c>
      <c r="T21">
        <v>-1055.3508064516127</v>
      </c>
      <c r="U21">
        <v>1.7999999999999998</v>
      </c>
      <c r="V21">
        <v>1534.6999999999998</v>
      </c>
      <c r="W21">
        <v>0.89999999999999991</v>
      </c>
      <c r="X21">
        <v>1108.4777777777779</v>
      </c>
      <c r="Y21">
        <v>1.7944444444444445</v>
      </c>
      <c r="Z21">
        <v>1569.2</v>
      </c>
      <c r="AA21">
        <v>1.4714285714285715</v>
      </c>
      <c r="AB21">
        <v>1394.4681159420288</v>
      </c>
      <c r="AC21">
        <v>-1.8666666666666671</v>
      </c>
      <c r="AD21">
        <v>677.74444444444453</v>
      </c>
      <c r="AE21">
        <v>-1.35</v>
      </c>
      <c r="AF21">
        <v>885.50000000000023</v>
      </c>
      <c r="AG21">
        <v>-1.6944444444444446</v>
      </c>
      <c r="AH21">
        <v>336.93939393939399</v>
      </c>
      <c r="AI21">
        <v>-1.628571428571429</v>
      </c>
      <c r="AJ21">
        <v>634.65437788018403</v>
      </c>
    </row>
    <row r="22" spans="1:36" x14ac:dyDescent="0.3">
      <c r="A22" s="2" t="s">
        <v>20</v>
      </c>
      <c r="B22" s="2">
        <v>20</v>
      </c>
      <c r="C22" s="2">
        <v>1</v>
      </c>
      <c r="D22" s="2">
        <v>22</v>
      </c>
      <c r="E22">
        <v>0.16111111111111098</v>
      </c>
      <c r="F22">
        <v>-19.233333333333348</v>
      </c>
      <c r="G22">
        <v>-0.40000000000000036</v>
      </c>
      <c r="H22">
        <v>-86.966666666666583</v>
      </c>
      <c r="I22">
        <v>-0.30000000000000027</v>
      </c>
      <c r="J22">
        <v>-242.02105263157898</v>
      </c>
      <c r="K22">
        <v>-0.18103448275862055</v>
      </c>
      <c r="L22">
        <v>-111.80084745762701</v>
      </c>
      <c r="M22">
        <v>-1.6666666666666665</v>
      </c>
      <c r="N22">
        <v>276.5</v>
      </c>
      <c r="O22">
        <v>-0.45000000000000018</v>
      </c>
      <c r="P22">
        <v>-1.6666666666666665</v>
      </c>
      <c r="Q22">
        <v>-0.64999999999999991</v>
      </c>
      <c r="R22">
        <v>311.38888888888891</v>
      </c>
      <c r="S22">
        <v>-0.91494252873563209</v>
      </c>
      <c r="T22">
        <v>301.20114942528744</v>
      </c>
      <c r="U22">
        <v>1.85</v>
      </c>
      <c r="V22">
        <v>198.10000000000002</v>
      </c>
      <c r="W22">
        <v>1.8000000000000003</v>
      </c>
      <c r="X22">
        <v>-91.450000000000045</v>
      </c>
      <c r="Y22">
        <v>2.0444444444444443</v>
      </c>
      <c r="Z22">
        <v>433.25438596491233</v>
      </c>
      <c r="AA22">
        <v>1.9051724137931034</v>
      </c>
      <c r="AB22">
        <v>198.65084745762704</v>
      </c>
      <c r="AC22">
        <v>-1.2999999999999998</v>
      </c>
      <c r="AD22">
        <v>-577.79999999999995</v>
      </c>
      <c r="AE22">
        <v>-1.85</v>
      </c>
      <c r="AF22">
        <v>-875.72222222222217</v>
      </c>
      <c r="AG22">
        <v>-1.8388888888888895</v>
      </c>
      <c r="AH22">
        <v>-504.94444444444457</v>
      </c>
      <c r="AI22">
        <v>-1.6712643678160921</v>
      </c>
      <c r="AJ22">
        <v>-652.21305418719203</v>
      </c>
    </row>
    <row r="23" spans="1:36" x14ac:dyDescent="0.3">
      <c r="A23" s="2" t="s">
        <v>21</v>
      </c>
      <c r="B23" s="2">
        <v>20</v>
      </c>
      <c r="C23" s="2">
        <v>1</v>
      </c>
      <c r="D23" s="2">
        <v>23</v>
      </c>
      <c r="E23">
        <v>-0.38888888888888884</v>
      </c>
      <c r="F23">
        <v>-847.05555555555543</v>
      </c>
      <c r="G23">
        <v>-0.29999999999999982</v>
      </c>
      <c r="H23">
        <v>-867.58333333333337</v>
      </c>
      <c r="I23">
        <v>2.0499999999999998</v>
      </c>
      <c r="J23">
        <v>846.44444444444457</v>
      </c>
      <c r="K23">
        <v>0.47873563218390824</v>
      </c>
      <c r="L23">
        <v>-370.83333333333326</v>
      </c>
      <c r="M23">
        <v>0.78888888888888875</v>
      </c>
      <c r="N23">
        <v>-227.05555555555566</v>
      </c>
      <c r="O23">
        <v>2.15</v>
      </c>
      <c r="P23">
        <v>0.78888888888888875</v>
      </c>
      <c r="Q23">
        <v>0.25</v>
      </c>
      <c r="R23">
        <v>-32.545454545454504</v>
      </c>
      <c r="S23">
        <v>1.0678160919540229</v>
      </c>
      <c r="T23">
        <v>-98.049999999999955</v>
      </c>
      <c r="U23">
        <v>-0.70000000000000018</v>
      </c>
      <c r="V23">
        <v>455.72222222222217</v>
      </c>
      <c r="W23">
        <v>0.12222222222222223</v>
      </c>
      <c r="X23">
        <v>400.67857142857133</v>
      </c>
      <c r="Y23">
        <v>-2.5499999999999998</v>
      </c>
      <c r="Z23">
        <v>-238.81111111111113</v>
      </c>
      <c r="AA23">
        <v>-1.064942528735632</v>
      </c>
      <c r="AB23">
        <v>191.19333333333316</v>
      </c>
      <c r="AC23">
        <v>-0.89999999999999991</v>
      </c>
      <c r="AD23">
        <v>509.55555555555566</v>
      </c>
      <c r="AE23">
        <v>-1.3611111111111112</v>
      </c>
      <c r="AF23">
        <v>392.31944444444434</v>
      </c>
      <c r="AG23">
        <v>-5.0000000000000266E-2</v>
      </c>
      <c r="AH23">
        <v>258.83116883116872</v>
      </c>
      <c r="AI23">
        <v>-0.75747126436781609</v>
      </c>
      <c r="AJ23">
        <v>365.96000000000004</v>
      </c>
    </row>
    <row r="24" spans="1:36" x14ac:dyDescent="0.3">
      <c r="A24" s="2" t="s">
        <v>22</v>
      </c>
      <c r="B24" s="2">
        <v>20</v>
      </c>
      <c r="C24" s="2">
        <v>1</v>
      </c>
      <c r="D24" s="2">
        <v>27</v>
      </c>
      <c r="E24">
        <v>1.5333333333333332</v>
      </c>
      <c r="F24">
        <v>910.0625</v>
      </c>
      <c r="G24">
        <v>1.5</v>
      </c>
      <c r="H24">
        <v>776.1960784313726</v>
      </c>
      <c r="I24">
        <v>2.3105263157894735</v>
      </c>
      <c r="J24">
        <v>646.73749999999995</v>
      </c>
      <c r="K24">
        <v>1.7925189947399183</v>
      </c>
      <c r="L24">
        <v>760.84693877551024</v>
      </c>
      <c r="M24">
        <v>-3.0222222222222221</v>
      </c>
      <c r="N24">
        <v>-146.59999999999991</v>
      </c>
      <c r="O24">
        <v>-2.3999999999999995</v>
      </c>
      <c r="P24">
        <v>-3.0222222222222221</v>
      </c>
      <c r="Q24">
        <v>-2.6736842105263161</v>
      </c>
      <c r="R24">
        <v>-117.47777777777787</v>
      </c>
      <c r="S24">
        <v>-2.6990064289888949</v>
      </c>
      <c r="T24">
        <v>-144.01785714285711</v>
      </c>
      <c r="U24">
        <v>1.5999999999999999</v>
      </c>
      <c r="V24">
        <v>214.33749999999998</v>
      </c>
      <c r="W24">
        <v>1.0999999999999996</v>
      </c>
      <c r="X24">
        <v>-262.7294117647059</v>
      </c>
      <c r="Y24">
        <v>0.98947368421052606</v>
      </c>
      <c r="Z24">
        <v>-140.9375</v>
      </c>
      <c r="AA24">
        <v>1.2327683615819209</v>
      </c>
      <c r="AB24">
        <v>-62.280272108843519</v>
      </c>
      <c r="AC24">
        <v>0.89999999999999991</v>
      </c>
      <c r="AD24">
        <v>189</v>
      </c>
      <c r="AE24">
        <v>1.4999999999999996</v>
      </c>
      <c r="AF24">
        <v>235.24561403508767</v>
      </c>
      <c r="AG24">
        <v>1.073684210526316</v>
      </c>
      <c r="AH24">
        <v>220.05555555555566</v>
      </c>
      <c r="AI24">
        <v>1.1576271186440676</v>
      </c>
      <c r="AJ24">
        <v>211.625</v>
      </c>
    </row>
    <row r="25" spans="1:36" x14ac:dyDescent="0.3">
      <c r="A25" s="2" t="s">
        <v>23</v>
      </c>
      <c r="B25" s="2">
        <v>20</v>
      </c>
      <c r="C25" s="2">
        <v>1</v>
      </c>
      <c r="D25" s="2">
        <v>25</v>
      </c>
      <c r="E25">
        <v>-6.5359477124182774E-2</v>
      </c>
      <c r="F25">
        <v>-196.08333333333337</v>
      </c>
      <c r="G25">
        <v>-1.0055555555555558</v>
      </c>
      <c r="H25">
        <v>155.54411764705878</v>
      </c>
      <c r="I25">
        <v>0.54999999999999982</v>
      </c>
      <c r="J25">
        <v>449.41964285714289</v>
      </c>
      <c r="K25">
        <v>-0.15538847117794496</v>
      </c>
      <c r="L25">
        <v>145.87777777777774</v>
      </c>
      <c r="M25">
        <v>-1.0457516339869284</v>
      </c>
      <c r="N25">
        <v>103.9375</v>
      </c>
      <c r="O25">
        <v>1.7611111111111106</v>
      </c>
      <c r="P25">
        <v>-1.0457516339869284</v>
      </c>
      <c r="Q25">
        <v>0.54999999999999982</v>
      </c>
      <c r="R25">
        <v>448.39743589743603</v>
      </c>
      <c r="S25">
        <v>0.43421052631578938</v>
      </c>
      <c r="T25">
        <v>417.89192886456908</v>
      </c>
      <c r="U25">
        <v>-2.3529411764706243E-2</v>
      </c>
      <c r="V25">
        <v>-326.51666666666654</v>
      </c>
      <c r="W25">
        <v>1.2500000000000002</v>
      </c>
      <c r="X25">
        <v>-106.79411764705878</v>
      </c>
      <c r="Y25">
        <v>0.25</v>
      </c>
      <c r="Z25">
        <v>17.008928571428555</v>
      </c>
      <c r="AA25">
        <v>0.50514216575922566</v>
      </c>
      <c r="AB25">
        <v>-121.07222222222219</v>
      </c>
      <c r="AC25">
        <v>0.82352941176470607</v>
      </c>
      <c r="AD25">
        <v>-65.270833333333371</v>
      </c>
      <c r="AE25">
        <v>0.25</v>
      </c>
      <c r="AF25">
        <v>55.571428571428555</v>
      </c>
      <c r="AG25">
        <v>-0.70555555555555527</v>
      </c>
      <c r="AH25">
        <v>33.519230769230717</v>
      </c>
      <c r="AI25">
        <v>0.10889292196007272</v>
      </c>
      <c r="AJ25">
        <v>7.8139534883721353</v>
      </c>
    </row>
    <row r="26" spans="1:36" x14ac:dyDescent="0.3">
      <c r="A26" s="2" t="s">
        <v>24</v>
      </c>
      <c r="B26" s="2">
        <v>20</v>
      </c>
      <c r="C26" s="2">
        <v>2</v>
      </c>
      <c r="D26" s="2">
        <v>29</v>
      </c>
      <c r="E26">
        <v>2.2807017543859645</v>
      </c>
      <c r="F26">
        <v>441.19047619047615</v>
      </c>
      <c r="G26">
        <v>2.6999999999999997</v>
      </c>
      <c r="H26">
        <v>688</v>
      </c>
      <c r="I26">
        <v>3.1499999999999995</v>
      </c>
      <c r="J26">
        <v>779.36507936507928</v>
      </c>
      <c r="K26">
        <v>2.7218001168907073</v>
      </c>
      <c r="L26">
        <v>640.38461538461536</v>
      </c>
      <c r="M26">
        <v>1.6198830409356724</v>
      </c>
      <c r="N26">
        <v>139.85000000000002</v>
      </c>
      <c r="O26">
        <v>0.95000000000000018</v>
      </c>
      <c r="P26">
        <v>1.6198830409356724</v>
      </c>
      <c r="Q26">
        <v>1.65</v>
      </c>
      <c r="R26">
        <v>51.652777777777828</v>
      </c>
      <c r="S26">
        <v>1.396843950905903</v>
      </c>
      <c r="T26">
        <v>176.61851332398317</v>
      </c>
      <c r="U26">
        <v>-0.64736842105263159</v>
      </c>
      <c r="V26">
        <v>-581.4571428571428</v>
      </c>
      <c r="W26">
        <v>-1.1000000000000001</v>
      </c>
      <c r="X26">
        <v>-703.59999999999991</v>
      </c>
      <c r="Y26">
        <v>-2.0499999999999998</v>
      </c>
      <c r="Z26">
        <v>-1259.3428571428572</v>
      </c>
      <c r="AA26">
        <v>-1.2689265536723164</v>
      </c>
      <c r="AB26">
        <v>-860.5179487179488</v>
      </c>
      <c r="AC26">
        <v>-2.8421052631578947</v>
      </c>
      <c r="AD26">
        <v>-570.21111111111111</v>
      </c>
      <c r="AE26">
        <v>-2.5499999999999998</v>
      </c>
      <c r="AF26">
        <v>-705.2380952380953</v>
      </c>
      <c r="AG26">
        <v>-2.35</v>
      </c>
      <c r="AH26">
        <v>-510.3492063492065</v>
      </c>
      <c r="AI26">
        <v>-2.5830508474576268</v>
      </c>
      <c r="AJ26">
        <v>-601.40112201963541</v>
      </c>
    </row>
    <row r="27" spans="1:36" x14ac:dyDescent="0.3">
      <c r="A27" s="2" t="s">
        <v>25</v>
      </c>
      <c r="B27" s="2">
        <v>20</v>
      </c>
      <c r="C27" s="2">
        <v>2</v>
      </c>
      <c r="D27" s="2">
        <v>20</v>
      </c>
      <c r="E27">
        <v>2.0388888888888892</v>
      </c>
      <c r="F27">
        <v>242.22807017543857</v>
      </c>
      <c r="G27">
        <v>2.344444444444445</v>
      </c>
      <c r="H27">
        <v>142.41428571428571</v>
      </c>
      <c r="I27">
        <v>-0.61111111111111116</v>
      </c>
      <c r="J27">
        <v>-239.3125</v>
      </c>
      <c r="K27">
        <v>1.2678571428571432</v>
      </c>
      <c r="L27">
        <v>48.841836734693857</v>
      </c>
      <c r="M27">
        <v>-1.1222222222222222</v>
      </c>
      <c r="N27">
        <v>-289.02499999999998</v>
      </c>
      <c r="O27">
        <v>-1.1888888888888887</v>
      </c>
      <c r="P27">
        <v>-1.1222222222222222</v>
      </c>
      <c r="Q27">
        <v>0.4444444444444442</v>
      </c>
      <c r="R27">
        <v>70.977941176470608</v>
      </c>
      <c r="S27">
        <v>-0.64285714285714279</v>
      </c>
      <c r="T27">
        <v>-164.77424242424252</v>
      </c>
      <c r="U27">
        <v>0.72500000000000009</v>
      </c>
      <c r="V27">
        <v>93.438596491228054</v>
      </c>
      <c r="W27">
        <v>0.93055555555555536</v>
      </c>
      <c r="X27">
        <v>264.68571428571431</v>
      </c>
      <c r="Y27">
        <v>4.4444444444444731E-2</v>
      </c>
      <c r="Z27">
        <v>288.71249999999998</v>
      </c>
      <c r="AA27">
        <v>0.50961538461538458</v>
      </c>
      <c r="AB27">
        <v>221.9795918367347</v>
      </c>
      <c r="AC27">
        <v>-2.2250000000000001</v>
      </c>
      <c r="AD27">
        <v>-202.47500000000002</v>
      </c>
      <c r="AE27">
        <v>-1.1111111111111112</v>
      </c>
      <c r="AF27">
        <v>-90.680555555555543</v>
      </c>
      <c r="AG27">
        <v>-0.76666666666666616</v>
      </c>
      <c r="AH27">
        <v>-97.241830065359522</v>
      </c>
      <c r="AI27">
        <v>-1.2857142857142856</v>
      </c>
      <c r="AJ27">
        <v>-125.90909090909088</v>
      </c>
    </row>
    <row r="28" spans="1:36" x14ac:dyDescent="0.3">
      <c r="A28" s="2" t="s">
        <v>26</v>
      </c>
      <c r="B28" s="2">
        <v>20</v>
      </c>
      <c r="C28" s="2">
        <v>2</v>
      </c>
      <c r="D28" s="2">
        <v>22</v>
      </c>
      <c r="E28">
        <v>1.4750000000000001</v>
      </c>
      <c r="F28">
        <v>-81.839285714285779</v>
      </c>
      <c r="G28">
        <v>1.1000000000000001</v>
      </c>
      <c r="H28">
        <v>-316.7166666666667</v>
      </c>
      <c r="I28">
        <v>1.85</v>
      </c>
      <c r="J28">
        <v>-38.916666666666515</v>
      </c>
      <c r="K28">
        <v>1.4500000000000002</v>
      </c>
      <c r="L28">
        <v>-148.46101364522428</v>
      </c>
      <c r="M28">
        <v>-0.45000000000000018</v>
      </c>
      <c r="N28">
        <v>-342.35714285714278</v>
      </c>
      <c r="O28">
        <v>-1.3499999999999996</v>
      </c>
      <c r="P28">
        <v>-0.45000000000000018</v>
      </c>
      <c r="Q28">
        <v>-1.4500000000000002</v>
      </c>
      <c r="R28">
        <v>-750.98333333333323</v>
      </c>
      <c r="S28">
        <v>-1.085185185185185</v>
      </c>
      <c r="T28">
        <v>-603.35714285714289</v>
      </c>
      <c r="U28">
        <v>0.64999999999999991</v>
      </c>
      <c r="V28">
        <v>-299.53571428571422</v>
      </c>
      <c r="W28">
        <v>0.35000000000000009</v>
      </c>
      <c r="X28">
        <v>-485.08333333333326</v>
      </c>
      <c r="Y28">
        <v>0.25</v>
      </c>
      <c r="Z28">
        <v>-555.61666666666679</v>
      </c>
      <c r="AA28">
        <v>0.4089743589743593</v>
      </c>
      <c r="AB28">
        <v>-457.74696356275285</v>
      </c>
      <c r="AC28">
        <v>1.0750000000000002</v>
      </c>
      <c r="AD28">
        <v>231.64285714285711</v>
      </c>
      <c r="AE28">
        <v>0.54999999999999982</v>
      </c>
      <c r="AF28">
        <v>332.57142857142867</v>
      </c>
      <c r="AG28">
        <v>1.25</v>
      </c>
      <c r="AH28">
        <v>737.29761904761892</v>
      </c>
      <c r="AI28">
        <v>0.96410256410256423</v>
      </c>
      <c r="AJ28">
        <v>402.81578947368416</v>
      </c>
    </row>
    <row r="29" spans="1:36" x14ac:dyDescent="0.3">
      <c r="A29" s="2" t="s">
        <v>27</v>
      </c>
      <c r="B29" s="2">
        <v>20</v>
      </c>
      <c r="C29" s="2">
        <v>2</v>
      </c>
      <c r="D29" s="2">
        <v>24</v>
      </c>
      <c r="E29">
        <v>1.7999999999999998</v>
      </c>
      <c r="F29">
        <v>-52.784090909090992</v>
      </c>
      <c r="G29">
        <v>2.155555555555555</v>
      </c>
      <c r="H29">
        <v>148.9666666666667</v>
      </c>
      <c r="I29">
        <v>1.0666666666666669</v>
      </c>
      <c r="J29">
        <v>129.93055555555566</v>
      </c>
      <c r="K29">
        <v>1.7037037037037033</v>
      </c>
      <c r="L29">
        <v>77.595441595441571</v>
      </c>
      <c r="M29">
        <v>-1.0499999999999998</v>
      </c>
      <c r="N29">
        <v>-368.83333333333326</v>
      </c>
      <c r="O29">
        <v>-1.3777777777777778</v>
      </c>
      <c r="P29">
        <v>-1.0499999999999998</v>
      </c>
      <c r="Q29">
        <v>-1.7222222222222223</v>
      </c>
      <c r="R29">
        <v>-272.5625</v>
      </c>
      <c r="S29">
        <v>-1.4054916985951469</v>
      </c>
      <c r="T29">
        <v>-434.18085106382978</v>
      </c>
      <c r="U29">
        <v>0.35000000000000009</v>
      </c>
      <c r="V29">
        <v>-15.890909090908963</v>
      </c>
      <c r="W29">
        <v>-0.15555555555555545</v>
      </c>
      <c r="X29">
        <v>246.11111111111109</v>
      </c>
      <c r="Y29">
        <v>1.4</v>
      </c>
      <c r="Z29">
        <v>472.33928571428567</v>
      </c>
      <c r="AA29">
        <v>0.53333333333333321</v>
      </c>
      <c r="AB29">
        <v>263.7802197802198</v>
      </c>
      <c r="AC29">
        <v>-1.75</v>
      </c>
      <c r="AD29">
        <v>-417.36666666666679</v>
      </c>
      <c r="AE29">
        <v>-1.5222222222222221</v>
      </c>
      <c r="AF29">
        <v>-414.17307692307691</v>
      </c>
      <c r="AG29">
        <v>-2.2999999999999998</v>
      </c>
      <c r="AH29">
        <v>-608.53749999999991</v>
      </c>
      <c r="AI29">
        <v>-1.8574712643678164</v>
      </c>
      <c r="AJ29">
        <v>-481.67629179331311</v>
      </c>
    </row>
    <row r="30" spans="1:36" x14ac:dyDescent="0.3">
      <c r="A30" s="2" t="s">
        <v>29</v>
      </c>
      <c r="B30" s="2">
        <v>20</v>
      </c>
      <c r="C30" s="2">
        <v>2</v>
      </c>
      <c r="D30" s="2">
        <v>24</v>
      </c>
      <c r="E30">
        <v>-1.1499999999999999</v>
      </c>
      <c r="F30">
        <v>24.183333333333394</v>
      </c>
      <c r="G30">
        <v>0.29999999999999982</v>
      </c>
      <c r="H30">
        <v>107.79999999999995</v>
      </c>
      <c r="I30">
        <v>-0.25</v>
      </c>
      <c r="J30">
        <v>214.64999999999998</v>
      </c>
      <c r="K30">
        <v>-0.33571428571428541</v>
      </c>
      <c r="L30">
        <v>113.72666666666669</v>
      </c>
      <c r="M30">
        <v>0.10000000000000009</v>
      </c>
      <c r="N30">
        <v>387.78750000000002</v>
      </c>
      <c r="O30">
        <v>-1.1499999999999999</v>
      </c>
      <c r="P30">
        <v>0.10000000000000009</v>
      </c>
      <c r="Q30">
        <v>-1.7499999999999998</v>
      </c>
      <c r="R30">
        <v>-324.54999999999995</v>
      </c>
      <c r="S30">
        <v>-0.96190476190476182</v>
      </c>
      <c r="T30">
        <v>3.0261363636363967</v>
      </c>
      <c r="U30">
        <v>2.4500000000000002</v>
      </c>
      <c r="V30">
        <v>435.65</v>
      </c>
      <c r="W30">
        <v>1.1000000000000001</v>
      </c>
      <c r="X30">
        <v>187.1444444444445</v>
      </c>
      <c r="Y30">
        <v>2.15</v>
      </c>
      <c r="Z30">
        <v>371.68333333333334</v>
      </c>
      <c r="AA30">
        <v>1.9</v>
      </c>
      <c r="AB30">
        <v>320.10289855072466</v>
      </c>
      <c r="AC30">
        <v>-3.3000000000000003</v>
      </c>
      <c r="AD30">
        <v>-880.58750000000009</v>
      </c>
      <c r="AE30">
        <v>-1.7500000000000004</v>
      </c>
      <c r="AF30">
        <v>-631.94152046783631</v>
      </c>
      <c r="AG30">
        <v>-2.0499999999999998</v>
      </c>
      <c r="AH30">
        <v>-721.05</v>
      </c>
      <c r="AI30">
        <v>-2.3666666666666671</v>
      </c>
      <c r="AJ30">
        <v>-739.20501567398128</v>
      </c>
    </row>
    <row r="31" spans="1:36" x14ac:dyDescent="0.3">
      <c r="A31" s="2" t="s">
        <v>30</v>
      </c>
      <c r="B31" s="2">
        <v>20</v>
      </c>
      <c r="C31" s="2">
        <v>2</v>
      </c>
      <c r="D31" s="2">
        <v>27</v>
      </c>
      <c r="E31">
        <v>-0.78333333333333366</v>
      </c>
      <c r="F31">
        <v>122.84962406015029</v>
      </c>
      <c r="G31">
        <v>-0.26315789473684204</v>
      </c>
      <c r="H31">
        <v>141.48611111111109</v>
      </c>
      <c r="I31">
        <v>0.35000000000000009</v>
      </c>
      <c r="J31">
        <v>158.85000000000002</v>
      </c>
      <c r="K31">
        <v>-0.21683226183518434</v>
      </c>
      <c r="L31">
        <v>141.23026315789468</v>
      </c>
      <c r="M31">
        <v>0.46111111111111125</v>
      </c>
      <c r="N31">
        <v>147.70588235294122</v>
      </c>
      <c r="O31">
        <v>-0.22631578947368425</v>
      </c>
      <c r="P31">
        <v>0.46111111111111125</v>
      </c>
      <c r="Q31">
        <v>-0.14999999999999991</v>
      </c>
      <c r="R31">
        <v>202.59663865546213</v>
      </c>
      <c r="S31">
        <v>8.1823495032145033E-3</v>
      </c>
      <c r="T31">
        <v>172.97408026755852</v>
      </c>
      <c r="U31">
        <v>-1.0499999999999998</v>
      </c>
      <c r="V31">
        <v>-191.97660818713462</v>
      </c>
      <c r="W31">
        <v>-0.29239766081871332</v>
      </c>
      <c r="X31">
        <v>-297.96825396825398</v>
      </c>
      <c r="Y31">
        <v>2.5499999999999998</v>
      </c>
      <c r="Z31">
        <v>348.9</v>
      </c>
      <c r="AA31">
        <v>0.35230024213075062</v>
      </c>
      <c r="AB31">
        <v>-116.60526315789468</v>
      </c>
      <c r="AC31">
        <v>2.25</v>
      </c>
      <c r="AD31">
        <v>138.79411764705878</v>
      </c>
      <c r="AE31">
        <v>0.74853801169590639</v>
      </c>
      <c r="AF31">
        <v>-290.01111111111106</v>
      </c>
      <c r="AG31">
        <v>-1.3055555555555554</v>
      </c>
      <c r="AH31">
        <v>-433.3109243697478</v>
      </c>
      <c r="AI31">
        <v>0.61743341404358354</v>
      </c>
      <c r="AJ31">
        <v>-265.22252747252753</v>
      </c>
    </row>
    <row r="32" spans="1:36" x14ac:dyDescent="0.3">
      <c r="A32" s="2" t="s">
        <v>31</v>
      </c>
      <c r="B32" s="2">
        <v>20</v>
      </c>
      <c r="C32" s="2">
        <v>2</v>
      </c>
      <c r="D32" s="2">
        <v>25</v>
      </c>
      <c r="E32">
        <v>1.5944444444444446</v>
      </c>
      <c r="F32">
        <v>65.093567251461991</v>
      </c>
      <c r="G32">
        <v>1.8499999999999996</v>
      </c>
      <c r="H32">
        <v>78</v>
      </c>
      <c r="I32">
        <v>2.3499999999999996</v>
      </c>
      <c r="J32">
        <v>378.15000000000009</v>
      </c>
      <c r="K32">
        <v>1.9201149425287363</v>
      </c>
      <c r="L32">
        <v>173.45448275862077</v>
      </c>
      <c r="M32">
        <v>-0.62777777777777777</v>
      </c>
      <c r="N32">
        <v>-630.28571428571422</v>
      </c>
      <c r="O32">
        <v>-2.0999999999999996</v>
      </c>
      <c r="P32">
        <v>-0.62777777777777777</v>
      </c>
      <c r="Q32">
        <v>-2</v>
      </c>
      <c r="R32">
        <v>-599.83333333333326</v>
      </c>
      <c r="S32">
        <v>-1.5844827586206895</v>
      </c>
      <c r="T32">
        <v>-707.80241187384047</v>
      </c>
      <c r="U32">
        <v>2.5166666666666666</v>
      </c>
      <c r="V32">
        <v>764.01754385964921</v>
      </c>
      <c r="W32">
        <v>-0.44999999999999973</v>
      </c>
      <c r="X32">
        <v>-61.299999999999955</v>
      </c>
      <c r="Y32">
        <v>1.25</v>
      </c>
      <c r="Z32">
        <v>361.75</v>
      </c>
      <c r="AA32">
        <v>1.0798850574712642</v>
      </c>
      <c r="AB32">
        <v>348.75647058823517</v>
      </c>
      <c r="AC32">
        <v>-2.7055555555555553</v>
      </c>
      <c r="AD32">
        <v>-345.10317460317469</v>
      </c>
      <c r="AE32">
        <v>-0.40000000000000036</v>
      </c>
      <c r="AF32">
        <v>187.42941176470595</v>
      </c>
      <c r="AG32">
        <v>-1.4000000000000004</v>
      </c>
      <c r="AH32">
        <v>-317.26666666666665</v>
      </c>
      <c r="AI32">
        <v>-1.4844827586206897</v>
      </c>
      <c r="AJ32">
        <v>-150.95777621393381</v>
      </c>
    </row>
    <row r="33" spans="1:36" x14ac:dyDescent="0.3">
      <c r="A33" s="2" t="s">
        <v>32</v>
      </c>
      <c r="B33" s="2">
        <v>20</v>
      </c>
      <c r="C33" s="2">
        <v>2</v>
      </c>
      <c r="D33" s="2">
        <v>29</v>
      </c>
      <c r="E33">
        <v>0.86184210526315796</v>
      </c>
      <c r="F33">
        <v>251.65546218487407</v>
      </c>
      <c r="G33">
        <v>0.26900584795321647</v>
      </c>
      <c r="H33">
        <v>262.86274509803923</v>
      </c>
      <c r="I33">
        <v>1.2999999999999998</v>
      </c>
      <c r="J33">
        <v>554.52499999999998</v>
      </c>
      <c r="K33">
        <v>0.79973474801061029</v>
      </c>
      <c r="L33">
        <v>373.40476190476204</v>
      </c>
      <c r="M33">
        <v>9.868421052631593E-2</v>
      </c>
      <c r="N33">
        <v>128.70000000000005</v>
      </c>
      <c r="O33">
        <v>0.2573099415204676</v>
      </c>
      <c r="P33">
        <v>9.868421052631593E-2</v>
      </c>
      <c r="Q33">
        <v>-2.4722222222222223</v>
      </c>
      <c r="R33">
        <v>-428.60526315789468</v>
      </c>
      <c r="S33">
        <v>-0.73342175066312976</v>
      </c>
      <c r="T33">
        <v>-111.95351473922904</v>
      </c>
      <c r="U33">
        <v>0.70760233918128668</v>
      </c>
      <c r="V33">
        <v>211.18382352941171</v>
      </c>
      <c r="W33">
        <v>0.7421052631578946</v>
      </c>
      <c r="X33">
        <v>-241.32941176470581</v>
      </c>
      <c r="Y33">
        <v>1.4777777777777779</v>
      </c>
      <c r="Z33">
        <v>147.26666666666671</v>
      </c>
      <c r="AA33">
        <v>0.96674876847290636</v>
      </c>
      <c r="AB33">
        <v>45.166666666666629</v>
      </c>
      <c r="AC33">
        <v>-0.25146198830409361</v>
      </c>
      <c r="AD33">
        <v>-218.62857142857149</v>
      </c>
      <c r="AE33">
        <v>-0.96842105263157885</v>
      </c>
      <c r="AF33">
        <v>-93.43333333333328</v>
      </c>
      <c r="AG33">
        <v>2.7777777777777679E-2</v>
      </c>
      <c r="AH33">
        <v>-18.769736842105317</v>
      </c>
      <c r="AI33">
        <v>-0.40394088669950756</v>
      </c>
      <c r="AJ33">
        <v>-107.18899733806563</v>
      </c>
    </row>
    <row r="34" spans="1:36" x14ac:dyDescent="0.3">
      <c r="A34" s="2" t="s">
        <v>33</v>
      </c>
      <c r="B34" s="2">
        <v>20</v>
      </c>
      <c r="C34" s="2">
        <v>2</v>
      </c>
      <c r="D34" s="2">
        <v>28</v>
      </c>
      <c r="E34">
        <v>-0.1111111111111111</v>
      </c>
      <c r="F34">
        <v>-86.5</v>
      </c>
      <c r="G34">
        <v>0.05</v>
      </c>
      <c r="H34">
        <v>-6</v>
      </c>
      <c r="I34">
        <v>-5.2631578947368418E-2</v>
      </c>
      <c r="J34">
        <v>-110</v>
      </c>
      <c r="K34">
        <v>-3.5692679975801569E-2</v>
      </c>
      <c r="L34">
        <v>8</v>
      </c>
      <c r="M34">
        <v>0.1111111111111111</v>
      </c>
      <c r="N34">
        <v>108</v>
      </c>
      <c r="O34">
        <v>-0.05</v>
      </c>
      <c r="P34">
        <v>0.1111111111111111</v>
      </c>
      <c r="Q34">
        <v>0.1</v>
      </c>
      <c r="R34">
        <v>97</v>
      </c>
      <c r="S34">
        <v>5.1421657592256503E-2</v>
      </c>
      <c r="T34">
        <v>-9.5</v>
      </c>
      <c r="U34">
        <v>0</v>
      </c>
      <c r="V34">
        <v>-10.5</v>
      </c>
      <c r="W34">
        <v>-7.4999999999999997E-2</v>
      </c>
      <c r="X34">
        <v>21</v>
      </c>
      <c r="Y34">
        <v>5.2631578947368418E-2</v>
      </c>
      <c r="Z34">
        <v>110</v>
      </c>
      <c r="AA34">
        <v>-9.8245614035087775E-3</v>
      </c>
      <c r="AB34">
        <v>4.5</v>
      </c>
      <c r="AC34">
        <v>-0.1111111111111111</v>
      </c>
      <c r="AD34">
        <v>-112</v>
      </c>
      <c r="AE34">
        <v>0.05</v>
      </c>
      <c r="AF34">
        <v>112</v>
      </c>
      <c r="AG34">
        <v>-0.25</v>
      </c>
      <c r="AH34">
        <v>-96.5</v>
      </c>
      <c r="AI34">
        <v>-0.10245614035087719</v>
      </c>
      <c r="AJ34">
        <v>10.333333333333329</v>
      </c>
    </row>
    <row r="35" spans="1:36" x14ac:dyDescent="0.3">
      <c r="A35" s="2" t="s">
        <v>34</v>
      </c>
      <c r="B35" s="2">
        <v>20</v>
      </c>
      <c r="C35" s="2">
        <v>2</v>
      </c>
      <c r="D35" s="2">
        <v>29</v>
      </c>
      <c r="E35">
        <v>1.935672514619883</v>
      </c>
      <c r="F35">
        <v>414.25694444444434</v>
      </c>
      <c r="G35">
        <v>1.242105263157895</v>
      </c>
      <c r="H35">
        <v>320.01250000000005</v>
      </c>
      <c r="I35">
        <v>1.4421052631578943</v>
      </c>
      <c r="J35">
        <v>532.43790849673223</v>
      </c>
      <c r="K35">
        <v>1.5335753176043556</v>
      </c>
      <c r="L35">
        <v>419.69387755102048</v>
      </c>
      <c r="M35">
        <v>-1.9707602339181285</v>
      </c>
      <c r="N35">
        <v>-433.68888888888887</v>
      </c>
      <c r="O35">
        <v>-1.726315789473684</v>
      </c>
      <c r="P35">
        <v>-1.9707602339181285</v>
      </c>
      <c r="Q35">
        <v>-1.5631578947368421</v>
      </c>
      <c r="R35">
        <v>-488.05147058823536</v>
      </c>
      <c r="S35">
        <v>-1.7489413188142771</v>
      </c>
      <c r="T35">
        <v>-374.61635220125788</v>
      </c>
      <c r="U35">
        <v>1.064327485380117</v>
      </c>
      <c r="V35">
        <v>-374.0625</v>
      </c>
      <c r="W35">
        <v>0.49122807017543879</v>
      </c>
      <c r="X35">
        <v>59.616071428571331</v>
      </c>
      <c r="Y35">
        <v>2.0578947368421052</v>
      </c>
      <c r="Z35">
        <v>433.31764705882347</v>
      </c>
      <c r="AA35">
        <v>1.2312030075187972</v>
      </c>
      <c r="AB35">
        <v>59.377551020408191</v>
      </c>
      <c r="AC35">
        <v>-0.91812865497076057</v>
      </c>
      <c r="AD35">
        <v>-599.96825396825398</v>
      </c>
      <c r="AE35">
        <v>0.19298245614035059</v>
      </c>
      <c r="AF35">
        <v>-323.86507936507928</v>
      </c>
      <c r="AG35">
        <v>-1.736842105263158</v>
      </c>
      <c r="AH35">
        <v>-553.22352941176473</v>
      </c>
      <c r="AI35">
        <v>-0.84711779448621538</v>
      </c>
      <c r="AJ35">
        <v>-493.59198113207549</v>
      </c>
    </row>
    <row r="36" spans="1:36" x14ac:dyDescent="0.3">
      <c r="A36" s="2" t="s">
        <v>35</v>
      </c>
      <c r="B36" s="2">
        <v>20</v>
      </c>
      <c r="C36" s="2">
        <v>2</v>
      </c>
      <c r="D36" s="2">
        <v>21</v>
      </c>
      <c r="E36">
        <v>-0.70000000000000018</v>
      </c>
      <c r="F36">
        <v>-1056.575</v>
      </c>
      <c r="G36">
        <v>-0.20000000000000018</v>
      </c>
      <c r="H36">
        <v>-496.03333333333342</v>
      </c>
      <c r="I36">
        <v>-0.22222222222222232</v>
      </c>
      <c r="J36">
        <v>-497.45833333333326</v>
      </c>
      <c r="K36">
        <v>-0.36428571428571432</v>
      </c>
      <c r="L36">
        <v>-657.3814968814969</v>
      </c>
      <c r="M36">
        <v>-0.22777777777777786</v>
      </c>
      <c r="N36">
        <v>-258.39423076923072</v>
      </c>
      <c r="O36">
        <v>-0.25</v>
      </c>
      <c r="P36">
        <v>-0.22777777777777786</v>
      </c>
      <c r="Q36">
        <v>-0.26111111111111107</v>
      </c>
      <c r="R36">
        <v>-64.494505494505574</v>
      </c>
      <c r="S36">
        <v>-0.24523809523809526</v>
      </c>
      <c r="T36">
        <v>-220.51842751842742</v>
      </c>
      <c r="U36">
        <v>0.60000000000000009</v>
      </c>
      <c r="V36">
        <v>318.5</v>
      </c>
      <c r="W36">
        <v>0.70000000000000018</v>
      </c>
      <c r="X36">
        <v>-61.266666666666652</v>
      </c>
      <c r="Y36">
        <v>0.60000000000000009</v>
      </c>
      <c r="Z36">
        <v>197.58333333333326</v>
      </c>
      <c r="AA36">
        <v>0.6333333333333333</v>
      </c>
      <c r="AB36">
        <v>116.18918918918916</v>
      </c>
      <c r="AC36">
        <v>-0.25</v>
      </c>
      <c r="AD36">
        <v>114.46923076923076</v>
      </c>
      <c r="AE36">
        <v>0.35000000000000009</v>
      </c>
      <c r="AF36">
        <v>453.15909090909099</v>
      </c>
      <c r="AG36">
        <v>-5.0000000000000266E-2</v>
      </c>
      <c r="AH36">
        <v>-137.93406593406598</v>
      </c>
      <c r="AI36">
        <v>1.6666666666667052E-2</v>
      </c>
      <c r="AJ36">
        <v>141.81297297297283</v>
      </c>
    </row>
    <row r="37" spans="1:36" x14ac:dyDescent="0.3">
      <c r="A37" s="2" t="s">
        <v>36</v>
      </c>
      <c r="B37" s="2">
        <v>20</v>
      </c>
      <c r="C37" s="2">
        <v>2</v>
      </c>
      <c r="D37" s="2">
        <v>24</v>
      </c>
      <c r="E37">
        <v>-8.771929824561403E-2</v>
      </c>
      <c r="F37">
        <v>32.833333333333343</v>
      </c>
      <c r="G37">
        <v>-0.45000000000000007</v>
      </c>
      <c r="H37">
        <v>-9</v>
      </c>
      <c r="I37">
        <v>-9.9999999999999978E-2</v>
      </c>
      <c r="J37">
        <v>-40.900000000000006</v>
      </c>
      <c r="K37">
        <v>-0.21683226183518409</v>
      </c>
      <c r="L37">
        <v>9.9999999999994316E-2</v>
      </c>
      <c r="M37">
        <v>7.0175438596491224E-2</v>
      </c>
      <c r="N37">
        <v>-25.933333333333323</v>
      </c>
      <c r="O37">
        <v>0.15</v>
      </c>
      <c r="P37">
        <v>7.0175438596491224E-2</v>
      </c>
      <c r="Q37">
        <v>-0.2</v>
      </c>
      <c r="R37">
        <v>-31.875</v>
      </c>
      <c r="S37">
        <v>4.6756282875511368E-3</v>
      </c>
      <c r="T37">
        <v>-10.080357142857139</v>
      </c>
      <c r="U37">
        <v>2.1052631578947323E-2</v>
      </c>
      <c r="V37">
        <v>0.33333333333331439</v>
      </c>
      <c r="W37">
        <v>0.35000000000000003</v>
      </c>
      <c r="X37">
        <v>29</v>
      </c>
      <c r="Y37">
        <v>9.9999999999999978E-2</v>
      </c>
      <c r="Z37">
        <v>33.400000000000006</v>
      </c>
      <c r="AA37">
        <v>0.15706214689265535</v>
      </c>
      <c r="AB37">
        <v>13.328571428571436</v>
      </c>
      <c r="AC37">
        <v>-3.6842105263157898E-2</v>
      </c>
      <c r="AD37">
        <v>-20.900000000000006</v>
      </c>
      <c r="AE37">
        <v>-0.15</v>
      </c>
      <c r="AF37">
        <v>-24.666666666666671</v>
      </c>
      <c r="AG37">
        <v>-9.9999999999999978E-2</v>
      </c>
      <c r="AH37">
        <v>-81.625</v>
      </c>
      <c r="AI37">
        <v>-9.548022598870054E-2</v>
      </c>
      <c r="AJ37">
        <v>-48.348214285714278</v>
      </c>
    </row>
    <row r="38" spans="1:36" x14ac:dyDescent="0.3">
      <c r="A38" s="2" t="s">
        <v>37</v>
      </c>
      <c r="B38" s="2">
        <v>20</v>
      </c>
      <c r="C38" s="2">
        <v>2</v>
      </c>
      <c r="D38" s="2">
        <v>20</v>
      </c>
      <c r="E38">
        <v>0.19444444444444464</v>
      </c>
      <c r="F38">
        <v>-225.38392857142867</v>
      </c>
      <c r="G38">
        <v>-1.6666666666666607E-2</v>
      </c>
      <c r="H38">
        <v>-328.64285714285711</v>
      </c>
      <c r="I38">
        <v>0.30000000000000027</v>
      </c>
      <c r="J38">
        <v>-469.85714285714289</v>
      </c>
      <c r="K38">
        <v>0.14285714285714324</v>
      </c>
      <c r="L38">
        <v>-355.51581027667987</v>
      </c>
      <c r="M38">
        <v>-0.47777777777777786</v>
      </c>
      <c r="N38">
        <v>168.86666666666656</v>
      </c>
      <c r="O38">
        <v>0.31111111111111089</v>
      </c>
      <c r="P38">
        <v>-0.47777777777777786</v>
      </c>
      <c r="Q38">
        <v>0.89999999999999991</v>
      </c>
      <c r="R38">
        <v>10.205128205128176</v>
      </c>
      <c r="S38">
        <v>0.27142857142857135</v>
      </c>
      <c r="T38">
        <v>98.795454545454504</v>
      </c>
      <c r="U38">
        <v>2.25</v>
      </c>
      <c r="V38">
        <v>158.8125</v>
      </c>
      <c r="W38">
        <v>1.8499999999999996</v>
      </c>
      <c r="X38">
        <v>715.125</v>
      </c>
      <c r="Y38">
        <v>0.89999999999999991</v>
      </c>
      <c r="Z38">
        <v>357.85714285714289</v>
      </c>
      <c r="AA38">
        <v>1.6400000000000001</v>
      </c>
      <c r="AB38">
        <v>508.6521739130435</v>
      </c>
      <c r="AC38">
        <v>0.84285714285714297</v>
      </c>
      <c r="AD38">
        <v>587.30000000000007</v>
      </c>
      <c r="AE38">
        <v>1.5999999999999996</v>
      </c>
      <c r="AF38">
        <v>-64.9375</v>
      </c>
      <c r="AG38">
        <v>2.5249999999999999</v>
      </c>
      <c r="AH38">
        <v>1112.7115384615386</v>
      </c>
      <c r="AI38">
        <v>1.6799999999999997</v>
      </c>
      <c r="AJ38">
        <v>545.49025974025983</v>
      </c>
    </row>
    <row r="39" spans="1:36" x14ac:dyDescent="0.3">
      <c r="A39" s="2" t="s">
        <v>38</v>
      </c>
      <c r="B39" s="2">
        <v>20</v>
      </c>
      <c r="C39" s="2">
        <v>2</v>
      </c>
      <c r="D39" s="2">
        <v>25</v>
      </c>
      <c r="E39">
        <v>0.72500000000000009</v>
      </c>
      <c r="F39">
        <v>124.22794117647061</v>
      </c>
      <c r="G39">
        <v>0.65000000000000036</v>
      </c>
      <c r="H39">
        <v>41.712499999999977</v>
      </c>
      <c r="I39">
        <v>2.5428571428571431</v>
      </c>
      <c r="J39">
        <v>185.32142857142856</v>
      </c>
      <c r="K39">
        <v>1.23</v>
      </c>
      <c r="L39">
        <v>111.98612244897953</v>
      </c>
      <c r="M39">
        <v>-1.1000000000000001</v>
      </c>
      <c r="N39">
        <v>-188.72222222222217</v>
      </c>
      <c r="O39">
        <v>-0.19999999999999973</v>
      </c>
      <c r="P39">
        <v>-1.1000000000000001</v>
      </c>
      <c r="Q39">
        <v>0.39285714285714279</v>
      </c>
      <c r="R39">
        <v>-72.151260504201673</v>
      </c>
      <c r="S39">
        <v>-0.31999999999999984</v>
      </c>
      <c r="T39">
        <v>-92.849876948318297</v>
      </c>
      <c r="U39">
        <v>-0.98888888888888893</v>
      </c>
      <c r="V39">
        <v>-189.60294117647061</v>
      </c>
      <c r="W39">
        <v>-1.0928571428571434</v>
      </c>
      <c r="X39">
        <v>-354.11249999999995</v>
      </c>
      <c r="Y39">
        <v>-0.39999999999999991</v>
      </c>
      <c r="Z39">
        <v>-256.91666666666663</v>
      </c>
      <c r="AA39">
        <v>-0.79</v>
      </c>
      <c r="AB39">
        <v>-251.77980665950594</v>
      </c>
      <c r="AC39">
        <v>0.12777777777777777</v>
      </c>
      <c r="AD39">
        <v>-221.84920634920638</v>
      </c>
      <c r="AE39">
        <v>-0.8142857142857145</v>
      </c>
      <c r="AF39">
        <v>-364.8555555555555</v>
      </c>
      <c r="AG39">
        <v>-1.3611111111111107</v>
      </c>
      <c r="AH39">
        <v>-450.56302521008405</v>
      </c>
      <c r="AI39">
        <v>-0.68000000000000016</v>
      </c>
      <c r="AJ39">
        <v>-344.79543197616681</v>
      </c>
    </row>
    <row r="40" spans="1:36" x14ac:dyDescent="0.3">
      <c r="A40" s="2" t="s">
        <v>39</v>
      </c>
      <c r="B40" s="2">
        <v>20</v>
      </c>
      <c r="C40" s="2">
        <v>2</v>
      </c>
      <c r="D40" s="2">
        <v>22</v>
      </c>
      <c r="E40">
        <v>0.14999999999999991</v>
      </c>
      <c r="F40">
        <v>555.22352941176484</v>
      </c>
      <c r="G40">
        <v>-0.30526315789473668</v>
      </c>
      <c r="H40">
        <v>84.85714285714289</v>
      </c>
      <c r="I40">
        <v>0.30000000000000027</v>
      </c>
      <c r="J40">
        <v>501.04166666666674</v>
      </c>
      <c r="K40">
        <v>2.5131502045587339E-2</v>
      </c>
      <c r="L40">
        <v>367.6295369211515</v>
      </c>
      <c r="M40">
        <v>-5.5555555555555358E-2</v>
      </c>
      <c r="N40">
        <v>555.3125</v>
      </c>
      <c r="O40">
        <v>-0.78421052631578947</v>
      </c>
      <c r="P40">
        <v>-5.5555555555555358E-2</v>
      </c>
      <c r="Q40">
        <v>-0.14999999999999991</v>
      </c>
      <c r="R40">
        <v>497.41249999999991</v>
      </c>
      <c r="S40">
        <v>-0.33606078316773802</v>
      </c>
      <c r="T40">
        <v>436.66802721088436</v>
      </c>
      <c r="U40">
        <v>-0.2928571428571427</v>
      </c>
      <c r="V40">
        <v>-297.0235294117648</v>
      </c>
      <c r="W40">
        <v>-0.51973684210526327</v>
      </c>
      <c r="X40">
        <v>-158.45714285714291</v>
      </c>
      <c r="Y40">
        <v>-4.4444444444444731E-2</v>
      </c>
      <c r="Z40">
        <v>-362.57500000000005</v>
      </c>
      <c r="AA40">
        <v>-0.25070621468926557</v>
      </c>
      <c r="AB40">
        <v>-272.27659574468089</v>
      </c>
      <c r="AC40">
        <v>7.1428571428571619E-2</v>
      </c>
      <c r="AD40">
        <v>-392.0625</v>
      </c>
      <c r="AE40">
        <v>5.921052631578938E-2</v>
      </c>
      <c r="AF40">
        <v>-93.990196078431381</v>
      </c>
      <c r="AG40">
        <v>-9.4444444444444553E-2</v>
      </c>
      <c r="AH40">
        <v>-298.47916666666663</v>
      </c>
      <c r="AI40">
        <v>8.4745762711864181E-3</v>
      </c>
      <c r="AJ40">
        <v>-235.10969387755097</v>
      </c>
    </row>
    <row r="41" spans="1:36" x14ac:dyDescent="0.3">
      <c r="A41" s="2" t="s">
        <v>40</v>
      </c>
      <c r="B41" s="2">
        <v>20</v>
      </c>
      <c r="C41" s="2">
        <v>2</v>
      </c>
      <c r="D41" s="2">
        <v>28</v>
      </c>
      <c r="E41">
        <v>1.9249999999999998</v>
      </c>
      <c r="F41">
        <v>626.51470588235293</v>
      </c>
      <c r="G41">
        <v>2.1055555555555552</v>
      </c>
      <c r="H41">
        <v>461.2222222222224</v>
      </c>
      <c r="I41">
        <v>2.1</v>
      </c>
      <c r="J41">
        <v>21.607692307692332</v>
      </c>
      <c r="K41">
        <v>2.0462962962962967</v>
      </c>
      <c r="L41">
        <v>385.30555555555566</v>
      </c>
      <c r="M41">
        <v>-2.5750000000000002</v>
      </c>
      <c r="N41">
        <v>-668.16176470588243</v>
      </c>
      <c r="O41">
        <v>-1.6388888888888888</v>
      </c>
      <c r="P41">
        <v>-2.5750000000000002</v>
      </c>
      <c r="Q41">
        <v>-1.9</v>
      </c>
      <c r="R41">
        <v>-733.97619047619048</v>
      </c>
      <c r="S41">
        <v>-2.0148148148148151</v>
      </c>
      <c r="T41">
        <v>-623.68405797101445</v>
      </c>
      <c r="U41">
        <v>2</v>
      </c>
      <c r="V41">
        <v>512.83529411764709</v>
      </c>
      <c r="W41">
        <v>1.6500000000000001</v>
      </c>
      <c r="X41">
        <v>673.19444444444434</v>
      </c>
      <c r="Y41">
        <v>1.8777777777777778</v>
      </c>
      <c r="Z41">
        <v>1205.5256410256409</v>
      </c>
      <c r="AA41">
        <v>1.8362068965517242</v>
      </c>
      <c r="AB41">
        <v>776.63596491228066</v>
      </c>
      <c r="AC41">
        <v>-1.75</v>
      </c>
      <c r="AD41">
        <v>-550.58823529411757</v>
      </c>
      <c r="AE41">
        <v>-2.5499999999999998</v>
      </c>
      <c r="AF41">
        <v>-424.36666666666656</v>
      </c>
      <c r="AG41">
        <v>-2.3777777777777778</v>
      </c>
      <c r="AH41">
        <v>-177.2460317460318</v>
      </c>
      <c r="AI41">
        <v>-2.2137931034482756</v>
      </c>
      <c r="AJ41">
        <v>-394.95502248875573</v>
      </c>
    </row>
    <row r="42" spans="1:36" x14ac:dyDescent="0.3">
      <c r="A42" s="2" t="s">
        <v>41</v>
      </c>
      <c r="B42" s="2">
        <v>20</v>
      </c>
      <c r="C42" s="2">
        <v>2</v>
      </c>
      <c r="D42" s="2">
        <v>22</v>
      </c>
      <c r="E42">
        <v>2.583333333333333</v>
      </c>
      <c r="F42">
        <v>724.80116959064321</v>
      </c>
      <c r="G42">
        <v>1.8388888888888895</v>
      </c>
      <c r="H42">
        <v>429.72222222222217</v>
      </c>
      <c r="I42">
        <v>2.3499999999999996</v>
      </c>
      <c r="J42">
        <v>592.64999999999986</v>
      </c>
      <c r="K42">
        <v>2.2571428571428567</v>
      </c>
      <c r="L42">
        <v>582.88345864661653</v>
      </c>
      <c r="M42">
        <v>-2.3777777777777778</v>
      </c>
      <c r="N42">
        <v>-657.44999999999993</v>
      </c>
      <c r="O42">
        <v>-2.2666666666666666</v>
      </c>
      <c r="P42">
        <v>-2.3777777777777778</v>
      </c>
      <c r="Q42">
        <v>-2.4500000000000002</v>
      </c>
      <c r="R42">
        <v>-768.63333333333321</v>
      </c>
      <c r="S42">
        <v>-2.3595238095238096</v>
      </c>
      <c r="T42">
        <v>-700.57542372881358</v>
      </c>
      <c r="U42">
        <v>0.25</v>
      </c>
      <c r="V42">
        <v>-124.378947368421</v>
      </c>
      <c r="W42">
        <v>0.25</v>
      </c>
      <c r="X42">
        <v>122.59722222222217</v>
      </c>
      <c r="Y42">
        <v>0.54999999999999982</v>
      </c>
      <c r="Z42">
        <v>-299.2166666666667</v>
      </c>
      <c r="AA42">
        <v>0.35000000000000009</v>
      </c>
      <c r="AB42">
        <v>-90.263157894736764</v>
      </c>
      <c r="AC42">
        <v>-0.39999999999999991</v>
      </c>
      <c r="AD42">
        <v>-357.00714285714298</v>
      </c>
      <c r="AE42">
        <v>-0.39999999999999991</v>
      </c>
      <c r="AF42">
        <v>-209.40789473684208</v>
      </c>
      <c r="AG42">
        <v>-0.45000000000000018</v>
      </c>
      <c r="AH42">
        <v>-378.2555555555557</v>
      </c>
      <c r="AI42">
        <v>-0.42619047619047645</v>
      </c>
      <c r="AJ42">
        <v>-318.59957627118638</v>
      </c>
    </row>
    <row r="43" spans="1:36" x14ac:dyDescent="0.3">
      <c r="A43" s="2" t="s">
        <v>42</v>
      </c>
      <c r="B43" s="2">
        <v>20</v>
      </c>
      <c r="C43" s="2">
        <v>2</v>
      </c>
      <c r="D43" s="2">
        <v>25</v>
      </c>
      <c r="E43">
        <v>0.14999999999999991</v>
      </c>
      <c r="F43">
        <v>244.44615384615372</v>
      </c>
      <c r="G43">
        <v>0.38011695906432763</v>
      </c>
      <c r="H43">
        <v>238.66666666666652</v>
      </c>
      <c r="I43">
        <v>2.1907894736842106</v>
      </c>
      <c r="J43">
        <v>263.10714285714289</v>
      </c>
      <c r="K43">
        <v>0.88689655172413806</v>
      </c>
      <c r="L43">
        <v>250.28828828828841</v>
      </c>
      <c r="M43">
        <v>-1.5</v>
      </c>
      <c r="N43">
        <v>-507.75892857142856</v>
      </c>
      <c r="O43">
        <v>-2.0818713450292394</v>
      </c>
      <c r="P43">
        <v>-1.5</v>
      </c>
      <c r="Q43">
        <v>-2.2105263157894735</v>
      </c>
      <c r="R43">
        <v>-472.40000000000009</v>
      </c>
      <c r="S43">
        <v>-1.9537931034482758</v>
      </c>
      <c r="T43">
        <v>-483.04846335697403</v>
      </c>
      <c r="U43">
        <v>-0.98333333333333339</v>
      </c>
      <c r="V43">
        <v>425.65384615384619</v>
      </c>
      <c r="W43">
        <v>0.5563909774436091</v>
      </c>
      <c r="X43">
        <v>433.4666666666667</v>
      </c>
      <c r="Y43">
        <v>0.39849624060150379</v>
      </c>
      <c r="Z43">
        <v>702.75</v>
      </c>
      <c r="AA43">
        <v>4.31034482758621E-2</v>
      </c>
      <c r="AB43">
        <v>519.96661367249601</v>
      </c>
      <c r="AC43">
        <v>1.1666666666666665</v>
      </c>
      <c r="AD43">
        <v>621.6875</v>
      </c>
      <c r="AE43">
        <v>-0.61654135338345917</v>
      </c>
      <c r="AF43">
        <v>-183.17857142857133</v>
      </c>
      <c r="AG43">
        <v>-0.50375939849624096</v>
      </c>
      <c r="AH43">
        <v>-355.93333333333317</v>
      </c>
      <c r="AI43">
        <v>-3.6206896551724377E-2</v>
      </c>
      <c r="AJ43">
        <v>22.764837625979908</v>
      </c>
    </row>
    <row r="44" spans="1:36" x14ac:dyDescent="0.3">
      <c r="A44" s="2" t="s">
        <v>43</v>
      </c>
      <c r="B44" s="2">
        <v>20</v>
      </c>
      <c r="C44" s="2">
        <v>2</v>
      </c>
      <c r="D44" s="2">
        <v>23</v>
      </c>
      <c r="E44">
        <v>-0.40789473684210531</v>
      </c>
      <c r="F44">
        <v>-214.63888888888891</v>
      </c>
      <c r="G44">
        <v>-0.85000000000000009</v>
      </c>
      <c r="H44">
        <v>-331.75</v>
      </c>
      <c r="I44">
        <v>0.39999999999999991</v>
      </c>
      <c r="J44">
        <v>-71.549999999999955</v>
      </c>
      <c r="K44">
        <v>-0.28107344632768338</v>
      </c>
      <c r="L44">
        <v>-202.58333333333337</v>
      </c>
      <c r="M44">
        <v>-1.486842105263158</v>
      </c>
      <c r="N44">
        <v>-373.55555555555554</v>
      </c>
      <c r="O44">
        <v>-0.60000000000000009</v>
      </c>
      <c r="P44">
        <v>-1.486842105263158</v>
      </c>
      <c r="Q44">
        <v>-0.70000000000000018</v>
      </c>
      <c r="R44">
        <v>-353.98529411764707</v>
      </c>
      <c r="S44">
        <v>-0.92796610169491522</v>
      </c>
      <c r="T44">
        <v>-275.77777777777783</v>
      </c>
      <c r="U44">
        <v>2.1578947368421053</v>
      </c>
      <c r="V44">
        <v>431.88888888888891</v>
      </c>
      <c r="W44">
        <v>0.85000000000000009</v>
      </c>
      <c r="X44">
        <v>72.600000000000023</v>
      </c>
      <c r="Y44">
        <v>0.82222222222222241</v>
      </c>
      <c r="Z44">
        <v>67.899999999999977</v>
      </c>
      <c r="AA44">
        <v>1.2644067796610168</v>
      </c>
      <c r="AB44">
        <v>178.33333333333337</v>
      </c>
      <c r="AC44">
        <v>-1.3157894736842035E-2</v>
      </c>
      <c r="AD44">
        <v>-302.04444444444448</v>
      </c>
      <c r="AE44">
        <v>0.10000000000000009</v>
      </c>
      <c r="AF44">
        <v>-76.293233082706706</v>
      </c>
      <c r="AG44">
        <v>-0.29999999999999982</v>
      </c>
      <c r="AH44">
        <v>-98.193277310924373</v>
      </c>
      <c r="AI44">
        <v>-8.2033898305084563E-2</v>
      </c>
      <c r="AJ44">
        <v>-145.74853801169581</v>
      </c>
    </row>
    <row r="45" spans="1:36" x14ac:dyDescent="0.3">
      <c r="A45" s="2" t="s">
        <v>44</v>
      </c>
      <c r="B45" s="2">
        <v>20</v>
      </c>
      <c r="C45" s="2">
        <v>2</v>
      </c>
      <c r="D45" s="2">
        <v>22</v>
      </c>
      <c r="E45">
        <v>2.4055555555555554</v>
      </c>
      <c r="F45">
        <v>530.71111111111099</v>
      </c>
      <c r="G45">
        <v>2.0999999999999996</v>
      </c>
      <c r="H45">
        <v>776.01388888888891</v>
      </c>
      <c r="I45">
        <v>1.9500000000000002</v>
      </c>
      <c r="J45">
        <v>735.53157894736853</v>
      </c>
      <c r="K45">
        <v>2.1505747126436785</v>
      </c>
      <c r="L45">
        <v>686.41285714285709</v>
      </c>
      <c r="M45">
        <v>-1.7333333333333332</v>
      </c>
      <c r="N45">
        <v>-359.42222222222222</v>
      </c>
      <c r="O45">
        <v>-1.5500000000000003</v>
      </c>
      <c r="P45">
        <v>-1.7333333333333332</v>
      </c>
      <c r="Q45">
        <v>-1.1000000000000001</v>
      </c>
      <c r="R45">
        <v>-660.71428571428578</v>
      </c>
      <c r="S45">
        <v>-1.4557471264367814</v>
      </c>
      <c r="T45">
        <v>-454.43000000000006</v>
      </c>
      <c r="U45">
        <v>1.5499999999999998</v>
      </c>
      <c r="V45">
        <v>622.27500000000009</v>
      </c>
      <c r="W45">
        <v>0.80000000000000027</v>
      </c>
      <c r="X45">
        <v>345.5</v>
      </c>
      <c r="Y45">
        <v>1.25</v>
      </c>
      <c r="Z45">
        <v>328.16842105263152</v>
      </c>
      <c r="AA45">
        <v>1.2000000000000002</v>
      </c>
      <c r="AB45">
        <v>423.59538461538466</v>
      </c>
      <c r="AC45">
        <v>-2.6</v>
      </c>
      <c r="AD45">
        <v>-712.17777777777792</v>
      </c>
      <c r="AE45">
        <v>-1.4500000000000002</v>
      </c>
      <c r="AF45">
        <v>-412.99999999999989</v>
      </c>
      <c r="AG45">
        <v>-1.7000000000000002</v>
      </c>
      <c r="AH45">
        <v>-493.28571428571422</v>
      </c>
      <c r="AI45">
        <v>-1.916666666666667</v>
      </c>
      <c r="AJ45">
        <v>-549.80148148148146</v>
      </c>
    </row>
    <row r="46" spans="1:36" x14ac:dyDescent="0.3">
      <c r="A46" s="2" t="s">
        <v>46</v>
      </c>
      <c r="B46" s="2">
        <v>20</v>
      </c>
      <c r="C46" s="2">
        <v>2</v>
      </c>
      <c r="D46" s="2">
        <v>21</v>
      </c>
      <c r="E46">
        <v>-3</v>
      </c>
      <c r="F46">
        <v>-871.55555555555554</v>
      </c>
      <c r="G46">
        <v>-3.1999999999999997</v>
      </c>
      <c r="H46">
        <v>-775.26470588235293</v>
      </c>
      <c r="I46">
        <v>-3.25</v>
      </c>
      <c r="J46">
        <v>-1039.125</v>
      </c>
      <c r="K46">
        <v>-3.146551724137931</v>
      </c>
      <c r="L46">
        <v>-790.07843137254906</v>
      </c>
      <c r="M46">
        <v>-3.5</v>
      </c>
      <c r="N46">
        <v>-995</v>
      </c>
      <c r="O46">
        <v>-2.8499999999999996</v>
      </c>
      <c r="P46">
        <v>-3.5</v>
      </c>
      <c r="Q46">
        <v>-2.2999999999999998</v>
      </c>
      <c r="R46">
        <v>429.42105263157896</v>
      </c>
      <c r="S46">
        <v>-2.8752873563218393</v>
      </c>
      <c r="T46">
        <v>98.75454545454545</v>
      </c>
      <c r="U46">
        <v>0.89999999999999991</v>
      </c>
      <c r="V46">
        <v>281.69841269841265</v>
      </c>
      <c r="W46">
        <v>0.89999999999999991</v>
      </c>
      <c r="X46">
        <v>422.05042016806726</v>
      </c>
      <c r="Y46">
        <v>0.85000000000000009</v>
      </c>
      <c r="Z46">
        <v>570.56944444444446</v>
      </c>
      <c r="AA46">
        <v>0.8833333333333333</v>
      </c>
      <c r="AB46">
        <v>417.91901108269394</v>
      </c>
      <c r="AC46">
        <v>0.89999999999999991</v>
      </c>
      <c r="AD46">
        <v>153.22222222222217</v>
      </c>
      <c r="AE46">
        <v>-0.75</v>
      </c>
      <c r="AF46">
        <v>-89.712418300653667</v>
      </c>
      <c r="AG46">
        <v>0.29999999999999982</v>
      </c>
      <c r="AH46">
        <v>251.13450292397658</v>
      </c>
      <c r="AI46">
        <v>0.14999999999999991</v>
      </c>
      <c r="AJ46">
        <v>104.37508417508423</v>
      </c>
    </row>
    <row r="47" spans="1:36" x14ac:dyDescent="0.3">
      <c r="A47" s="2" t="s">
        <v>47</v>
      </c>
      <c r="B47" s="2">
        <v>20</v>
      </c>
      <c r="C47" s="2">
        <v>2</v>
      </c>
      <c r="D47" s="2">
        <v>24</v>
      </c>
      <c r="E47">
        <v>-1.0833333333333333</v>
      </c>
      <c r="F47">
        <v>62.205882352941217</v>
      </c>
      <c r="G47">
        <v>-1.7999999999999998</v>
      </c>
      <c r="H47">
        <v>-728.3125</v>
      </c>
      <c r="I47">
        <v>-4.9999999999999822E-2</v>
      </c>
      <c r="J47">
        <v>-334.17307692307691</v>
      </c>
      <c r="K47">
        <v>-0.96896551724137914</v>
      </c>
      <c r="L47">
        <v>-385.71956521739128</v>
      </c>
      <c r="M47">
        <v>-1.8111111111111113</v>
      </c>
      <c r="N47">
        <v>-701.73333333333335</v>
      </c>
      <c r="O47">
        <v>-0.70000000000000018</v>
      </c>
      <c r="P47">
        <v>-1.8111111111111113</v>
      </c>
      <c r="Q47">
        <v>-0.45000000000000018</v>
      </c>
      <c r="R47">
        <v>15.791666666666629</v>
      </c>
      <c r="S47">
        <v>-0.9568965517241379</v>
      </c>
      <c r="T47">
        <v>-191.45999999999992</v>
      </c>
      <c r="U47">
        <v>1.25</v>
      </c>
      <c r="V47">
        <v>175.96078431372541</v>
      </c>
      <c r="W47">
        <v>1.1000000000000001</v>
      </c>
      <c r="X47">
        <v>161.10416666666663</v>
      </c>
      <c r="Y47">
        <v>0.34999999999999964</v>
      </c>
      <c r="Z47">
        <v>-177.24358974358984</v>
      </c>
      <c r="AA47">
        <v>0.86428571428571432</v>
      </c>
      <c r="AB47">
        <v>52.591787439613427</v>
      </c>
      <c r="AC47">
        <v>-0.17499999999999982</v>
      </c>
      <c r="AD47">
        <v>-158.76666666666677</v>
      </c>
      <c r="AE47">
        <v>0.70000000000000018</v>
      </c>
      <c r="AF47">
        <v>-145.79699248120301</v>
      </c>
      <c r="AG47">
        <v>0.25</v>
      </c>
      <c r="AH47">
        <v>-775.22499999999991</v>
      </c>
      <c r="AI47">
        <v>0.28571428571428559</v>
      </c>
      <c r="AJ47">
        <v>-332.78444444444438</v>
      </c>
    </row>
    <row r="48" spans="1:36" x14ac:dyDescent="0.3">
      <c r="A48" s="2" t="s">
        <v>48</v>
      </c>
      <c r="B48" s="2">
        <v>20</v>
      </c>
      <c r="C48" s="2">
        <v>2</v>
      </c>
      <c r="D48" s="2">
        <v>23</v>
      </c>
      <c r="E48">
        <v>1.5888888888888895</v>
      </c>
      <c r="F48">
        <v>381.2777777777776</v>
      </c>
      <c r="G48">
        <v>1.0584795321637426</v>
      </c>
      <c r="H48">
        <v>117.61437908496737</v>
      </c>
      <c r="I48">
        <v>2.1499999999999995</v>
      </c>
      <c r="J48">
        <v>416.32857142857142</v>
      </c>
      <c r="K48">
        <v>1.5944309927360769</v>
      </c>
      <c r="L48">
        <v>298.5408163265306</v>
      </c>
      <c r="M48">
        <v>-2.5277777777777777</v>
      </c>
      <c r="N48">
        <v>-249.04411764705878</v>
      </c>
      <c r="O48">
        <v>-1.2923976608187133</v>
      </c>
      <c r="P48">
        <v>-2.5277777777777777</v>
      </c>
      <c r="Q48">
        <v>-2.75</v>
      </c>
      <c r="R48">
        <v>-577.61403508771934</v>
      </c>
      <c r="S48">
        <v>-2.1918886198547214</v>
      </c>
      <c r="T48">
        <v>-384.31520532741399</v>
      </c>
      <c r="U48">
        <v>1.9666666666666663</v>
      </c>
      <c r="V48">
        <v>585.54166666666674</v>
      </c>
      <c r="W48">
        <v>1.852631578947368</v>
      </c>
      <c r="X48">
        <v>248.10784313725492</v>
      </c>
      <c r="Y48">
        <v>0.15000000000000036</v>
      </c>
      <c r="Z48">
        <v>189.44642857142867</v>
      </c>
      <c r="AA48">
        <v>1.3144360023378145</v>
      </c>
      <c r="AB48">
        <v>356.19944341372911</v>
      </c>
      <c r="AC48">
        <v>-1.25</v>
      </c>
      <c r="AD48">
        <v>-436.26143790849687</v>
      </c>
      <c r="AE48">
        <v>-1.6631578947368424</v>
      </c>
      <c r="AF48">
        <v>-347.69411764705887</v>
      </c>
      <c r="AG48">
        <v>0.34999999999999964</v>
      </c>
      <c r="AH48">
        <v>-158.42763157894728</v>
      </c>
      <c r="AI48">
        <v>-0.84628872004675681</v>
      </c>
      <c r="AJ48">
        <v>-308.92662473794553</v>
      </c>
    </row>
    <row r="49" spans="1:36" x14ac:dyDescent="0.3">
      <c r="A49" s="2" t="s">
        <v>49</v>
      </c>
      <c r="B49" s="2">
        <v>20</v>
      </c>
      <c r="C49" s="2">
        <v>2</v>
      </c>
      <c r="D49" s="2">
        <v>23</v>
      </c>
      <c r="E49">
        <v>2</v>
      </c>
      <c r="F49">
        <v>1036.2330827067669</v>
      </c>
      <c r="G49">
        <v>2.1499999999999995</v>
      </c>
      <c r="H49">
        <v>661.54444444444437</v>
      </c>
      <c r="I49">
        <v>1.1000000000000001</v>
      </c>
      <c r="J49">
        <v>580.57894736842104</v>
      </c>
      <c r="K49">
        <v>1.7166666666666668</v>
      </c>
      <c r="L49">
        <v>719.2197802197802</v>
      </c>
      <c r="M49">
        <v>-2.2999999999999998</v>
      </c>
      <c r="N49">
        <v>257.84999999999991</v>
      </c>
      <c r="O49">
        <v>-1.5499999999999998</v>
      </c>
      <c r="P49">
        <v>-2.2999999999999998</v>
      </c>
      <c r="Q49">
        <v>-1.1000000000000001</v>
      </c>
      <c r="R49">
        <v>159.48333333333323</v>
      </c>
      <c r="S49">
        <v>-1.6</v>
      </c>
      <c r="T49">
        <v>-60.884533898305108</v>
      </c>
      <c r="U49">
        <v>1.25</v>
      </c>
      <c r="V49">
        <v>327.55263157894728</v>
      </c>
      <c r="W49">
        <v>0.55000000000000027</v>
      </c>
      <c r="X49">
        <v>99.305555555555543</v>
      </c>
      <c r="Y49">
        <v>1.4</v>
      </c>
      <c r="Z49">
        <v>496.04605263157896</v>
      </c>
      <c r="AA49">
        <v>1.069047619047619</v>
      </c>
      <c r="AB49">
        <v>315.08441558441564</v>
      </c>
      <c r="AC49">
        <v>-1.9500000000000002</v>
      </c>
      <c r="AD49">
        <v>-534.84999999999991</v>
      </c>
      <c r="AE49">
        <v>-1.5500000000000003</v>
      </c>
      <c r="AF49">
        <v>-361.52631578947376</v>
      </c>
      <c r="AG49">
        <v>-1.3000000000000003</v>
      </c>
      <c r="AH49">
        <v>-491.15</v>
      </c>
      <c r="AI49">
        <v>-1.5785714285714287</v>
      </c>
      <c r="AJ49">
        <v>-462.64225181598067</v>
      </c>
    </row>
    <row r="50" spans="1:36" x14ac:dyDescent="0.3">
      <c r="A50" s="2" t="s">
        <v>50</v>
      </c>
      <c r="B50" s="2">
        <v>20</v>
      </c>
      <c r="C50" s="2">
        <v>2</v>
      </c>
      <c r="D50" s="2">
        <v>25</v>
      </c>
      <c r="E50">
        <v>0.38333333333333286</v>
      </c>
      <c r="F50">
        <v>-319.06617647058829</v>
      </c>
      <c r="G50">
        <v>0.39999999999999991</v>
      </c>
      <c r="H50">
        <v>-376.96428571428578</v>
      </c>
      <c r="I50">
        <v>0.60000000000000009</v>
      </c>
      <c r="J50">
        <v>-193.22352941176462</v>
      </c>
      <c r="K50">
        <v>0.45804597701149419</v>
      </c>
      <c r="L50">
        <v>-290.2532051282052</v>
      </c>
      <c r="M50">
        <v>-0.3833333333333333</v>
      </c>
      <c r="N50">
        <v>-525.5</v>
      </c>
      <c r="O50">
        <v>-0.15000000000000036</v>
      </c>
      <c r="P50">
        <v>-0.3833333333333333</v>
      </c>
      <c r="Q50">
        <v>-0.65000000000000036</v>
      </c>
      <c r="R50">
        <v>-673.8142857142858</v>
      </c>
      <c r="S50">
        <v>-0.37988505747126444</v>
      </c>
      <c r="T50">
        <v>-637.71237458193968</v>
      </c>
      <c r="U50">
        <v>1.85</v>
      </c>
      <c r="V50">
        <v>420.94117647058829</v>
      </c>
      <c r="W50">
        <v>1.1666666666666665</v>
      </c>
      <c r="X50">
        <v>677.21428571428578</v>
      </c>
      <c r="Y50">
        <v>1.3444444444444446</v>
      </c>
      <c r="Z50">
        <v>89.966386554621749</v>
      </c>
      <c r="AA50">
        <v>1.4619047619047616</v>
      </c>
      <c r="AB50">
        <v>384.79166666666674</v>
      </c>
      <c r="AC50">
        <v>-2.25</v>
      </c>
      <c r="AD50">
        <v>-183.79999999999995</v>
      </c>
      <c r="AE50">
        <v>-1.0499999999999998</v>
      </c>
      <c r="AF50">
        <v>336.75</v>
      </c>
      <c r="AG50">
        <v>-1.3277777777777775</v>
      </c>
      <c r="AH50">
        <v>-201.53571428571422</v>
      </c>
      <c r="AI50">
        <v>-1.5523809523809522</v>
      </c>
      <c r="AJ50">
        <v>-30.831908831909004</v>
      </c>
    </row>
    <row r="51" spans="1:36" x14ac:dyDescent="0.3">
      <c r="A51" s="2" t="s">
        <v>51</v>
      </c>
      <c r="B51" s="2">
        <v>30</v>
      </c>
      <c r="C51" s="2">
        <v>1</v>
      </c>
      <c r="D51" s="2">
        <v>33</v>
      </c>
      <c r="E51">
        <v>2.0277777777777777</v>
      </c>
      <c r="F51">
        <v>906.98888888888882</v>
      </c>
      <c r="G51">
        <v>2.0500000000000003</v>
      </c>
      <c r="H51">
        <v>723.40000000000009</v>
      </c>
      <c r="I51">
        <v>1.6105263157894742</v>
      </c>
      <c r="J51">
        <v>638.37777777777774</v>
      </c>
      <c r="K51">
        <v>1.8930450029222672</v>
      </c>
      <c r="L51">
        <v>754.58620689655163</v>
      </c>
      <c r="M51">
        <v>-2.6777777777777776</v>
      </c>
      <c r="N51">
        <v>-691.81954887218058</v>
      </c>
      <c r="O51">
        <v>-2.8</v>
      </c>
      <c r="P51">
        <v>-2.6777777777777776</v>
      </c>
      <c r="Q51">
        <v>-2.689473684210526</v>
      </c>
      <c r="R51">
        <v>-522.52631578947376</v>
      </c>
      <c r="S51">
        <v>-2.7282291057860899</v>
      </c>
      <c r="T51">
        <v>-534.70235934664242</v>
      </c>
      <c r="U51">
        <v>2.15</v>
      </c>
      <c r="V51">
        <v>364.0428571428572</v>
      </c>
      <c r="W51">
        <v>2.25</v>
      </c>
      <c r="X51">
        <v>514.15714285714284</v>
      </c>
      <c r="Y51">
        <v>2.9005847953216373</v>
      </c>
      <c r="Z51">
        <v>880.38888888888891</v>
      </c>
      <c r="AA51">
        <v>2.4172998246639392</v>
      </c>
      <c r="AB51">
        <v>571.99482758620695</v>
      </c>
      <c r="AC51">
        <v>-1.4</v>
      </c>
      <c r="AD51">
        <v>-620.8947368421052</v>
      </c>
      <c r="AE51">
        <v>-1.9999999999999996</v>
      </c>
      <c r="AF51">
        <v>-781.45</v>
      </c>
      <c r="AG51">
        <v>-2.4327485380116962</v>
      </c>
      <c r="AH51">
        <v>-984.91812865497059</v>
      </c>
      <c r="AI51">
        <v>-1.9269433080070129</v>
      </c>
      <c r="AJ51">
        <v>-790.51724137931046</v>
      </c>
    </row>
    <row r="52" spans="1:36" x14ac:dyDescent="0.3">
      <c r="A52" s="2" t="s">
        <v>52</v>
      </c>
      <c r="B52" s="2">
        <v>30</v>
      </c>
      <c r="C52" s="2">
        <v>1</v>
      </c>
      <c r="D52" s="2">
        <v>34</v>
      </c>
      <c r="E52">
        <v>2.3611111111111107</v>
      </c>
      <c r="F52">
        <v>661.0877192982457</v>
      </c>
      <c r="G52">
        <v>1.9</v>
      </c>
      <c r="H52">
        <v>315.66666666666674</v>
      </c>
      <c r="I52">
        <v>1.75</v>
      </c>
      <c r="J52">
        <v>290.45263157894738</v>
      </c>
      <c r="K52">
        <v>1.9942528735632181</v>
      </c>
      <c r="L52">
        <v>418.08682266009851</v>
      </c>
      <c r="M52">
        <v>-2.1555555555555559</v>
      </c>
      <c r="N52">
        <v>-459.88888888888891</v>
      </c>
      <c r="O52">
        <v>-1.7000000000000002</v>
      </c>
      <c r="P52">
        <v>-2.1555555555555559</v>
      </c>
      <c r="Q52">
        <v>-0.79999999999999982</v>
      </c>
      <c r="R52">
        <v>-98.944444444444457</v>
      </c>
      <c r="S52">
        <v>-1.5333333333333332</v>
      </c>
      <c r="T52">
        <v>-149.3397727272727</v>
      </c>
      <c r="U52">
        <v>2.85</v>
      </c>
      <c r="V52">
        <v>492.07894736842104</v>
      </c>
      <c r="W52">
        <v>1.3000000000000003</v>
      </c>
      <c r="X52">
        <v>209.83333333333326</v>
      </c>
      <c r="Y52">
        <v>3.2500000000000004</v>
      </c>
      <c r="Z52">
        <v>958.51879699248127</v>
      </c>
      <c r="AA52">
        <v>2.4666666666666668</v>
      </c>
      <c r="AB52">
        <v>550.78214285714284</v>
      </c>
      <c r="AC52">
        <v>-2.1999999999999997</v>
      </c>
      <c r="AD52">
        <v>-470.01111111111118</v>
      </c>
      <c r="AE52">
        <v>-1.4000000000000004</v>
      </c>
      <c r="AF52">
        <v>-282.04736842105262</v>
      </c>
      <c r="AG52">
        <v>-3.3</v>
      </c>
      <c r="AH52">
        <v>-856.8555555555555</v>
      </c>
      <c r="AI52">
        <v>-2.2999999999999998</v>
      </c>
      <c r="AJ52">
        <v>-535.73939393939395</v>
      </c>
    </row>
    <row r="53" spans="1:36" x14ac:dyDescent="0.3">
      <c r="A53" s="2" t="s">
        <v>53</v>
      </c>
      <c r="B53" s="2">
        <v>30</v>
      </c>
      <c r="C53" s="2">
        <v>1</v>
      </c>
      <c r="D53" s="2">
        <v>38</v>
      </c>
      <c r="E53">
        <v>0.91111111111111054</v>
      </c>
      <c r="F53">
        <v>59.261904761904589</v>
      </c>
      <c r="G53">
        <v>0.21666666666666634</v>
      </c>
      <c r="H53">
        <v>-257.19230769230762</v>
      </c>
      <c r="I53">
        <v>1.8888888888888893</v>
      </c>
      <c r="J53">
        <v>-80.840909090909008</v>
      </c>
      <c r="K53">
        <v>1.0055555555555555</v>
      </c>
      <c r="L53">
        <v>-92.187198067632835</v>
      </c>
      <c r="M53">
        <v>-0.83888888888888902</v>
      </c>
      <c r="N53">
        <v>-755.2</v>
      </c>
      <c r="O53">
        <v>-0.75</v>
      </c>
      <c r="P53">
        <v>-0.83888888888888902</v>
      </c>
      <c r="Q53">
        <v>-1.7555555555555558</v>
      </c>
      <c r="R53">
        <v>-605.41666666666674</v>
      </c>
      <c r="S53">
        <v>-1.1148148148148149</v>
      </c>
      <c r="T53">
        <v>-708.44791666666674</v>
      </c>
      <c r="U53">
        <v>1.7000000000000002</v>
      </c>
      <c r="V53">
        <v>1005.3095238095239</v>
      </c>
      <c r="W53">
        <v>1.6722222222222225</v>
      </c>
      <c r="X53">
        <v>778.69230769230762</v>
      </c>
      <c r="Y53">
        <v>1.5555555555555556</v>
      </c>
      <c r="Z53">
        <v>1344.090909090909</v>
      </c>
      <c r="AA53">
        <v>1.6452380952380954</v>
      </c>
      <c r="AB53">
        <v>1047.8611111111111</v>
      </c>
      <c r="AC53">
        <v>-1.5499999999999998</v>
      </c>
      <c r="AD53">
        <v>507.59999999999991</v>
      </c>
      <c r="AE53">
        <v>-1.4722222222222223</v>
      </c>
      <c r="AF53">
        <v>346.7444444444443</v>
      </c>
      <c r="AG53">
        <v>-1.4666666666666668</v>
      </c>
      <c r="AH53">
        <v>244.27777777777783</v>
      </c>
      <c r="AI53">
        <v>-1.4976190476190476</v>
      </c>
      <c r="AJ53">
        <v>362.06696428571422</v>
      </c>
    </row>
    <row r="54" spans="1:36" x14ac:dyDescent="0.3">
      <c r="A54" s="2" t="s">
        <v>54</v>
      </c>
      <c r="B54" s="2">
        <v>30</v>
      </c>
      <c r="C54" s="2">
        <v>1</v>
      </c>
      <c r="D54" s="2">
        <v>33</v>
      </c>
      <c r="E54">
        <v>1.3722222222222222</v>
      </c>
      <c r="F54">
        <v>300.1111111111112</v>
      </c>
      <c r="G54">
        <v>2.2000000000000002</v>
      </c>
      <c r="H54">
        <v>352.07189542483661</v>
      </c>
      <c r="I54">
        <v>1.3222222222222224</v>
      </c>
      <c r="J54">
        <v>167.17777777777792</v>
      </c>
      <c r="K54">
        <v>1.6314814814814818</v>
      </c>
      <c r="L54">
        <v>263.55286195286192</v>
      </c>
      <c r="M54">
        <v>-1.0111111111111111</v>
      </c>
      <c r="N54">
        <v>-368.38888888888891</v>
      </c>
      <c r="O54">
        <v>-1.161111111111111</v>
      </c>
      <c r="P54">
        <v>-1.0111111111111111</v>
      </c>
      <c r="Q54">
        <v>-0.79999999999999982</v>
      </c>
      <c r="R54">
        <v>-191.27067669172936</v>
      </c>
      <c r="S54">
        <v>-0.99074074074074092</v>
      </c>
      <c r="T54">
        <v>-275.89942528735639</v>
      </c>
      <c r="U54">
        <v>0.40555555555555545</v>
      </c>
      <c r="V54">
        <v>-730.94444444444446</v>
      </c>
      <c r="W54">
        <v>1.0222222222222221</v>
      </c>
      <c r="X54">
        <v>218.53921568627459</v>
      </c>
      <c r="Y54">
        <v>1.3444444444444446</v>
      </c>
      <c r="Z54">
        <v>277.26666666666654</v>
      </c>
      <c r="AA54">
        <v>0.92407407407407405</v>
      </c>
      <c r="AB54">
        <v>-1.4579545454545269</v>
      </c>
      <c r="AC54">
        <v>-0.98888888888888937</v>
      </c>
      <c r="AD54">
        <v>-515.5</v>
      </c>
      <c r="AE54">
        <v>-1.7277777777777779</v>
      </c>
      <c r="AF54">
        <v>-497.63815789473688</v>
      </c>
      <c r="AG54">
        <v>-1.8666666666666671</v>
      </c>
      <c r="AH54">
        <v>-722.15789473684208</v>
      </c>
      <c r="AI54">
        <v>-1.5277777777777772</v>
      </c>
      <c r="AJ54">
        <v>-574.86506746626674</v>
      </c>
    </row>
    <row r="55" spans="1:36" x14ac:dyDescent="0.3">
      <c r="A55" s="2" t="s">
        <v>55</v>
      </c>
      <c r="B55" s="2">
        <v>30</v>
      </c>
      <c r="C55" s="2">
        <v>1</v>
      </c>
      <c r="D55" s="2">
        <v>36</v>
      </c>
      <c r="E55">
        <v>3.6055555555555552</v>
      </c>
      <c r="F55">
        <v>126.08888888888896</v>
      </c>
      <c r="G55">
        <v>4.6500000000000004</v>
      </c>
      <c r="H55">
        <v>567.79999999999995</v>
      </c>
      <c r="I55">
        <v>4.9499999999999993</v>
      </c>
      <c r="J55">
        <v>469.90000000000009</v>
      </c>
      <c r="K55">
        <v>4.4224137931034484</v>
      </c>
      <c r="L55">
        <v>392.20459770114951</v>
      </c>
      <c r="M55">
        <v>-7.7777777777777501E-2</v>
      </c>
      <c r="N55">
        <v>-656.41428571428571</v>
      </c>
      <c r="O55">
        <v>-0.5</v>
      </c>
      <c r="P55">
        <v>-7.7777777777777501E-2</v>
      </c>
      <c r="Q55">
        <v>-0.55000000000000004</v>
      </c>
      <c r="R55">
        <v>-536.125</v>
      </c>
      <c r="S55">
        <v>-0.38218390804597702</v>
      </c>
      <c r="T55">
        <v>-509.69117647058829</v>
      </c>
      <c r="U55">
        <v>-0.34999999999999987</v>
      </c>
      <c r="V55">
        <v>381.79999999999995</v>
      </c>
      <c r="W55">
        <v>-1.0500000000000003</v>
      </c>
      <c r="X55">
        <v>53.366666666666674</v>
      </c>
      <c r="Y55">
        <v>-0.55000000000000027</v>
      </c>
      <c r="Z55">
        <v>192.79999999999995</v>
      </c>
      <c r="AA55">
        <v>-0.64999999999999991</v>
      </c>
      <c r="AB55">
        <v>211.14385964912276</v>
      </c>
      <c r="AC55">
        <v>-3.3</v>
      </c>
      <c r="AD55">
        <v>-93.5</v>
      </c>
      <c r="AE55">
        <v>-2.9</v>
      </c>
      <c r="AF55">
        <v>-126.96923076923076</v>
      </c>
      <c r="AG55">
        <v>-3.35</v>
      </c>
      <c r="AH55">
        <v>-169.29999999999995</v>
      </c>
      <c r="AI55">
        <v>-3.1833333333333331</v>
      </c>
      <c r="AJ55">
        <v>-136.12549019607832</v>
      </c>
    </row>
    <row r="56" spans="1:36" x14ac:dyDescent="0.3">
      <c r="A56" s="2" t="s">
        <v>58</v>
      </c>
      <c r="B56" s="2">
        <v>30</v>
      </c>
      <c r="C56" s="2">
        <v>1</v>
      </c>
      <c r="D56" s="2">
        <v>37</v>
      </c>
      <c r="E56">
        <v>1.6</v>
      </c>
      <c r="F56">
        <v>485.79999999999995</v>
      </c>
      <c r="G56">
        <v>-0.10000000000000009</v>
      </c>
      <c r="H56">
        <v>132.875</v>
      </c>
      <c r="I56">
        <v>-0.25</v>
      </c>
      <c r="J56">
        <v>287.95098039215668</v>
      </c>
      <c r="K56">
        <v>0.41666666666666652</v>
      </c>
      <c r="L56">
        <v>320.25416666666683</v>
      </c>
      <c r="M56">
        <v>-0.39999999999999991</v>
      </c>
      <c r="N56">
        <v>10.4375</v>
      </c>
      <c r="O56">
        <v>1.1499999999999999</v>
      </c>
      <c r="P56">
        <v>-0.39999999999999991</v>
      </c>
      <c r="Q56">
        <v>0.69999999999999973</v>
      </c>
      <c r="R56">
        <v>423.53676470588243</v>
      </c>
      <c r="S56">
        <v>0.48333333333333339</v>
      </c>
      <c r="T56">
        <v>189.49365942028976</v>
      </c>
      <c r="U56">
        <v>2.1</v>
      </c>
      <c r="V56">
        <v>644.95000000000005</v>
      </c>
      <c r="W56">
        <v>2.5333333333333337</v>
      </c>
      <c r="X56">
        <v>881.02499999999998</v>
      </c>
      <c r="Y56">
        <v>0.65000000000000036</v>
      </c>
      <c r="Z56">
        <v>438.77124183006549</v>
      </c>
      <c r="AA56">
        <v>1.7327586206896552</v>
      </c>
      <c r="AB56">
        <v>610.86805555555543</v>
      </c>
      <c r="AC56">
        <v>-3.4000000000000004</v>
      </c>
      <c r="AD56">
        <v>-634.23749999999995</v>
      </c>
      <c r="AE56">
        <v>-3.3722222222222222</v>
      </c>
      <c r="AF56">
        <v>-660.17777777777769</v>
      </c>
      <c r="AG56">
        <v>-1.0999999999999996</v>
      </c>
      <c r="AH56">
        <v>-342.74509803921569</v>
      </c>
      <c r="AI56">
        <v>-2.6074712643678164</v>
      </c>
      <c r="AJ56">
        <v>-555.61011904761904</v>
      </c>
    </row>
    <row r="57" spans="1:36" x14ac:dyDescent="0.3">
      <c r="A57" s="2" t="s">
        <v>59</v>
      </c>
      <c r="B57" s="2">
        <v>30</v>
      </c>
      <c r="C57" s="2">
        <v>1</v>
      </c>
      <c r="D57" s="2">
        <v>38</v>
      </c>
      <c r="E57">
        <v>1.2749999999999999</v>
      </c>
      <c r="F57">
        <v>291.27631578947364</v>
      </c>
      <c r="G57">
        <v>2.85</v>
      </c>
      <c r="H57">
        <v>775.45</v>
      </c>
      <c r="I57">
        <v>0.85263157894736841</v>
      </c>
      <c r="J57">
        <v>280.90000000000009</v>
      </c>
      <c r="K57">
        <v>1.6329856584093876</v>
      </c>
      <c r="L57">
        <v>446.34615384615381</v>
      </c>
      <c r="M57">
        <v>-1.7250000000000001</v>
      </c>
      <c r="N57">
        <v>-459.33834586466162</v>
      </c>
      <c r="O57">
        <v>-2.7749999999999999</v>
      </c>
      <c r="P57">
        <v>-1.7250000000000001</v>
      </c>
      <c r="Q57">
        <v>-1.8578947368421053</v>
      </c>
      <c r="R57">
        <v>-283.29323308270671</v>
      </c>
      <c r="S57">
        <v>-2.1284224250325945</v>
      </c>
      <c r="T57">
        <v>-486.88505747126436</v>
      </c>
      <c r="U57">
        <v>2.0166666666666666</v>
      </c>
      <c r="V57">
        <v>608.9022556390978</v>
      </c>
      <c r="W57">
        <v>0.62222222222222223</v>
      </c>
      <c r="X57">
        <v>171.4785714285714</v>
      </c>
      <c r="Y57">
        <v>1.8362573099415203</v>
      </c>
      <c r="Z57">
        <v>442.33333333333337</v>
      </c>
      <c r="AA57">
        <v>1.485247959824231</v>
      </c>
      <c r="AB57">
        <v>411</v>
      </c>
      <c r="AC57">
        <v>-2.4</v>
      </c>
      <c r="AD57">
        <v>-721.0584795321638</v>
      </c>
      <c r="AE57">
        <v>-0.23888888888888893</v>
      </c>
      <c r="AF57">
        <v>-69.974999999999909</v>
      </c>
      <c r="AG57">
        <v>-2.1754385964912277</v>
      </c>
      <c r="AH57">
        <v>-708.19883040935679</v>
      </c>
      <c r="AI57">
        <v>-1.5994978028876337</v>
      </c>
      <c r="AJ57">
        <v>-513.17904509283824</v>
      </c>
    </row>
    <row r="58" spans="1:36" x14ac:dyDescent="0.3">
      <c r="A58" s="2" t="s">
        <v>60</v>
      </c>
      <c r="B58" s="2">
        <v>30</v>
      </c>
      <c r="C58" s="2">
        <v>1</v>
      </c>
      <c r="D58" s="2">
        <v>34</v>
      </c>
      <c r="E58">
        <v>-1.4555555555555553</v>
      </c>
      <c r="F58">
        <v>-271.88095238095241</v>
      </c>
      <c r="G58">
        <v>-0.45555555555555527</v>
      </c>
      <c r="H58">
        <v>255.8045112781956</v>
      </c>
      <c r="I58">
        <v>-9.9999999999999645E-2</v>
      </c>
      <c r="J58">
        <v>219.86842105263167</v>
      </c>
      <c r="K58">
        <v>-0.64523809523809517</v>
      </c>
      <c r="L58">
        <v>77.246753246753087</v>
      </c>
      <c r="M58">
        <v>-2.1555555555555559</v>
      </c>
      <c r="N58">
        <v>-398.03157894736842</v>
      </c>
      <c r="O58">
        <v>-0.46666666666666634</v>
      </c>
      <c r="P58">
        <v>-2.1555555555555559</v>
      </c>
      <c r="Q58">
        <v>-2.5</v>
      </c>
      <c r="R58">
        <v>76.566666666666606</v>
      </c>
      <c r="S58">
        <v>-1.7452380952380955</v>
      </c>
      <c r="T58">
        <v>-194.91876750700283</v>
      </c>
      <c r="U58">
        <v>0.67777777777777759</v>
      </c>
      <c r="V58">
        <v>-186.11904761904748</v>
      </c>
      <c r="W58">
        <v>0.29999999999999982</v>
      </c>
      <c r="X58">
        <v>-322.19736842105272</v>
      </c>
      <c r="Y58">
        <v>1.1999999999999997</v>
      </c>
      <c r="Z58">
        <v>-211.03508771929842</v>
      </c>
      <c r="AA58">
        <v>0.72528735632183938</v>
      </c>
      <c r="AB58">
        <v>-240.11904761904748</v>
      </c>
      <c r="AC58">
        <v>0.15555555555555545</v>
      </c>
      <c r="AD58">
        <v>-371.70175438596482</v>
      </c>
      <c r="AE58">
        <v>0.19999999999999973</v>
      </c>
      <c r="AF58">
        <v>-556.45098039215668</v>
      </c>
      <c r="AG58">
        <v>-0.90000000000000036</v>
      </c>
      <c r="AH58">
        <v>-350.19166666666661</v>
      </c>
      <c r="AI58">
        <v>-0.19195402298850572</v>
      </c>
      <c r="AJ58">
        <v>-437.85980392156853</v>
      </c>
    </row>
    <row r="59" spans="1:36" x14ac:dyDescent="0.3">
      <c r="A59" s="2" t="s">
        <v>61</v>
      </c>
      <c r="B59" s="2">
        <v>30</v>
      </c>
      <c r="C59" s="2">
        <v>1</v>
      </c>
      <c r="D59" s="2">
        <v>30</v>
      </c>
      <c r="E59">
        <v>2.3611111111111107</v>
      </c>
      <c r="F59">
        <v>714.9375</v>
      </c>
      <c r="G59">
        <v>3.15</v>
      </c>
      <c r="H59">
        <v>787.32222222222208</v>
      </c>
      <c r="I59">
        <v>2.4500000000000002</v>
      </c>
      <c r="J59">
        <v>729.44444444444446</v>
      </c>
      <c r="K59">
        <v>2.6764367816091954</v>
      </c>
      <c r="L59">
        <v>745.2802197802198</v>
      </c>
      <c r="M59">
        <v>-1.9388888888888887</v>
      </c>
      <c r="N59">
        <v>-248.79999999999995</v>
      </c>
      <c r="O59">
        <v>-3</v>
      </c>
      <c r="P59">
        <v>-1.9388888888888887</v>
      </c>
      <c r="Q59">
        <v>-2.9999999999999996</v>
      </c>
      <c r="R59">
        <v>-530.49473684210523</v>
      </c>
      <c r="S59">
        <v>-2.6591954022988511</v>
      </c>
      <c r="T59">
        <v>-399.8554336989032</v>
      </c>
      <c r="U59">
        <v>0.30555555555555536</v>
      </c>
      <c r="V59">
        <v>231.63392857142856</v>
      </c>
      <c r="W59">
        <v>0.64999999999999991</v>
      </c>
      <c r="X59">
        <v>67.1111111111112</v>
      </c>
      <c r="Y59">
        <v>-1.9944444444444445</v>
      </c>
      <c r="Z59">
        <v>-137.55555555555554</v>
      </c>
      <c r="AA59">
        <v>-0.31190476190476168</v>
      </c>
      <c r="AB59">
        <v>40.366923076923058</v>
      </c>
      <c r="AC59">
        <v>-2.0611111111111109</v>
      </c>
      <c r="AD59">
        <v>-297.86666666666679</v>
      </c>
      <c r="AE59">
        <v>-0.79999999999999982</v>
      </c>
      <c r="AF59">
        <v>-83.900000000000091</v>
      </c>
      <c r="AG59">
        <v>1.0444444444444443</v>
      </c>
      <c r="AH59">
        <v>296.8947368421052</v>
      </c>
      <c r="AI59">
        <v>-0.61666666666666625</v>
      </c>
      <c r="AJ59">
        <v>-50.703389830508513</v>
      </c>
    </row>
    <row r="60" spans="1:36" x14ac:dyDescent="0.3">
      <c r="A60" s="2" t="s">
        <v>62</v>
      </c>
      <c r="B60" s="2">
        <v>30</v>
      </c>
      <c r="C60" s="2">
        <v>1</v>
      </c>
      <c r="D60" s="2">
        <v>31</v>
      </c>
      <c r="E60">
        <v>1.1749999999999998</v>
      </c>
      <c r="F60">
        <v>-71.25</v>
      </c>
      <c r="G60">
        <v>2.25</v>
      </c>
      <c r="H60">
        <v>202.6875</v>
      </c>
      <c r="I60">
        <v>1.8000000000000003</v>
      </c>
      <c r="J60">
        <v>-43.722222222222172</v>
      </c>
      <c r="K60">
        <v>1.7761904761904765</v>
      </c>
      <c r="L60">
        <v>46.634920634920718</v>
      </c>
      <c r="M60">
        <v>-0.77499999999999991</v>
      </c>
      <c r="N60">
        <v>-95.266666666666652</v>
      </c>
      <c r="O60">
        <v>-0.5</v>
      </c>
      <c r="P60">
        <v>-0.77499999999999991</v>
      </c>
      <c r="Q60">
        <v>-0.70000000000000018</v>
      </c>
      <c r="R60">
        <v>-300.50833333333333</v>
      </c>
      <c r="S60">
        <v>-0.67619047619047601</v>
      </c>
      <c r="T60">
        <v>-316.86956521739131</v>
      </c>
      <c r="U60">
        <v>0.78333333333333366</v>
      </c>
      <c r="V60">
        <v>382.16666666666669</v>
      </c>
      <c r="W60">
        <v>0.66111111111111098</v>
      </c>
      <c r="X60">
        <v>62.9375</v>
      </c>
      <c r="Y60">
        <v>0.72500000000000009</v>
      </c>
      <c r="Z60">
        <v>570</v>
      </c>
      <c r="AA60">
        <v>0.73623188405797091</v>
      </c>
      <c r="AB60">
        <v>317.96103896103892</v>
      </c>
      <c r="AC60">
        <v>-2.35</v>
      </c>
      <c r="AD60">
        <v>-333.56666666666661</v>
      </c>
      <c r="AE60">
        <v>-1.3444444444444446</v>
      </c>
      <c r="AF60">
        <v>-151.26388888888891</v>
      </c>
      <c r="AG60">
        <v>-2.5249999999999999</v>
      </c>
      <c r="AH60">
        <v>-407.61666666666667</v>
      </c>
      <c r="AI60">
        <v>-1.9992753623188406</v>
      </c>
      <c r="AJ60">
        <v>-287.34782608695662</v>
      </c>
    </row>
    <row r="61" spans="1:36" x14ac:dyDescent="0.3">
      <c r="A61" s="2" t="s">
        <v>63</v>
      </c>
      <c r="B61" s="2">
        <v>30</v>
      </c>
      <c r="C61" s="2">
        <v>1</v>
      </c>
      <c r="D61" s="2">
        <v>37</v>
      </c>
      <c r="E61">
        <v>2.6</v>
      </c>
      <c r="F61">
        <v>869.72222222222194</v>
      </c>
      <c r="G61">
        <v>1.4500000000000002</v>
      </c>
      <c r="H61">
        <v>573.31578947368416</v>
      </c>
      <c r="I61">
        <v>2.2999999999999998</v>
      </c>
      <c r="J61">
        <v>988.20000000000027</v>
      </c>
      <c r="K61">
        <v>2.1017241379310345</v>
      </c>
      <c r="L61">
        <v>808.59225650332723</v>
      </c>
      <c r="M61">
        <v>-2.9444444444444446</v>
      </c>
      <c r="N61">
        <v>-829.91666666666674</v>
      </c>
      <c r="O61">
        <v>-2.1500000000000004</v>
      </c>
      <c r="P61">
        <v>-2.9444444444444446</v>
      </c>
      <c r="Q61">
        <v>-2.4</v>
      </c>
      <c r="R61">
        <v>-750.93571428571431</v>
      </c>
      <c r="S61">
        <v>-2.4844827586206897</v>
      </c>
      <c r="T61">
        <v>-741.74646464646469</v>
      </c>
      <c r="U61">
        <v>2.5</v>
      </c>
      <c r="V61">
        <v>772.33333333333348</v>
      </c>
      <c r="W61">
        <v>2.5611111111111113</v>
      </c>
      <c r="X61">
        <v>567.68421052631584</v>
      </c>
      <c r="Y61">
        <v>2.5</v>
      </c>
      <c r="Z61">
        <v>479.84999999999991</v>
      </c>
      <c r="AA61">
        <v>2.5214285714285714</v>
      </c>
      <c r="AB61">
        <v>611.71578947368437</v>
      </c>
      <c r="AC61">
        <v>-1.7999999999999998</v>
      </c>
      <c r="AD61">
        <v>-668.5333333333333</v>
      </c>
      <c r="AE61">
        <v>-1.6611111111111105</v>
      </c>
      <c r="AF61">
        <v>-583.9738562091502</v>
      </c>
      <c r="AG61">
        <v>-2.0444444444444447</v>
      </c>
      <c r="AH61">
        <v>-778.23888888888882</v>
      </c>
      <c r="AI61">
        <v>-1.8357142857142854</v>
      </c>
      <c r="AJ61">
        <v>-682.05909090909086</v>
      </c>
    </row>
    <row r="62" spans="1:36" x14ac:dyDescent="0.3">
      <c r="A62" s="2" t="s">
        <v>65</v>
      </c>
      <c r="B62" s="2">
        <v>30</v>
      </c>
      <c r="C62" s="2">
        <v>1</v>
      </c>
      <c r="D62" s="2">
        <v>34</v>
      </c>
      <c r="E62">
        <v>-1.0722222222222224</v>
      </c>
      <c r="F62">
        <v>-792.83333333333326</v>
      </c>
      <c r="G62">
        <v>-0.65</v>
      </c>
      <c r="H62">
        <v>-169</v>
      </c>
      <c r="I62">
        <v>0.5</v>
      </c>
      <c r="J62">
        <v>112.75</v>
      </c>
      <c r="K62">
        <v>-0.40689655172413786</v>
      </c>
      <c r="L62">
        <v>-358.09356725146199</v>
      </c>
      <c r="M62">
        <v>0.28333333333333321</v>
      </c>
      <c r="N62">
        <v>-432.04999999999995</v>
      </c>
      <c r="O62">
        <v>-0.14999999999999991</v>
      </c>
      <c r="P62">
        <v>0.28333333333333321</v>
      </c>
      <c r="Q62">
        <v>0.5</v>
      </c>
      <c r="R62">
        <v>-193.39999999999998</v>
      </c>
      <c r="S62">
        <v>0.2091954022988507</v>
      </c>
      <c r="T62">
        <v>-360.96153846153845</v>
      </c>
      <c r="U62">
        <v>-0.14999999999999991</v>
      </c>
      <c r="V62">
        <v>461.9</v>
      </c>
      <c r="W62">
        <v>-1.5277777777777777</v>
      </c>
      <c r="X62">
        <v>-56.5</v>
      </c>
      <c r="Y62">
        <v>-1.125</v>
      </c>
      <c r="Z62">
        <v>-230.5</v>
      </c>
      <c r="AA62">
        <v>-0.94814814814814841</v>
      </c>
      <c r="AB62">
        <v>111.03007518796983</v>
      </c>
      <c r="AC62">
        <v>5.0000000000000044E-2</v>
      </c>
      <c r="AD62">
        <v>467.79999999999995</v>
      </c>
      <c r="AE62">
        <v>0.37222222222222212</v>
      </c>
      <c r="AF62">
        <v>751.2</v>
      </c>
      <c r="AG62">
        <v>-0.5</v>
      </c>
      <c r="AH62">
        <v>534.4</v>
      </c>
      <c r="AI62">
        <v>-7.4074074074075291E-3</v>
      </c>
      <c r="AJ62">
        <v>596.88461538461536</v>
      </c>
    </row>
    <row r="63" spans="1:36" x14ac:dyDescent="0.3">
      <c r="A63" s="2" t="s">
        <v>66</v>
      </c>
      <c r="B63" s="2">
        <v>30</v>
      </c>
      <c r="C63" s="2">
        <v>1</v>
      </c>
      <c r="D63" s="2">
        <v>34</v>
      </c>
      <c r="E63">
        <v>0.76428571428571423</v>
      </c>
      <c r="F63">
        <v>44.549999999999955</v>
      </c>
      <c r="G63">
        <v>0.54999999999999982</v>
      </c>
      <c r="H63">
        <v>2.6333333333333258</v>
      </c>
      <c r="I63">
        <v>1.1999999999999997</v>
      </c>
      <c r="J63">
        <v>423.23333333333335</v>
      </c>
      <c r="K63">
        <v>0.82592592592592595</v>
      </c>
      <c r="L63">
        <v>176.97097242380255</v>
      </c>
      <c r="M63">
        <v>1.2785714285714285</v>
      </c>
      <c r="N63">
        <v>130.51260504201684</v>
      </c>
      <c r="O63">
        <v>0.35000000000000009</v>
      </c>
      <c r="P63">
        <v>1.2785714285714285</v>
      </c>
      <c r="Q63">
        <v>0.25</v>
      </c>
      <c r="R63">
        <v>92.166666666666742</v>
      </c>
      <c r="S63">
        <v>0.57222222222222197</v>
      </c>
      <c r="T63">
        <v>86.043921568627411</v>
      </c>
      <c r="U63">
        <v>-4.9999999999999822E-2</v>
      </c>
      <c r="V63">
        <v>-50.174999999999955</v>
      </c>
      <c r="W63">
        <v>-0.13888888888888884</v>
      </c>
      <c r="X63">
        <v>150.68888888888887</v>
      </c>
      <c r="Y63">
        <v>0.82222222222222241</v>
      </c>
      <c r="Z63">
        <v>57.291666666666629</v>
      </c>
      <c r="AA63">
        <v>0.21111111111111125</v>
      </c>
      <c r="AB63">
        <v>46.930566037735957</v>
      </c>
      <c r="AC63">
        <v>-0.40555555555555545</v>
      </c>
      <c r="AD63">
        <v>-179.79831932773118</v>
      </c>
      <c r="AE63">
        <v>-1.5277777777777777</v>
      </c>
      <c r="AF63">
        <v>-263.9375</v>
      </c>
      <c r="AG63">
        <v>-0.89444444444444482</v>
      </c>
      <c r="AH63">
        <v>-511.42063492063494</v>
      </c>
      <c r="AI63">
        <v>-0.9425925925925922</v>
      </c>
      <c r="AJ63">
        <v>-315.98573975044553</v>
      </c>
    </row>
    <row r="64" spans="1:36" x14ac:dyDescent="0.3">
      <c r="A64" s="2" t="s">
        <v>67</v>
      </c>
      <c r="B64" s="2">
        <v>30</v>
      </c>
      <c r="C64" s="2">
        <v>1</v>
      </c>
      <c r="D64" s="2">
        <v>36</v>
      </c>
      <c r="E64">
        <v>1.1071428571428572</v>
      </c>
      <c r="F64">
        <v>117</v>
      </c>
      <c r="G64">
        <v>1.4</v>
      </c>
      <c r="H64">
        <v>481.73949579831935</v>
      </c>
      <c r="I64">
        <v>0.84999999999999987</v>
      </c>
      <c r="J64">
        <v>83.416666666666629</v>
      </c>
      <c r="K64">
        <v>1.0333333333333334</v>
      </c>
      <c r="L64">
        <v>220.88528138528136</v>
      </c>
      <c r="M64">
        <v>-0.72142857142857131</v>
      </c>
      <c r="N64">
        <v>-213.99999999999994</v>
      </c>
      <c r="O64">
        <v>-0.75714285714285712</v>
      </c>
      <c r="P64">
        <v>-0.72142857142857131</v>
      </c>
      <c r="Q64">
        <v>-1.45</v>
      </c>
      <c r="R64">
        <v>-130.2745098039216</v>
      </c>
      <c r="S64">
        <v>-0.97499999999999987</v>
      </c>
      <c r="T64">
        <v>-214.34640522875816</v>
      </c>
      <c r="U64">
        <v>-0.375</v>
      </c>
      <c r="V64">
        <v>15.833333333333371</v>
      </c>
      <c r="W64">
        <v>1.1714285714285715</v>
      </c>
      <c r="X64">
        <v>293.61764705882354</v>
      </c>
      <c r="Y64">
        <v>0.21666666666666679</v>
      </c>
      <c r="Z64">
        <v>157.78333333333336</v>
      </c>
      <c r="AA64">
        <v>0.34166666666666656</v>
      </c>
      <c r="AB64">
        <v>156.72969187675068</v>
      </c>
      <c r="AC64">
        <v>0.89999999999999991</v>
      </c>
      <c r="AD64">
        <v>260.59999999999997</v>
      </c>
      <c r="AE64">
        <v>-0.24285714285714288</v>
      </c>
      <c r="AF64">
        <v>80</v>
      </c>
      <c r="AG64">
        <v>-0.13888888888888884</v>
      </c>
      <c r="AH64">
        <v>-5.8088235294117112</v>
      </c>
      <c r="AI64">
        <v>0.14166666666666661</v>
      </c>
      <c r="AJ64">
        <v>91.742690058479525</v>
      </c>
    </row>
    <row r="65" spans="1:36" x14ac:dyDescent="0.3">
      <c r="A65" s="2" t="s">
        <v>68</v>
      </c>
      <c r="B65" s="2">
        <v>30</v>
      </c>
      <c r="C65" s="2">
        <v>1</v>
      </c>
      <c r="D65" s="2">
        <v>34</v>
      </c>
      <c r="E65">
        <v>-0.31666666666666643</v>
      </c>
      <c r="F65">
        <v>221.75714285714298</v>
      </c>
      <c r="G65">
        <v>0.79999999999999982</v>
      </c>
      <c r="H65">
        <v>-72.5</v>
      </c>
      <c r="I65">
        <v>-1.1999999999999997</v>
      </c>
      <c r="J65">
        <v>-234.39583333333337</v>
      </c>
      <c r="K65">
        <v>-0.22931034482758639</v>
      </c>
      <c r="L65">
        <v>-34.996240601503814</v>
      </c>
      <c r="M65">
        <v>-0.57222222222222197</v>
      </c>
      <c r="N65">
        <v>-44.980392156862763</v>
      </c>
      <c r="O65">
        <v>-5.0000000000000711E-2</v>
      </c>
      <c r="P65">
        <v>-0.57222222222222197</v>
      </c>
      <c r="Q65">
        <v>0.40000000000000036</v>
      </c>
      <c r="R65">
        <v>552.03361344537814</v>
      </c>
      <c r="S65">
        <v>-6.3218390804597568E-2</v>
      </c>
      <c r="T65">
        <v>105.10296846011147</v>
      </c>
      <c r="U65">
        <v>1.4</v>
      </c>
      <c r="V65">
        <v>260.14285714285711</v>
      </c>
      <c r="W65">
        <v>0.89999999999999991</v>
      </c>
      <c r="X65">
        <v>427.5</v>
      </c>
      <c r="Y65">
        <v>1.2999999999999998</v>
      </c>
      <c r="Z65">
        <v>385.41964285714289</v>
      </c>
      <c r="AA65">
        <v>1.1714285714285715</v>
      </c>
      <c r="AB65">
        <v>352.62781954887225</v>
      </c>
      <c r="AC65">
        <v>0.47499999999999964</v>
      </c>
      <c r="AD65">
        <v>229.14705882352951</v>
      </c>
      <c r="AE65">
        <v>1.4500000000000002</v>
      </c>
      <c r="AF65">
        <v>585.64444444444439</v>
      </c>
      <c r="AG65">
        <v>1.4</v>
      </c>
      <c r="AH65">
        <v>83.948529411764753</v>
      </c>
      <c r="AI65">
        <v>1.166666666666667</v>
      </c>
      <c r="AJ65">
        <v>300.18612244897952</v>
      </c>
    </row>
    <row r="66" spans="1:36" x14ac:dyDescent="0.3">
      <c r="A66" s="2" t="s">
        <v>69</v>
      </c>
      <c r="B66" s="2">
        <v>30</v>
      </c>
      <c r="C66" s="2">
        <v>1</v>
      </c>
      <c r="D66" s="2">
        <v>39</v>
      </c>
      <c r="E66">
        <v>-2.5249999999999999</v>
      </c>
      <c r="F66">
        <v>-631</v>
      </c>
      <c r="G66">
        <v>-1.1000000000000001</v>
      </c>
      <c r="H66">
        <v>-323.5214285714286</v>
      </c>
      <c r="I66">
        <v>1.05</v>
      </c>
      <c r="J66">
        <v>-40.583333333333371</v>
      </c>
      <c r="K66">
        <v>-0.79743589743589771</v>
      </c>
      <c r="L66">
        <v>-311.45833333333326</v>
      </c>
      <c r="M66">
        <v>-1.5499999999999998</v>
      </c>
      <c r="N66">
        <v>-354.92156862745099</v>
      </c>
      <c r="O66">
        <v>-1.3250000000000002</v>
      </c>
      <c r="P66">
        <v>-1.5499999999999998</v>
      </c>
      <c r="Q66">
        <v>-2.8</v>
      </c>
      <c r="R66">
        <v>-592.01754385964921</v>
      </c>
      <c r="S66">
        <v>-1.8589743589743588</v>
      </c>
      <c r="T66">
        <v>-381.15954415954411</v>
      </c>
      <c r="U66">
        <v>0.39999999999999991</v>
      </c>
      <c r="V66">
        <v>142.07142857142867</v>
      </c>
      <c r="W66">
        <v>1.5</v>
      </c>
      <c r="X66">
        <v>152.5214285714286</v>
      </c>
      <c r="Y66">
        <v>-5.0000000000000044E-2</v>
      </c>
      <c r="Z66">
        <v>264.70833333333337</v>
      </c>
      <c r="AA66">
        <v>0.67380952380952408</v>
      </c>
      <c r="AB66">
        <v>199.27651515151513</v>
      </c>
      <c r="AC66">
        <v>-1.9500000000000002</v>
      </c>
      <c r="AD66">
        <v>-575.84033613445365</v>
      </c>
      <c r="AE66">
        <v>-2.8999999999999995</v>
      </c>
      <c r="AF66">
        <v>-482.05555555555554</v>
      </c>
      <c r="AG66">
        <v>-0.90000000000000036</v>
      </c>
      <c r="AH66">
        <v>-215.21578947368425</v>
      </c>
      <c r="AI66">
        <v>-1.9761904761904767</v>
      </c>
      <c r="AJ66">
        <v>-417.51851851851859</v>
      </c>
    </row>
    <row r="67" spans="1:36" x14ac:dyDescent="0.3">
      <c r="A67" s="2" t="s">
        <v>71</v>
      </c>
      <c r="B67" s="2">
        <v>30</v>
      </c>
      <c r="C67" s="2">
        <v>1</v>
      </c>
      <c r="D67" s="2">
        <v>35</v>
      </c>
      <c r="E67">
        <v>-1.2894736842105265</v>
      </c>
      <c r="F67">
        <v>270.57142857142867</v>
      </c>
      <c r="G67">
        <v>-0.94999999999999973</v>
      </c>
      <c r="H67">
        <v>50.344444444444434</v>
      </c>
      <c r="I67">
        <v>0.70000000000000018</v>
      </c>
      <c r="J67">
        <v>313.36315789473679</v>
      </c>
      <c r="K67">
        <v>-0.49818401937046008</v>
      </c>
      <c r="L67">
        <v>200.85145888594161</v>
      </c>
      <c r="M67">
        <v>0.61184210526315796</v>
      </c>
      <c r="N67">
        <v>459.88095238095235</v>
      </c>
      <c r="O67">
        <v>-0.20000000000000018</v>
      </c>
      <c r="P67">
        <v>0.61184210526315796</v>
      </c>
      <c r="Q67">
        <v>-0.64999999999999991</v>
      </c>
      <c r="R67">
        <v>-155.88888888888891</v>
      </c>
      <c r="S67">
        <v>-0.10835351089588396</v>
      </c>
      <c r="T67">
        <v>102.73039215686276</v>
      </c>
      <c r="U67">
        <v>3.3894736842105266</v>
      </c>
      <c r="V67">
        <v>765.375</v>
      </c>
      <c r="W67">
        <v>3.2785714285714285</v>
      </c>
      <c r="X67">
        <v>569.84999999999991</v>
      </c>
      <c r="Y67">
        <v>2.6111111111111112</v>
      </c>
      <c r="Z67">
        <v>602.07017543859638</v>
      </c>
      <c r="AA67">
        <v>3.0338983050847457</v>
      </c>
      <c r="AB67">
        <v>651.93486590038322</v>
      </c>
      <c r="AC67">
        <v>0.56315789473684208</v>
      </c>
      <c r="AD67">
        <v>45.119047619047592</v>
      </c>
      <c r="AE67">
        <v>-7.1428571428571619E-2</v>
      </c>
      <c r="AF67">
        <v>-204.48421052631574</v>
      </c>
      <c r="AG67">
        <v>0.14999999999999991</v>
      </c>
      <c r="AH67">
        <v>114.58333333333337</v>
      </c>
      <c r="AI67">
        <v>0.25945241199478497</v>
      </c>
      <c r="AJ67">
        <v>-3.1382868937048443</v>
      </c>
    </row>
    <row r="68" spans="1:36" x14ac:dyDescent="0.3">
      <c r="A68" s="2" t="s">
        <v>72</v>
      </c>
      <c r="B68" s="2">
        <v>30</v>
      </c>
      <c r="C68" s="2">
        <v>2</v>
      </c>
      <c r="D68" s="2">
        <v>34</v>
      </c>
      <c r="E68">
        <v>1.2611111111111106</v>
      </c>
      <c r="F68">
        <v>483.11111111111109</v>
      </c>
      <c r="G68">
        <v>0.69999999999999973</v>
      </c>
      <c r="H68">
        <v>99.535294117647027</v>
      </c>
      <c r="I68">
        <v>1.1499999999999999</v>
      </c>
      <c r="J68">
        <v>453.97777777777787</v>
      </c>
      <c r="K68">
        <v>1.0183908045977015</v>
      </c>
      <c r="L68">
        <v>336.34025974025963</v>
      </c>
      <c r="M68">
        <v>-1.3888888888888888</v>
      </c>
      <c r="N68">
        <v>146.05000000000007</v>
      </c>
      <c r="O68">
        <v>-0.79999999999999982</v>
      </c>
      <c r="P68">
        <v>-1.3888888888888888</v>
      </c>
      <c r="Q68">
        <v>-0.65000000000000036</v>
      </c>
      <c r="R68">
        <v>151.38888888888891</v>
      </c>
      <c r="S68">
        <v>-0.9224137931034484</v>
      </c>
      <c r="T68">
        <v>314.78844169246645</v>
      </c>
      <c r="U68">
        <v>1.85</v>
      </c>
      <c r="V68">
        <v>69.888888888888914</v>
      </c>
      <c r="W68">
        <v>1.4000000000000001</v>
      </c>
      <c r="X68">
        <v>109.0980392156863</v>
      </c>
      <c r="Y68">
        <v>0.94999999999999973</v>
      </c>
      <c r="Z68">
        <v>-183.48571428571427</v>
      </c>
      <c r="AA68">
        <v>1.4</v>
      </c>
      <c r="AB68">
        <v>-10.00191387559812</v>
      </c>
      <c r="AC68">
        <v>-1.4000000000000004</v>
      </c>
      <c r="AD68">
        <v>-700.42777777777781</v>
      </c>
      <c r="AE68">
        <v>-0.90000000000000036</v>
      </c>
      <c r="AF68">
        <v>-316.74736842105267</v>
      </c>
      <c r="AG68">
        <v>-1.1499999999999995</v>
      </c>
      <c r="AH68">
        <v>-465.59722222222217</v>
      </c>
      <c r="AI68">
        <v>-1.1500000000000004</v>
      </c>
      <c r="AJ68">
        <v>-494.89083820662768</v>
      </c>
    </row>
    <row r="69" spans="1:36" x14ac:dyDescent="0.3">
      <c r="A69" s="2" t="s">
        <v>73</v>
      </c>
      <c r="B69" s="2">
        <v>30</v>
      </c>
      <c r="C69" s="2">
        <v>2</v>
      </c>
      <c r="D69" s="2">
        <v>38</v>
      </c>
      <c r="E69">
        <v>1.7333333333333329</v>
      </c>
      <c r="F69">
        <v>733.42690058479525</v>
      </c>
      <c r="G69">
        <v>3.4000000000000004</v>
      </c>
      <c r="H69">
        <v>1049.5666666666666</v>
      </c>
      <c r="I69">
        <v>2.6277777777777778</v>
      </c>
      <c r="J69">
        <v>817.33333333333326</v>
      </c>
      <c r="K69">
        <v>2.6190476190476191</v>
      </c>
      <c r="L69">
        <v>876.05</v>
      </c>
      <c r="M69">
        <v>-1.6277777777777778</v>
      </c>
      <c r="N69">
        <v>-326.52499999999998</v>
      </c>
      <c r="O69">
        <v>-2.8000000000000003</v>
      </c>
      <c r="P69">
        <v>-1.6277777777777778</v>
      </c>
      <c r="Q69">
        <v>-1.3888888888888888</v>
      </c>
      <c r="R69">
        <v>-369.33333333333337</v>
      </c>
      <c r="S69">
        <v>-1.9690476190476189</v>
      </c>
      <c r="T69">
        <v>-382.4655172413793</v>
      </c>
      <c r="U69">
        <v>0.93333333333333335</v>
      </c>
      <c r="V69">
        <v>-34.065789473684163</v>
      </c>
      <c r="W69">
        <v>0.79999999999999982</v>
      </c>
      <c r="X69">
        <v>105.44444444444446</v>
      </c>
      <c r="Y69">
        <v>1.9277777777777776</v>
      </c>
      <c r="Z69">
        <v>410.38888888888891</v>
      </c>
      <c r="AA69">
        <v>1.1966666666666665</v>
      </c>
      <c r="AB69">
        <v>156.83157894736848</v>
      </c>
      <c r="AC69">
        <v>-0.81666666666666687</v>
      </c>
      <c r="AD69">
        <v>-463.01666666666677</v>
      </c>
      <c r="AE69">
        <v>-0.39999999999999947</v>
      </c>
      <c r="AF69">
        <v>-202.39999999999998</v>
      </c>
      <c r="AG69">
        <v>-1.6111111111111107</v>
      </c>
      <c r="AH69">
        <v>-548.66666666666663</v>
      </c>
      <c r="AI69">
        <v>-0.91666666666666652</v>
      </c>
      <c r="AJ69">
        <v>-386.61448275862062</v>
      </c>
    </row>
    <row r="70" spans="1:36" x14ac:dyDescent="0.3">
      <c r="A70" s="2" t="s">
        <v>74</v>
      </c>
      <c r="B70" s="2">
        <v>30</v>
      </c>
      <c r="C70" s="2">
        <v>2</v>
      </c>
      <c r="D70" s="2">
        <v>33</v>
      </c>
      <c r="E70">
        <v>5.5555555555555358E-3</v>
      </c>
      <c r="F70">
        <v>95.549999999999955</v>
      </c>
      <c r="G70">
        <v>-0.10000000000000009</v>
      </c>
      <c r="H70">
        <v>268.09210526315792</v>
      </c>
      <c r="I70">
        <v>0.20000000000000018</v>
      </c>
      <c r="J70">
        <v>108.92631578947362</v>
      </c>
      <c r="K70">
        <v>2.931034482758621E-2</v>
      </c>
      <c r="L70">
        <v>142.75415070242661</v>
      </c>
      <c r="M70">
        <v>-1.2055555555555553</v>
      </c>
      <c r="N70">
        <v>-404.38596491228077</v>
      </c>
      <c r="O70">
        <v>-1.85</v>
      </c>
      <c r="P70">
        <v>-1.2055555555555553</v>
      </c>
      <c r="Q70">
        <v>-1.5999999999999996</v>
      </c>
      <c r="R70">
        <v>-348.07500000000005</v>
      </c>
      <c r="S70">
        <v>-1.5655172413793106</v>
      </c>
      <c r="T70">
        <v>-375.51517241379315</v>
      </c>
      <c r="U70">
        <v>1.7722222222222221</v>
      </c>
      <c r="V70">
        <v>-141.94999999999993</v>
      </c>
      <c r="W70">
        <v>1.9</v>
      </c>
      <c r="X70">
        <v>387.72932330827064</v>
      </c>
      <c r="Y70">
        <v>2</v>
      </c>
      <c r="Z70">
        <v>172.22368421052636</v>
      </c>
      <c r="AA70">
        <v>1.8857142857142859</v>
      </c>
      <c r="AB70">
        <v>142.68103448275861</v>
      </c>
      <c r="AC70">
        <v>-0.35000000000000009</v>
      </c>
      <c r="AD70">
        <v>-239.72514619883043</v>
      </c>
      <c r="AE70">
        <v>-1.0500000000000003</v>
      </c>
      <c r="AF70">
        <v>-252.78947368421052</v>
      </c>
      <c r="AG70">
        <v>-0.86666666666666714</v>
      </c>
      <c r="AH70">
        <v>-430.29999999999995</v>
      </c>
      <c r="AI70">
        <v>-0.75714285714285667</v>
      </c>
      <c r="AJ70">
        <v>-301.23768472906397</v>
      </c>
    </row>
    <row r="71" spans="1:36" x14ac:dyDescent="0.3">
      <c r="A71" s="2" t="s">
        <v>75</v>
      </c>
      <c r="B71" s="2">
        <v>30</v>
      </c>
      <c r="C71" s="2">
        <v>2</v>
      </c>
      <c r="D71" s="2">
        <v>39</v>
      </c>
      <c r="E71">
        <v>1.121428571428571</v>
      </c>
      <c r="F71">
        <v>117.83333333333326</v>
      </c>
      <c r="G71">
        <v>-0.35000000000000009</v>
      </c>
      <c r="H71">
        <v>-194.13333333333344</v>
      </c>
      <c r="I71">
        <v>0.79999999999999982</v>
      </c>
      <c r="J71">
        <v>104.875</v>
      </c>
      <c r="K71">
        <v>0.40666666666666673</v>
      </c>
      <c r="L71">
        <v>3.0537056928035327</v>
      </c>
      <c r="M71">
        <v>-0.62857142857142856</v>
      </c>
      <c r="N71">
        <v>-333.33333333333348</v>
      </c>
      <c r="O71">
        <v>-5.0000000000000266E-2</v>
      </c>
      <c r="P71">
        <v>-0.62857142857142856</v>
      </c>
      <c r="Q71">
        <v>-0.27499999999999991</v>
      </c>
      <c r="R71">
        <v>-209.39495798319319</v>
      </c>
      <c r="S71">
        <v>-0.26666666666666661</v>
      </c>
      <c r="T71">
        <v>-162.54897959183654</v>
      </c>
      <c r="U71">
        <v>1.6722222222222225</v>
      </c>
      <c r="V71">
        <v>-131.75</v>
      </c>
      <c r="W71">
        <v>1.0499999999999998</v>
      </c>
      <c r="X71">
        <v>-123.26666666666665</v>
      </c>
      <c r="Y71">
        <v>1.7000000000000002</v>
      </c>
      <c r="Z71">
        <v>164.72499999999991</v>
      </c>
      <c r="AA71">
        <v>1.4678160919540229</v>
      </c>
      <c r="AB71">
        <v>-36.132653061224573</v>
      </c>
      <c r="AC71">
        <v>0.31111111111111134</v>
      </c>
      <c r="AD71">
        <v>19.466666666666697</v>
      </c>
      <c r="AE71">
        <v>1.0500000000000003</v>
      </c>
      <c r="AF71">
        <v>-303.5411764705882</v>
      </c>
      <c r="AG71">
        <v>0.25</v>
      </c>
      <c r="AH71">
        <v>-883.97647058823554</v>
      </c>
      <c r="AI71">
        <v>0.54252873563218396</v>
      </c>
      <c r="AJ71">
        <v>-376.17602040816337</v>
      </c>
    </row>
    <row r="72" spans="1:36" x14ac:dyDescent="0.3">
      <c r="A72" s="2" t="s">
        <v>77</v>
      </c>
      <c r="B72" s="2">
        <v>30</v>
      </c>
      <c r="C72" s="2">
        <v>2</v>
      </c>
      <c r="D72" s="2">
        <v>33</v>
      </c>
      <c r="E72">
        <v>-0.7</v>
      </c>
      <c r="F72">
        <v>-224.33333333333334</v>
      </c>
      <c r="G72">
        <v>-0.85</v>
      </c>
      <c r="H72">
        <v>-194.66666666666666</v>
      </c>
      <c r="I72">
        <v>-0.5</v>
      </c>
      <c r="J72">
        <v>-178.57142857142858</v>
      </c>
      <c r="K72">
        <v>-0.68333333333333335</v>
      </c>
      <c r="L72">
        <v>-200.17857142857142</v>
      </c>
      <c r="M72">
        <v>-0.85</v>
      </c>
      <c r="N72">
        <v>-193.92307692307693</v>
      </c>
      <c r="O72">
        <v>-0.6</v>
      </c>
      <c r="P72">
        <v>-0.85</v>
      </c>
      <c r="Q72">
        <v>-0.75</v>
      </c>
      <c r="R72">
        <v>-161.25</v>
      </c>
      <c r="S72">
        <v>-0.73333333333333328</v>
      </c>
      <c r="T72">
        <v>-187.20588235294119</v>
      </c>
      <c r="U72">
        <v>0.6</v>
      </c>
      <c r="V72">
        <v>42.333333333333343</v>
      </c>
      <c r="W72">
        <v>0.73888888888888893</v>
      </c>
      <c r="X72">
        <v>87.666666666666657</v>
      </c>
      <c r="Y72">
        <v>0.35714285714285715</v>
      </c>
      <c r="Z72">
        <v>71.571428571428584</v>
      </c>
      <c r="AA72">
        <v>0.56794871794871793</v>
      </c>
      <c r="AB72">
        <v>68.178571428571416</v>
      </c>
      <c r="AC72">
        <v>0.55000000000000004</v>
      </c>
      <c r="AD72">
        <v>94.589743589743605</v>
      </c>
      <c r="AE72">
        <v>0.15555555555555556</v>
      </c>
      <c r="AF72">
        <v>43.777777777777771</v>
      </c>
      <c r="AG72">
        <v>0.75</v>
      </c>
      <c r="AH72">
        <v>161.25</v>
      </c>
      <c r="AI72">
        <v>0.46410256410256406</v>
      </c>
      <c r="AJ72">
        <v>53.372549019607845</v>
      </c>
    </row>
    <row r="73" spans="1:36" x14ac:dyDescent="0.3">
      <c r="A73" s="2" t="s">
        <v>78</v>
      </c>
      <c r="B73" s="2">
        <v>30</v>
      </c>
      <c r="C73" s="2">
        <v>2</v>
      </c>
      <c r="D73" s="2">
        <v>34</v>
      </c>
      <c r="E73">
        <v>-0.14999999999999991</v>
      </c>
      <c r="F73">
        <v>-11.625</v>
      </c>
      <c r="G73">
        <v>0.80000000000000027</v>
      </c>
      <c r="H73">
        <v>44.733333333333348</v>
      </c>
      <c r="I73">
        <v>1.4499999999999997</v>
      </c>
      <c r="J73">
        <v>-22.994117647058829</v>
      </c>
      <c r="K73">
        <v>0.73218390804597711</v>
      </c>
      <c r="L73">
        <v>6.773148148148266</v>
      </c>
      <c r="M73">
        <v>-0.31111111111111134</v>
      </c>
      <c r="N73">
        <v>-211.55555555555554</v>
      </c>
      <c r="O73">
        <v>-0.90000000000000013</v>
      </c>
      <c r="P73">
        <v>-0.31111111111111134</v>
      </c>
      <c r="Q73">
        <v>-0.64999999999999991</v>
      </c>
      <c r="R73">
        <v>-175.40000000000009</v>
      </c>
      <c r="S73">
        <v>-0.6419540229885059</v>
      </c>
      <c r="T73">
        <v>-145.4021739130435</v>
      </c>
      <c r="U73">
        <v>1.3499999999999999</v>
      </c>
      <c r="V73">
        <v>348.23214285714289</v>
      </c>
      <c r="W73">
        <v>1</v>
      </c>
      <c r="X73">
        <v>168.26666666666665</v>
      </c>
      <c r="Y73">
        <v>1.7055555555555555</v>
      </c>
      <c r="Z73">
        <v>30.044117647058783</v>
      </c>
      <c r="AA73">
        <v>1.3367816091954023</v>
      </c>
      <c r="AB73">
        <v>209.1789215686274</v>
      </c>
      <c r="AC73">
        <v>-1</v>
      </c>
      <c r="AD73">
        <v>-404.33333333333326</v>
      </c>
      <c r="AE73">
        <v>-1.6</v>
      </c>
      <c r="AF73">
        <v>-347.80158730158723</v>
      </c>
      <c r="AG73">
        <v>-1.5944444444444446</v>
      </c>
      <c r="AH73">
        <v>-430.09999999999991</v>
      </c>
      <c r="AI73">
        <v>-1.3925287356321836</v>
      </c>
      <c r="AJ73">
        <v>-395.00167224080269</v>
      </c>
    </row>
    <row r="74" spans="1:36" x14ac:dyDescent="0.3">
      <c r="A74" s="2" t="s">
        <v>79</v>
      </c>
      <c r="B74" s="2">
        <v>30</v>
      </c>
      <c r="C74" s="2">
        <v>2</v>
      </c>
      <c r="D74" s="2">
        <v>38</v>
      </c>
      <c r="E74">
        <v>-3.322222222222222</v>
      </c>
      <c r="F74">
        <v>-688.85263157894724</v>
      </c>
      <c r="G74">
        <v>-4.0999999999999996</v>
      </c>
      <c r="H74">
        <v>-313.5</v>
      </c>
      <c r="I74">
        <v>-1.9000000000000001</v>
      </c>
      <c r="J74">
        <v>181.66666666666674</v>
      </c>
      <c r="K74">
        <v>-3.1206896551724137</v>
      </c>
      <c r="L74">
        <v>-325.68181818181824</v>
      </c>
      <c r="M74">
        <v>1.8333333333333335</v>
      </c>
      <c r="N74">
        <v>593.61818181818182</v>
      </c>
      <c r="O74">
        <v>-1.3499999999999999</v>
      </c>
      <c r="P74">
        <v>1.8333333333333335</v>
      </c>
      <c r="Q74">
        <v>-1</v>
      </c>
      <c r="R74">
        <v>141.10588235294131</v>
      </c>
      <c r="S74">
        <v>-0.21436781609195377</v>
      </c>
      <c r="T74">
        <v>507.82875264270592</v>
      </c>
      <c r="U74">
        <v>1.6999999999999997</v>
      </c>
      <c r="V74">
        <v>85.719298245614027</v>
      </c>
      <c r="W74">
        <v>2.0222222222222221</v>
      </c>
      <c r="X74">
        <v>-493.5</v>
      </c>
      <c r="Y74">
        <v>0.93333333333333357</v>
      </c>
      <c r="Z74">
        <v>-389.25</v>
      </c>
      <c r="AA74">
        <v>1.5357142857142856</v>
      </c>
      <c r="AB74">
        <v>-231.28961038961052</v>
      </c>
      <c r="AC74">
        <v>-0.10000000000000009</v>
      </c>
      <c r="AD74">
        <v>69.18181818181813</v>
      </c>
      <c r="AE74">
        <v>1.0499999999999998</v>
      </c>
      <c r="AF74">
        <v>-442.26666666666665</v>
      </c>
      <c r="AG74">
        <v>1.8555555555555554</v>
      </c>
      <c r="AH74">
        <v>551.29411764705878</v>
      </c>
      <c r="AI74">
        <v>0.92619047619047601</v>
      </c>
      <c r="AJ74">
        <v>162.78488372093034</v>
      </c>
    </row>
    <row r="75" spans="1:36" x14ac:dyDescent="0.3">
      <c r="A75" s="2" t="s">
        <v>80</v>
      </c>
      <c r="B75" s="2">
        <v>30</v>
      </c>
      <c r="C75" s="2">
        <v>2</v>
      </c>
      <c r="D75" s="2">
        <v>32</v>
      </c>
      <c r="E75">
        <v>0.25</v>
      </c>
      <c r="F75">
        <v>524.875</v>
      </c>
      <c r="G75">
        <v>4.9999999999999822E-2</v>
      </c>
      <c r="H75">
        <v>-105.00694444444434</v>
      </c>
      <c r="I75">
        <v>1.8500000000000005</v>
      </c>
      <c r="J75">
        <v>459.56666666666672</v>
      </c>
      <c r="K75">
        <v>0.71666666666666634</v>
      </c>
      <c r="L75">
        <v>298.29559748427664</v>
      </c>
      <c r="M75">
        <v>-1.8</v>
      </c>
      <c r="N75">
        <v>-331.52083333333337</v>
      </c>
      <c r="O75">
        <v>0.14999999999999991</v>
      </c>
      <c r="P75">
        <v>-1.8</v>
      </c>
      <c r="Q75">
        <v>-2.2999999999999998</v>
      </c>
      <c r="R75">
        <v>-774.2</v>
      </c>
      <c r="S75">
        <v>-1.3166666666666669</v>
      </c>
      <c r="T75">
        <v>-198.9041666666667</v>
      </c>
      <c r="U75">
        <v>-0.84999999999999964</v>
      </c>
      <c r="V75">
        <v>-272.75</v>
      </c>
      <c r="W75">
        <v>0.95000000000000018</v>
      </c>
      <c r="X75">
        <v>397.99107142857144</v>
      </c>
      <c r="Y75">
        <v>0.43888888888888866</v>
      </c>
      <c r="Z75">
        <v>-74.999999999999886</v>
      </c>
      <c r="AA75">
        <v>0.17962962962962958</v>
      </c>
      <c r="AB75">
        <v>4.2758310871518006</v>
      </c>
      <c r="AC75">
        <v>1.2666666666666666</v>
      </c>
      <c r="AD75">
        <v>292.33035714285711</v>
      </c>
      <c r="AE75">
        <v>-1.1277777777777778</v>
      </c>
      <c r="AF75">
        <v>-305.59558823529414</v>
      </c>
      <c r="AG75">
        <v>-0.44444444444444464</v>
      </c>
      <c r="AH75">
        <v>415.86666666666667</v>
      </c>
      <c r="AI75">
        <v>-0.10185185185185164</v>
      </c>
      <c r="AJ75">
        <v>120.06250000000011</v>
      </c>
    </row>
    <row r="76" spans="1:36" x14ac:dyDescent="0.3">
      <c r="A76" s="2" t="s">
        <v>81</v>
      </c>
      <c r="B76" s="2">
        <v>30</v>
      </c>
      <c r="C76" s="2">
        <v>2</v>
      </c>
      <c r="D76" s="2">
        <v>30</v>
      </c>
      <c r="E76">
        <v>-2.4</v>
      </c>
      <c r="F76">
        <v>-838.91666666666663</v>
      </c>
      <c r="G76">
        <v>0.67499999999999982</v>
      </c>
      <c r="H76">
        <v>-108.52499999999998</v>
      </c>
      <c r="I76">
        <v>0.125</v>
      </c>
      <c r="J76">
        <v>-173.61111111111114</v>
      </c>
      <c r="K76">
        <v>-3.3333333333333215E-2</v>
      </c>
      <c r="L76">
        <v>-165.09717868338555</v>
      </c>
      <c r="M76">
        <v>-0.44999999999999996</v>
      </c>
      <c r="N76">
        <v>-84.555555555555543</v>
      </c>
      <c r="O76">
        <v>1.85</v>
      </c>
      <c r="P76">
        <v>-0.44999999999999996</v>
      </c>
      <c r="Q76">
        <v>-0.42500000000000004</v>
      </c>
      <c r="R76">
        <v>152.06060606060612</v>
      </c>
      <c r="S76">
        <v>0.67222222222222228</v>
      </c>
      <c r="T76">
        <v>195.59677419354841</v>
      </c>
      <c r="U76">
        <v>0.89999999999999991</v>
      </c>
      <c r="V76">
        <v>159.16666666666663</v>
      </c>
      <c r="W76">
        <v>5.7142857142857384E-2</v>
      </c>
      <c r="X76">
        <v>101.79166666666663</v>
      </c>
      <c r="Y76">
        <v>-2</v>
      </c>
      <c r="Z76">
        <v>-334.8888888888888</v>
      </c>
      <c r="AA76">
        <v>-0.3579710144927537</v>
      </c>
      <c r="AB76">
        <v>-34.755968169761218</v>
      </c>
      <c r="AC76">
        <v>-5.0000000000000044E-2</v>
      </c>
      <c r="AD76">
        <v>40.055555555555543</v>
      </c>
      <c r="AE76">
        <v>-0.24285714285714288</v>
      </c>
      <c r="AF76">
        <v>-232.9545454545455</v>
      </c>
      <c r="AG76">
        <v>0.17500000000000004</v>
      </c>
      <c r="AH76">
        <v>120.87272727272727</v>
      </c>
      <c r="AI76">
        <v>-2.2463768115942084E-2</v>
      </c>
      <c r="AJ76">
        <v>-14.63523573200996</v>
      </c>
    </row>
    <row r="77" spans="1:36" x14ac:dyDescent="0.3">
      <c r="A77" s="2" t="s">
        <v>82</v>
      </c>
      <c r="B77" s="2">
        <v>30</v>
      </c>
      <c r="C77" s="2">
        <v>2</v>
      </c>
      <c r="D77" s="2">
        <v>36</v>
      </c>
      <c r="E77">
        <v>1.9415204678362579</v>
      </c>
      <c r="F77">
        <v>325.77777777777771</v>
      </c>
      <c r="G77">
        <v>0.16111111111111098</v>
      </c>
      <c r="H77">
        <v>152.40277777777783</v>
      </c>
      <c r="I77">
        <v>0.75</v>
      </c>
      <c r="J77">
        <v>91.182352941176418</v>
      </c>
      <c r="K77">
        <v>0.94733656174334158</v>
      </c>
      <c r="L77">
        <v>188.47309573724669</v>
      </c>
      <c r="M77">
        <v>-2.064327485380117</v>
      </c>
      <c r="N77">
        <v>-294.04411764705878</v>
      </c>
      <c r="O77">
        <v>-0.63333333333333308</v>
      </c>
      <c r="P77">
        <v>-2.064327485380117</v>
      </c>
      <c r="Q77">
        <v>-1.8499999999999999</v>
      </c>
      <c r="R77">
        <v>-305.83333333333331</v>
      </c>
      <c r="S77">
        <v>-1.5145278450363195</v>
      </c>
      <c r="T77">
        <v>-281.76470588235287</v>
      </c>
      <c r="U77">
        <v>4.7368421052631504E-2</v>
      </c>
      <c r="V77">
        <v>-87.111111111111086</v>
      </c>
      <c r="W77">
        <v>1.4500000000000002</v>
      </c>
      <c r="X77">
        <v>293.88888888888886</v>
      </c>
      <c r="Y77">
        <v>1.65</v>
      </c>
      <c r="Z77">
        <v>342.83193277310926</v>
      </c>
      <c r="AA77">
        <v>0.97848761408083451</v>
      </c>
      <c r="AB77">
        <v>157.08919382504291</v>
      </c>
      <c r="AC77">
        <v>0.2421052631578946</v>
      </c>
      <c r="AD77">
        <v>-78.563025210084106</v>
      </c>
      <c r="AE77">
        <v>-1.4500000000000002</v>
      </c>
      <c r="AF77">
        <v>-273.5625</v>
      </c>
      <c r="AG77">
        <v>-0.45000000000000018</v>
      </c>
      <c r="AH77">
        <v>-255.85714285714289</v>
      </c>
      <c r="AI77">
        <v>-0.5019556714471971</v>
      </c>
      <c r="AJ77">
        <v>-202.80481283422466</v>
      </c>
    </row>
    <row r="78" spans="1:36" x14ac:dyDescent="0.3">
      <c r="A78" s="2" t="s">
        <v>83</v>
      </c>
      <c r="B78" s="2">
        <v>30</v>
      </c>
      <c r="C78" s="2">
        <v>2</v>
      </c>
      <c r="D78" s="2">
        <v>31</v>
      </c>
      <c r="E78">
        <v>-0.27777777777777768</v>
      </c>
      <c r="F78">
        <v>-9.4166666666667425</v>
      </c>
      <c r="G78">
        <v>0.60000000000000009</v>
      </c>
      <c r="H78">
        <v>447.28571428571445</v>
      </c>
      <c r="I78">
        <v>-1.0777777777777775</v>
      </c>
      <c r="J78">
        <v>220.13461538461547</v>
      </c>
      <c r="K78">
        <v>-0.2238095238095239</v>
      </c>
      <c r="L78">
        <v>226.41185897435889</v>
      </c>
      <c r="M78">
        <v>-0.33888888888888902</v>
      </c>
      <c r="N78">
        <v>348.4666666666667</v>
      </c>
      <c r="O78">
        <v>-1.1000000000000001</v>
      </c>
      <c r="P78">
        <v>-0.33888888888888902</v>
      </c>
      <c r="Q78">
        <v>0.33333333333333348</v>
      </c>
      <c r="R78">
        <v>232.64285714285711</v>
      </c>
      <c r="S78">
        <v>-0.39761904761904754</v>
      </c>
      <c r="T78">
        <v>88.276333789329783</v>
      </c>
      <c r="U78">
        <v>0.75</v>
      </c>
      <c r="V78">
        <v>-146.58333333333326</v>
      </c>
      <c r="W78">
        <v>2.0857142857142854</v>
      </c>
      <c r="X78">
        <v>207.28571428571422</v>
      </c>
      <c r="Y78">
        <v>-2.0333333333333332</v>
      </c>
      <c r="Z78">
        <v>-398.49572649572656</v>
      </c>
      <c r="AA78">
        <v>7.5000000000000178E-2</v>
      </c>
      <c r="AB78">
        <v>-317.17435897435894</v>
      </c>
      <c r="AC78">
        <v>-0.29999999999999982</v>
      </c>
      <c r="AD78">
        <v>-83.552380952380872</v>
      </c>
      <c r="AE78">
        <v>-2.4714285714285711</v>
      </c>
      <c r="AF78">
        <v>-776.14285714285711</v>
      </c>
      <c r="AG78">
        <v>1.8888888888888888</v>
      </c>
      <c r="AH78">
        <v>107.85714285714289</v>
      </c>
      <c r="AI78">
        <v>-0.10833333333333339</v>
      </c>
      <c r="AJ78">
        <v>-346.92339261285929</v>
      </c>
    </row>
    <row r="79" spans="1:36" x14ac:dyDescent="0.3">
      <c r="A79" s="2" t="s">
        <v>84</v>
      </c>
      <c r="B79" s="2">
        <v>30</v>
      </c>
      <c r="C79" s="2">
        <v>2</v>
      </c>
      <c r="D79" s="2">
        <v>33</v>
      </c>
      <c r="E79">
        <v>1.3888888888888888</v>
      </c>
      <c r="F79">
        <v>205.83333333333331</v>
      </c>
      <c r="G79">
        <v>1.1000000000000001</v>
      </c>
      <c r="H79">
        <v>225.85714285714286</v>
      </c>
      <c r="I79">
        <v>0.61111111111111105</v>
      </c>
      <c r="J79">
        <v>99</v>
      </c>
      <c r="K79">
        <v>1.0343915343915344</v>
      </c>
      <c r="L79">
        <v>150.8235294117647</v>
      </c>
      <c r="M79">
        <v>0.55555555555555558</v>
      </c>
      <c r="N79">
        <v>113</v>
      </c>
      <c r="O79">
        <v>0.84444444444444444</v>
      </c>
      <c r="P79">
        <v>0.55555555555555558</v>
      </c>
      <c r="Q79">
        <v>1</v>
      </c>
      <c r="R79">
        <v>215.4</v>
      </c>
      <c r="S79">
        <v>0.80291005291005291</v>
      </c>
      <c r="T79">
        <v>106</v>
      </c>
      <c r="U79">
        <v>-0.61111111111111105</v>
      </c>
      <c r="V79">
        <v>-96.25</v>
      </c>
      <c r="W79">
        <v>-1.1000000000000001</v>
      </c>
      <c r="X79">
        <v>-262.16666666666669</v>
      </c>
      <c r="Y79">
        <v>-0.44444444444444442</v>
      </c>
      <c r="Z79">
        <v>-35.75</v>
      </c>
      <c r="AA79">
        <v>-0.7215836526181354</v>
      </c>
      <c r="AB79">
        <v>-109.78571428571428</v>
      </c>
      <c r="AC79">
        <v>-1.3333333333333333</v>
      </c>
      <c r="AD79">
        <v>-284.57142857142856</v>
      </c>
      <c r="AE79">
        <v>-1.1444444444444444</v>
      </c>
      <c r="AF79">
        <v>-169.83333333333331</v>
      </c>
      <c r="AG79">
        <v>-1</v>
      </c>
      <c r="AH79">
        <v>-187.57142857142858</v>
      </c>
      <c r="AI79">
        <v>-1.1538952745849296</v>
      </c>
      <c r="AJ79">
        <v>-141.30000000000001</v>
      </c>
    </row>
    <row r="80" spans="1:36" x14ac:dyDescent="0.3">
      <c r="A80" s="2" t="s">
        <v>85</v>
      </c>
      <c r="B80" s="2">
        <v>30</v>
      </c>
      <c r="C80" s="2">
        <v>2</v>
      </c>
      <c r="D80" s="2">
        <v>33</v>
      </c>
      <c r="E80">
        <v>1.2944444444444447</v>
      </c>
      <c r="F80">
        <v>188.88235294117658</v>
      </c>
      <c r="G80">
        <v>2.1500000000000004</v>
      </c>
      <c r="H80">
        <v>461.14705882352951</v>
      </c>
      <c r="I80">
        <v>1.25</v>
      </c>
      <c r="J80">
        <v>287.66249999999991</v>
      </c>
      <c r="K80">
        <v>1.5798850574712637</v>
      </c>
      <c r="L80">
        <v>320.62827586206913</v>
      </c>
      <c r="M80">
        <v>-1.1555555555555554</v>
      </c>
      <c r="N80">
        <v>-331.95833333333337</v>
      </c>
      <c r="O80">
        <v>-2.25</v>
      </c>
      <c r="P80">
        <v>-1.1555555555555554</v>
      </c>
      <c r="Q80">
        <v>-1.7999999999999998</v>
      </c>
      <c r="R80">
        <v>-588.33613445378148</v>
      </c>
      <c r="S80">
        <v>-1.7580459770114942</v>
      </c>
      <c r="T80">
        <v>-552.3880288957688</v>
      </c>
      <c r="U80">
        <v>2.25</v>
      </c>
      <c r="V80">
        <v>84.117647058823422</v>
      </c>
      <c r="W80">
        <v>0.85000000000000009</v>
      </c>
      <c r="X80">
        <v>-578.84705882352955</v>
      </c>
      <c r="Y80">
        <v>-5.5555555555555358E-3</v>
      </c>
      <c r="Z80">
        <v>-26.348214285714221</v>
      </c>
      <c r="AA80">
        <v>1.0752873563218395</v>
      </c>
      <c r="AB80">
        <v>-211.91333333333341</v>
      </c>
      <c r="AC80">
        <v>-1.9</v>
      </c>
      <c r="AD80">
        <v>-435.77500000000009</v>
      </c>
      <c r="AE80">
        <v>-0.94999999999999973</v>
      </c>
      <c r="AF80">
        <v>-243.5</v>
      </c>
      <c r="AG80">
        <v>0.41111111111111098</v>
      </c>
      <c r="AH80">
        <v>-29.663865546218403</v>
      </c>
      <c r="AI80">
        <v>-0.86264367816091969</v>
      </c>
      <c r="AJ80">
        <v>-269.86500754147823</v>
      </c>
    </row>
    <row r="81" spans="1:36" x14ac:dyDescent="0.3">
      <c r="A81" s="2" t="s">
        <v>86</v>
      </c>
      <c r="B81" s="2">
        <v>30</v>
      </c>
      <c r="C81" s="2">
        <v>2</v>
      </c>
      <c r="D81" s="2">
        <v>37</v>
      </c>
      <c r="E81">
        <v>2.3388888888888895</v>
      </c>
      <c r="F81">
        <v>-233.91452991452979</v>
      </c>
      <c r="G81">
        <v>2.7499999999999996</v>
      </c>
      <c r="H81">
        <v>10.657142857142844</v>
      </c>
      <c r="I81">
        <v>2.4499999999999997</v>
      </c>
      <c r="J81">
        <v>-61.587499999999977</v>
      </c>
      <c r="K81">
        <v>2.5235632183908048</v>
      </c>
      <c r="L81">
        <v>-86.83319967923012</v>
      </c>
      <c r="M81">
        <v>-0.88888888888888884</v>
      </c>
      <c r="N81">
        <v>-619.98290598290589</v>
      </c>
      <c r="O81">
        <v>-0.89999999999999947</v>
      </c>
      <c r="P81">
        <v>-0.88888888888888884</v>
      </c>
      <c r="Q81">
        <v>-1.5500000000000003</v>
      </c>
      <c r="R81">
        <v>-555.23333333333335</v>
      </c>
      <c r="S81">
        <v>-1.1143678160919541</v>
      </c>
      <c r="T81">
        <v>-579.41297208538595</v>
      </c>
      <c r="U81">
        <v>0.43888888888888866</v>
      </c>
      <c r="V81">
        <v>376.85897435897425</v>
      </c>
      <c r="W81">
        <v>1.35</v>
      </c>
      <c r="X81">
        <v>584</v>
      </c>
      <c r="Y81">
        <v>1.5249999999999999</v>
      </c>
      <c r="Z81">
        <v>578.85416666666674</v>
      </c>
      <c r="AA81">
        <v>1.083333333333333</v>
      </c>
      <c r="AB81">
        <v>510.43574051407575</v>
      </c>
      <c r="AC81">
        <v>-1.666666666666667</v>
      </c>
      <c r="AD81">
        <v>80.427350427350348</v>
      </c>
      <c r="AE81">
        <v>-0.90000000000000036</v>
      </c>
      <c r="AF81">
        <v>-99.785714285714221</v>
      </c>
      <c r="AG81">
        <v>-2.5499999999999998</v>
      </c>
      <c r="AH81">
        <v>-309.14166666666665</v>
      </c>
      <c r="AI81">
        <v>-1.6966666666666663</v>
      </c>
      <c r="AJ81">
        <v>-107.94047619047615</v>
      </c>
    </row>
    <row r="82" spans="1:36" x14ac:dyDescent="0.3">
      <c r="A82" s="2" t="s">
        <v>87</v>
      </c>
      <c r="B82" s="2">
        <v>30</v>
      </c>
      <c r="C82" s="2">
        <v>2</v>
      </c>
      <c r="D82" s="2">
        <v>35</v>
      </c>
      <c r="E82">
        <v>1.3801169590643276</v>
      </c>
      <c r="F82">
        <v>47.77922077922085</v>
      </c>
      <c r="G82">
        <v>0.3508771929824559</v>
      </c>
      <c r="H82">
        <v>-117.45054945054949</v>
      </c>
      <c r="I82">
        <v>0.59999999999999964</v>
      </c>
      <c r="J82">
        <v>243.625</v>
      </c>
      <c r="K82">
        <v>0.78201970443349778</v>
      </c>
      <c r="L82">
        <v>65.184090909091083</v>
      </c>
      <c r="M82">
        <v>-1.9824561403508771</v>
      </c>
      <c r="N82">
        <v>-273.13333333333321</v>
      </c>
      <c r="O82">
        <v>-2.9239766081871288E-2</v>
      </c>
      <c r="P82">
        <v>-1.9824561403508771</v>
      </c>
      <c r="Q82">
        <v>-0.85000000000000009</v>
      </c>
      <c r="R82">
        <v>-182.48333333333335</v>
      </c>
      <c r="S82">
        <v>-0.96305418719211788</v>
      </c>
      <c r="T82">
        <v>-204.58249641319958</v>
      </c>
      <c r="U82">
        <v>1.8421052631578947</v>
      </c>
      <c r="V82">
        <v>768.36363636363626</v>
      </c>
      <c r="W82">
        <v>0.5157894736842108</v>
      </c>
      <c r="X82">
        <v>322.16483516483527</v>
      </c>
      <c r="Y82">
        <v>2.1111111111111112</v>
      </c>
      <c r="Z82">
        <v>30.791666666666742</v>
      </c>
      <c r="AA82">
        <v>1.5</v>
      </c>
      <c r="AB82">
        <v>361.95576923076919</v>
      </c>
      <c r="AC82">
        <v>-1.5842105263157897</v>
      </c>
      <c r="AD82">
        <v>-115.4666666666667</v>
      </c>
      <c r="AE82">
        <v>-0.42631578947368398</v>
      </c>
      <c r="AF82">
        <v>263.5</v>
      </c>
      <c r="AG82">
        <v>-1.9277777777777776</v>
      </c>
      <c r="AH82">
        <v>153.41666666666652</v>
      </c>
      <c r="AI82">
        <v>-1.3275862068965516</v>
      </c>
      <c r="AJ82">
        <v>93.742160278745814</v>
      </c>
    </row>
    <row r="83" spans="1:36" x14ac:dyDescent="0.3">
      <c r="A83" s="2" t="s">
        <v>88</v>
      </c>
      <c r="B83" s="2">
        <v>30</v>
      </c>
      <c r="C83" s="2">
        <v>2</v>
      </c>
      <c r="D83" s="2">
        <v>30</v>
      </c>
      <c r="E83">
        <v>0.64999999999999991</v>
      </c>
      <c r="F83">
        <v>227.70535714285711</v>
      </c>
      <c r="G83">
        <v>0.25</v>
      </c>
      <c r="H83">
        <v>-236.32500000000005</v>
      </c>
      <c r="I83">
        <v>0.16666666666666652</v>
      </c>
      <c r="J83">
        <v>-212.63095238095252</v>
      </c>
      <c r="K83">
        <v>0.34975369458128069</v>
      </c>
      <c r="L83">
        <v>-74.797040169133197</v>
      </c>
      <c r="M83">
        <v>-0.29999999999999982</v>
      </c>
      <c r="N83">
        <v>381.48749999999995</v>
      </c>
      <c r="O83">
        <v>-5.0000000000000266E-2</v>
      </c>
      <c r="P83">
        <v>-0.29999999999999982</v>
      </c>
      <c r="Q83">
        <v>-1.6666666666666665</v>
      </c>
      <c r="R83">
        <v>175.4375</v>
      </c>
      <c r="S83">
        <v>-0.64901477832512322</v>
      </c>
      <c r="T83">
        <v>213.29855072463761</v>
      </c>
      <c r="U83">
        <v>0.75</v>
      </c>
      <c r="V83">
        <v>108.00892857142867</v>
      </c>
      <c r="W83">
        <v>1.85</v>
      </c>
      <c r="X83">
        <v>622.86666666666679</v>
      </c>
      <c r="Y83">
        <v>0.82222222222222241</v>
      </c>
      <c r="Z83">
        <v>562.91666666666674</v>
      </c>
      <c r="AA83">
        <v>1.1597701149425288</v>
      </c>
      <c r="AB83">
        <v>441.71976744186043</v>
      </c>
      <c r="AC83">
        <v>-0.79999999999999982</v>
      </c>
      <c r="AD83">
        <v>-163.90972222222217</v>
      </c>
      <c r="AE83">
        <v>-1.65</v>
      </c>
      <c r="AF83">
        <v>-416.19642857142867</v>
      </c>
      <c r="AG83">
        <v>-0.91111111111111098</v>
      </c>
      <c r="AH83">
        <v>-68.6875</v>
      </c>
      <c r="AI83">
        <v>-1.1390804597701152</v>
      </c>
      <c r="AJ83">
        <v>-206.60225442834121</v>
      </c>
    </row>
    <row r="84" spans="1:36" x14ac:dyDescent="0.3">
      <c r="A84" s="2" t="s">
        <v>89</v>
      </c>
      <c r="B84" s="2">
        <v>30</v>
      </c>
      <c r="C84" s="2">
        <v>2</v>
      </c>
      <c r="D84" s="2">
        <v>39</v>
      </c>
      <c r="E84">
        <v>2.0166666666666671</v>
      </c>
      <c r="F84">
        <v>61.010101010101152</v>
      </c>
      <c r="G84">
        <v>2.4</v>
      </c>
      <c r="H84">
        <v>413.96923076923076</v>
      </c>
      <c r="I84">
        <v>2.4</v>
      </c>
      <c r="J84">
        <v>-19.544444444444252</v>
      </c>
      <c r="K84">
        <v>2.2833333333333332</v>
      </c>
      <c r="L84">
        <v>168.9957983193276</v>
      </c>
      <c r="M84">
        <v>-1.7777777777777777</v>
      </c>
      <c r="N84">
        <v>-1110.5681818181818</v>
      </c>
      <c r="O84">
        <v>-1.8</v>
      </c>
      <c r="P84">
        <v>-1.7777777777777777</v>
      </c>
      <c r="Q84">
        <v>-1.2277777777777779</v>
      </c>
      <c r="R84">
        <v>-788.32727272727277</v>
      </c>
      <c r="S84">
        <v>-1.6119047619047617</v>
      </c>
      <c r="T84">
        <v>-910.20168067226882</v>
      </c>
      <c r="U84">
        <v>0.98333333333333317</v>
      </c>
      <c r="V84">
        <v>935.71212121212113</v>
      </c>
      <c r="W84">
        <v>1.1111111111111072E-2</v>
      </c>
      <c r="X84">
        <v>461.60576923076928</v>
      </c>
      <c r="Y84">
        <v>0.97500000000000009</v>
      </c>
      <c r="Z84">
        <v>1000.6999999999999</v>
      </c>
      <c r="AA84">
        <v>0.63974358974358969</v>
      </c>
      <c r="AB84">
        <v>763.43653250774003</v>
      </c>
      <c r="AC84">
        <v>-2.7777777777777777</v>
      </c>
      <c r="AD84">
        <v>73.595959595959584</v>
      </c>
      <c r="AE84">
        <v>-1.9555555555555553</v>
      </c>
      <c r="AF84">
        <v>-203.94047619047615</v>
      </c>
      <c r="AG84">
        <v>-2.5499999999999998</v>
      </c>
      <c r="AH84">
        <v>-370.02272727272725</v>
      </c>
      <c r="AI84">
        <v>-2.4320512820512818</v>
      </c>
      <c r="AJ84">
        <v>-179.39950980392155</v>
      </c>
    </row>
    <row r="85" spans="1:36" x14ac:dyDescent="0.3">
      <c r="A85" s="2" t="s">
        <v>90</v>
      </c>
      <c r="B85" s="2">
        <v>30</v>
      </c>
      <c r="C85" s="2">
        <v>2</v>
      </c>
      <c r="D85" s="2">
        <v>31</v>
      </c>
      <c r="E85">
        <v>-1.5500000000000003</v>
      </c>
      <c r="F85">
        <v>-650.01754385964921</v>
      </c>
      <c r="G85">
        <v>-1.4500000000000002</v>
      </c>
      <c r="H85">
        <v>-502.34999999999991</v>
      </c>
      <c r="I85">
        <v>-0.65000000000000036</v>
      </c>
      <c r="J85">
        <v>-43.564285714285688</v>
      </c>
      <c r="K85">
        <v>-1.2166666666666672</v>
      </c>
      <c r="L85">
        <v>-411.63841807909614</v>
      </c>
      <c r="M85">
        <v>-0.10000000000000009</v>
      </c>
      <c r="N85">
        <v>293.09473684210536</v>
      </c>
      <c r="O85">
        <v>-0.35000000000000009</v>
      </c>
      <c r="P85">
        <v>-0.10000000000000009</v>
      </c>
      <c r="Q85">
        <v>-1.25</v>
      </c>
      <c r="R85">
        <v>-259.83333333333326</v>
      </c>
      <c r="S85">
        <v>-0.56666666666666687</v>
      </c>
      <c r="T85">
        <v>49.026737967914414</v>
      </c>
      <c r="U85">
        <v>1.1642857142857146</v>
      </c>
      <c r="V85">
        <v>247.88421052631588</v>
      </c>
      <c r="W85">
        <v>7.222222222222241E-2</v>
      </c>
      <c r="X85">
        <v>49.072222222222081</v>
      </c>
      <c r="Y85">
        <v>1.2750000000000004</v>
      </c>
      <c r="Z85">
        <v>135.56428571428569</v>
      </c>
      <c r="AA85">
        <v>0.81666666666666687</v>
      </c>
      <c r="AB85">
        <v>148.40032284100084</v>
      </c>
      <c r="AC85">
        <v>-1.5857142857142854</v>
      </c>
      <c r="AD85">
        <v>-790.89473684210532</v>
      </c>
      <c r="AE85">
        <v>0.69444444444444464</v>
      </c>
      <c r="AF85">
        <v>126.91269841269855</v>
      </c>
      <c r="AG85">
        <v>0</v>
      </c>
      <c r="AH85">
        <v>-36.380952380952522</v>
      </c>
      <c r="AI85">
        <v>-0.22499999999999964</v>
      </c>
      <c r="AJ85">
        <v>-218.35909090909092</v>
      </c>
    </row>
    <row r="86" spans="1:36" x14ac:dyDescent="0.3">
      <c r="A86" s="2" t="s">
        <v>92</v>
      </c>
      <c r="B86" s="2">
        <v>30</v>
      </c>
      <c r="C86" s="2">
        <v>2</v>
      </c>
      <c r="D86" s="2">
        <v>35</v>
      </c>
      <c r="E86">
        <v>0.3277777777777775</v>
      </c>
      <c r="F86">
        <v>450.67226890756297</v>
      </c>
      <c r="G86">
        <v>0.64210526315789451</v>
      </c>
      <c r="H86">
        <v>418.375</v>
      </c>
      <c r="I86">
        <v>0.95000000000000018</v>
      </c>
      <c r="J86">
        <v>654.1875</v>
      </c>
      <c r="K86">
        <v>0.6674459380479254</v>
      </c>
      <c r="L86">
        <v>514.68500443655716</v>
      </c>
      <c r="M86">
        <v>0.66111111111111098</v>
      </c>
      <c r="N86">
        <v>872.19999999999993</v>
      </c>
      <c r="O86">
        <v>-0.4526315789473685</v>
      </c>
      <c r="P86">
        <v>0.66111111111111098</v>
      </c>
      <c r="Q86">
        <v>-0.75</v>
      </c>
      <c r="R86">
        <v>440.60000000000014</v>
      </c>
      <c r="S86">
        <v>-0.21683226183518434</v>
      </c>
      <c r="T86">
        <v>543.72159090909088</v>
      </c>
      <c r="U86">
        <v>1.338888888888889</v>
      </c>
      <c r="V86">
        <v>293.47058823529414</v>
      </c>
      <c r="W86">
        <v>1.2578947368421054</v>
      </c>
      <c r="X86">
        <v>142.57500000000005</v>
      </c>
      <c r="Y86">
        <v>0.64999999999999991</v>
      </c>
      <c r="Z86">
        <v>98.08035714285711</v>
      </c>
      <c r="AA86">
        <v>1.0566919929865575</v>
      </c>
      <c r="AB86">
        <v>156.96173469387759</v>
      </c>
      <c r="AC86">
        <v>-1.7722222222222221</v>
      </c>
      <c r="AD86">
        <v>-595.36666666666667</v>
      </c>
      <c r="AE86">
        <v>-1.8473684210526313</v>
      </c>
      <c r="AF86">
        <v>-221.07142857142856</v>
      </c>
      <c r="AG86">
        <v>-4.9999999999999822E-2</v>
      </c>
      <c r="AH86">
        <v>-479.20000000000005</v>
      </c>
      <c r="AI86">
        <v>-1.1969608416130915</v>
      </c>
      <c r="AJ86">
        <v>-416.56126482213438</v>
      </c>
    </row>
    <row r="87" spans="1:36" x14ac:dyDescent="0.3">
      <c r="A87" s="2" t="s">
        <v>93</v>
      </c>
      <c r="B87" s="2">
        <v>30</v>
      </c>
      <c r="C87" s="2">
        <v>2</v>
      </c>
      <c r="D87" s="2">
        <v>36</v>
      </c>
      <c r="E87">
        <v>3.1166666666666671</v>
      </c>
      <c r="F87">
        <v>642.41880341880346</v>
      </c>
      <c r="G87">
        <v>0.95000000000000018</v>
      </c>
      <c r="H87">
        <v>354.51633986928096</v>
      </c>
      <c r="I87">
        <v>2.4000000000000004</v>
      </c>
      <c r="J87">
        <v>843.37368421052633</v>
      </c>
      <c r="K87">
        <v>2.1413793103448273</v>
      </c>
      <c r="L87">
        <v>622.09183673469374</v>
      </c>
      <c r="M87">
        <v>-3.3111111111111113</v>
      </c>
      <c r="N87">
        <v>-1011.1333333333332</v>
      </c>
      <c r="O87">
        <v>-1.3000000000000003</v>
      </c>
      <c r="P87">
        <v>-3.3111111111111113</v>
      </c>
      <c r="Q87">
        <v>-3.05</v>
      </c>
      <c r="R87">
        <v>-770.07352941176464</v>
      </c>
      <c r="S87">
        <v>-2.5419540229885058</v>
      </c>
      <c r="T87">
        <v>-680.95533769063172</v>
      </c>
      <c r="U87">
        <v>1.8499999999999999</v>
      </c>
      <c r="V87">
        <v>773.35897435897436</v>
      </c>
      <c r="W87">
        <v>2.4500000000000002</v>
      </c>
      <c r="X87">
        <v>838.70588235294122</v>
      </c>
      <c r="Y87">
        <v>3</v>
      </c>
      <c r="Z87">
        <v>756.77631578947376</v>
      </c>
      <c r="AA87">
        <v>2.4333333333333336</v>
      </c>
      <c r="AB87">
        <v>788.86352040816337</v>
      </c>
      <c r="AC87">
        <v>-1.7999999999999998</v>
      </c>
      <c r="AD87">
        <v>-355.86666666666679</v>
      </c>
      <c r="AE87">
        <v>-2.4999999999999996</v>
      </c>
      <c r="AF87">
        <v>-813.50526315789489</v>
      </c>
      <c r="AG87">
        <v>-2.3500000000000005</v>
      </c>
      <c r="AH87">
        <v>-703.07647058823545</v>
      </c>
      <c r="AI87">
        <v>-2.2166666666666668</v>
      </c>
      <c r="AJ87">
        <v>-625.07407407407413</v>
      </c>
    </row>
    <row r="88" spans="1:36" x14ac:dyDescent="0.3">
      <c r="A88" s="2" t="s">
        <v>94</v>
      </c>
      <c r="B88" s="2">
        <v>30</v>
      </c>
      <c r="C88" s="2">
        <v>2</v>
      </c>
      <c r="D88" s="2">
        <v>32</v>
      </c>
      <c r="E88">
        <v>-0.37777777777777777</v>
      </c>
      <c r="F88">
        <v>4.7619047619036792E-2</v>
      </c>
      <c r="G88">
        <v>-0.91666666666666652</v>
      </c>
      <c r="H88">
        <v>-177.33928571428567</v>
      </c>
      <c r="I88">
        <v>-0.84999999999999964</v>
      </c>
      <c r="J88">
        <v>69.277310924369772</v>
      </c>
      <c r="K88">
        <v>-0.70476190476190492</v>
      </c>
      <c r="L88">
        <v>-36.205357142857224</v>
      </c>
      <c r="M88">
        <v>1.3444444444444446</v>
      </c>
      <c r="N88">
        <v>281.67307692307691</v>
      </c>
      <c r="O88">
        <v>1.6111111111111107</v>
      </c>
      <c r="P88">
        <v>1.3444444444444446</v>
      </c>
      <c r="Q88">
        <v>0.85000000000000009</v>
      </c>
      <c r="R88">
        <v>234.91176470588232</v>
      </c>
      <c r="S88">
        <v>1.2714285714285718</v>
      </c>
      <c r="T88">
        <v>368.52272727272725</v>
      </c>
      <c r="U88">
        <v>2.8</v>
      </c>
      <c r="V88">
        <v>423.91666666666663</v>
      </c>
      <c r="W88">
        <v>1.75</v>
      </c>
      <c r="X88">
        <v>410.82499999999999</v>
      </c>
      <c r="Y88">
        <v>1.9249999999999998</v>
      </c>
      <c r="Z88">
        <v>-294.03921568627447</v>
      </c>
      <c r="AA88">
        <v>2.2047619047619049</v>
      </c>
      <c r="AB88">
        <v>242.39583333333337</v>
      </c>
      <c r="AC88">
        <v>0.5</v>
      </c>
      <c r="AD88">
        <v>-351.17307692307691</v>
      </c>
      <c r="AE88">
        <v>-0.20000000000000018</v>
      </c>
      <c r="AF88">
        <v>-306.97619047619048</v>
      </c>
      <c r="AG88">
        <v>1.0499999999999998</v>
      </c>
      <c r="AH88">
        <v>-95.66176470588232</v>
      </c>
      <c r="AI88">
        <v>0.44285714285714262</v>
      </c>
      <c r="AJ88">
        <v>-250.37987012987014</v>
      </c>
    </row>
    <row r="89" spans="1:36" x14ac:dyDescent="0.3">
      <c r="A89" s="2" t="s">
        <v>95</v>
      </c>
      <c r="B89" s="2">
        <v>30</v>
      </c>
      <c r="C89" s="2">
        <v>2</v>
      </c>
      <c r="D89" s="2">
        <v>39</v>
      </c>
      <c r="E89">
        <v>0.28333333333333321</v>
      </c>
      <c r="F89">
        <v>-85.483333333333348</v>
      </c>
      <c r="G89">
        <v>2.7</v>
      </c>
      <c r="H89">
        <v>726.68421052631584</v>
      </c>
      <c r="I89">
        <v>1.85</v>
      </c>
      <c r="J89">
        <v>372.9122807017543</v>
      </c>
      <c r="K89">
        <v>1.6357142857142857</v>
      </c>
      <c r="L89">
        <v>335.080459770115</v>
      </c>
      <c r="M89">
        <v>-0.32222222222222241</v>
      </c>
      <c r="N89">
        <v>135.80451127819549</v>
      </c>
      <c r="O89">
        <v>-2.2999999999999998</v>
      </c>
      <c r="P89">
        <v>-0.32222222222222241</v>
      </c>
      <c r="Q89">
        <v>-1.7222222222222223</v>
      </c>
      <c r="R89">
        <v>-358.00000000000011</v>
      </c>
      <c r="S89">
        <v>-1.4619047619047616</v>
      </c>
      <c r="T89">
        <v>-308.82738095238096</v>
      </c>
      <c r="U89">
        <v>3.15</v>
      </c>
      <c r="V89">
        <v>776.65000000000009</v>
      </c>
      <c r="W89">
        <v>0.60000000000000009</v>
      </c>
      <c r="X89">
        <v>329.21578947368414</v>
      </c>
      <c r="Y89">
        <v>1.95</v>
      </c>
      <c r="Z89">
        <v>502.27819548872179</v>
      </c>
      <c r="AA89">
        <v>1.9</v>
      </c>
      <c r="AB89">
        <v>522.62968515742136</v>
      </c>
      <c r="AC89">
        <v>-1.9999999999999996</v>
      </c>
      <c r="AD89">
        <v>-526.74736842105256</v>
      </c>
      <c r="AE89">
        <v>-0.29999999999999982</v>
      </c>
      <c r="AF89">
        <v>39.221052631578914</v>
      </c>
      <c r="AG89">
        <v>-1.7999999999999998</v>
      </c>
      <c r="AH89">
        <v>-230.43333333333317</v>
      </c>
      <c r="AI89">
        <v>-1.3666666666666671</v>
      </c>
      <c r="AJ89">
        <v>-240.01547619047619</v>
      </c>
    </row>
    <row r="90" spans="1:36" x14ac:dyDescent="0.3">
      <c r="A90" s="2" t="s">
        <v>96</v>
      </c>
      <c r="B90" s="2">
        <v>30</v>
      </c>
      <c r="C90" s="2">
        <v>2</v>
      </c>
      <c r="D90" s="2">
        <v>33</v>
      </c>
      <c r="E90">
        <v>3.2222222222222223</v>
      </c>
      <c r="F90">
        <v>819.61111111111109</v>
      </c>
      <c r="G90">
        <v>2.6499999999999995</v>
      </c>
      <c r="H90">
        <v>684.23333333333335</v>
      </c>
      <c r="I90">
        <v>2.5499999999999998</v>
      </c>
      <c r="J90">
        <v>627.14444444444439</v>
      </c>
      <c r="K90">
        <v>2.806896551724138</v>
      </c>
      <c r="L90">
        <v>710.58173690932313</v>
      </c>
      <c r="M90">
        <v>-2.0166666666666666</v>
      </c>
      <c r="N90">
        <v>-792.88235294117658</v>
      </c>
      <c r="O90">
        <v>-2.1500000000000004</v>
      </c>
      <c r="P90">
        <v>-2.0166666666666666</v>
      </c>
      <c r="Q90">
        <v>-1.9</v>
      </c>
      <c r="R90">
        <v>-573.38888888888891</v>
      </c>
      <c r="S90">
        <v>-2.0333333333333332</v>
      </c>
      <c r="T90">
        <v>-601.23303167420818</v>
      </c>
      <c r="U90">
        <v>0.66666666666666652</v>
      </c>
      <c r="V90">
        <v>18.722222222222172</v>
      </c>
      <c r="W90">
        <v>-0.14999999999999991</v>
      </c>
      <c r="X90">
        <v>-48.619047619047478</v>
      </c>
      <c r="Y90">
        <v>1.4500000000000002</v>
      </c>
      <c r="Z90">
        <v>-3.0444444444442524</v>
      </c>
      <c r="AA90">
        <v>0.64137931034482731</v>
      </c>
      <c r="AB90">
        <v>-8.8518518518519613</v>
      </c>
      <c r="AC90">
        <v>-0.64999999999999991</v>
      </c>
      <c r="AD90">
        <v>131.88235294117658</v>
      </c>
      <c r="AE90">
        <v>-0.34999999999999964</v>
      </c>
      <c r="AF90">
        <v>-0.4705882352941444</v>
      </c>
      <c r="AG90">
        <v>-1.2000000000000002</v>
      </c>
      <c r="AH90">
        <v>-181.88888888888891</v>
      </c>
      <c r="AI90">
        <v>-0.72528735632183938</v>
      </c>
      <c r="AJ90">
        <v>-19.254985754985682</v>
      </c>
    </row>
    <row r="91" spans="1:36" x14ac:dyDescent="0.3">
      <c r="A91" s="2" t="s">
        <v>97</v>
      </c>
      <c r="B91" s="2">
        <v>30</v>
      </c>
      <c r="C91" s="2">
        <v>2</v>
      </c>
      <c r="D91" s="2">
        <v>38</v>
      </c>
      <c r="E91">
        <v>3.8888888888888751E-2</v>
      </c>
      <c r="F91">
        <v>207.33333333333337</v>
      </c>
      <c r="G91">
        <v>-0.30000000000000004</v>
      </c>
      <c r="H91">
        <v>-221.73333333333335</v>
      </c>
      <c r="I91">
        <v>2</v>
      </c>
      <c r="J91">
        <v>467.33928571428572</v>
      </c>
      <c r="K91">
        <v>0.65925925925925899</v>
      </c>
      <c r="L91">
        <v>179.14860681114544</v>
      </c>
      <c r="M91">
        <v>6.1111111111111338E-2</v>
      </c>
      <c r="N91">
        <v>-447.46428571428572</v>
      </c>
      <c r="O91">
        <v>-1.2999999999999998</v>
      </c>
      <c r="P91">
        <v>6.1111111111111338E-2</v>
      </c>
      <c r="Q91">
        <v>0.35000000000000009</v>
      </c>
      <c r="R91">
        <v>135.0151515151515</v>
      </c>
      <c r="S91">
        <v>-0.24629629629629624</v>
      </c>
      <c r="T91">
        <v>-115.88571428571436</v>
      </c>
      <c r="U91">
        <v>1.55</v>
      </c>
      <c r="V91">
        <v>517.66666666666663</v>
      </c>
      <c r="W91">
        <v>-0.22777777777777763</v>
      </c>
      <c r="X91">
        <v>-699.99999999999989</v>
      </c>
      <c r="Y91">
        <v>-0.37777777777777777</v>
      </c>
      <c r="Z91">
        <v>-681.46428571428578</v>
      </c>
      <c r="AA91">
        <v>0.35000000000000009</v>
      </c>
      <c r="AB91">
        <v>-400.73684210526312</v>
      </c>
      <c r="AC91">
        <v>4.9999999999999822E-2</v>
      </c>
      <c r="AD91">
        <v>-462.5</v>
      </c>
      <c r="AE91">
        <v>1.161111111111111</v>
      </c>
      <c r="AF91">
        <v>331.68333333333339</v>
      </c>
      <c r="AG91">
        <v>-2.7777777777777679E-2</v>
      </c>
      <c r="AH91">
        <v>-505.43181818181813</v>
      </c>
      <c r="AI91">
        <v>0.37857142857142856</v>
      </c>
      <c r="AJ91">
        <v>-162.31428571428569</v>
      </c>
    </row>
    <row r="92" spans="1:36" x14ac:dyDescent="0.3">
      <c r="A92" s="2" t="s">
        <v>98</v>
      </c>
      <c r="B92" s="2">
        <v>40</v>
      </c>
      <c r="C92" s="2">
        <v>1</v>
      </c>
      <c r="D92" s="2">
        <v>43</v>
      </c>
      <c r="E92">
        <v>1.361842105263158</v>
      </c>
      <c r="F92">
        <v>949.90000000000009</v>
      </c>
      <c r="G92">
        <v>-0.20000000000000018</v>
      </c>
      <c r="H92">
        <v>644.87301587301567</v>
      </c>
      <c r="I92">
        <v>1.7277777777777779</v>
      </c>
      <c r="J92">
        <v>738.58241758241775</v>
      </c>
      <c r="K92">
        <v>0.93596986817325822</v>
      </c>
      <c r="L92">
        <v>775.61304347826081</v>
      </c>
      <c r="M92">
        <v>-1.9473684210526314</v>
      </c>
      <c r="N92">
        <v>-37.647058823529505</v>
      </c>
      <c r="O92">
        <v>-0.30000000000000027</v>
      </c>
      <c r="P92">
        <v>-1.9473684210526314</v>
      </c>
      <c r="Q92">
        <v>-2.0277777777777777</v>
      </c>
      <c r="R92">
        <v>-389.33333333333348</v>
      </c>
      <c r="S92">
        <v>-1.4048964218455744</v>
      </c>
      <c r="T92">
        <v>-1.0516717325226637</v>
      </c>
      <c r="U92">
        <v>0.36315789473684212</v>
      </c>
      <c r="V92">
        <v>-637.80000000000018</v>
      </c>
      <c r="W92">
        <v>1.4000000000000004</v>
      </c>
      <c r="X92">
        <v>-502.44444444444434</v>
      </c>
      <c r="Y92">
        <v>-0.75</v>
      </c>
      <c r="Z92">
        <v>-161.15384615384619</v>
      </c>
      <c r="AA92">
        <v>0.3418079096045199</v>
      </c>
      <c r="AB92">
        <v>-411.53069053708418</v>
      </c>
      <c r="AC92">
        <v>-0.15263157894736823</v>
      </c>
      <c r="AD92">
        <v>-186.01960784313724</v>
      </c>
      <c r="AE92">
        <v>-1.2999999999999998</v>
      </c>
      <c r="AF92">
        <v>-339.60833333333335</v>
      </c>
      <c r="AG92">
        <v>0.95000000000000018</v>
      </c>
      <c r="AH92">
        <v>224.13333333333344</v>
      </c>
      <c r="AI92">
        <v>-0.17288135593220311</v>
      </c>
      <c r="AJ92">
        <v>-103.99404255319155</v>
      </c>
    </row>
    <row r="93" spans="1:36" x14ac:dyDescent="0.3">
      <c r="A93" s="2" t="s">
        <v>99</v>
      </c>
      <c r="B93" s="2">
        <v>40</v>
      </c>
      <c r="C93" s="2">
        <v>1</v>
      </c>
      <c r="D93" s="2">
        <v>41</v>
      </c>
      <c r="E93">
        <v>-0.875</v>
      </c>
      <c r="F93">
        <v>78.799999999999955</v>
      </c>
      <c r="G93">
        <v>-0.39999999999999991</v>
      </c>
      <c r="H93">
        <v>215.67669172932347</v>
      </c>
      <c r="I93">
        <v>1.7333333333333329</v>
      </c>
      <c r="J93">
        <v>750.125</v>
      </c>
      <c r="K93">
        <v>0.17307692307692291</v>
      </c>
      <c r="L93">
        <v>359.99220779220764</v>
      </c>
      <c r="M93">
        <v>-2.375</v>
      </c>
      <c r="N93">
        <v>-452.97368421052636</v>
      </c>
      <c r="O93">
        <v>-1.8111111111111113</v>
      </c>
      <c r="P93">
        <v>-2.375</v>
      </c>
      <c r="Q93">
        <v>-2.0944444444444441</v>
      </c>
      <c r="R93">
        <v>-374.27450980392166</v>
      </c>
      <c r="S93">
        <v>-2.0846153846153848</v>
      </c>
      <c r="T93">
        <v>-262.55753968253964</v>
      </c>
      <c r="U93">
        <v>2.5277777777777777</v>
      </c>
      <c r="V93">
        <v>-35.633333333333212</v>
      </c>
      <c r="W93">
        <v>1.8444444444444443</v>
      </c>
      <c r="X93">
        <v>306.49473684210523</v>
      </c>
      <c r="Y93">
        <v>1.7000000000000002</v>
      </c>
      <c r="Z93">
        <v>486.25</v>
      </c>
      <c r="AA93">
        <v>2.0357142857142856</v>
      </c>
      <c r="AB93">
        <v>292.60303030303032</v>
      </c>
      <c r="AC93">
        <v>-0.36111111111111116</v>
      </c>
      <c r="AD93">
        <v>-416.09774436090231</v>
      </c>
      <c r="AE93">
        <v>-7.7777777777777501E-2</v>
      </c>
      <c r="AF93">
        <v>-392.87142857142862</v>
      </c>
      <c r="AG93">
        <v>-1.4499999999999997</v>
      </c>
      <c r="AH93">
        <v>-551.55882352941171</v>
      </c>
      <c r="AI93">
        <v>-0.65714285714285703</v>
      </c>
      <c r="AJ93">
        <v>-466.00811688311694</v>
      </c>
    </row>
    <row r="94" spans="1:36" x14ac:dyDescent="0.3">
      <c r="A94" s="2" t="s">
        <v>101</v>
      </c>
      <c r="B94" s="2">
        <v>40</v>
      </c>
      <c r="C94" s="2">
        <v>1</v>
      </c>
      <c r="D94" s="2">
        <v>40</v>
      </c>
      <c r="E94">
        <v>1.9249999999999998</v>
      </c>
      <c r="F94">
        <v>717.95833333333337</v>
      </c>
      <c r="G94">
        <v>0.89999999999999991</v>
      </c>
      <c r="H94">
        <v>529.40522875816987</v>
      </c>
      <c r="I94">
        <v>-0.10000000000000009</v>
      </c>
      <c r="J94">
        <v>515.61428571428576</v>
      </c>
      <c r="K94">
        <v>0.89230769230769269</v>
      </c>
      <c r="L94">
        <v>587.48106060606051</v>
      </c>
      <c r="M94">
        <v>-1.2250000000000001</v>
      </c>
      <c r="N94">
        <v>-93.941176470588289</v>
      </c>
      <c r="O94">
        <v>0</v>
      </c>
      <c r="P94">
        <v>-1.2250000000000001</v>
      </c>
      <c r="Q94">
        <v>0.27499999999999991</v>
      </c>
      <c r="R94">
        <v>759.81111111111113</v>
      </c>
      <c r="S94">
        <v>-0.32564102564102582</v>
      </c>
      <c r="T94">
        <v>173.79931972789109</v>
      </c>
      <c r="U94">
        <v>1.7500000000000002</v>
      </c>
      <c r="V94">
        <v>195.09523809523807</v>
      </c>
      <c r="W94">
        <v>1.9888888888888889</v>
      </c>
      <c r="X94">
        <v>363.8725490196079</v>
      </c>
      <c r="Y94">
        <v>1.75</v>
      </c>
      <c r="Z94">
        <v>206.10000000000002</v>
      </c>
      <c r="AA94">
        <v>1.8172413793103446</v>
      </c>
      <c r="AB94">
        <v>247.87012987012992</v>
      </c>
      <c r="AC94">
        <v>-1.5500000000000003</v>
      </c>
      <c r="AD94">
        <v>-564.85882352941167</v>
      </c>
      <c r="AE94">
        <v>-2.8</v>
      </c>
      <c r="AF94">
        <v>-578.96825396825398</v>
      </c>
      <c r="AG94">
        <v>-0.94999999999999973</v>
      </c>
      <c r="AH94">
        <v>-391.11111111111109</v>
      </c>
      <c r="AI94">
        <v>-1.745977011494253</v>
      </c>
      <c r="AJ94">
        <v>-510.32230823363818</v>
      </c>
    </row>
    <row r="95" spans="1:36" x14ac:dyDescent="0.3">
      <c r="A95" s="2" t="s">
        <v>102</v>
      </c>
      <c r="B95" s="2">
        <v>40</v>
      </c>
      <c r="C95" s="2">
        <v>1</v>
      </c>
      <c r="D95" s="2">
        <v>49</v>
      </c>
      <c r="E95">
        <v>1.7111111111111108</v>
      </c>
      <c r="F95">
        <v>437.51111111111106</v>
      </c>
      <c r="G95">
        <v>1</v>
      </c>
      <c r="H95">
        <v>256.99473684210523</v>
      </c>
      <c r="I95">
        <v>0.5</v>
      </c>
      <c r="J95">
        <v>256.57368421052615</v>
      </c>
      <c r="K95">
        <v>1.0701149425287362</v>
      </c>
      <c r="L95">
        <v>320.87931034482745</v>
      </c>
      <c r="M95">
        <v>-2.9888888888888885</v>
      </c>
      <c r="N95">
        <v>-557.69999999999993</v>
      </c>
      <c r="O95">
        <v>-1.8000000000000003</v>
      </c>
      <c r="P95">
        <v>-2.9888888888888885</v>
      </c>
      <c r="Q95">
        <v>-1.25</v>
      </c>
      <c r="R95">
        <v>-325.62631578947367</v>
      </c>
      <c r="S95">
        <v>-1.9867816091954023</v>
      </c>
      <c r="T95">
        <v>-374.27118644067798</v>
      </c>
      <c r="U95">
        <v>1.1777777777777776</v>
      </c>
      <c r="V95">
        <v>163.60000000000002</v>
      </c>
      <c r="W95">
        <v>1.3555555555555552</v>
      </c>
      <c r="X95">
        <v>97.962406015037573</v>
      </c>
      <c r="Y95">
        <v>1.7000000000000002</v>
      </c>
      <c r="Z95">
        <v>308.02631578947376</v>
      </c>
      <c r="AA95">
        <v>1.3904761904761904</v>
      </c>
      <c r="AB95">
        <v>189.08920539730138</v>
      </c>
      <c r="AC95">
        <v>-0.45555555555555571</v>
      </c>
      <c r="AD95">
        <v>-73.677777777777919</v>
      </c>
      <c r="AE95">
        <v>-0.46666666666666679</v>
      </c>
      <c r="AF95">
        <v>-33.922222222222217</v>
      </c>
      <c r="AG95">
        <v>-0.74999999999999956</v>
      </c>
      <c r="AH95">
        <v>-389.80701754385962</v>
      </c>
      <c r="AI95">
        <v>-0.54523809523809552</v>
      </c>
      <c r="AJ95">
        <v>-163.17325800376636</v>
      </c>
    </row>
    <row r="96" spans="1:36" x14ac:dyDescent="0.3">
      <c r="A96" s="2" t="s">
        <v>103</v>
      </c>
      <c r="B96" s="2">
        <v>40</v>
      </c>
      <c r="C96" s="2">
        <v>1</v>
      </c>
      <c r="D96" s="2">
        <v>45</v>
      </c>
      <c r="E96">
        <v>1.875</v>
      </c>
      <c r="F96">
        <v>-129.91666666666674</v>
      </c>
      <c r="G96">
        <v>2.1499999999999995</v>
      </c>
      <c r="H96">
        <v>-67.5</v>
      </c>
      <c r="I96">
        <v>1.8499999999999996</v>
      </c>
      <c r="J96">
        <v>-107.90909090909099</v>
      </c>
      <c r="K96">
        <v>1.9690476190476187</v>
      </c>
      <c r="L96">
        <v>-93.549999999999955</v>
      </c>
      <c r="M96">
        <v>-2.5249999999999999</v>
      </c>
      <c r="N96">
        <v>-1294.75</v>
      </c>
      <c r="O96">
        <v>-2.6999999999999997</v>
      </c>
      <c r="P96">
        <v>-2.5249999999999999</v>
      </c>
      <c r="Q96">
        <v>-2.9000000000000004</v>
      </c>
      <c r="R96">
        <v>-1327.35</v>
      </c>
      <c r="S96">
        <v>-2.730952380952381</v>
      </c>
      <c r="T96">
        <v>-1357.8789915966386</v>
      </c>
      <c r="U96">
        <v>0.5</v>
      </c>
      <c r="V96">
        <v>806.13095238095241</v>
      </c>
      <c r="W96">
        <v>1.0500000000000003</v>
      </c>
      <c r="X96">
        <v>720.57142857142856</v>
      </c>
      <c r="Y96">
        <v>0.625</v>
      </c>
      <c r="Z96">
        <v>797.07575757575762</v>
      </c>
      <c r="AA96">
        <v>0.75897435897435939</v>
      </c>
      <c r="AB96">
        <v>775.23571428571415</v>
      </c>
      <c r="AC96">
        <v>0.39999999999999991</v>
      </c>
      <c r="AD96">
        <v>791.95833333333326</v>
      </c>
      <c r="AE96">
        <v>-1.1000000000000005</v>
      </c>
      <c r="AF96">
        <v>555.4454545454546</v>
      </c>
      <c r="AG96">
        <v>-1.0249999999999999</v>
      </c>
      <c r="AH96">
        <v>519.125</v>
      </c>
      <c r="AI96">
        <v>-0.59871794871794837</v>
      </c>
      <c r="AJ96">
        <v>610.84505494505493</v>
      </c>
    </row>
    <row r="97" spans="1:36" x14ac:dyDescent="0.3">
      <c r="A97" s="2" t="s">
        <v>104</v>
      </c>
      <c r="B97" s="2">
        <v>40</v>
      </c>
      <c r="C97" s="2">
        <v>1</v>
      </c>
      <c r="D97" s="2">
        <v>40</v>
      </c>
      <c r="E97">
        <v>1.7222222222222219</v>
      </c>
      <c r="F97">
        <v>117.625</v>
      </c>
      <c r="G97">
        <v>1.5947368421052635</v>
      </c>
      <c r="H97">
        <v>110.92929292929284</v>
      </c>
      <c r="I97">
        <v>0.5</v>
      </c>
      <c r="J97">
        <v>-526.88888888888891</v>
      </c>
      <c r="K97">
        <v>1.258934169278997</v>
      </c>
      <c r="L97">
        <v>-100.85096153846143</v>
      </c>
      <c r="M97">
        <v>-1.1111111111111112</v>
      </c>
      <c r="N97">
        <v>-217.29999999999995</v>
      </c>
      <c r="O97">
        <v>-0.85263157894736841</v>
      </c>
      <c r="P97">
        <v>-1.1111111111111112</v>
      </c>
      <c r="Q97">
        <v>-0.39999999999999991</v>
      </c>
      <c r="R97">
        <v>-394.77922077922085</v>
      </c>
      <c r="S97">
        <v>-0.78056426332288398</v>
      </c>
      <c r="T97">
        <v>-583.68007662835248</v>
      </c>
      <c r="U97">
        <v>2.3888888888888888</v>
      </c>
      <c r="V97">
        <v>757</v>
      </c>
      <c r="W97">
        <v>-9.4736842105263452E-2</v>
      </c>
      <c r="X97">
        <v>285.0151515151515</v>
      </c>
      <c r="Y97">
        <v>1.1666666666666665</v>
      </c>
      <c r="Z97">
        <v>964</v>
      </c>
      <c r="AA97">
        <v>1.1548589341692788</v>
      </c>
      <c r="AB97">
        <v>655.28308823529414</v>
      </c>
      <c r="AC97">
        <v>-1.7777777777777777</v>
      </c>
      <c r="AD97">
        <v>239.5</v>
      </c>
      <c r="AE97">
        <v>5.2631578947368585E-2</v>
      </c>
      <c r="AF97">
        <v>1136.3611111111111</v>
      </c>
      <c r="AG97">
        <v>-0.55555555555555536</v>
      </c>
      <c r="AH97">
        <v>377.13636363636374</v>
      </c>
      <c r="AI97">
        <v>-0.77115987460815072</v>
      </c>
      <c r="AJ97">
        <v>546.88378033205618</v>
      </c>
    </row>
    <row r="98" spans="1:36" x14ac:dyDescent="0.3">
      <c r="A98" s="2" t="s">
        <v>105</v>
      </c>
      <c r="B98" s="2">
        <v>40</v>
      </c>
      <c r="C98" s="2">
        <v>1</v>
      </c>
      <c r="D98" s="2">
        <v>46</v>
      </c>
      <c r="E98">
        <v>2.4111111111111105</v>
      </c>
      <c r="F98">
        <v>827.07602339181267</v>
      </c>
      <c r="G98">
        <v>3</v>
      </c>
      <c r="H98">
        <v>1030.5111111111112</v>
      </c>
      <c r="I98">
        <v>2.4500000000000002</v>
      </c>
      <c r="J98">
        <v>924.82222222222208</v>
      </c>
      <c r="K98">
        <v>2.6224137931034486</v>
      </c>
      <c r="L98">
        <v>927.23510971786845</v>
      </c>
      <c r="M98">
        <v>-2.7444444444444445</v>
      </c>
      <c r="N98">
        <v>-634.18421052631584</v>
      </c>
      <c r="O98">
        <v>-3.2</v>
      </c>
      <c r="P98">
        <v>-2.7444444444444445</v>
      </c>
      <c r="Q98">
        <v>-3.0999999999999996</v>
      </c>
      <c r="R98">
        <v>-557.77631578947376</v>
      </c>
      <c r="S98">
        <v>-3.0137931034482759</v>
      </c>
      <c r="T98">
        <v>-642.81896551724139</v>
      </c>
      <c r="U98">
        <v>2.2555555555555555</v>
      </c>
      <c r="V98">
        <v>455.16842105263163</v>
      </c>
      <c r="W98">
        <v>1.8333333333333333</v>
      </c>
      <c r="X98">
        <v>378.05555555555554</v>
      </c>
      <c r="Y98">
        <v>0.56111111111111134</v>
      </c>
      <c r="Z98">
        <v>252.6111111111112</v>
      </c>
      <c r="AA98">
        <v>1.5499999999999998</v>
      </c>
      <c r="AB98">
        <v>348.65454545454554</v>
      </c>
      <c r="AC98">
        <v>-2.8111111111111109</v>
      </c>
      <c r="AD98">
        <v>-625.09356725146199</v>
      </c>
      <c r="AE98">
        <v>-2.1888888888888891</v>
      </c>
      <c r="AF98">
        <v>-570.45555555555575</v>
      </c>
      <c r="AG98">
        <v>-0.20000000000000018</v>
      </c>
      <c r="AH98">
        <v>-8.2514619883040723</v>
      </c>
      <c r="AI98">
        <v>-1.7333333333333329</v>
      </c>
      <c r="AJ98">
        <v>-400.6347381864623</v>
      </c>
    </row>
    <row r="99" spans="1:36" x14ac:dyDescent="0.3">
      <c r="A99" s="2" t="s">
        <v>106</v>
      </c>
      <c r="B99" s="2">
        <v>40</v>
      </c>
      <c r="C99" s="2">
        <v>1</v>
      </c>
      <c r="D99" s="2">
        <v>40</v>
      </c>
      <c r="E99">
        <v>3.1695906432748537</v>
      </c>
      <c r="F99">
        <v>583.28571428571433</v>
      </c>
      <c r="G99">
        <v>2.7777777777777777</v>
      </c>
      <c r="H99">
        <v>1447</v>
      </c>
      <c r="I99">
        <v>2.6166666666666667</v>
      </c>
      <c r="J99">
        <v>904.33333333333326</v>
      </c>
      <c r="K99">
        <v>2.8549905838041432</v>
      </c>
      <c r="L99">
        <v>882.66666666666674</v>
      </c>
      <c r="M99">
        <v>2.0760233918128659</v>
      </c>
      <c r="N99">
        <v>-116.83333333333337</v>
      </c>
      <c r="O99">
        <v>1.6666666666666667</v>
      </c>
      <c r="P99">
        <v>2.0760233918128659</v>
      </c>
      <c r="Q99">
        <v>1.7111111111111112</v>
      </c>
      <c r="R99">
        <v>-554.42857142857144</v>
      </c>
      <c r="S99">
        <v>1.8198367859384807</v>
      </c>
      <c r="T99">
        <v>-386.33333333333337</v>
      </c>
      <c r="U99">
        <v>-3.0473684210526315</v>
      </c>
      <c r="V99">
        <v>-1084.2</v>
      </c>
      <c r="W99">
        <v>-3.2222222222222223</v>
      </c>
      <c r="X99">
        <v>-768.14285714285711</v>
      </c>
      <c r="Y99">
        <v>-1.3499999999999999</v>
      </c>
      <c r="Z99">
        <v>-209.66666666666669</v>
      </c>
      <c r="AA99">
        <v>-2.517825832846289</v>
      </c>
      <c r="AB99">
        <v>-597</v>
      </c>
      <c r="AC99">
        <v>-2.0315789473684212</v>
      </c>
      <c r="AD99">
        <v>347</v>
      </c>
      <c r="AE99">
        <v>-4</v>
      </c>
      <c r="AF99">
        <v>-1098.8333333333333</v>
      </c>
      <c r="AG99">
        <v>-4</v>
      </c>
      <c r="AH99">
        <v>147.875</v>
      </c>
      <c r="AI99">
        <v>-3.3319696084161308</v>
      </c>
      <c r="AJ99">
        <v>151.70000000000005</v>
      </c>
    </row>
    <row r="100" spans="1:36" x14ac:dyDescent="0.3">
      <c r="A100" s="2" t="s">
        <v>107</v>
      </c>
      <c r="B100" s="2">
        <v>40</v>
      </c>
      <c r="C100" s="2">
        <v>1</v>
      </c>
      <c r="D100" s="2">
        <v>46</v>
      </c>
      <c r="E100">
        <v>5</v>
      </c>
      <c r="F100">
        <v>916.75</v>
      </c>
      <c r="G100">
        <v>4.9000000000000004</v>
      </c>
      <c r="H100">
        <v>1043.0999999999999</v>
      </c>
      <c r="I100">
        <v>4.4000000000000004</v>
      </c>
      <c r="J100">
        <v>942.4</v>
      </c>
      <c r="K100">
        <v>4.75</v>
      </c>
      <c r="L100">
        <v>971.03571428571433</v>
      </c>
      <c r="M100">
        <v>2.25</v>
      </c>
      <c r="N100">
        <v>623.42857142857144</v>
      </c>
      <c r="O100">
        <v>2.7</v>
      </c>
      <c r="P100">
        <v>2.25</v>
      </c>
      <c r="Q100">
        <v>2.5</v>
      </c>
      <c r="R100">
        <v>630.625</v>
      </c>
      <c r="S100">
        <v>2.5</v>
      </c>
      <c r="T100">
        <v>612.33333333333337</v>
      </c>
      <c r="U100">
        <v>-1.9</v>
      </c>
      <c r="V100">
        <v>-632.33333333333337</v>
      </c>
      <c r="W100">
        <v>-1.5</v>
      </c>
      <c r="X100">
        <v>-552</v>
      </c>
      <c r="Y100">
        <v>-2.2999999999999998</v>
      </c>
      <c r="Z100">
        <v>-831.5</v>
      </c>
      <c r="AA100">
        <v>-1.9</v>
      </c>
      <c r="AB100">
        <v>-671.94444444444446</v>
      </c>
      <c r="AC100">
        <v>-3.4</v>
      </c>
      <c r="AD100">
        <v>-927.125</v>
      </c>
      <c r="AE100">
        <v>-2.1</v>
      </c>
      <c r="AF100">
        <v>-788</v>
      </c>
      <c r="AG100">
        <v>-2.6</v>
      </c>
      <c r="AH100">
        <v>-689.5</v>
      </c>
      <c r="AI100">
        <v>-2.7</v>
      </c>
      <c r="AJ100">
        <v>-802.77272727272725</v>
      </c>
    </row>
    <row r="101" spans="1:36" x14ac:dyDescent="0.3">
      <c r="A101" s="2" t="s">
        <v>108</v>
      </c>
      <c r="B101" s="2">
        <v>40</v>
      </c>
      <c r="C101" s="2">
        <v>1</v>
      </c>
      <c r="D101" s="2">
        <v>40</v>
      </c>
      <c r="E101">
        <v>1.5499999999999998</v>
      </c>
      <c r="F101">
        <v>-100.51136363636363</v>
      </c>
      <c r="G101">
        <v>0.85000000000000009</v>
      </c>
      <c r="H101">
        <v>108.03571428571433</v>
      </c>
      <c r="I101">
        <v>-0.64444444444444482</v>
      </c>
      <c r="J101">
        <v>-366.01098901098908</v>
      </c>
      <c r="K101">
        <v>0.56296296296296289</v>
      </c>
      <c r="L101">
        <v>-111.34210526315792</v>
      </c>
      <c r="M101">
        <v>-1.3250000000000002</v>
      </c>
      <c r="N101">
        <v>-645.61538461538453</v>
      </c>
      <c r="O101">
        <v>-0.19999999999999973</v>
      </c>
      <c r="P101">
        <v>-1.3250000000000002</v>
      </c>
      <c r="Q101">
        <v>-0.48333333333333339</v>
      </c>
      <c r="R101">
        <v>-305.89743589743591</v>
      </c>
      <c r="S101">
        <v>-0.64259259259259238</v>
      </c>
      <c r="T101">
        <v>-301.98830409356719</v>
      </c>
      <c r="U101">
        <v>5.5555555555555358E-3</v>
      </c>
      <c r="V101">
        <v>75.053030303030255</v>
      </c>
      <c r="W101">
        <v>0.86249999999999982</v>
      </c>
      <c r="X101">
        <v>54.414285714285711</v>
      </c>
      <c r="Y101">
        <v>0.76250000000000018</v>
      </c>
      <c r="Z101">
        <v>178.60839160839168</v>
      </c>
      <c r="AA101">
        <v>0.53333333333333321</v>
      </c>
      <c r="AB101">
        <v>96.069377990430667</v>
      </c>
      <c r="AC101">
        <v>1.0333333333333337</v>
      </c>
      <c r="AD101">
        <v>333.23076923076917</v>
      </c>
      <c r="AE101">
        <v>0.86249999999999982</v>
      </c>
      <c r="AF101">
        <v>233.58333333333337</v>
      </c>
      <c r="AG101">
        <v>0.52499999999999991</v>
      </c>
      <c r="AH101">
        <v>289.31410256410265</v>
      </c>
      <c r="AI101">
        <v>0.80333333333333323</v>
      </c>
      <c r="AJ101">
        <v>285.68349928876239</v>
      </c>
    </row>
    <row r="102" spans="1:36" x14ac:dyDescent="0.3">
      <c r="A102" s="2" t="s">
        <v>109</v>
      </c>
      <c r="B102" s="2">
        <v>40</v>
      </c>
      <c r="C102" s="2">
        <v>1</v>
      </c>
      <c r="D102" s="2">
        <v>46</v>
      </c>
      <c r="E102">
        <v>3.1277777777777778</v>
      </c>
      <c r="F102">
        <v>250.33333333333348</v>
      </c>
      <c r="G102">
        <v>1.4000000000000004</v>
      </c>
      <c r="H102">
        <v>-218.30588235294113</v>
      </c>
      <c r="I102">
        <v>4.5</v>
      </c>
      <c r="J102">
        <v>681.59999999999991</v>
      </c>
      <c r="K102">
        <v>3.0074712643678163</v>
      </c>
      <c r="L102">
        <v>227.04108584005849</v>
      </c>
      <c r="M102">
        <v>-1.7833333333333334</v>
      </c>
      <c r="N102">
        <v>-878.60256410256409</v>
      </c>
      <c r="O102">
        <v>-0.39999999999999991</v>
      </c>
      <c r="P102">
        <v>-1.7833333333333334</v>
      </c>
      <c r="Q102">
        <v>-3.1000000000000005</v>
      </c>
      <c r="R102">
        <v>-1065.0873015873015</v>
      </c>
      <c r="S102">
        <v>-1.7557471264367817</v>
      </c>
      <c r="T102">
        <v>-762.04940711462439</v>
      </c>
      <c r="U102">
        <v>0.89999999999999991</v>
      </c>
      <c r="V102">
        <v>230.5333333333333</v>
      </c>
      <c r="W102">
        <v>2.3888888888888888</v>
      </c>
      <c r="X102">
        <v>-281.96078431372553</v>
      </c>
      <c r="Y102">
        <v>1.4</v>
      </c>
      <c r="Z102">
        <v>-506.59999999999991</v>
      </c>
      <c r="AA102">
        <v>1.6055555555555556</v>
      </c>
      <c r="AB102">
        <v>-112.6711798839458</v>
      </c>
      <c r="AC102">
        <v>0.82500000000000018</v>
      </c>
      <c r="AD102">
        <v>1.2692307692307168</v>
      </c>
      <c r="AE102">
        <v>1.0111111111111111</v>
      </c>
      <c r="AF102">
        <v>-24.133333333333439</v>
      </c>
      <c r="AG102">
        <v>1.3000000000000003</v>
      </c>
      <c r="AH102">
        <v>-263.85555555555561</v>
      </c>
      <c r="AI102">
        <v>1.0277777777777781</v>
      </c>
      <c r="AJ102">
        <v>-115.66387959866233</v>
      </c>
    </row>
    <row r="103" spans="1:36" x14ac:dyDescent="0.3">
      <c r="A103" s="2" t="s">
        <v>110</v>
      </c>
      <c r="B103" s="2">
        <v>40</v>
      </c>
      <c r="C103" s="2">
        <v>1</v>
      </c>
      <c r="D103" s="2">
        <v>46</v>
      </c>
      <c r="E103">
        <v>1.7055555555555553</v>
      </c>
      <c r="F103">
        <v>408.67320261437908</v>
      </c>
      <c r="G103">
        <v>1.2500000000000004</v>
      </c>
      <c r="H103">
        <v>232.75882352941176</v>
      </c>
      <c r="I103">
        <v>1.5000000000000004</v>
      </c>
      <c r="J103">
        <v>22.376923076923049</v>
      </c>
      <c r="K103">
        <v>1.4701149425287361</v>
      </c>
      <c r="L103">
        <v>221.81144534115924</v>
      </c>
      <c r="M103">
        <v>-1.7444444444444442</v>
      </c>
      <c r="N103">
        <v>-445.82500000000005</v>
      </c>
      <c r="O103">
        <v>-1.25</v>
      </c>
      <c r="P103">
        <v>-1.7444444444444442</v>
      </c>
      <c r="Q103">
        <v>-1.1000000000000001</v>
      </c>
      <c r="R103">
        <v>-488.72916666666663</v>
      </c>
      <c r="S103">
        <v>-1.3477011494252871</v>
      </c>
      <c r="T103">
        <v>-531.21739130434787</v>
      </c>
      <c r="U103">
        <v>0.75</v>
      </c>
      <c r="V103">
        <v>-280.78431372549016</v>
      </c>
      <c r="W103">
        <v>1.1499999999999999</v>
      </c>
      <c r="X103">
        <v>-244.85882352941167</v>
      </c>
      <c r="Y103">
        <v>1.1000000000000001</v>
      </c>
      <c r="Z103">
        <v>413.06593406593402</v>
      </c>
      <c r="AA103">
        <v>1</v>
      </c>
      <c r="AB103">
        <v>-9.9148936170213346</v>
      </c>
      <c r="AC103">
        <v>-0.40000000000000036</v>
      </c>
      <c r="AD103">
        <v>-643.20833333333326</v>
      </c>
      <c r="AE103">
        <v>-0.75</v>
      </c>
      <c r="AF103">
        <v>-239.01785714285711</v>
      </c>
      <c r="AG103">
        <v>-0.5</v>
      </c>
      <c r="AH103">
        <v>-15.715277777777828</v>
      </c>
      <c r="AI103">
        <v>-0.55000000000000027</v>
      </c>
      <c r="AJ103">
        <v>-268.43478260869574</v>
      </c>
    </row>
    <row r="104" spans="1:36" x14ac:dyDescent="0.3">
      <c r="A104" s="2" t="s">
        <v>111</v>
      </c>
      <c r="B104" s="2">
        <v>40</v>
      </c>
      <c r="C104" s="2">
        <v>1</v>
      </c>
      <c r="D104" s="2">
        <v>46</v>
      </c>
      <c r="E104">
        <v>3.2302631578947367</v>
      </c>
      <c r="F104">
        <v>445.25</v>
      </c>
      <c r="G104">
        <v>1.8333333333333335</v>
      </c>
      <c r="H104">
        <v>-75.75</v>
      </c>
      <c r="I104">
        <v>3.2166666666666663</v>
      </c>
      <c r="J104">
        <v>454.08333333333337</v>
      </c>
      <c r="K104">
        <v>2.743155149934811</v>
      </c>
      <c r="L104">
        <v>236.18999999999994</v>
      </c>
      <c r="M104">
        <v>0.55921052631578938</v>
      </c>
      <c r="N104">
        <v>-64</v>
      </c>
      <c r="O104">
        <v>1.2333333333333334</v>
      </c>
      <c r="P104">
        <v>0.55921052631578938</v>
      </c>
      <c r="Q104">
        <v>0.84444444444444444</v>
      </c>
      <c r="R104">
        <v>-97.800000000000011</v>
      </c>
      <c r="S104">
        <v>0.88461538461538458</v>
      </c>
      <c r="T104">
        <v>-98.947368421052602</v>
      </c>
      <c r="U104">
        <v>-0.77192982456140358</v>
      </c>
      <c r="V104">
        <v>-125.08928571428567</v>
      </c>
      <c r="W104">
        <v>0.16666666666666674</v>
      </c>
      <c r="X104">
        <v>229.875</v>
      </c>
      <c r="Y104">
        <v>-0.99444444444444446</v>
      </c>
      <c r="Z104">
        <v>-102.41666666666663</v>
      </c>
      <c r="AA104">
        <v>-0.53232893910860002</v>
      </c>
      <c r="AB104">
        <v>48.438235294117703</v>
      </c>
      <c r="AC104">
        <v>9.3567251461988299E-2</v>
      </c>
      <c r="AD104">
        <v>232.60000000000002</v>
      </c>
      <c r="AE104">
        <v>0.43333333333333346</v>
      </c>
      <c r="AF104">
        <v>611.10714285714289</v>
      </c>
      <c r="AG104">
        <v>-0.84444444444444444</v>
      </c>
      <c r="AH104">
        <v>-379.33333333333337</v>
      </c>
      <c r="AI104">
        <v>-0.11111111111111116</v>
      </c>
      <c r="AJ104">
        <v>215.89912280701748</v>
      </c>
    </row>
    <row r="105" spans="1:36" x14ac:dyDescent="0.3">
      <c r="A105" s="2" t="s">
        <v>112</v>
      </c>
      <c r="B105" s="2">
        <v>40</v>
      </c>
      <c r="C105" s="2">
        <v>1</v>
      </c>
      <c r="D105" s="2">
        <v>46</v>
      </c>
      <c r="E105">
        <v>1.2555555555555555</v>
      </c>
      <c r="F105">
        <v>211.83333333333326</v>
      </c>
      <c r="G105">
        <v>1.1999999999999997</v>
      </c>
      <c r="H105">
        <v>797.7619047619047</v>
      </c>
      <c r="I105">
        <v>1.75</v>
      </c>
      <c r="J105">
        <v>481.41666666666663</v>
      </c>
      <c r="K105">
        <v>1.4109195402298851</v>
      </c>
      <c r="L105">
        <v>483.56038647343007</v>
      </c>
      <c r="M105">
        <v>1.2555555555555555</v>
      </c>
      <c r="N105">
        <v>7.4166666666666288</v>
      </c>
      <c r="O105">
        <v>0.75</v>
      </c>
      <c r="P105">
        <v>1.2555555555555555</v>
      </c>
      <c r="Q105">
        <v>0.14999999999999991</v>
      </c>
      <c r="R105">
        <v>345.56862745098033</v>
      </c>
      <c r="S105">
        <v>0.70574712643678161</v>
      </c>
      <c r="T105">
        <v>333.01302325581401</v>
      </c>
      <c r="U105">
        <v>0.69999999999999973</v>
      </c>
      <c r="V105">
        <v>-381.08333333333326</v>
      </c>
      <c r="W105">
        <v>1.4000000000000001</v>
      </c>
      <c r="X105">
        <v>189.26666666666665</v>
      </c>
      <c r="Y105">
        <v>0.80555555555555558</v>
      </c>
      <c r="Z105">
        <v>192.93333333333339</v>
      </c>
      <c r="AA105">
        <v>0.96839080459770099</v>
      </c>
      <c r="AB105">
        <v>30.222222222222172</v>
      </c>
      <c r="AC105">
        <v>-1.2000000000000002</v>
      </c>
      <c r="AD105">
        <v>-362.29166666666663</v>
      </c>
      <c r="AE105">
        <v>-2.1500000000000004</v>
      </c>
      <c r="AF105">
        <v>-652.58571428571429</v>
      </c>
      <c r="AG105">
        <v>-0.92777777777777759</v>
      </c>
      <c r="AH105">
        <v>-639.36029411764707</v>
      </c>
      <c r="AI105">
        <v>-1.4298850574712643</v>
      </c>
      <c r="AJ105">
        <v>-563.59302325581393</v>
      </c>
    </row>
    <row r="106" spans="1:36" x14ac:dyDescent="0.3">
      <c r="A106" s="2" t="s">
        <v>113</v>
      </c>
      <c r="B106" s="2">
        <v>40</v>
      </c>
      <c r="C106" s="2">
        <v>1</v>
      </c>
      <c r="D106" s="2">
        <v>40</v>
      </c>
      <c r="E106">
        <v>-0.15789473684210531</v>
      </c>
      <c r="F106">
        <v>314.25</v>
      </c>
      <c r="G106">
        <v>1.1499999999999999</v>
      </c>
      <c r="H106">
        <v>407.52500000000009</v>
      </c>
      <c r="I106">
        <v>1.0166666666666666</v>
      </c>
      <c r="J106">
        <v>136.43137254901967</v>
      </c>
      <c r="K106">
        <v>0.68825665859564156</v>
      </c>
      <c r="L106">
        <v>272.44384057971024</v>
      </c>
      <c r="M106">
        <v>0.42690058479532178</v>
      </c>
      <c r="N106">
        <v>-194.13095238095252</v>
      </c>
      <c r="O106">
        <v>-1.5000000000000002</v>
      </c>
      <c r="P106">
        <v>0.42690058479532178</v>
      </c>
      <c r="Q106">
        <v>-1.7944444444444445</v>
      </c>
      <c r="R106">
        <v>-231.10000000000002</v>
      </c>
      <c r="S106">
        <v>-0.97760290556900742</v>
      </c>
      <c r="T106">
        <v>-223.44897959183663</v>
      </c>
      <c r="U106">
        <v>1.0578947368421052</v>
      </c>
      <c r="V106">
        <v>-127.15000000000009</v>
      </c>
      <c r="W106">
        <v>0.54999999999999982</v>
      </c>
      <c r="X106">
        <v>-152.40000000000009</v>
      </c>
      <c r="Y106">
        <v>4.9999999999999822E-2</v>
      </c>
      <c r="Z106">
        <v>-432.76470588235293</v>
      </c>
      <c r="AA106">
        <v>0.54745762711864421</v>
      </c>
      <c r="AB106">
        <v>-239.25833333333344</v>
      </c>
      <c r="AC106">
        <v>0.78421052631578947</v>
      </c>
      <c r="AD106">
        <v>490.25000000000011</v>
      </c>
      <c r="AE106">
        <v>2.3000000000000003</v>
      </c>
      <c r="AF106">
        <v>724.63529411764705</v>
      </c>
      <c r="AG106">
        <v>2.0499999999999998</v>
      </c>
      <c r="AH106">
        <v>183.29999999999995</v>
      </c>
      <c r="AI106">
        <v>1.7180790960451979</v>
      </c>
      <c r="AJ106">
        <v>429.57397959183663</v>
      </c>
    </row>
    <row r="107" spans="1:36" x14ac:dyDescent="0.3">
      <c r="A107" s="2" t="s">
        <v>114</v>
      </c>
      <c r="B107" s="2">
        <v>40</v>
      </c>
      <c r="C107" s="2">
        <v>1</v>
      </c>
      <c r="D107" s="2">
        <v>42</v>
      </c>
      <c r="E107">
        <v>2.2277777777777779</v>
      </c>
      <c r="F107">
        <v>-85.583333333333485</v>
      </c>
      <c r="G107">
        <v>1.25</v>
      </c>
      <c r="H107">
        <v>-108.03846153846143</v>
      </c>
      <c r="I107">
        <v>1.8499999999999996</v>
      </c>
      <c r="J107">
        <v>-242.79797979797991</v>
      </c>
      <c r="K107">
        <v>1.7729885057471262</v>
      </c>
      <c r="L107">
        <v>-139.70238095238096</v>
      </c>
      <c r="M107">
        <v>-1.1444444444444448</v>
      </c>
      <c r="N107">
        <v>-1136.4583333333333</v>
      </c>
      <c r="O107">
        <v>-1.65</v>
      </c>
      <c r="P107">
        <v>-1.1444444444444448</v>
      </c>
      <c r="Q107">
        <v>-1.4</v>
      </c>
      <c r="R107">
        <v>-1486.8999999999999</v>
      </c>
      <c r="S107">
        <v>-1.4097701149425288</v>
      </c>
      <c r="T107">
        <v>-1243.8519813519813</v>
      </c>
      <c r="U107">
        <v>1.2374999999999998</v>
      </c>
      <c r="V107">
        <v>1039.4166666666667</v>
      </c>
      <c r="W107">
        <v>1.9874999999999998</v>
      </c>
      <c r="X107">
        <v>1089.1813186813185</v>
      </c>
      <c r="Y107">
        <v>2.8375000000000004</v>
      </c>
      <c r="Z107">
        <v>1459.8090909090911</v>
      </c>
      <c r="AA107">
        <v>2.020833333333333</v>
      </c>
      <c r="AB107">
        <v>1180.2982456140353</v>
      </c>
      <c r="AC107">
        <v>-0.79999999999999982</v>
      </c>
      <c r="AD107">
        <v>482.02083333333326</v>
      </c>
      <c r="AE107">
        <v>-0.88750000000000018</v>
      </c>
      <c r="AF107">
        <v>401.58522727272725</v>
      </c>
      <c r="AG107">
        <v>-1.4</v>
      </c>
      <c r="AH107">
        <v>759.09999999999991</v>
      </c>
      <c r="AI107">
        <v>-1.0291666666666663</v>
      </c>
      <c r="AJ107">
        <v>537.53787878787875</v>
      </c>
    </row>
    <row r="108" spans="1:36" x14ac:dyDescent="0.3">
      <c r="A108" s="2" t="s">
        <v>115</v>
      </c>
      <c r="B108" s="2">
        <v>40</v>
      </c>
      <c r="C108" s="2">
        <v>1</v>
      </c>
      <c r="D108" s="2">
        <v>48</v>
      </c>
      <c r="E108">
        <v>0.40935672514619892</v>
      </c>
      <c r="F108">
        <v>-63.022727272727252</v>
      </c>
      <c r="G108">
        <v>0.94736842105263142</v>
      </c>
      <c r="H108">
        <v>37.900000000000091</v>
      </c>
      <c r="I108">
        <v>1.6166666666666667</v>
      </c>
      <c r="J108">
        <v>387.01428571428573</v>
      </c>
      <c r="K108">
        <v>0.99872286079182615</v>
      </c>
      <c r="L108">
        <v>96.219662058371568</v>
      </c>
      <c r="M108">
        <v>0.33333333333333348</v>
      </c>
      <c r="N108">
        <v>126.16666666666674</v>
      </c>
      <c r="O108">
        <v>-2.9239766081871288E-2</v>
      </c>
      <c r="P108">
        <v>0.33333333333333348</v>
      </c>
      <c r="Q108">
        <v>0.27222222222222214</v>
      </c>
      <c r="R108">
        <v>194.72727272727275</v>
      </c>
      <c r="S108">
        <v>0.18965517241379315</v>
      </c>
      <c r="T108">
        <v>177.90537634408588</v>
      </c>
      <c r="U108">
        <v>0.76842105263157867</v>
      </c>
      <c r="V108">
        <v>441.12987012987014</v>
      </c>
      <c r="W108">
        <v>0.60818713450292394</v>
      </c>
      <c r="X108">
        <v>713.59999999999991</v>
      </c>
      <c r="Y108">
        <v>0.76428571428571401</v>
      </c>
      <c r="Z108">
        <v>380.45000000000005</v>
      </c>
      <c r="AA108">
        <v>0.67506631299734754</v>
      </c>
      <c r="AB108">
        <v>506.74952561669841</v>
      </c>
      <c r="AC108">
        <v>-2.5999999999999996</v>
      </c>
      <c r="AD108">
        <v>-339.20000000000005</v>
      </c>
      <c r="AE108">
        <v>-2.8596491228070171</v>
      </c>
      <c r="AF108">
        <v>-41.922222222222217</v>
      </c>
      <c r="AG108">
        <v>-2.9071428571428566</v>
      </c>
      <c r="AH108">
        <v>-211.58441558441564</v>
      </c>
      <c r="AI108">
        <v>-2.7665782493368698</v>
      </c>
      <c r="AJ108">
        <v>-189.22332506203475</v>
      </c>
    </row>
    <row r="109" spans="1:36" x14ac:dyDescent="0.3">
      <c r="A109" s="2" t="s">
        <v>116</v>
      </c>
      <c r="B109" s="2">
        <v>40</v>
      </c>
      <c r="C109" s="2">
        <v>1</v>
      </c>
      <c r="D109" s="2">
        <v>43</v>
      </c>
      <c r="E109">
        <v>-0.14999999999999991</v>
      </c>
      <c r="F109">
        <v>24.095238095238074</v>
      </c>
      <c r="G109">
        <v>-0.79473684210526319</v>
      </c>
      <c r="H109">
        <v>-233.04411764705878</v>
      </c>
      <c r="I109">
        <v>-0.60000000000000009</v>
      </c>
      <c r="J109">
        <v>-172.07894736842104</v>
      </c>
      <c r="K109">
        <v>-0.53477498538866186</v>
      </c>
      <c r="L109">
        <v>-135.0772946859903</v>
      </c>
      <c r="M109">
        <v>-0.3277777777777775</v>
      </c>
      <c r="N109">
        <v>396.44444444444446</v>
      </c>
      <c r="O109">
        <v>-1.1368421052631579</v>
      </c>
      <c r="P109">
        <v>-0.3277777777777775</v>
      </c>
      <c r="Q109">
        <v>-1.4500000000000002</v>
      </c>
      <c r="R109">
        <v>-39.944444444444457</v>
      </c>
      <c r="S109">
        <v>-0.98772647574517825</v>
      </c>
      <c r="T109">
        <v>132.89083557951483</v>
      </c>
      <c r="U109">
        <v>2.3722222222222222</v>
      </c>
      <c r="V109">
        <v>574.66666666666674</v>
      </c>
      <c r="W109">
        <v>1.8947368421052633</v>
      </c>
      <c r="X109">
        <v>565.43697478991589</v>
      </c>
      <c r="Y109">
        <v>0.78888888888888875</v>
      </c>
      <c r="Z109">
        <v>174.72180451127815</v>
      </c>
      <c r="AA109">
        <v>1.6973365617433414</v>
      </c>
      <c r="AB109">
        <v>433.30555555555554</v>
      </c>
      <c r="AC109">
        <v>-2.0055555555555555</v>
      </c>
      <c r="AD109">
        <v>-351.88888888888891</v>
      </c>
      <c r="AE109">
        <v>-1.6631578947368424</v>
      </c>
      <c r="AF109">
        <v>-263.91764705882349</v>
      </c>
      <c r="AG109">
        <v>-0.59444444444444455</v>
      </c>
      <c r="AH109">
        <v>-61</v>
      </c>
      <c r="AI109">
        <v>-1.4309927360774823</v>
      </c>
      <c r="AJ109">
        <v>-229.64083557951483</v>
      </c>
    </row>
    <row r="110" spans="1:36" x14ac:dyDescent="0.3">
      <c r="A110" s="2" t="s">
        <v>117</v>
      </c>
      <c r="B110" s="2">
        <v>40</v>
      </c>
      <c r="C110" s="2">
        <v>1</v>
      </c>
      <c r="D110" s="2">
        <v>47</v>
      </c>
      <c r="E110">
        <v>0.73333333333333295</v>
      </c>
      <c r="F110">
        <v>-245</v>
      </c>
      <c r="G110">
        <v>0.69999999999999973</v>
      </c>
      <c r="H110">
        <v>395.1875</v>
      </c>
      <c r="I110">
        <v>2.416666666666667</v>
      </c>
      <c r="J110">
        <v>584.08888888888873</v>
      </c>
      <c r="K110">
        <v>1.2666666666666666</v>
      </c>
      <c r="L110">
        <v>274.10790697674429</v>
      </c>
      <c r="M110">
        <v>-0.60555555555555518</v>
      </c>
      <c r="N110">
        <v>-6.5875000000000909</v>
      </c>
      <c r="O110">
        <v>-1.35</v>
      </c>
      <c r="P110">
        <v>-0.60555555555555518</v>
      </c>
      <c r="Q110">
        <v>-2.338888888888889</v>
      </c>
      <c r="R110">
        <v>-1005</v>
      </c>
      <c r="S110">
        <v>-1.4190476190476191</v>
      </c>
      <c r="T110">
        <v>-393.2013888888888</v>
      </c>
      <c r="U110">
        <v>-0.39999999999999991</v>
      </c>
      <c r="V110">
        <v>-264.58333333333326</v>
      </c>
      <c r="W110">
        <v>0</v>
      </c>
      <c r="X110">
        <v>-312.4375</v>
      </c>
      <c r="Y110">
        <v>1.65</v>
      </c>
      <c r="Z110">
        <v>61.883333333333439</v>
      </c>
      <c r="AA110">
        <v>0.41666666666666652</v>
      </c>
      <c r="AB110">
        <v>-245.62790697674427</v>
      </c>
      <c r="AC110">
        <v>0.14999999999999991</v>
      </c>
      <c r="AD110">
        <v>-706.01250000000005</v>
      </c>
      <c r="AE110">
        <v>1.0499999999999998</v>
      </c>
      <c r="AF110">
        <v>-309.73529411764707</v>
      </c>
      <c r="AG110">
        <v>-0.95000000000000018</v>
      </c>
      <c r="AH110">
        <v>-482.70000000000005</v>
      </c>
      <c r="AI110">
        <v>8.3333333333333481E-2</v>
      </c>
      <c r="AJ110">
        <v>-512.61732456140362</v>
      </c>
    </row>
    <row r="111" spans="1:36" x14ac:dyDescent="0.3">
      <c r="A111" s="2" t="s">
        <v>118</v>
      </c>
      <c r="B111" s="2">
        <v>40</v>
      </c>
      <c r="C111" s="2">
        <v>1</v>
      </c>
      <c r="D111" s="2">
        <v>40</v>
      </c>
      <c r="E111">
        <v>3.3055555555555554</v>
      </c>
      <c r="F111">
        <v>653.49305555555566</v>
      </c>
      <c r="G111">
        <v>2.0473684210526311</v>
      </c>
      <c r="H111">
        <v>456.4375</v>
      </c>
      <c r="I111">
        <v>2</v>
      </c>
      <c r="J111">
        <v>487.30588235294113</v>
      </c>
      <c r="K111">
        <v>2.4143775569842196</v>
      </c>
      <c r="L111">
        <v>526.36030964109796</v>
      </c>
      <c r="M111">
        <v>-1.6333333333333333</v>
      </c>
      <c r="N111">
        <v>-127.8125</v>
      </c>
      <c r="O111">
        <v>-1.3684210526315788</v>
      </c>
      <c r="P111">
        <v>-1.6333333333333333</v>
      </c>
      <c r="Q111">
        <v>-1.35</v>
      </c>
      <c r="R111">
        <v>-362.45238095238102</v>
      </c>
      <c r="S111">
        <v>-1.4424313267095266</v>
      </c>
      <c r="T111">
        <v>-181.27659574468089</v>
      </c>
      <c r="U111">
        <v>1.35</v>
      </c>
      <c r="V111">
        <v>270.22916666666663</v>
      </c>
      <c r="W111">
        <v>0.83040935672514626</v>
      </c>
      <c r="X111">
        <v>455.1875</v>
      </c>
      <c r="Y111">
        <v>1.4666666666666666</v>
      </c>
      <c r="Z111">
        <v>171.69411764705876</v>
      </c>
      <c r="AA111">
        <v>1.2124697336561743</v>
      </c>
      <c r="AB111">
        <v>312.64876476906545</v>
      </c>
      <c r="AC111">
        <v>-2.2999999999999998</v>
      </c>
      <c r="AD111">
        <v>-555.73749999999995</v>
      </c>
      <c r="AE111">
        <v>-1.1871345029239766</v>
      </c>
      <c r="AF111">
        <v>-363.1699346405228</v>
      </c>
      <c r="AG111">
        <v>-1.0944444444444446</v>
      </c>
      <c r="AH111">
        <v>-296.10317460317458</v>
      </c>
      <c r="AI111">
        <v>-1.5538740920096852</v>
      </c>
      <c r="AJ111">
        <v>-414.65197568389044</v>
      </c>
    </row>
    <row r="112" spans="1:36" x14ac:dyDescent="0.3">
      <c r="A112" s="2" t="s">
        <v>119</v>
      </c>
      <c r="B112" s="2">
        <v>40</v>
      </c>
      <c r="C112" s="2">
        <v>1</v>
      </c>
      <c r="D112" s="2">
        <v>49</v>
      </c>
      <c r="E112">
        <v>0</v>
      </c>
      <c r="F112">
        <v>431.45000000000005</v>
      </c>
      <c r="G112">
        <v>-1.4500000000000002</v>
      </c>
      <c r="H112">
        <v>238.22222222222229</v>
      </c>
      <c r="I112">
        <v>-0.69999999999999973</v>
      </c>
      <c r="J112">
        <v>-93.5625</v>
      </c>
      <c r="K112">
        <v>-0.73275862068965525</v>
      </c>
      <c r="L112">
        <v>201.52020202020208</v>
      </c>
      <c r="M112">
        <v>-1.2777777777777777</v>
      </c>
      <c r="N112">
        <v>543.63888888888891</v>
      </c>
      <c r="O112">
        <v>-0.10000000000000009</v>
      </c>
      <c r="P112">
        <v>-1.2777777777777777</v>
      </c>
      <c r="Q112">
        <v>-0.35000000000000009</v>
      </c>
      <c r="R112">
        <v>723.91176470588232</v>
      </c>
      <c r="S112">
        <v>-0.56149425287356314</v>
      </c>
      <c r="T112">
        <v>723.9537037037037</v>
      </c>
      <c r="U112">
        <v>1.5555555555555556</v>
      </c>
      <c r="V112">
        <v>152.89999999999998</v>
      </c>
      <c r="W112">
        <v>-0.10555555555555518</v>
      </c>
      <c r="X112">
        <v>58.819444444444457</v>
      </c>
      <c r="Y112">
        <v>0.29999999999999982</v>
      </c>
      <c r="Z112">
        <v>381.34027777777783</v>
      </c>
      <c r="AA112">
        <v>0.58333333333333348</v>
      </c>
      <c r="AB112">
        <v>158.16161616161617</v>
      </c>
      <c r="AC112">
        <v>-2.6111111111111107</v>
      </c>
      <c r="AD112">
        <v>-564.33333333333326</v>
      </c>
      <c r="AE112">
        <v>-1.7777777777777777</v>
      </c>
      <c r="AF112">
        <v>-423.98245614035091</v>
      </c>
      <c r="AG112">
        <v>-1.6277777777777778</v>
      </c>
      <c r="AH112">
        <v>-327.07843137254906</v>
      </c>
      <c r="AI112">
        <v>-2.0055555555555555</v>
      </c>
      <c r="AJ112">
        <v>-440.62962962962956</v>
      </c>
    </row>
    <row r="113" spans="1:36" x14ac:dyDescent="0.3">
      <c r="A113" s="2" t="s">
        <v>120</v>
      </c>
      <c r="B113" s="2">
        <v>40</v>
      </c>
      <c r="C113" s="2">
        <v>2</v>
      </c>
      <c r="D113" s="2">
        <v>46</v>
      </c>
      <c r="E113">
        <v>1.2055555555555553</v>
      </c>
      <c r="F113">
        <v>551.80555555555566</v>
      </c>
      <c r="G113">
        <v>1.0999999999999996</v>
      </c>
      <c r="H113">
        <v>709.15</v>
      </c>
      <c r="I113">
        <v>0.80000000000000027</v>
      </c>
      <c r="J113">
        <v>96.08888888888896</v>
      </c>
      <c r="K113">
        <v>1.0189655172413792</v>
      </c>
      <c r="L113">
        <v>424.77609890109875</v>
      </c>
      <c r="M113">
        <v>-1.0777777777777775</v>
      </c>
      <c r="N113">
        <v>-336.52380952380963</v>
      </c>
      <c r="O113">
        <v>-1.5499999999999998</v>
      </c>
      <c r="P113">
        <v>-1.0777777777777775</v>
      </c>
      <c r="Q113">
        <v>-1.1500000000000004</v>
      </c>
      <c r="R113">
        <v>-163.1960784313726</v>
      </c>
      <c r="S113">
        <v>-1.2586206896551726</v>
      </c>
      <c r="T113">
        <v>-198.58071278825992</v>
      </c>
      <c r="U113">
        <v>2.9611111111111112</v>
      </c>
      <c r="V113">
        <v>699.04444444444437</v>
      </c>
      <c r="W113">
        <v>1.7</v>
      </c>
      <c r="X113">
        <v>173.80454545454552</v>
      </c>
      <c r="Y113">
        <v>1.5499999999999998</v>
      </c>
      <c r="Z113">
        <v>397.21111111111111</v>
      </c>
      <c r="AA113">
        <v>2.0685185185185184</v>
      </c>
      <c r="AB113">
        <v>383.41620879120887</v>
      </c>
      <c r="AC113">
        <v>-2.1444444444444448</v>
      </c>
      <c r="AD113">
        <v>-979.89583333333326</v>
      </c>
      <c r="AE113">
        <v>-0.29999999999999982</v>
      </c>
      <c r="AF113">
        <v>-130.2222222222224</v>
      </c>
      <c r="AG113">
        <v>-1.4874999999999998</v>
      </c>
      <c r="AH113">
        <v>-443.40808823529414</v>
      </c>
      <c r="AI113">
        <v>-1.2777777777777777</v>
      </c>
      <c r="AJ113">
        <v>-505.68150943396222</v>
      </c>
    </row>
    <row r="114" spans="1:36" x14ac:dyDescent="0.3">
      <c r="A114" s="2" t="s">
        <v>121</v>
      </c>
      <c r="B114" s="2">
        <v>40</v>
      </c>
      <c r="C114" s="2">
        <v>2</v>
      </c>
      <c r="D114" s="2">
        <v>46</v>
      </c>
      <c r="E114">
        <v>-2.65</v>
      </c>
      <c r="F114">
        <v>-1591.6666666666667</v>
      </c>
      <c r="G114">
        <v>-3.8830409356725148</v>
      </c>
      <c r="H114">
        <v>-1603.7857142857142</v>
      </c>
      <c r="I114">
        <v>-2.5315789473684212</v>
      </c>
      <c r="J114">
        <v>-1535.5</v>
      </c>
      <c r="K114">
        <v>-3.033844189016603</v>
      </c>
      <c r="L114">
        <v>-1566.1111111111111</v>
      </c>
      <c r="M114">
        <v>-1.6749999999999998</v>
      </c>
      <c r="N114">
        <v>-618.88888888888869</v>
      </c>
      <c r="O114">
        <v>-0.14035087719298245</v>
      </c>
      <c r="P114">
        <v>-1.6749999999999998</v>
      </c>
      <c r="Q114">
        <v>-2.3421052631578947</v>
      </c>
      <c r="R114">
        <v>-560.55769230769238</v>
      </c>
      <c r="S114">
        <v>-1.3678160919540228</v>
      </c>
      <c r="T114">
        <v>-607.23387096774195</v>
      </c>
      <c r="U114">
        <v>-0.35000000000000009</v>
      </c>
      <c r="V114">
        <v>427.16666666666674</v>
      </c>
      <c r="W114">
        <v>2.3274853801169595</v>
      </c>
      <c r="X114">
        <v>1037.1190476190477</v>
      </c>
      <c r="Y114">
        <v>0.13157894736842124</v>
      </c>
      <c r="Z114">
        <v>523.5</v>
      </c>
      <c r="AA114">
        <v>0.73310344827586205</v>
      </c>
      <c r="AB114">
        <v>670.11111111111109</v>
      </c>
      <c r="AC114">
        <v>-0.45000000000000018</v>
      </c>
      <c r="AD114">
        <v>983.31746031746002</v>
      </c>
      <c r="AE114">
        <v>-2.6374269005847948</v>
      </c>
      <c r="AF114">
        <v>-143.90277777777783</v>
      </c>
      <c r="AG114">
        <v>-0.40789473684210531</v>
      </c>
      <c r="AH114">
        <v>464.5934065934066</v>
      </c>
      <c r="AI114">
        <v>-1.2055172413793107</v>
      </c>
      <c r="AJ114">
        <v>407.84750733137821</v>
      </c>
    </row>
    <row r="115" spans="1:36" x14ac:dyDescent="0.3">
      <c r="A115" s="2" t="s">
        <v>122</v>
      </c>
      <c r="B115" s="2">
        <v>40</v>
      </c>
      <c r="C115" s="2">
        <v>2</v>
      </c>
      <c r="D115" s="2">
        <v>46</v>
      </c>
      <c r="E115">
        <v>0.15789473684210531</v>
      </c>
      <c r="F115">
        <v>38.083333333333258</v>
      </c>
      <c r="G115">
        <v>-2</v>
      </c>
      <c r="H115">
        <v>230.875</v>
      </c>
      <c r="I115">
        <v>8.8888888888889017E-2</v>
      </c>
      <c r="J115">
        <v>443.83333333333326</v>
      </c>
      <c r="K115">
        <v>-0.55661016949152531</v>
      </c>
      <c r="L115">
        <v>293.66190476190468</v>
      </c>
      <c r="M115">
        <v>-1.3947368421052633</v>
      </c>
      <c r="N115">
        <v>182.28571428571422</v>
      </c>
      <c r="O115">
        <v>-1.375</v>
      </c>
      <c r="P115">
        <v>-1.3947368421052633</v>
      </c>
      <c r="Q115">
        <v>-0.14999999999999991</v>
      </c>
      <c r="R115">
        <v>491.40000000000009</v>
      </c>
      <c r="S115">
        <v>-0.95322033898305092</v>
      </c>
      <c r="T115">
        <v>170.55980066445181</v>
      </c>
      <c r="U115">
        <v>2.0421052631578949</v>
      </c>
      <c r="V115">
        <v>729.31666666666672</v>
      </c>
      <c r="W115">
        <v>1.4500000000000002</v>
      </c>
      <c r="X115">
        <v>-60.875</v>
      </c>
      <c r="Y115">
        <v>1.0999999999999996</v>
      </c>
      <c r="Z115">
        <v>376.375</v>
      </c>
      <c r="AA115">
        <v>1.5299435028248589</v>
      </c>
      <c r="AB115">
        <v>336.51587301587313</v>
      </c>
      <c r="AC115">
        <v>-0.50526315789473708</v>
      </c>
      <c r="AD115">
        <v>116.26984126984144</v>
      </c>
      <c r="AE115">
        <v>0.75</v>
      </c>
      <c r="AF115">
        <v>200.86666666666656</v>
      </c>
      <c r="AG115">
        <v>-0.14999999999999991</v>
      </c>
      <c r="AH115">
        <v>108.5</v>
      </c>
      <c r="AI115">
        <v>2.6553672316384169E-2</v>
      </c>
      <c r="AJ115">
        <v>138.27162790697685</v>
      </c>
    </row>
    <row r="116" spans="1:36" x14ac:dyDescent="0.3">
      <c r="A116" s="2" t="s">
        <v>123</v>
      </c>
      <c r="B116" s="2">
        <v>40</v>
      </c>
      <c r="C116" s="2">
        <v>2</v>
      </c>
      <c r="D116" s="2">
        <v>46</v>
      </c>
      <c r="E116">
        <v>0.2</v>
      </c>
      <c r="F116">
        <v>185</v>
      </c>
      <c r="G116">
        <v>-7.7777777777777779E-2</v>
      </c>
      <c r="H116">
        <v>-57.666666666666629</v>
      </c>
      <c r="I116">
        <v>-0.26315789473684209</v>
      </c>
      <c r="J116">
        <v>-412.66666666666669</v>
      </c>
      <c r="K116">
        <v>-5.524168236032645E-2</v>
      </c>
      <c r="L116">
        <v>63.642857142857167</v>
      </c>
      <c r="M116">
        <v>0.25</v>
      </c>
      <c r="N116">
        <v>783</v>
      </c>
      <c r="O116">
        <v>-0.3</v>
      </c>
      <c r="P116">
        <v>0.25</v>
      </c>
      <c r="Q116">
        <v>-0.4263157894736842</v>
      </c>
      <c r="R116">
        <v>-476</v>
      </c>
      <c r="S116">
        <v>-0.160075329566855</v>
      </c>
      <c r="T116">
        <v>-36.166666666666629</v>
      </c>
      <c r="U116">
        <v>-2.85</v>
      </c>
      <c r="V116">
        <v>-1050.1666666666667</v>
      </c>
      <c r="W116">
        <v>-2.8111111111111113</v>
      </c>
      <c r="X116">
        <v>-618.19047619047626</v>
      </c>
      <c r="Y116">
        <v>-3.9368421052631581</v>
      </c>
      <c r="Z116">
        <v>-797.5333333333333</v>
      </c>
      <c r="AA116">
        <v>-3.2104032729398013</v>
      </c>
      <c r="AB116">
        <v>-785.49068322981361</v>
      </c>
      <c r="AC116">
        <v>-3.6</v>
      </c>
      <c r="AD116">
        <v>-1342.5</v>
      </c>
      <c r="AE116">
        <v>-3.1444444444444448</v>
      </c>
      <c r="AF116">
        <v>-734.41666666666674</v>
      </c>
      <c r="AG116">
        <v>-2.4736842105263159</v>
      </c>
      <c r="AH116">
        <v>-106.88888888888891</v>
      </c>
      <c r="AI116">
        <v>-3.0736411455289301</v>
      </c>
      <c r="AJ116">
        <v>-519.73333333333346</v>
      </c>
    </row>
    <row r="117" spans="1:36" x14ac:dyDescent="0.3">
      <c r="A117" s="2" t="s">
        <v>124</v>
      </c>
      <c r="B117" s="2">
        <v>40</v>
      </c>
      <c r="C117" s="2">
        <v>2</v>
      </c>
      <c r="D117" s="2">
        <v>48</v>
      </c>
      <c r="E117">
        <v>-7.8571428571428292E-2</v>
      </c>
      <c r="F117">
        <v>-20.555555555555543</v>
      </c>
      <c r="G117">
        <v>0.94444444444444464</v>
      </c>
      <c r="H117">
        <v>-16.5</v>
      </c>
      <c r="I117">
        <v>0.47953216374268992</v>
      </c>
      <c r="J117">
        <v>-71.701388888888914</v>
      </c>
      <c r="K117">
        <v>0.47368421052631593</v>
      </c>
      <c r="L117">
        <v>-36.358695652173878</v>
      </c>
      <c r="M117">
        <v>-0.30714285714285738</v>
      </c>
      <c r="N117">
        <v>-356.70000000000005</v>
      </c>
      <c r="O117">
        <v>-1.6666666666666665</v>
      </c>
      <c r="P117">
        <v>-0.30714285714285738</v>
      </c>
      <c r="Q117">
        <v>-1.0409356725146197</v>
      </c>
      <c r="R117">
        <v>-276.99159663865555</v>
      </c>
      <c r="S117">
        <v>-1.0196491228070175</v>
      </c>
      <c r="T117">
        <v>-279.6549019607844</v>
      </c>
      <c r="U117">
        <v>-0.64999999999999991</v>
      </c>
      <c r="V117">
        <v>-324.86111111111109</v>
      </c>
      <c r="W117">
        <v>-0.4222222222222225</v>
      </c>
      <c r="X117">
        <v>-68.625</v>
      </c>
      <c r="Y117">
        <v>1.4093567251461989</v>
      </c>
      <c r="Z117">
        <v>45.8125</v>
      </c>
      <c r="AA117">
        <v>7.8039927404718767E-2</v>
      </c>
      <c r="AB117">
        <v>-143.5413043478261</v>
      </c>
      <c r="AC117">
        <v>5.0000000000000266E-2</v>
      </c>
      <c r="AD117">
        <v>38.450000000000045</v>
      </c>
      <c r="AE117">
        <v>-0.31111111111111134</v>
      </c>
      <c r="AF117">
        <v>83.946153846153834</v>
      </c>
      <c r="AG117">
        <v>-0.95906432748538029</v>
      </c>
      <c r="AH117">
        <v>-388.66911764705878</v>
      </c>
      <c r="AI117">
        <v>-0.38173018753780985</v>
      </c>
      <c r="AJ117">
        <v>-76.010256410256375</v>
      </c>
    </row>
    <row r="118" spans="1:36" x14ac:dyDescent="0.3">
      <c r="A118" s="2" t="s">
        <v>126</v>
      </c>
      <c r="B118" s="2">
        <v>40</v>
      </c>
      <c r="C118" s="2">
        <v>2</v>
      </c>
      <c r="D118" s="2">
        <v>40</v>
      </c>
      <c r="E118">
        <v>2.6888888888888891</v>
      </c>
      <c r="F118">
        <v>842.04444444444437</v>
      </c>
      <c r="G118">
        <v>1.2999999999999998</v>
      </c>
      <c r="H118">
        <v>522.75</v>
      </c>
      <c r="I118">
        <v>1.6</v>
      </c>
      <c r="J118">
        <v>273.88235294117658</v>
      </c>
      <c r="K118">
        <v>1.8367816091954028</v>
      </c>
      <c r="L118">
        <v>541.87719298245611</v>
      </c>
      <c r="M118">
        <v>-2.9333333333333336</v>
      </c>
      <c r="N118">
        <v>-791.61842105263167</v>
      </c>
      <c r="O118">
        <v>-2.1999999999999997</v>
      </c>
      <c r="P118">
        <v>-2.9333333333333336</v>
      </c>
      <c r="Q118">
        <v>-2.35</v>
      </c>
      <c r="R118">
        <v>-686.06578947368416</v>
      </c>
      <c r="S118">
        <v>-2.4810344827586208</v>
      </c>
      <c r="T118">
        <v>-639.50191570881225</v>
      </c>
      <c r="U118">
        <v>2.3000000000000003</v>
      </c>
      <c r="V118">
        <v>-81.600000000000023</v>
      </c>
      <c r="W118">
        <v>2</v>
      </c>
      <c r="X118">
        <v>311.38333333333333</v>
      </c>
      <c r="Y118">
        <v>1.5</v>
      </c>
      <c r="Z118">
        <v>624.36764705882342</v>
      </c>
      <c r="AA118">
        <v>1.9333333333333333</v>
      </c>
      <c r="AB118">
        <v>365.76986584107328</v>
      </c>
      <c r="AC118">
        <v>-1.6999999999999997</v>
      </c>
      <c r="AD118">
        <v>-745.29824561403507</v>
      </c>
      <c r="AE118">
        <v>-2.2000000000000002</v>
      </c>
      <c r="AF118">
        <v>-502.59999999999991</v>
      </c>
      <c r="AG118">
        <v>-0.84999999999999964</v>
      </c>
      <c r="AH118">
        <v>-309.48421052631579</v>
      </c>
      <c r="AI118">
        <v>-1.5833333333333339</v>
      </c>
      <c r="AJ118">
        <v>-510.62068965517255</v>
      </c>
    </row>
    <row r="119" spans="1:36" x14ac:dyDescent="0.3">
      <c r="A119" s="2" t="s">
        <v>127</v>
      </c>
      <c r="B119" s="2">
        <v>40</v>
      </c>
      <c r="C119" s="2">
        <v>2</v>
      </c>
      <c r="D119" s="2">
        <v>49</v>
      </c>
      <c r="E119">
        <v>1.3888888888888888</v>
      </c>
      <c r="F119">
        <v>114.35042735042737</v>
      </c>
      <c r="G119">
        <v>1.2999999999999998</v>
      </c>
      <c r="H119">
        <v>53.383333333333269</v>
      </c>
      <c r="I119">
        <v>0.8944444444444446</v>
      </c>
      <c r="J119">
        <v>153.25892857142856</v>
      </c>
      <c r="K119">
        <v>1.1970443349753697</v>
      </c>
      <c r="L119">
        <v>116.05159474671672</v>
      </c>
      <c r="M119">
        <v>-1</v>
      </c>
      <c r="N119">
        <v>-160.76666666666665</v>
      </c>
      <c r="O119">
        <v>-1.1000000000000001</v>
      </c>
      <c r="P119">
        <v>-1</v>
      </c>
      <c r="Q119">
        <v>-1.0388888888888888</v>
      </c>
      <c r="R119">
        <v>-146.42500000000001</v>
      </c>
      <c r="S119">
        <v>-1.0615763546798029</v>
      </c>
      <c r="T119">
        <v>-176.11449016100181</v>
      </c>
      <c r="U119">
        <v>-0.61111111111111116</v>
      </c>
      <c r="V119">
        <v>-176.8901098901099</v>
      </c>
      <c r="W119">
        <v>-0.39999999999999991</v>
      </c>
      <c r="X119">
        <v>-35.369047619047649</v>
      </c>
      <c r="Y119">
        <v>0.75</v>
      </c>
      <c r="Z119">
        <v>115.97916666666666</v>
      </c>
      <c r="AA119">
        <v>-6.8965517241379448E-2</v>
      </c>
      <c r="AB119">
        <v>-48.693902439024384</v>
      </c>
      <c r="AC119">
        <v>-0.44444444444444442</v>
      </c>
      <c r="AD119">
        <v>-122.16190476190479</v>
      </c>
      <c r="AE119">
        <v>-1.2999999999999998</v>
      </c>
      <c r="AF119">
        <v>-117.41666666666669</v>
      </c>
      <c r="AG119">
        <v>-0.64999999999999991</v>
      </c>
      <c r="AH119">
        <v>-97.475000000000023</v>
      </c>
      <c r="AI119">
        <v>-0.81034482758620685</v>
      </c>
      <c r="AJ119">
        <v>-114.39627906976739</v>
      </c>
    </row>
    <row r="120" spans="1:36" x14ac:dyDescent="0.3">
      <c r="A120" s="2" t="s">
        <v>128</v>
      </c>
      <c r="B120" s="2">
        <v>40</v>
      </c>
      <c r="C120" s="2">
        <v>2</v>
      </c>
      <c r="D120" s="2">
        <v>43</v>
      </c>
      <c r="E120">
        <v>8.8888888888889017E-2</v>
      </c>
      <c r="F120">
        <v>-40.991071428571331</v>
      </c>
      <c r="G120">
        <v>0.39999999999999991</v>
      </c>
      <c r="H120">
        <v>532.02380952380963</v>
      </c>
      <c r="I120">
        <v>1.5611111111111109</v>
      </c>
      <c r="J120">
        <v>331.99264705882342</v>
      </c>
      <c r="K120">
        <v>0.66904761904761889</v>
      </c>
      <c r="L120">
        <v>283.96613190730841</v>
      </c>
      <c r="M120">
        <v>-0.1333333333333333</v>
      </c>
      <c r="N120">
        <v>-100.85416666666663</v>
      </c>
      <c r="O120">
        <v>0.20000000000000018</v>
      </c>
      <c r="P120">
        <v>-0.1333333333333333</v>
      </c>
      <c r="Q120">
        <v>-0.29444444444444473</v>
      </c>
      <c r="R120">
        <v>713.91176470588232</v>
      </c>
      <c r="S120">
        <v>-6.6666666666666874E-2</v>
      </c>
      <c r="T120">
        <v>270.89750000000004</v>
      </c>
      <c r="U120">
        <v>1.5499999999999998</v>
      </c>
      <c r="V120">
        <v>508.5625</v>
      </c>
      <c r="W120">
        <v>1.2000000000000002</v>
      </c>
      <c r="X120">
        <v>145.58333333333326</v>
      </c>
      <c r="Y120">
        <v>0.75</v>
      </c>
      <c r="Z120">
        <v>161.59663865546236</v>
      </c>
      <c r="AA120">
        <v>1.1523809523809523</v>
      </c>
      <c r="AB120">
        <v>260.16568627450988</v>
      </c>
      <c r="AC120">
        <v>-1.8250000000000002</v>
      </c>
      <c r="AD120">
        <v>-13.9375</v>
      </c>
      <c r="AE120">
        <v>-0.30000000000000027</v>
      </c>
      <c r="AF120">
        <v>-33.562091503267879</v>
      </c>
      <c r="AG120">
        <v>-0.75</v>
      </c>
      <c r="AH120">
        <v>-125.41176470588232</v>
      </c>
      <c r="AI120">
        <v>-0.89761904761904754</v>
      </c>
      <c r="AJ120">
        <v>-56.700000000000045</v>
      </c>
    </row>
    <row r="121" spans="1:36" x14ac:dyDescent="0.3">
      <c r="A121" s="2" t="s">
        <v>129</v>
      </c>
      <c r="B121" s="2">
        <v>40</v>
      </c>
      <c r="C121" s="2">
        <v>2</v>
      </c>
      <c r="D121" s="2">
        <v>46</v>
      </c>
      <c r="E121">
        <v>3.6611111111111105</v>
      </c>
      <c r="F121">
        <v>1113.3809523809523</v>
      </c>
      <c r="G121">
        <v>2</v>
      </c>
      <c r="H121">
        <v>2243.6666666666665</v>
      </c>
      <c r="I121">
        <v>2.9611111111111112</v>
      </c>
      <c r="J121">
        <v>1066</v>
      </c>
      <c r="K121">
        <v>2.8357142857142854</v>
      </c>
      <c r="L121">
        <v>1192.125</v>
      </c>
      <c r="M121">
        <v>1.8388888888888888</v>
      </c>
      <c r="N121">
        <v>1637.6666666666667</v>
      </c>
      <c r="O121">
        <v>1.7</v>
      </c>
      <c r="P121">
        <v>1.8388888888888888</v>
      </c>
      <c r="Q121">
        <v>2.7277777777777779</v>
      </c>
      <c r="R121">
        <v>1329.4</v>
      </c>
      <c r="S121">
        <v>2.0761904761904759</v>
      </c>
      <c r="T121">
        <v>1574.340909090909</v>
      </c>
      <c r="U121">
        <v>-4.9999999999999989E-2</v>
      </c>
      <c r="V121">
        <v>77.333333333333371</v>
      </c>
      <c r="W121">
        <v>-0.7</v>
      </c>
      <c r="X121">
        <v>-666.33333333333337</v>
      </c>
      <c r="Y121">
        <v>-2.95</v>
      </c>
      <c r="Z121">
        <v>-1218.7</v>
      </c>
      <c r="AA121">
        <v>-1.2333333333333334</v>
      </c>
      <c r="AB121">
        <v>-574.70000000000005</v>
      </c>
      <c r="AC121">
        <v>-1.95</v>
      </c>
      <c r="AD121">
        <v>-1302.25</v>
      </c>
      <c r="AE121">
        <v>-2.1999999999999997</v>
      </c>
      <c r="AF121">
        <v>-1265</v>
      </c>
      <c r="AG121">
        <v>-1.1499999999999999</v>
      </c>
      <c r="AH121">
        <v>-618</v>
      </c>
      <c r="AI121">
        <v>-1.7666666666666666</v>
      </c>
      <c r="AJ121">
        <v>-1055</v>
      </c>
    </row>
    <row r="122" spans="1:36" x14ac:dyDescent="0.3">
      <c r="A122" s="2" t="s">
        <v>131</v>
      </c>
      <c r="B122" s="2">
        <v>40</v>
      </c>
      <c r="C122" s="2">
        <v>2</v>
      </c>
      <c r="D122" s="2">
        <v>43</v>
      </c>
      <c r="E122">
        <v>-0.95555555555555527</v>
      </c>
      <c r="F122">
        <v>-165.85714285714289</v>
      </c>
      <c r="G122">
        <v>-3.3421052631578947</v>
      </c>
      <c r="H122">
        <v>-860.97619047619037</v>
      </c>
      <c r="I122">
        <v>-1.5</v>
      </c>
      <c r="J122">
        <v>-306.52307692307681</v>
      </c>
      <c r="K122">
        <v>-1.9538281706604326</v>
      </c>
      <c r="L122">
        <v>-358.8693379790941</v>
      </c>
      <c r="M122">
        <v>-1.2999999999999998</v>
      </c>
      <c r="N122">
        <v>29.916666666666742</v>
      </c>
      <c r="O122">
        <v>-1.0684210526315789</v>
      </c>
      <c r="P122">
        <v>-1.2999999999999998</v>
      </c>
      <c r="Q122">
        <v>-1.1000000000000001</v>
      </c>
      <c r="R122">
        <v>-171.64285714285711</v>
      </c>
      <c r="S122">
        <v>-1.1502045587375807</v>
      </c>
      <c r="T122">
        <v>-65.921511627906966</v>
      </c>
      <c r="U122">
        <v>0.95555555555555527</v>
      </c>
      <c r="V122">
        <v>12.657142857142844</v>
      </c>
      <c r="W122">
        <v>1.8421052631578947</v>
      </c>
      <c r="X122">
        <v>-265.60714285714289</v>
      </c>
      <c r="Y122">
        <v>0.29999999999999982</v>
      </c>
      <c r="Z122">
        <v>-41.410256410256352</v>
      </c>
      <c r="AA122">
        <v>1.0227936879018116</v>
      </c>
      <c r="AB122">
        <v>-100.82113821138205</v>
      </c>
      <c r="AC122">
        <v>-1.5888888888888895</v>
      </c>
      <c r="AD122">
        <v>-589.52380952380963</v>
      </c>
      <c r="AE122">
        <v>-2.1315789473684212</v>
      </c>
      <c r="AF122">
        <v>-432.11111111111109</v>
      </c>
      <c r="AG122">
        <v>-0.79999999999999982</v>
      </c>
      <c r="AH122">
        <v>-467.21428571428578</v>
      </c>
      <c r="AI122">
        <v>-1.504967855055523</v>
      </c>
      <c r="AJ122">
        <v>-491.60566228513653</v>
      </c>
    </row>
    <row r="123" spans="1:36" x14ac:dyDescent="0.3">
      <c r="A123" s="2" t="s">
        <v>133</v>
      </c>
      <c r="B123" s="2">
        <v>40</v>
      </c>
      <c r="C123" s="2">
        <v>2</v>
      </c>
      <c r="D123" s="2">
        <v>48</v>
      </c>
      <c r="E123">
        <v>3.2222222222222223</v>
      </c>
      <c r="F123">
        <v>689.33333333333337</v>
      </c>
      <c r="G123">
        <v>3.2222222222222223</v>
      </c>
      <c r="H123">
        <v>610</v>
      </c>
      <c r="I123">
        <v>4</v>
      </c>
      <c r="J123">
        <v>865</v>
      </c>
      <c r="K123">
        <v>3.5</v>
      </c>
      <c r="L123">
        <v>726.57142857142856</v>
      </c>
      <c r="M123">
        <v>1.7777777777777777</v>
      </c>
      <c r="N123">
        <v>399.5</v>
      </c>
      <c r="O123">
        <v>1.8888888888888888</v>
      </c>
      <c r="P123">
        <v>1.7777777777777777</v>
      </c>
      <c r="Q123">
        <v>1.6</v>
      </c>
      <c r="R123">
        <v>509.33333333333331</v>
      </c>
      <c r="S123">
        <v>1.75</v>
      </c>
      <c r="T123">
        <v>488.2</v>
      </c>
      <c r="U123">
        <v>-1.9</v>
      </c>
      <c r="V123">
        <v>-770.66666666666663</v>
      </c>
      <c r="W123">
        <v>-2</v>
      </c>
      <c r="X123">
        <v>-592.66666666666663</v>
      </c>
      <c r="Y123">
        <v>-1.1111111111111112</v>
      </c>
      <c r="Z123">
        <v>-359.66666666666669</v>
      </c>
      <c r="AA123">
        <v>-1.6666666666666667</v>
      </c>
      <c r="AB123">
        <v>-574.33333333333337</v>
      </c>
      <c r="AC123">
        <v>-1.9</v>
      </c>
      <c r="AD123">
        <v>-824</v>
      </c>
      <c r="AE123">
        <v>-2.625</v>
      </c>
      <c r="AF123">
        <v>-676.83333333333337</v>
      </c>
      <c r="AG123">
        <v>-2.6666666666666665</v>
      </c>
      <c r="AH123">
        <v>-653.5</v>
      </c>
      <c r="AI123">
        <v>-2.3703703703703702</v>
      </c>
      <c r="AJ123">
        <v>-711.65</v>
      </c>
    </row>
    <row r="124" spans="1:36" x14ac:dyDescent="0.3">
      <c r="A124" s="2" t="s">
        <v>135</v>
      </c>
      <c r="B124" s="2">
        <v>40</v>
      </c>
      <c r="C124" s="2">
        <v>2</v>
      </c>
      <c r="D124" s="2">
        <v>42</v>
      </c>
      <c r="E124">
        <v>0.55555555555555536</v>
      </c>
      <c r="F124">
        <v>468.70000000000005</v>
      </c>
      <c r="G124">
        <v>1.2000000000000002</v>
      </c>
      <c r="H124">
        <v>399.09523809523796</v>
      </c>
      <c r="I124">
        <v>0.16842105263157903</v>
      </c>
      <c r="J124">
        <v>-20.5</v>
      </c>
      <c r="K124">
        <v>0.63793103448275845</v>
      </c>
      <c r="L124">
        <v>303.96732026143798</v>
      </c>
      <c r="M124">
        <v>2.4666666666666668</v>
      </c>
      <c r="N124">
        <v>1008.4523809523811</v>
      </c>
      <c r="O124">
        <v>1.2421052631578946</v>
      </c>
      <c r="P124">
        <v>2.4666666666666668</v>
      </c>
      <c r="Q124">
        <v>2.2999999999999998</v>
      </c>
      <c r="R124">
        <v>734.142857142857</v>
      </c>
      <c r="S124">
        <v>1.9827586206896552</v>
      </c>
      <c r="T124">
        <v>688.05263157894728</v>
      </c>
      <c r="U124">
        <v>-2.8</v>
      </c>
      <c r="V124">
        <v>-1030.55</v>
      </c>
      <c r="W124">
        <v>-1.6</v>
      </c>
      <c r="X124">
        <v>-377.04166666666663</v>
      </c>
      <c r="Y124">
        <v>-0.47953216374269014</v>
      </c>
      <c r="Z124">
        <v>-460.75</v>
      </c>
      <c r="AA124">
        <v>-1.6724137931034484</v>
      </c>
      <c r="AB124">
        <v>-648.05555555555554</v>
      </c>
      <c r="AC124">
        <v>-0.19999999999999996</v>
      </c>
      <c r="AD124">
        <v>-369.78571428571433</v>
      </c>
      <c r="AE124">
        <v>-1.7421052631578946</v>
      </c>
      <c r="AF124">
        <v>-223.57142857142867</v>
      </c>
      <c r="AG124">
        <v>-3.1111111111111107</v>
      </c>
      <c r="AH124">
        <v>-990.142857142857</v>
      </c>
      <c r="AI124">
        <v>-1.6379310344827589</v>
      </c>
      <c r="AJ124">
        <v>-571.55555555555566</v>
      </c>
    </row>
    <row r="125" spans="1:36" x14ac:dyDescent="0.3">
      <c r="A125" s="2" t="s">
        <v>137</v>
      </c>
      <c r="B125" s="2">
        <v>40</v>
      </c>
      <c r="C125" s="2">
        <v>2</v>
      </c>
      <c r="D125" s="2">
        <v>46</v>
      </c>
      <c r="E125">
        <v>-1.55</v>
      </c>
      <c r="F125">
        <v>-573.9</v>
      </c>
      <c r="G125">
        <v>-0.70000000000000018</v>
      </c>
      <c r="H125">
        <v>-92.169230769230694</v>
      </c>
      <c r="I125">
        <v>-0.5888888888888888</v>
      </c>
      <c r="J125">
        <v>-277.89999999999998</v>
      </c>
      <c r="K125">
        <v>-0.89999999999999991</v>
      </c>
      <c r="L125">
        <v>-249.4848484848485</v>
      </c>
      <c r="M125">
        <v>-0.52499999999999991</v>
      </c>
      <c r="N125">
        <v>312.10000000000002</v>
      </c>
      <c r="O125">
        <v>0.30000000000000004</v>
      </c>
      <c r="P125">
        <v>-0.52499999999999991</v>
      </c>
      <c r="Q125">
        <v>-0.31111111111111112</v>
      </c>
      <c r="R125">
        <v>47.222222222222285</v>
      </c>
      <c r="S125">
        <v>-0.1425925925925926</v>
      </c>
      <c r="T125">
        <v>32.816091954023022</v>
      </c>
      <c r="U125">
        <v>0.19999999999999996</v>
      </c>
      <c r="V125">
        <v>64.699999999999932</v>
      </c>
      <c r="W125">
        <v>0.20000000000000018</v>
      </c>
      <c r="X125">
        <v>18.769230769230717</v>
      </c>
      <c r="Y125">
        <v>0.5</v>
      </c>
      <c r="Z125">
        <v>159.69999999999993</v>
      </c>
      <c r="AA125">
        <v>0.31379310344827571</v>
      </c>
      <c r="AB125">
        <v>76.820075757575751</v>
      </c>
      <c r="AC125">
        <v>-0.45000000000000018</v>
      </c>
      <c r="AD125">
        <v>145.14999999999998</v>
      </c>
      <c r="AE125">
        <v>-0.86666666666666647</v>
      </c>
      <c r="AF125">
        <v>4.2714285714286007</v>
      </c>
      <c r="AG125">
        <v>-0.5</v>
      </c>
      <c r="AH125">
        <v>43.236111111111086</v>
      </c>
      <c r="AI125">
        <v>-0.58793103448275841</v>
      </c>
      <c r="AJ125">
        <v>75.647676161919094</v>
      </c>
    </row>
    <row r="126" spans="1:36" x14ac:dyDescent="0.3">
      <c r="A126" s="2" t="s">
        <v>138</v>
      </c>
      <c r="B126" s="2">
        <v>40</v>
      </c>
      <c r="C126" s="2">
        <v>2</v>
      </c>
      <c r="D126" s="2">
        <v>48</v>
      </c>
      <c r="E126">
        <v>3.8777777777777778</v>
      </c>
      <c r="F126">
        <v>494.60317460317458</v>
      </c>
      <c r="G126">
        <v>3.1999999999999997</v>
      </c>
      <c r="H126">
        <v>730.53409090909088</v>
      </c>
      <c r="I126">
        <v>1.5</v>
      </c>
      <c r="J126">
        <v>-1.2000000000000455</v>
      </c>
      <c r="K126">
        <v>2.8321839080459772</v>
      </c>
      <c r="L126">
        <v>410.19230769230762</v>
      </c>
      <c r="M126">
        <v>1.2833333333333334</v>
      </c>
      <c r="N126">
        <v>533.9666666666667</v>
      </c>
      <c r="O126">
        <v>2.15</v>
      </c>
      <c r="P126">
        <v>1.2833333333333334</v>
      </c>
      <c r="Q126">
        <v>1</v>
      </c>
      <c r="R126">
        <v>-5.363636363636374</v>
      </c>
      <c r="S126">
        <v>1.4873563218390804</v>
      </c>
      <c r="T126">
        <v>260.06410256410265</v>
      </c>
      <c r="U126">
        <v>-1.1555555555555554</v>
      </c>
      <c r="V126">
        <v>-80.14285714285711</v>
      </c>
      <c r="W126">
        <v>-2.1222222222222222</v>
      </c>
      <c r="X126">
        <v>-707.26623376623377</v>
      </c>
      <c r="Y126">
        <v>-0.91250000000000009</v>
      </c>
      <c r="Z126">
        <v>-402.79999999999995</v>
      </c>
      <c r="AA126">
        <v>-1.405128205128205</v>
      </c>
      <c r="AB126">
        <v>-404.84210526315792</v>
      </c>
      <c r="AC126">
        <v>-3.3944444444444448</v>
      </c>
      <c r="AD126">
        <v>-996.53529411764703</v>
      </c>
      <c r="AE126">
        <v>-3.161111111111111</v>
      </c>
      <c r="AF126">
        <v>-911.59999999999991</v>
      </c>
      <c r="AG126">
        <v>-1.9125000000000001</v>
      </c>
      <c r="AH126">
        <v>-427.63636363636363</v>
      </c>
      <c r="AI126">
        <v>-2.8282051282051284</v>
      </c>
      <c r="AJ126">
        <v>-742.57859531772579</v>
      </c>
    </row>
    <row r="127" spans="1:36" x14ac:dyDescent="0.3">
      <c r="A127" s="2" t="s">
        <v>140</v>
      </c>
      <c r="B127" s="2">
        <v>40</v>
      </c>
      <c r="C127" s="2">
        <v>2</v>
      </c>
      <c r="D127" s="2">
        <v>46</v>
      </c>
      <c r="E127">
        <v>-0.3833333333333333</v>
      </c>
      <c r="F127">
        <v>-270.6875</v>
      </c>
      <c r="G127">
        <v>0.89999999999999991</v>
      </c>
      <c r="H127">
        <v>-178.69841269841277</v>
      </c>
      <c r="I127">
        <v>1.1000000000000001</v>
      </c>
      <c r="J127">
        <v>152.67368421052629</v>
      </c>
      <c r="K127">
        <v>0.57873563218390833</v>
      </c>
      <c r="L127">
        <v>-67.789115646258551</v>
      </c>
      <c r="M127">
        <v>1.9555555555555553</v>
      </c>
      <c r="N127">
        <v>93.452991452991455</v>
      </c>
      <c r="O127">
        <v>0.14999999999999991</v>
      </c>
      <c r="P127">
        <v>1.9555555555555553</v>
      </c>
      <c r="Q127">
        <v>-0.10000000000000009</v>
      </c>
      <c r="R127">
        <v>-758.34545454545446</v>
      </c>
      <c r="S127">
        <v>0.63275862068965516</v>
      </c>
      <c r="T127">
        <v>-279.5500420521447</v>
      </c>
      <c r="U127">
        <v>1.0499999999999998</v>
      </c>
      <c r="V127">
        <v>-7.7291666666666288</v>
      </c>
      <c r="W127">
        <v>-0.80000000000000027</v>
      </c>
      <c r="X127">
        <v>164.58730158730145</v>
      </c>
      <c r="Y127">
        <v>1.5</v>
      </c>
      <c r="Z127">
        <v>365.69298245614038</v>
      </c>
      <c r="AA127">
        <v>0.50555555555555554</v>
      </c>
      <c r="AB127">
        <v>129.78911564625844</v>
      </c>
      <c r="AC127">
        <v>-2.4</v>
      </c>
      <c r="AD127">
        <v>-401.73076923076928</v>
      </c>
      <c r="AE127">
        <v>0.54999999999999982</v>
      </c>
      <c r="AF127">
        <v>369.04411764705878</v>
      </c>
      <c r="AG127">
        <v>-1.7999999999999998</v>
      </c>
      <c r="AH127">
        <v>-48.121212121212238</v>
      </c>
      <c r="AI127">
        <v>-1.1129629629629627</v>
      </c>
      <c r="AJ127">
        <v>-27.9597030752916</v>
      </c>
    </row>
    <row r="128" spans="1:36" x14ac:dyDescent="0.3">
      <c r="A128" s="2" t="s">
        <v>141</v>
      </c>
      <c r="B128" s="2">
        <v>40</v>
      </c>
      <c r="C128" s="2">
        <v>2</v>
      </c>
      <c r="D128" s="2">
        <v>48</v>
      </c>
      <c r="E128">
        <v>0.5</v>
      </c>
      <c r="F128">
        <v>-115.61904761904771</v>
      </c>
      <c r="G128">
        <v>0.64999999999999991</v>
      </c>
      <c r="H128">
        <v>-26.178571428571331</v>
      </c>
      <c r="I128">
        <v>0.70000000000000018</v>
      </c>
      <c r="J128">
        <v>24.599999999999909</v>
      </c>
      <c r="K128">
        <v>0.6333333333333333</v>
      </c>
      <c r="L128">
        <v>-30.75</v>
      </c>
      <c r="M128">
        <v>-2.65</v>
      </c>
      <c r="N128">
        <v>-823.5333333333333</v>
      </c>
      <c r="O128">
        <v>-1.8499999999999999</v>
      </c>
      <c r="P128">
        <v>-2.65</v>
      </c>
      <c r="Q128">
        <v>-1.1999999999999997</v>
      </c>
      <c r="R128">
        <v>-81.1875</v>
      </c>
      <c r="S128">
        <v>-1.8809523809523807</v>
      </c>
      <c r="T128">
        <v>-402.17575757575753</v>
      </c>
      <c r="U128">
        <v>5.5555555555555358E-2</v>
      </c>
      <c r="V128">
        <v>-446.86666666666667</v>
      </c>
      <c r="W128">
        <v>0.64999999999999991</v>
      </c>
      <c r="X128">
        <v>-111.27142857142871</v>
      </c>
      <c r="Y128">
        <v>0.89999999999999991</v>
      </c>
      <c r="Z128">
        <v>-378.93333333333328</v>
      </c>
      <c r="AA128">
        <v>0.54770114942528725</v>
      </c>
      <c r="AB128">
        <v>-313.85714285714289</v>
      </c>
      <c r="AC128">
        <v>2.7611111111111111</v>
      </c>
      <c r="AD128">
        <v>179.0333333333333</v>
      </c>
      <c r="AE128">
        <v>2.5499999999999998</v>
      </c>
      <c r="AF128">
        <v>524.07142857142867</v>
      </c>
      <c r="AG128">
        <v>2.4</v>
      </c>
      <c r="AH128">
        <v>821.4375</v>
      </c>
      <c r="AI128">
        <v>2.5804597701149423</v>
      </c>
      <c r="AJ128">
        <v>620.39166666666665</v>
      </c>
    </row>
    <row r="129" spans="1:36" x14ac:dyDescent="0.3">
      <c r="A129" s="2" t="s">
        <v>142</v>
      </c>
      <c r="B129" s="2">
        <v>40</v>
      </c>
      <c r="C129" s="2">
        <v>2</v>
      </c>
      <c r="D129" s="2">
        <v>47</v>
      </c>
      <c r="E129">
        <v>1.4750000000000001</v>
      </c>
      <c r="F129">
        <v>525.68571428571431</v>
      </c>
      <c r="G129">
        <v>1.3611111111111112</v>
      </c>
      <c r="H129">
        <v>315.12987012987014</v>
      </c>
      <c r="I129">
        <v>1.763157894736842</v>
      </c>
      <c r="J129">
        <v>566.03571428571433</v>
      </c>
      <c r="K129">
        <v>1.5417451349654738</v>
      </c>
      <c r="L129">
        <v>436.587044534413</v>
      </c>
      <c r="M129">
        <v>-0.22500000000000009</v>
      </c>
      <c r="N129">
        <v>-391.20000000000005</v>
      </c>
      <c r="O129">
        <v>-0.62222222222222212</v>
      </c>
      <c r="P129">
        <v>-0.22500000000000009</v>
      </c>
      <c r="Q129">
        <v>0.22105263157894739</v>
      </c>
      <c r="R129">
        <v>189.81818181818187</v>
      </c>
      <c r="S129">
        <v>-0.19209039548022599</v>
      </c>
      <c r="T129">
        <v>-45.466200466200462</v>
      </c>
      <c r="U129">
        <v>-2.75</v>
      </c>
      <c r="V129">
        <v>-872.28571428571422</v>
      </c>
      <c r="W129">
        <v>-1.75</v>
      </c>
      <c r="X129">
        <v>-977.07272727272721</v>
      </c>
      <c r="Y129">
        <v>-1.8187134502923974</v>
      </c>
      <c r="Z129">
        <v>-937.95</v>
      </c>
      <c r="AA129">
        <v>-2.0973006905210294</v>
      </c>
      <c r="AB129">
        <v>-874.80995475113104</v>
      </c>
      <c r="AC129">
        <v>-1.5</v>
      </c>
      <c r="AD129">
        <v>-48.549999999999955</v>
      </c>
      <c r="AE129">
        <v>-2.35</v>
      </c>
      <c r="AF129">
        <v>-764.25000000000011</v>
      </c>
      <c r="AG129">
        <v>-1.9766081871345027</v>
      </c>
      <c r="AH129">
        <v>-671.38961038961054</v>
      </c>
      <c r="AI129">
        <v>-1.9190207156308854</v>
      </c>
      <c r="AJ129">
        <v>-484.82683982683989</v>
      </c>
    </row>
    <row r="130" spans="1:36" x14ac:dyDescent="0.3">
      <c r="A130" s="2" t="s">
        <v>143</v>
      </c>
      <c r="B130" s="2">
        <v>40</v>
      </c>
      <c r="C130" s="2">
        <v>2</v>
      </c>
      <c r="D130" s="2">
        <v>46</v>
      </c>
      <c r="E130">
        <v>1.3666666666666671</v>
      </c>
      <c r="F130">
        <v>417.26373626373629</v>
      </c>
      <c r="G130">
        <v>1.5999999999999996</v>
      </c>
      <c r="H130">
        <v>-233.79090909090905</v>
      </c>
      <c r="I130">
        <v>1.9500000000000002</v>
      </c>
      <c r="J130">
        <v>-204.11818181818171</v>
      </c>
      <c r="K130">
        <v>1.6465517241379306</v>
      </c>
      <c r="L130">
        <v>-24.492063492063608</v>
      </c>
      <c r="M130">
        <v>-1.1555555555555557</v>
      </c>
      <c r="N130">
        <v>-463.07692307692309</v>
      </c>
      <c r="O130">
        <v>-1.4499999999999997</v>
      </c>
      <c r="P130">
        <v>-1.1555555555555557</v>
      </c>
      <c r="Q130">
        <v>-2.1500000000000004</v>
      </c>
      <c r="R130">
        <v>-1254.0666666666666</v>
      </c>
      <c r="S130">
        <v>-1.5862068965517242</v>
      </c>
      <c r="T130">
        <v>-802.45559845559853</v>
      </c>
      <c r="U130">
        <v>-0.20000000000000018</v>
      </c>
      <c r="V130">
        <v>-641.4923076923078</v>
      </c>
      <c r="W130">
        <v>0.39999999999999991</v>
      </c>
      <c r="X130">
        <v>131.29090909090905</v>
      </c>
      <c r="Y130">
        <v>-0.25</v>
      </c>
      <c r="Z130">
        <v>-497.38181818181806</v>
      </c>
      <c r="AA130">
        <v>-1.6666666666666607E-2</v>
      </c>
      <c r="AB130">
        <v>-345.88571428571413</v>
      </c>
      <c r="AC130">
        <v>0.20000000000000018</v>
      </c>
      <c r="AD130">
        <v>-143.323076923077</v>
      </c>
      <c r="AE130">
        <v>0.44999999999999973</v>
      </c>
      <c r="AF130">
        <v>529.40476190476193</v>
      </c>
      <c r="AG130">
        <v>0.25</v>
      </c>
      <c r="AH130">
        <v>502.95238095238096</v>
      </c>
      <c r="AI130">
        <v>0.29999999999999982</v>
      </c>
      <c r="AJ130">
        <v>301.02702702702709</v>
      </c>
    </row>
    <row r="131" spans="1:36" x14ac:dyDescent="0.3">
      <c r="A131" s="2" t="s">
        <v>144</v>
      </c>
      <c r="B131" s="2">
        <v>40</v>
      </c>
      <c r="C131" s="2">
        <v>2</v>
      </c>
      <c r="D131" s="2">
        <v>48</v>
      </c>
      <c r="E131">
        <v>5.5555555555555802E-2</v>
      </c>
      <c r="F131">
        <v>-60.444444444444457</v>
      </c>
      <c r="G131">
        <v>-0.51578947368421058</v>
      </c>
      <c r="H131">
        <v>-14.861111111111086</v>
      </c>
      <c r="I131">
        <v>9.4736842105263452E-2</v>
      </c>
      <c r="J131">
        <v>-149.97222222222223</v>
      </c>
      <c r="K131">
        <v>-0.12869458128078826</v>
      </c>
      <c r="L131">
        <v>-74.966742252456527</v>
      </c>
      <c r="M131">
        <v>0.38888888888888928</v>
      </c>
      <c r="N131">
        <v>31.389705882352928</v>
      </c>
      <c r="O131">
        <v>-0.48421052631578942</v>
      </c>
      <c r="P131">
        <v>0.38888888888888928</v>
      </c>
      <c r="Q131">
        <v>-0.72631578947368403</v>
      </c>
      <c r="R131">
        <v>-84.781512605042053</v>
      </c>
      <c r="S131">
        <v>-0.29618226600985231</v>
      </c>
      <c r="T131">
        <v>-19.204081632653072</v>
      </c>
      <c r="U131">
        <v>-0.16666666666666696</v>
      </c>
      <c r="V131">
        <v>-227.5</v>
      </c>
      <c r="W131">
        <v>0.41578947368421071</v>
      </c>
      <c r="X131">
        <v>-113.96428571428567</v>
      </c>
      <c r="Y131">
        <v>0.40526315789473677</v>
      </c>
      <c r="Z131">
        <v>13.25</v>
      </c>
      <c r="AA131">
        <v>0.23214285714285721</v>
      </c>
      <c r="AB131">
        <v>-111.08961845607814</v>
      </c>
      <c r="AC131">
        <v>-1.166666666666667</v>
      </c>
      <c r="AD131">
        <v>-530.38970588235293</v>
      </c>
      <c r="AE131">
        <v>-2.4157894736842103</v>
      </c>
      <c r="AF131">
        <v>-772.8</v>
      </c>
      <c r="AG131">
        <v>-1.3736842105263158</v>
      </c>
      <c r="AH131">
        <v>-555.84705882352944</v>
      </c>
      <c r="AI131">
        <v>-1.6693349753694582</v>
      </c>
      <c r="AJ131">
        <v>-623.04591836734687</v>
      </c>
    </row>
    <row r="132" spans="1:36" x14ac:dyDescent="0.3">
      <c r="A132" s="2" t="s">
        <v>145</v>
      </c>
      <c r="B132" s="2">
        <v>50</v>
      </c>
      <c r="C132" s="2">
        <v>1</v>
      </c>
      <c r="D132" s="2">
        <v>50</v>
      </c>
      <c r="E132">
        <v>4.2750000000000004</v>
      </c>
      <c r="F132">
        <v>1511.1666666666667</v>
      </c>
      <c r="G132">
        <v>4.8388888888888895</v>
      </c>
      <c r="H132">
        <v>1068.2222222222222</v>
      </c>
      <c r="I132">
        <v>3.8500000000000005</v>
      </c>
      <c r="J132">
        <v>672.22222222222217</v>
      </c>
      <c r="K132">
        <v>4.322222222222222</v>
      </c>
      <c r="L132">
        <v>984</v>
      </c>
      <c r="M132">
        <v>2.0499999999999998</v>
      </c>
      <c r="N132">
        <v>935</v>
      </c>
      <c r="O132">
        <v>2.1444444444444448</v>
      </c>
      <c r="P132">
        <v>2.0499999999999998</v>
      </c>
      <c r="Q132">
        <v>2.35</v>
      </c>
      <c r="R132">
        <v>238.83333333333326</v>
      </c>
      <c r="S132">
        <v>2.1944444444444446</v>
      </c>
      <c r="T132">
        <v>590</v>
      </c>
      <c r="U132">
        <v>-3.1222222222222222</v>
      </c>
      <c r="V132">
        <v>-1384.5</v>
      </c>
      <c r="W132">
        <v>-3.0750000000000002</v>
      </c>
      <c r="X132">
        <v>-1059.8333333333333</v>
      </c>
      <c r="Y132">
        <v>-0.75</v>
      </c>
      <c r="Z132">
        <v>201.39999999999998</v>
      </c>
      <c r="AA132">
        <v>-2.248148148148148</v>
      </c>
      <c r="AB132">
        <v>-706.16666666666674</v>
      </c>
      <c r="AC132">
        <v>-2.6888888888888887</v>
      </c>
      <c r="AD132">
        <v>-920.66666666666674</v>
      </c>
      <c r="AE132">
        <v>-2.2000000000000002</v>
      </c>
      <c r="AF132">
        <v>-337.21428571428567</v>
      </c>
      <c r="AG132">
        <v>-4.8499999999999996</v>
      </c>
      <c r="AH132">
        <v>-370.40000000000009</v>
      </c>
      <c r="AI132">
        <v>-3.3425925925925926</v>
      </c>
      <c r="AJ132">
        <v>-632.52173913043475</v>
      </c>
    </row>
    <row r="133" spans="1:36" x14ac:dyDescent="0.3">
      <c r="A133" s="2" t="s">
        <v>147</v>
      </c>
      <c r="B133" s="2">
        <v>50</v>
      </c>
      <c r="C133" s="2">
        <v>1</v>
      </c>
      <c r="D133" s="2">
        <v>57</v>
      </c>
      <c r="E133">
        <v>-2.631578947368407E-2</v>
      </c>
      <c r="F133">
        <v>-35.388888888888914</v>
      </c>
      <c r="G133">
        <v>-2.4000000000000004</v>
      </c>
      <c r="H133">
        <v>-308.36111111111109</v>
      </c>
      <c r="I133">
        <v>-0.86111111111111116</v>
      </c>
      <c r="J133">
        <v>-0.35338345864659004</v>
      </c>
      <c r="K133">
        <v>-1.1613854089904203</v>
      </c>
      <c r="L133">
        <v>-100.04318181818178</v>
      </c>
      <c r="M133">
        <v>-1.3508771929824559</v>
      </c>
      <c r="N133">
        <v>-462.74117647058824</v>
      </c>
      <c r="O133">
        <v>0.35000000000000009</v>
      </c>
      <c r="P133">
        <v>-1.3508771929824559</v>
      </c>
      <c r="Q133">
        <v>-0.45000000000000018</v>
      </c>
      <c r="R133">
        <v>-50.825396825396751</v>
      </c>
      <c r="S133">
        <v>-0.42593957258658799</v>
      </c>
      <c r="T133">
        <v>-37.407407407407391</v>
      </c>
      <c r="U133">
        <v>0.32631578947368389</v>
      </c>
      <c r="V133">
        <v>51.688888888888869</v>
      </c>
      <c r="W133">
        <v>2.2750000000000004</v>
      </c>
      <c r="X133">
        <v>670.61111111111109</v>
      </c>
      <c r="Y133">
        <v>1.1499999999999999</v>
      </c>
      <c r="Z133">
        <v>90.46052631578948</v>
      </c>
      <c r="AA133">
        <v>1.2064164648910412</v>
      </c>
      <c r="AB133">
        <v>249.05818181818177</v>
      </c>
      <c r="AC133">
        <v>-0.5157894736842108</v>
      </c>
      <c r="AD133">
        <v>-53.958823529411802</v>
      </c>
      <c r="AE133">
        <v>-2.7250000000000001</v>
      </c>
      <c r="AF133">
        <v>-877.73026315789468</v>
      </c>
      <c r="AG133">
        <v>-1.4500000000000002</v>
      </c>
      <c r="AH133">
        <v>-263.58888888888896</v>
      </c>
      <c r="AI133">
        <v>-1.5181598062953992</v>
      </c>
      <c r="AJ133">
        <v>-376.93783068783057</v>
      </c>
    </row>
    <row r="134" spans="1:36" x14ac:dyDescent="0.3">
      <c r="A134" s="2" t="s">
        <v>150</v>
      </c>
      <c r="B134" s="2">
        <v>50</v>
      </c>
      <c r="C134" s="2">
        <v>1</v>
      </c>
      <c r="D134" s="2">
        <v>51</v>
      </c>
      <c r="E134">
        <v>0.70555555555555527</v>
      </c>
      <c r="F134">
        <v>207.61111111111109</v>
      </c>
      <c r="G134">
        <v>1</v>
      </c>
      <c r="H134">
        <v>627.73684210526312</v>
      </c>
      <c r="I134">
        <v>1.2000000000000002</v>
      </c>
      <c r="J134">
        <v>618.05555555555543</v>
      </c>
      <c r="K134">
        <v>0.97528735632183938</v>
      </c>
      <c r="L134">
        <v>483.36700336700346</v>
      </c>
      <c r="M134">
        <v>-0.24444444444444446</v>
      </c>
      <c r="N134">
        <v>-7.9384615384615245</v>
      </c>
      <c r="O134">
        <v>-1.0500000000000003</v>
      </c>
      <c r="P134">
        <v>-0.24444444444444446</v>
      </c>
      <c r="Q134">
        <v>-1.5500000000000003</v>
      </c>
      <c r="R134">
        <v>189.23157894736846</v>
      </c>
      <c r="S134">
        <v>-0.95172413793103439</v>
      </c>
      <c r="T134">
        <v>21.489795918367349</v>
      </c>
      <c r="U134">
        <v>1.6277777777777778</v>
      </c>
      <c r="V134">
        <v>391.33333333333326</v>
      </c>
      <c r="W134">
        <v>2</v>
      </c>
      <c r="X134">
        <v>643.76315789473688</v>
      </c>
      <c r="Y134">
        <v>2.2777777777777777</v>
      </c>
      <c r="Z134">
        <v>662.7222222222224</v>
      </c>
      <c r="AA134">
        <v>1.9619047619047618</v>
      </c>
      <c r="AB134">
        <v>568.7681818181818</v>
      </c>
      <c r="AC134">
        <v>-3.3111111111111109</v>
      </c>
      <c r="AD134">
        <v>-520.79487179487171</v>
      </c>
      <c r="AE134">
        <v>-2.25</v>
      </c>
      <c r="AF134">
        <v>-832.45098039215679</v>
      </c>
      <c r="AG134">
        <v>-2.6055555555555552</v>
      </c>
      <c r="AH134">
        <v>-999.52046783625735</v>
      </c>
      <c r="AI134">
        <v>-2.7071428571428569</v>
      </c>
      <c r="AJ134">
        <v>-795.00831443688583</v>
      </c>
    </row>
    <row r="135" spans="1:36" x14ac:dyDescent="0.3">
      <c r="A135" s="2" t="s">
        <v>151</v>
      </c>
      <c r="B135" s="2">
        <v>50</v>
      </c>
      <c r="C135" s="2">
        <v>1</v>
      </c>
      <c r="D135" s="2">
        <v>57</v>
      </c>
      <c r="E135">
        <v>0.78362573099415211</v>
      </c>
      <c r="F135">
        <v>454.43697478991589</v>
      </c>
      <c r="G135">
        <v>1.1631578947368419</v>
      </c>
      <c r="H135">
        <v>-64.057142857142935</v>
      </c>
      <c r="I135">
        <v>1.583333333333333</v>
      </c>
      <c r="J135">
        <v>142.97619047619037</v>
      </c>
      <c r="K135">
        <v>1.173645320197044</v>
      </c>
      <c r="L135">
        <v>151.07435897435903</v>
      </c>
      <c r="M135">
        <v>-0.81286549707602318</v>
      </c>
      <c r="N135">
        <v>-183.70769230769224</v>
      </c>
      <c r="O135">
        <v>-2.0421052631578949</v>
      </c>
      <c r="P135">
        <v>-0.81286549707602318</v>
      </c>
      <c r="Q135">
        <v>-1.4611111111111112</v>
      </c>
      <c r="R135">
        <v>-821.36363636363626</v>
      </c>
      <c r="S135">
        <v>-1.4458128078817734</v>
      </c>
      <c r="T135">
        <v>-610.36679536679537</v>
      </c>
      <c r="U135">
        <v>0.43859649122807021</v>
      </c>
      <c r="V135">
        <v>79.277310924369885</v>
      </c>
      <c r="W135">
        <v>0.40350877192982448</v>
      </c>
      <c r="X135">
        <v>230.69047619047626</v>
      </c>
      <c r="Y135">
        <v>1.55</v>
      </c>
      <c r="Z135">
        <v>657.02380952380963</v>
      </c>
      <c r="AA135">
        <v>0.82635467980295596</v>
      </c>
      <c r="AB135">
        <v>309.31228070175439</v>
      </c>
      <c r="AC135">
        <v>-0.1871345029239766</v>
      </c>
      <c r="AD135">
        <v>43.593406593406598</v>
      </c>
      <c r="AE135">
        <v>0.39766081871345005</v>
      </c>
      <c r="AF135">
        <v>185.34615384615381</v>
      </c>
      <c r="AG135">
        <v>-1.1499999999999999</v>
      </c>
      <c r="AH135">
        <v>264.66363636363621</v>
      </c>
      <c r="AI135">
        <v>-0.33990147783251246</v>
      </c>
      <c r="AJ135">
        <v>149.34195064629853</v>
      </c>
    </row>
    <row r="136" spans="1:36" x14ac:dyDescent="0.3">
      <c r="A136" s="2" t="s">
        <v>152</v>
      </c>
      <c r="B136" s="2">
        <v>50</v>
      </c>
      <c r="C136" s="2">
        <v>1</v>
      </c>
      <c r="D136" s="2">
        <v>56</v>
      </c>
      <c r="E136">
        <v>0.49444444444444469</v>
      </c>
      <c r="F136">
        <v>-143.21428571428567</v>
      </c>
      <c r="G136">
        <v>1.1500000000000001</v>
      </c>
      <c r="H136">
        <v>79.67521367521374</v>
      </c>
      <c r="I136">
        <v>-1.5499999999999998</v>
      </c>
      <c r="J136">
        <v>-299.86666666666667</v>
      </c>
      <c r="K136">
        <v>2.2413793103448487E-2</v>
      </c>
      <c r="L136">
        <v>-103.04761904761904</v>
      </c>
      <c r="M136">
        <v>0.12222222222222223</v>
      </c>
      <c r="N136">
        <v>-163.25</v>
      </c>
      <c r="O136">
        <v>-0.90000000000000013</v>
      </c>
      <c r="P136">
        <v>0.12222222222222223</v>
      </c>
      <c r="Q136">
        <v>-0.59999999999999987</v>
      </c>
      <c r="R136">
        <v>-99.299999999999955</v>
      </c>
      <c r="S136">
        <v>-0.4528735632183909</v>
      </c>
      <c r="T136">
        <v>-214.03947368421052</v>
      </c>
      <c r="U136">
        <v>0.55000000000000004</v>
      </c>
      <c r="V136">
        <v>319.85714285714283</v>
      </c>
      <c r="W136">
        <v>0.25</v>
      </c>
      <c r="X136">
        <v>-57.730769230769283</v>
      </c>
      <c r="Y136">
        <v>1.65</v>
      </c>
      <c r="Z136">
        <v>433.36666666666667</v>
      </c>
      <c r="AA136">
        <v>0.81666666666666665</v>
      </c>
      <c r="AB136">
        <v>239.36340852130326</v>
      </c>
      <c r="AC136">
        <v>-0.89999999999999991</v>
      </c>
      <c r="AD136">
        <v>208.25</v>
      </c>
      <c r="AE136">
        <v>0.90000000000000013</v>
      </c>
      <c r="AF136">
        <v>192.27678571428567</v>
      </c>
      <c r="AG136">
        <v>-0.10000000000000009</v>
      </c>
      <c r="AH136">
        <v>-293.16666666666663</v>
      </c>
      <c r="AI136">
        <v>-3.3333333333333215E-2</v>
      </c>
      <c r="AJ136">
        <v>50.122807017543892</v>
      </c>
    </row>
    <row r="137" spans="1:36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-2.7</v>
      </c>
      <c r="V137">
        <v>-758.28571428571433</v>
      </c>
      <c r="W137">
        <v>-4.3</v>
      </c>
      <c r="X137">
        <v>-1352.5</v>
      </c>
      <c r="Y137">
        <v>-3.4</v>
      </c>
      <c r="Z137">
        <v>-1065.125</v>
      </c>
      <c r="AA137">
        <v>-3.4666666666666668</v>
      </c>
      <c r="AB137">
        <v>-1071.695652173913</v>
      </c>
      <c r="AC137">
        <v>-4.4000000000000004</v>
      </c>
      <c r="AD137">
        <v>-1260.7777777777778</v>
      </c>
      <c r="AE137">
        <v>-3</v>
      </c>
      <c r="AF137">
        <v>-871.875</v>
      </c>
      <c r="AG137">
        <v>-4.2</v>
      </c>
      <c r="AH137">
        <v>-1184.7777777777778</v>
      </c>
      <c r="AI137">
        <v>-3.8666666666666667</v>
      </c>
      <c r="AJ137">
        <v>-1114.8076923076924</v>
      </c>
    </row>
    <row r="138" spans="1:36" x14ac:dyDescent="0.3">
      <c r="A138" s="2" t="s">
        <v>154</v>
      </c>
      <c r="B138" s="2">
        <v>50</v>
      </c>
      <c r="C138" s="2">
        <v>1</v>
      </c>
      <c r="D138" s="2">
        <v>54</v>
      </c>
      <c r="E138">
        <v>1.5972222222222223</v>
      </c>
      <c r="F138">
        <v>688.49722222222215</v>
      </c>
      <c r="G138">
        <v>2.2500000000000004</v>
      </c>
      <c r="H138">
        <v>864.95897435897427</v>
      </c>
      <c r="I138">
        <v>2.4999999999999911E-2</v>
      </c>
      <c r="J138">
        <v>690.8315018315019</v>
      </c>
      <c r="K138">
        <v>1.2729885057471262</v>
      </c>
      <c r="L138">
        <v>750.08279009126466</v>
      </c>
      <c r="M138">
        <v>-0.74444444444444424</v>
      </c>
      <c r="N138">
        <v>153.41052631578953</v>
      </c>
      <c r="O138">
        <v>-1.4000000000000001</v>
      </c>
      <c r="P138">
        <v>-0.74444444444444424</v>
      </c>
      <c r="Q138">
        <v>0.72500000000000009</v>
      </c>
      <c r="R138">
        <v>457.780303030303</v>
      </c>
      <c r="S138">
        <v>-0.46178160919540234</v>
      </c>
      <c r="T138">
        <v>196.65094339622647</v>
      </c>
      <c r="U138">
        <v>1.925</v>
      </c>
      <c r="V138">
        <v>408.15357142857147</v>
      </c>
      <c r="W138">
        <v>1.5499999999999998</v>
      </c>
      <c r="X138">
        <v>-191.60897435897436</v>
      </c>
      <c r="Y138">
        <v>0.375</v>
      </c>
      <c r="Z138">
        <v>90.692307692307622</v>
      </c>
      <c r="AA138">
        <v>1.2833333333333332</v>
      </c>
      <c r="AB138">
        <v>128.53644067796608</v>
      </c>
      <c r="AC138">
        <v>-3.6000000000000005</v>
      </c>
      <c r="AD138">
        <v>-993.71052631578948</v>
      </c>
      <c r="AE138">
        <v>-1.9999999999999996</v>
      </c>
      <c r="AF138">
        <v>-783.93214285714282</v>
      </c>
      <c r="AG138">
        <v>-0.92500000000000027</v>
      </c>
      <c r="AH138">
        <v>-672.31601731601722</v>
      </c>
      <c r="AI138">
        <v>-2.1749999999999998</v>
      </c>
      <c r="AJ138">
        <v>-832.83094339622653</v>
      </c>
    </row>
    <row r="139" spans="1:36" x14ac:dyDescent="0.3">
      <c r="A139" s="2" t="s">
        <v>155</v>
      </c>
      <c r="B139" s="2">
        <v>50</v>
      </c>
      <c r="C139" s="2">
        <v>1</v>
      </c>
      <c r="D139" s="2">
        <v>59</v>
      </c>
      <c r="E139">
        <v>1.9500000000000002</v>
      </c>
      <c r="F139">
        <v>-465.91666666666663</v>
      </c>
      <c r="G139">
        <v>4.0555555555555554</v>
      </c>
      <c r="H139">
        <v>276.31944444444434</v>
      </c>
      <c r="I139">
        <v>1.8947368421052633</v>
      </c>
      <c r="J139">
        <v>-75.222222222222172</v>
      </c>
      <c r="K139">
        <v>2.7056530214424948</v>
      </c>
      <c r="L139">
        <v>-50.681666666666843</v>
      </c>
      <c r="M139">
        <v>3.8357142857142854</v>
      </c>
      <c r="N139">
        <v>402.82500000000005</v>
      </c>
      <c r="O139">
        <v>-6.6666666666666652E-2</v>
      </c>
      <c r="P139">
        <v>3.8357142857142854</v>
      </c>
      <c r="Q139">
        <v>1.7473684210526312</v>
      </c>
      <c r="R139">
        <v>159.67142857142869</v>
      </c>
      <c r="S139">
        <v>1.6510721247563351</v>
      </c>
      <c r="T139">
        <v>311.28148148148159</v>
      </c>
      <c r="U139">
        <v>0.54999999999999982</v>
      </c>
      <c r="V139">
        <v>583.25</v>
      </c>
      <c r="W139">
        <v>0.44444444444444442</v>
      </c>
      <c r="X139">
        <v>76.125</v>
      </c>
      <c r="Y139">
        <v>1.6052631578947367</v>
      </c>
      <c r="Z139">
        <v>870.77777777777783</v>
      </c>
      <c r="AA139">
        <v>0.84278002699055343</v>
      </c>
      <c r="AB139">
        <v>500.84000000000015</v>
      </c>
      <c r="AC139">
        <v>0.32499999999999996</v>
      </c>
      <c r="AD139">
        <v>-209.125</v>
      </c>
      <c r="AE139">
        <v>1.2666666666666666</v>
      </c>
      <c r="AF139">
        <v>667.11111111111109</v>
      </c>
      <c r="AG139">
        <v>1.0526315789473686</v>
      </c>
      <c r="AH139">
        <v>122.56666666666661</v>
      </c>
      <c r="AI139">
        <v>0.91160593792172739</v>
      </c>
      <c r="AJ139">
        <v>250.60185185185185</v>
      </c>
    </row>
    <row r="140" spans="1:36" x14ac:dyDescent="0.3">
      <c r="A140" s="2" t="s">
        <v>156</v>
      </c>
      <c r="B140" s="2">
        <v>50</v>
      </c>
      <c r="C140" s="2">
        <v>1</v>
      </c>
      <c r="D140" s="2">
        <v>51</v>
      </c>
      <c r="E140">
        <v>-1.1944444444444446</v>
      </c>
      <c r="F140">
        <v>157.375</v>
      </c>
      <c r="G140">
        <v>-0.25</v>
      </c>
      <c r="H140">
        <v>157.69924812030081</v>
      </c>
      <c r="I140">
        <v>-0.94444444444444464</v>
      </c>
      <c r="J140">
        <v>-39.986111111111086</v>
      </c>
      <c r="K140">
        <v>-0.73214285714285721</v>
      </c>
      <c r="L140">
        <v>82.301886792452819</v>
      </c>
      <c r="M140">
        <v>-0.80555555555555536</v>
      </c>
      <c r="N140">
        <v>135.52499999999998</v>
      </c>
      <c r="O140">
        <v>-0.80000000000000027</v>
      </c>
      <c r="P140">
        <v>-0.80555555555555536</v>
      </c>
      <c r="Q140">
        <v>1.5999999999999996</v>
      </c>
      <c r="R140">
        <v>330.07142857142856</v>
      </c>
      <c r="S140">
        <v>1.7857142857142794E-2</v>
      </c>
      <c r="T140">
        <v>263.48936170212767</v>
      </c>
      <c r="U140">
        <v>-0.38888888888888884</v>
      </c>
      <c r="V140">
        <v>-210.375</v>
      </c>
      <c r="W140">
        <v>0.66111111111111098</v>
      </c>
      <c r="X140">
        <v>87.157894736842081</v>
      </c>
      <c r="Y140">
        <v>2.4444444444444446</v>
      </c>
      <c r="Z140">
        <v>140.51111111111106</v>
      </c>
      <c r="AA140">
        <v>0.91071428571428559</v>
      </c>
      <c r="AB140">
        <v>0.12668463611862535</v>
      </c>
      <c r="AC140">
        <v>0</v>
      </c>
      <c r="AD140">
        <v>-268.625</v>
      </c>
      <c r="AE140">
        <v>-0.52222222222222214</v>
      </c>
      <c r="AF140">
        <v>-244.94117647058823</v>
      </c>
      <c r="AG140">
        <v>-2.9000000000000004</v>
      </c>
      <c r="AH140">
        <v>-413.71428571428567</v>
      </c>
      <c r="AI140">
        <v>-1.1964285714285712</v>
      </c>
      <c r="AJ140">
        <v>-316.57269503546104</v>
      </c>
    </row>
    <row r="141" spans="1:36" x14ac:dyDescent="0.3">
      <c r="A141" s="2" t="s">
        <v>157</v>
      </c>
      <c r="B141" s="2">
        <v>50</v>
      </c>
      <c r="C141" s="2">
        <v>1</v>
      </c>
      <c r="D141" s="2">
        <v>52</v>
      </c>
      <c r="E141">
        <v>-2.15</v>
      </c>
      <c r="F141">
        <v>-820.66666666666663</v>
      </c>
      <c r="G141">
        <v>-1.55</v>
      </c>
      <c r="H141">
        <v>-494.07692307692309</v>
      </c>
      <c r="I141">
        <v>-2.263157894736842</v>
      </c>
      <c r="J141">
        <v>-616</v>
      </c>
      <c r="K141">
        <v>-1.9830508474576272</v>
      </c>
      <c r="L141">
        <v>-637.77499999999998</v>
      </c>
      <c r="M141">
        <v>-1.8</v>
      </c>
      <c r="N141">
        <v>-530.5</v>
      </c>
      <c r="O141">
        <v>-2.0499999999999998</v>
      </c>
      <c r="P141">
        <v>-1.8</v>
      </c>
      <c r="Q141">
        <v>-1.8947368421052631</v>
      </c>
      <c r="R141">
        <v>-513.57142857142856</v>
      </c>
      <c r="S141">
        <v>-1.9152542372881356</v>
      </c>
      <c r="T141">
        <v>-556.57142857142856</v>
      </c>
      <c r="U141">
        <v>2.15</v>
      </c>
      <c r="V141">
        <v>820.66666666666663</v>
      </c>
      <c r="W141">
        <v>1.55</v>
      </c>
      <c r="X141">
        <v>494.07692307692309</v>
      </c>
      <c r="Y141">
        <v>2.263157894736842</v>
      </c>
      <c r="Z141">
        <v>616</v>
      </c>
      <c r="AA141">
        <v>1.9830508474576272</v>
      </c>
      <c r="AB141">
        <v>637.77499999999998</v>
      </c>
      <c r="AC141">
        <v>1.8</v>
      </c>
      <c r="AD141">
        <v>530.5</v>
      </c>
      <c r="AE141">
        <v>2.0499999999999998</v>
      </c>
      <c r="AF141">
        <v>625.64285714285711</v>
      </c>
      <c r="AG141">
        <v>1.8947368421052631</v>
      </c>
      <c r="AH141">
        <v>513.57142857142856</v>
      </c>
      <c r="AI141">
        <v>1.9152542372881356</v>
      </c>
      <c r="AJ141">
        <v>556.57142857142856</v>
      </c>
    </row>
    <row r="142" spans="1:36" x14ac:dyDescent="0.3">
      <c r="A142" s="2" t="s">
        <v>158</v>
      </c>
      <c r="B142" s="2">
        <v>50</v>
      </c>
      <c r="C142" s="2">
        <v>1</v>
      </c>
      <c r="D142" s="2">
        <v>52</v>
      </c>
      <c r="E142">
        <v>2.0375939849624061</v>
      </c>
      <c r="F142">
        <v>628.55238095238087</v>
      </c>
      <c r="G142">
        <v>1.0857142857142854</v>
      </c>
      <c r="H142">
        <v>396.13392857142867</v>
      </c>
      <c r="I142">
        <v>1.1277777777777773</v>
      </c>
      <c r="J142">
        <v>180.45238095238096</v>
      </c>
      <c r="K142">
        <v>1.4170965364775236</v>
      </c>
      <c r="L142">
        <v>391.94975845410636</v>
      </c>
      <c r="M142">
        <v>-1.8270676691729322</v>
      </c>
      <c r="N142">
        <v>-460.5</v>
      </c>
      <c r="O142">
        <v>-1.7571428571428571</v>
      </c>
      <c r="P142">
        <v>-1.8270676691729322</v>
      </c>
      <c r="Q142">
        <v>-1.1111111111111112</v>
      </c>
      <c r="R142">
        <v>-634.5</v>
      </c>
      <c r="S142">
        <v>-1.5165806927044949</v>
      </c>
      <c r="T142">
        <v>-481.03770739064862</v>
      </c>
      <c r="U142">
        <v>1.6766917293233088</v>
      </c>
      <c r="V142">
        <v>485.73333333333335</v>
      </c>
      <c r="W142">
        <v>2.5333333333333332</v>
      </c>
      <c r="X142">
        <v>486.83749999999998</v>
      </c>
      <c r="Y142">
        <v>3.7500000000000004</v>
      </c>
      <c r="Z142">
        <v>769.04761904761904</v>
      </c>
      <c r="AA142">
        <v>2.7451108213820081</v>
      </c>
      <c r="AB142">
        <v>578.97777777777776</v>
      </c>
      <c r="AC142">
        <v>-1.8872180451127818</v>
      </c>
      <c r="AD142">
        <v>-421.85714285714289</v>
      </c>
      <c r="AE142">
        <v>-1.6555555555555554</v>
      </c>
      <c r="AF142">
        <v>-221.91269841269855</v>
      </c>
      <c r="AG142">
        <v>-2.2999999999999998</v>
      </c>
      <c r="AH142">
        <v>-273.65000000000009</v>
      </c>
      <c r="AI142">
        <v>-1.9817470664928289</v>
      </c>
      <c r="AJ142">
        <v>-316.7948717948716</v>
      </c>
    </row>
    <row r="143" spans="1:36" x14ac:dyDescent="0.3">
      <c r="A143" s="2" t="s">
        <v>159</v>
      </c>
      <c r="B143" s="2">
        <v>50</v>
      </c>
      <c r="C143" s="2">
        <v>1</v>
      </c>
      <c r="D143" s="2">
        <v>50</v>
      </c>
      <c r="E143">
        <v>-0.54999999999999982</v>
      </c>
      <c r="F143">
        <v>341.46428571428567</v>
      </c>
      <c r="G143">
        <v>-0.39999999999999991</v>
      </c>
      <c r="H143">
        <v>-10.729166666666742</v>
      </c>
      <c r="I143">
        <v>-2.3315789473684214</v>
      </c>
      <c r="J143">
        <v>-529.93333333333328</v>
      </c>
      <c r="K143">
        <v>-1.1387319522912744</v>
      </c>
      <c r="L143">
        <v>-81.777777777777601</v>
      </c>
      <c r="M143">
        <v>0.6333333333333333</v>
      </c>
      <c r="N143">
        <v>217.09090909090901</v>
      </c>
      <c r="O143">
        <v>-0.25</v>
      </c>
      <c r="P143">
        <v>0.6333333333333333</v>
      </c>
      <c r="Q143">
        <v>0.72105263157894717</v>
      </c>
      <c r="R143">
        <v>394.25</v>
      </c>
      <c r="S143">
        <v>0.39610797237915873</v>
      </c>
      <c r="T143">
        <v>439.18092105263167</v>
      </c>
      <c r="U143">
        <v>-0.70000000000000018</v>
      </c>
      <c r="V143">
        <v>-433.71428571428567</v>
      </c>
      <c r="W143">
        <v>0.14999999999999991</v>
      </c>
      <c r="X143">
        <v>-202.13750000000005</v>
      </c>
      <c r="Y143">
        <v>0.29824561403508776</v>
      </c>
      <c r="Z143">
        <v>-49.833333333333485</v>
      </c>
      <c r="AA143">
        <v>-9.0612777053455051E-2</v>
      </c>
      <c r="AB143">
        <v>-222.28888888888901</v>
      </c>
      <c r="AC143">
        <v>0.70000000000000018</v>
      </c>
      <c r="AD143">
        <v>560.10909090909104</v>
      </c>
      <c r="AE143">
        <v>-0.69444444444444464</v>
      </c>
      <c r="AF143">
        <v>-460.1</v>
      </c>
      <c r="AG143">
        <v>1.4678362573099415</v>
      </c>
      <c r="AH143">
        <v>852.91666666666652</v>
      </c>
      <c r="AI143">
        <v>0.48565840938722271</v>
      </c>
      <c r="AJ143">
        <v>293.80804953560357</v>
      </c>
    </row>
    <row r="144" spans="1:36" x14ac:dyDescent="0.3">
      <c r="A144" s="2" t="s">
        <v>160</v>
      </c>
      <c r="B144" s="2">
        <v>50</v>
      </c>
      <c r="C144" s="2">
        <v>1</v>
      </c>
      <c r="D144" s="2">
        <v>56</v>
      </c>
      <c r="E144">
        <v>1.5785714285714287</v>
      </c>
      <c r="F144">
        <v>863.40000000000009</v>
      </c>
      <c r="G144">
        <v>1.4</v>
      </c>
      <c r="H144">
        <v>414.11695906432749</v>
      </c>
      <c r="I144">
        <v>1.8500000000000005</v>
      </c>
      <c r="J144">
        <v>369.50694444444446</v>
      </c>
      <c r="K144">
        <v>1.6037037037037036</v>
      </c>
      <c r="L144">
        <v>505.12094861660069</v>
      </c>
      <c r="M144">
        <v>1.0499999999999998</v>
      </c>
      <c r="N144">
        <v>403.27777777777783</v>
      </c>
      <c r="O144">
        <v>0.89999999999999947</v>
      </c>
      <c r="P144">
        <v>1.0499999999999998</v>
      </c>
      <c r="Q144">
        <v>0.94999999999999973</v>
      </c>
      <c r="R144">
        <v>212.99411764705883</v>
      </c>
      <c r="S144">
        <v>0.99259259259259291</v>
      </c>
      <c r="T144">
        <v>325.53240740740739</v>
      </c>
      <c r="U144">
        <v>0.85000000000000009</v>
      </c>
      <c r="V144">
        <v>-122.83333333333337</v>
      </c>
      <c r="W144">
        <v>1.2999999999999998</v>
      </c>
      <c r="X144">
        <v>-22.094736842105362</v>
      </c>
      <c r="Y144">
        <v>1.6749999999999998</v>
      </c>
      <c r="Z144">
        <v>169.60416666666669</v>
      </c>
      <c r="AA144">
        <v>1.2309523809523808</v>
      </c>
      <c r="AB144">
        <v>-18.66753246753251</v>
      </c>
      <c r="AC144">
        <v>1.0500000000000003</v>
      </c>
      <c r="AD144">
        <v>-24.944444444444457</v>
      </c>
      <c r="AE144">
        <v>2.6</v>
      </c>
      <c r="AF144">
        <v>289.07368421052638</v>
      </c>
      <c r="AG144">
        <v>1.5249999999999999</v>
      </c>
      <c r="AH144">
        <v>-51.294117647058783</v>
      </c>
      <c r="AI144">
        <v>1.7309523809523808</v>
      </c>
      <c r="AJ144">
        <v>81.330687830687793</v>
      </c>
    </row>
    <row r="145" spans="1:36" x14ac:dyDescent="0.3">
      <c r="A145" s="2" t="s">
        <v>161</v>
      </c>
      <c r="B145" s="2">
        <v>50</v>
      </c>
      <c r="C145" s="2">
        <v>1</v>
      </c>
      <c r="D145" s="2">
        <v>56</v>
      </c>
      <c r="E145">
        <v>-0.58333333333333348</v>
      </c>
      <c r="F145">
        <v>-564.16666666666652</v>
      </c>
      <c r="G145">
        <v>4.9999999999999822E-2</v>
      </c>
      <c r="H145">
        <v>-220.1868131868132</v>
      </c>
      <c r="I145">
        <v>0.94999999999999973</v>
      </c>
      <c r="J145">
        <v>60.023809523809632</v>
      </c>
      <c r="K145">
        <v>0.16494252873563209</v>
      </c>
      <c r="L145">
        <v>-230.66081081081074</v>
      </c>
      <c r="M145">
        <v>-0.54999999999999982</v>
      </c>
      <c r="N145">
        <v>79.584615384615518</v>
      </c>
      <c r="O145">
        <v>0.34999999999999964</v>
      </c>
      <c r="P145">
        <v>-0.54999999999999982</v>
      </c>
      <c r="Q145">
        <v>-0.39999999999999991</v>
      </c>
      <c r="R145">
        <v>-260.8131868131868</v>
      </c>
      <c r="S145">
        <v>-0.19655172413793087</v>
      </c>
      <c r="T145">
        <v>-169.31863442389749</v>
      </c>
      <c r="U145">
        <v>0.25</v>
      </c>
      <c r="V145">
        <v>555.83333333333326</v>
      </c>
      <c r="W145">
        <v>0.32500000000000018</v>
      </c>
      <c r="X145">
        <v>633.04395604395586</v>
      </c>
      <c r="Y145">
        <v>-0.40555555555555545</v>
      </c>
      <c r="Z145">
        <v>445.83333333333326</v>
      </c>
      <c r="AA145">
        <v>6.1111111111110894E-2</v>
      </c>
      <c r="AB145">
        <v>544.76535626535633</v>
      </c>
      <c r="AC145">
        <v>-0.25</v>
      </c>
      <c r="AD145">
        <v>389.81538461538457</v>
      </c>
      <c r="AE145">
        <v>-0.67499999999999982</v>
      </c>
      <c r="AF145">
        <v>561.20779220779241</v>
      </c>
      <c r="AG145">
        <v>0.51111111111111107</v>
      </c>
      <c r="AH145">
        <v>783.60683760683764</v>
      </c>
      <c r="AI145">
        <v>-0.14444444444444482</v>
      </c>
      <c r="AJ145">
        <v>576.26195426195432</v>
      </c>
    </row>
    <row r="146" spans="1:36" x14ac:dyDescent="0.3">
      <c r="A146" s="2" t="s">
        <v>162</v>
      </c>
      <c r="B146" s="2">
        <v>50</v>
      </c>
      <c r="C146" s="2">
        <v>1</v>
      </c>
      <c r="D146" s="2">
        <v>55</v>
      </c>
      <c r="E146">
        <v>1.2722222222222221</v>
      </c>
      <c r="F146">
        <v>-22.222222222222285</v>
      </c>
      <c r="G146">
        <v>0.20000000000000018</v>
      </c>
      <c r="H146">
        <v>-81.744444444444412</v>
      </c>
      <c r="I146">
        <v>-9.9999999999999645E-2</v>
      </c>
      <c r="J146">
        <v>-129.35672514619887</v>
      </c>
      <c r="K146">
        <v>0.44885057471264389</v>
      </c>
      <c r="L146">
        <v>-78.297402597402538</v>
      </c>
      <c r="M146">
        <v>-0.87222222222222223</v>
      </c>
      <c r="N146">
        <v>-163.75</v>
      </c>
      <c r="O146">
        <v>0.35000000000000009</v>
      </c>
      <c r="P146">
        <v>-0.87222222222222223</v>
      </c>
      <c r="Q146">
        <v>0.54999999999999982</v>
      </c>
      <c r="R146">
        <v>-109.71249999999998</v>
      </c>
      <c r="S146">
        <v>3.735632183908022E-2</v>
      </c>
      <c r="T146">
        <v>-96.161220043572939</v>
      </c>
      <c r="U146">
        <v>0.95000000000000018</v>
      </c>
      <c r="V146">
        <v>322.51388888888891</v>
      </c>
      <c r="W146">
        <v>1.4249999999999998</v>
      </c>
      <c r="X146">
        <v>361.94444444444446</v>
      </c>
      <c r="Y146">
        <v>0.69999999999999973</v>
      </c>
      <c r="Z146">
        <v>144.70394736842104</v>
      </c>
      <c r="AA146">
        <v>0.99814814814814801</v>
      </c>
      <c r="AB146">
        <v>273.35019762845849</v>
      </c>
      <c r="AC146">
        <v>-0.23888888888888893</v>
      </c>
      <c r="AD146">
        <v>150.61111111111109</v>
      </c>
      <c r="AE146">
        <v>-0.64999999999999991</v>
      </c>
      <c r="AF146">
        <v>218.51470588235293</v>
      </c>
      <c r="AG146">
        <v>0.54999999999999982</v>
      </c>
      <c r="AH146">
        <v>278.1875</v>
      </c>
      <c r="AI146">
        <v>-8.3333333333333037E-2</v>
      </c>
      <c r="AJ146">
        <v>212.7819607843137</v>
      </c>
    </row>
    <row r="147" spans="1:36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-4.2222222222222223</v>
      </c>
      <c r="V147">
        <v>-1282.5</v>
      </c>
      <c r="W147">
        <v>-3.3</v>
      </c>
      <c r="X147">
        <v>-1129.7142857142858</v>
      </c>
      <c r="Y147">
        <v>-2.2999999999999998</v>
      </c>
      <c r="Z147">
        <v>-1393.4</v>
      </c>
      <c r="AA147">
        <v>-3.2413793103448274</v>
      </c>
      <c r="AB147">
        <v>-1256.75</v>
      </c>
      <c r="AC147">
        <v>-3.2222222222222223</v>
      </c>
      <c r="AD147">
        <v>-1477</v>
      </c>
      <c r="AE147">
        <v>-2.5</v>
      </c>
      <c r="AF147">
        <v>-1066.5</v>
      </c>
      <c r="AG147">
        <v>-3.2</v>
      </c>
      <c r="AH147">
        <v>-1801.4</v>
      </c>
      <c r="AI147">
        <v>-2.9655172413793105</v>
      </c>
      <c r="AJ147">
        <v>-1424.4375</v>
      </c>
    </row>
    <row r="148" spans="1:36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</v>
      </c>
      <c r="G148">
        <v>-0.2</v>
      </c>
      <c r="H148">
        <v>-131.66666666666666</v>
      </c>
      <c r="I148">
        <v>-0.05</v>
      </c>
      <c r="J148">
        <v>-113</v>
      </c>
      <c r="K148">
        <v>-8.3333333333333329E-2</v>
      </c>
      <c r="L148">
        <v>-127</v>
      </c>
      <c r="M148">
        <v>0</v>
      </c>
      <c r="N148">
        <v>0</v>
      </c>
      <c r="O148">
        <v>-0.05</v>
      </c>
      <c r="P148">
        <v>0</v>
      </c>
      <c r="Q148">
        <v>0</v>
      </c>
      <c r="R148">
        <v>0</v>
      </c>
      <c r="S148">
        <v>-1.6666666666666666E-2</v>
      </c>
      <c r="T148">
        <v>-93</v>
      </c>
      <c r="U148">
        <v>0</v>
      </c>
      <c r="V148">
        <v>0</v>
      </c>
      <c r="W148">
        <v>0.2</v>
      </c>
      <c r="X148">
        <v>131.66666666666666</v>
      </c>
      <c r="Y148">
        <v>0.05</v>
      </c>
      <c r="Z148">
        <v>113</v>
      </c>
      <c r="AA148">
        <v>8.3333333333333329E-2</v>
      </c>
      <c r="AB148">
        <v>127</v>
      </c>
      <c r="AC148">
        <v>0</v>
      </c>
      <c r="AD148">
        <v>0</v>
      </c>
      <c r="AE148">
        <v>0.05</v>
      </c>
      <c r="AF148">
        <v>93</v>
      </c>
      <c r="AG148">
        <v>0</v>
      </c>
      <c r="AH148">
        <v>0</v>
      </c>
      <c r="AI148">
        <v>1.6666666666666666E-2</v>
      </c>
      <c r="AJ148">
        <v>93</v>
      </c>
    </row>
    <row r="149" spans="1:36" x14ac:dyDescent="0.3">
      <c r="A149" s="2" t="s">
        <v>165</v>
      </c>
      <c r="B149" s="2">
        <v>50</v>
      </c>
      <c r="C149" s="2">
        <v>1</v>
      </c>
      <c r="D149" s="2">
        <v>55</v>
      </c>
      <c r="E149">
        <v>0.3666666666666667</v>
      </c>
      <c r="F149">
        <v>-37.935064935064929</v>
      </c>
      <c r="G149">
        <v>-0.94999999999999973</v>
      </c>
      <c r="H149">
        <v>-40.308823529411711</v>
      </c>
      <c r="I149">
        <v>-0.34999999999999987</v>
      </c>
      <c r="J149">
        <v>-141.35897435897436</v>
      </c>
      <c r="K149">
        <v>-0.32183908045977017</v>
      </c>
      <c r="L149">
        <v>-77.010043041606878</v>
      </c>
      <c r="M149">
        <v>-0.63333333333333308</v>
      </c>
      <c r="N149">
        <v>-174.40000000000009</v>
      </c>
      <c r="O149">
        <v>1.2999999999999998</v>
      </c>
      <c r="P149">
        <v>-0.63333333333333308</v>
      </c>
      <c r="Q149">
        <v>-0.25</v>
      </c>
      <c r="R149">
        <v>259.25</v>
      </c>
      <c r="S149">
        <v>0.1511494252873562</v>
      </c>
      <c r="T149">
        <v>235.52678571428578</v>
      </c>
      <c r="U149">
        <v>-0.14444444444444438</v>
      </c>
      <c r="V149">
        <v>58.530303030303003</v>
      </c>
      <c r="W149">
        <v>-0.45000000000000018</v>
      </c>
      <c r="X149">
        <v>-737.5411764705882</v>
      </c>
      <c r="Y149">
        <v>-0.90555555555555545</v>
      </c>
      <c r="Z149">
        <v>-489.10769230769222</v>
      </c>
      <c r="AA149">
        <v>-0.51190476190476164</v>
      </c>
      <c r="AB149">
        <v>-359.04878048780483</v>
      </c>
      <c r="AC149">
        <v>0.52222222222222214</v>
      </c>
      <c r="AD149">
        <v>318.40000000000009</v>
      </c>
      <c r="AE149">
        <v>-1.2999999999999998</v>
      </c>
      <c r="AF149">
        <v>-408.1857142857142</v>
      </c>
      <c r="AG149">
        <v>-0.37222222222222223</v>
      </c>
      <c r="AH149">
        <v>-344.65000000000009</v>
      </c>
      <c r="AI149">
        <v>-0.40238095238095228</v>
      </c>
      <c r="AJ149">
        <v>-165.51838235294122</v>
      </c>
    </row>
    <row r="150" spans="1:36" x14ac:dyDescent="0.3">
      <c r="A150" s="2" t="s">
        <v>166</v>
      </c>
      <c r="B150" s="2">
        <v>50</v>
      </c>
      <c r="C150" s="2">
        <v>1</v>
      </c>
      <c r="D150" s="2">
        <v>54</v>
      </c>
      <c r="E150">
        <v>0.55555555555555536</v>
      </c>
      <c r="F150">
        <v>171.92307692307691</v>
      </c>
      <c r="G150">
        <v>1.25</v>
      </c>
      <c r="H150">
        <v>469.16071428571433</v>
      </c>
      <c r="I150">
        <v>0.64999999999999991</v>
      </c>
      <c r="J150">
        <v>227.73333333333335</v>
      </c>
      <c r="K150">
        <v>0.83448275862068932</v>
      </c>
      <c r="L150">
        <v>294.81262939958594</v>
      </c>
      <c r="M150">
        <v>1.8166666666666664</v>
      </c>
      <c r="N150">
        <v>259.70707070707078</v>
      </c>
      <c r="O150">
        <v>1.5499999999999998</v>
      </c>
      <c r="P150">
        <v>1.8166666666666664</v>
      </c>
      <c r="Q150">
        <v>1</v>
      </c>
      <c r="R150">
        <v>321.02597402597399</v>
      </c>
      <c r="S150">
        <v>1.4379310344827585</v>
      </c>
      <c r="T150">
        <v>279.61111111111109</v>
      </c>
      <c r="U150">
        <v>-1</v>
      </c>
      <c r="V150">
        <v>-632.52307692307681</v>
      </c>
      <c r="W150">
        <v>-0.51666666666666661</v>
      </c>
      <c r="X150">
        <v>-580.38571428571424</v>
      </c>
      <c r="Y150">
        <v>0.70000000000000018</v>
      </c>
      <c r="Z150">
        <v>-249.48333333333335</v>
      </c>
      <c r="AA150">
        <v>-0.29999999999999982</v>
      </c>
      <c r="AB150">
        <v>-505.66666666666674</v>
      </c>
      <c r="AC150">
        <v>0.40555555555555567</v>
      </c>
      <c r="AD150">
        <v>-356.06818181818187</v>
      </c>
      <c r="AE150">
        <v>8.3333333333333259E-2</v>
      </c>
      <c r="AF150">
        <v>-334.07142857142856</v>
      </c>
      <c r="AG150">
        <v>-0.75</v>
      </c>
      <c r="AH150">
        <v>-596.9545454545455</v>
      </c>
      <c r="AI150">
        <v>-6.9230769230769207E-2</v>
      </c>
      <c r="AJ150">
        <v>-422.07264957264954</v>
      </c>
    </row>
    <row r="151" spans="1:36" x14ac:dyDescent="0.3">
      <c r="A151" s="2" t="s">
        <v>167</v>
      </c>
      <c r="B151" s="2">
        <v>50</v>
      </c>
      <c r="C151" s="2">
        <v>2</v>
      </c>
      <c r="D151" s="2">
        <v>55</v>
      </c>
      <c r="E151">
        <v>-1.2250000000000001</v>
      </c>
      <c r="F151">
        <v>-238.9666666666667</v>
      </c>
      <c r="G151">
        <v>0.54999999999999982</v>
      </c>
      <c r="H151">
        <v>7.1507936507935028</v>
      </c>
      <c r="I151">
        <v>-0.60000000000000009</v>
      </c>
      <c r="J151">
        <v>-327.52941176470586</v>
      </c>
      <c r="K151">
        <v>-0.35256410256410264</v>
      </c>
      <c r="L151">
        <v>-151.67984189723325</v>
      </c>
      <c r="M151">
        <v>-2.25</v>
      </c>
      <c r="N151">
        <v>-280.05882352941171</v>
      </c>
      <c r="O151">
        <v>-2.8499999999999996</v>
      </c>
      <c r="P151">
        <v>-2.25</v>
      </c>
      <c r="Q151">
        <v>-2.1500000000000004</v>
      </c>
      <c r="R151">
        <v>-369.91228070175441</v>
      </c>
      <c r="S151">
        <v>-2.476923076923077</v>
      </c>
      <c r="T151">
        <v>-530.3201357466063</v>
      </c>
      <c r="U151">
        <v>2.25</v>
      </c>
      <c r="V151">
        <v>579.9666666666667</v>
      </c>
      <c r="W151">
        <v>2.8499999999999996</v>
      </c>
      <c r="X151">
        <v>356.57142857142867</v>
      </c>
      <c r="Y151">
        <v>0.75</v>
      </c>
      <c r="Z151">
        <v>1.3865546218487452</v>
      </c>
      <c r="AA151">
        <v>1.9500000000000002</v>
      </c>
      <c r="AB151">
        <v>306.34347826086946</v>
      </c>
      <c r="AC151">
        <v>0.60000000000000009</v>
      </c>
      <c r="AD151">
        <v>-25.191176470588289</v>
      </c>
      <c r="AE151">
        <v>-0.25</v>
      </c>
      <c r="AF151">
        <v>-61.784722222222172</v>
      </c>
      <c r="AG151">
        <v>1.6500000000000004</v>
      </c>
      <c r="AH151">
        <v>200.82894736842104</v>
      </c>
      <c r="AI151">
        <v>0.66666666666666696</v>
      </c>
      <c r="AJ151">
        <v>27.153076923076924</v>
      </c>
    </row>
    <row r="152" spans="1:36" x14ac:dyDescent="0.3">
      <c r="A152" s="2" t="s">
        <v>168</v>
      </c>
      <c r="B152" s="2">
        <v>50</v>
      </c>
      <c r="C152" s="2">
        <v>2</v>
      </c>
      <c r="D152" s="2">
        <v>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3">
      <c r="A153" s="2" t="s">
        <v>169</v>
      </c>
      <c r="B153" s="2">
        <v>50</v>
      </c>
      <c r="C153" s="2">
        <v>2</v>
      </c>
      <c r="D153" s="2">
        <v>51</v>
      </c>
      <c r="E153">
        <v>1.3055555555555554</v>
      </c>
      <c r="F153">
        <v>411.15000000000009</v>
      </c>
      <c r="G153">
        <v>-0.40714285714285703</v>
      </c>
      <c r="H153">
        <v>261.23749999999995</v>
      </c>
      <c r="I153">
        <v>0.29824561403508776</v>
      </c>
      <c r="J153">
        <v>599.69642857142867</v>
      </c>
      <c r="K153">
        <v>0.45016949152542374</v>
      </c>
      <c r="L153">
        <v>423.81914893617022</v>
      </c>
      <c r="M153">
        <v>-0.1722222222222225</v>
      </c>
      <c r="N153">
        <v>61.35714285714289</v>
      </c>
      <c r="O153">
        <v>0.33571428571428541</v>
      </c>
      <c r="P153">
        <v>-0.1722222222222225</v>
      </c>
      <c r="Q153">
        <v>-0.22807017543859676</v>
      </c>
      <c r="R153">
        <v>105.85714285714289</v>
      </c>
      <c r="S153">
        <v>-5.2203389830508762E-2</v>
      </c>
      <c r="T153">
        <v>165.9419191919194</v>
      </c>
      <c r="U153">
        <v>-0.125</v>
      </c>
      <c r="V153">
        <v>-34.828571428571422</v>
      </c>
      <c r="W153">
        <v>1.5499999999999998</v>
      </c>
      <c r="X153">
        <v>586.84821428571433</v>
      </c>
      <c r="Y153">
        <v>1.5906432748538011</v>
      </c>
      <c r="Z153">
        <v>378.5</v>
      </c>
      <c r="AA153">
        <v>1.0298305084745762</v>
      </c>
      <c r="AB153">
        <v>319.58994197292066</v>
      </c>
      <c r="AC153">
        <v>0.32500000000000018</v>
      </c>
      <c r="AD153">
        <v>386.76785714285711</v>
      </c>
      <c r="AE153">
        <v>0.32500000000000018</v>
      </c>
      <c r="AF153">
        <v>248</v>
      </c>
      <c r="AG153">
        <v>-0.32748538011695905</v>
      </c>
      <c r="AH153">
        <v>184.49206349206361</v>
      </c>
      <c r="AI153">
        <v>9.2203389830508797E-2</v>
      </c>
      <c r="AJ153">
        <v>266.17363636363621</v>
      </c>
    </row>
    <row r="154" spans="1:36" x14ac:dyDescent="0.3">
      <c r="A154" s="2" t="s">
        <v>171</v>
      </c>
      <c r="B154" s="2">
        <v>50</v>
      </c>
      <c r="C154" s="2">
        <v>2</v>
      </c>
      <c r="D154" s="2">
        <v>53</v>
      </c>
      <c r="E154">
        <v>0.12222222222222223</v>
      </c>
      <c r="F154">
        <v>53.980392156862763</v>
      </c>
      <c r="G154">
        <v>-0.10000000000000009</v>
      </c>
      <c r="H154">
        <v>-46.617647058823422</v>
      </c>
      <c r="I154">
        <v>1</v>
      </c>
      <c r="J154">
        <v>-4</v>
      </c>
      <c r="K154">
        <v>0.35287356321839081</v>
      </c>
      <c r="L154">
        <v>-5.8500443655723302</v>
      </c>
      <c r="M154">
        <v>-0.96111111111111125</v>
      </c>
      <c r="N154">
        <v>253.81176470588252</v>
      </c>
      <c r="O154">
        <v>-0.79999999999999982</v>
      </c>
      <c r="P154">
        <v>-0.96111111111111125</v>
      </c>
      <c r="Q154">
        <v>-0.35000000000000009</v>
      </c>
      <c r="R154">
        <v>-155.49166666666656</v>
      </c>
      <c r="S154">
        <v>-0.70919540229885047</v>
      </c>
      <c r="T154">
        <v>59.892583120204563</v>
      </c>
      <c r="U154">
        <v>-0.39999999999999991</v>
      </c>
      <c r="V154">
        <v>-315.64705882352939</v>
      </c>
      <c r="W154">
        <v>1.1000000000000001</v>
      </c>
      <c r="X154">
        <v>205.49264705882342</v>
      </c>
      <c r="Y154">
        <v>-9.9999999999999645E-2</v>
      </c>
      <c r="Z154">
        <v>-147.66666666666674</v>
      </c>
      <c r="AA154">
        <v>0.20000000000000018</v>
      </c>
      <c r="AB154">
        <v>-76.510204081632651</v>
      </c>
      <c r="AC154">
        <v>0.14999999999999991</v>
      </c>
      <c r="AD154">
        <v>-407.66176470588243</v>
      </c>
      <c r="AE154">
        <v>-1.9000000000000004</v>
      </c>
      <c r="AF154">
        <v>-485.60714285714289</v>
      </c>
      <c r="AG154">
        <v>-1.3499999999999996</v>
      </c>
      <c r="AH154">
        <v>-348.6888888888891</v>
      </c>
      <c r="AI154">
        <v>-1.0333333333333337</v>
      </c>
      <c r="AJ154">
        <v>-414.86434782608694</v>
      </c>
    </row>
    <row r="155" spans="1:36" x14ac:dyDescent="0.3">
      <c r="A155" s="2" t="s">
        <v>172</v>
      </c>
      <c r="B155" s="2">
        <v>50</v>
      </c>
      <c r="C155" s="2">
        <v>2</v>
      </c>
      <c r="D155" s="2">
        <v>58</v>
      </c>
      <c r="E155">
        <v>2.3642857142857143</v>
      </c>
      <c r="F155">
        <v>78.666666666666742</v>
      </c>
      <c r="G155">
        <v>2.4111111111111105</v>
      </c>
      <c r="H155">
        <v>98.969696969696997</v>
      </c>
      <c r="I155">
        <v>1.4555555555555553</v>
      </c>
      <c r="J155">
        <v>-193.8803418803418</v>
      </c>
      <c r="K155">
        <v>2.0300000000000002</v>
      </c>
      <c r="L155">
        <v>-22.137777777777728</v>
      </c>
      <c r="M155">
        <v>-1.7999999999999998</v>
      </c>
      <c r="N155">
        <v>-1102.3181818181818</v>
      </c>
      <c r="O155">
        <v>-1.7055555555555555</v>
      </c>
      <c r="P155">
        <v>-1.7999999999999998</v>
      </c>
      <c r="Q155">
        <v>-0.39444444444444482</v>
      </c>
      <c r="R155">
        <v>-542.09523809523819</v>
      </c>
      <c r="S155">
        <v>-1.2466666666666668</v>
      </c>
      <c r="T155">
        <v>-734.66666666666674</v>
      </c>
      <c r="U155">
        <v>1.35</v>
      </c>
      <c r="V155">
        <v>1155.2666666666664</v>
      </c>
      <c r="W155">
        <v>-8.571428571428541E-2</v>
      </c>
      <c r="X155">
        <v>494.5454545454545</v>
      </c>
      <c r="Y155">
        <v>1.0375000000000001</v>
      </c>
      <c r="Z155">
        <v>723.13286713286709</v>
      </c>
      <c r="AA155">
        <v>0.79999999999999982</v>
      </c>
      <c r="AB155">
        <v>815.18318318318325</v>
      </c>
      <c r="AC155">
        <v>-1.7555555555555555</v>
      </c>
      <c r="AD155">
        <v>10.818181818181756</v>
      </c>
      <c r="AE155">
        <v>-0.13571428571428568</v>
      </c>
      <c r="AF155">
        <v>395.41666666666674</v>
      </c>
      <c r="AG155">
        <v>-0.92499999999999982</v>
      </c>
      <c r="AH155">
        <v>284.26666666666665</v>
      </c>
      <c r="AI155">
        <v>-0.9916666666666667</v>
      </c>
      <c r="AJ155">
        <v>219.79090909090905</v>
      </c>
    </row>
    <row r="156" spans="1:36" x14ac:dyDescent="0.3">
      <c r="A156" s="2" t="s">
        <v>173</v>
      </c>
      <c r="B156" s="2">
        <v>50</v>
      </c>
      <c r="C156" s="2">
        <v>2</v>
      </c>
      <c r="D156" s="2">
        <v>54</v>
      </c>
      <c r="E156">
        <v>-0.77222222222222214</v>
      </c>
      <c r="F156">
        <v>-192.2302631578948</v>
      </c>
      <c r="G156">
        <v>0.24999999999999956</v>
      </c>
      <c r="H156">
        <v>180.875</v>
      </c>
      <c r="I156">
        <v>-0.41111111111111098</v>
      </c>
      <c r="J156">
        <v>146.48571428571427</v>
      </c>
      <c r="K156">
        <v>-0.2928571428571427</v>
      </c>
      <c r="L156">
        <v>66.554347826086996</v>
      </c>
      <c r="M156">
        <v>0.47222222222222232</v>
      </c>
      <c r="N156">
        <v>488.01666666666654</v>
      </c>
      <c r="O156">
        <v>-0.59999999999999987</v>
      </c>
      <c r="P156">
        <v>0.47222222222222232</v>
      </c>
      <c r="Q156">
        <v>-3.8888888888888751E-2</v>
      </c>
      <c r="R156">
        <v>348.5</v>
      </c>
      <c r="S156">
        <v>-7.619047619047592E-2</v>
      </c>
      <c r="T156">
        <v>287.30287859824784</v>
      </c>
      <c r="U156">
        <v>3.8833333333333333</v>
      </c>
      <c r="V156">
        <v>1233.6052631578948</v>
      </c>
      <c r="W156">
        <v>3.1500000000000004</v>
      </c>
      <c r="X156">
        <v>678.66666666666663</v>
      </c>
      <c r="Y156">
        <v>1.7444444444444442</v>
      </c>
      <c r="Z156">
        <v>183.59999999999991</v>
      </c>
      <c r="AA156">
        <v>2.9357142857142855</v>
      </c>
      <c r="AB156">
        <v>686.16666666666663</v>
      </c>
      <c r="AC156">
        <v>-1.0277777777777777</v>
      </c>
      <c r="AD156">
        <v>-271.41666666666663</v>
      </c>
      <c r="AE156">
        <v>-1</v>
      </c>
      <c r="AF156">
        <v>-794.99159663865544</v>
      </c>
      <c r="AG156">
        <v>-0.62777777777777777</v>
      </c>
      <c r="AH156">
        <v>-333.54166666666674</v>
      </c>
      <c r="AI156">
        <v>-0.88809523809523849</v>
      </c>
      <c r="AJ156">
        <v>-456.13442940038681</v>
      </c>
    </row>
    <row r="157" spans="1:36" x14ac:dyDescent="0.3">
      <c r="A157" s="2" t="s">
        <v>174</v>
      </c>
      <c r="B157" s="2">
        <v>50</v>
      </c>
      <c r="C157" s="2">
        <v>2</v>
      </c>
      <c r="D157" s="2">
        <v>54</v>
      </c>
      <c r="E157">
        <v>-2.6111111111111112</v>
      </c>
      <c r="F157">
        <v>-131.1764705882353</v>
      </c>
      <c r="G157">
        <v>-2.5</v>
      </c>
      <c r="H157">
        <v>-797.58333333333337</v>
      </c>
      <c r="I157">
        <v>-2.5166666666666666</v>
      </c>
      <c r="J157">
        <v>-398.30769230769226</v>
      </c>
      <c r="K157">
        <v>-2.5455665024630543</v>
      </c>
      <c r="L157">
        <v>-300.54761904761904</v>
      </c>
      <c r="M157">
        <v>-1.5000000000000002</v>
      </c>
      <c r="N157">
        <v>-411.8</v>
      </c>
      <c r="O157">
        <v>-2.65</v>
      </c>
      <c r="P157">
        <v>-1.5000000000000002</v>
      </c>
      <c r="Q157">
        <v>-2.5777777777777775</v>
      </c>
      <c r="R157">
        <v>-393.35714285714289</v>
      </c>
      <c r="S157">
        <v>-2.2561576354679804</v>
      </c>
      <c r="T157">
        <v>-416.35</v>
      </c>
      <c r="U157">
        <v>0.27777777777777812</v>
      </c>
      <c r="V157">
        <v>-743.62352941176459</v>
      </c>
      <c r="W157">
        <v>0.625</v>
      </c>
      <c r="X157">
        <v>272.72619047619048</v>
      </c>
      <c r="Y157">
        <v>0.51666666666666661</v>
      </c>
      <c r="Z157">
        <v>9.1648351648351536</v>
      </c>
      <c r="AA157">
        <v>0.45490716180371349</v>
      </c>
      <c r="AB157">
        <v>-140.18922305764409</v>
      </c>
      <c r="AC157">
        <v>-0.83333333333333304</v>
      </c>
      <c r="AD157">
        <v>-110.5</v>
      </c>
      <c r="AE157">
        <v>-1.4</v>
      </c>
      <c r="AF157">
        <v>-299</v>
      </c>
      <c r="AG157">
        <v>-0.53333333333333366</v>
      </c>
      <c r="AH157">
        <v>-93.89285714285711</v>
      </c>
      <c r="AI157">
        <v>-0.90318302387267924</v>
      </c>
      <c r="AJ157">
        <v>-171.06666666666661</v>
      </c>
    </row>
    <row r="158" spans="1:36" x14ac:dyDescent="0.3">
      <c r="A158" s="2" t="s">
        <v>175</v>
      </c>
      <c r="B158" s="2">
        <v>50</v>
      </c>
      <c r="C158" s="2">
        <v>2</v>
      </c>
      <c r="D158" s="2">
        <v>55</v>
      </c>
      <c r="E158">
        <v>1.6142857142857148</v>
      </c>
      <c r="F158">
        <v>-129.79047619047628</v>
      </c>
      <c r="G158">
        <v>1.0438596491228069</v>
      </c>
      <c r="H158">
        <v>-128.60416666666663</v>
      </c>
      <c r="I158">
        <v>2.1111111111111107</v>
      </c>
      <c r="J158">
        <v>20</v>
      </c>
      <c r="K158">
        <v>1.5964912280701755</v>
      </c>
      <c r="L158">
        <v>-75.330994152046742</v>
      </c>
      <c r="M158">
        <v>-1.5428571428571427</v>
      </c>
      <c r="N158">
        <v>-327.37647058823529</v>
      </c>
      <c r="O158">
        <v>-0.74561403508771917</v>
      </c>
      <c r="P158">
        <v>-1.5428571428571427</v>
      </c>
      <c r="Q158">
        <v>-1.0555555555555558</v>
      </c>
      <c r="R158">
        <v>-535.63076923076926</v>
      </c>
      <c r="S158">
        <v>-1.1403508771929824</v>
      </c>
      <c r="T158">
        <v>-454.0496124031007</v>
      </c>
      <c r="U158">
        <v>1.0999999999999996</v>
      </c>
      <c r="V158">
        <v>-157.66666666666652</v>
      </c>
      <c r="W158">
        <v>1.6783625730994149</v>
      </c>
      <c r="X158">
        <v>281.77083333333337</v>
      </c>
      <c r="Y158">
        <v>-0.42063492063492047</v>
      </c>
      <c r="Z158">
        <v>-388.75</v>
      </c>
      <c r="AA158">
        <v>0.85307017543859631</v>
      </c>
      <c r="AB158">
        <v>-48.577777777777783</v>
      </c>
      <c r="AC158">
        <v>-0.22500000000000009</v>
      </c>
      <c r="AD158">
        <v>-257.62352941176471</v>
      </c>
      <c r="AE158">
        <v>-0.75438596491228038</v>
      </c>
      <c r="AF158">
        <v>-118.63736263736268</v>
      </c>
      <c r="AG158">
        <v>-0.61111111111111072</v>
      </c>
      <c r="AH158">
        <v>-91.169230769230808</v>
      </c>
      <c r="AI158">
        <v>-0.51973684210526327</v>
      </c>
      <c r="AJ158">
        <v>-183.82489740082087</v>
      </c>
    </row>
    <row r="159" spans="1:36" x14ac:dyDescent="0.3">
      <c r="A159" s="2" t="s">
        <v>176</v>
      </c>
      <c r="B159" s="2">
        <v>50</v>
      </c>
      <c r="C159" s="2">
        <v>2</v>
      </c>
      <c r="D159" s="2">
        <v>52</v>
      </c>
      <c r="E159">
        <v>3.3555555555555552</v>
      </c>
      <c r="F159">
        <v>489.32222222222219</v>
      </c>
      <c r="G159">
        <v>2.95</v>
      </c>
      <c r="H159">
        <v>399.79999999999995</v>
      </c>
      <c r="I159">
        <v>4.0999999999999996</v>
      </c>
      <c r="J159">
        <v>814.25454545454545</v>
      </c>
      <c r="K159">
        <v>3.4844827586206897</v>
      </c>
      <c r="L159">
        <v>575.23581757508339</v>
      </c>
      <c r="M159">
        <v>1.7944444444444447</v>
      </c>
      <c r="N159">
        <v>-37</v>
      </c>
      <c r="O159">
        <v>1.25</v>
      </c>
      <c r="P159">
        <v>1.7944444444444447</v>
      </c>
      <c r="Q159">
        <v>0.15000000000000013</v>
      </c>
      <c r="R159">
        <v>-1.2272727272727479</v>
      </c>
      <c r="S159">
        <v>1.0431034482758621</v>
      </c>
      <c r="T159">
        <v>-2.9285714285714448</v>
      </c>
      <c r="U159">
        <v>-2.3555555555555552</v>
      </c>
      <c r="V159">
        <v>-752.30000000000007</v>
      </c>
      <c r="W159">
        <v>-1.65</v>
      </c>
      <c r="X159">
        <v>-73.200000000000045</v>
      </c>
      <c r="Y159">
        <v>-2.4111111111111105</v>
      </c>
      <c r="Z159">
        <v>-149.8295454545455</v>
      </c>
      <c r="AA159">
        <v>-2.1285714285714281</v>
      </c>
      <c r="AB159">
        <v>-287.38064516129032</v>
      </c>
      <c r="AC159">
        <v>-2.5722222222222224</v>
      </c>
      <c r="AD159">
        <v>-9.8392857142856656</v>
      </c>
      <c r="AE159">
        <v>-1.9500000000000002</v>
      </c>
      <c r="AF159">
        <v>-417.6507936507935</v>
      </c>
      <c r="AG159">
        <v>-1.1611111111111112</v>
      </c>
      <c r="AH159">
        <v>38.584415584415638</v>
      </c>
      <c r="AI159">
        <v>-1.8928571428571428</v>
      </c>
      <c r="AJ159">
        <v>-133.33333333333337</v>
      </c>
    </row>
    <row r="160" spans="1:36" x14ac:dyDescent="0.3">
      <c r="A160" s="2" t="s">
        <v>177</v>
      </c>
      <c r="B160" s="2">
        <v>50</v>
      </c>
      <c r="C160" s="2">
        <v>2</v>
      </c>
      <c r="D160" s="2">
        <v>54</v>
      </c>
      <c r="E160">
        <v>-0.72222222222222221</v>
      </c>
      <c r="F160">
        <v>55.928571428571331</v>
      </c>
      <c r="G160">
        <v>-0.64999999999999991</v>
      </c>
      <c r="H160">
        <v>-234.72222222222217</v>
      </c>
      <c r="I160">
        <v>-0.36111111111111116</v>
      </c>
      <c r="J160">
        <v>-278.79166666666663</v>
      </c>
      <c r="K160">
        <v>-0.56666666666666665</v>
      </c>
      <c r="L160">
        <v>-178.80555555555543</v>
      </c>
      <c r="M160">
        <v>-0.96111111111111125</v>
      </c>
      <c r="N160">
        <v>-534.5</v>
      </c>
      <c r="O160">
        <v>-0.89999999999999991</v>
      </c>
      <c r="P160">
        <v>-0.96111111111111125</v>
      </c>
      <c r="Q160">
        <v>-0.22777777777777786</v>
      </c>
      <c r="R160">
        <v>214.7954545454545</v>
      </c>
      <c r="S160">
        <v>-0.70000000000000018</v>
      </c>
      <c r="T160">
        <v>-217.28518518518513</v>
      </c>
      <c r="U160">
        <v>-1</v>
      </c>
      <c r="V160">
        <v>195.57142857142867</v>
      </c>
      <c r="W160">
        <v>1.1722222222222221</v>
      </c>
      <c r="X160">
        <v>168.72222222222217</v>
      </c>
      <c r="Y160">
        <v>2.7777777777777679E-2</v>
      </c>
      <c r="Z160">
        <v>-647.875</v>
      </c>
      <c r="AA160">
        <v>0.1051282051282052</v>
      </c>
      <c r="AB160">
        <v>-7.0833333333334849</v>
      </c>
      <c r="AC160">
        <v>-0.14999999999999991</v>
      </c>
      <c r="AD160">
        <v>110.75</v>
      </c>
      <c r="AE160">
        <v>1.8555555555555554</v>
      </c>
      <c r="AF160">
        <v>807.875</v>
      </c>
      <c r="AG160">
        <v>2.0055555555555555</v>
      </c>
      <c r="AH160">
        <v>819.4545454545455</v>
      </c>
      <c r="AI160">
        <v>1.276923076923077</v>
      </c>
      <c r="AJ160">
        <v>423.18518518518522</v>
      </c>
    </row>
    <row r="161" spans="1:36" x14ac:dyDescent="0.3">
      <c r="A161" s="2" t="s">
        <v>178</v>
      </c>
      <c r="B161" s="2">
        <v>50</v>
      </c>
      <c r="C161" s="2">
        <v>2</v>
      </c>
      <c r="D161" s="2">
        <v>57</v>
      </c>
      <c r="E161">
        <v>-0.37254901960784315</v>
      </c>
      <c r="F161">
        <v>221.07857142857142</v>
      </c>
      <c r="G161">
        <v>-0.34868421052631571</v>
      </c>
      <c r="H161">
        <v>-289.87636363636364</v>
      </c>
      <c r="I161">
        <v>-0.16052631578947363</v>
      </c>
      <c r="J161">
        <v>-319.46666666666658</v>
      </c>
      <c r="K161">
        <v>-0.30000000000000004</v>
      </c>
      <c r="L161">
        <v>-170.85897435897436</v>
      </c>
      <c r="M161">
        <v>0.66993464052287588</v>
      </c>
      <c r="N161">
        <v>224.1875</v>
      </c>
      <c r="O161">
        <v>-8.8815789473684292E-2</v>
      </c>
      <c r="P161">
        <v>0.66993464052287588</v>
      </c>
      <c r="Q161">
        <v>0.90526315789473677</v>
      </c>
      <c r="R161">
        <v>150.67272727272723</v>
      </c>
      <c r="S161">
        <v>0.52693602693602681</v>
      </c>
      <c r="T161">
        <v>143.19843597262945</v>
      </c>
      <c r="U161">
        <v>-9.4117647058823639E-2</v>
      </c>
      <c r="V161">
        <v>-138.19545454545448</v>
      </c>
      <c r="W161">
        <v>0.5736842105263158</v>
      </c>
      <c r="X161">
        <v>-115.75999999999999</v>
      </c>
      <c r="Y161">
        <v>0.56052631578947376</v>
      </c>
      <c r="Z161">
        <v>246.38333333333333</v>
      </c>
      <c r="AA161">
        <v>0.35000000000000009</v>
      </c>
      <c r="AB161">
        <v>-5.1005494505494653</v>
      </c>
      <c r="AC161">
        <v>-0.60882352941176454</v>
      </c>
      <c r="AD161">
        <v>-243.05113636363626</v>
      </c>
      <c r="AE161">
        <v>-0.12368421052631562</v>
      </c>
      <c r="AF161">
        <v>-282.95833333333337</v>
      </c>
      <c r="AG161">
        <v>-0.85526315789473695</v>
      </c>
      <c r="AH161">
        <v>-539.72727272727275</v>
      </c>
      <c r="AI161">
        <v>-0.52878787878787881</v>
      </c>
      <c r="AJ161">
        <v>-376.55544354838707</v>
      </c>
    </row>
    <row r="162" spans="1:36" x14ac:dyDescent="0.3">
      <c r="A162" s="2" t="s">
        <v>179</v>
      </c>
      <c r="B162" s="2">
        <v>50</v>
      </c>
      <c r="C162" s="2">
        <v>2</v>
      </c>
      <c r="D162" s="2">
        <v>58</v>
      </c>
      <c r="E162">
        <v>-0.95906432748538029</v>
      </c>
      <c r="F162">
        <v>-289.67619047619041</v>
      </c>
      <c r="G162">
        <v>1.1388888888888888</v>
      </c>
      <c r="H162">
        <v>0.79220779220781878</v>
      </c>
      <c r="I162">
        <v>-0.32222222222222241</v>
      </c>
      <c r="J162">
        <v>-181.61538461538464</v>
      </c>
      <c r="K162">
        <v>-3.829252981795328E-2</v>
      </c>
      <c r="L162">
        <v>-160.62179487179492</v>
      </c>
      <c r="M162">
        <v>-0.85964912280701733</v>
      </c>
      <c r="N162">
        <v>7.0666666666667197</v>
      </c>
      <c r="O162">
        <v>-1.2666666666666668</v>
      </c>
      <c r="P162">
        <v>-0.85964912280701733</v>
      </c>
      <c r="Q162">
        <v>-0.76111111111111107</v>
      </c>
      <c r="R162">
        <v>-111.83333333333337</v>
      </c>
      <c r="S162">
        <v>-0.9635907093534215</v>
      </c>
      <c r="T162">
        <v>-88.416666666666629</v>
      </c>
      <c r="U162">
        <v>1.2923976608187135</v>
      </c>
      <c r="V162">
        <v>493.5333333333333</v>
      </c>
      <c r="W162">
        <v>-0.91666666666666652</v>
      </c>
      <c r="X162">
        <v>25.064935064935071</v>
      </c>
      <c r="Y162">
        <v>-0.29999999999999982</v>
      </c>
      <c r="Z162">
        <v>205.17094017094018</v>
      </c>
      <c r="AA162">
        <v>7.8692493946732611E-3</v>
      </c>
      <c r="AB162">
        <v>239.64452214452217</v>
      </c>
      <c r="AC162">
        <v>-0.25146198830409361</v>
      </c>
      <c r="AD162">
        <v>-134.06666666666672</v>
      </c>
      <c r="AE162">
        <v>1.2666666666666668</v>
      </c>
      <c r="AF162">
        <v>90.352941176470608</v>
      </c>
      <c r="AG162">
        <v>0.25</v>
      </c>
      <c r="AH162">
        <v>338.79999999999995</v>
      </c>
      <c r="AI162">
        <v>0.41464891041162266</v>
      </c>
      <c r="AJ162">
        <v>122.82007575757575</v>
      </c>
    </row>
    <row r="163" spans="1:36" x14ac:dyDescent="0.3">
      <c r="A163" s="2" t="s">
        <v>180</v>
      </c>
      <c r="B163" s="2">
        <v>50</v>
      </c>
      <c r="C163" s="2">
        <v>2</v>
      </c>
      <c r="D163" s="2">
        <v>52</v>
      </c>
      <c r="E163">
        <v>1.6166666666666671</v>
      </c>
      <c r="F163">
        <v>216.83035714285711</v>
      </c>
      <c r="G163">
        <v>0.28333333333333321</v>
      </c>
      <c r="H163">
        <v>-74.470588235294144</v>
      </c>
      <c r="I163">
        <v>-0.5777777777777775</v>
      </c>
      <c r="J163">
        <v>-76.552380952380872</v>
      </c>
      <c r="K163">
        <v>0.44074074074074066</v>
      </c>
      <c r="L163">
        <v>21.249768732654957</v>
      </c>
      <c r="M163">
        <v>-2.338888888888889</v>
      </c>
      <c r="N163">
        <v>-127.42499999999995</v>
      </c>
      <c r="O163">
        <v>-0.26666666666666661</v>
      </c>
      <c r="P163">
        <v>-2.338888888888889</v>
      </c>
      <c r="Q163">
        <v>0.93333333333333357</v>
      </c>
      <c r="R163">
        <v>362.90384615384619</v>
      </c>
      <c r="S163">
        <v>-0.55740740740740735</v>
      </c>
      <c r="T163">
        <v>52.562659846547263</v>
      </c>
      <c r="U163">
        <v>0.77222222222222214</v>
      </c>
      <c r="V163">
        <v>72.690476190476261</v>
      </c>
      <c r="W163">
        <v>0.77222222222222214</v>
      </c>
      <c r="X163">
        <v>-245.42352941176455</v>
      </c>
      <c r="Y163">
        <v>2.6999999999999997</v>
      </c>
      <c r="Z163">
        <v>480.43333333333328</v>
      </c>
      <c r="AA163">
        <v>1.4547619047619054</v>
      </c>
      <c r="AB163">
        <v>134.55498721227627</v>
      </c>
      <c r="AC163">
        <v>-0.66111111111111054</v>
      </c>
      <c r="AD163">
        <v>-422.16071428571422</v>
      </c>
      <c r="AE163">
        <v>-1.0111111111111106</v>
      </c>
      <c r="AF163">
        <v>-407.23809523809541</v>
      </c>
      <c r="AG163">
        <v>-2.0000000000000004</v>
      </c>
      <c r="AH163">
        <v>-697.375</v>
      </c>
      <c r="AI163">
        <v>-1.230952380952381</v>
      </c>
      <c r="AJ163">
        <v>-509.57246376811588</v>
      </c>
    </row>
    <row r="164" spans="1:36" x14ac:dyDescent="0.3">
      <c r="A164" s="2" t="s">
        <v>181</v>
      </c>
      <c r="B164" s="2">
        <v>50</v>
      </c>
      <c r="C164" s="2">
        <v>2</v>
      </c>
      <c r="D164" s="2">
        <v>53</v>
      </c>
      <c r="E164">
        <v>0.61654135338345861</v>
      </c>
      <c r="F164">
        <v>133.9047619047619</v>
      </c>
      <c r="G164">
        <v>0.27083333333333326</v>
      </c>
      <c r="H164">
        <v>18.935064935064958</v>
      </c>
      <c r="I164">
        <v>0.48366013071895425</v>
      </c>
      <c r="J164">
        <v>25.25</v>
      </c>
      <c r="K164">
        <v>0.46461538461538465</v>
      </c>
      <c r="L164">
        <v>33.715151515151518</v>
      </c>
      <c r="M164">
        <v>0.27819548872180444</v>
      </c>
      <c r="N164">
        <v>208.7</v>
      </c>
      <c r="O164">
        <v>0</v>
      </c>
      <c r="P164">
        <v>0.27819548872180444</v>
      </c>
      <c r="Q164">
        <v>0.69281045751633996</v>
      </c>
      <c r="R164">
        <v>99.458333333333343</v>
      </c>
      <c r="S164">
        <v>0.34769230769230774</v>
      </c>
      <c r="T164">
        <v>112.12333333333331</v>
      </c>
      <c r="U164">
        <v>-0.80701754385964908</v>
      </c>
      <c r="V164">
        <v>-23.714285714285722</v>
      </c>
      <c r="W164">
        <v>-0.38194444444444442</v>
      </c>
      <c r="X164">
        <v>-180.9636363636364</v>
      </c>
      <c r="Y164">
        <v>-1.261437908496732</v>
      </c>
      <c r="Z164">
        <v>-160.25</v>
      </c>
      <c r="AA164">
        <v>-0.829059829059829</v>
      </c>
      <c r="AB164">
        <v>-106.5151515151515</v>
      </c>
      <c r="AC164">
        <v>-0.64327485380116967</v>
      </c>
      <c r="AD164">
        <v>-106.53333333333333</v>
      </c>
      <c r="AE164">
        <v>-0.55555555555555558</v>
      </c>
      <c r="AF164">
        <v>-88.571428571428555</v>
      </c>
      <c r="AG164">
        <v>-0.47058823529411764</v>
      </c>
      <c r="AH164">
        <v>-36.625</v>
      </c>
      <c r="AI164">
        <v>-0.56695156695156701</v>
      </c>
      <c r="AJ164">
        <v>-73.651111111111106</v>
      </c>
    </row>
    <row r="165" spans="1:36" x14ac:dyDescent="0.3">
      <c r="A165" s="2" t="s">
        <v>182</v>
      </c>
      <c r="B165" s="2">
        <v>50</v>
      </c>
      <c r="C165" s="2">
        <v>2</v>
      </c>
      <c r="D165" s="2">
        <v>52</v>
      </c>
      <c r="E165">
        <v>3.0784313725490202</v>
      </c>
      <c r="F165">
        <v>1313.4047619047619</v>
      </c>
      <c r="G165">
        <v>2.8680555555555554</v>
      </c>
      <c r="H165">
        <v>625.08928571428567</v>
      </c>
      <c r="I165">
        <v>4.6491228070175437</v>
      </c>
      <c r="J165">
        <v>1503.5714285714284</v>
      </c>
      <c r="K165">
        <v>3.5633903133903138</v>
      </c>
      <c r="L165">
        <v>1121.4069264069265</v>
      </c>
      <c r="M165">
        <v>0.79738562091503296</v>
      </c>
      <c r="N165">
        <v>1040.3611111111111</v>
      </c>
      <c r="O165">
        <v>0.86111111111111116</v>
      </c>
      <c r="P165">
        <v>0.79738562091503296</v>
      </c>
      <c r="Q165">
        <v>0.71929824561403521</v>
      </c>
      <c r="R165">
        <v>211.25</v>
      </c>
      <c r="S165">
        <v>0.8048433048433048</v>
      </c>
      <c r="T165">
        <v>597.68864468864479</v>
      </c>
      <c r="U165">
        <v>-7.8431372549019773E-2</v>
      </c>
      <c r="V165">
        <v>-60.971428571428532</v>
      </c>
      <c r="W165">
        <v>-1.5125000000000002</v>
      </c>
      <c r="X165">
        <v>-894.91428571428571</v>
      </c>
      <c r="Y165">
        <v>-0.71578947368421042</v>
      </c>
      <c r="Z165">
        <v>-312.07142857142856</v>
      </c>
      <c r="AA165">
        <v>-0.8149867374005304</v>
      </c>
      <c r="AB165">
        <v>-452.30952380952385</v>
      </c>
      <c r="AC165">
        <v>-2.797385620915033</v>
      </c>
      <c r="AD165">
        <v>-906.61111111111109</v>
      </c>
      <c r="AE165">
        <v>-1.9500000000000002</v>
      </c>
      <c r="AF165">
        <v>-506.52380952380952</v>
      </c>
      <c r="AG165">
        <v>-4.352631578947368</v>
      </c>
      <c r="AH165">
        <v>-599.59999999999991</v>
      </c>
      <c r="AI165">
        <v>-3.0411140583554381</v>
      </c>
      <c r="AJ165">
        <v>-699.22095238095233</v>
      </c>
    </row>
    <row r="166" spans="1:36" x14ac:dyDescent="0.3">
      <c r="A166" s="2" t="s">
        <v>183</v>
      </c>
      <c r="B166" s="2">
        <v>50</v>
      </c>
      <c r="C166" s="2">
        <v>2</v>
      </c>
      <c r="D166" s="2">
        <v>50</v>
      </c>
      <c r="E166">
        <v>0.54385964912280693</v>
      </c>
      <c r="F166">
        <v>36.033333333333303</v>
      </c>
      <c r="G166">
        <v>0.65000000000000013</v>
      </c>
      <c r="H166">
        <v>169.53030303030306</v>
      </c>
      <c r="I166">
        <v>0.54210526315789465</v>
      </c>
      <c r="J166">
        <v>85.196428571428555</v>
      </c>
      <c r="K166">
        <v>0.58620689655172398</v>
      </c>
      <c r="L166">
        <v>108.87555555555554</v>
      </c>
      <c r="M166">
        <v>0.25146198830409339</v>
      </c>
      <c r="N166">
        <v>116.04761904761892</v>
      </c>
      <c r="O166">
        <v>-0.54999999999999993</v>
      </c>
      <c r="P166">
        <v>0.25146198830409339</v>
      </c>
      <c r="Q166">
        <v>2.2526315789473688</v>
      </c>
      <c r="R166">
        <v>181.34920634920638</v>
      </c>
      <c r="S166">
        <v>0.65517241379310343</v>
      </c>
      <c r="T166">
        <v>-48.695238095238096</v>
      </c>
      <c r="U166">
        <v>-3.2105263157894735</v>
      </c>
      <c r="V166">
        <v>-785.54761904761904</v>
      </c>
      <c r="W166">
        <v>-0.62777777777777777</v>
      </c>
      <c r="X166">
        <v>-173.53030303030306</v>
      </c>
      <c r="Y166">
        <v>-3.064327485380117</v>
      </c>
      <c r="Z166">
        <v>-806.91071428571422</v>
      </c>
      <c r="AA166">
        <v>-2.2988505747126435</v>
      </c>
      <c r="AB166">
        <v>-618.06999999999994</v>
      </c>
      <c r="AC166">
        <v>-2.140350877192982</v>
      </c>
      <c r="AD166">
        <v>-111.85714285714278</v>
      </c>
      <c r="AE166">
        <v>-3.3277777777777775</v>
      </c>
      <c r="AF166">
        <v>-631.17857142857144</v>
      </c>
      <c r="AG166">
        <v>-1.9415204678362574</v>
      </c>
      <c r="AH166">
        <v>-230.69642857142856</v>
      </c>
      <c r="AI166">
        <v>-2.4674329501915708</v>
      </c>
      <c r="AJ166">
        <v>-324.26708074534156</v>
      </c>
    </row>
    <row r="167" spans="1:36" x14ac:dyDescent="0.3">
      <c r="A167" s="2" t="s">
        <v>184</v>
      </c>
      <c r="B167" s="2">
        <v>50</v>
      </c>
      <c r="C167" s="2">
        <v>2</v>
      </c>
      <c r="D167" s="2">
        <v>54</v>
      </c>
      <c r="E167">
        <v>1.0578947368421052</v>
      </c>
      <c r="F167">
        <v>-93.333333333333258</v>
      </c>
      <c r="G167">
        <v>3.2444444444444445</v>
      </c>
      <c r="H167">
        <v>195.07777777777778</v>
      </c>
      <c r="I167">
        <v>1.85</v>
      </c>
      <c r="J167">
        <v>344.08333333333337</v>
      </c>
      <c r="K167">
        <v>2.0546139359698685</v>
      </c>
      <c r="L167">
        <v>147.30352941176466</v>
      </c>
      <c r="M167">
        <v>1.2421052631578946</v>
      </c>
      <c r="N167">
        <v>-36.5</v>
      </c>
      <c r="O167">
        <v>0.3666666666666667</v>
      </c>
      <c r="P167">
        <v>1.2421052631578946</v>
      </c>
      <c r="Q167">
        <v>0.42499999999999982</v>
      </c>
      <c r="R167">
        <v>-151.20000000000005</v>
      </c>
      <c r="S167">
        <v>0.69491525423728806</v>
      </c>
      <c r="T167">
        <v>-26.565656565656354</v>
      </c>
      <c r="U167">
        <v>0.14210526315789451</v>
      </c>
      <c r="V167">
        <v>-250.83333333333326</v>
      </c>
      <c r="W167">
        <v>-0.79999999999999982</v>
      </c>
      <c r="X167">
        <v>-192.01428571428573</v>
      </c>
      <c r="Y167">
        <v>2.4999999999999911E-2</v>
      </c>
      <c r="Z167">
        <v>-245.08333333333337</v>
      </c>
      <c r="AA167">
        <v>-0.25302663438256667</v>
      </c>
      <c r="AB167">
        <v>-246.88235294117635</v>
      </c>
      <c r="AC167">
        <v>-1.5421052631578949</v>
      </c>
      <c r="AD167">
        <v>-780.5</v>
      </c>
      <c r="AE167">
        <v>-0.90000000000000036</v>
      </c>
      <c r="AF167">
        <v>-224.41666666666674</v>
      </c>
      <c r="AG167">
        <v>-1.6749999999999998</v>
      </c>
      <c r="AH167">
        <v>-165.79999999999995</v>
      </c>
      <c r="AI167">
        <v>-1.3377723970944309</v>
      </c>
      <c r="AJ167">
        <v>-380.4787878787879</v>
      </c>
    </row>
    <row r="168" spans="1:36" x14ac:dyDescent="0.3">
      <c r="A168" s="2" t="s">
        <v>185</v>
      </c>
      <c r="B168" s="2">
        <v>50</v>
      </c>
      <c r="C168" s="2">
        <v>2</v>
      </c>
      <c r="D168" s="2">
        <v>59</v>
      </c>
      <c r="E168">
        <v>-2.7333333333333334</v>
      </c>
      <c r="F168">
        <v>-437</v>
      </c>
      <c r="G168">
        <v>-3.35</v>
      </c>
      <c r="H168">
        <v>-634.44999999999993</v>
      </c>
      <c r="I168">
        <v>-2</v>
      </c>
      <c r="J168">
        <v>-380.34126984126999</v>
      </c>
      <c r="K168">
        <v>-2.697126436781609</v>
      </c>
      <c r="L168">
        <v>-473.33035714285711</v>
      </c>
      <c r="M168">
        <v>0.46111111111111081</v>
      </c>
      <c r="N168">
        <v>586.70588235294122</v>
      </c>
      <c r="O168">
        <v>-1.4000000000000004</v>
      </c>
      <c r="P168">
        <v>0.46111111111111081</v>
      </c>
      <c r="Q168">
        <v>-0.95000000000000018</v>
      </c>
      <c r="R168">
        <v>441.95000000000005</v>
      </c>
      <c r="S168">
        <v>-0.65517241379310365</v>
      </c>
      <c r="T168">
        <v>577.69642857142867</v>
      </c>
      <c r="U168">
        <v>3.0000000000000004</v>
      </c>
      <c r="V168">
        <v>567</v>
      </c>
      <c r="W168">
        <v>1.375</v>
      </c>
      <c r="X168">
        <v>218.19285714285706</v>
      </c>
      <c r="Y168">
        <v>1.4000000000000004</v>
      </c>
      <c r="Z168">
        <v>145.05555555555566</v>
      </c>
      <c r="AA168">
        <v>1.9619047619047616</v>
      </c>
      <c r="AB168">
        <v>298.01785714285711</v>
      </c>
      <c r="AC168">
        <v>-3.2500000000000004</v>
      </c>
      <c r="AD168">
        <v>-560.30588235294113</v>
      </c>
      <c r="AE168">
        <v>-1.5499999999999998</v>
      </c>
      <c r="AF168">
        <v>-282.13157894736833</v>
      </c>
      <c r="AG168">
        <v>-1.0499999999999998</v>
      </c>
      <c r="AH168">
        <v>-268.25</v>
      </c>
      <c r="AI168">
        <v>-1.9642857142857144</v>
      </c>
      <c r="AJ168">
        <v>-377.80357142857156</v>
      </c>
    </row>
    <row r="169" spans="1:36" x14ac:dyDescent="0.3">
      <c r="A169" s="2" t="s">
        <v>186</v>
      </c>
      <c r="B169" s="2">
        <v>50</v>
      </c>
      <c r="C169" s="2">
        <v>2</v>
      </c>
      <c r="D169" s="2">
        <v>55</v>
      </c>
      <c r="E169">
        <v>1.2666666666666671</v>
      </c>
      <c r="F169">
        <v>99.674603174603135</v>
      </c>
      <c r="G169">
        <v>1.2000000000000002</v>
      </c>
      <c r="H169">
        <v>51.299999999999955</v>
      </c>
      <c r="I169">
        <v>0.66111111111111054</v>
      </c>
      <c r="J169">
        <v>69.404761904761926</v>
      </c>
      <c r="K169">
        <v>1.0238095238095233</v>
      </c>
      <c r="L169">
        <v>77.947368421052715</v>
      </c>
      <c r="M169">
        <v>-0.96111111111111125</v>
      </c>
      <c r="N169">
        <v>-530.79999999999995</v>
      </c>
      <c r="O169">
        <v>-0.30000000000000027</v>
      </c>
      <c r="P169">
        <v>-0.96111111111111125</v>
      </c>
      <c r="Q169">
        <v>-1.4666666666666666</v>
      </c>
      <c r="R169">
        <v>-178.78571428571433</v>
      </c>
      <c r="S169">
        <v>-0.87857142857142856</v>
      </c>
      <c r="T169">
        <v>-263.28869047619037</v>
      </c>
      <c r="U169">
        <v>2.1777777777777776</v>
      </c>
      <c r="V169">
        <v>557.46428571428578</v>
      </c>
      <c r="W169">
        <v>0</v>
      </c>
      <c r="X169">
        <v>-256.54999999999995</v>
      </c>
      <c r="Y169">
        <v>0.95000000000000018</v>
      </c>
      <c r="Z169">
        <v>-314.07142857142867</v>
      </c>
      <c r="AA169">
        <v>1.014367816091954</v>
      </c>
      <c r="AB169">
        <v>-29.02429149797581</v>
      </c>
      <c r="AC169">
        <v>-1.0388888888888888</v>
      </c>
      <c r="AD169">
        <v>142.44444444444434</v>
      </c>
      <c r="AE169">
        <v>-0.29999999999999982</v>
      </c>
      <c r="AF169">
        <v>-155.375</v>
      </c>
      <c r="AG169">
        <v>-0.60000000000000009</v>
      </c>
      <c r="AH169">
        <v>-89.714285714285666</v>
      </c>
      <c r="AI169">
        <v>-0.63620689655172402</v>
      </c>
      <c r="AJ169">
        <v>-39.343809523809568</v>
      </c>
    </row>
    <row r="170" spans="1:36" x14ac:dyDescent="0.3">
      <c r="A170" s="2" t="s">
        <v>187</v>
      </c>
      <c r="B170" s="2">
        <v>50</v>
      </c>
      <c r="C170" s="2">
        <v>2</v>
      </c>
      <c r="D170" s="2">
        <v>54</v>
      </c>
      <c r="E170">
        <v>2.5722222222222224</v>
      </c>
      <c r="F170">
        <v>655.53333333333342</v>
      </c>
      <c r="G170">
        <v>-0.44736842105263164</v>
      </c>
      <c r="H170">
        <v>133.16666666666663</v>
      </c>
      <c r="I170">
        <v>2.257309941520468</v>
      </c>
      <c r="J170">
        <v>530.58333333333337</v>
      </c>
      <c r="K170">
        <v>1.4014778325123152</v>
      </c>
      <c r="L170">
        <v>477.68756319514659</v>
      </c>
      <c r="M170">
        <v>0.95555555555555527</v>
      </c>
      <c r="N170">
        <v>669</v>
      </c>
      <c r="O170">
        <v>1.631578947368421</v>
      </c>
      <c r="P170">
        <v>0.95555555555555527</v>
      </c>
      <c r="Q170">
        <v>-0.15204678362573087</v>
      </c>
      <c r="R170">
        <v>73.533333333333303</v>
      </c>
      <c r="S170">
        <v>0.83004926108374399</v>
      </c>
      <c r="T170">
        <v>449.17076023391803</v>
      </c>
      <c r="U170">
        <v>-0.46111111111111125</v>
      </c>
      <c r="V170">
        <v>-685.46666666666658</v>
      </c>
      <c r="W170">
        <v>-0.38596491228070184</v>
      </c>
      <c r="X170">
        <v>-51.875</v>
      </c>
      <c r="Y170">
        <v>-0.5906432748538013</v>
      </c>
      <c r="Z170">
        <v>-49.404761904761926</v>
      </c>
      <c r="AA170">
        <v>-0.4808429118773947</v>
      </c>
      <c r="AB170">
        <v>-232.65930232558139</v>
      </c>
      <c r="AC170">
        <v>-0.84444444444444455</v>
      </c>
      <c r="AD170">
        <v>-207.41666666666669</v>
      </c>
      <c r="AE170">
        <v>-1.1871345029239764</v>
      </c>
      <c r="AF170">
        <v>-398.3047619047619</v>
      </c>
      <c r="AG170">
        <v>-0.40350877192982448</v>
      </c>
      <c r="AH170">
        <v>-151.10476190476186</v>
      </c>
      <c r="AI170">
        <v>-0.81417624521072773</v>
      </c>
      <c r="AJ170">
        <v>-247.59898989898988</v>
      </c>
    </row>
    <row r="171" spans="1:36" x14ac:dyDescent="0.3">
      <c r="A171" s="2" t="s">
        <v>188</v>
      </c>
      <c r="B171" s="2">
        <v>50</v>
      </c>
      <c r="C171" s="2">
        <v>2</v>
      </c>
      <c r="D171" s="2">
        <v>52</v>
      </c>
      <c r="E171">
        <v>3.6257309941520472</v>
      </c>
      <c r="F171">
        <v>904.8585858585858</v>
      </c>
      <c r="G171">
        <v>2.8000000000000003</v>
      </c>
      <c r="H171">
        <v>685.3</v>
      </c>
      <c r="I171">
        <v>3.1000000000000005</v>
      </c>
      <c r="J171">
        <v>1178.3578947368421</v>
      </c>
      <c r="K171">
        <v>3.1694915254237288</v>
      </c>
      <c r="L171">
        <v>956.27857142857135</v>
      </c>
      <c r="M171">
        <v>-0.21637426900584789</v>
      </c>
      <c r="N171">
        <v>-112.71212121212113</v>
      </c>
      <c r="O171">
        <v>0.89999999999999991</v>
      </c>
      <c r="P171">
        <v>-0.21637426900584789</v>
      </c>
      <c r="Q171">
        <v>0.55000000000000027</v>
      </c>
      <c r="R171">
        <v>188.34065934065933</v>
      </c>
      <c r="S171">
        <v>0.42606662770309733</v>
      </c>
      <c r="T171">
        <v>62.162337662337677</v>
      </c>
      <c r="U171">
        <v>-2.2923976608187133</v>
      </c>
      <c r="V171">
        <v>-643.63636363636363</v>
      </c>
      <c r="W171">
        <v>-1</v>
      </c>
      <c r="X171">
        <v>-403.79999999999995</v>
      </c>
      <c r="Y171">
        <v>-1</v>
      </c>
      <c r="Z171">
        <v>-1266.957894736842</v>
      </c>
      <c r="AA171">
        <v>-1.4108708357685562</v>
      </c>
      <c r="AB171">
        <v>-777.89411764705881</v>
      </c>
      <c r="AC171">
        <v>-0.67251461988304095</v>
      </c>
      <c r="AD171">
        <v>154.0454545454545</v>
      </c>
      <c r="AE171">
        <v>-1.1000000000000001</v>
      </c>
      <c r="AF171">
        <v>-462.46969696969688</v>
      </c>
      <c r="AG171">
        <v>-5.0000000000000044E-2</v>
      </c>
      <c r="AH171">
        <v>-238.76923076923077</v>
      </c>
      <c r="AI171">
        <v>-0.59848042080654573</v>
      </c>
      <c r="AJ171">
        <v>-184.12142857142851</v>
      </c>
    </row>
    <row r="172" spans="1:36" x14ac:dyDescent="0.3">
      <c r="A172" s="2" t="s">
        <v>189</v>
      </c>
      <c r="B172" s="2">
        <v>50</v>
      </c>
      <c r="C172" s="2">
        <v>2</v>
      </c>
      <c r="D172" s="2">
        <v>56</v>
      </c>
      <c r="E172">
        <v>0.33333333333333348</v>
      </c>
      <c r="F172">
        <v>89.555555555555543</v>
      </c>
      <c r="G172">
        <v>-0.41578947368421071</v>
      </c>
      <c r="H172">
        <v>-80.344444444444434</v>
      </c>
      <c r="I172">
        <v>0.18954248366013049</v>
      </c>
      <c r="J172">
        <v>-131.22222222222229</v>
      </c>
      <c r="K172">
        <v>5.3571428571428381E-2</v>
      </c>
      <c r="L172">
        <v>-34.072128851540583</v>
      </c>
      <c r="M172">
        <v>-0.92777777777777759</v>
      </c>
      <c r="N172">
        <v>-77.007936507936506</v>
      </c>
      <c r="O172">
        <v>-5.2631578947368585E-2</v>
      </c>
      <c r="P172">
        <v>-0.92777777777777759</v>
      </c>
      <c r="Q172">
        <v>-0.81699346405228779</v>
      </c>
      <c r="R172">
        <v>-686.47727272727275</v>
      </c>
      <c r="S172">
        <v>-0.60714285714285721</v>
      </c>
      <c r="T172">
        <v>-266.44444444444446</v>
      </c>
      <c r="U172">
        <v>-0.875</v>
      </c>
      <c r="V172">
        <v>-7.9682539682539755</v>
      </c>
      <c r="W172">
        <v>2.3157894736842106</v>
      </c>
      <c r="X172">
        <v>575.64444444444439</v>
      </c>
      <c r="Y172">
        <v>2.5882352941176472</v>
      </c>
      <c r="Z172">
        <v>509.00000000000011</v>
      </c>
      <c r="AA172">
        <v>1.1964285714285716</v>
      </c>
      <c r="AB172">
        <v>319.20784313725494</v>
      </c>
      <c r="AC172">
        <v>-0.10000000000000009</v>
      </c>
      <c r="AD172">
        <v>40.436507936507837</v>
      </c>
      <c r="AE172">
        <v>-2.5187969924812026</v>
      </c>
      <c r="AF172">
        <v>-422.74107142857144</v>
      </c>
      <c r="AG172">
        <v>-0.62745098039215685</v>
      </c>
      <c r="AH172">
        <v>250.22727272727275</v>
      </c>
      <c r="AI172">
        <v>-1.0714285714285716</v>
      </c>
      <c r="AJ172">
        <v>-78.08888888888896</v>
      </c>
    </row>
    <row r="173" spans="1:36" x14ac:dyDescent="0.3">
      <c r="A173" s="2" t="s">
        <v>190</v>
      </c>
      <c r="B173" s="2">
        <v>50</v>
      </c>
      <c r="C173" s="2">
        <v>2</v>
      </c>
      <c r="D173" s="2">
        <v>51</v>
      </c>
      <c r="E173">
        <v>-1.9750000000000001</v>
      </c>
      <c r="F173">
        <v>-159.73333333333335</v>
      </c>
      <c r="G173">
        <v>-2.3444444444444441</v>
      </c>
      <c r="H173">
        <v>-167.35714285714289</v>
      </c>
      <c r="I173">
        <v>-1.4000000000000001</v>
      </c>
      <c r="J173">
        <v>-421.23333333333335</v>
      </c>
      <c r="K173">
        <v>-1.9037037037037035</v>
      </c>
      <c r="L173">
        <v>-245.86813186813185</v>
      </c>
      <c r="M173">
        <v>-2.9249999999999998</v>
      </c>
      <c r="N173">
        <v>-250.92857142857133</v>
      </c>
      <c r="O173">
        <v>-2.9388888888888887</v>
      </c>
      <c r="P173">
        <v>-2.9249999999999998</v>
      </c>
      <c r="Q173">
        <v>-2</v>
      </c>
      <c r="R173">
        <v>-531.57142857142856</v>
      </c>
      <c r="S173">
        <v>-2.6277777777777773</v>
      </c>
      <c r="T173">
        <v>-611.98928571428576</v>
      </c>
      <c r="U173">
        <v>-0.28888888888888875</v>
      </c>
      <c r="V173">
        <v>-616.66666666666674</v>
      </c>
      <c r="W173">
        <v>0.39999999999999991</v>
      </c>
      <c r="X173">
        <v>20.023809523809518</v>
      </c>
      <c r="Y173">
        <v>-0.23333333333333339</v>
      </c>
      <c r="Z173">
        <v>115.10000000000002</v>
      </c>
      <c r="AA173">
        <v>-3.8095238095238404E-2</v>
      </c>
      <c r="AB173">
        <v>-165.59615384615381</v>
      </c>
      <c r="AC173">
        <v>-1.4222222222222225</v>
      </c>
      <c r="AD173">
        <v>-127.14285714285734</v>
      </c>
      <c r="AE173">
        <v>-0.65000000000000036</v>
      </c>
      <c r="AF173">
        <v>69.791666666666742</v>
      </c>
      <c r="AG173">
        <v>-0.6333333333333333</v>
      </c>
      <c r="AH173">
        <v>-714.32857142857154</v>
      </c>
      <c r="AI173">
        <v>-0.88809523809523805</v>
      </c>
      <c r="AJ173">
        <v>-228.02499999999986</v>
      </c>
    </row>
    <row r="174" spans="1:36" x14ac:dyDescent="0.3">
      <c r="A174" s="2" t="s">
        <v>191</v>
      </c>
      <c r="B174" s="2">
        <v>50</v>
      </c>
      <c r="C174" s="2">
        <v>2</v>
      </c>
      <c r="D174" s="2">
        <v>50</v>
      </c>
      <c r="E174">
        <v>1.5964912280701751</v>
      </c>
      <c r="F174">
        <v>145.05555555555554</v>
      </c>
      <c r="G174">
        <v>-0.25714285714285712</v>
      </c>
      <c r="H174">
        <v>-261.59999999999991</v>
      </c>
      <c r="I174">
        <v>9.4444444444444553E-2</v>
      </c>
      <c r="J174">
        <v>-306.58928571428578</v>
      </c>
      <c r="K174">
        <v>0.51050847457627135</v>
      </c>
      <c r="L174">
        <v>-143.48034398034395</v>
      </c>
      <c r="M174">
        <v>-2.7660818713450288</v>
      </c>
      <c r="N174">
        <v>-903.08791208791217</v>
      </c>
      <c r="O174">
        <v>-1.092857142857143</v>
      </c>
      <c r="P174">
        <v>-2.7660818713450288</v>
      </c>
      <c r="Q174">
        <v>-2.588888888888889</v>
      </c>
      <c r="R174">
        <v>-1116.2166666666667</v>
      </c>
      <c r="S174">
        <v>-2.1701694915254239</v>
      </c>
      <c r="T174">
        <v>-769.93859649122805</v>
      </c>
      <c r="U174">
        <v>-0.15204678362573087</v>
      </c>
      <c r="V174">
        <v>-41.633333333333326</v>
      </c>
      <c r="W174">
        <v>0.28888888888888875</v>
      </c>
      <c r="X174">
        <v>518</v>
      </c>
      <c r="Y174">
        <v>-0.27499999999999991</v>
      </c>
      <c r="Z174">
        <v>166.51428571428573</v>
      </c>
      <c r="AA174">
        <v>-2.2816166883963707E-2</v>
      </c>
      <c r="AB174">
        <v>220.72466216216208</v>
      </c>
      <c r="AC174">
        <v>2.5438596491228065</v>
      </c>
      <c r="AD174">
        <v>927.89743589743603</v>
      </c>
      <c r="AE174">
        <v>-0.49444444444444446</v>
      </c>
      <c r="AF174">
        <v>44.064102564102654</v>
      </c>
      <c r="AG174">
        <v>0.82500000000000018</v>
      </c>
      <c r="AH174">
        <v>800.91666666666674</v>
      </c>
      <c r="AI174">
        <v>0.95632333767927014</v>
      </c>
      <c r="AJ174">
        <v>585.1052631578948</v>
      </c>
    </row>
    <row r="175" spans="1:36" x14ac:dyDescent="0.3">
      <c r="A175" s="2" t="s">
        <v>192</v>
      </c>
      <c r="B175" s="2">
        <v>50</v>
      </c>
      <c r="C175" s="2">
        <v>2</v>
      </c>
      <c r="D175" s="2">
        <v>50</v>
      </c>
      <c r="E175">
        <v>-0.26666666666666666</v>
      </c>
      <c r="F175">
        <v>-36.222222222222229</v>
      </c>
      <c r="G175">
        <v>-0.6</v>
      </c>
      <c r="H175">
        <v>-42.083333333333343</v>
      </c>
      <c r="I175">
        <v>-0.39999999999999997</v>
      </c>
      <c r="J175">
        <v>16.625</v>
      </c>
      <c r="K175">
        <v>-0.4264367816091954</v>
      </c>
      <c r="L175">
        <v>-28.220689655172407</v>
      </c>
      <c r="M175">
        <v>-0.36666666666666664</v>
      </c>
      <c r="N175">
        <v>-83.888888888888872</v>
      </c>
      <c r="O175">
        <v>5.0000000000000044E-2</v>
      </c>
      <c r="P175">
        <v>-0.36666666666666664</v>
      </c>
      <c r="Q175">
        <v>-0.39999999999999997</v>
      </c>
      <c r="R175">
        <v>-55.433333333333323</v>
      </c>
      <c r="S175">
        <v>-0.2385057471264368</v>
      </c>
      <c r="T175">
        <v>-44.275555555555556</v>
      </c>
      <c r="U175">
        <v>-2.2749999999999999</v>
      </c>
      <c r="V175">
        <v>-1192.0277777777778</v>
      </c>
      <c r="W175">
        <v>-1.0142857142857142</v>
      </c>
      <c r="X175">
        <v>-1137.4166666666667</v>
      </c>
      <c r="Y175">
        <v>-2.6</v>
      </c>
      <c r="Z175">
        <v>-904.95833333333326</v>
      </c>
      <c r="AA175">
        <v>-2.0466666666666669</v>
      </c>
      <c r="AB175">
        <v>-1051.5459770114944</v>
      </c>
      <c r="AC175">
        <v>-1.05</v>
      </c>
      <c r="AD175">
        <v>-479.44444444444446</v>
      </c>
      <c r="AE175">
        <v>-0.93571428571428583</v>
      </c>
      <c r="AF175">
        <v>-276.60000000000002</v>
      </c>
      <c r="AG175">
        <v>-1.3</v>
      </c>
      <c r="AH175">
        <v>-300.02499999999998</v>
      </c>
      <c r="AI175">
        <v>-1.1366666666666667</v>
      </c>
      <c r="AJ175">
        <v>-340.78</v>
      </c>
    </row>
    <row r="176" spans="1:36" x14ac:dyDescent="0.3">
      <c r="A176" s="2" t="s">
        <v>194</v>
      </c>
      <c r="B176" s="2">
        <v>50</v>
      </c>
      <c r="C176" s="2">
        <v>2</v>
      </c>
      <c r="D176" s="2">
        <v>58</v>
      </c>
      <c r="E176">
        <v>0.36111111111111105</v>
      </c>
      <c r="F176">
        <v>26.542857142857144</v>
      </c>
      <c r="G176">
        <v>-3.0555555555555558E-2</v>
      </c>
      <c r="H176">
        <v>78.75</v>
      </c>
      <c r="I176">
        <v>4.9999999999999933E-2</v>
      </c>
      <c r="J176">
        <v>51.4375</v>
      </c>
      <c r="K176">
        <v>0.12561576354679804</v>
      </c>
      <c r="L176">
        <v>49.941471571906362</v>
      </c>
      <c r="M176">
        <v>-0.41666666666666663</v>
      </c>
      <c r="N176">
        <v>-145.15384615384616</v>
      </c>
      <c r="O176">
        <v>0.11666666666666659</v>
      </c>
      <c r="P176">
        <v>-0.41666666666666663</v>
      </c>
      <c r="Q176">
        <v>-0.29999999999999993</v>
      </c>
      <c r="R176">
        <v>-66.535714285714278</v>
      </c>
      <c r="S176">
        <v>-0.20073891625615764</v>
      </c>
      <c r="T176">
        <v>-32.017073170731692</v>
      </c>
      <c r="U176">
        <v>0.42777777777777781</v>
      </c>
      <c r="V176">
        <v>49.857142857142861</v>
      </c>
      <c r="W176">
        <v>0.27499999999999997</v>
      </c>
      <c r="X176">
        <v>-10.75</v>
      </c>
      <c r="Y176">
        <v>-0.14999999999999991</v>
      </c>
      <c r="Z176">
        <v>-95.1875</v>
      </c>
      <c r="AA176">
        <v>0.18390804597701155</v>
      </c>
      <c r="AB176">
        <v>-56.897515527950333</v>
      </c>
      <c r="AC176">
        <v>-0.26111111111111118</v>
      </c>
      <c r="AD176">
        <v>6.9871794871795032</v>
      </c>
      <c r="AE176">
        <v>-0.75</v>
      </c>
      <c r="AF176">
        <v>-145.33333333333331</v>
      </c>
      <c r="AG176">
        <v>0.19999999999999996</v>
      </c>
      <c r="AH176">
        <v>8.2857142857142776</v>
      </c>
      <c r="AI176">
        <v>-0.27068965517241383</v>
      </c>
      <c r="AJ176">
        <v>-54.482926829268308</v>
      </c>
    </row>
    <row r="177" spans="1:36" x14ac:dyDescent="0.3">
      <c r="A177" s="2" t="s">
        <v>195</v>
      </c>
      <c r="B177" s="2">
        <v>60</v>
      </c>
      <c r="C177" s="2">
        <v>1</v>
      </c>
      <c r="D177" s="2">
        <v>64</v>
      </c>
      <c r="E177">
        <v>2.2444444444444445</v>
      </c>
      <c r="F177">
        <v>349.38888888888891</v>
      </c>
      <c r="G177">
        <v>2.3801169590643276</v>
      </c>
      <c r="H177">
        <v>435.38562091503263</v>
      </c>
      <c r="I177">
        <v>2</v>
      </c>
      <c r="J177">
        <v>258.97647058823532</v>
      </c>
      <c r="K177">
        <v>2.1970443349753692</v>
      </c>
      <c r="L177">
        <v>343.19780219780205</v>
      </c>
      <c r="M177">
        <v>-1.8555555555555554</v>
      </c>
      <c r="N177">
        <v>-772.17142857142846</v>
      </c>
      <c r="O177">
        <v>-1.8128654970760232</v>
      </c>
      <c r="P177">
        <v>-1.8555555555555554</v>
      </c>
      <c r="Q177">
        <v>-1.9368421052631579</v>
      </c>
      <c r="R177">
        <v>-829.33333333333337</v>
      </c>
      <c r="S177">
        <v>-1.8583743842364533</v>
      </c>
      <c r="T177">
        <v>-773.58888888888896</v>
      </c>
      <c r="U177">
        <v>1.1000000000000001</v>
      </c>
      <c r="V177">
        <v>429.49999999999989</v>
      </c>
      <c r="W177">
        <v>1.7421052631578946</v>
      </c>
      <c r="X177">
        <v>628.80882352941171</v>
      </c>
      <c r="Y177">
        <v>2</v>
      </c>
      <c r="Z177">
        <v>523.96638655462175</v>
      </c>
      <c r="AA177">
        <v>1.6172413793103453</v>
      </c>
      <c r="AB177">
        <v>521.68910256410265</v>
      </c>
      <c r="AC177">
        <v>-1.2000000000000002</v>
      </c>
      <c r="AD177">
        <v>-282.62222222222226</v>
      </c>
      <c r="AE177">
        <v>-2.1315789473684212</v>
      </c>
      <c r="AF177">
        <v>-524.9666666666667</v>
      </c>
      <c r="AG177">
        <v>-1.9631578947368422</v>
      </c>
      <c r="AH177">
        <v>-511.06666666666661</v>
      </c>
      <c r="AI177">
        <v>-1.7678160919540229</v>
      </c>
      <c r="AJ177">
        <v>-446.50881226053639</v>
      </c>
    </row>
    <row r="178" spans="1:36" x14ac:dyDescent="0.3">
      <c r="A178" s="2" t="s">
        <v>196</v>
      </c>
      <c r="B178" s="2">
        <v>60</v>
      </c>
      <c r="C178" s="2">
        <v>1</v>
      </c>
      <c r="D178" s="2">
        <v>63</v>
      </c>
      <c r="E178">
        <v>-0.21111111111111081</v>
      </c>
      <c r="F178">
        <v>-41.375</v>
      </c>
      <c r="G178">
        <v>-1.2999999999999998</v>
      </c>
      <c r="H178">
        <v>-116.26984126984121</v>
      </c>
      <c r="I178">
        <v>0.44999999999999973</v>
      </c>
      <c r="J178">
        <v>47.797385620915065</v>
      </c>
      <c r="K178">
        <v>-0.36839080459770157</v>
      </c>
      <c r="L178">
        <v>-25.820512820512818</v>
      </c>
      <c r="M178">
        <v>-1.6722222222222225</v>
      </c>
      <c r="N178">
        <v>-117.63333333333333</v>
      </c>
      <c r="O178">
        <v>-1.4</v>
      </c>
      <c r="P178">
        <v>-1.6722222222222225</v>
      </c>
      <c r="Q178">
        <v>-2.3000000000000003</v>
      </c>
      <c r="R178">
        <v>-584.64705882352951</v>
      </c>
      <c r="S178">
        <v>-1.7683908045977015</v>
      </c>
      <c r="T178">
        <v>-229.77777777777771</v>
      </c>
      <c r="U178">
        <v>1.2249999999999996</v>
      </c>
      <c r="V178">
        <v>176.60000000000002</v>
      </c>
      <c r="W178">
        <v>0.52499999999999991</v>
      </c>
      <c r="X178">
        <v>59.412698412698433</v>
      </c>
      <c r="Y178">
        <v>0.56111111111111134</v>
      </c>
      <c r="Z178">
        <v>115.64705882352939</v>
      </c>
      <c r="AA178">
        <v>0.77666666666666684</v>
      </c>
      <c r="AB178">
        <v>117.40384615384619</v>
      </c>
      <c r="AC178">
        <v>1.5750000000000002</v>
      </c>
      <c r="AD178">
        <v>245.83333333333337</v>
      </c>
      <c r="AE178">
        <v>1.6749999999999998</v>
      </c>
      <c r="AF178">
        <v>425.01754385964921</v>
      </c>
      <c r="AG178">
        <v>6.6666666666667318E-2</v>
      </c>
      <c r="AH178">
        <v>29.504201680672395</v>
      </c>
      <c r="AI178">
        <v>1.0566666666666666</v>
      </c>
      <c r="AJ178">
        <v>206.44444444444434</v>
      </c>
    </row>
    <row r="179" spans="1:36" x14ac:dyDescent="0.3">
      <c r="A179" s="2" t="s">
        <v>197</v>
      </c>
      <c r="B179" s="2">
        <v>60</v>
      </c>
      <c r="C179" s="2">
        <v>1</v>
      </c>
      <c r="D179" s="2">
        <v>66</v>
      </c>
      <c r="E179">
        <v>1.3250000000000002</v>
      </c>
      <c r="F179">
        <v>63.486111111111086</v>
      </c>
      <c r="G179">
        <v>-0.54999999999999982</v>
      </c>
      <c r="H179">
        <v>-304.41176470588243</v>
      </c>
      <c r="I179">
        <v>6.3157894736842302E-2</v>
      </c>
      <c r="J179">
        <v>-287.6875</v>
      </c>
      <c r="K179">
        <v>0.25665859564164695</v>
      </c>
      <c r="L179">
        <v>-167.22969187675062</v>
      </c>
      <c r="M179">
        <v>-0.95000000000000018</v>
      </c>
      <c r="N179">
        <v>-360.4</v>
      </c>
      <c r="O179">
        <v>-1.2499999999999998</v>
      </c>
      <c r="P179">
        <v>-0.95000000000000018</v>
      </c>
      <c r="Q179">
        <v>-0.7578947368421054</v>
      </c>
      <c r="R179">
        <v>-488.14772727272725</v>
      </c>
      <c r="S179">
        <v>-1.0060532687651329</v>
      </c>
      <c r="T179">
        <v>-442.36428571428576</v>
      </c>
      <c r="U179">
        <v>2.5777777777777775</v>
      </c>
      <c r="V179">
        <v>634.60317460317469</v>
      </c>
      <c r="W179">
        <v>2.9611111111111108</v>
      </c>
      <c r="X179">
        <v>938.30065359477135</v>
      </c>
      <c r="Y179">
        <v>2.7368421052631575</v>
      </c>
      <c r="Z179">
        <v>944.85416666666674</v>
      </c>
      <c r="AA179">
        <v>2.7433414043583531</v>
      </c>
      <c r="AB179">
        <v>827.4125490196077</v>
      </c>
      <c r="AC179">
        <v>-3.4388888888888891</v>
      </c>
      <c r="AD179">
        <v>-722.26666666666665</v>
      </c>
      <c r="AE179">
        <v>-3.0611111111111109</v>
      </c>
      <c r="AF179">
        <v>-530.15873015873012</v>
      </c>
      <c r="AG179">
        <v>-2.5421052631578949</v>
      </c>
      <c r="AH179">
        <v>-387.42727272727279</v>
      </c>
      <c r="AI179">
        <v>-2.9939467312348671</v>
      </c>
      <c r="AJ179">
        <v>-547.27857142857124</v>
      </c>
    </row>
    <row r="180" spans="1:36" x14ac:dyDescent="0.3">
      <c r="A180" s="2" t="s">
        <v>198</v>
      </c>
      <c r="B180" s="2">
        <v>60</v>
      </c>
      <c r="C180" s="2">
        <v>1</v>
      </c>
      <c r="D180" s="2">
        <v>65</v>
      </c>
      <c r="E180">
        <v>3.3888888888888893</v>
      </c>
      <c r="F180">
        <v>866.99305555555566</v>
      </c>
      <c r="G180">
        <v>1.3499999999999996</v>
      </c>
      <c r="H180">
        <v>193.90588235294126</v>
      </c>
      <c r="I180">
        <v>2.2999999999999998</v>
      </c>
      <c r="J180">
        <v>757.75163398692803</v>
      </c>
      <c r="K180">
        <v>2.3132183908045971</v>
      </c>
      <c r="L180">
        <v>595.21571428571417</v>
      </c>
      <c r="M180">
        <v>-1.2666666666666668</v>
      </c>
      <c r="N180">
        <v>-481.41176470588232</v>
      </c>
      <c r="O180">
        <v>0.25</v>
      </c>
      <c r="P180">
        <v>-1.2666666666666668</v>
      </c>
      <c r="Q180">
        <v>-0.5</v>
      </c>
      <c r="R180">
        <v>-347.50833333333344</v>
      </c>
      <c r="S180">
        <v>-0.47758620689655151</v>
      </c>
      <c r="T180">
        <v>-238.67772108843542</v>
      </c>
      <c r="U180">
        <v>1.3</v>
      </c>
      <c r="V180">
        <v>359.89583333333337</v>
      </c>
      <c r="W180">
        <v>1.838888888888889</v>
      </c>
      <c r="X180">
        <v>683.579831932773</v>
      </c>
      <c r="Y180">
        <v>0.99999999999999978</v>
      </c>
      <c r="Z180">
        <v>351.47058823529414</v>
      </c>
      <c r="AA180">
        <v>1.3764367816091956</v>
      </c>
      <c r="AB180">
        <v>471.17000000000007</v>
      </c>
      <c r="AC180">
        <v>-2.9</v>
      </c>
      <c r="AD180">
        <v>-800.28823529411773</v>
      </c>
      <c r="AE180">
        <v>-3.35</v>
      </c>
      <c r="AF180">
        <v>-953.38562091503263</v>
      </c>
      <c r="AG180">
        <v>-2.7</v>
      </c>
      <c r="AH180">
        <v>-631.66666666666652</v>
      </c>
      <c r="AI180">
        <v>-2.9706896551724138</v>
      </c>
      <c r="AJ180">
        <v>-798.84095707248423</v>
      </c>
    </row>
    <row r="181" spans="1:36" x14ac:dyDescent="0.3">
      <c r="A181" s="2" t="s">
        <v>199</v>
      </c>
      <c r="B181" s="2">
        <v>60</v>
      </c>
      <c r="C181" s="2">
        <v>1</v>
      </c>
      <c r="D181" s="2">
        <v>69</v>
      </c>
      <c r="E181">
        <v>2.39766081871345</v>
      </c>
      <c r="F181">
        <v>604.53968253968242</v>
      </c>
      <c r="G181">
        <v>0.77222222222222214</v>
      </c>
      <c r="H181">
        <v>263.22058823529414</v>
      </c>
      <c r="I181">
        <v>1.7999999999999998</v>
      </c>
      <c r="J181">
        <v>190.36666666666679</v>
      </c>
      <c r="K181">
        <v>1.6398305084745761</v>
      </c>
      <c r="L181">
        <v>336.50301464254972</v>
      </c>
      <c r="M181">
        <v>-2.5087719298245617</v>
      </c>
      <c r="N181">
        <v>-487.63157894736833</v>
      </c>
      <c r="O181">
        <v>-0.3666666666666667</v>
      </c>
      <c r="P181">
        <v>-2.5087719298245617</v>
      </c>
      <c r="Q181">
        <v>-2.5</v>
      </c>
      <c r="R181">
        <v>-785.75</v>
      </c>
      <c r="S181">
        <v>-1.7887409200968525</v>
      </c>
      <c r="T181">
        <v>-497.28265306122455</v>
      </c>
      <c r="U181">
        <v>1.8245614035087721</v>
      </c>
      <c r="V181">
        <v>645.07142857142867</v>
      </c>
      <c r="W181">
        <v>3.0750000000000002</v>
      </c>
      <c r="X181">
        <v>1005.3294117647058</v>
      </c>
      <c r="Y181">
        <v>0.97777777777777786</v>
      </c>
      <c r="Z181">
        <v>849.19047619047615</v>
      </c>
      <c r="AA181">
        <v>1.8601694915254239</v>
      </c>
      <c r="AB181">
        <v>833.13455149501658</v>
      </c>
      <c r="AC181">
        <v>-1.1578947368421053</v>
      </c>
      <c r="AD181">
        <v>-538.03508771929842</v>
      </c>
      <c r="AE181">
        <v>-3.55</v>
      </c>
      <c r="AF181">
        <v>-830.98214285714289</v>
      </c>
      <c r="AG181">
        <v>-1.8111111111111109</v>
      </c>
      <c r="AH181">
        <v>-144.54166666666674</v>
      </c>
      <c r="AI181">
        <v>-2.3898305084745761</v>
      </c>
      <c r="AJ181">
        <v>-518.96734693877534</v>
      </c>
    </row>
    <row r="182" spans="1:36" x14ac:dyDescent="0.3">
      <c r="A182" s="2" t="s">
        <v>200</v>
      </c>
      <c r="B182" s="2">
        <v>60</v>
      </c>
      <c r="C182" s="2">
        <v>1</v>
      </c>
      <c r="D182" s="2">
        <v>62</v>
      </c>
      <c r="E182">
        <v>-0.5</v>
      </c>
      <c r="F182">
        <v>70.166666666666742</v>
      </c>
      <c r="G182">
        <v>-0.20555555555555527</v>
      </c>
      <c r="H182">
        <v>-129.59999999999991</v>
      </c>
      <c r="I182">
        <v>-0.38011695906432752</v>
      </c>
      <c r="J182">
        <v>-290.91666666666663</v>
      </c>
      <c r="K182">
        <v>-0.37225360954174502</v>
      </c>
      <c r="L182">
        <v>-99.38571428571413</v>
      </c>
      <c r="M182">
        <v>-1.4222222222222225</v>
      </c>
      <c r="N182">
        <v>-680.96666666666658</v>
      </c>
      <c r="O182">
        <v>-0.67222222222222217</v>
      </c>
      <c r="P182">
        <v>-1.4222222222222225</v>
      </c>
      <c r="Q182">
        <v>-1.7543859649122808</v>
      </c>
      <c r="R182">
        <v>-839.69696969696963</v>
      </c>
      <c r="S182">
        <v>-1.2762084118016321</v>
      </c>
      <c r="T182">
        <v>-668.16091954022988</v>
      </c>
      <c r="U182">
        <v>-0.39999999999999991</v>
      </c>
      <c r="V182">
        <v>-478.16666666666674</v>
      </c>
      <c r="W182">
        <v>-0.45000000000000018</v>
      </c>
      <c r="X182">
        <v>74.14285714285711</v>
      </c>
      <c r="Y182">
        <v>-1.3421052631578947</v>
      </c>
      <c r="Z182">
        <v>80.821428571428555</v>
      </c>
      <c r="AA182">
        <v>-0.72033898305084754</v>
      </c>
      <c r="AB182">
        <v>-29.103174603174693</v>
      </c>
      <c r="AC182">
        <v>-2.0999999999999996</v>
      </c>
      <c r="AD182">
        <v>-447.07500000000005</v>
      </c>
      <c r="AE182">
        <v>-2.25</v>
      </c>
      <c r="AF182">
        <v>-872.41666666666674</v>
      </c>
      <c r="AG182">
        <v>-2.2789473684210528</v>
      </c>
      <c r="AH182">
        <v>-69.236363636363649</v>
      </c>
      <c r="AI182">
        <v>-2.2163841807909606</v>
      </c>
      <c r="AJ182">
        <v>-406.04741379310349</v>
      </c>
    </row>
    <row r="183" spans="1:36" x14ac:dyDescent="0.3">
      <c r="A183" s="2" t="s">
        <v>201</v>
      </c>
      <c r="B183" s="2">
        <v>60</v>
      </c>
      <c r="C183" s="2">
        <v>1</v>
      </c>
      <c r="D183" s="2">
        <v>62</v>
      </c>
      <c r="E183">
        <v>2.4333333333333331</v>
      </c>
      <c r="F183">
        <v>743.59722222222217</v>
      </c>
      <c r="G183">
        <v>1.6500000000000004</v>
      </c>
      <c r="H183">
        <v>452.47142857142876</v>
      </c>
      <c r="I183">
        <v>2.875</v>
      </c>
      <c r="J183">
        <v>683.375</v>
      </c>
      <c r="K183">
        <v>2.2648148148148151</v>
      </c>
      <c r="L183">
        <v>629.25694444444457</v>
      </c>
      <c r="M183">
        <v>-2.1888888888888887</v>
      </c>
      <c r="N183">
        <v>-556.71568627450984</v>
      </c>
      <c r="O183">
        <v>-1.4499999999999997</v>
      </c>
      <c r="P183">
        <v>-2.1888888888888887</v>
      </c>
      <c r="Q183">
        <v>-2.6500000000000004</v>
      </c>
      <c r="R183">
        <v>-17.944444444444343</v>
      </c>
      <c r="S183">
        <v>-2.0703703703703704</v>
      </c>
      <c r="T183">
        <v>-344.16457023060798</v>
      </c>
      <c r="U183">
        <v>0.56666666666666643</v>
      </c>
      <c r="V183">
        <v>320.375</v>
      </c>
      <c r="W183">
        <v>1.25</v>
      </c>
      <c r="X183">
        <v>430.35714285714278</v>
      </c>
      <c r="Y183">
        <v>-0.39999999999999991</v>
      </c>
      <c r="Z183">
        <v>121.89999999999998</v>
      </c>
      <c r="AA183">
        <v>0.48103448275862037</v>
      </c>
      <c r="AB183">
        <v>275.7208333333333</v>
      </c>
      <c r="AC183">
        <v>-1.7000000000000002</v>
      </c>
      <c r="AD183">
        <v>-306.78431372549028</v>
      </c>
      <c r="AE183">
        <v>-1.4499999999999997</v>
      </c>
      <c r="AF183">
        <v>-388.47777777777787</v>
      </c>
      <c r="AG183">
        <v>-4.9999999999999822E-2</v>
      </c>
      <c r="AH183">
        <v>-234.94444444444457</v>
      </c>
      <c r="AI183">
        <v>-1.0586206896551724</v>
      </c>
      <c r="AJ183">
        <v>-310.25606469002696</v>
      </c>
    </row>
    <row r="184" spans="1:36" x14ac:dyDescent="0.3">
      <c r="A184" s="2" t="s">
        <v>203</v>
      </c>
      <c r="B184" s="2">
        <v>60</v>
      </c>
      <c r="C184" s="2">
        <v>1</v>
      </c>
      <c r="D184" s="2">
        <v>67</v>
      </c>
      <c r="E184">
        <v>0.31666666666666643</v>
      </c>
      <c r="F184">
        <v>-21.590643274853733</v>
      </c>
      <c r="G184">
        <v>1.333333333333333</v>
      </c>
      <c r="H184">
        <v>370</v>
      </c>
      <c r="I184">
        <v>-1.3529411764705879</v>
      </c>
      <c r="J184">
        <v>-142.00833333333344</v>
      </c>
      <c r="K184">
        <v>9.740259740259738E-2</v>
      </c>
      <c r="L184">
        <v>62.375</v>
      </c>
      <c r="M184">
        <v>-1.3666666666666667</v>
      </c>
      <c r="N184">
        <v>-559.84761904761911</v>
      </c>
      <c r="O184">
        <v>-1.1111111111111112</v>
      </c>
      <c r="P184">
        <v>-1.3666666666666667</v>
      </c>
      <c r="Q184">
        <v>-0.12352941176470589</v>
      </c>
      <c r="R184">
        <v>-101.59615384615381</v>
      </c>
      <c r="S184">
        <v>-0.87792207792207799</v>
      </c>
      <c r="T184">
        <v>-450.15000000000009</v>
      </c>
      <c r="U184">
        <v>-0.36428571428571432</v>
      </c>
      <c r="V184">
        <v>-278.79824561403518</v>
      </c>
      <c r="W184">
        <v>-0.22222222222222232</v>
      </c>
      <c r="X184">
        <v>-336.66666666666674</v>
      </c>
      <c r="Y184">
        <v>3.1307189542483655</v>
      </c>
      <c r="Z184">
        <v>588.63333333333344</v>
      </c>
      <c r="AA184">
        <v>0.90545454545454529</v>
      </c>
      <c r="AB184">
        <v>-68.6875</v>
      </c>
      <c r="AC184">
        <v>1.5571428571428574</v>
      </c>
      <c r="AD184">
        <v>-97.199999999999818</v>
      </c>
      <c r="AE184">
        <v>0.22222222222222232</v>
      </c>
      <c r="AF184">
        <v>281.50000000000011</v>
      </c>
      <c r="AG184">
        <v>-1.509803921568627</v>
      </c>
      <c r="AH184">
        <v>34.846153846153811</v>
      </c>
      <c r="AI184">
        <v>4.3636363636363473E-2</v>
      </c>
      <c r="AJ184">
        <v>147.53888888888901</v>
      </c>
    </row>
    <row r="185" spans="1:36" x14ac:dyDescent="0.3">
      <c r="A185" s="2" t="s">
        <v>204</v>
      </c>
      <c r="B185" s="2">
        <v>60</v>
      </c>
      <c r="C185" s="2">
        <v>2</v>
      </c>
      <c r="D185" s="2">
        <v>66</v>
      </c>
      <c r="E185">
        <v>-0.83333333333333348</v>
      </c>
      <c r="F185">
        <v>463.79999999999995</v>
      </c>
      <c r="G185">
        <v>0.59999999999999964</v>
      </c>
      <c r="H185">
        <v>386.41666666666674</v>
      </c>
      <c r="I185">
        <v>0.155555555555555</v>
      </c>
      <c r="J185">
        <v>499.54166666666674</v>
      </c>
      <c r="K185">
        <v>-2.3809523809523725E-3</v>
      </c>
      <c r="L185">
        <v>453.05555555555566</v>
      </c>
      <c r="M185">
        <v>0.87777777777777777</v>
      </c>
      <c r="N185">
        <v>965.86666666666656</v>
      </c>
      <c r="O185">
        <v>-0.89999999999999991</v>
      </c>
      <c r="P185">
        <v>0.87777777777777777</v>
      </c>
      <c r="Q185">
        <v>-0.27222222222222214</v>
      </c>
      <c r="R185">
        <v>375.42307692307691</v>
      </c>
      <c r="S185">
        <v>-0.12857142857142856</v>
      </c>
      <c r="T185">
        <v>545.98168498168502</v>
      </c>
      <c r="U185">
        <v>3</v>
      </c>
      <c r="V185">
        <v>601.20000000000005</v>
      </c>
      <c r="W185">
        <v>0.72222222222222232</v>
      </c>
      <c r="X185">
        <v>149.20833333333326</v>
      </c>
      <c r="Y185">
        <v>2.2750000000000004</v>
      </c>
      <c r="Z185">
        <v>372.875</v>
      </c>
      <c r="AA185">
        <v>1.9466666666666668</v>
      </c>
      <c r="AB185">
        <v>339.1209150326797</v>
      </c>
      <c r="AC185">
        <v>-2.7250000000000001</v>
      </c>
      <c r="AD185">
        <v>-823.14166666666665</v>
      </c>
      <c r="AE185">
        <v>-0.43333333333333357</v>
      </c>
      <c r="AF185">
        <v>-286.28571428571422</v>
      </c>
      <c r="AG185">
        <v>-1.7000000000000002</v>
      </c>
      <c r="AH185">
        <v>-477.49450549450557</v>
      </c>
      <c r="AI185">
        <v>-1.5699999999999994</v>
      </c>
      <c r="AJ185">
        <v>-541.99567099567093</v>
      </c>
    </row>
    <row r="186" spans="1:36" x14ac:dyDescent="0.3">
      <c r="A186" s="2" t="s">
        <v>205</v>
      </c>
      <c r="B186" s="2">
        <v>60</v>
      </c>
      <c r="C186" s="2">
        <v>2</v>
      </c>
      <c r="D186" s="2">
        <v>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">
      <c r="A187" s="2" t="s">
        <v>206</v>
      </c>
      <c r="B187" s="2">
        <v>60</v>
      </c>
      <c r="C187" s="2">
        <v>2</v>
      </c>
      <c r="D187" s="2">
        <v>68</v>
      </c>
      <c r="E187">
        <v>-0.11695906432748537</v>
      </c>
      <c r="F187">
        <v>119.95833333333337</v>
      </c>
      <c r="G187">
        <v>5.5555555555555802E-2</v>
      </c>
      <c r="H187">
        <v>-347.80555555555554</v>
      </c>
      <c r="I187">
        <v>0.71111111111111125</v>
      </c>
      <c r="J187">
        <v>-2.8823529411764639</v>
      </c>
      <c r="K187">
        <v>0.21637426900584833</v>
      </c>
      <c r="L187">
        <v>-65.80833333333328</v>
      </c>
      <c r="M187">
        <v>-1.9824561403508774</v>
      </c>
      <c r="N187">
        <v>-369.68421052631584</v>
      </c>
      <c r="O187">
        <v>-1.7222222222222221</v>
      </c>
      <c r="P187">
        <v>-1.9824561403508774</v>
      </c>
      <c r="Q187">
        <v>-1.0611111111111113</v>
      </c>
      <c r="R187">
        <v>-363.5625</v>
      </c>
      <c r="S187">
        <v>-1.5808966861598444</v>
      </c>
      <c r="T187">
        <v>-349.7342657342657</v>
      </c>
      <c r="U187">
        <v>1.1447368421052631</v>
      </c>
      <c r="V187">
        <v>-219.625</v>
      </c>
      <c r="W187">
        <v>1.2777777777777777</v>
      </c>
      <c r="X187">
        <v>150.91666666666663</v>
      </c>
      <c r="Y187">
        <v>1.4</v>
      </c>
      <c r="Z187">
        <v>-14.450980392156907</v>
      </c>
      <c r="AA187">
        <v>1.2680701754385963</v>
      </c>
      <c r="AB187">
        <v>-39.844444444444548</v>
      </c>
      <c r="AC187">
        <v>1.5657894736842106</v>
      </c>
      <c r="AD187">
        <v>156.01754385964915</v>
      </c>
      <c r="AE187">
        <v>3.2777777777777777</v>
      </c>
      <c r="AF187">
        <v>586.82352941176475</v>
      </c>
      <c r="AG187">
        <v>1.4500000000000002</v>
      </c>
      <c r="AH187">
        <v>204.5625</v>
      </c>
      <c r="AI187">
        <v>2.1305263157894738</v>
      </c>
      <c r="AJ187">
        <v>223.55244755244752</v>
      </c>
    </row>
    <row r="188" spans="1:36" x14ac:dyDescent="0.3">
      <c r="A188" s="2" t="s">
        <v>208</v>
      </c>
      <c r="B188">
        <v>60</v>
      </c>
      <c r="C188">
        <v>2</v>
      </c>
      <c r="D188">
        <v>66</v>
      </c>
      <c r="E188">
        <v>1.1777777777777776</v>
      </c>
      <c r="F188">
        <v>-300.80158730158735</v>
      </c>
      <c r="G188">
        <v>0.42690058479532134</v>
      </c>
      <c r="H188">
        <v>-268.70192307692309</v>
      </c>
      <c r="I188">
        <v>0.58888888888888902</v>
      </c>
      <c r="J188">
        <v>-143.82500000000005</v>
      </c>
      <c r="K188">
        <v>0.73383553044570027</v>
      </c>
      <c r="L188">
        <v>-238.2390476190476</v>
      </c>
      <c r="M188">
        <v>-1.0555555555555554</v>
      </c>
      <c r="N188">
        <v>-816.04761904761892</v>
      </c>
      <c r="O188">
        <v>-0.54385964912280738</v>
      </c>
      <c r="P188">
        <v>-1.0555555555555554</v>
      </c>
      <c r="Q188">
        <v>-0.52222222222222214</v>
      </c>
      <c r="R188">
        <v>-331.38461538461547</v>
      </c>
      <c r="S188">
        <v>-0.70935342121782785</v>
      </c>
      <c r="T188">
        <v>-497.0333333333333</v>
      </c>
      <c r="U188">
        <v>4.4444444444444731E-2</v>
      </c>
      <c r="V188">
        <v>-179.30952380952385</v>
      </c>
      <c r="W188">
        <v>1.8092105263157894</v>
      </c>
      <c r="X188">
        <v>757.87692307692305</v>
      </c>
      <c r="Y188">
        <v>2.0142857142857142</v>
      </c>
      <c r="Z188">
        <v>120.70000000000005</v>
      </c>
      <c r="AA188">
        <v>1.1920903954802258</v>
      </c>
      <c r="AB188">
        <v>211.42673992674008</v>
      </c>
      <c r="AC188">
        <v>1.3888888888888888</v>
      </c>
      <c r="AD188">
        <v>640.66666666666663</v>
      </c>
      <c r="AE188">
        <v>0.46052631578947389</v>
      </c>
      <c r="AF188">
        <v>549.56060606060601</v>
      </c>
      <c r="AG188">
        <v>-1.4142857142857146</v>
      </c>
      <c r="AH188">
        <v>55.241758241758362</v>
      </c>
      <c r="AI188">
        <v>0.25564971751412413</v>
      </c>
      <c r="AJ188">
        <v>395.84649122807014</v>
      </c>
    </row>
    <row r="189" spans="1:36" x14ac:dyDescent="0.3">
      <c r="A189" s="2" t="s">
        <v>209</v>
      </c>
      <c r="B189">
        <v>60</v>
      </c>
      <c r="C189">
        <v>2</v>
      </c>
      <c r="D189">
        <v>64</v>
      </c>
      <c r="E189">
        <v>1.35</v>
      </c>
      <c r="F189">
        <v>487.52499999999998</v>
      </c>
      <c r="G189">
        <v>2.388157894736842</v>
      </c>
      <c r="H189">
        <v>440.5</v>
      </c>
      <c r="I189">
        <v>0.25</v>
      </c>
      <c r="J189">
        <v>149.46666666666658</v>
      </c>
      <c r="K189">
        <v>1.2405475880052155</v>
      </c>
      <c r="L189">
        <v>346.17378917378915</v>
      </c>
      <c r="M189">
        <v>-0.39999999999999991</v>
      </c>
      <c r="N189">
        <v>-252.74264705882354</v>
      </c>
      <c r="O189">
        <v>-1.4342105263157894</v>
      </c>
      <c r="P189">
        <v>-0.39999999999999991</v>
      </c>
      <c r="Q189">
        <v>-0.79999999999999982</v>
      </c>
      <c r="R189">
        <v>-298.98611111111109</v>
      </c>
      <c r="S189">
        <v>-0.84941329856584114</v>
      </c>
      <c r="T189">
        <v>-281.25543478260875</v>
      </c>
      <c r="U189">
        <v>1.95</v>
      </c>
      <c r="V189">
        <v>384.85</v>
      </c>
      <c r="W189">
        <v>2.486842105263158</v>
      </c>
      <c r="X189">
        <v>464.75</v>
      </c>
      <c r="Y189">
        <v>1.5499999999999998</v>
      </c>
      <c r="Z189">
        <v>219.19047619047626</v>
      </c>
      <c r="AA189">
        <v>2.0040677966101699</v>
      </c>
      <c r="AB189">
        <v>358.81851851851843</v>
      </c>
      <c r="AC189">
        <v>-2.9499999999999997</v>
      </c>
      <c r="AD189">
        <v>-698.98235294117637</v>
      </c>
      <c r="AE189">
        <v>-2.8157894736842106</v>
      </c>
      <c r="AF189">
        <v>-674.35833333333335</v>
      </c>
      <c r="AG189">
        <v>-1.2142857142857144</v>
      </c>
      <c r="AH189">
        <v>-283.41071428571422</v>
      </c>
      <c r="AI189">
        <v>-2.4013559322033893</v>
      </c>
      <c r="AJ189">
        <v>-562.63499999999999</v>
      </c>
    </row>
    <row r="190" spans="1:36" x14ac:dyDescent="0.3">
      <c r="A190" s="2" t="s">
        <v>210</v>
      </c>
      <c r="B190">
        <v>60</v>
      </c>
      <c r="C190">
        <v>2</v>
      </c>
      <c r="D190">
        <v>63</v>
      </c>
      <c r="E190">
        <v>-0.66666666666666652</v>
      </c>
      <c r="F190">
        <v>2.466666666666697</v>
      </c>
      <c r="G190">
        <v>0.14999999999999991</v>
      </c>
      <c r="H190">
        <v>40.214285714285722</v>
      </c>
      <c r="I190">
        <v>0.45000000000000018</v>
      </c>
      <c r="J190">
        <v>27.75714285714281</v>
      </c>
      <c r="K190">
        <v>2.5542784163473886E-2</v>
      </c>
      <c r="L190">
        <v>25.580465116279072</v>
      </c>
      <c r="M190">
        <v>-0.73809523809523792</v>
      </c>
      <c r="N190">
        <v>-0.25</v>
      </c>
      <c r="O190">
        <v>-0.40000000000000013</v>
      </c>
      <c r="P190">
        <v>-0.73809523809523792</v>
      </c>
      <c r="Q190">
        <v>-1.2499999999999998</v>
      </c>
      <c r="R190">
        <v>-35.3125</v>
      </c>
      <c r="S190">
        <v>-0.80715197956577267</v>
      </c>
      <c r="T190">
        <v>20.031561461794013</v>
      </c>
      <c r="U190">
        <v>1.5666666666666664</v>
      </c>
      <c r="V190">
        <v>162.33333333333331</v>
      </c>
      <c r="W190">
        <v>0.36111111111111116</v>
      </c>
      <c r="X190">
        <v>33.685714285714255</v>
      </c>
      <c r="Y190">
        <v>0.52499999999999991</v>
      </c>
      <c r="Z190">
        <v>122.97619047619048</v>
      </c>
      <c r="AA190">
        <v>0.82630906768837775</v>
      </c>
      <c r="AB190">
        <v>110.66894664842681</v>
      </c>
      <c r="AC190">
        <v>-1.0333333333333337</v>
      </c>
      <c r="AD190">
        <v>-105.69999999999999</v>
      </c>
      <c r="AE190">
        <v>-0.34444444444444455</v>
      </c>
      <c r="AF190">
        <v>69.846153846153868</v>
      </c>
      <c r="AG190">
        <v>-0.95000000000000018</v>
      </c>
      <c r="AH190">
        <v>-143.5625</v>
      </c>
      <c r="AI190">
        <v>-0.78544061302681989</v>
      </c>
      <c r="AJ190">
        <v>-63.489233419466018</v>
      </c>
    </row>
    <row r="191" spans="1:36" x14ac:dyDescent="0.3">
      <c r="A191" s="2" t="s">
        <v>213</v>
      </c>
      <c r="B191">
        <v>60</v>
      </c>
      <c r="C191">
        <v>2</v>
      </c>
      <c r="D191">
        <v>62</v>
      </c>
      <c r="E191">
        <v>-1.8111111111111113</v>
      </c>
      <c r="F191">
        <v>-559.0625</v>
      </c>
      <c r="G191">
        <v>-2.9</v>
      </c>
      <c r="H191">
        <v>-439.79999999999995</v>
      </c>
      <c r="I191">
        <v>-1.1166666666666667</v>
      </c>
      <c r="J191">
        <v>-431.4375</v>
      </c>
      <c r="K191">
        <v>-1.971428571428572</v>
      </c>
      <c r="L191">
        <v>-458.29352226720641</v>
      </c>
      <c r="M191">
        <v>-1.0499999999999998</v>
      </c>
      <c r="N191">
        <v>93.150000000000091</v>
      </c>
      <c r="O191">
        <v>0.99999999999999956</v>
      </c>
      <c r="P191">
        <v>-1.0499999999999998</v>
      </c>
      <c r="Q191">
        <v>-0.54999999999999982</v>
      </c>
      <c r="R191">
        <v>-276.86666666666656</v>
      </c>
      <c r="S191">
        <v>-0.16190476190476177</v>
      </c>
      <c r="T191">
        <v>-35.625</v>
      </c>
      <c r="U191">
        <v>1.588888888888889</v>
      </c>
      <c r="V191">
        <v>658.8125</v>
      </c>
      <c r="W191">
        <v>0.5777777777777775</v>
      </c>
      <c r="X191">
        <v>225.02857142857124</v>
      </c>
      <c r="Y191">
        <v>1.4500000000000002</v>
      </c>
      <c r="Z191">
        <v>467.89583333333337</v>
      </c>
      <c r="AA191">
        <v>1.1884615384615387</v>
      </c>
      <c r="AB191">
        <v>440.63186813186815</v>
      </c>
      <c r="AC191">
        <v>-1.6166666666666671</v>
      </c>
      <c r="AD191">
        <v>-50.733333333333348</v>
      </c>
      <c r="AE191">
        <v>0.32222222222222241</v>
      </c>
      <c r="AF191">
        <v>445.14285714285711</v>
      </c>
      <c r="AG191">
        <v>0.67499999999999982</v>
      </c>
      <c r="AH191">
        <v>255.86666666666656</v>
      </c>
      <c r="AI191">
        <v>-0.22820512820512828</v>
      </c>
      <c r="AJ191">
        <v>212.88095238095241</v>
      </c>
    </row>
    <row r="192" spans="1:36" x14ac:dyDescent="0.3">
      <c r="A192" s="2" t="s">
        <v>214</v>
      </c>
      <c r="B192">
        <v>60</v>
      </c>
      <c r="C192">
        <v>2</v>
      </c>
      <c r="D192">
        <v>67</v>
      </c>
      <c r="E192">
        <v>-3.5</v>
      </c>
      <c r="F192">
        <v>-1205.4666666666667</v>
      </c>
      <c r="G192">
        <v>-2.85</v>
      </c>
      <c r="H192">
        <v>-344.94117647058829</v>
      </c>
      <c r="I192">
        <v>-1.9555555555555555</v>
      </c>
      <c r="J192">
        <v>-746.08333333333348</v>
      </c>
      <c r="K192">
        <v>-2.7766666666666664</v>
      </c>
      <c r="L192">
        <v>-821.68181818181824</v>
      </c>
      <c r="M192">
        <v>-1.7749999999999999</v>
      </c>
      <c r="N192">
        <v>754.15384615384619</v>
      </c>
      <c r="O192">
        <v>-1.9</v>
      </c>
      <c r="P192">
        <v>-1.7749999999999999</v>
      </c>
      <c r="Q192">
        <v>-3.5999999999999996</v>
      </c>
      <c r="R192">
        <v>-1275.9375</v>
      </c>
      <c r="S192">
        <v>-2.4233333333333333</v>
      </c>
      <c r="T192">
        <v>-542.88095238095252</v>
      </c>
      <c r="U192">
        <v>2.8055555555555554</v>
      </c>
      <c r="V192">
        <v>990.4666666666667</v>
      </c>
      <c r="W192">
        <v>2.3777777777777778</v>
      </c>
      <c r="X192">
        <v>786.60784313725503</v>
      </c>
      <c r="Y192">
        <v>0.79999999999999982</v>
      </c>
      <c r="Z192">
        <v>606.41666666666674</v>
      </c>
      <c r="AA192">
        <v>1.9880952380952379</v>
      </c>
      <c r="AB192">
        <v>817.77392344497616</v>
      </c>
      <c r="AC192">
        <v>0.95555555555555549</v>
      </c>
      <c r="AD192">
        <v>-102.82051282051293</v>
      </c>
      <c r="AE192">
        <v>-0.51666666666666661</v>
      </c>
      <c r="AF192">
        <v>209.24175824175836</v>
      </c>
      <c r="AG192">
        <v>0.99999999999999956</v>
      </c>
      <c r="AH192">
        <v>639.3125</v>
      </c>
      <c r="AI192">
        <v>0.45476190476190492</v>
      </c>
      <c r="AJ192">
        <v>281.02380952380963</v>
      </c>
    </row>
    <row r="193" spans="1:36" x14ac:dyDescent="0.3">
      <c r="A193" s="2" t="s">
        <v>215</v>
      </c>
      <c r="B193">
        <v>60</v>
      </c>
      <c r="C193">
        <v>2</v>
      </c>
      <c r="D193">
        <v>62</v>
      </c>
      <c r="E193">
        <v>3.9444444444444446</v>
      </c>
      <c r="F193">
        <v>753.33333333333337</v>
      </c>
      <c r="G193">
        <v>3.3</v>
      </c>
      <c r="H193">
        <v>348.67142857142858</v>
      </c>
      <c r="I193">
        <v>2.9</v>
      </c>
      <c r="J193">
        <v>1065.4047619047619</v>
      </c>
      <c r="K193">
        <v>3.3471264367816094</v>
      </c>
      <c r="L193">
        <v>690.40909090909088</v>
      </c>
      <c r="M193">
        <v>-0.87222222222222212</v>
      </c>
      <c r="N193">
        <v>-438.16666666666663</v>
      </c>
      <c r="O193">
        <v>0.95000000000000018</v>
      </c>
      <c r="P193">
        <v>-0.87222222222222212</v>
      </c>
      <c r="Q193">
        <v>1.8499999999999999</v>
      </c>
      <c r="R193">
        <v>465.73333333333335</v>
      </c>
      <c r="S193">
        <v>0.68218390804597684</v>
      </c>
      <c r="T193">
        <v>14.753968253968196</v>
      </c>
      <c r="U193">
        <v>-0.19999999999999996</v>
      </c>
      <c r="V193">
        <v>98.722222222222172</v>
      </c>
      <c r="W193">
        <v>-1.0999999999999999</v>
      </c>
      <c r="X193">
        <v>111.99999999999989</v>
      </c>
      <c r="Y193">
        <v>-1.25</v>
      </c>
      <c r="Z193">
        <v>-575.58333333333337</v>
      </c>
      <c r="AA193">
        <v>-0.86190476190476195</v>
      </c>
      <c r="AB193">
        <v>-80.938502673796734</v>
      </c>
      <c r="AC193">
        <v>-2.15</v>
      </c>
      <c r="AD193">
        <v>-156.03333333333342</v>
      </c>
      <c r="AE193">
        <v>-0.85000000000000009</v>
      </c>
      <c r="AF193">
        <v>-288.85714285714289</v>
      </c>
      <c r="AG193">
        <v>-1.425</v>
      </c>
      <c r="AH193">
        <v>170.26666666666654</v>
      </c>
      <c r="AI193">
        <v>-1.5023809523809522</v>
      </c>
      <c r="AJ193">
        <v>-92.619047619047478</v>
      </c>
    </row>
    <row r="194" spans="1:36" x14ac:dyDescent="0.3">
      <c r="A194" s="2" t="s">
        <v>216</v>
      </c>
      <c r="B194">
        <v>60</v>
      </c>
      <c r="C194">
        <v>2</v>
      </c>
      <c r="D194">
        <v>66</v>
      </c>
      <c r="E194">
        <v>0.95</v>
      </c>
      <c r="F194">
        <v>-186.03571428571433</v>
      </c>
      <c r="G194">
        <v>-0.35000000000000009</v>
      </c>
      <c r="H194">
        <v>-684.41666666666663</v>
      </c>
      <c r="I194">
        <v>1</v>
      </c>
      <c r="J194">
        <v>-456.33333333333326</v>
      </c>
      <c r="K194">
        <v>0.53333333333333321</v>
      </c>
      <c r="L194">
        <v>-472.51948051948057</v>
      </c>
      <c r="M194">
        <v>-0.14999999999999991</v>
      </c>
      <c r="N194">
        <v>-540.16666666666663</v>
      </c>
      <c r="O194">
        <v>0.76666666666666672</v>
      </c>
      <c r="P194">
        <v>-0.14999999999999991</v>
      </c>
      <c r="Q194">
        <v>1.6357142857142857</v>
      </c>
      <c r="R194">
        <v>-288.5</v>
      </c>
      <c r="S194">
        <v>0.83333333333333337</v>
      </c>
      <c r="T194">
        <v>-359.80158730158729</v>
      </c>
      <c r="U194">
        <v>5.0000000000000044E-2</v>
      </c>
      <c r="V194">
        <v>-32.464285714285666</v>
      </c>
      <c r="W194">
        <v>-1.1499999999999999</v>
      </c>
      <c r="X194">
        <v>-91.583333333333371</v>
      </c>
      <c r="Y194">
        <v>-0.625</v>
      </c>
      <c r="Z194">
        <v>-50.333333333333371</v>
      </c>
      <c r="AA194">
        <v>-0.7</v>
      </c>
      <c r="AB194">
        <v>-103.59659090909088</v>
      </c>
      <c r="AC194">
        <v>-2.4785714285714286</v>
      </c>
      <c r="AD194">
        <v>-444.5</v>
      </c>
      <c r="AE194">
        <v>-1.4</v>
      </c>
      <c r="AF194">
        <v>-141.5</v>
      </c>
      <c r="AG194">
        <v>-2.9750000000000001</v>
      </c>
      <c r="AH194">
        <v>-527.92857142857133</v>
      </c>
      <c r="AI194">
        <v>-2.2066666666666666</v>
      </c>
      <c r="AJ194">
        <v>-368.96031746031747</v>
      </c>
    </row>
    <row r="195" spans="1:36" x14ac:dyDescent="0.3">
      <c r="A195" s="2" t="s">
        <v>217</v>
      </c>
      <c r="B195">
        <v>60</v>
      </c>
      <c r="C195">
        <v>2</v>
      </c>
      <c r="D195">
        <v>66</v>
      </c>
      <c r="E195">
        <v>1.1388888888888888</v>
      </c>
      <c r="F195">
        <v>-972.44444444444446</v>
      </c>
      <c r="G195">
        <v>0.88888888888888884</v>
      </c>
      <c r="H195">
        <v>-468.90000000000009</v>
      </c>
      <c r="I195">
        <v>2.2785714285714289</v>
      </c>
      <c r="J195">
        <v>-432.75714285714298</v>
      </c>
      <c r="K195">
        <v>1.353898305084746</v>
      </c>
      <c r="L195">
        <v>-639.64367816091954</v>
      </c>
      <c r="M195">
        <v>1.0333333333333337</v>
      </c>
      <c r="N195">
        <v>-383.06349206349205</v>
      </c>
      <c r="O195">
        <v>0.6257309941520468</v>
      </c>
      <c r="P195">
        <v>1.0333333333333337</v>
      </c>
      <c r="Q195">
        <v>-0.80714285714285738</v>
      </c>
      <c r="R195">
        <v>-1083.2</v>
      </c>
      <c r="S195">
        <v>0.33152542372881344</v>
      </c>
      <c r="T195">
        <v>-837.80423280423292</v>
      </c>
      <c r="U195">
        <v>-0.91666666666666652</v>
      </c>
      <c r="V195">
        <v>854.36111111111109</v>
      </c>
      <c r="W195">
        <v>0.375</v>
      </c>
      <c r="X195">
        <v>726.23333333333346</v>
      </c>
      <c r="Y195">
        <v>2.0499999999999998</v>
      </c>
      <c r="Z195">
        <v>1087.6500000000001</v>
      </c>
      <c r="AA195">
        <v>0.55869428750784689</v>
      </c>
      <c r="AB195">
        <v>851.42145593869736</v>
      </c>
      <c r="AC195">
        <v>-1.2555555555555555</v>
      </c>
      <c r="AD195">
        <v>282.77777777777783</v>
      </c>
      <c r="AE195">
        <v>-1.986842105263158</v>
      </c>
      <c r="AF195">
        <v>500.25</v>
      </c>
      <c r="AG195">
        <v>-2.5499999999999998</v>
      </c>
      <c r="AH195">
        <v>101.84444444444443</v>
      </c>
      <c r="AI195">
        <v>-1.9730069052102954</v>
      </c>
      <c r="AJ195">
        <v>277.3935185185187</v>
      </c>
    </row>
    <row r="196" spans="1:36" x14ac:dyDescent="0.3">
      <c r="A196" s="2" t="s">
        <v>218</v>
      </c>
      <c r="B196">
        <v>60</v>
      </c>
      <c r="C196">
        <v>2</v>
      </c>
      <c r="D196">
        <v>60</v>
      </c>
      <c r="E196">
        <v>2.0777777777777775</v>
      </c>
      <c r="F196">
        <v>782.38888888888891</v>
      </c>
      <c r="G196">
        <v>2.4500000000000002</v>
      </c>
      <c r="H196">
        <v>833.67777777777792</v>
      </c>
      <c r="I196">
        <v>2.7052631578947364</v>
      </c>
      <c r="J196">
        <v>880.53749999999991</v>
      </c>
      <c r="K196">
        <v>2.4026884862653421</v>
      </c>
      <c r="L196">
        <v>826.45822281167102</v>
      </c>
      <c r="M196">
        <v>-2.6055555555555552</v>
      </c>
      <c r="N196">
        <v>-859.80555555555566</v>
      </c>
      <c r="O196">
        <v>-2.8000000000000003</v>
      </c>
      <c r="P196">
        <v>-2.6055555555555552</v>
      </c>
      <c r="Q196">
        <v>-3.1421052631578945</v>
      </c>
      <c r="R196">
        <v>-860.73684210526312</v>
      </c>
      <c r="S196">
        <v>-2.8392752776154295</v>
      </c>
      <c r="T196">
        <v>-861.99564586357042</v>
      </c>
      <c r="U196">
        <v>2.5</v>
      </c>
      <c r="V196">
        <v>837.29166666666674</v>
      </c>
      <c r="W196">
        <v>2.5611111111111113</v>
      </c>
      <c r="X196">
        <v>802.72222222222217</v>
      </c>
      <c r="Y196">
        <v>2.0058479532163744</v>
      </c>
      <c r="Z196">
        <v>704.39583333333326</v>
      </c>
      <c r="AA196">
        <v>2.3559322033898304</v>
      </c>
      <c r="AB196">
        <v>786.24595141700411</v>
      </c>
      <c r="AC196">
        <v>-1.9500000000000002</v>
      </c>
      <c r="AD196">
        <v>-604.94444444444434</v>
      </c>
      <c r="AE196">
        <v>-2.2333333333333329</v>
      </c>
      <c r="AF196">
        <v>-642.90277777777783</v>
      </c>
      <c r="AG196">
        <v>-1.60233918128655</v>
      </c>
      <c r="AH196">
        <v>-667.26315789473688</v>
      </c>
      <c r="AI196">
        <v>-1.9279661016949152</v>
      </c>
      <c r="AJ196">
        <v>-634.48787061994608</v>
      </c>
    </row>
    <row r="197" spans="1:36" x14ac:dyDescent="0.3">
      <c r="A197" s="2" t="s">
        <v>219</v>
      </c>
      <c r="B197">
        <v>60</v>
      </c>
      <c r="C197">
        <v>2</v>
      </c>
      <c r="D197">
        <v>61</v>
      </c>
      <c r="E197">
        <v>-0.67251461988304095</v>
      </c>
      <c r="F197">
        <v>-599.33333333333337</v>
      </c>
      <c r="G197">
        <v>-0.94210526315789478</v>
      </c>
      <c r="H197">
        <v>-334.03076923076924</v>
      </c>
      <c r="I197">
        <v>1.25</v>
      </c>
      <c r="J197">
        <v>-399.89285714285711</v>
      </c>
      <c r="K197">
        <v>-0.21008939974457208</v>
      </c>
      <c r="L197">
        <v>-458.45956354300381</v>
      </c>
      <c r="M197">
        <v>-1.4444444444444446</v>
      </c>
      <c r="N197">
        <v>-478.83333333333326</v>
      </c>
      <c r="O197">
        <v>-2.2999999999999998</v>
      </c>
      <c r="P197">
        <v>-1.4444444444444446</v>
      </c>
      <c r="Q197">
        <v>-1.6</v>
      </c>
      <c r="R197">
        <v>-997.82142857142867</v>
      </c>
      <c r="S197">
        <v>-1.8001277139208169</v>
      </c>
      <c r="T197">
        <v>-726.84586466165422</v>
      </c>
      <c r="U197">
        <v>1.7836257309941521</v>
      </c>
      <c r="V197">
        <v>1013.25</v>
      </c>
      <c r="W197">
        <v>1.7171052631578947</v>
      </c>
      <c r="X197">
        <v>1141.4807692307693</v>
      </c>
      <c r="Y197">
        <v>0.88888888888888884</v>
      </c>
      <c r="Z197">
        <v>694.76785714285711</v>
      </c>
      <c r="AA197">
        <v>1.4522546419098141</v>
      </c>
      <c r="AB197">
        <v>947.22052845528447</v>
      </c>
      <c r="AC197">
        <v>-2.4444444444444446</v>
      </c>
      <c r="AD197">
        <v>-440.55555555555566</v>
      </c>
      <c r="AE197">
        <v>-2.5</v>
      </c>
      <c r="AF197">
        <v>-160.16346153846143</v>
      </c>
      <c r="AG197">
        <v>-1.9277777777777776</v>
      </c>
      <c r="AH197">
        <v>-74.817460317460245</v>
      </c>
      <c r="AI197">
        <v>-2.2824933687002655</v>
      </c>
      <c r="AJ197">
        <v>-229.5934065934066</v>
      </c>
    </row>
    <row r="198" spans="1:36" x14ac:dyDescent="0.3">
      <c r="A198" s="2" t="s">
        <v>221</v>
      </c>
      <c r="B198">
        <v>60</v>
      </c>
      <c r="C198">
        <v>2</v>
      </c>
      <c r="D198">
        <v>62</v>
      </c>
      <c r="E198">
        <v>-0.29999999999999982</v>
      </c>
      <c r="F198">
        <v>111.18796992481214</v>
      </c>
      <c r="G198">
        <v>-0.40000000000000036</v>
      </c>
      <c r="H198">
        <v>38.524999999999977</v>
      </c>
      <c r="I198">
        <v>-1.4999999999999996</v>
      </c>
      <c r="J198">
        <v>-112.88571428571436</v>
      </c>
      <c r="K198">
        <v>-0.78333333333333321</v>
      </c>
      <c r="L198">
        <v>13.270416024653287</v>
      </c>
      <c r="M198">
        <v>-2.4749999999999996</v>
      </c>
      <c r="N198">
        <v>435.13333333333321</v>
      </c>
      <c r="O198">
        <v>-1.7000000000000002</v>
      </c>
      <c r="P198">
        <v>-2.4749999999999996</v>
      </c>
      <c r="Q198">
        <v>-2.65</v>
      </c>
      <c r="R198">
        <v>-223.04999999999995</v>
      </c>
      <c r="S198">
        <v>-2.2238095238095235</v>
      </c>
      <c r="T198">
        <v>-70.722222222222172</v>
      </c>
      <c r="U198">
        <v>3.3499999999999996</v>
      </c>
      <c r="V198">
        <v>-324.47368421052636</v>
      </c>
      <c r="W198">
        <v>2.2000000000000002</v>
      </c>
      <c r="X198">
        <v>142.35000000000002</v>
      </c>
      <c r="Y198">
        <v>1.2249999999999996</v>
      </c>
      <c r="Z198">
        <v>257.60000000000002</v>
      </c>
      <c r="AA198">
        <v>2.3203703703703704</v>
      </c>
      <c r="AB198">
        <v>169.84322033898309</v>
      </c>
      <c r="AC198">
        <v>-2</v>
      </c>
      <c r="AD198">
        <v>-586.35555555555561</v>
      </c>
      <c r="AE198">
        <v>-1.1111111111111107</v>
      </c>
      <c r="AF198">
        <v>-260.61111111111109</v>
      </c>
      <c r="AG198">
        <v>-1.375</v>
      </c>
      <c r="AH198">
        <v>-471.95000000000005</v>
      </c>
      <c r="AI198">
        <v>-1.4944444444444445</v>
      </c>
      <c r="AJ198">
        <v>-436.52</v>
      </c>
    </row>
    <row r="199" spans="1:36" x14ac:dyDescent="0.3">
      <c r="A199" s="2" t="s">
        <v>222</v>
      </c>
      <c r="B199">
        <v>60</v>
      </c>
      <c r="C199">
        <v>2</v>
      </c>
      <c r="D199">
        <v>64</v>
      </c>
      <c r="E199">
        <v>1.1666666666666665</v>
      </c>
      <c r="F199">
        <v>163.40000000000009</v>
      </c>
      <c r="G199">
        <v>1.4222222222222225</v>
      </c>
      <c r="H199">
        <v>972.92857142857144</v>
      </c>
      <c r="I199">
        <v>1.1578947368421053</v>
      </c>
      <c r="J199">
        <v>343.20261437908505</v>
      </c>
      <c r="K199">
        <v>1.2551948051948054</v>
      </c>
      <c r="L199">
        <v>492.32418699186985</v>
      </c>
      <c r="M199">
        <v>-0.83333333333333348</v>
      </c>
      <c r="N199">
        <v>-25.79047619047617</v>
      </c>
      <c r="O199">
        <v>-1.5111111111111111</v>
      </c>
      <c r="P199">
        <v>-0.83333333333333348</v>
      </c>
      <c r="Q199">
        <v>0.48538011695906436</v>
      </c>
      <c r="R199">
        <v>352.78571428571422</v>
      </c>
      <c r="S199">
        <v>-0.65454545454545476</v>
      </c>
      <c r="T199">
        <v>48.148325358851707</v>
      </c>
      <c r="U199">
        <v>1.6111111111111112</v>
      </c>
      <c r="V199">
        <v>590.59999999999991</v>
      </c>
      <c r="W199">
        <v>0.97777777777777763</v>
      </c>
      <c r="X199">
        <v>46.547619047619037</v>
      </c>
      <c r="Y199">
        <v>1.064327485380117</v>
      </c>
      <c r="Z199">
        <v>-11.31372549019602</v>
      </c>
      <c r="AA199">
        <v>1.209090909090909</v>
      </c>
      <c r="AB199">
        <v>155.25914634146341</v>
      </c>
      <c r="AC199">
        <v>-2.6111111111111112</v>
      </c>
      <c r="AD199">
        <v>-1091.4416666666666</v>
      </c>
      <c r="AE199">
        <v>-1.9888888888888885</v>
      </c>
      <c r="AF199">
        <v>-515.55384615384628</v>
      </c>
      <c r="AG199">
        <v>-1.8187134502923974</v>
      </c>
      <c r="AH199">
        <v>-721.61111111111109</v>
      </c>
      <c r="AI199">
        <v>-2.1311688311688308</v>
      </c>
      <c r="AJ199">
        <v>-756.80134680134688</v>
      </c>
    </row>
    <row r="200" spans="1:36" x14ac:dyDescent="0.3">
      <c r="A200" s="2" t="s">
        <v>223</v>
      </c>
      <c r="B200">
        <v>60</v>
      </c>
      <c r="C200">
        <v>2</v>
      </c>
      <c r="D200">
        <v>60</v>
      </c>
      <c r="E200">
        <v>-1.3555555555555552</v>
      </c>
      <c r="F200">
        <v>-464.70000000000005</v>
      </c>
      <c r="G200">
        <v>-0.5</v>
      </c>
      <c r="H200">
        <v>-446.4375</v>
      </c>
      <c r="I200">
        <v>0.77222222222222214</v>
      </c>
      <c r="J200">
        <v>196.92857142857133</v>
      </c>
      <c r="K200">
        <v>-0.37142857142857144</v>
      </c>
      <c r="L200">
        <v>-235.19583333333321</v>
      </c>
      <c r="M200">
        <v>-2.8111111111111113</v>
      </c>
      <c r="N200">
        <v>-842.54117647058831</v>
      </c>
      <c r="O200">
        <v>-0.19999999999999973</v>
      </c>
      <c r="P200">
        <v>-2.8111111111111113</v>
      </c>
      <c r="Q200">
        <v>-3.2</v>
      </c>
      <c r="R200">
        <v>-813.66666666666674</v>
      </c>
      <c r="S200">
        <v>-2</v>
      </c>
      <c r="T200">
        <v>-449.44666666666683</v>
      </c>
      <c r="U200">
        <v>1.9</v>
      </c>
      <c r="V200">
        <v>839.64285714285711</v>
      </c>
      <c r="W200">
        <v>1.9555555555555555</v>
      </c>
      <c r="X200">
        <v>812.85416666666674</v>
      </c>
      <c r="Y200">
        <v>1.4500000000000002</v>
      </c>
      <c r="Z200">
        <v>428.92857142857144</v>
      </c>
      <c r="AA200">
        <v>1.7568965517241377</v>
      </c>
      <c r="AB200">
        <v>687.64583333333326</v>
      </c>
      <c r="AC200">
        <v>-1.2999999999999998</v>
      </c>
      <c r="AD200">
        <v>-321.05882352941171</v>
      </c>
      <c r="AE200">
        <v>-0.56666666666666732</v>
      </c>
      <c r="AF200">
        <v>-58.222222222222399</v>
      </c>
      <c r="AG200">
        <v>1.1000000000000001</v>
      </c>
      <c r="AH200">
        <v>456.66666666666674</v>
      </c>
      <c r="AI200">
        <v>-0.2413793103448274</v>
      </c>
      <c r="AJ200">
        <v>7.4157142857143299</v>
      </c>
    </row>
    <row r="201" spans="1:36" x14ac:dyDescent="0.3">
      <c r="A201" s="2" t="s">
        <v>225</v>
      </c>
      <c r="B201">
        <v>60</v>
      </c>
      <c r="C201">
        <v>2</v>
      </c>
      <c r="D201">
        <v>67</v>
      </c>
      <c r="E201">
        <v>-1.3666666666666667</v>
      </c>
      <c r="F201">
        <v>-1116.5</v>
      </c>
      <c r="G201">
        <v>-1.9000000000000001</v>
      </c>
      <c r="H201">
        <v>440</v>
      </c>
      <c r="I201">
        <v>-2.2749999999999999</v>
      </c>
      <c r="J201">
        <v>122.38461538461547</v>
      </c>
      <c r="K201">
        <v>-1.8324561403508772</v>
      </c>
      <c r="L201">
        <v>-375.38235294117658</v>
      </c>
      <c r="M201">
        <v>-1.8</v>
      </c>
      <c r="N201">
        <v>-1174.75</v>
      </c>
      <c r="O201">
        <v>-1.7499999999999998</v>
      </c>
      <c r="P201">
        <v>-1.8</v>
      </c>
      <c r="Q201">
        <v>-1.125</v>
      </c>
      <c r="R201">
        <v>-605.47727272727275</v>
      </c>
      <c r="S201">
        <v>-1.4938596491228069</v>
      </c>
      <c r="T201">
        <v>-645.81720430107521</v>
      </c>
      <c r="U201">
        <v>-5.0000000000000044E-2</v>
      </c>
      <c r="V201">
        <v>49.666666666666742</v>
      </c>
      <c r="W201">
        <v>0.80000000000000027</v>
      </c>
      <c r="X201">
        <v>10.600000000000023</v>
      </c>
      <c r="Y201">
        <v>0.14999999999999991</v>
      </c>
      <c r="Z201">
        <v>342.78205128205116</v>
      </c>
      <c r="AA201">
        <v>0.35666666666666647</v>
      </c>
      <c r="AB201">
        <v>150.88235294117658</v>
      </c>
      <c r="AC201">
        <v>-2.95</v>
      </c>
      <c r="AD201">
        <v>-596.25</v>
      </c>
      <c r="AE201">
        <v>-0.85000000000000009</v>
      </c>
      <c r="AF201">
        <v>-81.527777777777601</v>
      </c>
      <c r="AG201">
        <v>0.21428571428571441</v>
      </c>
      <c r="AH201">
        <v>-318.60606060606051</v>
      </c>
      <c r="AI201">
        <v>-1.2366666666666668</v>
      </c>
      <c r="AJ201">
        <v>-277.96057347670239</v>
      </c>
    </row>
    <row r="202" spans="1:36" x14ac:dyDescent="0.3">
      <c r="A202" s="2" t="s">
        <v>226</v>
      </c>
      <c r="B202">
        <v>60</v>
      </c>
      <c r="C202">
        <v>1</v>
      </c>
      <c r="D202">
        <v>72</v>
      </c>
      <c r="E202">
        <v>0.64999999999999991</v>
      </c>
      <c r="F202">
        <v>-37.447619047619014</v>
      </c>
      <c r="G202">
        <v>2.5500000000000003</v>
      </c>
      <c r="H202">
        <v>601.13333333333333</v>
      </c>
      <c r="I202">
        <v>0.95000000000000018</v>
      </c>
      <c r="J202">
        <v>330.14285714285711</v>
      </c>
      <c r="K202">
        <v>1.4576923076923074</v>
      </c>
      <c r="L202">
        <v>324.63333333333344</v>
      </c>
      <c r="M202">
        <v>1.65</v>
      </c>
      <c r="N202">
        <v>494.5</v>
      </c>
      <c r="O202">
        <v>-0.44999999999999973</v>
      </c>
      <c r="P202">
        <v>1.65</v>
      </c>
      <c r="Q202">
        <v>0.22500000000000009</v>
      </c>
      <c r="R202">
        <v>198.46666666666658</v>
      </c>
      <c r="S202">
        <v>0.41282051282051313</v>
      </c>
      <c r="T202">
        <v>238.93055555555566</v>
      </c>
      <c r="U202">
        <v>0.10000000000000009</v>
      </c>
      <c r="V202">
        <v>-576.26666666666665</v>
      </c>
      <c r="W202">
        <v>-0.14999999999999991</v>
      </c>
      <c r="X202">
        <v>-820.93333333333328</v>
      </c>
      <c r="Y202">
        <v>-0.20000000000000018</v>
      </c>
      <c r="Z202">
        <v>-837.2</v>
      </c>
      <c r="AA202">
        <v>-7.8571428571428292E-2</v>
      </c>
      <c r="AB202">
        <v>-744.8</v>
      </c>
      <c r="AC202">
        <v>0.73888888888888893</v>
      </c>
      <c r="AD202">
        <v>67.5</v>
      </c>
      <c r="AE202">
        <v>1.0499999999999998</v>
      </c>
      <c r="AF202">
        <v>-222.3125</v>
      </c>
      <c r="AG202">
        <v>1.4555555555555555</v>
      </c>
      <c r="AH202">
        <v>351.33333333333337</v>
      </c>
      <c r="AI202">
        <v>1.0761904761904759</v>
      </c>
      <c r="AJ202">
        <v>49.291666666666629</v>
      </c>
    </row>
    <row r="203" spans="1:36" x14ac:dyDescent="0.3">
      <c r="A203" s="2" t="s">
        <v>228</v>
      </c>
      <c r="B203">
        <v>60</v>
      </c>
      <c r="C203">
        <v>1</v>
      </c>
      <c r="D203">
        <v>72</v>
      </c>
      <c r="E203">
        <v>1.85</v>
      </c>
      <c r="F203">
        <v>435.39583333333326</v>
      </c>
      <c r="G203">
        <v>2.2999999999999998</v>
      </c>
      <c r="H203">
        <v>355.5625</v>
      </c>
      <c r="I203">
        <v>2</v>
      </c>
      <c r="J203">
        <v>294.97499999999991</v>
      </c>
      <c r="K203">
        <v>2.0803030303030301</v>
      </c>
      <c r="L203">
        <v>358.84912959381063</v>
      </c>
      <c r="M203">
        <v>-2.0666666666666664</v>
      </c>
      <c r="N203">
        <v>-774.68421052631584</v>
      </c>
      <c r="O203">
        <v>-2</v>
      </c>
      <c r="P203">
        <v>-2.0666666666666664</v>
      </c>
      <c r="Q203">
        <v>-2</v>
      </c>
      <c r="R203">
        <v>-870.08749999999998</v>
      </c>
      <c r="S203">
        <v>-2.0121212121212122</v>
      </c>
      <c r="T203">
        <v>-768.32905982905993</v>
      </c>
      <c r="U203">
        <v>0.81666666666666643</v>
      </c>
      <c r="V203">
        <v>565.22321428571433</v>
      </c>
      <c r="W203">
        <v>1.8000000000000003</v>
      </c>
      <c r="X203">
        <v>754.3125</v>
      </c>
      <c r="Y203">
        <v>2.1</v>
      </c>
      <c r="Z203">
        <v>833.06666666666672</v>
      </c>
      <c r="AA203">
        <v>1.5936781609195401</v>
      </c>
      <c r="AB203">
        <v>719.644376899696</v>
      </c>
      <c r="AC203">
        <v>-2.0444444444444447</v>
      </c>
      <c r="AD203">
        <v>-364.87134502923982</v>
      </c>
      <c r="AE203">
        <v>-2.3499999999999996</v>
      </c>
      <c r="AF203">
        <v>-522.16470588235302</v>
      </c>
      <c r="AG203">
        <v>-2.4500000000000002</v>
      </c>
      <c r="AH203">
        <v>-612.11249999999995</v>
      </c>
      <c r="AI203">
        <v>-2.2919540229885058</v>
      </c>
      <c r="AJ203">
        <v>-511.11538461538453</v>
      </c>
    </row>
    <row r="204" spans="1:36" x14ac:dyDescent="0.3">
      <c r="A204" s="2" t="s">
        <v>229</v>
      </c>
      <c r="B204">
        <v>60</v>
      </c>
      <c r="C204">
        <v>1</v>
      </c>
      <c r="D204">
        <v>74</v>
      </c>
      <c r="E204">
        <v>-0.78888888888888875</v>
      </c>
      <c r="F204">
        <v>456.58333333333326</v>
      </c>
      <c r="G204">
        <v>0.85000000000000009</v>
      </c>
      <c r="H204">
        <v>167.64285714285711</v>
      </c>
      <c r="I204">
        <v>1.0684210526315789</v>
      </c>
      <c r="J204">
        <v>18.693181818181756</v>
      </c>
      <c r="K204">
        <v>0.40853302162478089</v>
      </c>
      <c r="L204">
        <v>146.63363363363351</v>
      </c>
      <c r="M204">
        <v>-0.67777777777777759</v>
      </c>
      <c r="N204">
        <v>230.33333333333326</v>
      </c>
      <c r="O204">
        <v>-0.64999999999999991</v>
      </c>
      <c r="P204">
        <v>-0.67777777777777759</v>
      </c>
      <c r="Q204">
        <v>-1</v>
      </c>
      <c r="R204">
        <v>-98.999999999999886</v>
      </c>
      <c r="S204">
        <v>-0.78082992402104012</v>
      </c>
      <c r="T204">
        <v>-103.82432432432438</v>
      </c>
      <c r="U204">
        <v>-0.5</v>
      </c>
      <c r="V204">
        <v>203.29166666666674</v>
      </c>
      <c r="W204">
        <v>-0.35000000000000009</v>
      </c>
      <c r="X204">
        <v>-299.66666666666674</v>
      </c>
      <c r="Y204">
        <v>-0.14619883040935644</v>
      </c>
      <c r="Z204">
        <v>-405.81818181818176</v>
      </c>
      <c r="AA204">
        <v>-0.33956750438340144</v>
      </c>
      <c r="AB204">
        <v>-111.74474474474482</v>
      </c>
      <c r="AC204">
        <v>-0.10000000000000009</v>
      </c>
      <c r="AD204">
        <v>-484.2833333333333</v>
      </c>
      <c r="AE204">
        <v>-0.25</v>
      </c>
      <c r="AF204">
        <v>-133</v>
      </c>
      <c r="AG204">
        <v>1.1111111111111112</v>
      </c>
      <c r="AH204">
        <v>-576.06666666666683</v>
      </c>
      <c r="AI204">
        <v>0.22910578609000565</v>
      </c>
      <c r="AJ204">
        <v>-404.59875259875253</v>
      </c>
    </row>
    <row r="205" spans="1:36" x14ac:dyDescent="0.3">
      <c r="A205" s="2" t="s">
        <v>231</v>
      </c>
      <c r="B205">
        <v>60</v>
      </c>
      <c r="C205">
        <v>2</v>
      </c>
      <c r="D205">
        <v>73</v>
      </c>
      <c r="E205">
        <v>-0.1333333333333333</v>
      </c>
      <c r="F205">
        <v>-157.5</v>
      </c>
      <c r="G205">
        <v>-0.33333333333333348</v>
      </c>
      <c r="H205">
        <v>-413.67032967032981</v>
      </c>
      <c r="I205">
        <v>0.22222222222222232</v>
      </c>
      <c r="J205">
        <v>191.54464285714289</v>
      </c>
      <c r="K205">
        <v>-7.9182630906768914E-2</v>
      </c>
      <c r="L205">
        <v>-121.93255813953488</v>
      </c>
      <c r="M205">
        <v>-1.3944444444444444</v>
      </c>
      <c r="N205">
        <v>-499.75000000000006</v>
      </c>
      <c r="O205">
        <v>-0.61111111111111116</v>
      </c>
      <c r="P205">
        <v>-1.3944444444444444</v>
      </c>
      <c r="Q205">
        <v>-1.1277777777777778</v>
      </c>
      <c r="R205">
        <v>-302.41666666666663</v>
      </c>
      <c r="S205">
        <v>-1.054278416347382</v>
      </c>
      <c r="T205">
        <v>-426.4545454545455</v>
      </c>
      <c r="U205">
        <v>1.0499999999999998</v>
      </c>
      <c r="V205">
        <v>78.5</v>
      </c>
      <c r="W205">
        <v>1.8</v>
      </c>
      <c r="X205">
        <v>304.38461538461547</v>
      </c>
      <c r="Y205">
        <v>0.875</v>
      </c>
      <c r="Z205">
        <v>-353.02083333333326</v>
      </c>
      <c r="AA205">
        <v>1.1691297208538587</v>
      </c>
      <c r="AB205">
        <v>-24.545219638242997</v>
      </c>
      <c r="AC205">
        <v>-5.0000000000000044E-2</v>
      </c>
      <c r="AD205">
        <v>-686.24999999999989</v>
      </c>
      <c r="AE205">
        <v>-7.7777777777777724E-2</v>
      </c>
      <c r="AF205">
        <v>-128.8888888888888</v>
      </c>
      <c r="AG205">
        <v>0.85000000000000009</v>
      </c>
      <c r="AH205">
        <v>-22.916666666666742</v>
      </c>
      <c r="AI205">
        <v>0.25533661740558289</v>
      </c>
      <c r="AJ205">
        <v>-266.66666666666674</v>
      </c>
    </row>
    <row r="206" spans="1:36" x14ac:dyDescent="0.3">
      <c r="A206" s="2" t="s">
        <v>232</v>
      </c>
      <c r="B206">
        <v>60</v>
      </c>
      <c r="C206">
        <v>2</v>
      </c>
      <c r="D206">
        <v>70</v>
      </c>
      <c r="E206">
        <v>0.67499999999999982</v>
      </c>
      <c r="F206">
        <v>30.519736842105203</v>
      </c>
      <c r="G206">
        <v>-2.2444444444444445</v>
      </c>
      <c r="H206">
        <v>-556.14285714285711</v>
      </c>
      <c r="I206">
        <v>0.15714285714285703</v>
      </c>
      <c r="J206">
        <v>-130.46825396825398</v>
      </c>
      <c r="K206">
        <v>-0.52499999999999991</v>
      </c>
      <c r="L206">
        <v>-214.75677830940992</v>
      </c>
      <c r="M206">
        <v>-1.7749999999999999</v>
      </c>
      <c r="N206">
        <v>-248.16666666666674</v>
      </c>
      <c r="O206">
        <v>-0.16111111111111098</v>
      </c>
      <c r="P206">
        <v>-1.7749999999999999</v>
      </c>
      <c r="Q206">
        <v>-1.592857142857143</v>
      </c>
      <c r="R206">
        <v>-506.25882352941176</v>
      </c>
      <c r="S206">
        <v>-1.1333333333333333</v>
      </c>
      <c r="T206">
        <v>-273.97596153846143</v>
      </c>
      <c r="U206">
        <v>2.4500000000000002</v>
      </c>
      <c r="V206">
        <v>522.70526315789482</v>
      </c>
      <c r="W206">
        <v>3.4666666666666668</v>
      </c>
      <c r="X206">
        <v>806.5</v>
      </c>
      <c r="Y206">
        <v>2.4000000000000004</v>
      </c>
      <c r="Z206">
        <v>623.36111111111109</v>
      </c>
      <c r="AA206">
        <v>2.769047619047619</v>
      </c>
      <c r="AB206">
        <v>664.12280701754389</v>
      </c>
      <c r="AC206">
        <v>-2.4611111111111108</v>
      </c>
      <c r="AD206">
        <v>-828.94444444444434</v>
      </c>
      <c r="AE206">
        <v>-3.1722222222222225</v>
      </c>
      <c r="AF206">
        <v>-953.9869281045751</v>
      </c>
      <c r="AG206">
        <v>-2.75</v>
      </c>
      <c r="AH206">
        <v>-712.5411764705882</v>
      </c>
      <c r="AI206">
        <v>-2.7952380952380955</v>
      </c>
      <c r="AJ206">
        <v>-827.74725274725279</v>
      </c>
    </row>
    <row r="207" spans="1:36" x14ac:dyDescent="0.3">
      <c r="A207" s="2" t="s">
        <v>233</v>
      </c>
      <c r="B207">
        <v>60</v>
      </c>
      <c r="C207">
        <v>2</v>
      </c>
      <c r="D207">
        <v>70</v>
      </c>
      <c r="E207">
        <v>-0.14999999999999991</v>
      </c>
      <c r="F207">
        <v>219.21428571428567</v>
      </c>
      <c r="G207">
        <v>0.54999999999999982</v>
      </c>
      <c r="H207">
        <v>190</v>
      </c>
      <c r="I207">
        <v>2.35</v>
      </c>
      <c r="J207">
        <v>506.54761904761915</v>
      </c>
      <c r="K207">
        <v>0.95454545454545459</v>
      </c>
      <c r="L207">
        <v>300.1146304675716</v>
      </c>
      <c r="M207">
        <v>0.98333333333333339</v>
      </c>
      <c r="N207">
        <v>168.79999999999995</v>
      </c>
      <c r="O207">
        <v>-0.52499999999999991</v>
      </c>
      <c r="P207">
        <v>0.98333333333333339</v>
      </c>
      <c r="Q207">
        <v>-1.4</v>
      </c>
      <c r="R207">
        <v>-142.58974358974353</v>
      </c>
      <c r="S207">
        <v>-0.39848484848484844</v>
      </c>
      <c r="T207">
        <v>-0.91114982578392301</v>
      </c>
      <c r="U207">
        <v>1.5499999999999998</v>
      </c>
      <c r="V207">
        <v>372.28571428571433</v>
      </c>
      <c r="W207">
        <v>-0.54999999999999982</v>
      </c>
      <c r="X207">
        <v>-275.20000000000005</v>
      </c>
      <c r="Y207">
        <v>-0.70000000000000018</v>
      </c>
      <c r="Z207">
        <v>-261.40476190476193</v>
      </c>
      <c r="AA207">
        <v>0.1206896551724137</v>
      </c>
      <c r="AB207">
        <v>-26.715249662618135</v>
      </c>
      <c r="AC207">
        <v>-3.4499999999999997</v>
      </c>
      <c r="AD207">
        <v>-957.33333333333326</v>
      </c>
      <c r="AE207">
        <v>-1.4055555555555554</v>
      </c>
      <c r="AF207">
        <v>-423.15555555555545</v>
      </c>
      <c r="AG207">
        <v>-2.35</v>
      </c>
      <c r="AH207">
        <v>-810.95192307692309</v>
      </c>
      <c r="AI207">
        <v>-2.4212643678160921</v>
      </c>
      <c r="AJ207">
        <v>-726.30863039399628</v>
      </c>
    </row>
    <row r="208" spans="1:36" x14ac:dyDescent="0.3">
      <c r="A208" s="2" t="s">
        <v>234</v>
      </c>
      <c r="B208">
        <v>60</v>
      </c>
      <c r="C208">
        <v>2</v>
      </c>
      <c r="D208">
        <v>75</v>
      </c>
      <c r="E208">
        <v>2.5592105263157894</v>
      </c>
      <c r="F208">
        <v>426.25</v>
      </c>
      <c r="G208">
        <v>3.6277777777777778</v>
      </c>
      <c r="H208">
        <v>629.0625</v>
      </c>
      <c r="I208">
        <v>2.0499999999999998</v>
      </c>
      <c r="J208">
        <v>365.2</v>
      </c>
      <c r="K208">
        <v>2.7319522912743253</v>
      </c>
      <c r="L208">
        <v>476.78671328671328</v>
      </c>
      <c r="M208">
        <v>0.73026315789473695</v>
      </c>
      <c r="N208">
        <v>1.6428571428571672</v>
      </c>
      <c r="O208">
        <v>1.5388888888888888</v>
      </c>
      <c r="P208">
        <v>0.73026315789473695</v>
      </c>
      <c r="Q208">
        <v>2.0500000000000003</v>
      </c>
      <c r="R208">
        <v>349.37373737373736</v>
      </c>
      <c r="S208">
        <v>1.4682988072818584</v>
      </c>
      <c r="T208">
        <v>213.77297297297292</v>
      </c>
      <c r="U208">
        <v>-0.51754385964912264</v>
      </c>
      <c r="V208">
        <v>-453.66666666666663</v>
      </c>
      <c r="W208">
        <v>-0.47500000000000009</v>
      </c>
      <c r="X208">
        <v>-449.3125</v>
      </c>
      <c r="Y208">
        <v>-0.75000000000000022</v>
      </c>
      <c r="Z208">
        <v>-159.5333333333333</v>
      </c>
      <c r="AA208">
        <v>-0.53702051739518275</v>
      </c>
      <c r="AB208">
        <v>-361.06363636363642</v>
      </c>
      <c r="AC208">
        <v>0.89473684210526305</v>
      </c>
      <c r="AD208">
        <v>256.15714285714284</v>
      </c>
      <c r="AE208">
        <v>-0.39999999999999991</v>
      </c>
      <c r="AF208">
        <v>-73.25</v>
      </c>
      <c r="AG208">
        <v>-0.25</v>
      </c>
      <c r="AH208">
        <v>-257.81818181818181</v>
      </c>
      <c r="AI208">
        <v>3.6574487065120342E-2</v>
      </c>
      <c r="AJ208">
        <v>19.488565488565484</v>
      </c>
    </row>
    <row r="209" spans="1:36" x14ac:dyDescent="0.3">
      <c r="A209" s="2" t="s">
        <v>235</v>
      </c>
      <c r="B209">
        <v>60</v>
      </c>
      <c r="C209">
        <v>2</v>
      </c>
      <c r="D209">
        <v>72</v>
      </c>
      <c r="E209">
        <v>-0.61111111111111116</v>
      </c>
      <c r="F209">
        <v>-218.0840336134454</v>
      </c>
      <c r="G209">
        <v>-0.60000000000000009</v>
      </c>
      <c r="H209">
        <v>-202.66911764705878</v>
      </c>
      <c r="I209">
        <v>0.33888888888888902</v>
      </c>
      <c r="J209">
        <v>79.08552631578948</v>
      </c>
      <c r="K209">
        <v>-0.31190476190476168</v>
      </c>
      <c r="L209">
        <v>-113.32649712879413</v>
      </c>
      <c r="M209">
        <v>-1.3666666666666667</v>
      </c>
      <c r="N209">
        <v>-91.973684210526358</v>
      </c>
      <c r="O209">
        <v>-0.75</v>
      </c>
      <c r="P209">
        <v>-1.3666666666666667</v>
      </c>
      <c r="Q209">
        <v>-1</v>
      </c>
      <c r="R209">
        <v>386.74999999999989</v>
      </c>
      <c r="S209">
        <v>-1.0285714285714285</v>
      </c>
      <c r="T209">
        <v>218.13340336134456</v>
      </c>
      <c r="U209">
        <v>0.72222222222222232</v>
      </c>
      <c r="V209">
        <v>-109.05882352941171</v>
      </c>
      <c r="W209">
        <v>-0.6857142857142855</v>
      </c>
      <c r="X209">
        <v>-894.95588235294122</v>
      </c>
      <c r="Y209">
        <v>0.25</v>
      </c>
      <c r="Z209">
        <v>-191.06766917293237</v>
      </c>
      <c r="AA209">
        <v>0.15256410256410247</v>
      </c>
      <c r="AB209">
        <v>-331.95227524972256</v>
      </c>
      <c r="AC209">
        <v>0.81111111111111134</v>
      </c>
      <c r="AD209">
        <v>-38.812030075187863</v>
      </c>
      <c r="AE209">
        <v>0.99285714285714288</v>
      </c>
      <c r="AF209">
        <v>214.30392156862752</v>
      </c>
      <c r="AG209">
        <v>0.60000000000000009</v>
      </c>
      <c r="AH209">
        <v>-430.86428571428576</v>
      </c>
      <c r="AI209">
        <v>0.77307692307692299</v>
      </c>
      <c r="AJ209">
        <v>-100.08928571428578</v>
      </c>
    </row>
    <row r="210" spans="1:36" x14ac:dyDescent="0.3">
      <c r="A210" s="2" t="s">
        <v>236</v>
      </c>
      <c r="B210">
        <v>60</v>
      </c>
      <c r="C210">
        <v>2</v>
      </c>
      <c r="D210">
        <v>73</v>
      </c>
      <c r="E210">
        <v>7.0175438596491446E-2</v>
      </c>
      <c r="F210">
        <v>275.90384615384619</v>
      </c>
      <c r="G210">
        <v>1.0467836257309941</v>
      </c>
      <c r="H210">
        <v>-80.791666666666515</v>
      </c>
      <c r="I210">
        <v>0.52499999999999991</v>
      </c>
      <c r="J210">
        <v>507.65925925925944</v>
      </c>
      <c r="K210">
        <v>0.61619190404797575</v>
      </c>
      <c r="L210">
        <v>176.51226551226546</v>
      </c>
      <c r="M210">
        <v>1.2456140350877192</v>
      </c>
      <c r="N210">
        <v>800.42741935483866</v>
      </c>
      <c r="O210">
        <v>0.61403508771929793</v>
      </c>
      <c r="P210">
        <v>1.2456140350877192</v>
      </c>
      <c r="Q210">
        <v>-0.75</v>
      </c>
      <c r="R210">
        <v>-160.7045454545455</v>
      </c>
      <c r="S210">
        <v>0.27961019490254868</v>
      </c>
      <c r="T210">
        <v>415.83603238866397</v>
      </c>
      <c r="U210">
        <v>-0.63684210526315788</v>
      </c>
      <c r="V210">
        <v>-162.36813186813197</v>
      </c>
      <c r="W210">
        <v>-4.6783625730994149E-2</v>
      </c>
      <c r="X210">
        <v>-341.94166666666683</v>
      </c>
      <c r="Y210">
        <v>1.5305555555555557</v>
      </c>
      <c r="Z210">
        <v>127.74074074074065</v>
      </c>
      <c r="AA210">
        <v>0.25492610837438434</v>
      </c>
      <c r="AB210">
        <v>-136.24837662337654</v>
      </c>
      <c r="AC210">
        <v>0.92105263157894735</v>
      </c>
      <c r="AD210">
        <v>96.155913978494709</v>
      </c>
      <c r="AE210">
        <v>-5.8479532163742576E-2</v>
      </c>
      <c r="AF210">
        <v>-174</v>
      </c>
      <c r="AG210">
        <v>-0.33333333333333348</v>
      </c>
      <c r="AH210">
        <v>-38.545454545454504</v>
      </c>
      <c r="AI210">
        <v>0.19088669950738946</v>
      </c>
      <c r="AJ210">
        <v>-39.722910216718219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DS239"/>
  <sheetViews>
    <sheetView topLeftCell="DL1" workbookViewId="0">
      <selection activeCell="DN31" sqref="DN31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</cols>
  <sheetData>
    <row r="1" spans="1:123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</row>
    <row r="2" spans="1:123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</row>
    <row r="3" spans="1:123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</row>
    <row r="4" spans="1:123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</row>
    <row r="5" spans="1:123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</row>
    <row r="6" spans="1:123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</row>
    <row r="7" spans="1:123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</row>
    <row r="8" spans="1:123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</row>
    <row r="9" spans="1:123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</row>
    <row r="10" spans="1:123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</row>
    <row r="11" spans="1:123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</row>
    <row r="12" spans="1:123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</row>
    <row r="13" spans="1:123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</row>
    <row r="14" spans="1:123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</row>
    <row r="15" spans="1:123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</row>
    <row r="16" spans="1:123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</row>
    <row r="17" spans="1:123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</row>
    <row r="18" spans="1:123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</row>
    <row r="19" spans="1:123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</row>
    <row r="20" spans="1:123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</row>
    <row r="21" spans="1:123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</row>
    <row r="22" spans="1:123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</row>
    <row r="23" spans="1:123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</row>
    <row r="24" spans="1:123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</row>
    <row r="25" spans="1:123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</row>
    <row r="26" spans="1:123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</row>
    <row r="27" spans="1:123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</row>
    <row r="28" spans="1:123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</row>
    <row r="29" spans="1:123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</row>
    <row r="30" spans="1:123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</row>
    <row r="31" spans="1:123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</row>
    <row r="32" spans="1:123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</row>
    <row r="33" spans="1:123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</row>
    <row r="34" spans="1:123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</row>
    <row r="35" spans="1:123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</row>
    <row r="36" spans="1:123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</row>
    <row r="37" spans="1:123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</row>
    <row r="38" spans="1:123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</row>
    <row r="39" spans="1:123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</row>
    <row r="40" spans="1:123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</row>
    <row r="41" spans="1:123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</row>
    <row r="42" spans="1:123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</row>
    <row r="43" spans="1:123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</row>
    <row r="44" spans="1:123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</row>
    <row r="45" spans="1:123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</row>
    <row r="46" spans="1:123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</row>
    <row r="47" spans="1:123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</row>
    <row r="48" spans="1:123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</row>
    <row r="49" spans="1:123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</row>
    <row r="50" spans="1:123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</row>
    <row r="51" spans="1:123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</row>
    <row r="52" spans="1:123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</row>
    <row r="53" spans="1:123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</row>
    <row r="54" spans="1:123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</row>
    <row r="55" spans="1:123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</row>
    <row r="56" spans="1:123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</row>
    <row r="57" spans="1:123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</row>
    <row r="58" spans="1:123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</row>
    <row r="59" spans="1:123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</row>
    <row r="60" spans="1:123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</row>
    <row r="61" spans="1:123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</row>
    <row r="62" spans="1:123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</row>
    <row r="63" spans="1:123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</row>
    <row r="64" spans="1:123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</row>
    <row r="65" spans="1:123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</row>
    <row r="66" spans="1:123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</row>
    <row r="67" spans="1:123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</row>
    <row r="68" spans="1:123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</row>
    <row r="69" spans="1:123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</row>
    <row r="70" spans="1:123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</row>
    <row r="71" spans="1:123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</row>
    <row r="72" spans="1:123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</row>
    <row r="73" spans="1:123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</row>
    <row r="74" spans="1:123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</row>
    <row r="75" spans="1:123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</row>
    <row r="76" spans="1:123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</row>
    <row r="77" spans="1:123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</row>
    <row r="78" spans="1:123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</row>
    <row r="79" spans="1:123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</row>
    <row r="80" spans="1:123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</row>
    <row r="81" spans="1:123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</row>
    <row r="82" spans="1:123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</row>
    <row r="83" spans="1:123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</row>
    <row r="84" spans="1:123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</row>
    <row r="85" spans="1:123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</row>
    <row r="86" spans="1:123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</row>
    <row r="87" spans="1:123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</row>
    <row r="88" spans="1:123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</row>
    <row r="89" spans="1:123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</row>
    <row r="90" spans="1:123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</row>
    <row r="91" spans="1:123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</row>
    <row r="92" spans="1:123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</row>
    <row r="93" spans="1:123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</row>
    <row r="94" spans="1:123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</row>
    <row r="95" spans="1:123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</row>
    <row r="96" spans="1:123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</row>
    <row r="97" spans="1:123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</row>
    <row r="98" spans="1:123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</row>
    <row r="99" spans="1:123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</row>
    <row r="100" spans="1:123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</row>
    <row r="101" spans="1:123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</row>
    <row r="102" spans="1:123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</row>
    <row r="103" spans="1:123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</row>
    <row r="104" spans="1:123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</row>
    <row r="105" spans="1:123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</row>
    <row r="106" spans="1:123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</row>
    <row r="107" spans="1:123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</row>
    <row r="108" spans="1:123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</row>
    <row r="109" spans="1:123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</row>
    <row r="110" spans="1:123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</row>
    <row r="111" spans="1:123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</row>
    <row r="112" spans="1:123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</row>
    <row r="113" spans="1:123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</row>
    <row r="114" spans="1:123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</row>
    <row r="115" spans="1:123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</row>
    <row r="116" spans="1:123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</row>
    <row r="117" spans="1:123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</row>
    <row r="118" spans="1:123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</row>
    <row r="119" spans="1:123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</row>
    <row r="120" spans="1:123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</row>
    <row r="121" spans="1:123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</row>
    <row r="122" spans="1:123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</row>
    <row r="123" spans="1:123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</row>
    <row r="124" spans="1:123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</row>
    <row r="125" spans="1:123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</row>
    <row r="126" spans="1:123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</row>
    <row r="127" spans="1:123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</row>
    <row r="128" spans="1:123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</row>
    <row r="129" spans="1:123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</row>
    <row r="130" spans="1:123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</row>
    <row r="131" spans="1:123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</row>
    <row r="132" spans="1:123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</row>
    <row r="133" spans="1:123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</row>
    <row r="134" spans="1:123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</row>
    <row r="135" spans="1:123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</row>
    <row r="136" spans="1:123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</row>
    <row r="137" spans="1:123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</row>
    <row r="138" spans="1:123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</row>
    <row r="139" spans="1:123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</row>
    <row r="140" spans="1:123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</row>
    <row r="141" spans="1:123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</row>
    <row r="142" spans="1:123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</row>
    <row r="143" spans="1:123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</row>
    <row r="144" spans="1:123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</row>
    <row r="145" spans="1:123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</row>
    <row r="146" spans="1:123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</row>
    <row r="147" spans="1:123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</row>
    <row r="148" spans="1:123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</row>
    <row r="149" spans="1:123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</row>
    <row r="150" spans="1:123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</row>
    <row r="151" spans="1:123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</row>
    <row r="152" spans="1:123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</row>
    <row r="153" spans="1:123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</row>
    <row r="154" spans="1:123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</row>
    <row r="155" spans="1:123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</row>
    <row r="156" spans="1:123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</row>
    <row r="157" spans="1:123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</row>
    <row r="158" spans="1:123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</row>
    <row r="161" spans="1:123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</row>
    <row r="162" spans="1:123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</row>
    <row r="163" spans="1:123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</row>
    <row r="164" spans="1:123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</row>
    <row r="165" spans="1:123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</row>
    <row r="168" spans="1:123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</row>
    <row r="169" spans="1:123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</row>
    <row r="170" spans="1:123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</row>
    <row r="171" spans="1:123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</row>
    <row r="172" spans="1:123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</row>
    <row r="173" spans="1:123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</row>
    <row r="174" spans="1:123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</row>
    <row r="175" spans="1:123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</row>
    <row r="176" spans="1:123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</row>
    <row r="177" spans="1:123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</row>
    <row r="178" spans="1:123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</row>
    <row r="179" spans="1:123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</row>
    <row r="180" spans="1:123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</row>
    <row r="181" spans="1:123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</row>
    <row r="182" spans="1:123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</row>
    <row r="183" spans="1:123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</row>
    <row r="184" spans="1:123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</row>
    <row r="185" spans="1:123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</row>
    <row r="186" spans="1:123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</row>
    <row r="187" spans="1:123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</row>
    <row r="188" spans="1:123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</row>
    <row r="189" spans="1:123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</row>
    <row r="190" spans="1:123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</row>
    <row r="191" spans="1:123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</row>
    <row r="192" spans="1:123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</row>
    <row r="193" spans="1:123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</row>
    <row r="194" spans="1:123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</row>
    <row r="195" spans="1:123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</row>
    <row r="196" spans="1:123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</row>
    <row r="197" spans="1:123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</row>
    <row r="198" spans="1:123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</row>
    <row r="199" spans="1:123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</row>
    <row r="200" spans="1:123" x14ac:dyDescent="0.3">
      <c r="A200" s="4" t="s">
        <v>237</v>
      </c>
    </row>
    <row r="201" spans="1:123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</row>
    <row r="202" spans="1:123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</row>
    <row r="203" spans="1:123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</row>
    <row r="204" spans="1:123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</row>
    <row r="205" spans="1:123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</row>
    <row r="206" spans="1:123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</row>
    <row r="207" spans="1:123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</row>
    <row r="208" spans="1:123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</row>
    <row r="209" spans="1:123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</row>
    <row r="210" spans="1:123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</row>
    <row r="211" spans="1:123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</row>
    <row r="212" spans="1:123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</row>
    <row r="213" spans="1:123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</row>
    <row r="214" spans="1:123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</row>
    <row r="215" spans="1:123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</row>
    <row r="216" spans="1:123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</row>
    <row r="217" spans="1:123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</row>
    <row r="218" spans="1:123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</row>
    <row r="219" spans="1:123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</row>
    <row r="220" spans="1:123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</row>
    <row r="221" spans="1:123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</row>
    <row r="222" spans="1:123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</row>
    <row r="223" spans="1:123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</row>
    <row r="224" spans="1:123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</row>
    <row r="225" spans="1:123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</row>
    <row r="226" spans="1:123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</row>
    <row r="227" spans="1:123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</row>
    <row r="228" spans="1:123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</row>
    <row r="229" spans="1:123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</row>
    <row r="230" spans="1:123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</row>
    <row r="231" spans="1:123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</row>
    <row r="232" spans="1:123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</row>
    <row r="233" spans="1:123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</row>
    <row r="234" spans="1:123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</row>
    <row r="235" spans="1:123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</row>
    <row r="236" spans="1:123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</row>
    <row r="237" spans="1:123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</row>
    <row r="238" spans="1:123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</row>
    <row r="239" spans="1:123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K239"/>
  <sheetViews>
    <sheetView topLeftCell="BD204" workbookViewId="0">
      <selection activeCell="BE234" sqref="BE234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</cols>
  <sheetData>
    <row r="1" spans="1:63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</row>
    <row r="2" spans="1:63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</row>
    <row r="3" spans="1:63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</row>
    <row r="4" spans="1:63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</row>
    <row r="5" spans="1:63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</row>
    <row r="6" spans="1:63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</row>
    <row r="7" spans="1:63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</row>
    <row r="8" spans="1:63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</row>
    <row r="9" spans="1:63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</row>
    <row r="10" spans="1:63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</row>
    <row r="11" spans="1:63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</row>
    <row r="12" spans="1:63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</row>
    <row r="13" spans="1:63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</row>
    <row r="14" spans="1:63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</row>
    <row r="15" spans="1:63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</row>
    <row r="16" spans="1:63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</row>
    <row r="17" spans="1:63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</row>
    <row r="18" spans="1:63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</row>
    <row r="19" spans="1:63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</row>
    <row r="20" spans="1:63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</row>
    <row r="21" spans="1:63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</row>
    <row r="22" spans="1:63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</row>
    <row r="23" spans="1:63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</row>
    <row r="24" spans="1:63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</row>
    <row r="25" spans="1:63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</row>
    <row r="26" spans="1:63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</row>
    <row r="27" spans="1:63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</row>
    <row r="28" spans="1:63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</row>
    <row r="29" spans="1:63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</row>
    <row r="30" spans="1:63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</row>
    <row r="31" spans="1:63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</row>
    <row r="32" spans="1:63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</row>
    <row r="33" spans="1:63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</row>
    <row r="34" spans="1:63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</row>
    <row r="35" spans="1:63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</row>
    <row r="36" spans="1:63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</row>
    <row r="37" spans="1:63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</row>
    <row r="38" spans="1:63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</row>
    <row r="39" spans="1:63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</row>
    <row r="40" spans="1:63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</row>
    <row r="41" spans="1:63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</row>
    <row r="42" spans="1:63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</row>
    <row r="43" spans="1:63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</row>
    <row r="44" spans="1:63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</row>
    <row r="45" spans="1:63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</row>
    <row r="46" spans="1:63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</row>
    <row r="47" spans="1:63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</row>
    <row r="48" spans="1:63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</row>
    <row r="49" spans="1:63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</row>
    <row r="50" spans="1:63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</row>
    <row r="51" spans="1:63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</row>
    <row r="52" spans="1:63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</row>
    <row r="53" spans="1:63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</row>
    <row r="54" spans="1:63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</row>
    <row r="55" spans="1:63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</row>
    <row r="56" spans="1:63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</row>
    <row r="57" spans="1:63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</row>
    <row r="58" spans="1:63" x14ac:dyDescent="0.3">
      <c r="A58" s="4" t="s">
        <v>56</v>
      </c>
    </row>
    <row r="59" spans="1:63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</row>
    <row r="60" spans="1:63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</row>
    <row r="61" spans="1:63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</row>
    <row r="62" spans="1:63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</row>
    <row r="63" spans="1:63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</row>
    <row r="64" spans="1:63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</row>
    <row r="65" spans="1:63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</row>
    <row r="66" spans="1:63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</row>
    <row r="67" spans="1:63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</row>
    <row r="68" spans="1:63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</row>
    <row r="69" spans="1:63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</row>
    <row r="70" spans="1:63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</row>
    <row r="71" spans="1:63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</row>
    <row r="72" spans="1:63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</row>
    <row r="73" spans="1:63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</row>
    <row r="74" spans="1:63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</row>
    <row r="75" spans="1:63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</row>
    <row r="76" spans="1:63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</row>
    <row r="77" spans="1:63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</row>
    <row r="78" spans="1:63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</row>
    <row r="79" spans="1:63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</row>
    <row r="80" spans="1:63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</row>
    <row r="81" spans="1:63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</row>
    <row r="82" spans="1:63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</row>
    <row r="83" spans="1:63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</row>
    <row r="84" spans="1:63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</row>
    <row r="85" spans="1:63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</row>
    <row r="86" spans="1:63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</row>
    <row r="87" spans="1:63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</row>
    <row r="88" spans="1:63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</row>
    <row r="89" spans="1:63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</row>
    <row r="90" spans="1:63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</row>
    <row r="91" spans="1:63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</row>
    <row r="92" spans="1:63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</row>
    <row r="93" spans="1:63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</row>
    <row r="94" spans="1:63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</row>
    <row r="95" spans="1:63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</row>
    <row r="96" spans="1:63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</row>
    <row r="97" spans="1:63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</row>
    <row r="98" spans="1:63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</row>
    <row r="99" spans="1:63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</row>
    <row r="100" spans="1:63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</row>
    <row r="101" spans="1:63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</row>
    <row r="102" spans="1:63" x14ac:dyDescent="0.3">
      <c r="A102" s="4" t="s">
        <v>100</v>
      </c>
    </row>
    <row r="103" spans="1:63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</row>
    <row r="104" spans="1:63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</row>
    <row r="105" spans="1:63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</row>
    <row r="106" spans="1:63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</row>
    <row r="107" spans="1:63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</row>
    <row r="108" spans="1:63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</row>
    <row r="109" spans="1:63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</row>
    <row r="110" spans="1:63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</row>
    <row r="111" spans="1:63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</row>
    <row r="112" spans="1:63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</row>
    <row r="113" spans="1:63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</row>
    <row r="114" spans="1:63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</row>
    <row r="115" spans="1:63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</row>
    <row r="116" spans="1:63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</row>
    <row r="117" spans="1:63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</row>
    <row r="118" spans="1:63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</row>
    <row r="119" spans="1:63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</row>
    <row r="120" spans="1:63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</row>
    <row r="121" spans="1:63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</row>
    <row r="122" spans="1:63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</row>
    <row r="123" spans="1:63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</row>
    <row r="124" spans="1:63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</row>
    <row r="125" spans="1:63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</row>
    <row r="126" spans="1:63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</row>
    <row r="127" spans="1:63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</row>
    <row r="128" spans="1:63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</row>
    <row r="129" spans="1:63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</row>
    <row r="130" spans="1:63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</row>
    <row r="131" spans="1:63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</row>
    <row r="132" spans="1:63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</row>
    <row r="133" spans="1:63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</row>
    <row r="134" spans="1:63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</row>
    <row r="135" spans="1:63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</row>
    <row r="136" spans="1:63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</row>
    <row r="137" spans="1:63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</row>
    <row r="138" spans="1:63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</row>
    <row r="139" spans="1:63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</row>
    <row r="140" spans="1:63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</row>
    <row r="141" spans="1:63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</row>
    <row r="142" spans="1:63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</row>
    <row r="143" spans="1:63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</row>
    <row r="144" spans="1:63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</row>
    <row r="145" spans="1:63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</row>
    <row r="146" spans="1:63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</row>
    <row r="147" spans="1:63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</row>
    <row r="148" spans="1:63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</row>
    <row r="149" spans="1:63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</row>
    <row r="150" spans="1:63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</row>
    <row r="151" spans="1:63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</row>
    <row r="152" spans="1:63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</row>
    <row r="153" spans="1:63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</row>
    <row r="154" spans="1:63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</row>
    <row r="155" spans="1:63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</row>
    <row r="156" spans="1:63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</row>
    <row r="157" spans="1:63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</row>
    <row r="158" spans="1:63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</row>
    <row r="159" spans="1:63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</row>
    <row r="160" spans="1:63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</row>
    <row r="161" spans="1:63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</row>
    <row r="162" spans="1:63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</row>
    <row r="163" spans="1:63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</row>
    <row r="164" spans="1:63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</row>
    <row r="165" spans="1:6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</row>
    <row r="166" spans="1:63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</row>
    <row r="167" spans="1:63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</row>
    <row r="168" spans="1:63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</row>
    <row r="169" spans="1:63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</row>
    <row r="170" spans="1:63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</row>
    <row r="171" spans="1:63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</row>
    <row r="172" spans="1:63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</row>
    <row r="173" spans="1:63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</row>
    <row r="174" spans="1:63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</row>
    <row r="175" spans="1:63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</row>
    <row r="176" spans="1:63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</row>
    <row r="177" spans="1:63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</row>
    <row r="178" spans="1:63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</row>
    <row r="179" spans="1:63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</row>
    <row r="180" spans="1:63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</row>
    <row r="181" spans="1:63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</row>
    <row r="182" spans="1:63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</row>
    <row r="183" spans="1:63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</row>
    <row r="184" spans="1:63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</row>
    <row r="185" spans="1:63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</row>
    <row r="186" spans="1:63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</row>
    <row r="187" spans="1:63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</row>
    <row r="188" spans="1:63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</row>
    <row r="189" spans="1:63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</row>
    <row r="190" spans="1:63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</row>
    <row r="191" spans="1:63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</row>
    <row r="192" spans="1:63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</row>
    <row r="193" spans="1:63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</row>
    <row r="194" spans="1:63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</row>
    <row r="195" spans="1:63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</row>
    <row r="196" spans="1:63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</row>
    <row r="197" spans="1:63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</row>
    <row r="198" spans="1:63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</row>
    <row r="199" spans="1:63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</row>
    <row r="200" spans="1:63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</row>
    <row r="201" spans="1:63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</row>
    <row r="202" spans="1:63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</row>
    <row r="203" spans="1:63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</row>
    <row r="204" spans="1:63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</row>
    <row r="205" spans="1:63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</row>
    <row r="206" spans="1:63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</row>
    <row r="207" spans="1:63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</row>
    <row r="208" spans="1:63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</row>
    <row r="209" spans="1:63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</row>
    <row r="210" spans="1:63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</row>
    <row r="211" spans="1:63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</row>
    <row r="212" spans="1:63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</row>
    <row r="213" spans="1:63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</row>
    <row r="214" spans="1:63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</row>
    <row r="215" spans="1:63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</row>
    <row r="216" spans="1:63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</row>
    <row r="217" spans="1:63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</row>
    <row r="218" spans="1:63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</row>
    <row r="219" spans="1:63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</row>
    <row r="220" spans="1:63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</row>
    <row r="221" spans="1:63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</row>
    <row r="222" spans="1:63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</row>
    <row r="223" spans="1:63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</row>
    <row r="224" spans="1:63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</row>
    <row r="225" spans="1:63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</row>
    <row r="226" spans="1:63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</row>
    <row r="227" spans="1:63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</row>
    <row r="228" spans="1:63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</row>
    <row r="229" spans="1:63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</row>
    <row r="230" spans="1:63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</row>
    <row r="231" spans="1:63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</row>
    <row r="232" spans="1:63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</row>
    <row r="233" spans="1:63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</row>
    <row r="234" spans="1:63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</row>
    <row r="235" spans="1:63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</row>
    <row r="236" spans="1:63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</row>
    <row r="237" spans="1:63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</row>
    <row r="238" spans="1:63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</row>
    <row r="239" spans="1:63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DS239"/>
  <sheetViews>
    <sheetView topLeftCell="DL204" workbookViewId="0">
      <selection activeCell="DM234" sqref="DM234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</cols>
  <sheetData>
    <row r="1" spans="1:123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</row>
    <row r="2" spans="1:123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</row>
    <row r="3" spans="1:123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</row>
    <row r="4" spans="1:123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</row>
    <row r="5" spans="1:123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</row>
    <row r="6" spans="1:123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</row>
    <row r="7" spans="1:123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</row>
    <row r="8" spans="1:123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</row>
    <row r="9" spans="1:123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</row>
    <row r="10" spans="1:123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</row>
    <row r="11" spans="1:123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</row>
    <row r="12" spans="1:123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</row>
    <row r="13" spans="1:123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</row>
    <row r="14" spans="1:123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</row>
    <row r="15" spans="1:123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</row>
    <row r="16" spans="1:123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</row>
    <row r="17" spans="1:123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</row>
    <row r="18" spans="1:123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</row>
    <row r="19" spans="1:123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</row>
    <row r="20" spans="1:123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</row>
    <row r="21" spans="1:123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</row>
    <row r="22" spans="1:123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</row>
    <row r="23" spans="1:123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</row>
    <row r="24" spans="1:123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</row>
    <row r="25" spans="1:123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</row>
    <row r="26" spans="1:123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</row>
    <row r="27" spans="1:123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</row>
    <row r="28" spans="1:123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</row>
    <row r="29" spans="1:123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</row>
    <row r="30" spans="1:123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</row>
    <row r="31" spans="1:123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</row>
    <row r="32" spans="1:123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</row>
    <row r="33" spans="1:123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</row>
    <row r="34" spans="1:123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</row>
    <row r="35" spans="1:123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</row>
    <row r="36" spans="1:123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</row>
    <row r="37" spans="1:123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</row>
    <row r="38" spans="1:123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</row>
    <row r="39" spans="1:123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</row>
    <row r="40" spans="1:123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</row>
    <row r="41" spans="1:123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</row>
    <row r="42" spans="1:123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</row>
    <row r="43" spans="1:123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</row>
    <row r="44" spans="1:123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</row>
    <row r="45" spans="1:123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</row>
    <row r="46" spans="1:123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</row>
    <row r="47" spans="1:123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</row>
    <row r="48" spans="1:123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</row>
    <row r="49" spans="1:123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</row>
    <row r="50" spans="1:123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</row>
    <row r="51" spans="1:123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</row>
    <row r="52" spans="1:123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</row>
    <row r="53" spans="1:123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</row>
    <row r="54" spans="1:123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</row>
    <row r="55" spans="1:123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</row>
    <row r="56" spans="1:123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</row>
    <row r="57" spans="1:123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</row>
    <row r="58" spans="1:123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</row>
    <row r="59" spans="1:123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</row>
    <row r="60" spans="1:123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</row>
    <row r="61" spans="1:123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</row>
    <row r="62" spans="1:123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</row>
    <row r="63" spans="1:123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</row>
    <row r="64" spans="1:123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</row>
    <row r="65" spans="1:123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</row>
    <row r="66" spans="1:123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</row>
    <row r="67" spans="1:123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</row>
    <row r="68" spans="1:123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</row>
    <row r="69" spans="1:123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</row>
    <row r="70" spans="1:123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</row>
    <row r="71" spans="1:123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</row>
    <row r="72" spans="1:123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</row>
    <row r="73" spans="1:123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</row>
    <row r="74" spans="1:123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</row>
    <row r="75" spans="1:123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</row>
    <row r="76" spans="1:123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</row>
    <row r="77" spans="1:123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</row>
    <row r="78" spans="1:123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</row>
    <row r="79" spans="1:123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</row>
    <row r="80" spans="1:123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</row>
    <row r="81" spans="1:123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</row>
    <row r="82" spans="1:123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</row>
    <row r="83" spans="1:123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</row>
    <row r="84" spans="1:123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</row>
    <row r="85" spans="1:123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</row>
    <row r="86" spans="1:123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</row>
    <row r="87" spans="1:123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</row>
    <row r="88" spans="1:123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</row>
    <row r="89" spans="1:123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</row>
    <row r="90" spans="1:123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</row>
    <row r="91" spans="1:123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</row>
    <row r="92" spans="1:123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</row>
    <row r="93" spans="1:123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</row>
    <row r="94" spans="1:123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</row>
    <row r="95" spans="1:123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</row>
    <row r="96" spans="1:123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</row>
    <row r="97" spans="1:123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</row>
    <row r="98" spans="1:123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</row>
    <row r="99" spans="1:123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</row>
    <row r="100" spans="1:123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</row>
    <row r="101" spans="1:123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</row>
    <row r="102" spans="1:123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</row>
    <row r="103" spans="1:123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</row>
    <row r="104" spans="1:123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</row>
    <row r="105" spans="1:123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</row>
    <row r="106" spans="1:123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</row>
    <row r="107" spans="1:123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</row>
    <row r="108" spans="1:123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</row>
    <row r="109" spans="1:123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</row>
    <row r="110" spans="1:123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</row>
    <row r="111" spans="1:123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</row>
    <row r="112" spans="1:123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</row>
    <row r="113" spans="1:123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</row>
    <row r="114" spans="1:123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</row>
    <row r="115" spans="1:123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</row>
    <row r="116" spans="1:123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</row>
    <row r="117" spans="1:123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</row>
    <row r="118" spans="1:123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</row>
    <row r="119" spans="1:123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</row>
    <row r="120" spans="1:123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</row>
    <row r="121" spans="1:123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</row>
    <row r="122" spans="1:123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</row>
    <row r="123" spans="1:123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</row>
    <row r="124" spans="1:123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</row>
    <row r="125" spans="1:123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</row>
    <row r="126" spans="1:123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</row>
    <row r="127" spans="1:123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</row>
    <row r="128" spans="1:123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</row>
    <row r="129" spans="1:123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</row>
    <row r="130" spans="1:123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</row>
    <row r="131" spans="1:123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</row>
    <row r="132" spans="1:123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</row>
    <row r="133" spans="1:123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</row>
    <row r="134" spans="1:123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</row>
    <row r="135" spans="1:123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</row>
    <row r="136" spans="1:123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</row>
    <row r="137" spans="1:123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</row>
    <row r="138" spans="1:123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</row>
    <row r="139" spans="1:123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</row>
    <row r="140" spans="1:123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</row>
    <row r="141" spans="1:123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</row>
    <row r="142" spans="1:123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</row>
    <row r="143" spans="1:123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</row>
    <row r="144" spans="1:123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</row>
    <row r="145" spans="1:123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</row>
    <row r="146" spans="1:123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</row>
    <row r="147" spans="1:123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</row>
    <row r="148" spans="1:123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</row>
    <row r="149" spans="1:123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</row>
    <row r="150" spans="1:123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</row>
    <row r="151" spans="1:123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</row>
    <row r="152" spans="1:123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</row>
    <row r="153" spans="1:123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</row>
    <row r="154" spans="1:123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</row>
    <row r="155" spans="1:123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</row>
    <row r="156" spans="1:123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</row>
    <row r="157" spans="1:123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</row>
    <row r="158" spans="1:123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</row>
    <row r="161" spans="1:123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</row>
    <row r="162" spans="1:123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</row>
    <row r="163" spans="1:123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</row>
    <row r="164" spans="1:123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</row>
    <row r="165" spans="1:12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</row>
    <row r="168" spans="1:123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</row>
    <row r="169" spans="1:123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</row>
    <row r="170" spans="1:123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</row>
    <row r="171" spans="1:123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</row>
    <row r="172" spans="1:123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</row>
    <row r="173" spans="1:123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</row>
    <row r="174" spans="1:123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</row>
    <row r="175" spans="1:123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</row>
    <row r="176" spans="1:123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</row>
    <row r="177" spans="1:123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</row>
    <row r="178" spans="1:123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</row>
    <row r="179" spans="1:123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</row>
    <row r="180" spans="1:123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</row>
    <row r="181" spans="1:123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</row>
    <row r="182" spans="1:123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</row>
    <row r="183" spans="1:123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</row>
    <row r="184" spans="1:123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</row>
    <row r="185" spans="1:123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</row>
    <row r="186" spans="1:123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</row>
    <row r="187" spans="1:123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</row>
    <row r="188" spans="1:123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</row>
    <row r="189" spans="1:123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</row>
    <row r="190" spans="1:123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</row>
    <row r="191" spans="1:123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</row>
    <row r="192" spans="1:123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</row>
    <row r="193" spans="1:123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</row>
    <row r="194" spans="1:123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</row>
    <row r="195" spans="1:123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</row>
    <row r="196" spans="1:123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</row>
    <row r="197" spans="1:123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</row>
    <row r="198" spans="1:123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</row>
    <row r="199" spans="1:123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</row>
    <row r="200" spans="1:123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</row>
    <row r="201" spans="1:123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</row>
    <row r="202" spans="1:123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</row>
    <row r="203" spans="1:123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</row>
    <row r="204" spans="1:123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</row>
    <row r="205" spans="1:123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</row>
    <row r="206" spans="1:123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</row>
    <row r="207" spans="1:123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</row>
    <row r="208" spans="1:123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</row>
    <row r="209" spans="1:123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</row>
    <row r="210" spans="1:123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</row>
    <row r="211" spans="1:123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</row>
    <row r="212" spans="1:123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</row>
    <row r="213" spans="1:123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</row>
    <row r="214" spans="1:123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</row>
    <row r="215" spans="1:123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</row>
    <row r="216" spans="1:123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</row>
    <row r="217" spans="1:123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</row>
    <row r="218" spans="1:123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</row>
    <row r="219" spans="1:123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</row>
    <row r="220" spans="1:123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</row>
    <row r="221" spans="1:123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</row>
    <row r="222" spans="1:123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</row>
    <row r="223" spans="1:123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</row>
    <row r="224" spans="1:123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</row>
    <row r="225" spans="1:123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</row>
    <row r="226" spans="1:123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</row>
    <row r="227" spans="1:123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</row>
    <row r="228" spans="1:123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</row>
    <row r="229" spans="1:123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</row>
    <row r="230" spans="1:123" x14ac:dyDescent="0.3">
      <c r="A230" s="4" t="s">
        <v>227</v>
      </c>
    </row>
    <row r="231" spans="1:123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</row>
    <row r="232" spans="1:123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</row>
    <row r="233" spans="1:123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</row>
    <row r="234" spans="1:123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</row>
    <row r="235" spans="1:123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</row>
    <row r="236" spans="1:123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</row>
    <row r="237" spans="1:123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</row>
    <row r="238" spans="1:123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</row>
    <row r="239" spans="1:123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FC239"/>
  <sheetViews>
    <sheetView zoomScale="80" zoomScaleNormal="80" workbookViewId="0">
      <selection activeCell="C40" sqref="C40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59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</row>
    <row r="2" spans="1:159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</row>
    <row r="3" spans="1:159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</row>
    <row r="4" spans="1:159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</row>
    <row r="5" spans="1:159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</row>
    <row r="6" spans="1:159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</row>
    <row r="7" spans="1:159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</row>
    <row r="8" spans="1:159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</row>
    <row r="9" spans="1:159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</row>
    <row r="10" spans="1:159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</row>
    <row r="11" spans="1:159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</row>
    <row r="12" spans="1:159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</row>
    <row r="13" spans="1:159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</row>
    <row r="14" spans="1:159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</row>
    <row r="15" spans="1:159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</row>
    <row r="16" spans="1:159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</row>
    <row r="17" spans="1:159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</row>
    <row r="18" spans="1:159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</row>
    <row r="19" spans="1:159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</row>
    <row r="20" spans="1:159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</row>
    <row r="21" spans="1:159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</row>
    <row r="22" spans="1:159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</row>
    <row r="23" spans="1:159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</row>
    <row r="24" spans="1:159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</row>
    <row r="25" spans="1:159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</row>
    <row r="26" spans="1:159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</row>
    <row r="27" spans="1:159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</row>
    <row r="28" spans="1:159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</row>
    <row r="29" spans="1:159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</row>
    <row r="30" spans="1:159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</row>
    <row r="31" spans="1:159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</row>
    <row r="32" spans="1:159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</row>
    <row r="33" spans="1:159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</row>
    <row r="34" spans="1:159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</row>
    <row r="35" spans="1:159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</row>
    <row r="36" spans="1:159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</row>
    <row r="37" spans="1:159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</row>
    <row r="38" spans="1:159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</row>
    <row r="39" spans="1:159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</row>
    <row r="40" spans="1:159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</row>
    <row r="41" spans="1:159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</row>
    <row r="42" spans="1:159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</row>
    <row r="43" spans="1:159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</row>
    <row r="44" spans="1:159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</row>
    <row r="45" spans="1:159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</row>
    <row r="46" spans="1:159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</row>
    <row r="47" spans="1:159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</row>
    <row r="48" spans="1:159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</row>
    <row r="49" spans="1:159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</row>
    <row r="50" spans="1:159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</row>
    <row r="51" spans="1:159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</row>
    <row r="52" spans="1:159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</row>
    <row r="53" spans="1:159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</row>
    <row r="54" spans="1:159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</row>
    <row r="55" spans="1:159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</row>
    <row r="56" spans="1:159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</row>
    <row r="57" spans="1:159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</row>
    <row r="58" spans="1:159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</row>
    <row r="59" spans="1:159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</row>
    <row r="60" spans="1:159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</row>
    <row r="61" spans="1:159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</row>
    <row r="62" spans="1:159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</row>
    <row r="63" spans="1:159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</row>
    <row r="64" spans="1:159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</row>
    <row r="65" spans="1:159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</row>
    <row r="66" spans="1:159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</row>
    <row r="67" spans="1:159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</row>
    <row r="68" spans="1:159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</row>
    <row r="69" spans="1:159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</row>
    <row r="70" spans="1:159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</row>
    <row r="71" spans="1:159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</row>
    <row r="72" spans="1:159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</row>
    <row r="73" spans="1:159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</row>
    <row r="74" spans="1:159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</row>
    <row r="75" spans="1:159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</row>
    <row r="76" spans="1:159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</row>
    <row r="77" spans="1:159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</row>
    <row r="78" spans="1:159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59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</row>
    <row r="80" spans="1:159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</row>
    <row r="81" spans="1:159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</row>
    <row r="82" spans="1:159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</row>
    <row r="83" spans="1:159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</row>
    <row r="84" spans="1:159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</row>
    <row r="85" spans="1:159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</row>
    <row r="86" spans="1:159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</row>
    <row r="87" spans="1:159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</row>
    <row r="88" spans="1:159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</row>
    <row r="89" spans="1:159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</row>
    <row r="90" spans="1:159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</row>
    <row r="91" spans="1:159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</row>
    <row r="92" spans="1:159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</row>
    <row r="93" spans="1:159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</row>
    <row r="94" spans="1:159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</row>
    <row r="95" spans="1:159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</row>
    <row r="96" spans="1:159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</row>
    <row r="97" spans="1:159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</row>
    <row r="98" spans="1:159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</row>
    <row r="99" spans="1:159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</row>
    <row r="100" spans="1:159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</row>
    <row r="101" spans="1:159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</row>
    <row r="102" spans="1:159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</row>
    <row r="103" spans="1:159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</row>
    <row r="104" spans="1:159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</row>
    <row r="105" spans="1:159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</row>
    <row r="106" spans="1:159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</row>
    <row r="107" spans="1:159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</row>
    <row r="108" spans="1:159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</row>
    <row r="109" spans="1:159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</row>
    <row r="110" spans="1:159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</row>
    <row r="111" spans="1:159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</row>
    <row r="112" spans="1:159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</row>
    <row r="113" spans="1:159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</row>
    <row r="114" spans="1:159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</row>
    <row r="115" spans="1:159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</row>
    <row r="116" spans="1:159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</row>
    <row r="117" spans="1:159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</row>
    <row r="118" spans="1:159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</row>
    <row r="119" spans="1:159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</row>
    <row r="120" spans="1:159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</row>
    <row r="121" spans="1:159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</row>
    <row r="122" spans="1:159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</row>
    <row r="123" spans="1:159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</row>
    <row r="124" spans="1:159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</row>
    <row r="125" spans="1:159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</row>
    <row r="126" spans="1:159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</row>
    <row r="127" spans="1:159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</row>
    <row r="128" spans="1:159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</row>
    <row r="129" spans="1:159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</row>
    <row r="130" spans="1:159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</row>
    <row r="131" spans="1:159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</row>
    <row r="132" spans="1:159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</row>
    <row r="133" spans="1:159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</row>
    <row r="134" spans="1:159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</row>
    <row r="135" spans="1:159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</row>
    <row r="136" spans="1:159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</row>
    <row r="137" spans="1:159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</row>
    <row r="138" spans="1:159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</row>
    <row r="139" spans="1:159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</row>
    <row r="140" spans="1:159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</row>
    <row r="141" spans="1:159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</row>
    <row r="142" spans="1:159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</row>
    <row r="143" spans="1:159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</row>
    <row r="144" spans="1:159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</row>
    <row r="145" spans="1:159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</row>
    <row r="146" spans="1:159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</row>
    <row r="147" spans="1:159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</row>
    <row r="148" spans="1:159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59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</row>
    <row r="150" spans="1:159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</row>
    <row r="151" spans="1:159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</row>
    <row r="152" spans="1:159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</row>
    <row r="153" spans="1:159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</row>
    <row r="154" spans="1:159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</row>
    <row r="155" spans="1:159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</row>
    <row r="156" spans="1:159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</row>
    <row r="157" spans="1:159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</row>
    <row r="158" spans="1:159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</row>
    <row r="159" spans="1:159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</row>
    <row r="160" spans="1:159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</row>
    <row r="161" spans="1:159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</row>
    <row r="162" spans="1:159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</row>
    <row r="163" spans="1:159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</row>
    <row r="164" spans="1:159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</row>
    <row r="165" spans="1:159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</row>
    <row r="166" spans="1:159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</row>
    <row r="167" spans="1:159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</row>
    <row r="168" spans="1:159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</row>
    <row r="169" spans="1:159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</row>
    <row r="170" spans="1:159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59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</row>
    <row r="172" spans="1:159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59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</row>
    <row r="174" spans="1:159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</row>
    <row r="175" spans="1:159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</row>
    <row r="176" spans="1:159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</row>
    <row r="177" spans="1:159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</row>
    <row r="178" spans="1:159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</row>
    <row r="179" spans="1:159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</row>
    <row r="180" spans="1:159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</row>
    <row r="181" spans="1:159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</row>
    <row r="182" spans="1:159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</row>
    <row r="183" spans="1:159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</row>
    <row r="184" spans="1:159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</row>
    <row r="185" spans="1:159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</row>
    <row r="186" spans="1:159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</row>
    <row r="187" spans="1:159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</row>
    <row r="188" spans="1:159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</row>
    <row r="189" spans="1:159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</row>
    <row r="190" spans="1:159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</row>
    <row r="191" spans="1:159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</row>
    <row r="192" spans="1:159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</row>
    <row r="193" spans="1:159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</row>
    <row r="194" spans="1:159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</row>
    <row r="195" spans="1:159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</row>
    <row r="196" spans="1:159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</row>
    <row r="197" spans="1:159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</row>
    <row r="198" spans="1:159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</row>
    <row r="199" spans="1:159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</row>
    <row r="200" spans="1:159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</row>
    <row r="201" spans="1:159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</row>
    <row r="202" spans="1:159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</row>
    <row r="203" spans="1:159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</row>
    <row r="204" spans="1:159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</row>
    <row r="205" spans="1:159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</row>
    <row r="206" spans="1:159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</row>
    <row r="207" spans="1:159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</row>
    <row r="208" spans="1:159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59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</row>
    <row r="210" spans="1:159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</row>
    <row r="211" spans="1:159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</row>
    <row r="212" spans="1:159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</row>
    <row r="213" spans="1:159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</row>
    <row r="214" spans="1:159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</row>
    <row r="215" spans="1:159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</row>
    <row r="216" spans="1:159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</row>
    <row r="217" spans="1:159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</row>
    <row r="218" spans="1:159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</row>
    <row r="219" spans="1:159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</row>
    <row r="220" spans="1:159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</row>
    <row r="221" spans="1:159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</row>
    <row r="222" spans="1:159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</row>
    <row r="223" spans="1:159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</row>
    <row r="224" spans="1:159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</row>
    <row r="225" spans="1:159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</row>
    <row r="226" spans="1:159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</row>
    <row r="227" spans="1:159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</row>
    <row r="228" spans="1:159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</row>
    <row r="229" spans="1:159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</row>
    <row r="230" spans="1:159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</row>
    <row r="231" spans="1:159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</row>
    <row r="232" spans="1:159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</row>
    <row r="233" spans="1:159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59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</row>
    <row r="235" spans="1:159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</row>
    <row r="236" spans="1:159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</row>
    <row r="237" spans="1:159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</row>
    <row r="238" spans="1:159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</row>
    <row r="239" spans="1:159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JUNTOS</vt:lpstr>
      <vt:lpstr>Calculo Ros-Esc</vt:lpstr>
      <vt:lpstr>ROS_ESC</vt:lpstr>
      <vt:lpstr>NUM_DUR</vt:lpstr>
      <vt:lpstr>AMP_SUP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2023-04-28T18:21:07Z</dcterms:modified>
</cp:coreProperties>
</file>