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tabRatio="779" activeTab="1"/>
  </bookViews>
  <sheets>
    <sheet name="页面输入-新增产业能耗设定" sheetId="2" r:id="rId1"/>
    <sheet name="页面输入-存量产业能耗设定" sheetId="3" r:id="rId2"/>
    <sheet name="模型输出-园区经济与生态资源需求预测" sheetId="4" r:id="rId3"/>
    <sheet name="基础资料-存量产业能耗设定" sheetId="7" r:id="rId4"/>
    <sheet name="基础资料-实际值" sheetId="12" r:id="rId5"/>
    <sheet name="基础资料-单位产品能耗标准" sheetId="9" r:id="rId6"/>
    <sheet name="基础资料-经济指标" sheetId="8" r:id="rId7"/>
    <sheet name="中间计算过程-实际值" sheetId="17" r:id="rId8"/>
    <sheet name="中间计算过程-增量投产时间处理" sheetId="11" r:id="rId9"/>
  </sheets>
  <calcPr calcId="144525"/>
</workbook>
</file>

<file path=xl/sharedStrings.xml><?xml version="1.0" encoding="utf-8"?>
<sst xmlns="http://schemas.openxmlformats.org/spreadsheetml/2006/main" count="1363" uniqueCount="342">
  <si>
    <t>页面输入</t>
  </si>
  <si>
    <t>产品名称</t>
  </si>
  <si>
    <t>产品编码</t>
  </si>
  <si>
    <t>是否为计划发展产业</t>
  </si>
  <si>
    <t>预计建成时间</t>
  </si>
  <si>
    <t>预计产量</t>
  </si>
  <si>
    <t>产量-单位</t>
  </si>
  <si>
    <t>能效水平</t>
  </si>
  <si>
    <t>标签</t>
  </si>
  <si>
    <t>单位产品能耗</t>
  </si>
  <si>
    <t>单位产品能耗-单位</t>
  </si>
  <si>
    <t>产品价格</t>
  </si>
  <si>
    <t>价格-单位</t>
  </si>
  <si>
    <t>增加值率</t>
  </si>
  <si>
    <t>能耗量（吨标准煤）</t>
  </si>
  <si>
    <t>产值（万元）</t>
  </si>
  <si>
    <t>增加值（万元）</t>
  </si>
  <si>
    <t>企业名称</t>
  </si>
  <si>
    <t>企业编码</t>
  </si>
  <si>
    <t>模型输出</t>
  </si>
  <si>
    <t>预计GDP年均增速（%）</t>
  </si>
  <si>
    <t>预计2030年能耗量（万tce）</t>
  </si>
  <si>
    <t>预计2030年碳排放量</t>
  </si>
  <si>
    <t>能耗量</t>
  </si>
  <si>
    <t>新增产业预测值</t>
  </si>
  <si>
    <t>存量产业预测值</t>
  </si>
  <si>
    <t>实际值</t>
  </si>
  <si>
    <t>产值</t>
  </si>
  <si>
    <t>增加值</t>
  </si>
  <si>
    <t>当前能效水平</t>
  </si>
  <si>
    <t>当前产量</t>
  </si>
  <si>
    <t>产量单位</t>
  </si>
  <si>
    <t>祥云县供排水有限责任公司</t>
  </si>
  <si>
    <t>218734074</t>
  </si>
  <si>
    <t>自来水</t>
  </si>
  <si>
    <t>4610010</t>
  </si>
  <si>
    <t>标杆值</t>
  </si>
  <si>
    <t>立方米</t>
  </si>
  <si>
    <t>云南祥云县治新包装有限公司</t>
  </si>
  <si>
    <t>668267709</t>
  </si>
  <si>
    <t>纸制品</t>
  </si>
  <si>
    <t>2230010</t>
  </si>
  <si>
    <t>吨</t>
  </si>
  <si>
    <t>祥云县三鑫合金有限责任公司</t>
  </si>
  <si>
    <t>74529922X</t>
  </si>
  <si>
    <t>锌合金</t>
  </si>
  <si>
    <t>基准值</t>
  </si>
  <si>
    <t>云南祥云飞龙再生科技股份有限公司</t>
  </si>
  <si>
    <t>709844016</t>
  </si>
  <si>
    <t>锌</t>
  </si>
  <si>
    <t>祥云县龙润工贸有限公司</t>
  </si>
  <si>
    <t>218721820</t>
  </si>
  <si>
    <t>铁矿石</t>
  </si>
  <si>
    <t>云南祥云中天锑业有限责任公司</t>
  </si>
  <si>
    <t>690855929</t>
  </si>
  <si>
    <t>锑</t>
  </si>
  <si>
    <t>3215010</t>
  </si>
  <si>
    <t>云南杨帆环保设备有限公司</t>
  </si>
  <si>
    <t>757165587</t>
  </si>
  <si>
    <t>塑料制品</t>
  </si>
  <si>
    <t>2920010</t>
  </si>
  <si>
    <t>云南恒星饲料有限责任公司</t>
  </si>
  <si>
    <t>688574853</t>
  </si>
  <si>
    <t>饲料</t>
  </si>
  <si>
    <t>1320010</t>
  </si>
  <si>
    <t>云南大鲸科技有限公司</t>
  </si>
  <si>
    <t>大理州大台农台标饲料有限公司</t>
  </si>
  <si>
    <t>329298930</t>
  </si>
  <si>
    <t>大理大川生物科技有限公司</t>
  </si>
  <si>
    <t>MA6QERP78</t>
  </si>
  <si>
    <t>大理安佑生物科技有限公司</t>
  </si>
  <si>
    <t>MA6KFQTL5</t>
  </si>
  <si>
    <t>祥云县建材（集团）有限责任公司</t>
  </si>
  <si>
    <t>713469538</t>
  </si>
  <si>
    <t>水泥</t>
  </si>
  <si>
    <t>祥云建云水泥有限公司</t>
  </si>
  <si>
    <t>059489242</t>
  </si>
  <si>
    <t>熟料</t>
  </si>
  <si>
    <t>祥云县龙瑞石材有限公司</t>
  </si>
  <si>
    <t>690892834</t>
  </si>
  <si>
    <t>石灰石</t>
  </si>
  <si>
    <t>1011010</t>
  </si>
  <si>
    <t>祥云强元工贸有限责任公司</t>
  </si>
  <si>
    <t>MA6KE7H93</t>
  </si>
  <si>
    <t>大理裕鑫工贸有限公司</t>
  </si>
  <si>
    <t>MA6KE3PG0</t>
  </si>
  <si>
    <t>祥云祥禾兴建材有限责任公司</t>
  </si>
  <si>
    <t>MA6N3UM15</t>
  </si>
  <si>
    <t>石灰</t>
  </si>
  <si>
    <t>3012010</t>
  </si>
  <si>
    <t>祥云县鑫鑫商砼有限公司</t>
  </si>
  <si>
    <t>056992512</t>
  </si>
  <si>
    <t>商品混凝土</t>
  </si>
  <si>
    <t>3021010</t>
  </si>
  <si>
    <t>祥云县佳晨混凝土有限公司</t>
  </si>
  <si>
    <t>594552047</t>
  </si>
  <si>
    <t>大理华蜀电源科技有限责任公司</t>
  </si>
  <si>
    <t>772677396</t>
  </si>
  <si>
    <t>铅酸蓄电池</t>
  </si>
  <si>
    <t>3849010</t>
  </si>
  <si>
    <t>千伏安时</t>
  </si>
  <si>
    <t>硫酸</t>
  </si>
  <si>
    <t>2611010</t>
  </si>
  <si>
    <t>祥云县黄金工业有限责任公司</t>
  </si>
  <si>
    <t>218730399</t>
  </si>
  <si>
    <t>黄金</t>
  </si>
  <si>
    <t>3221010</t>
  </si>
  <si>
    <t>千克</t>
  </si>
  <si>
    <t>中国水电四局（祥云）工程建设有限公司</t>
  </si>
  <si>
    <t>MA6K41AT1</t>
  </si>
  <si>
    <t>钢结构</t>
  </si>
  <si>
    <t>3311020</t>
  </si>
  <si>
    <t>领跑值</t>
  </si>
  <si>
    <t>中国水电四局（兰州）机械装备有限公司云南分公司</t>
  </si>
  <si>
    <t>MA6NCXB39</t>
  </si>
  <si>
    <t>祥云县雲源春食品加工厂</t>
  </si>
  <si>
    <t>59933388X</t>
  </si>
  <si>
    <t>冻肉</t>
  </si>
  <si>
    <t>1350020</t>
  </si>
  <si>
    <t>云南皇正实业集团有限公司</t>
  </si>
  <si>
    <t>760417589</t>
  </si>
  <si>
    <t>蚕丝被</t>
  </si>
  <si>
    <t>1771030</t>
  </si>
  <si>
    <t>万条</t>
  </si>
  <si>
    <t>蚕丝</t>
  </si>
  <si>
    <t>1741020</t>
  </si>
  <si>
    <t>产量-实际值</t>
  </si>
  <si>
    <t>单位产品能耗-实际值</t>
  </si>
  <si>
    <t>产品价格-实际值</t>
  </si>
  <si>
    <t>增加值率-实际值</t>
  </si>
  <si>
    <t>90320</t>
  </si>
  <si>
    <t>110239</t>
  </si>
  <si>
    <t>7688</t>
  </si>
  <si>
    <t>10689</t>
  </si>
  <si>
    <t>3449</t>
  </si>
  <si>
    <t>97439</t>
  </si>
  <si>
    <t>85093</t>
  </si>
  <si>
    <t>153339</t>
  </si>
  <si>
    <t>35391</t>
  </si>
  <si>
    <t>41157</t>
  </si>
  <si>
    <t>4331</t>
  </si>
  <si>
    <t>3761.66</t>
  </si>
  <si>
    <t>1840.06</t>
  </si>
  <si>
    <t>3654</t>
  </si>
  <si>
    <t>2984</t>
  </si>
  <si>
    <t>3037</t>
  </si>
  <si>
    <t>213152</t>
  </si>
  <si>
    <t>240416</t>
  </si>
  <si>
    <t>52787</t>
  </si>
  <si>
    <t>31748</t>
  </si>
  <si>
    <t>20109.42</t>
  </si>
  <si>
    <t>4416.56</t>
  </si>
  <si>
    <t>85722</t>
  </si>
  <si>
    <t>103490</t>
  </si>
  <si>
    <t>73808</t>
  </si>
  <si>
    <t>129713</t>
  </si>
  <si>
    <t>189065</t>
  </si>
  <si>
    <t>175536</t>
  </si>
  <si>
    <t>37385.36</t>
  </si>
  <si>
    <t>829976.8</t>
  </si>
  <si>
    <t>2212336.03</t>
  </si>
  <si>
    <t>485356</t>
  </si>
  <si>
    <t>432446</t>
  </si>
  <si>
    <t>377649</t>
  </si>
  <si>
    <t>332302</t>
  </si>
  <si>
    <t>110017</t>
  </si>
  <si>
    <t>150839.24</t>
  </si>
  <si>
    <t>1750342.91</t>
  </si>
  <si>
    <t>1590997.81</t>
  </si>
  <si>
    <t>884352</t>
  </si>
  <si>
    <t>415590</t>
  </si>
  <si>
    <t>36672</t>
  </si>
  <si>
    <t>1059595.7</t>
  </si>
  <si>
    <t>1142695.6</t>
  </si>
  <si>
    <t>464756.31</t>
  </si>
  <si>
    <t>22065.68</t>
  </si>
  <si>
    <t>33871.9</t>
  </si>
  <si>
    <t>927467</t>
  </si>
  <si>
    <t>70784.3</t>
  </si>
  <si>
    <t>185813</t>
  </si>
  <si>
    <t>127382</t>
  </si>
  <si>
    <t>70680</t>
  </si>
  <si>
    <t>152196.1</t>
  </si>
  <si>
    <t>98217.63</t>
  </si>
  <si>
    <t>50262.1</t>
  </si>
  <si>
    <t>105783</t>
  </si>
  <si>
    <t>56948</t>
  </si>
  <si>
    <t>21405</t>
  </si>
  <si>
    <t>17419</t>
  </si>
  <si>
    <t>52047</t>
  </si>
  <si>
    <t>57279</t>
  </si>
  <si>
    <t>1160</t>
  </si>
  <si>
    <t>1178.7</t>
  </si>
  <si>
    <t>36346</t>
  </si>
  <si>
    <t>13881</t>
  </si>
  <si>
    <t>95034.56</t>
  </si>
  <si>
    <t>81410</t>
  </si>
  <si>
    <t>179056</t>
  </si>
  <si>
    <t>56907.37</t>
  </si>
  <si>
    <t>8508.7</t>
  </si>
  <si>
    <t>2927</t>
  </si>
  <si>
    <t>449.6</t>
  </si>
  <si>
    <t>4.98</t>
  </si>
  <si>
    <t>3.11</t>
  </si>
  <si>
    <t>2.28</t>
  </si>
  <si>
    <t>615.98</t>
  </si>
  <si>
    <t>364.05</t>
  </si>
  <si>
    <t>251.44</t>
  </si>
  <si>
    <t>新增产业</t>
  </si>
  <si>
    <t>280安时方形磷酸铁锂电芯</t>
  </si>
  <si>
    <t>千瓦时</t>
  </si>
  <si>
    <t>铝合金</t>
  </si>
  <si>
    <t>33340105</t>
  </si>
  <si>
    <t>锂电池人造石墨负极材料</t>
  </si>
  <si>
    <t>光伏电站</t>
  </si>
  <si>
    <t>工业硅</t>
  </si>
  <si>
    <t>多晶硅</t>
  </si>
  <si>
    <t>2618090200</t>
  </si>
  <si>
    <t>电解铝</t>
  </si>
  <si>
    <t>331603</t>
  </si>
  <si>
    <t>电池组件</t>
  </si>
  <si>
    <t>千瓦</t>
  </si>
  <si>
    <t>单晶硅片</t>
  </si>
  <si>
    <t>26180903</t>
  </si>
  <si>
    <t>万片</t>
  </si>
  <si>
    <t>标准值名称</t>
  </si>
  <si>
    <t>标签合并</t>
  </si>
  <si>
    <t>单位产品能耗-数值</t>
  </si>
  <si>
    <t>自来水基准值</t>
  </si>
  <si>
    <t>吨标准煤/立方米</t>
  </si>
  <si>
    <t>自来水标杆值</t>
  </si>
  <si>
    <t>自来水领跑值</t>
  </si>
  <si>
    <t>纸制品基准值</t>
  </si>
  <si>
    <t>吨标准煤/吨</t>
  </si>
  <si>
    <t>纸制品标杆值</t>
  </si>
  <si>
    <t>纸制品领跑值</t>
  </si>
  <si>
    <t>锌合金基准值</t>
  </si>
  <si>
    <t>锌合金标杆值</t>
  </si>
  <si>
    <t>锌合金领跑值</t>
  </si>
  <si>
    <t>锌基准值</t>
  </si>
  <si>
    <t>锌标杆值</t>
  </si>
  <si>
    <t>锌领跑值</t>
  </si>
  <si>
    <t>铁矿石基准值</t>
  </si>
  <si>
    <t>铁矿石标杆值</t>
  </si>
  <si>
    <t>铁矿石领跑值</t>
  </si>
  <si>
    <t>锑基准值</t>
  </si>
  <si>
    <t>锑标杆值</t>
  </si>
  <si>
    <t>锑领跑值</t>
  </si>
  <si>
    <t>塑料制品基准值</t>
  </si>
  <si>
    <t>塑料制品标杆值</t>
  </si>
  <si>
    <t>塑料制品领跑值</t>
  </si>
  <si>
    <t>饲料基准值</t>
  </si>
  <si>
    <t>饲料标杆值</t>
  </si>
  <si>
    <t>饲料领跑值</t>
  </si>
  <si>
    <t>水泥基准值</t>
  </si>
  <si>
    <t>水泥标杆值</t>
  </si>
  <si>
    <t>水泥领跑值</t>
  </si>
  <si>
    <t>熟料基准值</t>
  </si>
  <si>
    <t>熟料标杆值</t>
  </si>
  <si>
    <t>熟料领跑值</t>
  </si>
  <si>
    <t>石灰石基准值</t>
  </si>
  <si>
    <t>石灰石标杆值</t>
  </si>
  <si>
    <t>石灰石领跑值</t>
  </si>
  <si>
    <t>石灰基准值</t>
  </si>
  <si>
    <t>石灰标杆值</t>
  </si>
  <si>
    <t>石灰领跑值</t>
  </si>
  <si>
    <t>商品混凝土基准值</t>
  </si>
  <si>
    <t>商品混凝土标杆值</t>
  </si>
  <si>
    <t>商品混凝土领跑值</t>
  </si>
  <si>
    <t>铅酸蓄电池基准值</t>
  </si>
  <si>
    <t>吨标准煤/千伏安时</t>
  </si>
  <si>
    <t>铅酸蓄电池标杆值</t>
  </si>
  <si>
    <t>铅酸蓄电池领跑值</t>
  </si>
  <si>
    <t>铝合金基准值</t>
  </si>
  <si>
    <t>铝合金标杆值</t>
  </si>
  <si>
    <t>铝合金领跑值</t>
  </si>
  <si>
    <t>硫酸基准值</t>
  </si>
  <si>
    <t>硫酸标杆值</t>
  </si>
  <si>
    <t>硫酸领跑值</t>
  </si>
  <si>
    <t>锂电池人造石墨负极材料基准值</t>
  </si>
  <si>
    <t>锂电池人造石墨负极材料标杆值</t>
  </si>
  <si>
    <t>锂电池人造石墨负极材料领跑值</t>
  </si>
  <si>
    <t>黄金基准值</t>
  </si>
  <si>
    <t>吨标准煤/千克</t>
  </si>
  <si>
    <t>黄金标杆值</t>
  </si>
  <si>
    <t>黄金领跑值</t>
  </si>
  <si>
    <t>光伏电站基准值</t>
  </si>
  <si>
    <t>吨标准煤/千瓦时</t>
  </si>
  <si>
    <t>光伏电站标杆值</t>
  </si>
  <si>
    <t>光伏电站领跑值</t>
  </si>
  <si>
    <t>工业硅基准值</t>
  </si>
  <si>
    <t>工业硅标杆值</t>
  </si>
  <si>
    <t>工业硅领跑值</t>
  </si>
  <si>
    <t>钢结构基准值</t>
  </si>
  <si>
    <t>钢结构标杆值</t>
  </si>
  <si>
    <t>钢结构领跑值</t>
  </si>
  <si>
    <t>多晶硅基准值</t>
  </si>
  <si>
    <t>多晶硅标杆值</t>
  </si>
  <si>
    <t>多晶硅领跑值</t>
  </si>
  <si>
    <t>冻肉基准值</t>
  </si>
  <si>
    <t>冻肉标杆值</t>
  </si>
  <si>
    <t>冻肉领跑值</t>
  </si>
  <si>
    <t>电解铝基准值</t>
  </si>
  <si>
    <t>电解铝标杆值</t>
  </si>
  <si>
    <t>电解铝领跑值</t>
  </si>
  <si>
    <t>电池组件基准值</t>
  </si>
  <si>
    <t>吨标准煤/千瓦</t>
  </si>
  <si>
    <t>电池组件标杆值</t>
  </si>
  <si>
    <t>电池组件领跑值</t>
  </si>
  <si>
    <t>单晶硅片基准值</t>
  </si>
  <si>
    <t>吨标准煤/万片</t>
  </si>
  <si>
    <t>单晶硅片标杆值</t>
  </si>
  <si>
    <t>单晶硅片领跑值</t>
  </si>
  <si>
    <t>蚕丝被基准值</t>
  </si>
  <si>
    <t>吨标准煤/万条</t>
  </si>
  <si>
    <t>蚕丝被标杆值</t>
  </si>
  <si>
    <t>蚕丝被领跑值</t>
  </si>
  <si>
    <t>蚕丝基准值</t>
  </si>
  <si>
    <t>蚕丝标杆值</t>
  </si>
  <si>
    <t>蚕丝领跑值</t>
  </si>
  <si>
    <t>280安时方形磷酸铁锂电芯基准值</t>
  </si>
  <si>
    <t>280安时方形磷酸铁锂电芯标杆值</t>
  </si>
  <si>
    <t>280安时方形磷酸铁锂电芯领跑值</t>
  </si>
  <si>
    <t>产品单价</t>
  </si>
  <si>
    <t>产品单价-单位</t>
  </si>
  <si>
    <t>元/立方米</t>
  </si>
  <si>
    <t>元/吨</t>
  </si>
  <si>
    <t>元/千伏安时</t>
  </si>
  <si>
    <t>元/千克</t>
  </si>
  <si>
    <t>元/千瓦时</t>
  </si>
  <si>
    <t>元/千瓦</t>
  </si>
  <si>
    <t>元/万片</t>
  </si>
  <si>
    <t>元/万条</t>
  </si>
  <si>
    <t>能耗量-实际值</t>
  </si>
  <si>
    <t>产值-实际值</t>
  </si>
  <si>
    <t>增加值-实际值</t>
  </si>
  <si>
    <t>能耗量-单位</t>
  </si>
  <si>
    <t>产值-单位</t>
  </si>
  <si>
    <t>增加值-单位</t>
  </si>
  <si>
    <t>万元</t>
  </si>
  <si>
    <t>投产时间处理</t>
  </si>
  <si>
    <t>吨标准煤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</si>
</sst>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1" xfId="5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2" borderId="1" xfId="5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176" fontId="0" fillId="0" borderId="1" xfId="11" applyNumberFormat="1" applyFont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2" fillId="0" borderId="1" xfId="50" applyFont="1" applyBorder="1" applyAlignment="1">
      <alignment horizontal="left" vertical="center"/>
    </xf>
    <xf numFmtId="0" fontId="0" fillId="0" borderId="1" xfId="50" applyBorder="1" applyAlignment="1">
      <alignment horizontal="left" vertical="center"/>
    </xf>
    <xf numFmtId="1" fontId="2" fillId="0" borderId="1" xfId="50" applyNumberFormat="1" applyFont="1" applyBorder="1" applyAlignment="1">
      <alignment horizontal="left" vertical="center"/>
    </xf>
    <xf numFmtId="0" fontId="0" fillId="0" borderId="1" xfId="50" applyBorder="1" applyAlignment="1">
      <alignment horizontal="left" vertical="center" wrapText="1"/>
    </xf>
    <xf numFmtId="177" fontId="0" fillId="0" borderId="1" xfId="50" applyNumberFormat="1" applyBorder="1" applyAlignment="1">
      <alignment horizontal="left" vertical="center"/>
    </xf>
    <xf numFmtId="177" fontId="2" fillId="0" borderId="1" xfId="50" applyNumberFormat="1" applyFont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10" fontId="0" fillId="0" borderId="0" xfId="11" applyNumberFormat="1" applyFont="1"/>
    <xf numFmtId="2" fontId="0" fillId="0" borderId="0" xfId="0" applyNumberFormat="1"/>
    <xf numFmtId="0" fontId="0" fillId="4" borderId="0" xfId="0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增加值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'模型输出-园区经济与生态资源需求预测'!$A$9:$B$9</c:f>
              <c:strCache>
                <c:ptCount val="1"/>
                <c:pt idx="0">
                  <c:v>增加值 新增产业预测值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'模型输出-园区经济与生态资源需求预测'!$C$9:$M$9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'模型输出-园区经济与生态资源需求预测'!$A$10:$B$10</c:f>
              <c:strCache>
                <c:ptCount val="1"/>
                <c:pt idx="0">
                  <c:v>增加值 存量产业预测值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'模型输出-园区经济与生态资源需求预测'!$C$10:$M$10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7838208"/>
        <c:axId val="2113447776"/>
      </c:barChart>
      <c:lineChart>
        <c:grouping val="standard"/>
        <c:varyColors val="0"/>
        <c:ser>
          <c:idx val="2"/>
          <c:order val="2"/>
          <c:tx>
            <c:strRef>
              <c:f>'模型输出-园区经济与生态资源需求预测'!$A$11:$B$11</c:f>
              <c:strCache>
                <c:ptCount val="1"/>
                <c:pt idx="0">
                  <c:v>增加值 实际值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'模型输出-园区经济与生态资源需求预测'!$C$11:$M$11</c:f>
              <c:numCache>
                <c:formatCode>General</c:formatCode>
                <c:ptCount val="11"/>
                <c:pt idx="0">
                  <c:v>129901.9123725</c:v>
                </c:pt>
                <c:pt idx="1">
                  <c:v>171172.932459581</c:v>
                </c:pt>
                <c:pt idx="2">
                  <c:v>162676.560442241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7838208"/>
        <c:axId val="2113447776"/>
      </c:lineChart>
      <c:catAx>
        <c:axId val="16978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3447776"/>
        <c:crosses val="autoZero"/>
        <c:auto val="1"/>
        <c:lblAlgn val="ctr"/>
        <c:lblOffset val="100"/>
        <c:noMultiLvlLbl val="0"/>
      </c:catAx>
      <c:valAx>
        <c:axId val="2113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333375</xdr:colOff>
      <xdr:row>42</xdr:row>
      <xdr:rowOff>0</xdr:rowOff>
    </xdr:from>
    <xdr:to>
      <xdr:col>16</xdr:col>
      <xdr:colOff>638175</xdr:colOff>
      <xdr:row>57</xdr:row>
      <xdr:rowOff>28575</xdr:rowOff>
    </xdr:to>
    <xdr:graphicFrame>
      <xdr:nvGraphicFramePr>
        <xdr:cNvPr id="4" name="图表 3"/>
        <xdr:cNvGraphicFramePr/>
      </xdr:nvGraphicFramePr>
      <xdr:xfrm>
        <a:off x="9474835" y="7645400"/>
        <a:ext cx="629158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P11"/>
  <sheetViews>
    <sheetView workbookViewId="0">
      <selection activeCell="H12" sqref="H12"/>
    </sheetView>
  </sheetViews>
  <sheetFormatPr defaultColWidth="9" defaultRowHeight="14"/>
  <cols>
    <col min="1" max="7" width="14.3583333333333" style="4" customWidth="1"/>
    <col min="8" max="9" width="13.6333333333333" customWidth="1"/>
    <col min="10" max="10" width="16.3583333333333" customWidth="1"/>
    <col min="11" max="12" width="13.8166666666667" customWidth="1"/>
    <col min="13" max="16" width="13.9083333333333" customWidth="1"/>
  </cols>
  <sheetData>
    <row r="1" spans="3:7">
      <c r="C1" s="23" t="s">
        <v>0</v>
      </c>
      <c r="D1" s="23" t="s">
        <v>0</v>
      </c>
      <c r="E1" s="23" t="s">
        <v>0</v>
      </c>
      <c r="G1" s="23" t="s">
        <v>0</v>
      </c>
    </row>
    <row r="2" ht="28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>
      <c r="A3" s="3"/>
      <c r="B3" s="4"/>
      <c r="C3" s="4"/>
      <c r="D3" s="4"/>
      <c r="E3" s="4"/>
      <c r="F3" s="5"/>
      <c r="G3" s="4"/>
      <c r="H3" t="str">
        <f>A3&amp;G3</f>
        <v/>
      </c>
      <c r="I3" t="e">
        <f>VLOOKUP(H3,'基础资料-单位产品能耗标准'!$D$2:$F$88,3,FALSE)</f>
        <v>#N/A</v>
      </c>
      <c r="J3" t="e">
        <f>VLOOKUP(H3,'基础资料-单位产品能耗标准'!$D$2:$F$88,2,FALSE)</f>
        <v>#N/A</v>
      </c>
      <c r="K3" t="e">
        <f>VLOOKUP(A3,'基础资料-经济指标'!$A$2:$E$30,3,FALSE)</f>
        <v>#N/A</v>
      </c>
      <c r="L3" t="e">
        <f>VLOOKUP(A3,'基础资料-经济指标'!$A$2:$D$30,4,FALSE)</f>
        <v>#N/A</v>
      </c>
      <c r="M3" t="e">
        <f>VLOOKUP(A3,'基础资料-经济指标'!$A$2:$E$30,5,FALSE)</f>
        <v>#N/A</v>
      </c>
      <c r="N3" t="e">
        <f>E3*I3</f>
        <v>#N/A</v>
      </c>
      <c r="O3" t="e">
        <f>E3*K3/10000</f>
        <v>#N/A</v>
      </c>
      <c r="P3" t="e">
        <f>O3*M3</f>
        <v>#N/A</v>
      </c>
    </row>
    <row r="4" spans="1:16">
      <c r="A4" s="5"/>
      <c r="B4" s="4"/>
      <c r="C4" s="4"/>
      <c r="D4" s="4"/>
      <c r="E4" s="4"/>
      <c r="F4" s="5"/>
      <c r="G4" s="4"/>
      <c r="H4" t="str">
        <f t="shared" ref="H4:H11" si="0">A4&amp;G4</f>
        <v/>
      </c>
      <c r="I4" t="e">
        <f>VLOOKUP(H4,'基础资料-单位产品能耗标准'!$D$2:$F$88,3,FALSE)</f>
        <v>#N/A</v>
      </c>
      <c r="J4" t="e">
        <f>VLOOKUP(H4,'基础资料-单位产品能耗标准'!$D$2:$F$88,2,FALSE)</f>
        <v>#N/A</v>
      </c>
      <c r="K4" t="e">
        <f>VLOOKUP(A4,'基础资料-经济指标'!$A$2:$E$30,3,FALSE)</f>
        <v>#N/A</v>
      </c>
      <c r="L4" t="e">
        <f>VLOOKUP(A4,'基础资料-经济指标'!$A$2:$D$30,4,FALSE)</f>
        <v>#N/A</v>
      </c>
      <c r="M4" t="e">
        <f>VLOOKUP(A4,'基础资料-经济指标'!$A$2:$E$30,5,FALSE)</f>
        <v>#N/A</v>
      </c>
      <c r="N4" t="e">
        <f t="shared" ref="N4:N11" si="1">E4*I4</f>
        <v>#N/A</v>
      </c>
      <c r="O4" t="e">
        <f t="shared" ref="O4:O11" si="2">E4*K4/10000</f>
        <v>#N/A</v>
      </c>
      <c r="P4" t="e">
        <f t="shared" ref="P4:P11" si="3">O4*M4</f>
        <v>#N/A</v>
      </c>
    </row>
    <row r="5" spans="1:16">
      <c r="A5" s="3"/>
      <c r="B5" s="4"/>
      <c r="C5" s="4"/>
      <c r="D5" s="4"/>
      <c r="E5" s="4"/>
      <c r="F5" s="5"/>
      <c r="G5" s="4"/>
      <c r="H5" t="str">
        <f t="shared" si="0"/>
        <v/>
      </c>
      <c r="I5" t="e">
        <f>VLOOKUP(H5,'基础资料-单位产品能耗标准'!$D$2:$F$88,3,FALSE)</f>
        <v>#N/A</v>
      </c>
      <c r="J5" t="e">
        <f>VLOOKUP(H5,'基础资料-单位产品能耗标准'!$D$2:$F$88,2,FALSE)</f>
        <v>#N/A</v>
      </c>
      <c r="K5" t="e">
        <f>VLOOKUP(A5,'基础资料-经济指标'!$A$2:$E$30,3,FALSE)</f>
        <v>#N/A</v>
      </c>
      <c r="L5" t="e">
        <f>VLOOKUP(A5,'基础资料-经济指标'!$A$2:$D$30,4,FALSE)</f>
        <v>#N/A</v>
      </c>
      <c r="M5" t="e">
        <f>VLOOKUP(A5,'基础资料-经济指标'!$A$2:$E$30,5,FALSE)</f>
        <v>#N/A</v>
      </c>
      <c r="N5" t="e">
        <f t="shared" si="1"/>
        <v>#N/A</v>
      </c>
      <c r="O5" t="e">
        <f t="shared" si="2"/>
        <v>#N/A</v>
      </c>
      <c r="P5" t="e">
        <f t="shared" si="3"/>
        <v>#N/A</v>
      </c>
    </row>
    <row r="6" spans="1:16">
      <c r="A6" s="3"/>
      <c r="B6" s="4"/>
      <c r="C6" s="4"/>
      <c r="D6" s="4"/>
      <c r="E6" s="4"/>
      <c r="F6" s="5"/>
      <c r="G6" s="4"/>
      <c r="H6" t="str">
        <f t="shared" si="0"/>
        <v/>
      </c>
      <c r="I6" t="e">
        <f>VLOOKUP(H6,'基础资料-单位产品能耗标准'!$D$2:$F$88,3,FALSE)</f>
        <v>#N/A</v>
      </c>
      <c r="J6" t="e">
        <f>VLOOKUP(H6,'基础资料-单位产品能耗标准'!$D$2:$F$88,2,FALSE)</f>
        <v>#N/A</v>
      </c>
      <c r="K6" t="e">
        <f>VLOOKUP(A6,'基础资料-经济指标'!$A$2:$E$30,3,FALSE)</f>
        <v>#N/A</v>
      </c>
      <c r="L6" t="e">
        <f>VLOOKUP(A6,'基础资料-经济指标'!$A$2:$D$30,4,FALSE)</f>
        <v>#N/A</v>
      </c>
      <c r="M6" t="e">
        <f>VLOOKUP(A6,'基础资料-经济指标'!$A$2:$E$30,5,FALSE)</f>
        <v>#N/A</v>
      </c>
      <c r="N6" t="e">
        <f t="shared" si="1"/>
        <v>#N/A</v>
      </c>
      <c r="O6" t="e">
        <f t="shared" si="2"/>
        <v>#N/A</v>
      </c>
      <c r="P6" t="e">
        <f t="shared" si="3"/>
        <v>#N/A</v>
      </c>
    </row>
    <row r="7" spans="1:16">
      <c r="A7" s="3"/>
      <c r="B7" s="4"/>
      <c r="C7" s="4"/>
      <c r="D7" s="4"/>
      <c r="E7" s="4"/>
      <c r="F7" s="5"/>
      <c r="G7" s="4"/>
      <c r="H7" t="str">
        <f t="shared" si="0"/>
        <v/>
      </c>
      <c r="I7" t="e">
        <f>VLOOKUP(H7,'基础资料-单位产品能耗标准'!$D$2:$F$88,3,FALSE)</f>
        <v>#N/A</v>
      </c>
      <c r="J7" t="e">
        <f>VLOOKUP(H7,'基础资料-单位产品能耗标准'!$D$2:$F$88,2,FALSE)</f>
        <v>#N/A</v>
      </c>
      <c r="K7" t="e">
        <f>VLOOKUP(A7,'基础资料-经济指标'!$A$2:$E$30,3,FALSE)</f>
        <v>#N/A</v>
      </c>
      <c r="L7" t="e">
        <f>VLOOKUP(A7,'基础资料-经济指标'!$A$2:$D$30,4,FALSE)</f>
        <v>#N/A</v>
      </c>
      <c r="M7" t="e">
        <f>VLOOKUP(A7,'基础资料-经济指标'!$A$2:$E$30,5,FALSE)</f>
        <v>#N/A</v>
      </c>
      <c r="N7" t="e">
        <f t="shared" si="1"/>
        <v>#N/A</v>
      </c>
      <c r="O7" t="e">
        <f t="shared" si="2"/>
        <v>#N/A</v>
      </c>
      <c r="P7" t="e">
        <f t="shared" si="3"/>
        <v>#N/A</v>
      </c>
    </row>
    <row r="8" spans="1:16">
      <c r="A8" s="3"/>
      <c r="B8" s="4"/>
      <c r="C8" s="4"/>
      <c r="D8" s="4"/>
      <c r="E8" s="4"/>
      <c r="F8" s="5"/>
      <c r="G8" s="4"/>
      <c r="H8" t="str">
        <f t="shared" si="0"/>
        <v/>
      </c>
      <c r="I8" t="e">
        <f>VLOOKUP(H8,'基础资料-单位产品能耗标准'!$D$2:$F$88,3,FALSE)</f>
        <v>#N/A</v>
      </c>
      <c r="J8" t="e">
        <f>VLOOKUP(H8,'基础资料-单位产品能耗标准'!$D$2:$F$88,2,FALSE)</f>
        <v>#N/A</v>
      </c>
      <c r="K8" t="e">
        <f>VLOOKUP(A8,'基础资料-经济指标'!$A$2:$E$30,3,FALSE)</f>
        <v>#N/A</v>
      </c>
      <c r="L8" t="e">
        <f>VLOOKUP(A8,'基础资料-经济指标'!$A$2:$D$30,4,FALSE)</f>
        <v>#N/A</v>
      </c>
      <c r="M8" t="e">
        <f>VLOOKUP(A8,'基础资料-经济指标'!$A$2:$E$30,5,FALSE)</f>
        <v>#N/A</v>
      </c>
      <c r="N8" t="e">
        <f t="shared" si="1"/>
        <v>#N/A</v>
      </c>
      <c r="O8" t="e">
        <f t="shared" si="2"/>
        <v>#N/A</v>
      </c>
      <c r="P8" t="e">
        <f t="shared" si="3"/>
        <v>#N/A</v>
      </c>
    </row>
    <row r="9" spans="1:16">
      <c r="A9" s="5"/>
      <c r="B9" s="4"/>
      <c r="C9" s="4"/>
      <c r="D9" s="4"/>
      <c r="E9" s="4"/>
      <c r="F9" s="5"/>
      <c r="G9" s="4"/>
      <c r="H9" t="str">
        <f t="shared" si="0"/>
        <v/>
      </c>
      <c r="I9" t="e">
        <f>VLOOKUP(H9,'基础资料-单位产品能耗标准'!$D$2:$F$88,3,FALSE)</f>
        <v>#N/A</v>
      </c>
      <c r="J9" t="e">
        <f>VLOOKUP(H9,'基础资料-单位产品能耗标准'!$D$2:$F$88,2,FALSE)</f>
        <v>#N/A</v>
      </c>
      <c r="K9" t="e">
        <f>VLOOKUP(A9,'基础资料-经济指标'!$A$2:$E$30,3,FALSE)</f>
        <v>#N/A</v>
      </c>
      <c r="L9" t="e">
        <f>VLOOKUP(A9,'基础资料-经济指标'!$A$2:$D$30,4,FALSE)</f>
        <v>#N/A</v>
      </c>
      <c r="M9" t="e">
        <f>VLOOKUP(A9,'基础资料-经济指标'!$A$2:$E$30,5,FALSE)</f>
        <v>#N/A</v>
      </c>
      <c r="N9" t="e">
        <f t="shared" si="1"/>
        <v>#N/A</v>
      </c>
      <c r="O9" t="e">
        <f t="shared" si="2"/>
        <v>#N/A</v>
      </c>
      <c r="P9" t="e">
        <f t="shared" si="3"/>
        <v>#N/A</v>
      </c>
    </row>
    <row r="10" spans="1:16">
      <c r="A10" s="3"/>
      <c r="B10" s="4"/>
      <c r="C10" s="4"/>
      <c r="D10" s="4"/>
      <c r="E10" s="4"/>
      <c r="F10" s="5"/>
      <c r="G10" s="4"/>
      <c r="H10" t="str">
        <f t="shared" si="0"/>
        <v/>
      </c>
      <c r="I10" t="e">
        <f>VLOOKUP(H10,'基础资料-单位产品能耗标准'!$D$2:$F$88,3,FALSE)</f>
        <v>#N/A</v>
      </c>
      <c r="J10" t="e">
        <f>VLOOKUP(H10,'基础资料-单位产品能耗标准'!$D$2:$F$88,2,FALSE)</f>
        <v>#N/A</v>
      </c>
      <c r="K10" t="e">
        <f>VLOOKUP(A10,'基础资料-经济指标'!$A$2:$E$30,3,FALSE)</f>
        <v>#N/A</v>
      </c>
      <c r="L10" t="e">
        <f>VLOOKUP(A10,'基础资料-经济指标'!$A$2:$D$30,4,FALSE)</f>
        <v>#N/A</v>
      </c>
      <c r="M10" t="e">
        <f>VLOOKUP(A10,'基础资料-经济指标'!$A$2:$E$30,5,FALSE)</f>
        <v>#N/A</v>
      </c>
      <c r="N10" t="e">
        <f t="shared" si="1"/>
        <v>#N/A</v>
      </c>
      <c r="O10" t="e">
        <f t="shared" si="2"/>
        <v>#N/A</v>
      </c>
      <c r="P10" t="e">
        <f t="shared" si="3"/>
        <v>#N/A</v>
      </c>
    </row>
    <row r="11" spans="1:16">
      <c r="A11" s="5"/>
      <c r="B11" s="4"/>
      <c r="C11" s="4"/>
      <c r="D11" s="4"/>
      <c r="E11" s="4"/>
      <c r="F11" s="5"/>
      <c r="G11" s="4"/>
      <c r="H11" t="str">
        <f>A11&amp;G11</f>
        <v/>
      </c>
      <c r="I11" t="e">
        <f>VLOOKUP(H11,'基础资料-单位产品能耗标准'!$D$2:$F$88,3,FALSE)</f>
        <v>#N/A</v>
      </c>
      <c r="J11" t="e">
        <f>VLOOKUP(H11,'基础资料-单位产品能耗标准'!$D$2:$F$88,2,FALSE)</f>
        <v>#N/A</v>
      </c>
      <c r="K11" t="e">
        <f>VLOOKUP(A11,'基础资料-经济指标'!$A$2:$E$30,3,FALSE)</f>
        <v>#N/A</v>
      </c>
      <c r="L11" t="e">
        <f>VLOOKUP(A11,'基础资料-经济指标'!$A$2:$D$30,4,FALSE)</f>
        <v>#N/A</v>
      </c>
      <c r="M11" t="e">
        <f>VLOOKUP(A11,'基础资料-经济指标'!$A$2:$E$30,5,FALSE)</f>
        <v>#N/A</v>
      </c>
      <c r="N11" t="e">
        <f t="shared" si="1"/>
        <v>#N/A</v>
      </c>
      <c r="O11" t="e">
        <f t="shared" si="2"/>
        <v>#N/A</v>
      </c>
      <c r="P11" t="e">
        <f t="shared" si="3"/>
        <v>#N/A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P36"/>
  <sheetViews>
    <sheetView tabSelected="1" zoomScale="55" zoomScaleNormal="55" workbookViewId="0">
      <selection activeCell="A3" sqref="A3:G36"/>
    </sheetView>
  </sheetViews>
  <sheetFormatPr defaultColWidth="9" defaultRowHeight="14"/>
  <cols>
    <col min="1" max="7" width="14.3583333333333" style="4" customWidth="1"/>
    <col min="8" max="8" width="13.6333333333333" customWidth="1"/>
    <col min="9" max="9" width="15.0916666666667" customWidth="1"/>
    <col min="10" max="10" width="16.3583333333333" customWidth="1"/>
    <col min="11" max="13" width="13.8166666666667" customWidth="1"/>
    <col min="14" max="16" width="13.9083333333333" customWidth="1"/>
  </cols>
  <sheetData>
    <row r="1" spans="5:7">
      <c r="E1" s="23" t="s">
        <v>0</v>
      </c>
      <c r="G1" s="23" t="s">
        <v>0</v>
      </c>
    </row>
    <row r="2" ht="28" spans="1:16">
      <c r="A2" s="2" t="s">
        <v>17</v>
      </c>
      <c r="B2" s="2" t="s">
        <v>18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8:16">
      <c r="H3" t="str">
        <f>C3&amp;G3</f>
        <v/>
      </c>
      <c r="I3" t="e">
        <f>VLOOKUP(H3,'基础资料-单位产品能耗标准'!$D$2:$F$88,3,FALSE)</f>
        <v>#N/A</v>
      </c>
      <c r="J3" t="e">
        <f>VLOOKUP(H3,'基础资料-单位产品能耗标准'!$D$2:$F$88,2,FALSE)</f>
        <v>#N/A</v>
      </c>
      <c r="K3" t="e">
        <f>VLOOKUP(C3,'基础资料-经济指标'!$A$2:$E$30,3,FALSE)</f>
        <v>#N/A</v>
      </c>
      <c r="L3" t="e">
        <f>VLOOKUP(C3,'基础资料-经济指标'!$A$2:$D$30,4,FALSE)</f>
        <v>#N/A</v>
      </c>
      <c r="M3" t="e">
        <f>VLOOKUP(C3,'基础资料-经济指标'!$A$2:$E$30,5,FALSE)</f>
        <v>#N/A</v>
      </c>
      <c r="N3" t="e">
        <f>E3*I3</f>
        <v>#N/A</v>
      </c>
      <c r="O3" t="e">
        <f>E3*K3/10000</f>
        <v>#N/A</v>
      </c>
      <c r="P3" t="e">
        <f>O3*M3</f>
        <v>#N/A</v>
      </c>
    </row>
    <row r="4" spans="8:16">
      <c r="H4" t="str">
        <f t="shared" ref="H4:H36" si="0">C4&amp;G4</f>
        <v/>
      </c>
      <c r="I4" t="e">
        <f>VLOOKUP(H4,'基础资料-单位产品能耗标准'!$D$2:$F$88,3,FALSE)</f>
        <v>#N/A</v>
      </c>
      <c r="J4" t="e">
        <f>VLOOKUP(H4,'基础资料-单位产品能耗标准'!$D$2:$F$88,2,FALSE)</f>
        <v>#N/A</v>
      </c>
      <c r="K4" t="e">
        <f>VLOOKUP(C4,'基础资料-经济指标'!$A$2:$E$30,3,FALSE)</f>
        <v>#N/A</v>
      </c>
      <c r="L4" t="e">
        <f>VLOOKUP(C4,'基础资料-经济指标'!$A$2:$D$30,4,FALSE)</f>
        <v>#N/A</v>
      </c>
      <c r="M4" t="e">
        <f>VLOOKUP(C4,'基础资料-经济指标'!$A$2:$E$30,5,FALSE)</f>
        <v>#N/A</v>
      </c>
      <c r="N4" t="e">
        <f t="shared" ref="N4:N11" si="1">E4*I4</f>
        <v>#N/A</v>
      </c>
      <c r="O4" t="e">
        <f t="shared" ref="O4:O11" si="2">E4*K4/10000</f>
        <v>#N/A</v>
      </c>
      <c r="P4" t="e">
        <f t="shared" ref="P4:P11" si="3">O4*M4</f>
        <v>#N/A</v>
      </c>
    </row>
    <row r="5" spans="8:16">
      <c r="H5" t="str">
        <f t="shared" si="0"/>
        <v/>
      </c>
      <c r="I5" t="e">
        <f>VLOOKUP(H5,'基础资料-单位产品能耗标准'!$D$2:$F$88,3,FALSE)</f>
        <v>#N/A</v>
      </c>
      <c r="J5" t="e">
        <f>VLOOKUP(H5,'基础资料-单位产品能耗标准'!$D$2:$F$88,2,FALSE)</f>
        <v>#N/A</v>
      </c>
      <c r="K5" t="e">
        <f>VLOOKUP(C5,'基础资料-经济指标'!$A$2:$E$30,3,FALSE)</f>
        <v>#N/A</v>
      </c>
      <c r="L5" t="e">
        <f>VLOOKUP(C5,'基础资料-经济指标'!$A$2:$D$30,4,FALSE)</f>
        <v>#N/A</v>
      </c>
      <c r="M5" t="e">
        <f>VLOOKUP(C5,'基础资料-经济指标'!$A$2:$E$30,5,FALSE)</f>
        <v>#N/A</v>
      </c>
      <c r="N5" t="e">
        <f t="shared" si="1"/>
        <v>#N/A</v>
      </c>
      <c r="O5" t="e">
        <f t="shared" si="2"/>
        <v>#N/A</v>
      </c>
      <c r="P5" t="e">
        <f t="shared" si="3"/>
        <v>#N/A</v>
      </c>
    </row>
    <row r="6" spans="8:16">
      <c r="H6" t="str">
        <f t="shared" si="0"/>
        <v/>
      </c>
      <c r="I6" t="e">
        <f>VLOOKUP(H6,'基础资料-单位产品能耗标准'!$D$2:$F$88,3,FALSE)</f>
        <v>#N/A</v>
      </c>
      <c r="J6" t="e">
        <f>VLOOKUP(H6,'基础资料-单位产品能耗标准'!$D$2:$F$88,2,FALSE)</f>
        <v>#N/A</v>
      </c>
      <c r="K6" t="e">
        <f>VLOOKUP(C6,'基础资料-经济指标'!$A$2:$E$30,3,FALSE)</f>
        <v>#N/A</v>
      </c>
      <c r="L6" t="e">
        <f>VLOOKUP(C6,'基础资料-经济指标'!$A$2:$D$30,4,FALSE)</f>
        <v>#N/A</v>
      </c>
      <c r="M6" t="e">
        <f>VLOOKUP(C6,'基础资料-经济指标'!$A$2:$E$30,5,FALSE)</f>
        <v>#N/A</v>
      </c>
      <c r="N6" t="e">
        <f t="shared" si="1"/>
        <v>#N/A</v>
      </c>
      <c r="O6" t="e">
        <f t="shared" si="2"/>
        <v>#N/A</v>
      </c>
      <c r="P6" t="e">
        <f t="shared" si="3"/>
        <v>#N/A</v>
      </c>
    </row>
    <row r="7" spans="8:16">
      <c r="H7" t="str">
        <f t="shared" si="0"/>
        <v/>
      </c>
      <c r="I7" t="e">
        <f>VLOOKUP(H7,'基础资料-单位产品能耗标准'!$D$2:$F$88,3,FALSE)</f>
        <v>#N/A</v>
      </c>
      <c r="J7" t="e">
        <f>VLOOKUP(H7,'基础资料-单位产品能耗标准'!$D$2:$F$88,2,FALSE)</f>
        <v>#N/A</v>
      </c>
      <c r="K7" t="e">
        <f>VLOOKUP(C7,'基础资料-经济指标'!$A$2:$E$30,3,FALSE)</f>
        <v>#N/A</v>
      </c>
      <c r="L7" t="e">
        <f>VLOOKUP(C7,'基础资料-经济指标'!$A$2:$D$30,4,FALSE)</f>
        <v>#N/A</v>
      </c>
      <c r="M7" t="e">
        <f>VLOOKUP(C7,'基础资料-经济指标'!$A$2:$E$30,5,FALSE)</f>
        <v>#N/A</v>
      </c>
      <c r="N7" t="e">
        <f t="shared" si="1"/>
        <v>#N/A</v>
      </c>
      <c r="O7" t="e">
        <f t="shared" si="2"/>
        <v>#N/A</v>
      </c>
      <c r="P7" t="e">
        <f t="shared" si="3"/>
        <v>#N/A</v>
      </c>
    </row>
    <row r="8" spans="8:16">
      <c r="H8" t="str">
        <f t="shared" si="0"/>
        <v/>
      </c>
      <c r="I8" t="e">
        <f>VLOOKUP(H8,'基础资料-单位产品能耗标准'!$D$2:$F$88,3,FALSE)</f>
        <v>#N/A</v>
      </c>
      <c r="J8" t="e">
        <f>VLOOKUP(H8,'基础资料-单位产品能耗标准'!$D$2:$F$88,2,FALSE)</f>
        <v>#N/A</v>
      </c>
      <c r="K8" t="e">
        <f>VLOOKUP(C8,'基础资料-经济指标'!$A$2:$E$30,3,FALSE)</f>
        <v>#N/A</v>
      </c>
      <c r="L8" t="e">
        <f>VLOOKUP(C8,'基础资料-经济指标'!$A$2:$D$30,4,FALSE)</f>
        <v>#N/A</v>
      </c>
      <c r="M8" t="e">
        <f>VLOOKUP(C8,'基础资料-经济指标'!$A$2:$E$30,5,FALSE)</f>
        <v>#N/A</v>
      </c>
      <c r="N8" t="e">
        <f t="shared" si="1"/>
        <v>#N/A</v>
      </c>
      <c r="O8" t="e">
        <f t="shared" si="2"/>
        <v>#N/A</v>
      </c>
      <c r="P8" t="e">
        <f t="shared" si="3"/>
        <v>#N/A</v>
      </c>
    </row>
    <row r="9" spans="8:16">
      <c r="H9" t="str">
        <f t="shared" si="0"/>
        <v/>
      </c>
      <c r="I9" t="e">
        <f>VLOOKUP(H9,'基础资料-单位产品能耗标准'!$D$2:$F$88,3,FALSE)</f>
        <v>#N/A</v>
      </c>
      <c r="J9" t="e">
        <f>VLOOKUP(H9,'基础资料-单位产品能耗标准'!$D$2:$F$88,2,FALSE)</f>
        <v>#N/A</v>
      </c>
      <c r="K9" t="e">
        <f>VLOOKUP(C9,'基础资料-经济指标'!$A$2:$E$30,3,FALSE)</f>
        <v>#N/A</v>
      </c>
      <c r="L9" t="e">
        <f>VLOOKUP(C9,'基础资料-经济指标'!$A$2:$D$30,4,FALSE)</f>
        <v>#N/A</v>
      </c>
      <c r="M9" t="e">
        <f>VLOOKUP(C9,'基础资料-经济指标'!$A$2:$E$30,5,FALSE)</f>
        <v>#N/A</v>
      </c>
      <c r="N9" t="e">
        <f t="shared" si="1"/>
        <v>#N/A</v>
      </c>
      <c r="O9" t="e">
        <f t="shared" si="2"/>
        <v>#N/A</v>
      </c>
      <c r="P9" t="e">
        <f t="shared" si="3"/>
        <v>#N/A</v>
      </c>
    </row>
    <row r="10" spans="8:16">
      <c r="H10" t="str">
        <f t="shared" si="0"/>
        <v/>
      </c>
      <c r="I10" t="e">
        <f>VLOOKUP(H10,'基础资料-单位产品能耗标准'!$D$2:$F$88,3,FALSE)</f>
        <v>#N/A</v>
      </c>
      <c r="J10" t="e">
        <f>VLOOKUP(H10,'基础资料-单位产品能耗标准'!$D$2:$F$88,2,FALSE)</f>
        <v>#N/A</v>
      </c>
      <c r="K10" t="e">
        <f>VLOOKUP(C10,'基础资料-经济指标'!$A$2:$E$30,3,FALSE)</f>
        <v>#N/A</v>
      </c>
      <c r="L10" t="e">
        <f>VLOOKUP(C10,'基础资料-经济指标'!$A$2:$D$30,4,FALSE)</f>
        <v>#N/A</v>
      </c>
      <c r="M10" t="e">
        <f>VLOOKUP(C10,'基础资料-经济指标'!$A$2:$E$30,5,FALSE)</f>
        <v>#N/A</v>
      </c>
      <c r="N10" t="e">
        <f t="shared" si="1"/>
        <v>#N/A</v>
      </c>
      <c r="O10" t="e">
        <f t="shared" si="2"/>
        <v>#N/A</v>
      </c>
      <c r="P10" t="e">
        <f t="shared" si="3"/>
        <v>#N/A</v>
      </c>
    </row>
    <row r="11" spans="8:16">
      <c r="H11" t="str">
        <f t="shared" si="0"/>
        <v/>
      </c>
      <c r="I11" t="e">
        <f>VLOOKUP(H11,'基础资料-单位产品能耗标准'!$D$2:$F$88,3,FALSE)</f>
        <v>#N/A</v>
      </c>
      <c r="J11" t="e">
        <f>VLOOKUP(H11,'基础资料-单位产品能耗标准'!$D$2:$F$88,2,FALSE)</f>
        <v>#N/A</v>
      </c>
      <c r="K11" t="e">
        <f>VLOOKUP(C11,'基础资料-经济指标'!$A$2:$E$30,3,FALSE)</f>
        <v>#N/A</v>
      </c>
      <c r="L11" t="e">
        <f>VLOOKUP(C11,'基础资料-经济指标'!$A$2:$D$30,4,FALSE)</f>
        <v>#N/A</v>
      </c>
      <c r="M11" t="e">
        <f>VLOOKUP(C11,'基础资料-经济指标'!$A$2:$E$30,5,FALSE)</f>
        <v>#N/A</v>
      </c>
      <c r="N11" t="e">
        <f t="shared" si="1"/>
        <v>#N/A</v>
      </c>
      <c r="O11" t="e">
        <f t="shared" si="2"/>
        <v>#N/A</v>
      </c>
      <c r="P11" t="e">
        <f t="shared" si="3"/>
        <v>#N/A</v>
      </c>
    </row>
    <row r="12" spans="8:16">
      <c r="H12" t="str">
        <f t="shared" si="0"/>
        <v/>
      </c>
      <c r="I12" t="e">
        <f>VLOOKUP(H12,'基础资料-单位产品能耗标准'!$D$2:$F$88,3,FALSE)</f>
        <v>#N/A</v>
      </c>
      <c r="J12" t="e">
        <f>VLOOKUP(H12,'基础资料-单位产品能耗标准'!$D$2:$F$88,2,FALSE)</f>
        <v>#N/A</v>
      </c>
      <c r="K12" t="e">
        <f>VLOOKUP(C12,'基础资料-经济指标'!$A$2:$E$30,3,FALSE)</f>
        <v>#N/A</v>
      </c>
      <c r="L12" t="e">
        <f>VLOOKUP(C12,'基础资料-经济指标'!$A$2:$D$30,4,FALSE)</f>
        <v>#N/A</v>
      </c>
      <c r="M12" t="e">
        <f>VLOOKUP(C12,'基础资料-经济指标'!$A$2:$E$30,5,FALSE)</f>
        <v>#N/A</v>
      </c>
      <c r="N12" t="e">
        <f t="shared" ref="N12:N36" si="4">E12*I12</f>
        <v>#N/A</v>
      </c>
      <c r="O12" t="e">
        <f t="shared" ref="O12:O36" si="5">E12*K12/10000</f>
        <v>#N/A</v>
      </c>
      <c r="P12" t="e">
        <f t="shared" ref="P12:P36" si="6">O12*M12</f>
        <v>#N/A</v>
      </c>
    </row>
    <row r="13" spans="8:16">
      <c r="H13" t="str">
        <f t="shared" si="0"/>
        <v/>
      </c>
      <c r="I13" t="e">
        <f>VLOOKUP(H13,'基础资料-单位产品能耗标准'!$D$2:$F$88,3,FALSE)</f>
        <v>#N/A</v>
      </c>
      <c r="J13" t="e">
        <f>VLOOKUP(H13,'基础资料-单位产品能耗标准'!$D$2:$F$88,2,FALSE)</f>
        <v>#N/A</v>
      </c>
      <c r="K13" t="e">
        <f>VLOOKUP(C13,'基础资料-经济指标'!$A$2:$E$30,3,FALSE)</f>
        <v>#N/A</v>
      </c>
      <c r="L13" t="e">
        <f>VLOOKUP(C13,'基础资料-经济指标'!$A$2:$D$30,4,FALSE)</f>
        <v>#N/A</v>
      </c>
      <c r="M13" t="e">
        <f>VLOOKUP(C13,'基础资料-经济指标'!$A$2:$E$30,5,FALSE)</f>
        <v>#N/A</v>
      </c>
      <c r="N13" t="e">
        <f t="shared" si="4"/>
        <v>#N/A</v>
      </c>
      <c r="O13" t="e">
        <f t="shared" si="5"/>
        <v>#N/A</v>
      </c>
      <c r="P13" t="e">
        <f t="shared" si="6"/>
        <v>#N/A</v>
      </c>
    </row>
    <row r="14" spans="8:16">
      <c r="H14" t="str">
        <f t="shared" si="0"/>
        <v/>
      </c>
      <c r="I14" t="e">
        <f>VLOOKUP(H14,'基础资料-单位产品能耗标准'!$D$2:$F$88,3,FALSE)</f>
        <v>#N/A</v>
      </c>
      <c r="J14" t="e">
        <f>VLOOKUP(H14,'基础资料-单位产品能耗标准'!$D$2:$F$88,2,FALSE)</f>
        <v>#N/A</v>
      </c>
      <c r="K14" t="e">
        <f>VLOOKUP(C14,'基础资料-经济指标'!$A$2:$E$30,3,FALSE)</f>
        <v>#N/A</v>
      </c>
      <c r="L14" t="e">
        <f>VLOOKUP(C14,'基础资料-经济指标'!$A$2:$D$30,4,FALSE)</f>
        <v>#N/A</v>
      </c>
      <c r="M14" t="e">
        <f>VLOOKUP(C14,'基础资料-经济指标'!$A$2:$E$30,5,FALSE)</f>
        <v>#N/A</v>
      </c>
      <c r="N14" t="e">
        <f t="shared" si="4"/>
        <v>#N/A</v>
      </c>
      <c r="O14" t="e">
        <f t="shared" si="5"/>
        <v>#N/A</v>
      </c>
      <c r="P14" t="e">
        <f t="shared" si="6"/>
        <v>#N/A</v>
      </c>
    </row>
    <row r="15" spans="8:16">
      <c r="H15" t="str">
        <f t="shared" si="0"/>
        <v/>
      </c>
      <c r="I15" t="e">
        <f>VLOOKUP(H15,'基础资料-单位产品能耗标准'!$D$2:$F$88,3,FALSE)</f>
        <v>#N/A</v>
      </c>
      <c r="J15" t="e">
        <f>VLOOKUP(H15,'基础资料-单位产品能耗标准'!$D$2:$F$88,2,FALSE)</f>
        <v>#N/A</v>
      </c>
      <c r="K15" t="e">
        <f>VLOOKUP(C15,'基础资料-经济指标'!$A$2:$E$30,3,FALSE)</f>
        <v>#N/A</v>
      </c>
      <c r="L15" t="e">
        <f>VLOOKUP(C15,'基础资料-经济指标'!$A$2:$D$30,4,FALSE)</f>
        <v>#N/A</v>
      </c>
      <c r="M15" t="e">
        <f>VLOOKUP(C15,'基础资料-经济指标'!$A$2:$E$30,5,FALSE)</f>
        <v>#N/A</v>
      </c>
      <c r="N15" t="e">
        <f t="shared" si="4"/>
        <v>#N/A</v>
      </c>
      <c r="O15" t="e">
        <f t="shared" si="5"/>
        <v>#N/A</v>
      </c>
      <c r="P15" t="e">
        <f t="shared" si="6"/>
        <v>#N/A</v>
      </c>
    </row>
    <row r="16" spans="8:16">
      <c r="H16" t="str">
        <f t="shared" si="0"/>
        <v/>
      </c>
      <c r="I16" t="e">
        <f>VLOOKUP(H16,'基础资料-单位产品能耗标准'!$D$2:$F$88,3,FALSE)</f>
        <v>#N/A</v>
      </c>
      <c r="J16" t="e">
        <f>VLOOKUP(H16,'基础资料-单位产品能耗标准'!$D$2:$F$88,2,FALSE)</f>
        <v>#N/A</v>
      </c>
      <c r="K16" t="e">
        <f>VLOOKUP(C16,'基础资料-经济指标'!$A$2:$E$30,3,FALSE)</f>
        <v>#N/A</v>
      </c>
      <c r="L16" t="e">
        <f>VLOOKUP(C16,'基础资料-经济指标'!$A$2:$D$30,4,FALSE)</f>
        <v>#N/A</v>
      </c>
      <c r="M16" t="e">
        <f>VLOOKUP(C16,'基础资料-经济指标'!$A$2:$E$30,5,FALSE)</f>
        <v>#N/A</v>
      </c>
      <c r="N16" t="e">
        <f t="shared" si="4"/>
        <v>#N/A</v>
      </c>
      <c r="O16" t="e">
        <f t="shared" si="5"/>
        <v>#N/A</v>
      </c>
      <c r="P16" t="e">
        <f t="shared" si="6"/>
        <v>#N/A</v>
      </c>
    </row>
    <row r="17" spans="8:16">
      <c r="H17" t="str">
        <f t="shared" si="0"/>
        <v/>
      </c>
      <c r="I17" t="e">
        <f>VLOOKUP(H17,'基础资料-单位产品能耗标准'!$D$2:$F$88,3,FALSE)</f>
        <v>#N/A</v>
      </c>
      <c r="J17" t="e">
        <f>VLOOKUP(H17,'基础资料-单位产品能耗标准'!$D$2:$F$88,2,FALSE)</f>
        <v>#N/A</v>
      </c>
      <c r="K17" t="e">
        <f>VLOOKUP(C17,'基础资料-经济指标'!$A$2:$E$30,3,FALSE)</f>
        <v>#N/A</v>
      </c>
      <c r="L17" t="e">
        <f>VLOOKUP(C17,'基础资料-经济指标'!$A$2:$D$30,4,FALSE)</f>
        <v>#N/A</v>
      </c>
      <c r="M17" t="e">
        <f>VLOOKUP(C17,'基础资料-经济指标'!$A$2:$E$30,5,FALSE)</f>
        <v>#N/A</v>
      </c>
      <c r="N17" t="e">
        <f t="shared" si="4"/>
        <v>#N/A</v>
      </c>
      <c r="O17" t="e">
        <f t="shared" si="5"/>
        <v>#N/A</v>
      </c>
      <c r="P17" t="e">
        <f t="shared" si="6"/>
        <v>#N/A</v>
      </c>
    </row>
    <row r="18" spans="8:16">
      <c r="H18" t="str">
        <f t="shared" si="0"/>
        <v/>
      </c>
      <c r="I18" t="e">
        <f>VLOOKUP(H18,'基础资料-单位产品能耗标准'!$D$2:$F$88,3,FALSE)</f>
        <v>#N/A</v>
      </c>
      <c r="J18" t="e">
        <f>VLOOKUP(H18,'基础资料-单位产品能耗标准'!$D$2:$F$88,2,FALSE)</f>
        <v>#N/A</v>
      </c>
      <c r="K18" t="e">
        <f>VLOOKUP(C18,'基础资料-经济指标'!$A$2:$E$30,3,FALSE)</f>
        <v>#N/A</v>
      </c>
      <c r="L18" t="e">
        <f>VLOOKUP(C18,'基础资料-经济指标'!$A$2:$D$30,4,FALSE)</f>
        <v>#N/A</v>
      </c>
      <c r="M18" t="e">
        <f>VLOOKUP(C18,'基础资料-经济指标'!$A$2:$E$30,5,FALSE)</f>
        <v>#N/A</v>
      </c>
      <c r="N18" t="e">
        <f t="shared" si="4"/>
        <v>#N/A</v>
      </c>
      <c r="O18" t="e">
        <f t="shared" si="5"/>
        <v>#N/A</v>
      </c>
      <c r="P18" t="e">
        <f t="shared" si="6"/>
        <v>#N/A</v>
      </c>
    </row>
    <row r="19" spans="8:16">
      <c r="H19" t="str">
        <f t="shared" si="0"/>
        <v/>
      </c>
      <c r="I19" t="e">
        <f>VLOOKUP(H19,'基础资料-单位产品能耗标准'!$D$2:$F$88,3,FALSE)</f>
        <v>#N/A</v>
      </c>
      <c r="J19" t="e">
        <f>VLOOKUP(H19,'基础资料-单位产品能耗标准'!$D$2:$F$88,2,FALSE)</f>
        <v>#N/A</v>
      </c>
      <c r="K19" t="e">
        <f>VLOOKUP(C19,'基础资料-经济指标'!$A$2:$E$30,3,FALSE)</f>
        <v>#N/A</v>
      </c>
      <c r="L19" t="e">
        <f>VLOOKUP(C19,'基础资料-经济指标'!$A$2:$D$30,4,FALSE)</f>
        <v>#N/A</v>
      </c>
      <c r="M19" t="e">
        <f>VLOOKUP(C19,'基础资料-经济指标'!$A$2:$E$30,5,FALSE)</f>
        <v>#N/A</v>
      </c>
      <c r="N19" t="e">
        <f t="shared" si="4"/>
        <v>#N/A</v>
      </c>
      <c r="O19" t="e">
        <f t="shared" si="5"/>
        <v>#N/A</v>
      </c>
      <c r="P19" t="e">
        <f t="shared" si="6"/>
        <v>#N/A</v>
      </c>
    </row>
    <row r="20" spans="8:16">
      <c r="H20" t="str">
        <f t="shared" si="0"/>
        <v/>
      </c>
      <c r="I20" t="e">
        <f>VLOOKUP(H20,'基础资料-单位产品能耗标准'!$D$2:$F$88,3,FALSE)</f>
        <v>#N/A</v>
      </c>
      <c r="J20" t="e">
        <f>VLOOKUP(H20,'基础资料-单位产品能耗标准'!$D$2:$F$88,2,FALSE)</f>
        <v>#N/A</v>
      </c>
      <c r="K20" t="e">
        <f>VLOOKUP(C20,'基础资料-经济指标'!$A$2:$E$30,3,FALSE)</f>
        <v>#N/A</v>
      </c>
      <c r="L20" t="e">
        <f>VLOOKUP(C20,'基础资料-经济指标'!$A$2:$D$30,4,FALSE)</f>
        <v>#N/A</v>
      </c>
      <c r="M20" t="e">
        <f>VLOOKUP(C20,'基础资料-经济指标'!$A$2:$E$30,5,FALSE)</f>
        <v>#N/A</v>
      </c>
      <c r="N20" t="e">
        <f t="shared" si="4"/>
        <v>#N/A</v>
      </c>
      <c r="O20" t="e">
        <f t="shared" si="5"/>
        <v>#N/A</v>
      </c>
      <c r="P20" t="e">
        <f t="shared" si="6"/>
        <v>#N/A</v>
      </c>
    </row>
    <row r="21" spans="8:16">
      <c r="H21" t="str">
        <f t="shared" si="0"/>
        <v/>
      </c>
      <c r="I21" t="e">
        <f>VLOOKUP(H21,'基础资料-单位产品能耗标准'!$D$2:$F$88,3,FALSE)</f>
        <v>#N/A</v>
      </c>
      <c r="J21" t="e">
        <f>VLOOKUP(H21,'基础资料-单位产品能耗标准'!$D$2:$F$88,2,FALSE)</f>
        <v>#N/A</v>
      </c>
      <c r="K21" t="e">
        <f>VLOOKUP(C21,'基础资料-经济指标'!$A$2:$E$30,3,FALSE)</f>
        <v>#N/A</v>
      </c>
      <c r="L21" t="e">
        <f>VLOOKUP(C21,'基础资料-经济指标'!$A$2:$D$30,4,FALSE)</f>
        <v>#N/A</v>
      </c>
      <c r="M21" t="e">
        <f>VLOOKUP(C21,'基础资料-经济指标'!$A$2:$E$30,5,FALSE)</f>
        <v>#N/A</v>
      </c>
      <c r="N21" t="e">
        <f t="shared" si="4"/>
        <v>#N/A</v>
      </c>
      <c r="O21" t="e">
        <f t="shared" si="5"/>
        <v>#N/A</v>
      </c>
      <c r="P21" t="e">
        <f t="shared" si="6"/>
        <v>#N/A</v>
      </c>
    </row>
    <row r="22" spans="8:16">
      <c r="H22" t="str">
        <f t="shared" si="0"/>
        <v/>
      </c>
      <c r="I22" t="e">
        <f>VLOOKUP(H22,'基础资料-单位产品能耗标准'!$D$2:$F$88,3,FALSE)</f>
        <v>#N/A</v>
      </c>
      <c r="J22" t="e">
        <f>VLOOKUP(H22,'基础资料-单位产品能耗标准'!$D$2:$F$88,2,FALSE)</f>
        <v>#N/A</v>
      </c>
      <c r="K22" t="e">
        <f>VLOOKUP(C22,'基础资料-经济指标'!$A$2:$E$30,3,FALSE)</f>
        <v>#N/A</v>
      </c>
      <c r="L22" t="e">
        <f>VLOOKUP(C22,'基础资料-经济指标'!$A$2:$D$30,4,FALSE)</f>
        <v>#N/A</v>
      </c>
      <c r="M22" t="e">
        <f>VLOOKUP(C22,'基础资料-经济指标'!$A$2:$E$30,5,FALSE)</f>
        <v>#N/A</v>
      </c>
      <c r="N22" t="e">
        <f t="shared" si="4"/>
        <v>#N/A</v>
      </c>
      <c r="O22" t="e">
        <f t="shared" si="5"/>
        <v>#N/A</v>
      </c>
      <c r="P22" t="e">
        <f t="shared" si="6"/>
        <v>#N/A</v>
      </c>
    </row>
    <row r="23" spans="8:16">
      <c r="H23" t="str">
        <f t="shared" si="0"/>
        <v/>
      </c>
      <c r="I23" t="e">
        <f>VLOOKUP(H23,'基础资料-单位产品能耗标准'!$D$2:$F$88,3,FALSE)</f>
        <v>#N/A</v>
      </c>
      <c r="J23" t="e">
        <f>VLOOKUP(H23,'基础资料-单位产品能耗标准'!$D$2:$F$88,2,FALSE)</f>
        <v>#N/A</v>
      </c>
      <c r="K23" t="e">
        <f>VLOOKUP(C23,'基础资料-经济指标'!$A$2:$E$30,3,FALSE)</f>
        <v>#N/A</v>
      </c>
      <c r="L23" t="e">
        <f>VLOOKUP(C23,'基础资料-经济指标'!$A$2:$D$30,4,FALSE)</f>
        <v>#N/A</v>
      </c>
      <c r="M23" t="e">
        <f>VLOOKUP(C23,'基础资料-经济指标'!$A$2:$E$30,5,FALSE)</f>
        <v>#N/A</v>
      </c>
      <c r="N23" t="e">
        <f t="shared" si="4"/>
        <v>#N/A</v>
      </c>
      <c r="O23" t="e">
        <f t="shared" si="5"/>
        <v>#N/A</v>
      </c>
      <c r="P23" t="e">
        <f t="shared" si="6"/>
        <v>#N/A</v>
      </c>
    </row>
    <row r="24" spans="8:16">
      <c r="H24" t="str">
        <f t="shared" si="0"/>
        <v/>
      </c>
      <c r="I24" t="e">
        <f>VLOOKUP(H24,'基础资料-单位产品能耗标准'!$D$2:$F$88,3,FALSE)</f>
        <v>#N/A</v>
      </c>
      <c r="J24" t="e">
        <f>VLOOKUP(H24,'基础资料-单位产品能耗标准'!$D$2:$F$88,2,FALSE)</f>
        <v>#N/A</v>
      </c>
      <c r="K24" t="e">
        <f>VLOOKUP(C24,'基础资料-经济指标'!$A$2:$E$30,3,FALSE)</f>
        <v>#N/A</v>
      </c>
      <c r="L24" t="e">
        <f>VLOOKUP(C24,'基础资料-经济指标'!$A$2:$D$30,4,FALSE)</f>
        <v>#N/A</v>
      </c>
      <c r="M24" t="e">
        <f>VLOOKUP(C24,'基础资料-经济指标'!$A$2:$E$30,5,FALSE)</f>
        <v>#N/A</v>
      </c>
      <c r="N24" t="e">
        <f t="shared" si="4"/>
        <v>#N/A</v>
      </c>
      <c r="O24" t="e">
        <f t="shared" si="5"/>
        <v>#N/A</v>
      </c>
      <c r="P24" t="e">
        <f t="shared" si="6"/>
        <v>#N/A</v>
      </c>
    </row>
    <row r="25" spans="8:16">
      <c r="H25" t="str">
        <f t="shared" si="0"/>
        <v/>
      </c>
      <c r="I25" t="e">
        <f>VLOOKUP(H25,'基础资料-单位产品能耗标准'!$D$2:$F$88,3,FALSE)</f>
        <v>#N/A</v>
      </c>
      <c r="J25" t="e">
        <f>VLOOKUP(H25,'基础资料-单位产品能耗标准'!$D$2:$F$88,2,FALSE)</f>
        <v>#N/A</v>
      </c>
      <c r="K25" t="e">
        <f>VLOOKUP(C25,'基础资料-经济指标'!$A$2:$E$30,3,FALSE)</f>
        <v>#N/A</v>
      </c>
      <c r="L25" t="e">
        <f>VLOOKUP(C25,'基础资料-经济指标'!$A$2:$D$30,4,FALSE)</f>
        <v>#N/A</v>
      </c>
      <c r="M25" t="e">
        <f>VLOOKUP(C25,'基础资料-经济指标'!$A$2:$E$30,5,FALSE)</f>
        <v>#N/A</v>
      </c>
      <c r="N25" t="e">
        <f t="shared" si="4"/>
        <v>#N/A</v>
      </c>
      <c r="O25" t="e">
        <f t="shared" si="5"/>
        <v>#N/A</v>
      </c>
      <c r="P25" t="e">
        <f t="shared" si="6"/>
        <v>#N/A</v>
      </c>
    </row>
    <row r="26" spans="8:16">
      <c r="H26" t="str">
        <f t="shared" si="0"/>
        <v/>
      </c>
      <c r="I26" t="e">
        <f>VLOOKUP(H26,'基础资料-单位产品能耗标准'!$D$2:$F$88,3,FALSE)</f>
        <v>#N/A</v>
      </c>
      <c r="J26" t="e">
        <f>VLOOKUP(H26,'基础资料-单位产品能耗标准'!$D$2:$F$88,2,FALSE)</f>
        <v>#N/A</v>
      </c>
      <c r="K26" t="e">
        <f>VLOOKUP(C26,'基础资料-经济指标'!$A$2:$E$30,3,FALSE)</f>
        <v>#N/A</v>
      </c>
      <c r="L26" t="e">
        <f>VLOOKUP(C26,'基础资料-经济指标'!$A$2:$D$30,4,FALSE)</f>
        <v>#N/A</v>
      </c>
      <c r="M26" t="e">
        <f>VLOOKUP(C26,'基础资料-经济指标'!$A$2:$E$30,5,FALSE)</f>
        <v>#N/A</v>
      </c>
      <c r="N26" t="e">
        <f t="shared" si="4"/>
        <v>#N/A</v>
      </c>
      <c r="O26" t="e">
        <f t="shared" si="5"/>
        <v>#N/A</v>
      </c>
      <c r="P26" t="e">
        <f t="shared" si="6"/>
        <v>#N/A</v>
      </c>
    </row>
    <row r="27" spans="8:16">
      <c r="H27" t="str">
        <f t="shared" si="0"/>
        <v/>
      </c>
      <c r="I27" t="e">
        <f>VLOOKUP(H27,'基础资料-单位产品能耗标准'!$D$2:$F$88,3,FALSE)</f>
        <v>#N/A</v>
      </c>
      <c r="J27" t="e">
        <f>VLOOKUP(H27,'基础资料-单位产品能耗标准'!$D$2:$F$88,2,FALSE)</f>
        <v>#N/A</v>
      </c>
      <c r="K27" t="e">
        <f>VLOOKUP(C27,'基础资料-经济指标'!$A$2:$E$30,3,FALSE)</f>
        <v>#N/A</v>
      </c>
      <c r="L27" t="e">
        <f>VLOOKUP(C27,'基础资料-经济指标'!$A$2:$D$30,4,FALSE)</f>
        <v>#N/A</v>
      </c>
      <c r="M27" t="e">
        <f>VLOOKUP(C27,'基础资料-经济指标'!$A$2:$E$30,5,FALSE)</f>
        <v>#N/A</v>
      </c>
      <c r="N27" t="e">
        <f t="shared" si="4"/>
        <v>#N/A</v>
      </c>
      <c r="O27" t="e">
        <f t="shared" si="5"/>
        <v>#N/A</v>
      </c>
      <c r="P27" t="e">
        <f t="shared" si="6"/>
        <v>#N/A</v>
      </c>
    </row>
    <row r="28" spans="8:16">
      <c r="H28" t="str">
        <f t="shared" si="0"/>
        <v/>
      </c>
      <c r="I28" t="e">
        <f>VLOOKUP(H28,'基础资料-单位产品能耗标准'!$D$2:$F$88,3,FALSE)</f>
        <v>#N/A</v>
      </c>
      <c r="J28" t="e">
        <f>VLOOKUP(H28,'基础资料-单位产品能耗标准'!$D$2:$F$88,2,FALSE)</f>
        <v>#N/A</v>
      </c>
      <c r="K28" t="e">
        <f>VLOOKUP(C28,'基础资料-经济指标'!$A$2:$E$30,3,FALSE)</f>
        <v>#N/A</v>
      </c>
      <c r="L28" t="e">
        <f>VLOOKUP(C28,'基础资料-经济指标'!$A$2:$D$30,4,FALSE)</f>
        <v>#N/A</v>
      </c>
      <c r="M28" t="e">
        <f>VLOOKUP(C28,'基础资料-经济指标'!$A$2:$E$30,5,FALSE)</f>
        <v>#N/A</v>
      </c>
      <c r="N28" t="e">
        <f t="shared" si="4"/>
        <v>#N/A</v>
      </c>
      <c r="O28" t="e">
        <f t="shared" si="5"/>
        <v>#N/A</v>
      </c>
      <c r="P28" t="e">
        <f t="shared" si="6"/>
        <v>#N/A</v>
      </c>
    </row>
    <row r="29" spans="8:16">
      <c r="H29" t="str">
        <f t="shared" si="0"/>
        <v/>
      </c>
      <c r="I29" t="e">
        <f>VLOOKUP(H29,'基础资料-单位产品能耗标准'!$D$2:$F$88,3,FALSE)</f>
        <v>#N/A</v>
      </c>
      <c r="J29" t="e">
        <f>VLOOKUP(H29,'基础资料-单位产品能耗标准'!$D$2:$F$88,2,FALSE)</f>
        <v>#N/A</v>
      </c>
      <c r="K29" t="e">
        <f>VLOOKUP(C29,'基础资料-经济指标'!$A$2:$E$30,3,FALSE)</f>
        <v>#N/A</v>
      </c>
      <c r="L29" t="e">
        <f>VLOOKUP(C29,'基础资料-经济指标'!$A$2:$D$30,4,FALSE)</f>
        <v>#N/A</v>
      </c>
      <c r="M29" t="e">
        <f>VLOOKUP(C29,'基础资料-经济指标'!$A$2:$E$30,5,FALSE)</f>
        <v>#N/A</v>
      </c>
      <c r="N29" t="e">
        <f t="shared" si="4"/>
        <v>#N/A</v>
      </c>
      <c r="O29" t="e">
        <f t="shared" si="5"/>
        <v>#N/A</v>
      </c>
      <c r="P29" t="e">
        <f t="shared" si="6"/>
        <v>#N/A</v>
      </c>
    </row>
    <row r="30" spans="8:16">
      <c r="H30" t="str">
        <f t="shared" si="0"/>
        <v/>
      </c>
      <c r="I30" t="e">
        <f>VLOOKUP(H30,'基础资料-单位产品能耗标准'!$D$2:$F$88,3,FALSE)</f>
        <v>#N/A</v>
      </c>
      <c r="J30" t="e">
        <f>VLOOKUP(H30,'基础资料-单位产品能耗标准'!$D$2:$F$88,2,FALSE)</f>
        <v>#N/A</v>
      </c>
      <c r="K30" t="e">
        <f>VLOOKUP(C30,'基础资料-经济指标'!$A$2:$E$30,3,FALSE)</f>
        <v>#N/A</v>
      </c>
      <c r="L30" t="e">
        <f>VLOOKUP(C30,'基础资料-经济指标'!$A$2:$D$30,4,FALSE)</f>
        <v>#N/A</v>
      </c>
      <c r="M30" t="e">
        <f>VLOOKUP(C30,'基础资料-经济指标'!$A$2:$E$30,5,FALSE)</f>
        <v>#N/A</v>
      </c>
      <c r="N30" t="e">
        <f t="shared" si="4"/>
        <v>#N/A</v>
      </c>
      <c r="O30" t="e">
        <f t="shared" si="5"/>
        <v>#N/A</v>
      </c>
      <c r="P30" t="e">
        <f t="shared" si="6"/>
        <v>#N/A</v>
      </c>
    </row>
    <row r="31" spans="8:16">
      <c r="H31" t="str">
        <f t="shared" si="0"/>
        <v/>
      </c>
      <c r="I31" t="e">
        <f>VLOOKUP(H31,'基础资料-单位产品能耗标准'!$D$2:$F$88,3,FALSE)</f>
        <v>#N/A</v>
      </c>
      <c r="J31" t="e">
        <f>VLOOKUP(H31,'基础资料-单位产品能耗标准'!$D$2:$F$88,2,FALSE)</f>
        <v>#N/A</v>
      </c>
      <c r="K31" t="e">
        <f>VLOOKUP(C31,'基础资料-经济指标'!$A$2:$E$30,3,FALSE)</f>
        <v>#N/A</v>
      </c>
      <c r="L31" t="e">
        <f>VLOOKUP(C31,'基础资料-经济指标'!$A$2:$D$30,4,FALSE)</f>
        <v>#N/A</v>
      </c>
      <c r="M31" t="e">
        <f>VLOOKUP(C31,'基础资料-经济指标'!$A$2:$E$30,5,FALSE)</f>
        <v>#N/A</v>
      </c>
      <c r="N31" t="e">
        <f t="shared" si="4"/>
        <v>#N/A</v>
      </c>
      <c r="O31" t="e">
        <f t="shared" si="5"/>
        <v>#N/A</v>
      </c>
      <c r="P31" t="e">
        <f t="shared" si="6"/>
        <v>#N/A</v>
      </c>
    </row>
    <row r="32" spans="8:16">
      <c r="H32" t="str">
        <f t="shared" si="0"/>
        <v/>
      </c>
      <c r="I32" t="e">
        <f>VLOOKUP(H32,'基础资料-单位产品能耗标准'!$D$2:$F$88,3,FALSE)</f>
        <v>#N/A</v>
      </c>
      <c r="J32" t="e">
        <f>VLOOKUP(H32,'基础资料-单位产品能耗标准'!$D$2:$F$88,2,FALSE)</f>
        <v>#N/A</v>
      </c>
      <c r="K32" t="e">
        <f>VLOOKUP(C32,'基础资料-经济指标'!$A$2:$E$30,3,FALSE)</f>
        <v>#N/A</v>
      </c>
      <c r="L32" t="e">
        <f>VLOOKUP(C32,'基础资料-经济指标'!$A$2:$D$30,4,FALSE)</f>
        <v>#N/A</v>
      </c>
      <c r="M32" t="e">
        <f>VLOOKUP(C32,'基础资料-经济指标'!$A$2:$E$30,5,FALSE)</f>
        <v>#N/A</v>
      </c>
      <c r="N32" t="e">
        <f t="shared" si="4"/>
        <v>#N/A</v>
      </c>
      <c r="O32" t="e">
        <f t="shared" si="5"/>
        <v>#N/A</v>
      </c>
      <c r="P32" t="e">
        <f t="shared" si="6"/>
        <v>#N/A</v>
      </c>
    </row>
    <row r="33" spans="8:16">
      <c r="H33" t="str">
        <f t="shared" si="0"/>
        <v/>
      </c>
      <c r="I33" t="e">
        <f>VLOOKUP(H33,'基础资料-单位产品能耗标准'!$D$2:$F$88,3,FALSE)</f>
        <v>#N/A</v>
      </c>
      <c r="J33" t="e">
        <f>VLOOKUP(H33,'基础资料-单位产品能耗标准'!$D$2:$F$88,2,FALSE)</f>
        <v>#N/A</v>
      </c>
      <c r="K33" t="e">
        <f>VLOOKUP(C33,'基础资料-经济指标'!$A$2:$E$30,3,FALSE)</f>
        <v>#N/A</v>
      </c>
      <c r="L33" t="e">
        <f>VLOOKUP(C33,'基础资料-经济指标'!$A$2:$D$30,4,FALSE)</f>
        <v>#N/A</v>
      </c>
      <c r="M33" t="e">
        <f>VLOOKUP(C33,'基础资料-经济指标'!$A$2:$E$30,5,FALSE)</f>
        <v>#N/A</v>
      </c>
      <c r="N33" t="e">
        <f t="shared" si="4"/>
        <v>#N/A</v>
      </c>
      <c r="O33" t="e">
        <f t="shared" si="5"/>
        <v>#N/A</v>
      </c>
      <c r="P33" t="e">
        <f t="shared" si="6"/>
        <v>#N/A</v>
      </c>
    </row>
    <row r="34" spans="8:16">
      <c r="H34" t="str">
        <f t="shared" si="0"/>
        <v/>
      </c>
      <c r="I34" t="e">
        <f>VLOOKUP(H34,'基础资料-单位产品能耗标准'!$D$2:$F$88,3,FALSE)</f>
        <v>#N/A</v>
      </c>
      <c r="J34" t="e">
        <f>VLOOKUP(H34,'基础资料-单位产品能耗标准'!$D$2:$F$88,2,FALSE)</f>
        <v>#N/A</v>
      </c>
      <c r="K34" t="e">
        <f>VLOOKUP(C34,'基础资料-经济指标'!$A$2:$E$30,3,FALSE)</f>
        <v>#N/A</v>
      </c>
      <c r="L34" t="e">
        <f>VLOOKUP(C34,'基础资料-经济指标'!$A$2:$D$30,4,FALSE)</f>
        <v>#N/A</v>
      </c>
      <c r="M34" t="e">
        <f>VLOOKUP(C34,'基础资料-经济指标'!$A$2:$E$30,5,FALSE)</f>
        <v>#N/A</v>
      </c>
      <c r="N34" t="e">
        <f t="shared" si="4"/>
        <v>#N/A</v>
      </c>
      <c r="O34" t="e">
        <f t="shared" si="5"/>
        <v>#N/A</v>
      </c>
      <c r="P34" t="e">
        <f t="shared" si="6"/>
        <v>#N/A</v>
      </c>
    </row>
    <row r="35" spans="8:16">
      <c r="H35" t="str">
        <f t="shared" si="0"/>
        <v/>
      </c>
      <c r="I35" t="e">
        <f>VLOOKUP(H35,'基础资料-单位产品能耗标准'!$D$2:$F$88,3,FALSE)</f>
        <v>#N/A</v>
      </c>
      <c r="J35" t="e">
        <f>VLOOKUP(H35,'基础资料-单位产品能耗标准'!$D$2:$F$88,2,FALSE)</f>
        <v>#N/A</v>
      </c>
      <c r="K35" t="e">
        <f>VLOOKUP(C35,'基础资料-经济指标'!$A$2:$E$30,3,FALSE)</f>
        <v>#N/A</v>
      </c>
      <c r="L35" t="e">
        <f>VLOOKUP(C35,'基础资料-经济指标'!$A$2:$D$30,4,FALSE)</f>
        <v>#N/A</v>
      </c>
      <c r="M35" t="e">
        <f>VLOOKUP(C35,'基础资料-经济指标'!$A$2:$E$30,5,FALSE)</f>
        <v>#N/A</v>
      </c>
      <c r="N35" t="e">
        <f t="shared" si="4"/>
        <v>#N/A</v>
      </c>
      <c r="O35" t="e">
        <f t="shared" si="5"/>
        <v>#N/A</v>
      </c>
      <c r="P35" t="e">
        <f t="shared" si="6"/>
        <v>#N/A</v>
      </c>
    </row>
    <row r="36" spans="8:16">
      <c r="H36" t="str">
        <f t="shared" si="0"/>
        <v/>
      </c>
      <c r="I36" t="e">
        <f>VLOOKUP(H36,'基础资料-单位产品能耗标准'!$D$2:$F$88,3,FALSE)</f>
        <v>#N/A</v>
      </c>
      <c r="J36" t="e">
        <f>VLOOKUP(H36,'基础资料-单位产品能耗标准'!$D$2:$F$88,2,FALSE)</f>
        <v>#N/A</v>
      </c>
      <c r="K36" t="e">
        <f>VLOOKUP(C36,'基础资料-经济指标'!$A$2:$E$30,3,FALSE)</f>
        <v>#N/A</v>
      </c>
      <c r="L36" t="e">
        <f>VLOOKUP(C36,'基础资料-经济指标'!$A$2:$D$30,4,FALSE)</f>
        <v>#N/A</v>
      </c>
      <c r="M36" t="e">
        <f>VLOOKUP(C36,'基础资料-经济指标'!$A$2:$E$30,5,FALSE)</f>
        <v>#N/A</v>
      </c>
      <c r="N36" t="e">
        <f t="shared" si="4"/>
        <v>#N/A</v>
      </c>
      <c r="O36" t="e">
        <f t="shared" si="5"/>
        <v>#N/A</v>
      </c>
      <c r="P36" t="e">
        <f t="shared" si="6"/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S11"/>
  <sheetViews>
    <sheetView zoomScale="85" zoomScaleNormal="85" workbookViewId="0">
      <selection activeCell="F9" sqref="F9"/>
    </sheetView>
  </sheetViews>
  <sheetFormatPr defaultColWidth="9" defaultRowHeight="14"/>
  <cols>
    <col min="2" max="2" width="20.725" customWidth="1"/>
    <col min="3" max="13" width="12.8916666666667"/>
    <col min="17" max="19" width="13.3583333333333" customWidth="1"/>
  </cols>
  <sheetData>
    <row r="1" spans="3:19">
      <c r="C1" s="17" t="s">
        <v>19</v>
      </c>
      <c r="D1" s="17"/>
      <c r="E1" s="17"/>
      <c r="F1" s="17"/>
      <c r="G1" s="17"/>
      <c r="H1" s="17"/>
      <c r="I1" s="17"/>
      <c r="J1" s="17"/>
      <c r="K1" s="17"/>
      <c r="L1" s="17"/>
      <c r="M1" s="17"/>
      <c r="Q1" s="17" t="s">
        <v>19</v>
      </c>
      <c r="R1" s="17"/>
      <c r="S1" s="17"/>
    </row>
    <row r="2" ht="28" spans="3:19">
      <c r="C2" s="18">
        <v>2020</v>
      </c>
      <c r="D2" s="18">
        <v>2021</v>
      </c>
      <c r="E2" s="18">
        <v>2022</v>
      </c>
      <c r="F2" s="18">
        <v>2023</v>
      </c>
      <c r="G2" s="18">
        <v>2024</v>
      </c>
      <c r="H2" s="18">
        <v>2025</v>
      </c>
      <c r="I2" s="18">
        <v>2026</v>
      </c>
      <c r="J2" s="18">
        <v>2027</v>
      </c>
      <c r="K2" s="18">
        <v>2028</v>
      </c>
      <c r="L2" s="18">
        <v>2029</v>
      </c>
      <c r="M2" s="18">
        <v>2030</v>
      </c>
      <c r="Q2" s="20" t="s">
        <v>20</v>
      </c>
      <c r="R2" s="20" t="s">
        <v>21</v>
      </c>
      <c r="S2" s="20" t="s">
        <v>22</v>
      </c>
    </row>
    <row r="3" spans="1:19">
      <c r="A3" s="19" t="s">
        <v>23</v>
      </c>
      <c r="B3" s="19" t="s">
        <v>24</v>
      </c>
      <c r="C3" t="e">
        <f>SUM('中间计算过程-增量投产时间处理'!O3:O11)</f>
        <v>#N/A</v>
      </c>
      <c r="D3" t="e">
        <f>SUM('中间计算过程-增量投产时间处理'!P3:P11)</f>
        <v>#N/A</v>
      </c>
      <c r="E3" t="e">
        <f>SUM('中间计算过程-增量投产时间处理'!Q3:Q11)</f>
        <v>#N/A</v>
      </c>
      <c r="F3" t="e">
        <f>SUM('中间计算过程-增量投产时间处理'!R3:R11)</f>
        <v>#N/A</v>
      </c>
      <c r="G3" t="e">
        <f>SUM('中间计算过程-增量投产时间处理'!S3:S11)</f>
        <v>#N/A</v>
      </c>
      <c r="H3" t="e">
        <f>SUM('中间计算过程-增量投产时间处理'!T3:T11)</f>
        <v>#N/A</v>
      </c>
      <c r="I3" t="e">
        <f>SUM('中间计算过程-增量投产时间处理'!U3:U11)</f>
        <v>#N/A</v>
      </c>
      <c r="J3" t="e">
        <f>SUM('中间计算过程-增量投产时间处理'!V3:V11)</f>
        <v>#N/A</v>
      </c>
      <c r="K3" t="e">
        <f>SUM('中间计算过程-增量投产时间处理'!W3:W11)</f>
        <v>#N/A</v>
      </c>
      <c r="L3" t="e">
        <f>SUM('中间计算过程-增量投产时间处理'!X3:X11)</f>
        <v>#N/A</v>
      </c>
      <c r="M3" t="e">
        <f>SUM('中间计算过程-增量投产时间处理'!Y3:Y11)</f>
        <v>#N/A</v>
      </c>
      <c r="Q3" s="21" t="e">
        <f>(SUM(M9:M11)/C11)^0.2-1</f>
        <v>#N/A</v>
      </c>
      <c r="R3" s="22" t="e">
        <f>M3+M4</f>
        <v>#N/A</v>
      </c>
      <c r="S3" s="22" t="e">
        <f>R3*2.7</f>
        <v>#N/A</v>
      </c>
    </row>
    <row r="4" spans="1:13">
      <c r="A4" s="19"/>
      <c r="B4" s="19" t="s">
        <v>25</v>
      </c>
      <c r="C4" t="e">
        <f>SUM('页面输入-存量产业能耗设定'!N3:N36)</f>
        <v>#N/A</v>
      </c>
      <c r="D4" t="e">
        <f>C4</f>
        <v>#N/A</v>
      </c>
      <c r="E4" t="e">
        <f t="shared" ref="E4:M4" si="0">D4</f>
        <v>#N/A</v>
      </c>
      <c r="F4" t="e">
        <f t="shared" si="0"/>
        <v>#N/A</v>
      </c>
      <c r="G4" t="e">
        <f t="shared" si="0"/>
        <v>#N/A</v>
      </c>
      <c r="H4" t="e">
        <f t="shared" si="0"/>
        <v>#N/A</v>
      </c>
      <c r="I4" t="e">
        <f t="shared" si="0"/>
        <v>#N/A</v>
      </c>
      <c r="J4" t="e">
        <f t="shared" si="0"/>
        <v>#N/A</v>
      </c>
      <c r="K4" t="e">
        <f t="shared" si="0"/>
        <v>#N/A</v>
      </c>
      <c r="L4" t="e">
        <f t="shared" si="0"/>
        <v>#N/A</v>
      </c>
      <c r="M4" t="e">
        <f t="shared" si="0"/>
        <v>#N/A</v>
      </c>
    </row>
    <row r="5" spans="1:5">
      <c r="A5" s="19"/>
      <c r="B5" s="19" t="s">
        <v>26</v>
      </c>
      <c r="C5">
        <f>SUM('中间计算过程-实际值'!F3:F45)</f>
        <v>8399818.6852924</v>
      </c>
      <c r="D5">
        <f>SUM('中间计算过程-实际值'!G3:G45)</f>
        <v>9243596.9775753</v>
      </c>
      <c r="E5">
        <f>SUM('中间计算过程-实际值'!H3:H45)</f>
        <v>6251101.26334869</v>
      </c>
    </row>
    <row r="6" spans="1:13">
      <c r="A6" s="19" t="s">
        <v>27</v>
      </c>
      <c r="B6" s="19" t="s">
        <v>24</v>
      </c>
      <c r="C6" t="e">
        <f>SUM('中间计算过程-增量投产时间处理'!AA3:AA11)</f>
        <v>#N/A</v>
      </c>
      <c r="D6" t="e">
        <f>SUM('中间计算过程-增量投产时间处理'!AB3:AB11)</f>
        <v>#N/A</v>
      </c>
      <c r="E6" t="e">
        <f>SUM('中间计算过程-增量投产时间处理'!AC3:AC11)</f>
        <v>#N/A</v>
      </c>
      <c r="F6" t="e">
        <f>SUM('中间计算过程-增量投产时间处理'!AD3:AD11)</f>
        <v>#N/A</v>
      </c>
      <c r="G6" t="e">
        <f>SUM('中间计算过程-增量投产时间处理'!AE3:AE11)</f>
        <v>#N/A</v>
      </c>
      <c r="H6" t="e">
        <f>SUM('中间计算过程-增量投产时间处理'!AF3:AF11)</f>
        <v>#N/A</v>
      </c>
      <c r="I6" t="e">
        <f>SUM('中间计算过程-增量投产时间处理'!AG3:AG11)</f>
        <v>#N/A</v>
      </c>
      <c r="J6" t="e">
        <f>SUM('中间计算过程-增量投产时间处理'!AH3:AH11)</f>
        <v>#N/A</v>
      </c>
      <c r="K6" t="e">
        <f>SUM('中间计算过程-增量投产时间处理'!AI3:AI11)</f>
        <v>#N/A</v>
      </c>
      <c r="L6" t="e">
        <f>SUM('中间计算过程-增量投产时间处理'!AJ3:AJ11)</f>
        <v>#N/A</v>
      </c>
      <c r="M6" t="e">
        <f>SUM('中间计算过程-增量投产时间处理'!AK3:AK11)</f>
        <v>#N/A</v>
      </c>
    </row>
    <row r="7" spans="1:13">
      <c r="A7" s="19"/>
      <c r="B7" s="19" t="s">
        <v>25</v>
      </c>
      <c r="C7" t="e">
        <f>SUM('页面输入-存量产业能耗设定'!O3:O36)</f>
        <v>#N/A</v>
      </c>
      <c r="D7" t="e">
        <f>C7</f>
        <v>#N/A</v>
      </c>
      <c r="E7" t="e">
        <f t="shared" ref="E7:M7" si="1">D7</f>
        <v>#N/A</v>
      </c>
      <c r="F7" t="e">
        <f t="shared" si="1"/>
        <v>#N/A</v>
      </c>
      <c r="G7" t="e">
        <f t="shared" si="1"/>
        <v>#N/A</v>
      </c>
      <c r="H7" t="e">
        <f t="shared" si="1"/>
        <v>#N/A</v>
      </c>
      <c r="I7" t="e">
        <f t="shared" si="1"/>
        <v>#N/A</v>
      </c>
      <c r="J7" t="e">
        <f t="shared" si="1"/>
        <v>#N/A</v>
      </c>
      <c r="K7" t="e">
        <f t="shared" si="1"/>
        <v>#N/A</v>
      </c>
      <c r="L7" t="e">
        <f t="shared" si="1"/>
        <v>#N/A</v>
      </c>
      <c r="M7" t="e">
        <f t="shared" si="1"/>
        <v>#N/A</v>
      </c>
    </row>
    <row r="8" spans="1:5">
      <c r="A8" s="19"/>
      <c r="B8" s="19" t="s">
        <v>26</v>
      </c>
      <c r="C8">
        <f>SUM('中间计算过程-实际值'!R3:R45)</f>
        <v>739071.44352</v>
      </c>
      <c r="D8">
        <f>SUM('中间计算过程-实际值'!S3:S45)</f>
        <v>892729.335004</v>
      </c>
      <c r="E8">
        <f>SUM('中间计算过程-实际值'!T3:T45)</f>
        <v>819897.753781</v>
      </c>
    </row>
    <row r="9" spans="1:13">
      <c r="A9" s="19" t="s">
        <v>28</v>
      </c>
      <c r="B9" s="19" t="s">
        <v>24</v>
      </c>
      <c r="C9" t="e">
        <f>SUM('中间计算过程-增量投产时间处理'!AM3:AM11)</f>
        <v>#N/A</v>
      </c>
      <c r="D9" t="e">
        <f>SUM('中间计算过程-增量投产时间处理'!AN3:AN11)</f>
        <v>#N/A</v>
      </c>
      <c r="E9" t="e">
        <f>SUM('中间计算过程-增量投产时间处理'!AO3:AO11)</f>
        <v>#N/A</v>
      </c>
      <c r="F9" t="e">
        <f>SUM('中间计算过程-增量投产时间处理'!AP3:AP11)</f>
        <v>#N/A</v>
      </c>
      <c r="G9" t="e">
        <f>SUM('中间计算过程-增量投产时间处理'!AQ3:AQ11)</f>
        <v>#N/A</v>
      </c>
      <c r="H9" t="e">
        <f>SUM('中间计算过程-增量投产时间处理'!AR3:AR11)</f>
        <v>#N/A</v>
      </c>
      <c r="I9" t="e">
        <f>SUM('中间计算过程-增量投产时间处理'!AS3:AS11)</f>
        <v>#N/A</v>
      </c>
      <c r="J9" t="e">
        <f>SUM('中间计算过程-增量投产时间处理'!AT3:AT11)</f>
        <v>#N/A</v>
      </c>
      <c r="K9" t="e">
        <f>SUM('中间计算过程-增量投产时间处理'!AU3:AU11)</f>
        <v>#N/A</v>
      </c>
      <c r="L9" t="e">
        <f>SUM('中间计算过程-增量投产时间处理'!AV3:AV11)</f>
        <v>#N/A</v>
      </c>
      <c r="M9" t="e">
        <f>SUM('中间计算过程-增量投产时间处理'!AW3:AW11)</f>
        <v>#N/A</v>
      </c>
    </row>
    <row r="10" spans="1:13">
      <c r="A10" s="19"/>
      <c r="B10" s="19" t="s">
        <v>25</v>
      </c>
      <c r="C10" t="e">
        <f>SUM('页面输入-存量产业能耗设定'!P3:P36)</f>
        <v>#N/A</v>
      </c>
      <c r="D10" t="e">
        <f>C10</f>
        <v>#N/A</v>
      </c>
      <c r="E10" t="e">
        <f t="shared" ref="E10:M10" si="2">D10</f>
        <v>#N/A</v>
      </c>
      <c r="F10" t="e">
        <f t="shared" si="2"/>
        <v>#N/A</v>
      </c>
      <c r="G10" t="e">
        <f t="shared" si="2"/>
        <v>#N/A</v>
      </c>
      <c r="H10" t="e">
        <f t="shared" si="2"/>
        <v>#N/A</v>
      </c>
      <c r="I10" t="e">
        <f t="shared" si="2"/>
        <v>#N/A</v>
      </c>
      <c r="J10" t="e">
        <f t="shared" si="2"/>
        <v>#N/A</v>
      </c>
      <c r="K10" t="e">
        <f t="shared" si="2"/>
        <v>#N/A</v>
      </c>
      <c r="L10" t="e">
        <f t="shared" si="2"/>
        <v>#N/A</v>
      </c>
      <c r="M10" t="e">
        <f t="shared" si="2"/>
        <v>#N/A</v>
      </c>
    </row>
    <row r="11" spans="1:5">
      <c r="A11" s="19"/>
      <c r="B11" s="19" t="s">
        <v>26</v>
      </c>
      <c r="C11">
        <f>SUM('中间计算过程-实际值'!AD3:AD45)</f>
        <v>129901.9123725</v>
      </c>
      <c r="D11">
        <f>SUM('中间计算过程-实际值'!AE3:AE45)</f>
        <v>171172.932459581</v>
      </c>
      <c r="E11">
        <f>SUM('中间计算过程-实际值'!AF3:AF45)</f>
        <v>162676.560442241</v>
      </c>
    </row>
  </sheetData>
  <mergeCells count="5">
    <mergeCell ref="C1:M1"/>
    <mergeCell ref="Q1:S1"/>
    <mergeCell ref="A3:A5"/>
    <mergeCell ref="A6:A8"/>
    <mergeCell ref="A9:A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C1" workbookViewId="0">
      <selection activeCell="G2" sqref="G2:G33"/>
    </sheetView>
  </sheetViews>
  <sheetFormatPr defaultColWidth="9" defaultRowHeight="14" outlineLevelCol="6"/>
  <cols>
    <col min="1" max="4" width="14.175" style="4" customWidth="1"/>
    <col min="5" max="7" width="13.8166666666667" customWidth="1"/>
  </cols>
  <sheetData>
    <row r="1" spans="1:7">
      <c r="A1" s="2" t="s">
        <v>17</v>
      </c>
      <c r="B1" s="2" t="s">
        <v>18</v>
      </c>
      <c r="C1" s="2" t="s">
        <v>1</v>
      </c>
      <c r="D1" s="2" t="s">
        <v>2</v>
      </c>
      <c r="E1" s="2" t="s">
        <v>29</v>
      </c>
      <c r="F1" s="2" t="s">
        <v>30</v>
      </c>
      <c r="G1" s="2" t="s">
        <v>31</v>
      </c>
    </row>
    <row r="2" spans="1:7">
      <c r="A2" s="11" t="s">
        <v>32</v>
      </c>
      <c r="B2" s="11" t="s">
        <v>33</v>
      </c>
      <c r="C2" s="12" t="s">
        <v>34</v>
      </c>
      <c r="D2" s="11" t="s">
        <v>35</v>
      </c>
      <c r="E2" s="12" t="s">
        <v>36</v>
      </c>
      <c r="F2" s="13">
        <v>10070000</v>
      </c>
      <c r="G2" s="11" t="s">
        <v>37</v>
      </c>
    </row>
    <row r="3" ht="28" spans="1:7">
      <c r="A3" s="14" t="s">
        <v>38</v>
      </c>
      <c r="B3" s="11" t="s">
        <v>39</v>
      </c>
      <c r="C3" s="14" t="s">
        <v>40</v>
      </c>
      <c r="D3" s="11" t="s">
        <v>41</v>
      </c>
      <c r="E3" s="12" t="s">
        <v>36</v>
      </c>
      <c r="F3" s="15">
        <v>78696</v>
      </c>
      <c r="G3" s="12" t="s">
        <v>42</v>
      </c>
    </row>
    <row r="4" ht="28" spans="1:7">
      <c r="A4" s="14" t="s">
        <v>43</v>
      </c>
      <c r="B4" s="11" t="s">
        <v>44</v>
      </c>
      <c r="C4" s="12" t="s">
        <v>45</v>
      </c>
      <c r="D4" s="11">
        <v>33340103</v>
      </c>
      <c r="E4" s="12" t="s">
        <v>46</v>
      </c>
      <c r="F4" s="16">
        <v>3449</v>
      </c>
      <c r="G4" s="12" t="s">
        <v>42</v>
      </c>
    </row>
    <row r="5" ht="42" spans="1:7">
      <c r="A5" s="14" t="s">
        <v>47</v>
      </c>
      <c r="B5" s="11" t="s">
        <v>48</v>
      </c>
      <c r="C5" s="12" t="s">
        <v>49</v>
      </c>
      <c r="D5" s="11">
        <v>3312030</v>
      </c>
      <c r="E5" s="12" t="s">
        <v>36</v>
      </c>
      <c r="F5" s="16">
        <v>153339</v>
      </c>
      <c r="G5" s="12" t="s">
        <v>42</v>
      </c>
    </row>
    <row r="6" ht="28" spans="1:7">
      <c r="A6" s="14" t="s">
        <v>50</v>
      </c>
      <c r="B6" s="11" t="s">
        <v>51</v>
      </c>
      <c r="C6" s="14" t="s">
        <v>52</v>
      </c>
      <c r="D6" s="11">
        <v>810010</v>
      </c>
      <c r="E6" s="12" t="s">
        <v>36</v>
      </c>
      <c r="F6" s="15">
        <v>38489</v>
      </c>
      <c r="G6" s="12" t="s">
        <v>42</v>
      </c>
    </row>
    <row r="7" spans="1:7">
      <c r="A7" s="11" t="s">
        <v>53</v>
      </c>
      <c r="B7" s="11" t="s">
        <v>54</v>
      </c>
      <c r="C7" s="12" t="s">
        <v>55</v>
      </c>
      <c r="D7" s="11" t="s">
        <v>56</v>
      </c>
      <c r="E7" s="12" t="s">
        <v>46</v>
      </c>
      <c r="F7" s="16">
        <v>1840.06</v>
      </c>
      <c r="G7" s="12" t="s">
        <v>42</v>
      </c>
    </row>
    <row r="8" spans="1:7">
      <c r="A8" s="11" t="s">
        <v>57</v>
      </c>
      <c r="B8" s="11" t="s">
        <v>58</v>
      </c>
      <c r="C8" s="12" t="s">
        <v>59</v>
      </c>
      <c r="D8" s="11" t="s">
        <v>60</v>
      </c>
      <c r="E8" s="12" t="s">
        <v>36</v>
      </c>
      <c r="F8" s="16">
        <v>3037</v>
      </c>
      <c r="G8" s="12" t="s">
        <v>42</v>
      </c>
    </row>
    <row r="9" spans="1:7">
      <c r="A9" s="11" t="s">
        <v>61</v>
      </c>
      <c r="B9" s="11" t="s">
        <v>62</v>
      </c>
      <c r="C9" s="12" t="s">
        <v>63</v>
      </c>
      <c r="D9" s="11" t="s">
        <v>64</v>
      </c>
      <c r="E9" s="12" t="s">
        <v>46</v>
      </c>
      <c r="F9" s="16">
        <v>4416.56</v>
      </c>
      <c r="G9" s="12" t="s">
        <v>42</v>
      </c>
    </row>
    <row r="10" spans="1:7">
      <c r="A10" s="11" t="s">
        <v>65</v>
      </c>
      <c r="B10" s="11">
        <v>750659998</v>
      </c>
      <c r="C10" s="12" t="s">
        <v>63</v>
      </c>
      <c r="D10" s="11" t="s">
        <v>64</v>
      </c>
      <c r="E10" s="12" t="s">
        <v>36</v>
      </c>
      <c r="F10" s="16">
        <v>52787</v>
      </c>
      <c r="G10" s="12" t="s">
        <v>42</v>
      </c>
    </row>
    <row r="11" spans="1:7">
      <c r="A11" s="11" t="s">
        <v>66</v>
      </c>
      <c r="B11" s="11" t="s">
        <v>67</v>
      </c>
      <c r="C11" s="12" t="s">
        <v>63</v>
      </c>
      <c r="D11" s="11" t="s">
        <v>64</v>
      </c>
      <c r="E11" s="12" t="s">
        <v>36</v>
      </c>
      <c r="F11" s="16">
        <v>73808</v>
      </c>
      <c r="G11" s="12" t="s">
        <v>42</v>
      </c>
    </row>
    <row r="12" spans="1:7">
      <c r="A12" s="11" t="s">
        <v>68</v>
      </c>
      <c r="B12" s="11" t="s">
        <v>69</v>
      </c>
      <c r="C12" s="12" t="s">
        <v>63</v>
      </c>
      <c r="D12" s="11" t="s">
        <v>64</v>
      </c>
      <c r="E12" s="12" t="s">
        <v>46</v>
      </c>
      <c r="F12" s="16">
        <v>37385.36</v>
      </c>
      <c r="G12" s="12" t="s">
        <v>42</v>
      </c>
    </row>
    <row r="13" spans="1:7">
      <c r="A13" s="11" t="s">
        <v>70</v>
      </c>
      <c r="B13" s="11" t="s">
        <v>71</v>
      </c>
      <c r="C13" s="12" t="s">
        <v>63</v>
      </c>
      <c r="D13" s="11" t="s">
        <v>64</v>
      </c>
      <c r="E13" s="12" t="s">
        <v>36</v>
      </c>
      <c r="F13" s="16">
        <v>175536</v>
      </c>
      <c r="G13" s="12" t="s">
        <v>42</v>
      </c>
    </row>
    <row r="14" ht="42" spans="1:7">
      <c r="A14" s="14" t="s">
        <v>72</v>
      </c>
      <c r="B14" s="11" t="s">
        <v>73</v>
      </c>
      <c r="C14" s="14" t="s">
        <v>74</v>
      </c>
      <c r="D14" s="11">
        <v>3011030</v>
      </c>
      <c r="E14" s="12" t="s">
        <v>36</v>
      </c>
      <c r="F14" s="15">
        <v>249339</v>
      </c>
      <c r="G14" s="12" t="s">
        <v>42</v>
      </c>
    </row>
    <row r="15" ht="28" spans="1:7">
      <c r="A15" s="14" t="s">
        <v>75</v>
      </c>
      <c r="B15" s="11" t="s">
        <v>76</v>
      </c>
      <c r="C15" s="14" t="s">
        <v>74</v>
      </c>
      <c r="D15" s="11">
        <v>3011030</v>
      </c>
      <c r="E15" s="12" t="s">
        <v>46</v>
      </c>
      <c r="F15" s="15">
        <v>1956140.91</v>
      </c>
      <c r="G15" s="12" t="s">
        <v>42</v>
      </c>
    </row>
    <row r="16" ht="42" spans="1:7">
      <c r="A16" s="14" t="s">
        <v>72</v>
      </c>
      <c r="B16" s="11" t="s">
        <v>73</v>
      </c>
      <c r="C16" s="12" t="s">
        <v>77</v>
      </c>
      <c r="D16" s="11">
        <v>3011010</v>
      </c>
      <c r="E16" s="12" t="s">
        <v>36</v>
      </c>
      <c r="F16" s="16">
        <v>110017</v>
      </c>
      <c r="G16" s="12" t="s">
        <v>42</v>
      </c>
    </row>
    <row r="17" ht="28" spans="1:7">
      <c r="A17" s="14" t="s">
        <v>75</v>
      </c>
      <c r="B17" s="11" t="s">
        <v>76</v>
      </c>
      <c r="C17" s="12" t="s">
        <v>77</v>
      </c>
      <c r="D17" s="11">
        <v>3011010</v>
      </c>
      <c r="E17" s="12" t="s">
        <v>36</v>
      </c>
      <c r="F17" s="16">
        <v>1590997.81</v>
      </c>
      <c r="G17" s="12" t="s">
        <v>42</v>
      </c>
    </row>
    <row r="18" spans="1:7">
      <c r="A18" s="11" t="s">
        <v>78</v>
      </c>
      <c r="B18" s="11" t="s">
        <v>79</v>
      </c>
      <c r="C18" s="12" t="s">
        <v>80</v>
      </c>
      <c r="D18" s="11" t="s">
        <v>81</v>
      </c>
      <c r="E18" s="12" t="s">
        <v>46</v>
      </c>
      <c r="F18" s="16">
        <v>36672</v>
      </c>
      <c r="G18" s="12" t="s">
        <v>42</v>
      </c>
    </row>
    <row r="19" spans="1:7">
      <c r="A19" s="11" t="s">
        <v>82</v>
      </c>
      <c r="B19" s="11" t="s">
        <v>83</v>
      </c>
      <c r="C19" s="12" t="s">
        <v>80</v>
      </c>
      <c r="D19" s="11" t="s">
        <v>81</v>
      </c>
      <c r="E19" s="12" t="s">
        <v>36</v>
      </c>
      <c r="F19" s="16">
        <v>927467</v>
      </c>
      <c r="G19" s="12" t="s">
        <v>42</v>
      </c>
    </row>
    <row r="20" spans="1:7">
      <c r="A20" s="11" t="s">
        <v>75</v>
      </c>
      <c r="B20" s="11" t="s">
        <v>76</v>
      </c>
      <c r="C20" s="12" t="s">
        <v>80</v>
      </c>
      <c r="D20" s="11" t="s">
        <v>81</v>
      </c>
      <c r="E20" s="12" t="s">
        <v>46</v>
      </c>
      <c r="F20" s="16">
        <v>33871.9</v>
      </c>
      <c r="G20" s="12" t="s">
        <v>42</v>
      </c>
    </row>
    <row r="21" spans="1:7">
      <c r="A21" s="11" t="s">
        <v>84</v>
      </c>
      <c r="B21" s="11" t="s">
        <v>85</v>
      </c>
      <c r="C21" s="12" t="s">
        <v>80</v>
      </c>
      <c r="D21" s="11" t="s">
        <v>81</v>
      </c>
      <c r="E21" s="12" t="s">
        <v>36</v>
      </c>
      <c r="F21" s="16">
        <v>464756.31</v>
      </c>
      <c r="G21" s="12" t="s">
        <v>42</v>
      </c>
    </row>
    <row r="22" spans="1:7">
      <c r="A22" s="11" t="s">
        <v>86</v>
      </c>
      <c r="B22" s="11" t="s">
        <v>87</v>
      </c>
      <c r="C22" s="12" t="s">
        <v>88</v>
      </c>
      <c r="D22" s="11" t="s">
        <v>89</v>
      </c>
      <c r="E22" s="12" t="s">
        <v>46</v>
      </c>
      <c r="F22" s="16">
        <v>70784.3</v>
      </c>
      <c r="G22" s="12" t="s">
        <v>42</v>
      </c>
    </row>
    <row r="23" ht="28" spans="1:7">
      <c r="A23" s="14" t="s">
        <v>90</v>
      </c>
      <c r="B23" s="11" t="s">
        <v>91</v>
      </c>
      <c r="C23" s="12" t="s">
        <v>92</v>
      </c>
      <c r="D23" s="11" t="s">
        <v>93</v>
      </c>
      <c r="E23" s="12" t="s">
        <v>46</v>
      </c>
      <c r="F23" s="16">
        <v>70680</v>
      </c>
      <c r="G23" s="12" t="s">
        <v>37</v>
      </c>
    </row>
    <row r="24" ht="28" spans="1:7">
      <c r="A24" s="14" t="s">
        <v>94</v>
      </c>
      <c r="B24" s="11" t="s">
        <v>95</v>
      </c>
      <c r="C24" s="12" t="s">
        <v>92</v>
      </c>
      <c r="D24" s="11" t="s">
        <v>93</v>
      </c>
      <c r="E24" s="12" t="s">
        <v>46</v>
      </c>
      <c r="F24" s="16">
        <v>50262.1</v>
      </c>
      <c r="G24" s="12" t="s">
        <v>37</v>
      </c>
    </row>
    <row r="25" ht="28" spans="1:7">
      <c r="A25" s="14" t="s">
        <v>96</v>
      </c>
      <c r="B25" s="11" t="s">
        <v>97</v>
      </c>
      <c r="C25" s="14" t="s">
        <v>98</v>
      </c>
      <c r="D25" s="11" t="s">
        <v>99</v>
      </c>
      <c r="E25" s="12" t="s">
        <v>36</v>
      </c>
      <c r="F25" s="15">
        <v>31741</v>
      </c>
      <c r="G25" s="11" t="s">
        <v>100</v>
      </c>
    </row>
    <row r="26" ht="42" spans="1:7">
      <c r="A26" s="14" t="s">
        <v>47</v>
      </c>
      <c r="B26" s="11" t="s">
        <v>48</v>
      </c>
      <c r="C26" s="14" t="s">
        <v>101</v>
      </c>
      <c r="D26" s="11" t="s">
        <v>102</v>
      </c>
      <c r="E26" s="12" t="s">
        <v>36</v>
      </c>
      <c r="F26" s="15">
        <v>15844</v>
      </c>
      <c r="G26" s="12" t="s">
        <v>42</v>
      </c>
    </row>
    <row r="27" ht="28" spans="1:7">
      <c r="A27" s="14" t="s">
        <v>50</v>
      </c>
      <c r="B27" s="11" t="s">
        <v>51</v>
      </c>
      <c r="C27" s="14" t="s">
        <v>101</v>
      </c>
      <c r="D27" s="11" t="s">
        <v>102</v>
      </c>
      <c r="E27" s="12" t="s">
        <v>36</v>
      </c>
      <c r="F27" s="15">
        <v>61642</v>
      </c>
      <c r="G27" s="12" t="s">
        <v>42</v>
      </c>
    </row>
    <row r="28" ht="28" spans="1:7">
      <c r="A28" s="14" t="s">
        <v>103</v>
      </c>
      <c r="B28" s="11" t="s">
        <v>104</v>
      </c>
      <c r="C28" s="14" t="s">
        <v>105</v>
      </c>
      <c r="D28" s="11" t="s">
        <v>106</v>
      </c>
      <c r="E28" s="12" t="s">
        <v>46</v>
      </c>
      <c r="F28" s="15">
        <v>1062.45</v>
      </c>
      <c r="G28" s="12" t="s">
        <v>107</v>
      </c>
    </row>
    <row r="29" ht="42" spans="1:7">
      <c r="A29" s="14" t="s">
        <v>108</v>
      </c>
      <c r="B29" s="11" t="s">
        <v>109</v>
      </c>
      <c r="C29" s="12" t="s">
        <v>110</v>
      </c>
      <c r="D29" s="11" t="s">
        <v>111</v>
      </c>
      <c r="E29" s="12" t="s">
        <v>112</v>
      </c>
      <c r="F29" s="16">
        <v>56907.37</v>
      </c>
      <c r="G29" s="12" t="s">
        <v>42</v>
      </c>
    </row>
    <row r="30" ht="56" spans="1:7">
      <c r="A30" s="14" t="s">
        <v>113</v>
      </c>
      <c r="B30" s="11" t="s">
        <v>114</v>
      </c>
      <c r="C30" s="12" t="s">
        <v>110</v>
      </c>
      <c r="D30" s="11" t="s">
        <v>111</v>
      </c>
      <c r="E30" s="12" t="s">
        <v>112</v>
      </c>
      <c r="F30" s="16">
        <v>95034.56</v>
      </c>
      <c r="G30" s="12" t="s">
        <v>42</v>
      </c>
    </row>
    <row r="31" ht="28" spans="1:7">
      <c r="A31" s="14" t="s">
        <v>115</v>
      </c>
      <c r="B31" s="11" t="s">
        <v>116</v>
      </c>
      <c r="C31" s="12" t="s">
        <v>117</v>
      </c>
      <c r="D31" s="11" t="s">
        <v>118</v>
      </c>
      <c r="E31" s="12" t="s">
        <v>46</v>
      </c>
      <c r="F31" s="16">
        <v>449.6</v>
      </c>
      <c r="G31" s="12" t="s">
        <v>42</v>
      </c>
    </row>
    <row r="32" ht="28" spans="1:7">
      <c r="A32" s="14" t="s">
        <v>119</v>
      </c>
      <c r="B32" s="11" t="s">
        <v>120</v>
      </c>
      <c r="C32" s="12" t="s">
        <v>121</v>
      </c>
      <c r="D32" s="11" t="s">
        <v>122</v>
      </c>
      <c r="E32" s="12" t="s">
        <v>36</v>
      </c>
      <c r="F32" s="16">
        <v>2.28</v>
      </c>
      <c r="G32" s="12" t="s">
        <v>123</v>
      </c>
    </row>
    <row r="33" ht="28" spans="1:7">
      <c r="A33" s="14" t="s">
        <v>119</v>
      </c>
      <c r="B33" s="11" t="s">
        <v>120</v>
      </c>
      <c r="C33" s="12" t="s">
        <v>124</v>
      </c>
      <c r="D33" s="11" t="s">
        <v>125</v>
      </c>
      <c r="E33" s="12" t="s">
        <v>36</v>
      </c>
      <c r="F33" s="16">
        <v>251.44</v>
      </c>
      <c r="G33" s="12" t="s">
        <v>42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zoomScale="70" zoomScaleNormal="70" topLeftCell="A24" workbookViewId="0">
      <selection activeCell="E57" sqref="E57"/>
    </sheetView>
  </sheetViews>
  <sheetFormatPr defaultColWidth="9" defaultRowHeight="14"/>
  <cols>
    <col min="1" max="4" width="14.175" style="4" customWidth="1"/>
    <col min="5" max="5" width="12" customWidth="1"/>
  </cols>
  <sheetData>
    <row r="1" spans="6:49">
      <c r="F1" s="6" t="s">
        <v>126</v>
      </c>
      <c r="G1" s="6"/>
      <c r="H1" s="6"/>
      <c r="I1" s="6"/>
      <c r="J1" s="6"/>
      <c r="K1" s="6"/>
      <c r="L1" s="6"/>
      <c r="M1" s="6"/>
      <c r="N1" s="6"/>
      <c r="O1" s="6"/>
      <c r="P1" s="6"/>
      <c r="Q1" s="6" t="s">
        <v>127</v>
      </c>
      <c r="R1" s="6"/>
      <c r="S1" s="6"/>
      <c r="T1" s="6"/>
      <c r="U1" s="6"/>
      <c r="V1" s="6"/>
      <c r="W1" s="6"/>
      <c r="X1" s="6"/>
      <c r="Y1" s="6"/>
      <c r="Z1" s="6"/>
      <c r="AA1" s="6"/>
      <c r="AB1" s="6" t="s">
        <v>128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10" t="s">
        <v>129</v>
      </c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>
      <c r="A2" s="2" t="s">
        <v>17</v>
      </c>
      <c r="B2" s="2" t="s">
        <v>18</v>
      </c>
      <c r="C2" s="2" t="s">
        <v>1</v>
      </c>
      <c r="D2" s="2" t="s">
        <v>2</v>
      </c>
      <c r="E2" s="2" t="s">
        <v>6</v>
      </c>
      <c r="F2" s="2">
        <v>2020</v>
      </c>
      <c r="G2" s="2">
        <v>2021</v>
      </c>
      <c r="H2" s="2">
        <v>2022</v>
      </c>
      <c r="I2" s="2">
        <v>2023</v>
      </c>
      <c r="J2" s="2">
        <v>2024</v>
      </c>
      <c r="K2" s="2">
        <v>2025</v>
      </c>
      <c r="L2" s="2">
        <v>2026</v>
      </c>
      <c r="M2" s="2">
        <v>2027</v>
      </c>
      <c r="N2" s="2">
        <v>2028</v>
      </c>
      <c r="O2" s="2">
        <v>2029</v>
      </c>
      <c r="P2" s="2">
        <v>2030</v>
      </c>
      <c r="Q2" s="2">
        <v>2020</v>
      </c>
      <c r="R2" s="2">
        <v>2021</v>
      </c>
      <c r="S2" s="2">
        <v>2022</v>
      </c>
      <c r="T2" s="2">
        <v>2023</v>
      </c>
      <c r="U2" s="2">
        <v>2024</v>
      </c>
      <c r="V2" s="2">
        <v>2025</v>
      </c>
      <c r="W2" s="2">
        <v>2026</v>
      </c>
      <c r="X2" s="2">
        <v>2027</v>
      </c>
      <c r="Y2" s="2">
        <v>2028</v>
      </c>
      <c r="Z2" s="2">
        <v>2029</v>
      </c>
      <c r="AA2" s="2">
        <v>2030</v>
      </c>
      <c r="AB2" s="2">
        <v>2020</v>
      </c>
      <c r="AC2" s="2">
        <v>2021</v>
      </c>
      <c r="AD2" s="2">
        <v>2022</v>
      </c>
      <c r="AE2" s="2">
        <v>2023</v>
      </c>
      <c r="AF2" s="2">
        <v>2024</v>
      </c>
      <c r="AG2" s="2">
        <v>2025</v>
      </c>
      <c r="AH2" s="2">
        <v>2026</v>
      </c>
      <c r="AI2" s="2">
        <v>2027</v>
      </c>
      <c r="AJ2" s="2">
        <v>2028</v>
      </c>
      <c r="AK2" s="2">
        <v>2029</v>
      </c>
      <c r="AL2" s="2">
        <v>2030</v>
      </c>
      <c r="AM2" s="2">
        <v>2020</v>
      </c>
      <c r="AN2" s="2">
        <v>2021</v>
      </c>
      <c r="AO2" s="2">
        <v>2022</v>
      </c>
      <c r="AP2" s="2">
        <v>2023</v>
      </c>
      <c r="AQ2" s="2">
        <v>2024</v>
      </c>
      <c r="AR2" s="2">
        <v>2025</v>
      </c>
      <c r="AS2" s="2">
        <v>2026</v>
      </c>
      <c r="AT2" s="2">
        <v>2027</v>
      </c>
      <c r="AU2" s="2">
        <v>2028</v>
      </c>
      <c r="AV2" s="2">
        <v>2029</v>
      </c>
      <c r="AW2" s="2">
        <v>2030</v>
      </c>
    </row>
    <row r="3" ht="28" spans="1:41">
      <c r="A3" s="4" t="s">
        <v>32</v>
      </c>
      <c r="B3" s="4" t="s">
        <v>33</v>
      </c>
      <c r="C3" s="4" t="s">
        <v>34</v>
      </c>
      <c r="D3" s="4" t="s">
        <v>35</v>
      </c>
      <c r="E3" t="s">
        <v>37</v>
      </c>
      <c r="F3" s="9">
        <v>10770000</v>
      </c>
      <c r="G3" s="9">
        <v>12110000</v>
      </c>
      <c r="H3" s="9">
        <v>10070000</v>
      </c>
      <c r="Q3">
        <v>0.2379</v>
      </c>
      <c r="R3">
        <v>0.22093023255814</v>
      </c>
      <c r="S3">
        <v>0.2294125</v>
      </c>
      <c r="AB3">
        <v>3.6</v>
      </c>
      <c r="AC3">
        <v>3.6</v>
      </c>
      <c r="AD3">
        <v>3.67</v>
      </c>
      <c r="AM3">
        <v>0.451</v>
      </c>
      <c r="AN3">
        <v>0.451</v>
      </c>
      <c r="AO3">
        <v>0.451</v>
      </c>
    </row>
    <row r="4" ht="28" spans="1:41">
      <c r="A4" s="4" t="s">
        <v>38</v>
      </c>
      <c r="B4" s="4" t="s">
        <v>39</v>
      </c>
      <c r="C4" s="4" t="s">
        <v>40</v>
      </c>
      <c r="D4" s="4" t="s">
        <v>41</v>
      </c>
      <c r="E4" t="s">
        <v>42</v>
      </c>
      <c r="F4" s="9" t="s">
        <v>130</v>
      </c>
      <c r="G4" s="9" t="s">
        <v>131</v>
      </c>
      <c r="H4">
        <v>78696</v>
      </c>
      <c r="Q4">
        <v>0.42021</v>
      </c>
      <c r="R4">
        <v>0.425357632053991</v>
      </c>
      <c r="S4">
        <v>0.422212928047242</v>
      </c>
      <c r="AB4">
        <v>4187</v>
      </c>
      <c r="AC4">
        <v>4835</v>
      </c>
      <c r="AD4">
        <v>3350</v>
      </c>
      <c r="AM4">
        <v>0.168</v>
      </c>
      <c r="AN4">
        <v>0.168</v>
      </c>
      <c r="AO4">
        <v>0.168</v>
      </c>
    </row>
    <row r="5" ht="28" spans="1:41">
      <c r="A5" s="4" t="s">
        <v>43</v>
      </c>
      <c r="B5" s="4" t="s">
        <v>44</v>
      </c>
      <c r="C5" s="4" t="s">
        <v>45</v>
      </c>
      <c r="D5" s="4">
        <v>33340103</v>
      </c>
      <c r="E5" t="s">
        <v>42</v>
      </c>
      <c r="F5" s="9" t="s">
        <v>132</v>
      </c>
      <c r="G5" s="9" t="s">
        <v>133</v>
      </c>
      <c r="H5" s="9" t="s">
        <v>134</v>
      </c>
      <c r="Q5">
        <v>1.7402</v>
      </c>
      <c r="R5">
        <v>1.73930830039525</v>
      </c>
      <c r="S5">
        <v>1.70689476284584</v>
      </c>
      <c r="AB5">
        <v>21600</v>
      </c>
      <c r="AC5">
        <v>24400</v>
      </c>
      <c r="AD5">
        <v>24490</v>
      </c>
      <c r="AM5">
        <v>0.184</v>
      </c>
      <c r="AN5">
        <v>0.184</v>
      </c>
      <c r="AO5">
        <v>0.184</v>
      </c>
    </row>
    <row r="6" ht="42" spans="1:41">
      <c r="A6" s="4" t="s">
        <v>47</v>
      </c>
      <c r="B6" s="4" t="s">
        <v>48</v>
      </c>
      <c r="C6" s="4" t="s">
        <v>49</v>
      </c>
      <c r="D6" s="4">
        <v>3312030</v>
      </c>
      <c r="E6" t="s">
        <v>42</v>
      </c>
      <c r="F6" s="9" t="s">
        <v>135</v>
      </c>
      <c r="G6" s="9" t="s">
        <v>136</v>
      </c>
      <c r="H6" s="9" t="s">
        <v>137</v>
      </c>
      <c r="Q6">
        <v>1.7402</v>
      </c>
      <c r="R6">
        <v>1.73930830039525</v>
      </c>
      <c r="S6">
        <v>1.70689476284584</v>
      </c>
      <c r="AB6">
        <v>21600</v>
      </c>
      <c r="AC6">
        <v>24400</v>
      </c>
      <c r="AD6">
        <v>24490</v>
      </c>
      <c r="AM6">
        <v>0.184</v>
      </c>
      <c r="AN6">
        <v>0.184</v>
      </c>
      <c r="AO6">
        <v>0.184</v>
      </c>
    </row>
    <row r="7" ht="28" spans="1:41">
      <c r="A7" s="4" t="s">
        <v>50</v>
      </c>
      <c r="B7" s="4" t="s">
        <v>51</v>
      </c>
      <c r="C7" s="4" t="s">
        <v>52</v>
      </c>
      <c r="D7" s="4">
        <v>810010</v>
      </c>
      <c r="E7" t="s">
        <v>42</v>
      </c>
      <c r="F7" s="9" t="s">
        <v>138</v>
      </c>
      <c r="G7" s="9" t="s">
        <v>139</v>
      </c>
      <c r="H7">
        <v>38489</v>
      </c>
      <c r="Q7">
        <v>0.0022428</v>
      </c>
      <c r="R7">
        <v>0.002136</v>
      </c>
      <c r="S7">
        <v>0.002136</v>
      </c>
      <c r="AB7">
        <v>934</v>
      </c>
      <c r="AC7">
        <v>974.81</v>
      </c>
      <c r="AD7">
        <v>820</v>
      </c>
      <c r="AM7">
        <v>0.35</v>
      </c>
      <c r="AN7">
        <v>0.35</v>
      </c>
      <c r="AO7">
        <v>0.35</v>
      </c>
    </row>
    <row r="8" ht="28" spans="1:41">
      <c r="A8" s="4" t="s">
        <v>53</v>
      </c>
      <c r="B8" s="4" t="s">
        <v>54</v>
      </c>
      <c r="C8" s="4" t="s">
        <v>55</v>
      </c>
      <c r="D8" s="4" t="s">
        <v>56</v>
      </c>
      <c r="E8" t="s">
        <v>42</v>
      </c>
      <c r="F8" s="9" t="s">
        <v>140</v>
      </c>
      <c r="G8" s="9" t="s">
        <v>141</v>
      </c>
      <c r="H8" s="9" t="s">
        <v>142</v>
      </c>
      <c r="Q8">
        <v>3.6914</v>
      </c>
      <c r="R8">
        <v>3.65295640754348</v>
      </c>
      <c r="S8">
        <v>3.42383685660054</v>
      </c>
      <c r="AB8">
        <v>15250</v>
      </c>
      <c r="AC8">
        <v>15850</v>
      </c>
      <c r="AD8">
        <v>16325</v>
      </c>
      <c r="AM8">
        <v>0.184</v>
      </c>
      <c r="AN8">
        <v>0.184</v>
      </c>
      <c r="AO8">
        <v>0.184</v>
      </c>
    </row>
    <row r="9" ht="28" spans="1:41">
      <c r="A9" s="4" t="s">
        <v>57</v>
      </c>
      <c r="B9" s="4" t="s">
        <v>58</v>
      </c>
      <c r="C9" s="4" t="s">
        <v>59</v>
      </c>
      <c r="D9" s="4" t="s">
        <v>60</v>
      </c>
      <c r="E9" t="s">
        <v>42</v>
      </c>
      <c r="F9" s="9" t="s">
        <v>143</v>
      </c>
      <c r="G9" s="9" t="s">
        <v>144</v>
      </c>
      <c r="H9" s="9" t="s">
        <v>145</v>
      </c>
      <c r="Q9">
        <v>0.03739</v>
      </c>
      <c r="R9">
        <v>0.0363568773234201</v>
      </c>
      <c r="S9">
        <v>0.03696625</v>
      </c>
      <c r="AB9">
        <v>13367</v>
      </c>
      <c r="AC9">
        <v>16570</v>
      </c>
      <c r="AD9">
        <v>15898</v>
      </c>
      <c r="AM9">
        <v>0.174</v>
      </c>
      <c r="AN9">
        <v>0.174</v>
      </c>
      <c r="AO9">
        <v>0.174</v>
      </c>
    </row>
    <row r="10" ht="28" spans="1:41">
      <c r="A10" s="4" t="s">
        <v>65</v>
      </c>
      <c r="B10" s="4">
        <v>750659998</v>
      </c>
      <c r="C10" s="4" t="s">
        <v>63</v>
      </c>
      <c r="D10" s="4" t="s">
        <v>64</v>
      </c>
      <c r="E10" t="s">
        <v>42</v>
      </c>
      <c r="F10" s="9" t="s">
        <v>146</v>
      </c>
      <c r="G10" s="9" t="s">
        <v>147</v>
      </c>
      <c r="H10" s="9" t="s">
        <v>148</v>
      </c>
      <c r="Q10">
        <v>12</v>
      </c>
      <c r="R10">
        <v>11</v>
      </c>
      <c r="S10">
        <v>10</v>
      </c>
      <c r="AB10">
        <v>3400</v>
      </c>
      <c r="AC10">
        <v>3876</v>
      </c>
      <c r="AD10">
        <v>3569</v>
      </c>
      <c r="AM10">
        <v>0.063</v>
      </c>
      <c r="AN10">
        <v>0.063</v>
      </c>
      <c r="AO10">
        <v>0.063</v>
      </c>
    </row>
    <row r="11" ht="28" spans="1:41">
      <c r="A11" s="4" t="s">
        <v>61</v>
      </c>
      <c r="B11" s="4" t="s">
        <v>62</v>
      </c>
      <c r="C11" s="4" t="s">
        <v>63</v>
      </c>
      <c r="D11" s="4" t="s">
        <v>64</v>
      </c>
      <c r="E11" s="4" t="s">
        <v>42</v>
      </c>
      <c r="F11" s="9" t="s">
        <v>149</v>
      </c>
      <c r="G11" s="9" t="s">
        <v>150</v>
      </c>
      <c r="H11" s="9" t="s">
        <v>151</v>
      </c>
      <c r="Q11">
        <v>13</v>
      </c>
      <c r="R11">
        <v>12</v>
      </c>
      <c r="S11">
        <v>11</v>
      </c>
      <c r="AB11">
        <v>3400</v>
      </c>
      <c r="AC11">
        <v>3876</v>
      </c>
      <c r="AD11">
        <v>3569</v>
      </c>
      <c r="AM11">
        <v>0.063</v>
      </c>
      <c r="AN11">
        <v>0.063</v>
      </c>
      <c r="AO11">
        <v>0.063</v>
      </c>
    </row>
    <row r="12" ht="28" spans="1:41">
      <c r="A12" s="4" t="s">
        <v>66</v>
      </c>
      <c r="B12" s="4" t="s">
        <v>67</v>
      </c>
      <c r="C12" s="4" t="s">
        <v>63</v>
      </c>
      <c r="D12" s="4" t="s">
        <v>64</v>
      </c>
      <c r="E12" s="4" t="s">
        <v>42</v>
      </c>
      <c r="F12" s="9" t="s">
        <v>152</v>
      </c>
      <c r="G12" s="9" t="s">
        <v>153</v>
      </c>
      <c r="H12" s="9" t="s">
        <v>154</v>
      </c>
      <c r="Q12">
        <v>12</v>
      </c>
      <c r="R12">
        <v>11</v>
      </c>
      <c r="S12">
        <v>10</v>
      </c>
      <c r="AB12">
        <v>3400</v>
      </c>
      <c r="AC12">
        <v>3876</v>
      </c>
      <c r="AD12">
        <v>3569</v>
      </c>
      <c r="AM12">
        <v>0.063</v>
      </c>
      <c r="AN12">
        <v>0.063</v>
      </c>
      <c r="AO12">
        <v>0.063</v>
      </c>
    </row>
    <row r="13" ht="28" spans="1:41">
      <c r="A13" s="4" t="s">
        <v>70</v>
      </c>
      <c r="B13" s="4" t="s">
        <v>71</v>
      </c>
      <c r="C13" s="4" t="s">
        <v>63</v>
      </c>
      <c r="D13" s="4" t="s">
        <v>64</v>
      </c>
      <c r="E13" s="4" t="s">
        <v>42</v>
      </c>
      <c r="F13" s="9" t="s">
        <v>155</v>
      </c>
      <c r="G13" s="9" t="s">
        <v>156</v>
      </c>
      <c r="H13" s="9" t="s">
        <v>157</v>
      </c>
      <c r="Q13">
        <v>11</v>
      </c>
      <c r="R13">
        <v>10</v>
      </c>
      <c r="S13">
        <v>9</v>
      </c>
      <c r="AB13">
        <v>3400</v>
      </c>
      <c r="AC13">
        <v>3876</v>
      </c>
      <c r="AD13">
        <v>3569</v>
      </c>
      <c r="AM13">
        <v>0.063</v>
      </c>
      <c r="AN13">
        <v>0.063</v>
      </c>
      <c r="AO13">
        <v>0.063</v>
      </c>
    </row>
    <row r="14" ht="28" spans="1:41">
      <c r="A14" s="4" t="s">
        <v>68</v>
      </c>
      <c r="B14" s="4" t="s">
        <v>69</v>
      </c>
      <c r="C14" s="4" t="s">
        <v>63</v>
      </c>
      <c r="D14" s="4" t="s">
        <v>64</v>
      </c>
      <c r="E14" t="s">
        <v>42</v>
      </c>
      <c r="F14">
        <v>0</v>
      </c>
      <c r="G14">
        <v>0</v>
      </c>
      <c r="H14" s="9" t="s">
        <v>158</v>
      </c>
      <c r="Q14">
        <v>12.5</v>
      </c>
      <c r="R14">
        <v>11.5</v>
      </c>
      <c r="S14">
        <v>10.5</v>
      </c>
      <c r="AB14">
        <v>3400</v>
      </c>
      <c r="AC14">
        <v>3876</v>
      </c>
      <c r="AD14">
        <v>3569</v>
      </c>
      <c r="AM14">
        <v>0.063</v>
      </c>
      <c r="AN14">
        <v>0.063</v>
      </c>
      <c r="AO14">
        <v>0.063</v>
      </c>
    </row>
    <row r="15" ht="28" spans="1:41">
      <c r="A15" s="4" t="s">
        <v>75</v>
      </c>
      <c r="B15" s="4" t="s">
        <v>76</v>
      </c>
      <c r="C15" s="4" t="s">
        <v>74</v>
      </c>
      <c r="D15" s="4">
        <v>3011030</v>
      </c>
      <c r="E15" t="s">
        <v>42</v>
      </c>
      <c r="F15" s="9" t="s">
        <v>159</v>
      </c>
      <c r="G15" s="9" t="s">
        <v>160</v>
      </c>
      <c r="H15">
        <v>1956140.91</v>
      </c>
      <c r="Q15">
        <v>0.084</v>
      </c>
      <c r="R15">
        <v>0.0862226388011605</v>
      </c>
      <c r="S15">
        <v>0.0846423456010316</v>
      </c>
      <c r="AB15">
        <v>428</v>
      </c>
      <c r="AC15">
        <v>500</v>
      </c>
      <c r="AD15">
        <v>434</v>
      </c>
      <c r="AM15">
        <v>0.398</v>
      </c>
      <c r="AN15">
        <v>0.398</v>
      </c>
      <c r="AO15">
        <v>0.398</v>
      </c>
    </row>
    <row r="16" ht="42" spans="1:41">
      <c r="A16" s="4" t="s">
        <v>72</v>
      </c>
      <c r="B16" s="4" t="s">
        <v>73</v>
      </c>
      <c r="C16" s="4" t="s">
        <v>74</v>
      </c>
      <c r="D16" s="4">
        <v>3011030</v>
      </c>
      <c r="E16" t="s">
        <v>42</v>
      </c>
      <c r="F16" s="9" t="s">
        <v>161</v>
      </c>
      <c r="G16" s="9" t="s">
        <v>162</v>
      </c>
      <c r="H16">
        <v>249339</v>
      </c>
      <c r="Q16">
        <v>0.0756</v>
      </c>
      <c r="R16">
        <v>0.072</v>
      </c>
      <c r="S16">
        <v>0.072</v>
      </c>
      <c r="AB16">
        <v>428</v>
      </c>
      <c r="AC16">
        <v>500</v>
      </c>
      <c r="AD16">
        <v>434</v>
      </c>
      <c r="AM16">
        <v>0.398</v>
      </c>
      <c r="AN16">
        <v>0.398</v>
      </c>
      <c r="AO16">
        <v>0.398</v>
      </c>
    </row>
    <row r="17" ht="42" spans="1:41">
      <c r="A17" s="4" t="s">
        <v>72</v>
      </c>
      <c r="B17" s="4" t="s">
        <v>73</v>
      </c>
      <c r="C17" s="4" t="s">
        <v>77</v>
      </c>
      <c r="D17" s="4">
        <v>3011010</v>
      </c>
      <c r="E17" t="s">
        <v>42</v>
      </c>
      <c r="F17" s="9" t="s">
        <v>163</v>
      </c>
      <c r="G17" s="9" t="s">
        <v>164</v>
      </c>
      <c r="H17" s="9" t="s">
        <v>165</v>
      </c>
      <c r="Q17">
        <v>0.095</v>
      </c>
      <c r="R17">
        <v>0.092</v>
      </c>
      <c r="S17">
        <v>0.0905</v>
      </c>
      <c r="AB17">
        <v>260</v>
      </c>
      <c r="AC17">
        <v>185</v>
      </c>
      <c r="AD17">
        <v>141</v>
      </c>
      <c r="AM17">
        <v>0.333</v>
      </c>
      <c r="AN17">
        <v>0.333</v>
      </c>
      <c r="AO17">
        <v>0.333</v>
      </c>
    </row>
    <row r="18" ht="28" spans="1:41">
      <c r="A18" s="4" t="s">
        <v>75</v>
      </c>
      <c r="B18" s="4" t="s">
        <v>76</v>
      </c>
      <c r="C18" s="4" t="s">
        <v>77</v>
      </c>
      <c r="D18" s="4">
        <v>3011010</v>
      </c>
      <c r="E18" t="s">
        <v>42</v>
      </c>
      <c r="F18" s="9" t="s">
        <v>166</v>
      </c>
      <c r="G18" s="9" t="s">
        <v>167</v>
      </c>
      <c r="H18" s="9" t="s">
        <v>168</v>
      </c>
      <c r="Q18">
        <v>0.09</v>
      </c>
      <c r="R18">
        <v>0.088</v>
      </c>
      <c r="S18">
        <v>0.087</v>
      </c>
      <c r="AB18">
        <v>260</v>
      </c>
      <c r="AC18">
        <v>185</v>
      </c>
      <c r="AD18">
        <v>141</v>
      </c>
      <c r="AM18">
        <v>0.333</v>
      </c>
      <c r="AN18">
        <v>0.333</v>
      </c>
      <c r="AO18">
        <v>0.333</v>
      </c>
    </row>
    <row r="19" ht="28" spans="1:41">
      <c r="A19" s="4" t="s">
        <v>78</v>
      </c>
      <c r="B19" s="4" t="s">
        <v>79</v>
      </c>
      <c r="C19" s="4" t="s">
        <v>80</v>
      </c>
      <c r="D19" s="4" t="s">
        <v>81</v>
      </c>
      <c r="E19" t="s">
        <v>42</v>
      </c>
      <c r="F19" s="9" t="s">
        <v>169</v>
      </c>
      <c r="G19" s="9" t="s">
        <v>170</v>
      </c>
      <c r="H19" s="9" t="s">
        <v>171</v>
      </c>
      <c r="Q19">
        <v>0.0023</v>
      </c>
      <c r="R19">
        <v>0.00211543483938365</v>
      </c>
      <c r="S19">
        <v>0.0022</v>
      </c>
      <c r="AB19">
        <v>160</v>
      </c>
      <c r="AC19">
        <v>145</v>
      </c>
      <c r="AD19">
        <v>150</v>
      </c>
      <c r="AM19">
        <v>0.138</v>
      </c>
      <c r="AN19">
        <v>0.138</v>
      </c>
      <c r="AO19">
        <v>0.138</v>
      </c>
    </row>
    <row r="20" ht="28" spans="1:41">
      <c r="A20" s="4" t="s">
        <v>84</v>
      </c>
      <c r="B20" s="4" t="s">
        <v>85</v>
      </c>
      <c r="C20" s="4" t="s">
        <v>80</v>
      </c>
      <c r="D20" s="4" t="s">
        <v>81</v>
      </c>
      <c r="E20" t="s">
        <v>42</v>
      </c>
      <c r="F20" s="9" t="s">
        <v>172</v>
      </c>
      <c r="G20" s="9" t="s">
        <v>173</v>
      </c>
      <c r="H20" s="9" t="s">
        <v>174</v>
      </c>
      <c r="Q20">
        <v>0.0031</v>
      </c>
      <c r="R20">
        <v>0.00283685204283947</v>
      </c>
      <c r="S20">
        <v>0.0029</v>
      </c>
      <c r="AB20">
        <v>160</v>
      </c>
      <c r="AC20">
        <v>145</v>
      </c>
      <c r="AD20">
        <v>150</v>
      </c>
      <c r="AM20">
        <v>0.138</v>
      </c>
      <c r="AN20">
        <v>0.138</v>
      </c>
      <c r="AO20">
        <v>0.138</v>
      </c>
    </row>
    <row r="21" ht="28" spans="1:41">
      <c r="A21" s="4" t="s">
        <v>75</v>
      </c>
      <c r="B21" s="4" t="s">
        <v>76</v>
      </c>
      <c r="C21" s="4" t="s">
        <v>80</v>
      </c>
      <c r="D21" s="4" t="s">
        <v>81</v>
      </c>
      <c r="E21" t="s">
        <v>42</v>
      </c>
      <c r="F21">
        <v>0</v>
      </c>
      <c r="G21" s="9" t="s">
        <v>175</v>
      </c>
      <c r="H21" s="9" t="s">
        <v>176</v>
      </c>
      <c r="Q21">
        <v>0.0028</v>
      </c>
      <c r="R21">
        <v>0.002692459</v>
      </c>
      <c r="S21">
        <v>0.0026375</v>
      </c>
      <c r="AB21">
        <v>160</v>
      </c>
      <c r="AC21">
        <v>145</v>
      </c>
      <c r="AD21">
        <v>150</v>
      </c>
      <c r="AM21">
        <v>0.138</v>
      </c>
      <c r="AN21">
        <v>0.138</v>
      </c>
      <c r="AO21">
        <v>0.138</v>
      </c>
    </row>
    <row r="22" ht="28" spans="1:41">
      <c r="A22" s="4" t="s">
        <v>82</v>
      </c>
      <c r="B22" s="4" t="s">
        <v>83</v>
      </c>
      <c r="C22" s="4" t="s">
        <v>80</v>
      </c>
      <c r="D22" s="4" t="s">
        <v>81</v>
      </c>
      <c r="E22" t="s">
        <v>42</v>
      </c>
      <c r="F22">
        <v>0</v>
      </c>
      <c r="G22">
        <v>0</v>
      </c>
      <c r="H22" s="9" t="s">
        <v>177</v>
      </c>
      <c r="Q22">
        <v>0.0025</v>
      </c>
      <c r="R22">
        <v>0.002319584</v>
      </c>
      <c r="S22">
        <v>0.002375</v>
      </c>
      <c r="AB22">
        <v>160</v>
      </c>
      <c r="AC22">
        <v>145</v>
      </c>
      <c r="AD22">
        <v>150</v>
      </c>
      <c r="AM22">
        <v>0.138</v>
      </c>
      <c r="AN22">
        <v>0.138</v>
      </c>
      <c r="AO22">
        <v>0.138</v>
      </c>
    </row>
    <row r="23" ht="28" spans="1:41">
      <c r="A23" s="4" t="s">
        <v>86</v>
      </c>
      <c r="B23" s="4" t="s">
        <v>87</v>
      </c>
      <c r="C23" s="4" t="s">
        <v>88</v>
      </c>
      <c r="D23" s="4" t="s">
        <v>89</v>
      </c>
      <c r="E23" t="s">
        <v>42</v>
      </c>
      <c r="F23">
        <v>0</v>
      </c>
      <c r="G23">
        <v>0</v>
      </c>
      <c r="H23" s="9" t="s">
        <v>178</v>
      </c>
      <c r="Q23">
        <v>0.1292</v>
      </c>
      <c r="R23">
        <v>0.127858506576156</v>
      </c>
      <c r="S23">
        <v>0.0125</v>
      </c>
      <c r="AB23">
        <v>370</v>
      </c>
      <c r="AC23">
        <v>420</v>
      </c>
      <c r="AD23">
        <v>400</v>
      </c>
      <c r="AM23">
        <v>0.333</v>
      </c>
      <c r="AN23">
        <v>0.333</v>
      </c>
      <c r="AO23">
        <v>0.333</v>
      </c>
    </row>
    <row r="24" ht="28" spans="1:41">
      <c r="A24" s="4" t="s">
        <v>90</v>
      </c>
      <c r="B24" s="4" t="s">
        <v>91</v>
      </c>
      <c r="C24" s="4" t="s">
        <v>92</v>
      </c>
      <c r="D24" s="4" t="s">
        <v>93</v>
      </c>
      <c r="E24" t="s">
        <v>37</v>
      </c>
      <c r="F24" s="9" t="s">
        <v>179</v>
      </c>
      <c r="G24" s="9" t="s">
        <v>180</v>
      </c>
      <c r="H24" s="9" t="s">
        <v>181</v>
      </c>
      <c r="Q24">
        <v>0.00369455653075003</v>
      </c>
      <c r="R24">
        <v>0.00369455653075003</v>
      </c>
      <c r="S24">
        <v>0.00344523696440628</v>
      </c>
      <c r="AB24">
        <v>472</v>
      </c>
      <c r="AC24">
        <v>250</v>
      </c>
      <c r="AD24">
        <v>320</v>
      </c>
      <c r="AM24">
        <v>0.138</v>
      </c>
      <c r="AN24">
        <v>0.138</v>
      </c>
      <c r="AO24">
        <v>0.138</v>
      </c>
    </row>
    <row r="25" ht="28" spans="1:41">
      <c r="A25" s="4" t="s">
        <v>94</v>
      </c>
      <c r="B25" s="4" t="s">
        <v>95</v>
      </c>
      <c r="C25" s="4" t="s">
        <v>92</v>
      </c>
      <c r="D25" s="4" t="s">
        <v>93</v>
      </c>
      <c r="E25" t="s">
        <v>37</v>
      </c>
      <c r="F25" s="9" t="s">
        <v>182</v>
      </c>
      <c r="G25" s="9" t="s">
        <v>183</v>
      </c>
      <c r="H25" s="9" t="s">
        <v>184</v>
      </c>
      <c r="Q25">
        <v>0.00272991543340381</v>
      </c>
      <c r="R25">
        <v>0.00272991543340381</v>
      </c>
      <c r="S25">
        <v>0.00260117600422833</v>
      </c>
      <c r="AB25">
        <v>472</v>
      </c>
      <c r="AC25">
        <v>250</v>
      </c>
      <c r="AD25">
        <v>320</v>
      </c>
      <c r="AM25">
        <v>0.138</v>
      </c>
      <c r="AN25">
        <v>0.138</v>
      </c>
      <c r="AO25">
        <v>0.138</v>
      </c>
    </row>
    <row r="26" ht="28" spans="1:41">
      <c r="A26" s="4" t="s">
        <v>90</v>
      </c>
      <c r="B26" s="4" t="s">
        <v>91</v>
      </c>
      <c r="C26" s="4" t="s">
        <v>92</v>
      </c>
      <c r="D26" s="4" t="s">
        <v>93</v>
      </c>
      <c r="E26" t="s">
        <v>37</v>
      </c>
      <c r="F26" s="9" t="s">
        <v>179</v>
      </c>
      <c r="G26" s="9" t="s">
        <v>180</v>
      </c>
      <c r="H26" s="9" t="s">
        <v>181</v>
      </c>
      <c r="Q26">
        <v>0.00369455653075003</v>
      </c>
      <c r="R26">
        <v>0.00369455653075003</v>
      </c>
      <c r="S26">
        <v>0.00344523696440628</v>
      </c>
      <c r="AB26">
        <v>472</v>
      </c>
      <c r="AC26">
        <v>250</v>
      </c>
      <c r="AD26">
        <v>320</v>
      </c>
      <c r="AM26">
        <v>0.138</v>
      </c>
      <c r="AN26">
        <v>0.138</v>
      </c>
      <c r="AO26">
        <v>0.138</v>
      </c>
    </row>
    <row r="27" ht="28" spans="1:41">
      <c r="A27" s="4" t="s">
        <v>94</v>
      </c>
      <c r="B27" s="4" t="s">
        <v>95</v>
      </c>
      <c r="C27" s="4" t="s">
        <v>92</v>
      </c>
      <c r="D27" s="4" t="s">
        <v>93</v>
      </c>
      <c r="E27" t="s">
        <v>37</v>
      </c>
      <c r="F27" s="9" t="s">
        <v>182</v>
      </c>
      <c r="G27" s="9" t="s">
        <v>183</v>
      </c>
      <c r="H27" s="9" t="s">
        <v>184</v>
      </c>
      <c r="Q27">
        <v>0.00272991543340381</v>
      </c>
      <c r="R27">
        <v>0.00272991543340381</v>
      </c>
      <c r="S27">
        <v>0.00260117600422833</v>
      </c>
      <c r="AB27">
        <v>472</v>
      </c>
      <c r="AC27">
        <v>250</v>
      </c>
      <c r="AD27">
        <v>320</v>
      </c>
      <c r="AM27">
        <v>0.138</v>
      </c>
      <c r="AN27">
        <v>0.138</v>
      </c>
      <c r="AO27">
        <v>0.138</v>
      </c>
    </row>
    <row r="28" ht="28" spans="1:41">
      <c r="A28" s="4" t="s">
        <v>96</v>
      </c>
      <c r="B28" s="4" t="s">
        <v>97</v>
      </c>
      <c r="C28" s="4" t="s">
        <v>98</v>
      </c>
      <c r="D28" s="4" t="s">
        <v>99</v>
      </c>
      <c r="E28" t="s">
        <v>100</v>
      </c>
      <c r="F28" s="9" t="s">
        <v>185</v>
      </c>
      <c r="G28" s="9" t="s">
        <v>186</v>
      </c>
      <c r="H28">
        <v>31741</v>
      </c>
      <c r="Q28">
        <v>0.008064</v>
      </c>
      <c r="R28">
        <v>0.0102498770808457</v>
      </c>
      <c r="S28">
        <v>0.00992864244573999</v>
      </c>
      <c r="AB28">
        <v>450</v>
      </c>
      <c r="AC28">
        <v>440</v>
      </c>
      <c r="AD28">
        <v>440</v>
      </c>
      <c r="AM28">
        <v>0.1647</v>
      </c>
      <c r="AN28">
        <v>0.1647</v>
      </c>
      <c r="AO28">
        <v>0.1647</v>
      </c>
    </row>
    <row r="29" ht="42" spans="1:41">
      <c r="A29" s="4" t="s">
        <v>47</v>
      </c>
      <c r="B29" s="4" t="s">
        <v>48</v>
      </c>
      <c r="C29" s="4" t="s">
        <v>101</v>
      </c>
      <c r="D29" s="4" t="s">
        <v>102</v>
      </c>
      <c r="E29" t="s">
        <v>42</v>
      </c>
      <c r="F29" s="9" t="s">
        <v>187</v>
      </c>
      <c r="G29" s="9" t="s">
        <v>188</v>
      </c>
      <c r="H29">
        <v>15844</v>
      </c>
      <c r="Q29">
        <v>0.021</v>
      </c>
      <c r="R29">
        <v>0.034</v>
      </c>
      <c r="S29">
        <v>0.03225</v>
      </c>
      <c r="AB29">
        <v>322</v>
      </c>
      <c r="AC29">
        <v>645</v>
      </c>
      <c r="AD29">
        <v>292</v>
      </c>
      <c r="AM29">
        <v>0.2966</v>
      </c>
      <c r="AN29">
        <v>0.2966</v>
      </c>
      <c r="AO29">
        <v>0.2966</v>
      </c>
    </row>
    <row r="30" ht="28" spans="1:41">
      <c r="A30" s="4" t="s">
        <v>50</v>
      </c>
      <c r="B30" s="4" t="s">
        <v>51</v>
      </c>
      <c r="C30" s="4" t="s">
        <v>101</v>
      </c>
      <c r="D30" s="4" t="s">
        <v>102</v>
      </c>
      <c r="E30" t="s">
        <v>42</v>
      </c>
      <c r="F30" s="9" t="s">
        <v>189</v>
      </c>
      <c r="G30" s="9" t="s">
        <v>190</v>
      </c>
      <c r="H30">
        <v>61642</v>
      </c>
      <c r="Q30">
        <v>0.021</v>
      </c>
      <c r="R30">
        <v>0.034</v>
      </c>
      <c r="S30">
        <v>0.03225</v>
      </c>
      <c r="AB30">
        <v>322</v>
      </c>
      <c r="AC30">
        <v>645</v>
      </c>
      <c r="AD30">
        <v>292</v>
      </c>
      <c r="AM30">
        <v>0.2966</v>
      </c>
      <c r="AN30">
        <v>0.2966</v>
      </c>
      <c r="AO30">
        <v>0.2966</v>
      </c>
    </row>
    <row r="31" ht="28" spans="1:41">
      <c r="A31" s="4" t="s">
        <v>103</v>
      </c>
      <c r="B31" s="4" t="s">
        <v>104</v>
      </c>
      <c r="C31" s="4" t="s">
        <v>105</v>
      </c>
      <c r="D31" s="4" t="s">
        <v>106</v>
      </c>
      <c r="E31" t="s">
        <v>107</v>
      </c>
      <c r="F31" s="9" t="s">
        <v>191</v>
      </c>
      <c r="G31" s="9" t="s">
        <v>192</v>
      </c>
      <c r="H31">
        <v>1062.45</v>
      </c>
      <c r="Q31">
        <v>0.0003612454398914</v>
      </c>
      <c r="R31">
        <v>0.000342089759904975</v>
      </c>
      <c r="S31">
        <v>0.0002184</v>
      </c>
      <c r="AB31">
        <v>385840</v>
      </c>
      <c r="AC31">
        <v>368530</v>
      </c>
      <c r="AD31">
        <v>409000</v>
      </c>
      <c r="AM31">
        <v>0.376</v>
      </c>
      <c r="AN31">
        <v>0.376</v>
      </c>
      <c r="AO31">
        <v>0.376</v>
      </c>
    </row>
    <row r="32" ht="56" spans="1:41">
      <c r="A32" s="4" t="s">
        <v>113</v>
      </c>
      <c r="B32" s="4" t="s">
        <v>114</v>
      </c>
      <c r="C32" s="4" t="s">
        <v>110</v>
      </c>
      <c r="D32" s="4" t="s">
        <v>111</v>
      </c>
      <c r="E32" t="s">
        <v>42</v>
      </c>
      <c r="F32" s="9" t="s">
        <v>193</v>
      </c>
      <c r="G32" s="9" t="s">
        <v>194</v>
      </c>
      <c r="H32" s="9" t="s">
        <v>195</v>
      </c>
      <c r="Q32">
        <v>0.06</v>
      </c>
      <c r="R32">
        <v>0.05</v>
      </c>
      <c r="S32">
        <v>0.04</v>
      </c>
      <c r="AB32">
        <v>4156</v>
      </c>
      <c r="AC32">
        <v>4268</v>
      </c>
      <c r="AD32">
        <v>3826</v>
      </c>
      <c r="AM32">
        <v>0.094</v>
      </c>
      <c r="AN32">
        <v>0.094</v>
      </c>
      <c r="AO32">
        <v>0.094</v>
      </c>
    </row>
    <row r="33" ht="42" spans="1:41">
      <c r="A33" s="4" t="s">
        <v>108</v>
      </c>
      <c r="B33" s="4" t="s">
        <v>109</v>
      </c>
      <c r="C33" s="4" t="s">
        <v>110</v>
      </c>
      <c r="D33" s="4" t="s">
        <v>111</v>
      </c>
      <c r="E33" t="s">
        <v>42</v>
      </c>
      <c r="F33" s="9" t="s">
        <v>196</v>
      </c>
      <c r="G33" s="9" t="s">
        <v>197</v>
      </c>
      <c r="H33" s="9" t="s">
        <v>198</v>
      </c>
      <c r="Q33">
        <v>0.06</v>
      </c>
      <c r="R33">
        <v>0.05</v>
      </c>
      <c r="S33">
        <v>0.04</v>
      </c>
      <c r="AB33">
        <v>4156</v>
      </c>
      <c r="AC33">
        <v>4268</v>
      </c>
      <c r="AD33">
        <v>3826</v>
      </c>
      <c r="AM33">
        <v>0.094</v>
      </c>
      <c r="AN33">
        <v>0.094</v>
      </c>
      <c r="AO33">
        <v>0.094</v>
      </c>
    </row>
    <row r="34" ht="28" spans="1:41">
      <c r="A34" s="4" t="s">
        <v>115</v>
      </c>
      <c r="B34" s="4" t="s">
        <v>116</v>
      </c>
      <c r="C34" s="4" t="s">
        <v>117</v>
      </c>
      <c r="D34" s="4" t="s">
        <v>118</v>
      </c>
      <c r="E34" t="s">
        <v>42</v>
      </c>
      <c r="F34" s="9" t="s">
        <v>199</v>
      </c>
      <c r="G34" s="9" t="s">
        <v>200</v>
      </c>
      <c r="H34" s="9" t="s">
        <v>201</v>
      </c>
      <c r="Q34">
        <v>0.04807</v>
      </c>
      <c r="R34">
        <v>0.0469323671497585</v>
      </c>
      <c r="S34">
        <v>0.08862375</v>
      </c>
      <c r="AB34">
        <v>38000</v>
      </c>
      <c r="AC34">
        <v>35000</v>
      </c>
      <c r="AD34">
        <v>40000</v>
      </c>
      <c r="AM34">
        <v>0.129</v>
      </c>
      <c r="AN34">
        <v>0.129</v>
      </c>
      <c r="AO34">
        <v>0.129</v>
      </c>
    </row>
    <row r="35" ht="28" spans="1:41">
      <c r="A35" s="4" t="s">
        <v>119</v>
      </c>
      <c r="B35" s="4" t="s">
        <v>120</v>
      </c>
      <c r="C35" s="4" t="s">
        <v>121</v>
      </c>
      <c r="D35" s="4" t="s">
        <v>122</v>
      </c>
      <c r="E35" t="s">
        <v>123</v>
      </c>
      <c r="F35" s="9" t="s">
        <v>202</v>
      </c>
      <c r="G35" s="9" t="s">
        <v>203</v>
      </c>
      <c r="H35" s="9" t="s">
        <v>204</v>
      </c>
      <c r="Q35">
        <v>1.6822</v>
      </c>
      <c r="R35">
        <v>1.65522429448866</v>
      </c>
      <c r="S35">
        <v>1.6518875</v>
      </c>
      <c r="AB35">
        <v>4000000</v>
      </c>
      <c r="AC35">
        <v>3800000</v>
      </c>
      <c r="AD35">
        <v>3500000</v>
      </c>
      <c r="AM35">
        <v>0.3324</v>
      </c>
      <c r="AN35">
        <v>0.3324</v>
      </c>
      <c r="AO35">
        <v>0.3324</v>
      </c>
    </row>
    <row r="36" ht="28" spans="1:41">
      <c r="A36" s="4" t="s">
        <v>119</v>
      </c>
      <c r="B36" s="4" t="s">
        <v>120</v>
      </c>
      <c r="C36" s="4" t="s">
        <v>124</v>
      </c>
      <c r="D36" s="4" t="s">
        <v>125</v>
      </c>
      <c r="E36" t="s">
        <v>42</v>
      </c>
      <c r="F36" s="9" t="s">
        <v>205</v>
      </c>
      <c r="G36" s="9" t="s">
        <v>206</v>
      </c>
      <c r="H36" s="9" t="s">
        <v>207</v>
      </c>
      <c r="Q36">
        <v>1.9762</v>
      </c>
      <c r="R36">
        <v>1.9705051124865</v>
      </c>
      <c r="S36">
        <v>1.9319625</v>
      </c>
      <c r="AB36">
        <v>500000</v>
      </c>
      <c r="AC36">
        <v>620000</v>
      </c>
      <c r="AD36">
        <v>480000</v>
      </c>
      <c r="AM36">
        <v>0.114</v>
      </c>
      <c r="AN36">
        <v>0.114</v>
      </c>
      <c r="AO36">
        <v>0.114</v>
      </c>
    </row>
    <row r="37" ht="28" spans="1:41">
      <c r="A37" s="4" t="s">
        <v>208</v>
      </c>
      <c r="C37" s="4" t="s">
        <v>209</v>
      </c>
      <c r="D37" s="4">
        <v>3913030399</v>
      </c>
      <c r="E37" t="s">
        <v>210</v>
      </c>
      <c r="AB37">
        <v>105</v>
      </c>
      <c r="AC37">
        <v>110</v>
      </c>
      <c r="AD37">
        <v>112</v>
      </c>
      <c r="AM37">
        <v>0.151</v>
      </c>
      <c r="AN37">
        <v>0.151</v>
      </c>
      <c r="AO37">
        <v>0.151</v>
      </c>
    </row>
    <row r="38" spans="1:41">
      <c r="A38" s="4" t="s">
        <v>208</v>
      </c>
      <c r="C38" s="4" t="s">
        <v>211</v>
      </c>
      <c r="D38" s="4" t="s">
        <v>212</v>
      </c>
      <c r="E38" t="s">
        <v>42</v>
      </c>
      <c r="AB38">
        <v>16000</v>
      </c>
      <c r="AC38">
        <v>22700</v>
      </c>
      <c r="AD38">
        <v>19700</v>
      </c>
      <c r="AM38">
        <v>0.168</v>
      </c>
      <c r="AN38">
        <v>0.168</v>
      </c>
      <c r="AO38">
        <v>0.168</v>
      </c>
    </row>
    <row r="39" ht="28" spans="1:41">
      <c r="A39" s="4" t="s">
        <v>208</v>
      </c>
      <c r="C39" s="4" t="s">
        <v>213</v>
      </c>
      <c r="D39" s="4">
        <v>31300101</v>
      </c>
      <c r="E39" t="s">
        <v>42</v>
      </c>
      <c r="AB39">
        <v>43000</v>
      </c>
      <c r="AC39">
        <v>50000</v>
      </c>
      <c r="AD39">
        <v>50000</v>
      </c>
      <c r="AM39">
        <v>0.151</v>
      </c>
      <c r="AN39">
        <v>0.151</v>
      </c>
      <c r="AO39">
        <v>0.151</v>
      </c>
    </row>
    <row r="40" spans="1:41">
      <c r="A40" s="4" t="s">
        <v>208</v>
      </c>
      <c r="C40" s="4" t="s">
        <v>214</v>
      </c>
      <c r="D40" s="4">
        <v>3902015500</v>
      </c>
      <c r="E40" t="s">
        <v>210</v>
      </c>
      <c r="AB40">
        <v>0.00875</v>
      </c>
      <c r="AC40">
        <v>0.006375</v>
      </c>
      <c r="AD40">
        <v>0.005</v>
      </c>
      <c r="AM40">
        <v>0.264</v>
      </c>
      <c r="AN40">
        <v>0.264</v>
      </c>
      <c r="AO40">
        <v>0.264</v>
      </c>
    </row>
    <row r="41" spans="1:41">
      <c r="A41" s="4" t="s">
        <v>208</v>
      </c>
      <c r="C41" s="4" t="s">
        <v>215</v>
      </c>
      <c r="D41" s="4">
        <v>3209020111</v>
      </c>
      <c r="E41" t="s">
        <v>42</v>
      </c>
      <c r="AB41">
        <v>12700</v>
      </c>
      <c r="AC41">
        <v>21200</v>
      </c>
      <c r="AD41">
        <v>18500</v>
      </c>
      <c r="AM41">
        <v>0.251</v>
      </c>
      <c r="AN41">
        <v>0.251</v>
      </c>
      <c r="AO41">
        <v>0.251</v>
      </c>
    </row>
    <row r="42" spans="1:41">
      <c r="A42" s="4" t="s">
        <v>208</v>
      </c>
      <c r="C42" s="4" t="s">
        <v>216</v>
      </c>
      <c r="D42" s="4" t="s">
        <v>217</v>
      </c>
      <c r="E42" t="s">
        <v>42</v>
      </c>
      <c r="AB42">
        <v>14000</v>
      </c>
      <c r="AC42">
        <v>26400</v>
      </c>
      <c r="AD42">
        <v>22000</v>
      </c>
      <c r="AM42">
        <v>0.25</v>
      </c>
      <c r="AN42">
        <v>0.25</v>
      </c>
      <c r="AO42">
        <v>0.25</v>
      </c>
    </row>
    <row r="43" spans="1:41">
      <c r="A43" s="4" t="s">
        <v>208</v>
      </c>
      <c r="C43" s="4" t="s">
        <v>218</v>
      </c>
      <c r="D43" s="4" t="s">
        <v>219</v>
      </c>
      <c r="E43" t="s">
        <v>42</v>
      </c>
      <c r="AB43">
        <v>16130</v>
      </c>
      <c r="AC43">
        <v>19867</v>
      </c>
      <c r="AD43">
        <v>18864.3</v>
      </c>
      <c r="AM43">
        <v>0.168</v>
      </c>
      <c r="AN43">
        <v>0.168</v>
      </c>
      <c r="AO43">
        <v>0.168</v>
      </c>
    </row>
    <row r="44" spans="1:41">
      <c r="A44" s="4" t="s">
        <v>208</v>
      </c>
      <c r="C44" s="4" t="s">
        <v>220</v>
      </c>
      <c r="D44" s="4">
        <v>39130501</v>
      </c>
      <c r="E44" t="s">
        <v>221</v>
      </c>
      <c r="AB44">
        <v>78</v>
      </c>
      <c r="AC44">
        <v>83</v>
      </c>
      <c r="AD44">
        <v>98</v>
      </c>
      <c r="AM44">
        <v>0.264</v>
      </c>
      <c r="AN44">
        <v>0.264</v>
      </c>
      <c r="AO44">
        <v>0.264</v>
      </c>
    </row>
    <row r="45" spans="1:41">
      <c r="A45" s="4" t="s">
        <v>208</v>
      </c>
      <c r="C45" s="4" t="s">
        <v>222</v>
      </c>
      <c r="D45" s="4" t="s">
        <v>223</v>
      </c>
      <c r="E45" t="s">
        <v>224</v>
      </c>
      <c r="AB45">
        <v>300000</v>
      </c>
      <c r="AC45">
        <v>200000</v>
      </c>
      <c r="AD45">
        <v>91200</v>
      </c>
      <c r="AM45">
        <v>0.25</v>
      </c>
      <c r="AN45">
        <v>0.25</v>
      </c>
      <c r="AO45">
        <v>0.25</v>
      </c>
    </row>
  </sheetData>
  <mergeCells count="4">
    <mergeCell ref="F1:P1"/>
    <mergeCell ref="Q1:AA1"/>
    <mergeCell ref="AB1:AL1"/>
    <mergeCell ref="AM1:AW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"/>
  <sheetViews>
    <sheetView workbookViewId="0">
      <selection activeCell="A2" sqref="A2:F88"/>
    </sheetView>
  </sheetViews>
  <sheetFormatPr defaultColWidth="9" defaultRowHeight="14" outlineLevelCol="5"/>
  <cols>
    <col min="1" max="2" width="14.175" style="4" customWidth="1"/>
    <col min="3" max="4" width="14.6333333333333" customWidth="1"/>
    <col min="5" max="6" width="13.8166666666667" customWidth="1"/>
  </cols>
  <sheetData>
    <row r="1" ht="28" spans="1:6">
      <c r="A1" s="2" t="s">
        <v>1</v>
      </c>
      <c r="B1" s="2" t="s">
        <v>2</v>
      </c>
      <c r="C1" s="2" t="s">
        <v>225</v>
      </c>
      <c r="D1" s="2" t="s">
        <v>226</v>
      </c>
      <c r="E1" s="2" t="s">
        <v>10</v>
      </c>
      <c r="F1" s="2" t="s">
        <v>227</v>
      </c>
    </row>
    <row r="2" spans="1:6">
      <c r="A2" s="4" t="s">
        <v>34</v>
      </c>
      <c r="B2" s="4" t="s">
        <v>35</v>
      </c>
      <c r="C2" t="s">
        <v>46</v>
      </c>
      <c r="D2" t="s">
        <v>228</v>
      </c>
      <c r="E2" t="s">
        <v>229</v>
      </c>
      <c r="F2">
        <v>0.058896</v>
      </c>
    </row>
    <row r="3" spans="1:6">
      <c r="A3" s="4" t="s">
        <v>34</v>
      </c>
      <c r="B3" s="4" t="s">
        <v>35</v>
      </c>
      <c r="C3" t="s">
        <v>36</v>
      </c>
      <c r="D3" t="s">
        <v>230</v>
      </c>
      <c r="E3" t="s">
        <v>229</v>
      </c>
      <c r="F3">
        <v>0.056442</v>
      </c>
    </row>
    <row r="4" spans="1:6">
      <c r="A4" s="4" t="s">
        <v>34</v>
      </c>
      <c r="B4" s="4" t="s">
        <v>35</v>
      </c>
      <c r="C4" t="s">
        <v>112</v>
      </c>
      <c r="D4" t="s">
        <v>231</v>
      </c>
      <c r="E4" t="s">
        <v>229</v>
      </c>
      <c r="F4">
        <v>0.0451536</v>
      </c>
    </row>
    <row r="5" spans="1:6">
      <c r="A5" s="4" t="s">
        <v>40</v>
      </c>
      <c r="B5" s="4" t="s">
        <v>41</v>
      </c>
      <c r="C5" t="s">
        <v>46</v>
      </c>
      <c r="D5" t="s">
        <v>232</v>
      </c>
      <c r="E5" t="s">
        <v>233</v>
      </c>
      <c r="F5">
        <v>0.55</v>
      </c>
    </row>
    <row r="6" spans="1:6">
      <c r="A6" s="4" t="s">
        <v>40</v>
      </c>
      <c r="B6" s="4" t="s">
        <v>41</v>
      </c>
      <c r="C6" t="s">
        <v>36</v>
      </c>
      <c r="D6" t="s">
        <v>234</v>
      </c>
      <c r="E6" t="s">
        <v>233</v>
      </c>
      <c r="F6">
        <v>0.46</v>
      </c>
    </row>
    <row r="7" spans="1:6">
      <c r="A7" s="4" t="s">
        <v>40</v>
      </c>
      <c r="B7" s="4" t="s">
        <v>41</v>
      </c>
      <c r="C7" t="s">
        <v>112</v>
      </c>
      <c r="D7" t="s">
        <v>235</v>
      </c>
      <c r="E7" t="s">
        <v>233</v>
      </c>
      <c r="F7">
        <v>0.4002</v>
      </c>
    </row>
    <row r="8" spans="1:6">
      <c r="A8" s="4" t="s">
        <v>45</v>
      </c>
      <c r="B8" s="4">
        <v>33340103</v>
      </c>
      <c r="C8" t="s">
        <v>46</v>
      </c>
      <c r="D8" t="s">
        <v>236</v>
      </c>
      <c r="E8" t="s">
        <v>233</v>
      </c>
      <c r="F8">
        <v>2</v>
      </c>
    </row>
    <row r="9" spans="1:6">
      <c r="A9" s="4" t="s">
        <v>45</v>
      </c>
      <c r="B9" s="4">
        <v>33340103</v>
      </c>
      <c r="C9" t="s">
        <v>36</v>
      </c>
      <c r="D9" t="s">
        <v>237</v>
      </c>
      <c r="E9" t="s">
        <v>233</v>
      </c>
      <c r="F9">
        <v>1.85</v>
      </c>
    </row>
    <row r="10" spans="1:6">
      <c r="A10" s="4" t="s">
        <v>45</v>
      </c>
      <c r="B10" s="4">
        <v>33340103</v>
      </c>
      <c r="C10" t="s">
        <v>112</v>
      </c>
      <c r="D10" t="s">
        <v>238</v>
      </c>
      <c r="E10" t="s">
        <v>233</v>
      </c>
      <c r="F10">
        <v>1.48</v>
      </c>
    </row>
    <row r="11" spans="1:6">
      <c r="A11" s="4" t="s">
        <v>49</v>
      </c>
      <c r="B11" s="4">
        <v>3312030</v>
      </c>
      <c r="C11" t="s">
        <v>46</v>
      </c>
      <c r="D11" t="s">
        <v>239</v>
      </c>
      <c r="E11" t="s">
        <v>233</v>
      </c>
      <c r="F11">
        <v>2</v>
      </c>
    </row>
    <row r="12" spans="1:6">
      <c r="A12" s="4" t="s">
        <v>49</v>
      </c>
      <c r="B12" s="4">
        <v>3312030</v>
      </c>
      <c r="C12" t="s">
        <v>36</v>
      </c>
      <c r="D12" t="s">
        <v>240</v>
      </c>
      <c r="E12" t="s">
        <v>233</v>
      </c>
      <c r="F12">
        <v>1.85</v>
      </c>
    </row>
    <row r="13" spans="1:6">
      <c r="A13" s="4" t="s">
        <v>49</v>
      </c>
      <c r="B13" s="4">
        <v>3312030</v>
      </c>
      <c r="C13" t="s">
        <v>112</v>
      </c>
      <c r="D13" t="s">
        <v>241</v>
      </c>
      <c r="E13" t="s">
        <v>233</v>
      </c>
      <c r="F13">
        <v>1.48</v>
      </c>
    </row>
    <row r="14" spans="1:6">
      <c r="A14" s="4" t="s">
        <v>52</v>
      </c>
      <c r="B14" s="4">
        <v>810010</v>
      </c>
      <c r="C14" t="s">
        <v>46</v>
      </c>
      <c r="D14" t="s">
        <v>242</v>
      </c>
      <c r="E14" t="s">
        <v>233</v>
      </c>
      <c r="F14">
        <v>0.00338</v>
      </c>
    </row>
    <row r="15" spans="1:6">
      <c r="A15" s="4" t="s">
        <v>52</v>
      </c>
      <c r="B15" s="4">
        <v>810010</v>
      </c>
      <c r="C15" t="s">
        <v>36</v>
      </c>
      <c r="D15" t="s">
        <v>243</v>
      </c>
      <c r="E15" t="s">
        <v>233</v>
      </c>
      <c r="F15">
        <v>0.00267</v>
      </c>
    </row>
    <row r="16" spans="1:6">
      <c r="A16" s="4" t="s">
        <v>52</v>
      </c>
      <c r="B16" s="4">
        <v>810010</v>
      </c>
      <c r="C16" t="s">
        <v>112</v>
      </c>
      <c r="D16" t="s">
        <v>244</v>
      </c>
      <c r="E16" t="s">
        <v>233</v>
      </c>
      <c r="F16">
        <v>0.002136</v>
      </c>
    </row>
    <row r="17" spans="1:6">
      <c r="A17" s="4" t="s">
        <v>55</v>
      </c>
      <c r="B17" s="4" t="s">
        <v>56</v>
      </c>
      <c r="C17" t="s">
        <v>46</v>
      </c>
      <c r="D17" t="s">
        <v>245</v>
      </c>
      <c r="E17" t="s">
        <v>233</v>
      </c>
      <c r="F17">
        <v>2.59</v>
      </c>
    </row>
    <row r="18" spans="1:6">
      <c r="A18" s="4" t="s">
        <v>55</v>
      </c>
      <c r="B18" s="4" t="s">
        <v>56</v>
      </c>
      <c r="C18" t="s">
        <v>36</v>
      </c>
      <c r="D18" t="s">
        <v>246</v>
      </c>
      <c r="E18" t="s">
        <v>233</v>
      </c>
      <c r="F18">
        <v>2.28</v>
      </c>
    </row>
    <row r="19" spans="1:6">
      <c r="A19" s="4" t="s">
        <v>55</v>
      </c>
      <c r="B19" s="4" t="s">
        <v>56</v>
      </c>
      <c r="C19" t="s">
        <v>112</v>
      </c>
      <c r="D19" t="s">
        <v>247</v>
      </c>
      <c r="E19" t="s">
        <v>233</v>
      </c>
      <c r="F19">
        <v>1.82</v>
      </c>
    </row>
    <row r="20" spans="1:6">
      <c r="A20" s="4" t="s">
        <v>59</v>
      </c>
      <c r="B20" s="4" t="s">
        <v>60</v>
      </c>
      <c r="C20" t="s">
        <v>46</v>
      </c>
      <c r="D20" t="s">
        <v>248</v>
      </c>
      <c r="E20" t="s">
        <v>233</v>
      </c>
      <c r="F20">
        <v>0.085</v>
      </c>
    </row>
    <row r="21" spans="1:6">
      <c r="A21" s="4" t="s">
        <v>59</v>
      </c>
      <c r="B21" s="4" t="s">
        <v>60</v>
      </c>
      <c r="C21" t="s">
        <v>36</v>
      </c>
      <c r="D21" t="s">
        <v>249</v>
      </c>
      <c r="E21" t="s">
        <v>233</v>
      </c>
      <c r="F21">
        <v>0.042</v>
      </c>
    </row>
    <row r="22" spans="1:6">
      <c r="A22" s="4" t="s">
        <v>59</v>
      </c>
      <c r="B22" s="4" t="s">
        <v>60</v>
      </c>
      <c r="C22" t="s">
        <v>112</v>
      </c>
      <c r="D22" t="s">
        <v>250</v>
      </c>
      <c r="E22" t="s">
        <v>233</v>
      </c>
      <c r="F22">
        <v>0.034</v>
      </c>
    </row>
    <row r="23" spans="1:6">
      <c r="A23" s="4" t="s">
        <v>63</v>
      </c>
      <c r="B23" s="4" t="s">
        <v>64</v>
      </c>
      <c r="C23" t="s">
        <v>46</v>
      </c>
      <c r="D23" t="s">
        <v>251</v>
      </c>
      <c r="E23" t="s">
        <v>233</v>
      </c>
      <c r="F23">
        <v>13.5036</v>
      </c>
    </row>
    <row r="24" spans="1:6">
      <c r="A24" s="4" t="s">
        <v>63</v>
      </c>
      <c r="B24" s="4" t="s">
        <v>64</v>
      </c>
      <c r="C24" t="s">
        <v>36</v>
      </c>
      <c r="D24" t="s">
        <v>252</v>
      </c>
      <c r="E24" t="s">
        <v>233</v>
      </c>
      <c r="F24">
        <v>10.80288</v>
      </c>
    </row>
    <row r="25" spans="1:6">
      <c r="A25" s="4" t="s">
        <v>63</v>
      </c>
      <c r="B25" s="4" t="s">
        <v>64</v>
      </c>
      <c r="C25" t="s">
        <v>112</v>
      </c>
      <c r="D25" t="s">
        <v>253</v>
      </c>
      <c r="E25" t="s">
        <v>233</v>
      </c>
      <c r="F25">
        <v>8.642304</v>
      </c>
    </row>
    <row r="26" spans="1:6">
      <c r="A26" s="4" t="s">
        <v>74</v>
      </c>
      <c r="B26" s="4">
        <v>3011030</v>
      </c>
      <c r="C26" t="s">
        <v>46</v>
      </c>
      <c r="D26" t="s">
        <v>254</v>
      </c>
      <c r="E26" t="s">
        <v>233</v>
      </c>
      <c r="F26">
        <v>0.087</v>
      </c>
    </row>
    <row r="27" spans="1:6">
      <c r="A27" s="4" t="s">
        <v>74</v>
      </c>
      <c r="B27" s="4">
        <v>3011030</v>
      </c>
      <c r="C27" t="s">
        <v>36</v>
      </c>
      <c r="D27" t="s">
        <v>255</v>
      </c>
      <c r="E27" t="s">
        <v>233</v>
      </c>
      <c r="F27">
        <v>0.08</v>
      </c>
    </row>
    <row r="28" spans="1:6">
      <c r="A28" s="4" t="s">
        <v>74</v>
      </c>
      <c r="B28" s="4">
        <v>3011030</v>
      </c>
      <c r="C28" t="s">
        <v>112</v>
      </c>
      <c r="D28" t="s">
        <v>256</v>
      </c>
      <c r="E28" t="s">
        <v>233</v>
      </c>
      <c r="F28">
        <v>0.072</v>
      </c>
    </row>
    <row r="29" spans="1:6">
      <c r="A29" s="4" t="s">
        <v>77</v>
      </c>
      <c r="B29" s="4">
        <v>3011010</v>
      </c>
      <c r="C29" t="s">
        <v>46</v>
      </c>
      <c r="D29" t="s">
        <v>257</v>
      </c>
      <c r="E29" t="s">
        <v>233</v>
      </c>
      <c r="F29">
        <v>0.117</v>
      </c>
    </row>
    <row r="30" spans="1:6">
      <c r="A30" s="4" t="s">
        <v>77</v>
      </c>
      <c r="B30" s="4">
        <v>3011010</v>
      </c>
      <c r="C30" t="s">
        <v>36</v>
      </c>
      <c r="D30" t="s">
        <v>258</v>
      </c>
      <c r="E30" t="s">
        <v>233</v>
      </c>
      <c r="F30">
        <v>0.1</v>
      </c>
    </row>
    <row r="31" spans="1:6">
      <c r="A31" s="4" t="s">
        <v>77</v>
      </c>
      <c r="B31" s="4">
        <v>3011010</v>
      </c>
      <c r="C31" t="s">
        <v>112</v>
      </c>
      <c r="D31" t="s">
        <v>259</v>
      </c>
      <c r="E31" t="s">
        <v>233</v>
      </c>
      <c r="F31">
        <v>0.08</v>
      </c>
    </row>
    <row r="32" spans="1:6">
      <c r="A32" s="4" t="s">
        <v>80</v>
      </c>
      <c r="B32" s="4" t="s">
        <v>81</v>
      </c>
      <c r="C32" t="s">
        <v>46</v>
      </c>
      <c r="D32" t="s">
        <v>260</v>
      </c>
      <c r="E32" t="s">
        <v>233</v>
      </c>
      <c r="F32">
        <v>0.0056</v>
      </c>
    </row>
    <row r="33" spans="1:6">
      <c r="A33" s="4" t="s">
        <v>80</v>
      </c>
      <c r="B33" s="4" t="s">
        <v>81</v>
      </c>
      <c r="C33" t="s">
        <v>36</v>
      </c>
      <c r="D33" t="s">
        <v>261</v>
      </c>
      <c r="E33" t="s">
        <v>233</v>
      </c>
      <c r="F33">
        <v>0.0048</v>
      </c>
    </row>
    <row r="34" spans="1:6">
      <c r="A34" s="4" t="s">
        <v>80</v>
      </c>
      <c r="B34" s="4" t="s">
        <v>81</v>
      </c>
      <c r="C34" t="s">
        <v>112</v>
      </c>
      <c r="D34" t="s">
        <v>262</v>
      </c>
      <c r="E34" t="s">
        <v>233</v>
      </c>
      <c r="F34">
        <v>0.0032</v>
      </c>
    </row>
    <row r="35" spans="1:6">
      <c r="A35" s="4" t="s">
        <v>88</v>
      </c>
      <c r="B35" s="4" t="s">
        <v>89</v>
      </c>
      <c r="C35" t="s">
        <v>46</v>
      </c>
      <c r="D35" t="s">
        <v>263</v>
      </c>
      <c r="E35" t="s">
        <v>233</v>
      </c>
      <c r="F35">
        <v>0.14</v>
      </c>
    </row>
    <row r="36" spans="1:6">
      <c r="A36" s="4" t="s">
        <v>88</v>
      </c>
      <c r="B36" s="4" t="s">
        <v>89</v>
      </c>
      <c r="C36" t="s">
        <v>36</v>
      </c>
      <c r="D36" t="s">
        <v>264</v>
      </c>
      <c r="E36" t="s">
        <v>233</v>
      </c>
      <c r="F36">
        <v>0.125</v>
      </c>
    </row>
    <row r="37" spans="1:6">
      <c r="A37" s="4" t="s">
        <v>88</v>
      </c>
      <c r="B37" s="4" t="s">
        <v>89</v>
      </c>
      <c r="C37" t="s">
        <v>112</v>
      </c>
      <c r="D37" t="s">
        <v>265</v>
      </c>
      <c r="E37" t="s">
        <v>233</v>
      </c>
      <c r="F37">
        <v>0.1</v>
      </c>
    </row>
    <row r="38" spans="1:6">
      <c r="A38" s="4" t="s">
        <v>92</v>
      </c>
      <c r="B38" s="4" t="s">
        <v>93</v>
      </c>
      <c r="C38" t="s">
        <v>46</v>
      </c>
      <c r="D38" t="s">
        <v>266</v>
      </c>
      <c r="E38" t="s">
        <v>229</v>
      </c>
      <c r="F38">
        <v>0.0034</v>
      </c>
    </row>
    <row r="39" spans="1:6">
      <c r="A39" s="4" t="s">
        <v>92</v>
      </c>
      <c r="B39" s="4" t="s">
        <v>93</v>
      </c>
      <c r="C39" t="s">
        <v>36</v>
      </c>
      <c r="D39" t="s">
        <v>267</v>
      </c>
      <c r="E39" t="s">
        <v>229</v>
      </c>
      <c r="F39">
        <v>0.0021</v>
      </c>
    </row>
    <row r="40" spans="1:6">
      <c r="A40" s="4" t="s">
        <v>92</v>
      </c>
      <c r="B40" s="4" t="s">
        <v>93</v>
      </c>
      <c r="C40" t="s">
        <v>112</v>
      </c>
      <c r="D40" t="s">
        <v>268</v>
      </c>
      <c r="E40" t="s">
        <v>229</v>
      </c>
      <c r="F40">
        <v>0.0017</v>
      </c>
    </row>
    <row r="41" spans="1:6">
      <c r="A41" s="4" t="s">
        <v>98</v>
      </c>
      <c r="B41" s="4" t="s">
        <v>99</v>
      </c>
      <c r="C41" t="s">
        <v>46</v>
      </c>
      <c r="D41" t="s">
        <v>269</v>
      </c>
      <c r="E41" t="s">
        <v>270</v>
      </c>
      <c r="F41">
        <v>0.012</v>
      </c>
    </row>
    <row r="42" spans="1:6">
      <c r="A42" s="4" t="s">
        <v>98</v>
      </c>
      <c r="B42" s="4" t="s">
        <v>99</v>
      </c>
      <c r="C42" t="s">
        <v>36</v>
      </c>
      <c r="D42" t="s">
        <v>271</v>
      </c>
      <c r="E42" t="s">
        <v>270</v>
      </c>
      <c r="F42">
        <v>0.0096</v>
      </c>
    </row>
    <row r="43" spans="1:6">
      <c r="A43" s="4" t="s">
        <v>98</v>
      </c>
      <c r="B43" s="4" t="s">
        <v>99</v>
      </c>
      <c r="C43" t="s">
        <v>112</v>
      </c>
      <c r="D43" t="s">
        <v>272</v>
      </c>
      <c r="E43" t="s">
        <v>270</v>
      </c>
      <c r="F43">
        <v>0.00768</v>
      </c>
    </row>
    <row r="44" spans="1:6">
      <c r="A44" s="4" t="s">
        <v>211</v>
      </c>
      <c r="B44" s="4" t="s">
        <v>212</v>
      </c>
      <c r="C44" t="s">
        <v>46</v>
      </c>
      <c r="D44" t="s">
        <v>273</v>
      </c>
      <c r="E44" t="s">
        <v>233</v>
      </c>
      <c r="F44">
        <v>0.405</v>
      </c>
    </row>
    <row r="45" spans="1:6">
      <c r="A45" s="4" t="s">
        <v>211</v>
      </c>
      <c r="B45" s="4" t="s">
        <v>212</v>
      </c>
      <c r="C45" t="s">
        <v>36</v>
      </c>
      <c r="D45" t="s">
        <v>274</v>
      </c>
      <c r="E45" t="s">
        <v>233</v>
      </c>
      <c r="F45">
        <v>0.34</v>
      </c>
    </row>
    <row r="46" spans="1:6">
      <c r="A46" s="4" t="s">
        <v>211</v>
      </c>
      <c r="B46" s="4" t="s">
        <v>212</v>
      </c>
      <c r="C46" t="s">
        <v>112</v>
      </c>
      <c r="D46" t="s">
        <v>275</v>
      </c>
      <c r="E46" t="s">
        <v>233</v>
      </c>
      <c r="F46">
        <v>0.27</v>
      </c>
    </row>
    <row r="47" spans="1:6">
      <c r="A47" s="4" t="s">
        <v>101</v>
      </c>
      <c r="B47" s="4" t="s">
        <v>102</v>
      </c>
      <c r="C47" t="s">
        <v>46</v>
      </c>
      <c r="D47" t="s">
        <v>276</v>
      </c>
      <c r="E47" t="s">
        <v>233</v>
      </c>
      <c r="F47">
        <v>0.08</v>
      </c>
    </row>
    <row r="48" spans="1:6">
      <c r="A48" s="4" t="s">
        <v>101</v>
      </c>
      <c r="B48" s="4" t="s">
        <v>102</v>
      </c>
      <c r="C48" t="s">
        <v>36</v>
      </c>
      <c r="D48" t="s">
        <v>277</v>
      </c>
      <c r="E48" t="s">
        <v>233</v>
      </c>
      <c r="F48">
        <v>0.05</v>
      </c>
    </row>
    <row r="49" spans="1:6">
      <c r="A49" s="4" t="s">
        <v>101</v>
      </c>
      <c r="B49" s="4" t="s">
        <v>102</v>
      </c>
      <c r="C49" t="s">
        <v>112</v>
      </c>
      <c r="D49" t="s">
        <v>278</v>
      </c>
      <c r="E49" t="s">
        <v>233</v>
      </c>
      <c r="F49">
        <v>0.02</v>
      </c>
    </row>
    <row r="50" ht="28" spans="1:6">
      <c r="A50" s="4" t="s">
        <v>213</v>
      </c>
      <c r="B50" s="4">
        <v>31300101</v>
      </c>
      <c r="C50" t="s">
        <v>46</v>
      </c>
      <c r="D50" t="s">
        <v>279</v>
      </c>
      <c r="E50" t="s">
        <v>233</v>
      </c>
      <c r="F50">
        <v>2.5</v>
      </c>
    </row>
    <row r="51" ht="28" spans="1:6">
      <c r="A51" s="4" t="s">
        <v>213</v>
      </c>
      <c r="B51" s="4">
        <v>31300101</v>
      </c>
      <c r="C51" t="s">
        <v>36</v>
      </c>
      <c r="D51" t="s">
        <v>280</v>
      </c>
      <c r="E51" t="s">
        <v>233</v>
      </c>
      <c r="F51">
        <v>2.24368</v>
      </c>
    </row>
    <row r="52" ht="28" spans="1:6">
      <c r="A52" s="4" t="s">
        <v>213</v>
      </c>
      <c r="B52" s="4">
        <v>31300101</v>
      </c>
      <c r="C52" t="s">
        <v>112</v>
      </c>
      <c r="D52" t="s">
        <v>281</v>
      </c>
      <c r="E52" t="s">
        <v>233</v>
      </c>
      <c r="F52">
        <v>2.1</v>
      </c>
    </row>
    <row r="53" spans="1:6">
      <c r="A53" s="4" t="s">
        <v>105</v>
      </c>
      <c r="B53" s="4" t="s">
        <v>106</v>
      </c>
      <c r="C53" t="s">
        <v>46</v>
      </c>
      <c r="D53" t="s">
        <v>282</v>
      </c>
      <c r="E53" t="s">
        <v>283</v>
      </c>
      <c r="F53">
        <v>0.00032</v>
      </c>
    </row>
    <row r="54" spans="1:6">
      <c r="A54" s="4" t="s">
        <v>105</v>
      </c>
      <c r="B54" s="4" t="s">
        <v>106</v>
      </c>
      <c r="C54" t="s">
        <v>36</v>
      </c>
      <c r="D54" t="s">
        <v>284</v>
      </c>
      <c r="E54" t="s">
        <v>283</v>
      </c>
      <c r="F54">
        <v>0.00026</v>
      </c>
    </row>
    <row r="55" spans="1:6">
      <c r="A55" s="4" t="s">
        <v>105</v>
      </c>
      <c r="B55" s="4" t="s">
        <v>106</v>
      </c>
      <c r="C55" t="s">
        <v>112</v>
      </c>
      <c r="D55" t="s">
        <v>285</v>
      </c>
      <c r="E55" t="s">
        <v>283</v>
      </c>
      <c r="F55">
        <v>0.000208</v>
      </c>
    </row>
    <row r="56" spans="1:6">
      <c r="A56" s="4" t="s">
        <v>214</v>
      </c>
      <c r="B56" s="4">
        <v>3902015500</v>
      </c>
      <c r="C56" t="s">
        <v>46</v>
      </c>
      <c r="D56" t="s">
        <v>286</v>
      </c>
      <c r="E56" t="s">
        <v>287</v>
      </c>
      <c r="F56">
        <v>3e-9</v>
      </c>
    </row>
    <row r="57" spans="1:6">
      <c r="A57" s="4" t="s">
        <v>214</v>
      </c>
      <c r="B57" s="4">
        <v>3902015500</v>
      </c>
      <c r="C57" t="s">
        <v>36</v>
      </c>
      <c r="D57" t="s">
        <v>288</v>
      </c>
      <c r="E57" t="s">
        <v>287</v>
      </c>
      <c r="F57">
        <v>2e-9</v>
      </c>
    </row>
    <row r="58" spans="1:6">
      <c r="A58" s="4" t="s">
        <v>214</v>
      </c>
      <c r="B58" s="4">
        <v>3902015500</v>
      </c>
      <c r="C58" t="s">
        <v>112</v>
      </c>
      <c r="D58" t="s">
        <v>289</v>
      </c>
      <c r="E58" t="s">
        <v>287</v>
      </c>
      <c r="F58">
        <v>1e-9</v>
      </c>
    </row>
    <row r="59" spans="1:6">
      <c r="A59" s="4" t="s">
        <v>215</v>
      </c>
      <c r="B59" s="4">
        <v>3209020111</v>
      </c>
      <c r="C59" t="s">
        <v>46</v>
      </c>
      <c r="D59" t="s">
        <v>290</v>
      </c>
      <c r="E59" t="s">
        <v>233</v>
      </c>
      <c r="F59">
        <v>3500</v>
      </c>
    </row>
    <row r="60" spans="1:6">
      <c r="A60" s="4" t="s">
        <v>215</v>
      </c>
      <c r="B60" s="4">
        <v>3209020111</v>
      </c>
      <c r="C60" t="s">
        <v>36</v>
      </c>
      <c r="D60" t="s">
        <v>291</v>
      </c>
      <c r="E60" t="s">
        <v>233</v>
      </c>
      <c r="F60">
        <v>2800</v>
      </c>
    </row>
    <row r="61" spans="1:6">
      <c r="A61" s="4" t="s">
        <v>215</v>
      </c>
      <c r="B61" s="4">
        <v>3209020111</v>
      </c>
      <c r="C61" t="s">
        <v>112</v>
      </c>
      <c r="D61" t="s">
        <v>292</v>
      </c>
      <c r="E61" t="s">
        <v>233</v>
      </c>
      <c r="F61">
        <v>2500</v>
      </c>
    </row>
    <row r="62" spans="1:6">
      <c r="A62" s="4" t="s">
        <v>110</v>
      </c>
      <c r="B62" s="4" t="s">
        <v>111</v>
      </c>
      <c r="C62" t="s">
        <v>46</v>
      </c>
      <c r="D62" t="s">
        <v>293</v>
      </c>
      <c r="E62" t="s">
        <v>233</v>
      </c>
      <c r="F62">
        <v>0.08</v>
      </c>
    </row>
    <row r="63" spans="1:6">
      <c r="A63" s="4" t="s">
        <v>110</v>
      </c>
      <c r="B63" s="4" t="s">
        <v>111</v>
      </c>
      <c r="C63" t="s">
        <v>36</v>
      </c>
      <c r="D63" t="s">
        <v>294</v>
      </c>
      <c r="E63" t="s">
        <v>233</v>
      </c>
      <c r="F63">
        <v>0.06</v>
      </c>
    </row>
    <row r="64" spans="1:6">
      <c r="A64" s="4" t="s">
        <v>110</v>
      </c>
      <c r="B64" s="4" t="s">
        <v>111</v>
      </c>
      <c r="C64" t="s">
        <v>112</v>
      </c>
      <c r="D64" t="s">
        <v>295</v>
      </c>
      <c r="E64" t="s">
        <v>233</v>
      </c>
      <c r="F64">
        <v>0.04</v>
      </c>
    </row>
    <row r="65" spans="1:6">
      <c r="A65" s="4" t="s">
        <v>216</v>
      </c>
      <c r="B65" s="4" t="s">
        <v>217</v>
      </c>
      <c r="C65" t="s">
        <v>46</v>
      </c>
      <c r="D65" t="s">
        <v>296</v>
      </c>
      <c r="E65" t="s">
        <v>233</v>
      </c>
      <c r="F65">
        <v>41030</v>
      </c>
    </row>
    <row r="66" spans="1:6">
      <c r="A66" s="4" t="s">
        <v>216</v>
      </c>
      <c r="B66" s="4" t="s">
        <v>217</v>
      </c>
      <c r="C66" t="s">
        <v>36</v>
      </c>
      <c r="D66" t="s">
        <v>297</v>
      </c>
      <c r="E66" t="s">
        <v>233</v>
      </c>
      <c r="F66">
        <v>34500</v>
      </c>
    </row>
    <row r="67" spans="1:6">
      <c r="A67" s="4" t="s">
        <v>216</v>
      </c>
      <c r="B67" s="4" t="s">
        <v>217</v>
      </c>
      <c r="C67" t="s">
        <v>112</v>
      </c>
      <c r="D67" t="s">
        <v>298</v>
      </c>
      <c r="E67" t="s">
        <v>233</v>
      </c>
      <c r="F67">
        <v>29700</v>
      </c>
    </row>
    <row r="68" spans="1:6">
      <c r="A68" s="4" t="s">
        <v>117</v>
      </c>
      <c r="B68" s="4" t="s">
        <v>118</v>
      </c>
      <c r="C68" t="s">
        <v>46</v>
      </c>
      <c r="D68" t="s">
        <v>299</v>
      </c>
      <c r="E68" t="s">
        <v>233</v>
      </c>
      <c r="F68">
        <v>0.08</v>
      </c>
    </row>
    <row r="69" spans="1:6">
      <c r="A69" s="4" t="s">
        <v>117</v>
      </c>
      <c r="B69" s="4" t="s">
        <v>118</v>
      </c>
      <c r="C69" t="s">
        <v>36</v>
      </c>
      <c r="D69" t="s">
        <v>300</v>
      </c>
      <c r="E69" t="s">
        <v>233</v>
      </c>
      <c r="F69">
        <v>0.06</v>
      </c>
    </row>
    <row r="70" spans="1:6">
      <c r="A70" s="4" t="s">
        <v>117</v>
      </c>
      <c r="B70" s="4" t="s">
        <v>118</v>
      </c>
      <c r="C70" t="s">
        <v>112</v>
      </c>
      <c r="D70" t="s">
        <v>301</v>
      </c>
      <c r="E70" t="s">
        <v>233</v>
      </c>
      <c r="F70">
        <v>0.04</v>
      </c>
    </row>
    <row r="71" spans="1:6">
      <c r="A71" s="4" t="s">
        <v>218</v>
      </c>
      <c r="B71" s="4" t="s">
        <v>219</v>
      </c>
      <c r="C71" t="s">
        <v>46</v>
      </c>
      <c r="D71" t="s">
        <v>302</v>
      </c>
      <c r="E71" t="s">
        <v>233</v>
      </c>
      <c r="F71">
        <v>1.66</v>
      </c>
    </row>
    <row r="72" spans="1:6">
      <c r="A72" s="4" t="s">
        <v>218</v>
      </c>
      <c r="B72" s="4" t="s">
        <v>219</v>
      </c>
      <c r="C72" t="s">
        <v>36</v>
      </c>
      <c r="D72" t="s">
        <v>303</v>
      </c>
      <c r="E72" t="s">
        <v>233</v>
      </c>
      <c r="F72">
        <v>1.655</v>
      </c>
    </row>
    <row r="73" spans="1:6">
      <c r="A73" s="4" t="s">
        <v>218</v>
      </c>
      <c r="B73" s="4" t="s">
        <v>219</v>
      </c>
      <c r="C73" t="s">
        <v>112</v>
      </c>
      <c r="D73" t="s">
        <v>304</v>
      </c>
      <c r="E73" t="s">
        <v>233</v>
      </c>
      <c r="F73">
        <v>1.5</v>
      </c>
    </row>
    <row r="74" spans="1:6">
      <c r="A74" s="4" t="s">
        <v>220</v>
      </c>
      <c r="B74" s="4">
        <v>39130501</v>
      </c>
      <c r="C74" t="s">
        <v>46</v>
      </c>
      <c r="D74" t="s">
        <v>305</v>
      </c>
      <c r="E74" t="s">
        <v>306</v>
      </c>
      <c r="F74">
        <v>0.007</v>
      </c>
    </row>
    <row r="75" spans="1:6">
      <c r="A75" s="4" t="s">
        <v>220</v>
      </c>
      <c r="B75" s="4">
        <v>39130501</v>
      </c>
      <c r="C75" t="s">
        <v>36</v>
      </c>
      <c r="D75" t="s">
        <v>307</v>
      </c>
      <c r="E75" t="s">
        <v>306</v>
      </c>
      <c r="F75">
        <v>0.006</v>
      </c>
    </row>
    <row r="76" spans="1:6">
      <c r="A76" s="4" t="s">
        <v>220</v>
      </c>
      <c r="B76" s="4">
        <v>39130501</v>
      </c>
      <c r="C76" t="s">
        <v>112</v>
      </c>
      <c r="D76" t="s">
        <v>308</v>
      </c>
      <c r="E76" t="s">
        <v>306</v>
      </c>
      <c r="F76">
        <v>0.005</v>
      </c>
    </row>
    <row r="77" spans="1:6">
      <c r="A77" s="4" t="s">
        <v>222</v>
      </c>
      <c r="B77" s="4" t="s">
        <v>223</v>
      </c>
      <c r="C77" t="s">
        <v>46</v>
      </c>
      <c r="D77" t="s">
        <v>309</v>
      </c>
      <c r="E77" t="s">
        <v>310</v>
      </c>
      <c r="F77">
        <v>0.96</v>
      </c>
    </row>
    <row r="78" spans="1:6">
      <c r="A78" s="4" t="s">
        <v>222</v>
      </c>
      <c r="B78" s="4" t="s">
        <v>223</v>
      </c>
      <c r="C78" t="s">
        <v>36</v>
      </c>
      <c r="D78" t="s">
        <v>311</v>
      </c>
      <c r="E78" t="s">
        <v>310</v>
      </c>
      <c r="F78">
        <v>0.9</v>
      </c>
    </row>
    <row r="79" spans="1:6">
      <c r="A79" s="4" t="s">
        <v>222</v>
      </c>
      <c r="B79" s="4" t="s">
        <v>223</v>
      </c>
      <c r="C79" t="s">
        <v>112</v>
      </c>
      <c r="D79" t="s">
        <v>312</v>
      </c>
      <c r="E79" t="s">
        <v>310</v>
      </c>
      <c r="F79">
        <v>0.75</v>
      </c>
    </row>
    <row r="80" spans="1:6">
      <c r="A80" s="4" t="s">
        <v>121</v>
      </c>
      <c r="B80" s="4" t="s">
        <v>122</v>
      </c>
      <c r="C80" t="s">
        <v>46</v>
      </c>
      <c r="D80" t="s">
        <v>313</v>
      </c>
      <c r="E80" t="s">
        <v>314</v>
      </c>
      <c r="F80">
        <v>1.8</v>
      </c>
    </row>
    <row r="81" spans="1:6">
      <c r="A81" s="4" t="s">
        <v>121</v>
      </c>
      <c r="B81" s="4" t="s">
        <v>122</v>
      </c>
      <c r="C81" t="s">
        <v>36</v>
      </c>
      <c r="D81" t="s">
        <v>315</v>
      </c>
      <c r="E81" t="s">
        <v>314</v>
      </c>
      <c r="F81">
        <v>1.7</v>
      </c>
    </row>
    <row r="82" spans="1:6">
      <c r="A82" s="4" t="s">
        <v>121</v>
      </c>
      <c r="B82" s="4" t="s">
        <v>122</v>
      </c>
      <c r="C82" t="s">
        <v>112</v>
      </c>
      <c r="D82" t="s">
        <v>316</v>
      </c>
      <c r="E82" t="s">
        <v>314</v>
      </c>
      <c r="F82">
        <v>1.6</v>
      </c>
    </row>
    <row r="83" spans="1:6">
      <c r="A83" s="4" t="s">
        <v>124</v>
      </c>
      <c r="B83" s="4" t="s">
        <v>125</v>
      </c>
      <c r="C83" t="s">
        <v>46</v>
      </c>
      <c r="D83" t="s">
        <v>317</v>
      </c>
      <c r="E83" t="s">
        <v>233</v>
      </c>
      <c r="F83">
        <v>2</v>
      </c>
    </row>
    <row r="84" spans="1:6">
      <c r="A84" s="4" t="s">
        <v>124</v>
      </c>
      <c r="B84" s="4" t="s">
        <v>125</v>
      </c>
      <c r="C84" t="s">
        <v>36</v>
      </c>
      <c r="D84" t="s">
        <v>318</v>
      </c>
      <c r="E84" t="s">
        <v>233</v>
      </c>
      <c r="F84">
        <v>1.9</v>
      </c>
    </row>
    <row r="85" spans="1:6">
      <c r="A85" s="4" t="s">
        <v>124</v>
      </c>
      <c r="B85" s="4" t="s">
        <v>125</v>
      </c>
      <c r="C85" t="s">
        <v>112</v>
      </c>
      <c r="D85" t="s">
        <v>319</v>
      </c>
      <c r="E85" t="s">
        <v>233</v>
      </c>
      <c r="F85">
        <v>1.8</v>
      </c>
    </row>
    <row r="86" ht="28" spans="1:6">
      <c r="A86" s="4" t="s">
        <v>209</v>
      </c>
      <c r="B86" s="4">
        <v>3913030399</v>
      </c>
      <c r="C86" t="s">
        <v>46</v>
      </c>
      <c r="D86" t="s">
        <v>320</v>
      </c>
      <c r="E86" t="s">
        <v>287</v>
      </c>
      <c r="F86">
        <v>0.056</v>
      </c>
    </row>
    <row r="87" ht="28" spans="1:6">
      <c r="A87" s="4" t="s">
        <v>209</v>
      </c>
      <c r="B87" s="4">
        <v>3913030399</v>
      </c>
      <c r="C87" t="s">
        <v>36</v>
      </c>
      <c r="D87" t="s">
        <v>321</v>
      </c>
      <c r="E87" t="s">
        <v>287</v>
      </c>
      <c r="F87">
        <v>0.051</v>
      </c>
    </row>
    <row r="88" ht="28" spans="1:6">
      <c r="A88" s="4" t="s">
        <v>209</v>
      </c>
      <c r="B88" s="4">
        <v>3913030399</v>
      </c>
      <c r="C88" t="s">
        <v>112</v>
      </c>
      <c r="D88" t="s">
        <v>322</v>
      </c>
      <c r="E88" t="s">
        <v>287</v>
      </c>
      <c r="F88">
        <v>0.048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E2" sqref="E2:E30"/>
    </sheetView>
  </sheetViews>
  <sheetFormatPr defaultColWidth="9" defaultRowHeight="14" outlineLevelCol="4"/>
  <cols>
    <col min="1" max="1" width="11.0916666666667" style="4" customWidth="1"/>
    <col min="2" max="2" width="11.175" style="4" customWidth="1"/>
    <col min="3" max="4" width="10.3583333333333" customWidth="1"/>
    <col min="5" max="5" width="11.3583333333333" customWidth="1"/>
  </cols>
  <sheetData>
    <row r="1" ht="28" spans="1:5">
      <c r="A1" s="2" t="s">
        <v>1</v>
      </c>
      <c r="B1" s="2" t="s">
        <v>2</v>
      </c>
      <c r="C1" s="2" t="s">
        <v>323</v>
      </c>
      <c r="D1" s="2" t="s">
        <v>324</v>
      </c>
      <c r="E1" s="2" t="s">
        <v>13</v>
      </c>
    </row>
    <row r="2" spans="1:5">
      <c r="A2" s="4" t="s">
        <v>34</v>
      </c>
      <c r="B2" s="4" t="s">
        <v>35</v>
      </c>
      <c r="C2">
        <v>3.67</v>
      </c>
      <c r="D2" t="s">
        <v>325</v>
      </c>
      <c r="E2" s="7">
        <v>0.451</v>
      </c>
    </row>
    <row r="3" spans="1:5">
      <c r="A3" s="4" t="s">
        <v>40</v>
      </c>
      <c r="B3" s="4" t="s">
        <v>41</v>
      </c>
      <c r="C3">
        <v>3350</v>
      </c>
      <c r="D3" t="s">
        <v>326</v>
      </c>
      <c r="E3" s="7">
        <v>0.168</v>
      </c>
    </row>
    <row r="4" spans="1:5">
      <c r="A4" s="4" t="s">
        <v>45</v>
      </c>
      <c r="B4" s="4">
        <v>33340103</v>
      </c>
      <c r="C4">
        <v>24490</v>
      </c>
      <c r="D4" t="s">
        <v>326</v>
      </c>
      <c r="E4" s="8">
        <v>0.184</v>
      </c>
    </row>
    <row r="5" spans="1:5">
      <c r="A5" s="4" t="s">
        <v>49</v>
      </c>
      <c r="B5" s="4">
        <v>3312030</v>
      </c>
      <c r="C5">
        <v>24490</v>
      </c>
      <c r="D5" t="s">
        <v>326</v>
      </c>
      <c r="E5" s="8">
        <v>0.184</v>
      </c>
    </row>
    <row r="6" spans="1:5">
      <c r="A6" s="4" t="s">
        <v>52</v>
      </c>
      <c r="B6" s="4">
        <v>810010</v>
      </c>
      <c r="C6">
        <v>820</v>
      </c>
      <c r="D6" t="s">
        <v>326</v>
      </c>
      <c r="E6" s="8">
        <v>0.35</v>
      </c>
    </row>
    <row r="7" spans="1:5">
      <c r="A7" s="4" t="s">
        <v>55</v>
      </c>
      <c r="B7" s="4" t="s">
        <v>56</v>
      </c>
      <c r="C7">
        <v>16325</v>
      </c>
      <c r="D7" t="s">
        <v>326</v>
      </c>
      <c r="E7" s="8">
        <v>0.184</v>
      </c>
    </row>
    <row r="8" spans="1:5">
      <c r="A8" s="4" t="s">
        <v>59</v>
      </c>
      <c r="B8" t="s">
        <v>60</v>
      </c>
      <c r="C8">
        <v>15898</v>
      </c>
      <c r="D8" t="s">
        <v>326</v>
      </c>
      <c r="E8" s="7">
        <v>0.174</v>
      </c>
    </row>
    <row r="9" spans="1:5">
      <c r="A9" s="4" t="s">
        <v>63</v>
      </c>
      <c r="B9" t="s">
        <v>64</v>
      </c>
      <c r="C9">
        <v>3569</v>
      </c>
      <c r="D9" t="s">
        <v>326</v>
      </c>
      <c r="E9" s="7">
        <v>0.063</v>
      </c>
    </row>
    <row r="10" spans="1:5">
      <c r="A10" s="4" t="s">
        <v>74</v>
      </c>
      <c r="B10">
        <v>3011030</v>
      </c>
      <c r="C10">
        <v>434</v>
      </c>
      <c r="D10" t="s">
        <v>326</v>
      </c>
      <c r="E10" s="7">
        <v>0.398</v>
      </c>
    </row>
    <row r="11" spans="1:5">
      <c r="A11" t="s">
        <v>77</v>
      </c>
      <c r="B11">
        <v>3011010</v>
      </c>
      <c r="C11">
        <v>141</v>
      </c>
      <c r="D11" t="s">
        <v>326</v>
      </c>
      <c r="E11" s="8">
        <v>0.333</v>
      </c>
    </row>
    <row r="12" spans="1:5">
      <c r="A12" t="s">
        <v>80</v>
      </c>
      <c r="B12" t="s">
        <v>81</v>
      </c>
      <c r="C12">
        <v>150</v>
      </c>
      <c r="D12" t="s">
        <v>326</v>
      </c>
      <c r="E12" s="7">
        <v>0.138</v>
      </c>
    </row>
    <row r="13" spans="1:5">
      <c r="A13" t="s">
        <v>88</v>
      </c>
      <c r="B13" t="s">
        <v>89</v>
      </c>
      <c r="C13">
        <v>450</v>
      </c>
      <c r="D13" t="s">
        <v>326</v>
      </c>
      <c r="E13" s="7">
        <v>0.333</v>
      </c>
    </row>
    <row r="14" spans="1:5">
      <c r="A14" t="s">
        <v>92</v>
      </c>
      <c r="B14" t="s">
        <v>93</v>
      </c>
      <c r="C14">
        <v>320</v>
      </c>
      <c r="D14" t="s">
        <v>325</v>
      </c>
      <c r="E14" s="7">
        <v>0.138</v>
      </c>
    </row>
    <row r="15" spans="1:5">
      <c r="A15" t="s">
        <v>98</v>
      </c>
      <c r="B15" t="s">
        <v>99</v>
      </c>
      <c r="C15">
        <v>440</v>
      </c>
      <c r="D15" t="s">
        <v>327</v>
      </c>
      <c r="E15" s="7">
        <v>0.1647</v>
      </c>
    </row>
    <row r="16" spans="1:5">
      <c r="A16" t="s">
        <v>211</v>
      </c>
      <c r="B16" t="s">
        <v>212</v>
      </c>
      <c r="C16">
        <v>19700</v>
      </c>
      <c r="D16" t="s">
        <v>326</v>
      </c>
      <c r="E16" s="7">
        <v>0.168</v>
      </c>
    </row>
    <row r="17" spans="1:5">
      <c r="A17" t="s">
        <v>101</v>
      </c>
      <c r="B17" t="s">
        <v>102</v>
      </c>
      <c r="C17">
        <v>292</v>
      </c>
      <c r="D17" t="s">
        <v>326</v>
      </c>
      <c r="E17" s="7">
        <v>0.2966</v>
      </c>
    </row>
    <row r="18" spans="1:5">
      <c r="A18" t="s">
        <v>213</v>
      </c>
      <c r="B18">
        <v>31300101</v>
      </c>
      <c r="C18">
        <v>50000</v>
      </c>
      <c r="D18" t="s">
        <v>326</v>
      </c>
      <c r="E18" s="7">
        <v>0.151</v>
      </c>
    </row>
    <row r="19" spans="1:5">
      <c r="A19" t="s">
        <v>105</v>
      </c>
      <c r="B19" t="s">
        <v>106</v>
      </c>
      <c r="C19">
        <v>409000</v>
      </c>
      <c r="D19" t="s">
        <v>328</v>
      </c>
      <c r="E19" s="7">
        <v>0.376</v>
      </c>
    </row>
    <row r="20" spans="1:5">
      <c r="A20" s="4" t="s">
        <v>214</v>
      </c>
      <c r="B20" s="4">
        <v>3902015500</v>
      </c>
      <c r="C20">
        <v>0.005</v>
      </c>
      <c r="D20" t="s">
        <v>329</v>
      </c>
      <c r="E20" s="7">
        <v>0.264</v>
      </c>
    </row>
    <row r="21" spans="1:5">
      <c r="A21" s="4" t="s">
        <v>215</v>
      </c>
      <c r="B21" s="4">
        <v>3209020111</v>
      </c>
      <c r="C21">
        <v>18500</v>
      </c>
      <c r="D21" t="s">
        <v>326</v>
      </c>
      <c r="E21" s="7">
        <v>0.251</v>
      </c>
    </row>
    <row r="22" spans="1:5">
      <c r="A22" s="4" t="s">
        <v>110</v>
      </c>
      <c r="B22" s="4" t="s">
        <v>111</v>
      </c>
      <c r="C22">
        <v>3826</v>
      </c>
      <c r="D22" t="s">
        <v>326</v>
      </c>
      <c r="E22" s="7">
        <v>0.094</v>
      </c>
    </row>
    <row r="23" spans="1:5">
      <c r="A23" s="4" t="s">
        <v>216</v>
      </c>
      <c r="B23" s="4" t="s">
        <v>217</v>
      </c>
      <c r="C23">
        <v>22000</v>
      </c>
      <c r="D23" t="s">
        <v>326</v>
      </c>
      <c r="E23" s="7">
        <v>0.25</v>
      </c>
    </row>
    <row r="24" spans="1:5">
      <c r="A24" s="4" t="s">
        <v>117</v>
      </c>
      <c r="B24" s="4" t="s">
        <v>118</v>
      </c>
      <c r="C24">
        <v>40000</v>
      </c>
      <c r="D24" t="s">
        <v>326</v>
      </c>
      <c r="E24" s="7">
        <v>0.129</v>
      </c>
    </row>
    <row r="25" spans="1:5">
      <c r="A25" s="4" t="s">
        <v>218</v>
      </c>
      <c r="B25" s="4" t="s">
        <v>219</v>
      </c>
      <c r="C25">
        <v>18864.3</v>
      </c>
      <c r="D25" t="s">
        <v>326</v>
      </c>
      <c r="E25" s="7">
        <v>0.168</v>
      </c>
    </row>
    <row r="26" spans="1:5">
      <c r="A26" s="4" t="s">
        <v>220</v>
      </c>
      <c r="B26" s="4">
        <v>39130501</v>
      </c>
      <c r="C26">
        <v>98</v>
      </c>
      <c r="D26" t="s">
        <v>330</v>
      </c>
      <c r="E26" s="7">
        <v>0.264</v>
      </c>
    </row>
    <row r="27" spans="1:5">
      <c r="A27" s="4" t="s">
        <v>222</v>
      </c>
      <c r="B27" s="4" t="s">
        <v>223</v>
      </c>
      <c r="C27">
        <v>91200</v>
      </c>
      <c r="D27" t="s">
        <v>331</v>
      </c>
      <c r="E27" s="7">
        <v>0.25</v>
      </c>
    </row>
    <row r="28" spans="1:5">
      <c r="A28" s="4" t="s">
        <v>121</v>
      </c>
      <c r="B28" s="4" t="s">
        <v>122</v>
      </c>
      <c r="C28">
        <v>3500000</v>
      </c>
      <c r="D28" t="s">
        <v>332</v>
      </c>
      <c r="E28" s="7">
        <v>0.3324</v>
      </c>
    </row>
    <row r="29" spans="1:5">
      <c r="A29" s="4" t="s">
        <v>124</v>
      </c>
      <c r="B29" s="4" t="s">
        <v>125</v>
      </c>
      <c r="C29">
        <v>480000</v>
      </c>
      <c r="D29" t="s">
        <v>326</v>
      </c>
      <c r="E29" s="7">
        <v>0.114</v>
      </c>
    </row>
    <row r="30" ht="42" spans="1:5">
      <c r="A30" s="4" t="s">
        <v>209</v>
      </c>
      <c r="B30" s="4">
        <v>3913030399</v>
      </c>
      <c r="C30">
        <v>112</v>
      </c>
      <c r="D30" t="s">
        <v>329</v>
      </c>
      <c r="E30" s="7">
        <v>0.151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5"/>
  <sheetViews>
    <sheetView zoomScale="70" zoomScaleNormal="70" topLeftCell="A26" workbookViewId="0">
      <selection activeCell="AD3" sqref="AD3:AF45"/>
    </sheetView>
  </sheetViews>
  <sheetFormatPr defaultColWidth="9" defaultRowHeight="14"/>
  <cols>
    <col min="1" max="5" width="14.175" style="4" customWidth="1"/>
    <col min="6" max="8" width="12.8916666666667"/>
    <col min="17" max="17" width="12.2666666666667" customWidth="1"/>
    <col min="18" max="20" width="12.8916666666667"/>
    <col min="29" max="29" width="12.45" customWidth="1"/>
    <col min="30" max="32" width="12.8916666666667"/>
  </cols>
  <sheetData>
    <row r="1" spans="6:40">
      <c r="F1" s="6" t="s">
        <v>333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334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335</v>
      </c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>
      <c r="A2" s="2" t="s">
        <v>17</v>
      </c>
      <c r="B2" s="2" t="s">
        <v>18</v>
      </c>
      <c r="C2" s="2" t="s">
        <v>1</v>
      </c>
      <c r="D2" s="2" t="s">
        <v>2</v>
      </c>
      <c r="E2" s="2" t="s">
        <v>336</v>
      </c>
      <c r="F2" s="2">
        <v>2020</v>
      </c>
      <c r="G2" s="2">
        <v>2021</v>
      </c>
      <c r="H2" s="2">
        <v>2022</v>
      </c>
      <c r="I2" s="2">
        <v>2023</v>
      </c>
      <c r="J2" s="2">
        <v>2024</v>
      </c>
      <c r="K2" s="2">
        <v>2025</v>
      </c>
      <c r="L2" s="2">
        <v>2026</v>
      </c>
      <c r="M2" s="2">
        <v>2027</v>
      </c>
      <c r="N2" s="2">
        <v>2028</v>
      </c>
      <c r="O2" s="2">
        <v>2029</v>
      </c>
      <c r="P2" s="2">
        <v>2030</v>
      </c>
      <c r="Q2" s="2" t="s">
        <v>337</v>
      </c>
      <c r="R2" s="2">
        <v>2020</v>
      </c>
      <c r="S2" s="2">
        <v>2021</v>
      </c>
      <c r="T2" s="2">
        <v>2022</v>
      </c>
      <c r="U2" s="2">
        <v>2023</v>
      </c>
      <c r="V2" s="2">
        <v>2024</v>
      </c>
      <c r="W2" s="2">
        <v>2025</v>
      </c>
      <c r="X2" s="2">
        <v>2026</v>
      </c>
      <c r="Y2" s="2">
        <v>2027</v>
      </c>
      <c r="Z2" s="2">
        <v>2028</v>
      </c>
      <c r="AA2" s="2">
        <v>2029</v>
      </c>
      <c r="AB2" s="2">
        <v>2030</v>
      </c>
      <c r="AC2" s="2" t="s">
        <v>338</v>
      </c>
      <c r="AD2" s="2">
        <v>2020</v>
      </c>
      <c r="AE2" s="2">
        <v>2021</v>
      </c>
      <c r="AF2" s="2">
        <v>2022</v>
      </c>
      <c r="AG2" s="2">
        <v>2023</v>
      </c>
      <c r="AH2" s="2">
        <v>2024</v>
      </c>
      <c r="AI2" s="2">
        <v>2025</v>
      </c>
      <c r="AJ2" s="2">
        <v>2026</v>
      </c>
      <c r="AK2" s="2">
        <v>2027</v>
      </c>
      <c r="AL2" s="2">
        <v>2028</v>
      </c>
      <c r="AM2" s="2">
        <v>2029</v>
      </c>
      <c r="AN2" s="2">
        <v>2030</v>
      </c>
    </row>
    <row r="3" ht="28" spans="1:32">
      <c r="A3" s="4" t="s">
        <v>32</v>
      </c>
      <c r="B3" s="4" t="s">
        <v>33</v>
      </c>
      <c r="C3" s="4" t="s">
        <v>34</v>
      </c>
      <c r="D3" s="4" t="s">
        <v>35</v>
      </c>
      <c r="E3" s="4" t="s">
        <v>37</v>
      </c>
      <c r="F3">
        <f>'基础资料-实际值'!F3*'基础资料-实际值'!Q3</f>
        <v>2562183</v>
      </c>
      <c r="G3">
        <f>'基础资料-实际值'!G3*'基础资料-实际值'!R3</f>
        <v>2675465.11627908</v>
      </c>
      <c r="H3">
        <f>'基础资料-实际值'!H3*'基础资料-实际值'!S3</f>
        <v>2310183.875</v>
      </c>
      <c r="Q3" t="s">
        <v>339</v>
      </c>
      <c r="R3">
        <f>'基础资料-实际值'!F3*'基础资料-实际值'!AB3/10000</f>
        <v>3877.2</v>
      </c>
      <c r="S3">
        <f>'基础资料-实际值'!G3*'基础资料-实际值'!AC3/10000</f>
        <v>4359.6</v>
      </c>
      <c r="T3">
        <f>'基础资料-实际值'!H3*'基础资料-实际值'!AD3/10000</f>
        <v>3695.69</v>
      </c>
      <c r="AC3" t="s">
        <v>339</v>
      </c>
      <c r="AD3">
        <f>'基础资料-实际值'!F3*'基础资料-实际值'!AB3*'基础资料-实际值'!AM3/10000</f>
        <v>1748.6172</v>
      </c>
      <c r="AE3">
        <f>'基础资料-实际值'!G3*'基础资料-实际值'!AC3*'基础资料-实际值'!AN3/10000</f>
        <v>1966.1796</v>
      </c>
      <c r="AF3">
        <f>'基础资料-实际值'!H3*'基础资料-实际值'!AD3*'基础资料-实际值'!AO3/10000</f>
        <v>1666.75619</v>
      </c>
    </row>
    <row r="4" ht="28" spans="1:32">
      <c r="A4" s="4" t="s">
        <v>38</v>
      </c>
      <c r="B4" s="4" t="s">
        <v>39</v>
      </c>
      <c r="C4" s="4" t="s">
        <v>40</v>
      </c>
      <c r="D4" s="4" t="s">
        <v>41</v>
      </c>
      <c r="E4" s="4" t="s">
        <v>42</v>
      </c>
      <c r="F4">
        <f>'基础资料-实际值'!F4*'基础资料-实际值'!Q4</f>
        <v>37953.3672</v>
      </c>
      <c r="G4">
        <f>'基础资料-实际值'!G4*'基础资料-实际值'!R4</f>
        <v>46890.9999999999</v>
      </c>
      <c r="H4">
        <f>'基础资料-实际值'!H4*'基础资料-实际值'!S4</f>
        <v>33226.4685856058</v>
      </c>
      <c r="Q4" t="s">
        <v>339</v>
      </c>
      <c r="R4">
        <f>'基础资料-实际值'!F4*'基础资料-实际值'!AB4/10000</f>
        <v>37816.984</v>
      </c>
      <c r="S4">
        <f>'基础资料-实际值'!G4*'基础资料-实际值'!AC4/10000</f>
        <v>53300.5565</v>
      </c>
      <c r="T4">
        <f>'基础资料-实际值'!H4*'基础资料-实际值'!AD4/10000</f>
        <v>26363.16</v>
      </c>
      <c r="AC4" t="s">
        <v>339</v>
      </c>
      <c r="AD4">
        <f>'基础资料-实际值'!F4*'基础资料-实际值'!AB4*'基础资料-实际值'!AM4/10000</f>
        <v>6353.253312</v>
      </c>
      <c r="AE4">
        <f>'基础资料-实际值'!G4*'基础资料-实际值'!AC4*'基础资料-实际值'!AN4/10000</f>
        <v>8954.493492</v>
      </c>
      <c r="AF4">
        <f>'基础资料-实际值'!H4*'基础资料-实际值'!AD4*'基础资料-实际值'!AO4/10000</f>
        <v>4429.01088</v>
      </c>
    </row>
    <row r="5" ht="28" spans="1:32">
      <c r="A5" s="4" t="s">
        <v>43</v>
      </c>
      <c r="B5" s="4" t="s">
        <v>44</v>
      </c>
      <c r="C5" s="4" t="s">
        <v>45</v>
      </c>
      <c r="D5" s="4">
        <v>33340103</v>
      </c>
      <c r="E5" s="4" t="s">
        <v>42</v>
      </c>
      <c r="F5">
        <f>'基础资料-实际值'!F5*'基础资料-实际值'!Q5</f>
        <v>13378.6576</v>
      </c>
      <c r="G5">
        <f>'基础资料-实际值'!G5*'基础资料-实际值'!R5</f>
        <v>18591.4664229248</v>
      </c>
      <c r="H5">
        <f>'基础资料-实际值'!H5*'基础资料-实际值'!S5</f>
        <v>5887.0800370553</v>
      </c>
      <c r="Q5" t="s">
        <v>339</v>
      </c>
      <c r="R5">
        <f>'基础资料-实际值'!F5*'基础资料-实际值'!AB5/10000</f>
        <v>16606.08</v>
      </c>
      <c r="S5">
        <f>'基础资料-实际值'!G5*'基础资料-实际值'!AC5/10000</f>
        <v>26081.16</v>
      </c>
      <c r="T5">
        <f>'基础资料-实际值'!H5*'基础资料-实际值'!AD5/10000</f>
        <v>8446.601</v>
      </c>
      <c r="AC5" t="s">
        <v>339</v>
      </c>
      <c r="AD5">
        <f>'基础资料-实际值'!F5*'基础资料-实际值'!AB5*'基础资料-实际值'!AM5/10000</f>
        <v>3055.51872</v>
      </c>
      <c r="AE5">
        <f>'基础资料-实际值'!G5*'基础资料-实际值'!AC5*'基础资料-实际值'!AN5/10000</f>
        <v>4798.93344</v>
      </c>
      <c r="AF5">
        <f>'基础资料-实际值'!H5*'基础资料-实际值'!AD5*'基础资料-实际值'!AO5/10000</f>
        <v>1554.174584</v>
      </c>
    </row>
    <row r="6" ht="42" spans="1:32">
      <c r="A6" s="4" t="s">
        <v>47</v>
      </c>
      <c r="B6" s="4" t="s">
        <v>48</v>
      </c>
      <c r="C6" s="4" t="s">
        <v>49</v>
      </c>
      <c r="D6" s="4">
        <v>3312030</v>
      </c>
      <c r="E6" s="4" t="s">
        <v>42</v>
      </c>
      <c r="F6">
        <f>'基础资料-实际值'!F6*'基础资料-实际值'!Q6</f>
        <v>169563.3478</v>
      </c>
      <c r="G6">
        <f>'基础资料-实际值'!G6*'基础资料-实际值'!R6</f>
        <v>148002.961205533</v>
      </c>
      <c r="H6">
        <f>'基础资料-实际值'!H6*'基础资料-实际值'!S6</f>
        <v>261733.536040018</v>
      </c>
      <c r="Q6" t="s">
        <v>339</v>
      </c>
      <c r="R6">
        <f>'基础资料-实际值'!F6*'基础资料-实际值'!AB6/10000</f>
        <v>210468.24</v>
      </c>
      <c r="S6">
        <f>'基础资料-实际值'!G6*'基础资料-实际值'!AC6/10000</f>
        <v>207626.92</v>
      </c>
      <c r="T6">
        <f>'基础资料-实际值'!H6*'基础资料-实际值'!AD6/10000</f>
        <v>375527.211</v>
      </c>
      <c r="AC6" t="s">
        <v>339</v>
      </c>
      <c r="AD6">
        <f>'基础资料-实际值'!F6*'基础资料-实际值'!AB6*'基础资料-实际值'!AM6/10000</f>
        <v>38726.15616</v>
      </c>
      <c r="AE6">
        <f>'基础资料-实际值'!G6*'基础资料-实际值'!AC6*'基础资料-实际值'!AN6/10000</f>
        <v>38203.35328</v>
      </c>
      <c r="AF6">
        <f>'基础资料-实际值'!H6*'基础资料-实际值'!AD6*'基础资料-实际值'!AO6/10000</f>
        <v>69097.006824</v>
      </c>
    </row>
    <row r="7" ht="28" spans="1:32">
      <c r="A7" s="4" t="s">
        <v>50</v>
      </c>
      <c r="B7" s="4" t="s">
        <v>51</v>
      </c>
      <c r="C7" s="4" t="s">
        <v>52</v>
      </c>
      <c r="D7" s="4">
        <v>810010</v>
      </c>
      <c r="E7" s="4" t="s">
        <v>42</v>
      </c>
      <c r="F7">
        <f>'基础资料-实际值'!F7*'基础资料-实际值'!Q7</f>
        <v>79.3749348</v>
      </c>
      <c r="G7">
        <f>'基础资料-实际值'!G7*'基础资料-实际值'!R7</f>
        <v>87.911352</v>
      </c>
      <c r="H7">
        <f>'基础资料-实际值'!H7*'基础资料-实际值'!S7</f>
        <v>82.212504</v>
      </c>
      <c r="Q7" t="s">
        <v>339</v>
      </c>
      <c r="R7">
        <f>'基础资料-实际值'!F7*'基础资料-实际值'!AB7/10000</f>
        <v>3305.5194</v>
      </c>
      <c r="S7">
        <f>'基础资料-实际值'!G7*'基础资料-实际值'!AC7/10000</f>
        <v>4012.025517</v>
      </c>
      <c r="T7">
        <f>'基础资料-实际值'!H7*'基础资料-实际值'!AD7/10000</f>
        <v>3156.098</v>
      </c>
      <c r="AC7" t="s">
        <v>339</v>
      </c>
      <c r="AD7">
        <f>'基础资料-实际值'!F7*'基础资料-实际值'!AB7*'基础资料-实际值'!AM7/10000</f>
        <v>1156.93179</v>
      </c>
      <c r="AE7">
        <f>'基础资料-实际值'!G7*'基础资料-实际值'!AC7*'基础资料-实际值'!AN7/10000</f>
        <v>1404.20893095</v>
      </c>
      <c r="AF7">
        <f>'基础资料-实际值'!H7*'基础资料-实际值'!AD7*'基础资料-实际值'!AO7/10000</f>
        <v>1104.6343</v>
      </c>
    </row>
    <row r="8" ht="28" spans="1:32">
      <c r="A8" s="4" t="s">
        <v>53</v>
      </c>
      <c r="B8" s="4" t="s">
        <v>54</v>
      </c>
      <c r="C8" s="4" t="s">
        <v>55</v>
      </c>
      <c r="D8" s="4" t="s">
        <v>56</v>
      </c>
      <c r="E8" s="4" t="s">
        <v>42</v>
      </c>
      <c r="F8">
        <f>'基础资料-实际值'!F8*'基础资料-实际值'!Q8</f>
        <v>15987.4534</v>
      </c>
      <c r="G8">
        <f>'基础资料-实际值'!G8*'基础资料-实际值'!R8</f>
        <v>13741.18</v>
      </c>
      <c r="H8">
        <f>'基础资料-实际值'!H8*'基础资料-实际值'!S8</f>
        <v>6300.06524635639</v>
      </c>
      <c r="Q8" t="s">
        <v>339</v>
      </c>
      <c r="R8">
        <f>'基础资料-实际值'!F8*'基础资料-实际值'!AB8/10000</f>
        <v>6604.775</v>
      </c>
      <c r="S8">
        <f>'基础资料-实际值'!G8*'基础资料-实际值'!AC8/10000</f>
        <v>5962.2311</v>
      </c>
      <c r="T8">
        <f>'基础资料-实际值'!H8*'基础资料-实际值'!AD8/10000</f>
        <v>3003.89795</v>
      </c>
      <c r="AC8" t="s">
        <v>339</v>
      </c>
      <c r="AD8">
        <f>'基础资料-实际值'!F8*'基础资料-实际值'!AB8*'基础资料-实际值'!AM8/10000</f>
        <v>1215.2786</v>
      </c>
      <c r="AE8">
        <f>'基础资料-实际值'!G8*'基础资料-实际值'!AC8*'基础资料-实际值'!AN8/10000</f>
        <v>1097.0505224</v>
      </c>
      <c r="AF8">
        <f>'基础资料-实际值'!H8*'基础资料-实际值'!AD8*'基础资料-实际值'!AO8/10000</f>
        <v>552.7172228</v>
      </c>
    </row>
    <row r="9" ht="28" spans="1:32">
      <c r="A9" s="4" t="s">
        <v>57</v>
      </c>
      <c r="B9" s="4" t="s">
        <v>58</v>
      </c>
      <c r="C9" s="4" t="s">
        <v>59</v>
      </c>
      <c r="D9" s="4" t="s">
        <v>60</v>
      </c>
      <c r="E9" s="4" t="s">
        <v>42</v>
      </c>
      <c r="F9">
        <f>'基础资料-实际值'!F9*'基础资料-实际值'!Q9</f>
        <v>136.62306</v>
      </c>
      <c r="G9">
        <f>'基础资料-实际值'!G9*'基础资料-实际值'!R9</f>
        <v>108.488921933086</v>
      </c>
      <c r="H9">
        <f>'基础资料-实际值'!H9*'基础资料-实际值'!S9</f>
        <v>112.26650125</v>
      </c>
      <c r="Q9" t="s">
        <v>339</v>
      </c>
      <c r="R9">
        <f>'基础资料-实际值'!F9*'基础资料-实际值'!AB9/10000</f>
        <v>4884.3018</v>
      </c>
      <c r="S9">
        <f>'基础资料-实际值'!G9*'基础资料-实际值'!AC9/10000</f>
        <v>4944.488</v>
      </c>
      <c r="T9">
        <f>'基础资料-实际值'!H9*'基础资料-实际值'!AD9/10000</f>
        <v>4828.2226</v>
      </c>
      <c r="AC9" t="s">
        <v>339</v>
      </c>
      <c r="AD9">
        <f>'基础资料-实际值'!F9*'基础资料-实际值'!AB9*'基础资料-实际值'!AM9/10000</f>
        <v>849.8685132</v>
      </c>
      <c r="AE9">
        <f>'基础资料-实际值'!G9*'基础资料-实际值'!AC9*'基础资料-实际值'!AN9/10000</f>
        <v>860.340912</v>
      </c>
      <c r="AF9">
        <f>'基础资料-实际值'!H9*'基础资料-实际值'!AD9*'基础资料-实际值'!AO9/10000</f>
        <v>840.1107324</v>
      </c>
    </row>
    <row r="10" ht="28" spans="1:32">
      <c r="A10" s="4" t="s">
        <v>65</v>
      </c>
      <c r="B10" s="4">
        <v>750659998</v>
      </c>
      <c r="C10" s="4" t="s">
        <v>63</v>
      </c>
      <c r="D10" s="4" t="s">
        <v>64</v>
      </c>
      <c r="E10" s="4" t="s">
        <v>42</v>
      </c>
      <c r="F10">
        <f>'基础资料-实际值'!F10*'基础资料-实际值'!Q10</f>
        <v>2557824</v>
      </c>
      <c r="G10">
        <f>'基础资料-实际值'!G10*'基础资料-实际值'!R10</f>
        <v>2644576</v>
      </c>
      <c r="H10">
        <f>'基础资料-实际值'!H10*'基础资料-实际值'!S10</f>
        <v>527870</v>
      </c>
      <c r="Q10" t="s">
        <v>339</v>
      </c>
      <c r="R10">
        <f>'基础资料-实际值'!F10*'基础资料-实际值'!AB10/10000</f>
        <v>72471.68</v>
      </c>
      <c r="S10">
        <f>'基础资料-实际值'!G10*'基础资料-实际值'!AC10/10000</f>
        <v>93185.2416</v>
      </c>
      <c r="T10">
        <f>'基础资料-实际值'!H10*'基础资料-实际值'!AD10/10000</f>
        <v>18839.6803</v>
      </c>
      <c r="AC10" t="s">
        <v>339</v>
      </c>
      <c r="AD10">
        <f>'基础资料-实际值'!F10*'基础资料-实际值'!AB10*'基础资料-实际值'!AM10/10000</f>
        <v>4565.71584</v>
      </c>
      <c r="AE10">
        <f>'基础资料-实际值'!G10*'基础资料-实际值'!AC10*'基础资料-实际值'!AN10/10000</f>
        <v>5870.6702208</v>
      </c>
      <c r="AF10">
        <f>'基础资料-实际值'!H10*'基础资料-实际值'!AD10*'基础资料-实际值'!AO10/10000</f>
        <v>1186.8998589</v>
      </c>
    </row>
    <row r="11" ht="28" spans="1:32">
      <c r="A11" s="4" t="s">
        <v>61</v>
      </c>
      <c r="B11" s="4" t="s">
        <v>62</v>
      </c>
      <c r="C11" s="4" t="s">
        <v>63</v>
      </c>
      <c r="D11" s="4" t="s">
        <v>64</v>
      </c>
      <c r="E11" s="4" t="s">
        <v>42</v>
      </c>
      <c r="F11">
        <f>'基础资料-实际值'!F11*'基础资料-实际值'!Q11</f>
        <v>412724</v>
      </c>
      <c r="G11">
        <f>'基础资料-实际值'!G11*'基础资料-实际值'!R11</f>
        <v>241313.04</v>
      </c>
      <c r="H11">
        <f>'基础资料-实际值'!H11*'基础资料-实际值'!S11</f>
        <v>48582.16</v>
      </c>
      <c r="Q11" t="s">
        <v>339</v>
      </c>
      <c r="R11">
        <f>'基础资料-实际值'!F11*'基础资料-实际值'!AB11/10000</f>
        <v>10794.32</v>
      </c>
      <c r="S11">
        <f>'基础资料-实际值'!G11*'基础资料-实际值'!AC11/10000</f>
        <v>7794.411192</v>
      </c>
      <c r="T11">
        <f>'基础资料-实际值'!H11*'基础资料-实际值'!AD11/10000</f>
        <v>1576.270264</v>
      </c>
      <c r="AC11" t="s">
        <v>339</v>
      </c>
      <c r="AD11">
        <f>'基础资料-实际值'!F11*'基础资料-实际值'!AB11*'基础资料-实际值'!AM11/10000</f>
        <v>680.04216</v>
      </c>
      <c r="AE11">
        <f>'基础资料-实际值'!G11*'基础资料-实际值'!AC11*'基础资料-实际值'!AN11/10000</f>
        <v>491.047905096</v>
      </c>
      <c r="AF11">
        <f>'基础资料-实际值'!H11*'基础资料-实际值'!AD11*'基础资料-实际值'!AO11/10000</f>
        <v>99.305026632</v>
      </c>
    </row>
    <row r="12" ht="28" spans="1:32">
      <c r="A12" s="4" t="s">
        <v>66</v>
      </c>
      <c r="B12" s="4" t="s">
        <v>67</v>
      </c>
      <c r="C12" s="4" t="s">
        <v>63</v>
      </c>
      <c r="D12" s="4" t="s">
        <v>64</v>
      </c>
      <c r="E12" s="4" t="s">
        <v>42</v>
      </c>
      <c r="F12">
        <f>'基础资料-实际值'!F12*'基础资料-实际值'!Q12</f>
        <v>1028664</v>
      </c>
      <c r="G12">
        <f>'基础资料-实际值'!G12*'基础资料-实际值'!R12</f>
        <v>1138390</v>
      </c>
      <c r="H12">
        <f>'基础资料-实际值'!H12*'基础资料-实际值'!S12</f>
        <v>738080</v>
      </c>
      <c r="Q12" t="s">
        <v>339</v>
      </c>
      <c r="R12">
        <f>'基础资料-实际值'!F12*'基础资料-实际值'!AB12/10000</f>
        <v>29145.48</v>
      </c>
      <c r="S12">
        <f>'基础资料-实际值'!G12*'基础资料-实际值'!AC12/10000</f>
        <v>40112.724</v>
      </c>
      <c r="T12">
        <f>'基础资料-实际值'!H12*'基础资料-实际值'!AD12/10000</f>
        <v>26342.0752</v>
      </c>
      <c r="AC12" t="s">
        <v>339</v>
      </c>
      <c r="AD12">
        <f>'基础资料-实际值'!F12*'基础资料-实际值'!AB12*'基础资料-实际值'!AM12/10000</f>
        <v>1836.16524</v>
      </c>
      <c r="AE12">
        <f>'基础资料-实际值'!G12*'基础资料-实际值'!AC12*'基础资料-实际值'!AN12/10000</f>
        <v>2527.101612</v>
      </c>
      <c r="AF12">
        <f>'基础资料-实际值'!H12*'基础资料-实际值'!AD12*'基础资料-实际值'!AO12/10000</f>
        <v>1659.5507376</v>
      </c>
    </row>
    <row r="13" ht="28" spans="1:32">
      <c r="A13" s="4" t="s">
        <v>70</v>
      </c>
      <c r="B13" s="4" t="s">
        <v>71</v>
      </c>
      <c r="C13" s="4" t="s">
        <v>63</v>
      </c>
      <c r="D13" s="4" t="s">
        <v>64</v>
      </c>
      <c r="E13" s="4" t="s">
        <v>42</v>
      </c>
      <c r="F13">
        <f>'基础资料-实际值'!F13*'基础资料-实际值'!Q13</f>
        <v>1426843</v>
      </c>
      <c r="G13">
        <f>'基础资料-实际值'!G13*'基础资料-实际值'!R13</f>
        <v>1890650</v>
      </c>
      <c r="H13">
        <f>'基础资料-实际值'!H13*'基础资料-实际值'!S13</f>
        <v>1579824</v>
      </c>
      <c r="Q13" t="s">
        <v>339</v>
      </c>
      <c r="R13">
        <f>'基础资料-实际值'!F13*'基础资料-实际值'!AB13/10000</f>
        <v>44102.42</v>
      </c>
      <c r="S13">
        <f>'基础资料-实际值'!G13*'基础资料-实际值'!AC13/10000</f>
        <v>73281.594</v>
      </c>
      <c r="T13">
        <f>'基础资料-实际值'!H13*'基础资料-实际值'!AD13/10000</f>
        <v>62648.7984</v>
      </c>
      <c r="AC13" t="s">
        <v>339</v>
      </c>
      <c r="AD13">
        <f>'基础资料-实际值'!F13*'基础资料-实际值'!AB13*'基础资料-实际值'!AM13/10000</f>
        <v>2778.45246</v>
      </c>
      <c r="AE13">
        <f>'基础资料-实际值'!G13*'基础资料-实际值'!AC13*'基础资料-实际值'!AN13/10000</f>
        <v>4616.740422</v>
      </c>
      <c r="AF13">
        <f>'基础资料-实际值'!H13*'基础资料-实际值'!AD13*'基础资料-实际值'!AO13/10000</f>
        <v>3946.8742992</v>
      </c>
    </row>
    <row r="14" ht="28" spans="1:32">
      <c r="A14" s="4" t="s">
        <v>68</v>
      </c>
      <c r="B14" s="4" t="s">
        <v>69</v>
      </c>
      <c r="C14" s="4" t="s">
        <v>63</v>
      </c>
      <c r="D14" s="4" t="s">
        <v>64</v>
      </c>
      <c r="E14" s="4" t="s">
        <v>42</v>
      </c>
      <c r="F14">
        <f>'基础资料-实际值'!F14*'基础资料-实际值'!Q14</f>
        <v>0</v>
      </c>
      <c r="G14">
        <f>'基础资料-实际值'!G14*'基础资料-实际值'!R14</f>
        <v>0</v>
      </c>
      <c r="H14">
        <f>'基础资料-实际值'!H14*'基础资料-实际值'!S14</f>
        <v>392546.28</v>
      </c>
      <c r="Q14" t="s">
        <v>339</v>
      </c>
      <c r="R14">
        <f>'基础资料-实际值'!F14*'基础资料-实际值'!AB14/10000</f>
        <v>0</v>
      </c>
      <c r="S14">
        <f>'基础资料-实际值'!G14*'基础资料-实际值'!AC14/10000</f>
        <v>0</v>
      </c>
      <c r="T14">
        <f>'基础资料-实际值'!H14*'基础资料-实际值'!AD14/10000</f>
        <v>13342.834984</v>
      </c>
      <c r="AC14" t="s">
        <v>339</v>
      </c>
      <c r="AD14">
        <f>'基础资料-实际值'!F14*'基础资料-实际值'!AB14*'基础资料-实际值'!AM14/10000</f>
        <v>0</v>
      </c>
      <c r="AE14">
        <f>'基础资料-实际值'!G14*'基础资料-实际值'!AC14*'基础资料-实际值'!AN14/10000</f>
        <v>0</v>
      </c>
      <c r="AF14">
        <f>'基础资料-实际值'!H14*'基础资料-实际值'!AD14*'基础资料-实际值'!AO14/10000</f>
        <v>840.598603992</v>
      </c>
    </row>
    <row r="15" ht="28" spans="1:32">
      <c r="A15" s="4" t="s">
        <v>75</v>
      </c>
      <c r="B15" s="4" t="s">
        <v>76</v>
      </c>
      <c r="C15" s="4" t="s">
        <v>74</v>
      </c>
      <c r="D15" s="4">
        <v>3011030</v>
      </c>
      <c r="E15" s="4" t="s">
        <v>42</v>
      </c>
      <c r="F15">
        <f>'基础资料-实际值'!F15*'基础资料-实际值'!Q15</f>
        <v>69718.0512</v>
      </c>
      <c r="G15">
        <f>'基础资料-实际值'!G15*'基础资料-实际值'!R15</f>
        <v>190753.450421483</v>
      </c>
      <c r="H15">
        <f>'基础资料-实际值'!H15*'基础资料-实际值'!S15</f>
        <v>165572.354948536</v>
      </c>
      <c r="Q15" t="s">
        <v>339</v>
      </c>
      <c r="R15">
        <f>'基础资料-实际值'!F15*'基础资料-实际值'!AB15/10000</f>
        <v>35523.00704</v>
      </c>
      <c r="S15">
        <f>'基础资料-实际值'!G15*'基础资料-实际值'!AC15/10000</f>
        <v>110616.8015</v>
      </c>
      <c r="T15">
        <f>'基础资料-实际值'!H15*'基础资料-实际值'!AD15/10000</f>
        <v>84896.515494</v>
      </c>
      <c r="AC15" t="s">
        <v>339</v>
      </c>
      <c r="AD15">
        <f>'基础资料-实际值'!F15*'基础资料-实际值'!AB15*'基础资料-实际值'!AM15/10000</f>
        <v>14138.15680192</v>
      </c>
      <c r="AE15">
        <f>'基础资料-实际值'!G15*'基础资料-实际值'!AC15*'基础资料-实际值'!AN15/10000</f>
        <v>44025.486997</v>
      </c>
      <c r="AF15">
        <f>'基础资料-实际值'!H15*'基础资料-实际值'!AD15*'基础资料-实际值'!AO15/10000</f>
        <v>33788.813166612</v>
      </c>
    </row>
    <row r="16" ht="42" spans="1:32">
      <c r="A16" s="4" t="s">
        <v>72</v>
      </c>
      <c r="B16" s="4" t="s">
        <v>73</v>
      </c>
      <c r="C16" s="4" t="s">
        <v>74</v>
      </c>
      <c r="D16" s="4">
        <v>3011030</v>
      </c>
      <c r="E16" s="4" t="s">
        <v>42</v>
      </c>
      <c r="F16">
        <f>'基础资料-实际值'!F16*'基础资料-实际值'!Q16</f>
        <v>36692.9136</v>
      </c>
      <c r="G16">
        <f>'基础资料-实际值'!G16*'基础资料-实际值'!R16</f>
        <v>31136.112</v>
      </c>
      <c r="H16">
        <f>'基础资料-实际值'!H16*'基础资料-实际值'!S16</f>
        <v>17952.408</v>
      </c>
      <c r="Q16" t="s">
        <v>339</v>
      </c>
      <c r="R16">
        <f>'基础资料-实际值'!F16*'基础资料-实际值'!AB16/10000</f>
        <v>20773.2368</v>
      </c>
      <c r="S16">
        <f>'基础资料-实际值'!G16*'基础资料-实际值'!AC16/10000</f>
        <v>21622.3</v>
      </c>
      <c r="T16">
        <f>'基础资料-实际值'!H16*'基础资料-实际值'!AD16/10000</f>
        <v>10821.3126</v>
      </c>
      <c r="AC16" t="s">
        <v>339</v>
      </c>
      <c r="AD16">
        <f>'基础资料-实际值'!F16*'基础资料-实际值'!AB16*'基础资料-实际值'!AM16/10000</f>
        <v>8267.7482464</v>
      </c>
      <c r="AE16">
        <f>'基础资料-实际值'!G16*'基础资料-实际值'!AC16*'基础资料-实际值'!AN16/10000</f>
        <v>8605.6754</v>
      </c>
      <c r="AF16">
        <f>'基础资料-实际值'!H16*'基础资料-实际值'!AD16*'基础资料-实际值'!AO16/10000</f>
        <v>4306.8824148</v>
      </c>
    </row>
    <row r="17" ht="42" spans="1:32">
      <c r="A17" s="4" t="s">
        <v>72</v>
      </c>
      <c r="B17" s="4" t="s">
        <v>73</v>
      </c>
      <c r="C17" s="4" t="s">
        <v>77</v>
      </c>
      <c r="D17" s="4">
        <v>3011010</v>
      </c>
      <c r="E17" s="4" t="s">
        <v>42</v>
      </c>
      <c r="F17">
        <f>'基础资料-实际值'!F17*'基础资料-实际值'!Q17</f>
        <v>35876.655</v>
      </c>
      <c r="G17">
        <f>'基础资料-实际值'!G17*'基础资料-实际值'!R17</f>
        <v>30571.784</v>
      </c>
      <c r="H17">
        <f>'基础资料-实际值'!H17*'基础资料-实际值'!S17</f>
        <v>9956.5385</v>
      </c>
      <c r="Q17" t="s">
        <v>339</v>
      </c>
      <c r="R17">
        <f>'基础资料-实际值'!F17*'基础资料-实际值'!AB17/10000</f>
        <v>9818.874</v>
      </c>
      <c r="S17">
        <f>'基础资料-实际值'!G17*'基础资料-实际值'!AC17/10000</f>
        <v>6147.587</v>
      </c>
      <c r="T17">
        <f>'基础资料-实际值'!H17*'基础资料-实际值'!AD17/10000</f>
        <v>1551.2397</v>
      </c>
      <c r="AC17" t="s">
        <v>339</v>
      </c>
      <c r="AD17">
        <f>'基础资料-实际值'!F17*'基础资料-实际值'!AB17*'基础资料-实际值'!AM17/10000</f>
        <v>3269.685042</v>
      </c>
      <c r="AE17">
        <f>'基础资料-实际值'!G17*'基础资料-实际值'!AC17*'基础资料-实际值'!AN17/10000</f>
        <v>2047.146471</v>
      </c>
      <c r="AF17">
        <f>'基础资料-实际值'!H17*'基础资料-实际值'!AD17*'基础资料-实际值'!AO17/10000</f>
        <v>516.5628201</v>
      </c>
    </row>
    <row r="18" ht="28" spans="1:32">
      <c r="A18" s="4" t="s">
        <v>75</v>
      </c>
      <c r="B18" s="4" t="s">
        <v>76</v>
      </c>
      <c r="C18" s="4" t="s">
        <v>77</v>
      </c>
      <c r="D18" s="4">
        <v>3011010</v>
      </c>
      <c r="E18" s="4" t="s">
        <v>42</v>
      </c>
      <c r="F18">
        <f>'基础资料-实际值'!F18*'基础资料-实际值'!Q18</f>
        <v>13575.5316</v>
      </c>
      <c r="G18">
        <f>'基础资料-实际值'!G18*'基础资料-实际值'!R18</f>
        <v>154030.17608</v>
      </c>
      <c r="H18">
        <f>'基础资料-实际值'!H18*'基础资料-实际值'!S18</f>
        <v>138416.80947</v>
      </c>
      <c r="Q18" t="s">
        <v>339</v>
      </c>
      <c r="R18">
        <f>'基础资料-实际值'!F18*'基础资料-实际值'!AB18/10000</f>
        <v>3921.82024</v>
      </c>
      <c r="S18">
        <f>'基础资料-实际值'!G18*'基础资料-实际值'!AC18/10000</f>
        <v>32381.343835</v>
      </c>
      <c r="T18">
        <f>'基础资料-实际值'!H18*'基础资料-实际值'!AD18/10000</f>
        <v>22433.069121</v>
      </c>
      <c r="AC18" t="s">
        <v>339</v>
      </c>
      <c r="AD18">
        <f>'基础资料-实际值'!F18*'基础资料-实际值'!AB18*'基础资料-实际值'!AM18/10000</f>
        <v>1305.96613992</v>
      </c>
      <c r="AE18">
        <f>'基础资料-实际值'!G18*'基础资料-实际值'!AC18*'基础资料-实际值'!AN18/10000</f>
        <v>10782.987497055</v>
      </c>
      <c r="AF18">
        <f>'基础资料-实际值'!H18*'基础资料-实际值'!AD18*'基础资料-实际值'!AO18/10000</f>
        <v>7470.212017293</v>
      </c>
    </row>
    <row r="19" ht="28" spans="1:32">
      <c r="A19" s="4" t="s">
        <v>78</v>
      </c>
      <c r="B19" s="4" t="s">
        <v>79</v>
      </c>
      <c r="C19" s="4" t="s">
        <v>80</v>
      </c>
      <c r="D19" s="4" t="s">
        <v>81</v>
      </c>
      <c r="E19" s="4" t="s">
        <v>42</v>
      </c>
      <c r="F19">
        <f>'基础资料-实际值'!F19*'基础资料-实际值'!Q19</f>
        <v>2034.0096</v>
      </c>
      <c r="G19">
        <f>'基础资料-实际值'!G19*'基础资料-实际值'!R19</f>
        <v>879.153564899451</v>
      </c>
      <c r="H19">
        <f>'基础资料-实际值'!H19*'基础资料-实际值'!S19</f>
        <v>80.6784</v>
      </c>
      <c r="Q19" t="s">
        <v>339</v>
      </c>
      <c r="R19">
        <f>'基础资料-实际值'!F19*'基础资料-实际值'!AB19/10000</f>
        <v>14149.632</v>
      </c>
      <c r="S19">
        <f>'基础资料-实际值'!G19*'基础资料-实际值'!AC19/10000</f>
        <v>6026.055</v>
      </c>
      <c r="T19">
        <f>'基础资料-实际值'!H19*'基础资料-实际值'!AD19/10000</f>
        <v>550.08</v>
      </c>
      <c r="AC19" t="s">
        <v>339</v>
      </c>
      <c r="AD19">
        <f>'基础资料-实际值'!F19*'基础资料-实际值'!AB19*'基础资料-实际值'!AM19/10000</f>
        <v>1952.649216</v>
      </c>
      <c r="AE19">
        <f>'基础资料-实际值'!G19*'基础资料-实际值'!AC19*'基础资料-实际值'!AN19/10000</f>
        <v>831.59559</v>
      </c>
      <c r="AF19">
        <f>'基础资料-实际值'!H19*'基础资料-实际值'!AD19*'基础资料-实际值'!AO19/10000</f>
        <v>75.91104</v>
      </c>
    </row>
    <row r="20" ht="28" spans="1:32">
      <c r="A20" s="4" t="s">
        <v>84</v>
      </c>
      <c r="B20" s="4" t="s">
        <v>85</v>
      </c>
      <c r="C20" s="4" t="s">
        <v>80</v>
      </c>
      <c r="D20" s="4" t="s">
        <v>81</v>
      </c>
      <c r="E20" s="4" t="s">
        <v>42</v>
      </c>
      <c r="F20">
        <f>'基础资料-实际值'!F20*'基础资料-实际值'!Q20</f>
        <v>3284.74667</v>
      </c>
      <c r="G20">
        <f>'基础资料-实际值'!G20*'基础资料-实际值'!R20</f>
        <v>3241.65834720367</v>
      </c>
      <c r="H20">
        <f>'基础资料-实际值'!H20*'基础资料-实际值'!S20</f>
        <v>1347.793299</v>
      </c>
      <c r="Q20" t="s">
        <v>339</v>
      </c>
      <c r="R20">
        <f>'基础资料-实际值'!F20*'基础资料-实际值'!AB20/10000</f>
        <v>16953.5312</v>
      </c>
      <c r="S20">
        <f>'基础资料-实际值'!G20*'基础资料-实际值'!AC20/10000</f>
        <v>16569.0862</v>
      </c>
      <c r="T20">
        <f>'基础资料-实际值'!H20*'基础资料-实际值'!AD20/10000</f>
        <v>6971.34465</v>
      </c>
      <c r="AC20" t="s">
        <v>339</v>
      </c>
      <c r="AD20">
        <f>'基础资料-实际值'!F20*'基础资料-实际值'!AB20*'基础资料-实际值'!AM20/10000</f>
        <v>2339.5873056</v>
      </c>
      <c r="AE20">
        <f>'基础资料-实际值'!G20*'基础资料-实际值'!AC20*'基础资料-实际值'!AN20/10000</f>
        <v>2286.5338956</v>
      </c>
      <c r="AF20">
        <f>'基础资料-实际值'!H20*'基础资料-实际值'!AD20*'基础资料-实际值'!AO20/10000</f>
        <v>962.0455617</v>
      </c>
    </row>
    <row r="21" ht="28" spans="1:32">
      <c r="A21" s="4" t="s">
        <v>75</v>
      </c>
      <c r="B21" s="4" t="s">
        <v>76</v>
      </c>
      <c r="C21" s="4" t="s">
        <v>80</v>
      </c>
      <c r="D21" s="4" t="s">
        <v>81</v>
      </c>
      <c r="E21" s="4" t="s">
        <v>42</v>
      </c>
      <c r="F21">
        <f>'基础资料-实际值'!F21*'基础资料-实际值'!Q21</f>
        <v>0</v>
      </c>
      <c r="G21">
        <f>'基础资料-实际值'!G21*'基础资料-实际值'!R21</f>
        <v>59.41093870712</v>
      </c>
      <c r="H21">
        <f>'基础资料-实际值'!H21*'基础资料-实际值'!S21</f>
        <v>89.33713625</v>
      </c>
      <c r="Q21" t="s">
        <v>339</v>
      </c>
      <c r="R21">
        <f>'基础资料-实际值'!F21*'基础资料-实际值'!AB21/10000</f>
        <v>0</v>
      </c>
      <c r="S21">
        <f>'基础资料-实际值'!G21*'基础资料-实际值'!AC21/10000</f>
        <v>319.95236</v>
      </c>
      <c r="T21">
        <f>'基础资料-实际值'!H21*'基础资料-实际值'!AD21/10000</f>
        <v>508.0785</v>
      </c>
      <c r="AC21" t="s">
        <v>339</v>
      </c>
      <c r="AD21">
        <f>'基础资料-实际值'!F21*'基础资料-实际值'!AB21*'基础资料-实际值'!AM21/10000</f>
        <v>0</v>
      </c>
      <c r="AE21">
        <f>'基础资料-实际值'!G21*'基础资料-实际值'!AC21*'基础资料-实际值'!AN21/10000</f>
        <v>44.15342568</v>
      </c>
      <c r="AF21">
        <f>'基础资料-实际值'!H21*'基础资料-实际值'!AD21*'基础资料-实际值'!AO21/10000</f>
        <v>70.114833</v>
      </c>
    </row>
    <row r="22" ht="28" spans="1:32">
      <c r="A22" s="4" t="s">
        <v>82</v>
      </c>
      <c r="B22" s="4" t="s">
        <v>83</v>
      </c>
      <c r="C22" s="4" t="s">
        <v>80</v>
      </c>
      <c r="D22" s="4" t="s">
        <v>81</v>
      </c>
      <c r="E22" s="4" t="s">
        <v>42</v>
      </c>
      <c r="F22">
        <f>'基础资料-实际值'!F22*'基础资料-实际值'!Q22</f>
        <v>0</v>
      </c>
      <c r="G22">
        <f>'基础资料-实际值'!G22*'基础资料-实际值'!R22</f>
        <v>0</v>
      </c>
      <c r="H22">
        <f>'基础资料-实际值'!H22*'基础资料-实际值'!S22</f>
        <v>2202.734125</v>
      </c>
      <c r="Q22" t="s">
        <v>339</v>
      </c>
      <c r="R22">
        <f>'基础资料-实际值'!F22*'基础资料-实际值'!AB22/10000</f>
        <v>0</v>
      </c>
      <c r="S22">
        <f>'基础资料-实际值'!G22*'基础资料-实际值'!AC22/10000</f>
        <v>0</v>
      </c>
      <c r="T22">
        <f>'基础资料-实际值'!H22*'基础资料-实际值'!AD22/10000</f>
        <v>13912.005</v>
      </c>
      <c r="AC22" t="s">
        <v>339</v>
      </c>
      <c r="AD22">
        <f>'基础资料-实际值'!F22*'基础资料-实际值'!AB22*'基础资料-实际值'!AM22/10000</f>
        <v>0</v>
      </c>
      <c r="AE22">
        <f>'基础资料-实际值'!G22*'基础资料-实际值'!AC22*'基础资料-实际值'!AN22/10000</f>
        <v>0</v>
      </c>
      <c r="AF22">
        <f>'基础资料-实际值'!H22*'基础资料-实际值'!AD22*'基础资料-实际值'!AO22/10000</f>
        <v>1919.85669</v>
      </c>
    </row>
    <row r="23" ht="28" spans="1:32">
      <c r="A23" s="4" t="s">
        <v>86</v>
      </c>
      <c r="B23" s="4" t="s">
        <v>87</v>
      </c>
      <c r="C23" s="4" t="s">
        <v>88</v>
      </c>
      <c r="D23" s="4" t="s">
        <v>89</v>
      </c>
      <c r="E23" s="4" t="s">
        <v>42</v>
      </c>
      <c r="F23">
        <f>'基础资料-实际值'!F23*'基础资料-实际值'!Q23</f>
        <v>0</v>
      </c>
      <c r="G23">
        <f>'基础资料-实际值'!G23*'基础资料-实际值'!R23</f>
        <v>0</v>
      </c>
      <c r="H23">
        <f>'基础资料-实际值'!H23*'基础资料-实际值'!S23</f>
        <v>884.80375</v>
      </c>
      <c r="Q23" t="s">
        <v>339</v>
      </c>
      <c r="R23">
        <f>'基础资料-实际值'!F23*'基础资料-实际值'!AB23/10000</f>
        <v>0</v>
      </c>
      <c r="S23">
        <f>'基础资料-实际值'!G23*'基础资料-实际值'!AC23/10000</f>
        <v>0</v>
      </c>
      <c r="T23">
        <f>'基础资料-实际值'!H23*'基础资料-实际值'!AD23/10000</f>
        <v>2831.372</v>
      </c>
      <c r="AC23" t="s">
        <v>339</v>
      </c>
      <c r="AD23">
        <f>'基础资料-实际值'!F23*'基础资料-实际值'!AB23*'基础资料-实际值'!AM23/10000</f>
        <v>0</v>
      </c>
      <c r="AE23">
        <f>'基础资料-实际值'!G23*'基础资料-实际值'!AC23*'基础资料-实际值'!AN23/10000</f>
        <v>0</v>
      </c>
      <c r="AF23">
        <f>'基础资料-实际值'!H23*'基础资料-实际值'!AD23*'基础资料-实际值'!AO23/10000</f>
        <v>942.846876</v>
      </c>
    </row>
    <row r="24" ht="28" spans="1:32">
      <c r="A24" s="4" t="s">
        <v>90</v>
      </c>
      <c r="B24" s="4" t="s">
        <v>91</v>
      </c>
      <c r="C24" s="4" t="s">
        <v>92</v>
      </c>
      <c r="D24" s="4" t="s">
        <v>93</v>
      </c>
      <c r="E24" s="4" t="s">
        <v>37</v>
      </c>
      <c r="F24">
        <f>'基础资料-实际值'!F24*'基础资料-实际值'!Q24</f>
        <v>686.496632648255</v>
      </c>
      <c r="G24">
        <f>'基础资料-实际值'!G24*'基础资料-实际值'!R24</f>
        <v>470.62</v>
      </c>
      <c r="H24">
        <f>'基础资料-实际值'!H24*'基础资料-实际值'!S24</f>
        <v>243.509348644236</v>
      </c>
      <c r="Q24" t="s">
        <v>339</v>
      </c>
      <c r="R24">
        <f>'基础资料-实际值'!F24*'基础资料-实际值'!AB24/10000</f>
        <v>8770.3736</v>
      </c>
      <c r="S24">
        <f>'基础资料-实际值'!G24*'基础资料-实际值'!AC24/10000</f>
        <v>3184.55</v>
      </c>
      <c r="T24">
        <f>'基础资料-实际值'!H24*'基础资料-实际值'!AD24/10000</f>
        <v>2261.76</v>
      </c>
      <c r="AC24" t="s">
        <v>339</v>
      </c>
      <c r="AD24">
        <f>'基础资料-实际值'!F24*'基础资料-实际值'!AB24*'基础资料-实际值'!AM24/10000</f>
        <v>1210.3115568</v>
      </c>
      <c r="AE24">
        <f>'基础资料-实际值'!G24*'基础资料-实际值'!AC24*'基础资料-实际值'!AN24/10000</f>
        <v>439.4679</v>
      </c>
      <c r="AF24">
        <f>'基础资料-实际值'!H24*'基础资料-实际值'!AD24*'基础资料-实际值'!AO24/10000</f>
        <v>312.12288</v>
      </c>
    </row>
    <row r="25" ht="28" spans="1:32">
      <c r="A25" s="4" t="s">
        <v>94</v>
      </c>
      <c r="B25" s="4" t="s">
        <v>95</v>
      </c>
      <c r="C25" s="4" t="s">
        <v>92</v>
      </c>
      <c r="D25" s="4" t="s">
        <v>93</v>
      </c>
      <c r="E25" s="4" t="s">
        <v>37</v>
      </c>
      <c r="F25">
        <f>'基础资料-实际值'!F25*'基础资料-实际值'!Q25</f>
        <v>415.48248229387</v>
      </c>
      <c r="G25">
        <f>'基础资料-实际值'!G25*'基础资料-实际值'!R25</f>
        <v>268.125823969345</v>
      </c>
      <c r="H25">
        <f>'基础资料-实际值'!H25*'基础资料-实际值'!S25</f>
        <v>130.740568442125</v>
      </c>
      <c r="Q25" t="s">
        <v>339</v>
      </c>
      <c r="R25">
        <f>'基础资料-实际值'!F25*'基础资料-实际值'!AB25/10000</f>
        <v>7183.65592</v>
      </c>
      <c r="S25">
        <f>'基础资料-实际值'!G25*'基础资料-实际值'!AC25/10000</f>
        <v>2455.44075</v>
      </c>
      <c r="T25">
        <f>'基础资料-实际值'!H25*'基础资料-实际值'!AD25/10000</f>
        <v>1608.3872</v>
      </c>
      <c r="AC25" t="s">
        <v>339</v>
      </c>
      <c r="AD25">
        <f>'基础资料-实际值'!F25*'基础资料-实际值'!AB25*'基础资料-实际值'!AM25/10000</f>
        <v>991.34451696</v>
      </c>
      <c r="AE25">
        <f>'基础资料-实际值'!G25*'基础资料-实际值'!AC25*'基础资料-实际值'!AN25/10000</f>
        <v>338.8508235</v>
      </c>
      <c r="AF25">
        <f>'基础资料-实际值'!H25*'基础资料-实际值'!AD25*'基础资料-实际值'!AO25/10000</f>
        <v>221.9574336</v>
      </c>
    </row>
    <row r="26" ht="28" spans="1:32">
      <c r="A26" s="4" t="s">
        <v>90</v>
      </c>
      <c r="B26" s="4" t="s">
        <v>91</v>
      </c>
      <c r="C26" s="4" t="s">
        <v>92</v>
      </c>
      <c r="D26" s="4" t="s">
        <v>93</v>
      </c>
      <c r="E26" s="4" t="s">
        <v>37</v>
      </c>
      <c r="F26">
        <f>'基础资料-实际值'!F26*'基础资料-实际值'!Q26</f>
        <v>686.496632648255</v>
      </c>
      <c r="G26">
        <f>'基础资料-实际值'!G26*'基础资料-实际值'!R26</f>
        <v>470.62</v>
      </c>
      <c r="H26">
        <f>'基础资料-实际值'!H26*'基础资料-实际值'!S26</f>
        <v>243.509348644236</v>
      </c>
      <c r="Q26" t="s">
        <v>339</v>
      </c>
      <c r="R26">
        <f>'基础资料-实际值'!F26*'基础资料-实际值'!AB26/10000</f>
        <v>8770.3736</v>
      </c>
      <c r="S26">
        <f>'基础资料-实际值'!G26*'基础资料-实际值'!AC26/10000</f>
        <v>3184.55</v>
      </c>
      <c r="T26">
        <f>'基础资料-实际值'!H26*'基础资料-实际值'!AD26/10000</f>
        <v>2261.76</v>
      </c>
      <c r="AC26" t="s">
        <v>339</v>
      </c>
      <c r="AD26">
        <f>'基础资料-实际值'!F26*'基础资料-实际值'!AB26*'基础资料-实际值'!AM26/10000</f>
        <v>1210.3115568</v>
      </c>
      <c r="AE26">
        <f>'基础资料-实际值'!G26*'基础资料-实际值'!AC26*'基础资料-实际值'!AN26/10000</f>
        <v>439.4679</v>
      </c>
      <c r="AF26">
        <f>'基础资料-实际值'!H26*'基础资料-实际值'!AD26*'基础资料-实际值'!AO26/10000</f>
        <v>312.12288</v>
      </c>
    </row>
    <row r="27" ht="28" spans="1:32">
      <c r="A27" s="4" t="s">
        <v>94</v>
      </c>
      <c r="B27" s="4" t="s">
        <v>95</v>
      </c>
      <c r="C27" s="4" t="s">
        <v>92</v>
      </c>
      <c r="D27" s="4" t="s">
        <v>93</v>
      </c>
      <c r="E27" s="4" t="s">
        <v>37</v>
      </c>
      <c r="F27">
        <f>'基础资料-实际值'!F27*'基础资料-实际值'!Q27</f>
        <v>415.48248229387</v>
      </c>
      <c r="G27">
        <f>'基础资料-实际值'!G27*'基础资料-实际值'!R27</f>
        <v>268.125823969345</v>
      </c>
      <c r="H27">
        <f>'基础资料-实际值'!H27*'基础资料-实际值'!S27</f>
        <v>130.740568442125</v>
      </c>
      <c r="Q27" t="s">
        <v>339</v>
      </c>
      <c r="R27">
        <f>'基础资料-实际值'!F27*'基础资料-实际值'!AB27/10000</f>
        <v>7183.65592</v>
      </c>
      <c r="S27">
        <f>'基础资料-实际值'!G27*'基础资料-实际值'!AC27/10000</f>
        <v>2455.44075</v>
      </c>
      <c r="T27">
        <f>'基础资料-实际值'!H27*'基础资料-实际值'!AD27/10000</f>
        <v>1608.3872</v>
      </c>
      <c r="AC27" t="s">
        <v>339</v>
      </c>
      <c r="AD27">
        <f>'基础资料-实际值'!F27*'基础资料-实际值'!AB27*'基础资料-实际值'!AM27/10000</f>
        <v>991.34451696</v>
      </c>
      <c r="AE27">
        <f>'基础资料-实际值'!G27*'基础资料-实际值'!AC27*'基础资料-实际值'!AN27/10000</f>
        <v>338.8508235</v>
      </c>
      <c r="AF27">
        <f>'基础资料-实际值'!H27*'基础资料-实际值'!AD27*'基础资料-实际值'!AO27/10000</f>
        <v>221.9574336</v>
      </c>
    </row>
    <row r="28" ht="28" spans="1:32">
      <c r="A28" s="4" t="s">
        <v>96</v>
      </c>
      <c r="B28" s="4" t="s">
        <v>97</v>
      </c>
      <c r="C28" s="4" t="s">
        <v>98</v>
      </c>
      <c r="D28" s="4" t="s">
        <v>99</v>
      </c>
      <c r="E28" s="4" t="s">
        <v>100</v>
      </c>
      <c r="F28">
        <f>'基础资料-实际值'!F28*'基础资料-实际值'!Q28</f>
        <v>853.034112</v>
      </c>
      <c r="G28">
        <f>'基础资料-实际值'!G28*'基础资料-实际值'!R28</f>
        <v>583.710000000001</v>
      </c>
      <c r="H28">
        <f>'基础资料-实际值'!H28*'基础资料-实际值'!S28</f>
        <v>315.145039870233</v>
      </c>
      <c r="Q28" t="s">
        <v>339</v>
      </c>
      <c r="R28">
        <f>'基础资料-实际值'!F28*'基础资料-实际值'!AB28/10000</f>
        <v>4760.235</v>
      </c>
      <c r="S28">
        <f>'基础资料-实际值'!G28*'基础资料-实际值'!AC28/10000</f>
        <v>2505.712</v>
      </c>
      <c r="T28">
        <f>'基础资料-实际值'!H28*'基础资料-实际值'!AD28/10000</f>
        <v>1396.604</v>
      </c>
      <c r="AC28" t="s">
        <v>339</v>
      </c>
      <c r="AD28">
        <f>'基础资料-实际值'!F28*'基础资料-实际值'!AB28*'基础资料-实际值'!AM28/10000</f>
        <v>784.0107045</v>
      </c>
      <c r="AE28">
        <f>'基础资料-实际值'!G28*'基础资料-实际值'!AC28*'基础资料-实际值'!AN28/10000</f>
        <v>412.6907664</v>
      </c>
      <c r="AF28">
        <f>'基础资料-实际值'!H28*'基础资料-实际值'!AD28*'基础资料-实际值'!AO28/10000</f>
        <v>230.0206788</v>
      </c>
    </row>
    <row r="29" ht="42" spans="1:32">
      <c r="A29" s="4" t="s">
        <v>47</v>
      </c>
      <c r="B29" s="4" t="s">
        <v>48</v>
      </c>
      <c r="C29" s="4" t="s">
        <v>101</v>
      </c>
      <c r="D29" s="4" t="s">
        <v>102</v>
      </c>
      <c r="E29" s="4" t="s">
        <v>42</v>
      </c>
      <c r="F29">
        <f>'基础资料-实际值'!F29*'基础资料-实际值'!Q29</f>
        <v>449.505</v>
      </c>
      <c r="G29">
        <f>'基础资料-实际值'!G29*'基础资料-实际值'!R29</f>
        <v>592.246</v>
      </c>
      <c r="H29">
        <f>'基础资料-实际值'!H29*'基础资料-实际值'!S29</f>
        <v>510.969</v>
      </c>
      <c r="Q29" t="s">
        <v>339</v>
      </c>
      <c r="R29">
        <f>'基础资料-实际值'!F29*'基础资料-实际值'!AB29/10000</f>
        <v>689.241</v>
      </c>
      <c r="S29">
        <f>'基础资料-实际值'!G29*'基础资料-实际值'!AC29/10000</f>
        <v>1123.5255</v>
      </c>
      <c r="T29">
        <f>'基础资料-实际值'!H29*'基础资料-实际值'!AD29/10000</f>
        <v>462.6448</v>
      </c>
      <c r="AC29" t="s">
        <v>339</v>
      </c>
      <c r="AD29">
        <f>'基础资料-实际值'!F29*'基础资料-实际值'!AB29*'基础资料-实际值'!AM29/10000</f>
        <v>204.4288806</v>
      </c>
      <c r="AE29">
        <f>'基础资料-实际值'!G29*'基础资料-实际值'!AC29*'基础资料-实际值'!AN29/10000</f>
        <v>333.2376633</v>
      </c>
      <c r="AF29">
        <f>'基础资料-实际值'!H29*'基础资料-实际值'!AD29*'基础资料-实际值'!AO29/10000</f>
        <v>137.22044768</v>
      </c>
    </row>
    <row r="30" ht="28" spans="1:32">
      <c r="A30" s="4" t="s">
        <v>50</v>
      </c>
      <c r="B30" s="4" t="s">
        <v>51</v>
      </c>
      <c r="C30" s="4" t="s">
        <v>101</v>
      </c>
      <c r="D30" s="4" t="s">
        <v>102</v>
      </c>
      <c r="E30" s="4" t="s">
        <v>42</v>
      </c>
      <c r="F30">
        <f>'基础资料-实际值'!F30*'基础资料-实际值'!Q30</f>
        <v>1092.987</v>
      </c>
      <c r="G30">
        <f>'基础资料-实际值'!G30*'基础资料-实际值'!R30</f>
        <v>1947.486</v>
      </c>
      <c r="H30">
        <f>'基础资料-实际值'!H30*'基础资料-实际值'!S30</f>
        <v>1987.9545</v>
      </c>
      <c r="Q30" t="s">
        <v>339</v>
      </c>
      <c r="R30">
        <f>'基础资料-实际值'!F30*'基础资料-实际值'!AB30/10000</f>
        <v>1675.9134</v>
      </c>
      <c r="S30">
        <f>'基础资料-实际值'!G30*'基础资料-实际值'!AC30/10000</f>
        <v>3694.4955</v>
      </c>
      <c r="T30">
        <f>'基础资料-实际值'!H30*'基础资料-实际值'!AD30/10000</f>
        <v>1799.9464</v>
      </c>
      <c r="AC30" t="s">
        <v>339</v>
      </c>
      <c r="AD30">
        <f>'基础资料-实际值'!F30*'基础资料-实际值'!AB30*'基础资料-实际值'!AM30/10000</f>
        <v>497.07591444</v>
      </c>
      <c r="AE30">
        <f>'基础资料-实际值'!G30*'基础资料-实际值'!AC30*'基础资料-实际值'!AN30/10000</f>
        <v>1095.7873653</v>
      </c>
      <c r="AF30">
        <f>'基础资料-实际值'!H30*'基础资料-实际值'!AD30*'基础资料-实际值'!AO30/10000</f>
        <v>533.86410224</v>
      </c>
    </row>
    <row r="31" ht="28" spans="1:32">
      <c r="A31" s="4" t="s">
        <v>103</v>
      </c>
      <c r="B31" s="4" t="s">
        <v>104</v>
      </c>
      <c r="C31" s="4" t="s">
        <v>105</v>
      </c>
      <c r="D31" s="4" t="s">
        <v>106</v>
      </c>
      <c r="E31" s="4" t="s">
        <v>107</v>
      </c>
      <c r="F31">
        <f>'基础资料-实际值'!F31*'基础资料-实际值'!Q31</f>
        <v>0.419044710274024</v>
      </c>
      <c r="G31">
        <f>'基础资料-实际值'!G31*'基础资料-实际值'!R31</f>
        <v>0.403221199999994</v>
      </c>
      <c r="H31">
        <f>'基础资料-实际值'!H31*'基础资料-实际值'!S31</f>
        <v>0.23203908</v>
      </c>
      <c r="Q31" t="s">
        <v>339</v>
      </c>
      <c r="R31">
        <f>'基础资料-实际值'!F31*'基础资料-实际值'!AB31/10000</f>
        <v>44757.44</v>
      </c>
      <c r="S31">
        <f>'基础资料-实际值'!G31*'基础资料-实际值'!AC31/10000</f>
        <v>43438.6311</v>
      </c>
      <c r="T31">
        <f>'基础资料-实际值'!H31*'基础资料-实际值'!AD31/10000</f>
        <v>43454.205</v>
      </c>
      <c r="AC31" t="s">
        <v>339</v>
      </c>
      <c r="AD31">
        <f>'基础资料-实际值'!F31*'基础资料-实际值'!AB31*'基础资料-实际值'!AM31/10000</f>
        <v>16828.79744</v>
      </c>
      <c r="AE31">
        <f>'基础资料-实际值'!G31*'基础资料-实际值'!AC31*'基础资料-实际值'!AN31/10000</f>
        <v>16332.9252936</v>
      </c>
      <c r="AF31">
        <f>'基础资料-实际值'!H31*'基础资料-实际值'!AD31*'基础资料-实际值'!AO31/10000</f>
        <v>16338.78108</v>
      </c>
    </row>
    <row r="32" ht="56" spans="1:32">
      <c r="A32" s="4" t="s">
        <v>113</v>
      </c>
      <c r="B32" s="4" t="s">
        <v>114</v>
      </c>
      <c r="C32" s="4" t="s">
        <v>110</v>
      </c>
      <c r="D32" s="4" t="s">
        <v>111</v>
      </c>
      <c r="E32" s="4" t="s">
        <v>42</v>
      </c>
      <c r="F32">
        <f>'基础资料-实际值'!F32*'基础资料-实际值'!Q32</f>
        <v>2180.76</v>
      </c>
      <c r="G32">
        <f>'基础资料-实际值'!G32*'基础资料-实际值'!R32</f>
        <v>694.05</v>
      </c>
      <c r="H32">
        <f>'基础资料-实际值'!H32*'基础资料-实际值'!S32</f>
        <v>3801.3824</v>
      </c>
      <c r="Q32" t="s">
        <v>339</v>
      </c>
      <c r="R32">
        <f>'基础资料-实际值'!F32*'基础资料-实际值'!AB32/10000</f>
        <v>15105.3976</v>
      </c>
      <c r="S32">
        <f>'基础资料-实际值'!G32*'基础资料-实际值'!AC32/10000</f>
        <v>5924.4108</v>
      </c>
      <c r="T32">
        <f>'基础资料-实际值'!H32*'基础资料-实际值'!AD32/10000</f>
        <v>36360.222656</v>
      </c>
      <c r="AC32" t="s">
        <v>339</v>
      </c>
      <c r="AD32">
        <f>'基础资料-实际值'!F32*'基础资料-实际值'!AB32*'基础资料-实际值'!AM32/10000</f>
        <v>1419.9073744</v>
      </c>
      <c r="AE32">
        <f>'基础资料-实际值'!G32*'基础资料-实际值'!AC32*'基础资料-实际值'!AN32/10000</f>
        <v>556.8946152</v>
      </c>
      <c r="AF32">
        <f>'基础资料-实际值'!H32*'基础资料-实际值'!AD32*'基础资料-实际值'!AO32/10000</f>
        <v>3417.860929664</v>
      </c>
    </row>
    <row r="33" ht="42" spans="1:32">
      <c r="A33" s="4" t="s">
        <v>108</v>
      </c>
      <c r="B33" s="4" t="s">
        <v>109</v>
      </c>
      <c r="C33" s="4" t="s">
        <v>110</v>
      </c>
      <c r="D33" s="4" t="s">
        <v>111</v>
      </c>
      <c r="E33" s="4" t="s">
        <v>42</v>
      </c>
      <c r="F33">
        <f>'基础资料-实际值'!F33*'基础资料-实际值'!Q33</f>
        <v>4884.6</v>
      </c>
      <c r="G33">
        <f>'基础资料-实际值'!G33*'基础资料-实际值'!R33</f>
        <v>8952.8</v>
      </c>
      <c r="H33">
        <f>'基础资料-实际值'!H33*'基础资料-实际值'!S33</f>
        <v>2276.2948</v>
      </c>
      <c r="Q33" t="s">
        <v>339</v>
      </c>
      <c r="R33">
        <f>'基础资料-实际值'!F33*'基础资料-实际值'!AB33/10000</f>
        <v>33833.996</v>
      </c>
      <c r="S33">
        <f>'基础资料-实际值'!G33*'基础资料-实际值'!AC33/10000</f>
        <v>76421.1008</v>
      </c>
      <c r="T33">
        <f>'基础资料-实际值'!H33*'基础资料-实际值'!AD33/10000</f>
        <v>21772.759762</v>
      </c>
      <c r="AC33" t="s">
        <v>339</v>
      </c>
      <c r="AD33">
        <f>'基础资料-实际值'!F33*'基础资料-实际值'!AB33*'基础资料-实际值'!AM33/10000</f>
        <v>3180.395624</v>
      </c>
      <c r="AE33">
        <f>'基础资料-实际值'!G33*'基础资料-实际值'!AC33*'基础资料-实际值'!AN33/10000</f>
        <v>7183.5834752</v>
      </c>
      <c r="AF33">
        <f>'基础资料-实际值'!H33*'基础资料-实际值'!AD33*'基础资料-实际值'!AO33/10000</f>
        <v>2046.639417628</v>
      </c>
    </row>
    <row r="34" ht="28" spans="1:32">
      <c r="A34" s="4" t="s">
        <v>115</v>
      </c>
      <c r="B34" s="4" t="s">
        <v>116</v>
      </c>
      <c r="C34" s="4" t="s">
        <v>117</v>
      </c>
      <c r="D34" s="4" t="s">
        <v>118</v>
      </c>
      <c r="E34" s="4" t="s">
        <v>42</v>
      </c>
      <c r="F34">
        <f>'基础资料-实际值'!F34*'基础资料-实际值'!Q34</f>
        <v>409.013209</v>
      </c>
      <c r="G34">
        <f>'基础资料-实际值'!G34*'基础资料-实际值'!R34</f>
        <v>137.371038647343</v>
      </c>
      <c r="H34">
        <f>'基础资料-实际值'!H34*'基础资料-实际值'!S34</f>
        <v>39.845238</v>
      </c>
      <c r="Q34" t="s">
        <v>339</v>
      </c>
      <c r="R34">
        <f>'基础资料-实际值'!F34*'基础资料-实际值'!AB34/10000</f>
        <v>32333.06</v>
      </c>
      <c r="S34">
        <f>'基础资料-实际值'!G34*'基础资料-实际值'!AC34/10000</f>
        <v>10244.5</v>
      </c>
      <c r="T34">
        <f>'基础资料-实际值'!H34*'基础资料-实际值'!AD34/10000</f>
        <v>1798.4</v>
      </c>
      <c r="AC34" t="s">
        <v>339</v>
      </c>
      <c r="AD34">
        <f>'基础资料-实际值'!F34*'基础资料-实际值'!AB34*'基础资料-实际值'!AM34/10000</f>
        <v>4170.96474</v>
      </c>
      <c r="AE34">
        <f>'基础资料-实际值'!G34*'基础资料-实际值'!AC34*'基础资料-实际值'!AN34/10000</f>
        <v>1321.5405</v>
      </c>
      <c r="AF34">
        <f>'基础资料-实际值'!H34*'基础资料-实际值'!AD34*'基础资料-实际值'!AO34/10000</f>
        <v>231.9936</v>
      </c>
    </row>
    <row r="35" ht="28" spans="1:32">
      <c r="A35" s="4" t="s">
        <v>119</v>
      </c>
      <c r="B35" s="4" t="s">
        <v>120</v>
      </c>
      <c r="C35" s="4" t="s">
        <v>121</v>
      </c>
      <c r="D35" s="4" t="s">
        <v>122</v>
      </c>
      <c r="E35" s="4" t="s">
        <v>123</v>
      </c>
      <c r="F35">
        <f>'基础资料-实际值'!F35*'基础资料-实际值'!Q35</f>
        <v>8.377356</v>
      </c>
      <c r="G35">
        <f>'基础资料-实际值'!G35*'基础资料-实际值'!R35</f>
        <v>5.14774755585973</v>
      </c>
      <c r="H35">
        <f>'基础资料-实际值'!H35*'基础资料-实际值'!S35</f>
        <v>3.7663035</v>
      </c>
      <c r="Q35" t="s">
        <v>339</v>
      </c>
      <c r="R35">
        <f>'基础资料-实际值'!F35*'基础资料-实际值'!AB35/10000</f>
        <v>1992</v>
      </c>
      <c r="S35">
        <f>'基础资料-实际值'!G35*'基础资料-实际值'!AC35/10000</f>
        <v>1181.8</v>
      </c>
      <c r="T35">
        <f>'基础资料-实际值'!H35*'基础资料-实际值'!AD35/10000</f>
        <v>798</v>
      </c>
      <c r="AC35" t="s">
        <v>339</v>
      </c>
      <c r="AD35">
        <f>'基础资料-实际值'!F35*'基础资料-实际值'!AB35*'基础资料-实际值'!AM35/10000</f>
        <v>662.1408</v>
      </c>
      <c r="AE35">
        <f>'基础资料-实际值'!G35*'基础资料-实际值'!AC35*'基础资料-实际值'!AN35/10000</f>
        <v>392.83032</v>
      </c>
      <c r="AF35">
        <f>'基础资料-实际值'!H35*'基础资料-实际值'!AD35*'基础资料-实际值'!AO35/10000</f>
        <v>265.2552</v>
      </c>
    </row>
    <row r="36" ht="28" spans="1:32">
      <c r="A36" s="4" t="s">
        <v>119</v>
      </c>
      <c r="B36" s="4" t="s">
        <v>120</v>
      </c>
      <c r="C36" s="4" t="s">
        <v>124</v>
      </c>
      <c r="D36" s="4" t="s">
        <v>125</v>
      </c>
      <c r="E36" s="4" t="s">
        <v>42</v>
      </c>
      <c r="F36">
        <f>'基础资料-实际值'!F36*'基础资料-实际值'!Q36</f>
        <v>1217.299676</v>
      </c>
      <c r="G36">
        <f>'基础资料-实际值'!G36*'基础资料-实际值'!R36</f>
        <v>717.36238620071</v>
      </c>
      <c r="H36">
        <f>'基础资料-实际值'!H36*'基础资料-实际值'!S36</f>
        <v>485.772651</v>
      </c>
      <c r="Q36" t="s">
        <v>339</v>
      </c>
      <c r="R36">
        <f>'基础资料-实际值'!F36*'基础资料-实际值'!AB36/10000</f>
        <v>30799</v>
      </c>
      <c r="S36">
        <f>'基础资料-实际值'!G36*'基础资料-实际值'!AC36/10000</f>
        <v>22571.1</v>
      </c>
      <c r="T36">
        <f>'基础资料-实际值'!H36*'基础资料-实际值'!AD36/10000</f>
        <v>12069.12</v>
      </c>
      <c r="AC36" t="s">
        <v>339</v>
      </c>
      <c r="AD36">
        <f>'基础资料-实际值'!F36*'基础资料-实际值'!AB36*'基础资料-实际值'!AM36/10000</f>
        <v>3511.086</v>
      </c>
      <c r="AE36">
        <f>'基础资料-实际值'!G36*'基础资料-实际值'!AC36*'基础资料-实际值'!AN36/10000</f>
        <v>2573.1054</v>
      </c>
      <c r="AF36">
        <f>'基础资料-实际值'!H36*'基础资料-实际值'!AD36*'基础资料-实际值'!AO36/10000</f>
        <v>1375.87968</v>
      </c>
    </row>
    <row r="37" ht="28" spans="1:32">
      <c r="A37" s="4" t="s">
        <v>208</v>
      </c>
      <c r="C37" s="4" t="s">
        <v>209</v>
      </c>
      <c r="D37" s="4">
        <v>3913030399</v>
      </c>
      <c r="E37" s="4" t="s">
        <v>210</v>
      </c>
      <c r="F37">
        <f>'基础资料-实际值'!F37*'基础资料-实际值'!Q37</f>
        <v>0</v>
      </c>
      <c r="G37">
        <f>'基础资料-实际值'!G37*'基础资料-实际值'!R37</f>
        <v>0</v>
      </c>
      <c r="H37">
        <f>'基础资料-实际值'!H37*'基础资料-实际值'!S37</f>
        <v>0</v>
      </c>
      <c r="Q37" t="s">
        <v>339</v>
      </c>
      <c r="R37">
        <f>'基础资料-实际值'!F37*'基础资料-实际值'!AB37/10000</f>
        <v>0</v>
      </c>
      <c r="S37">
        <f>'基础资料-实际值'!G37*'基础资料-实际值'!AC37/10000</f>
        <v>0</v>
      </c>
      <c r="T37">
        <f>'基础资料-实际值'!H37*'基础资料-实际值'!AD37/10000</f>
        <v>0</v>
      </c>
      <c r="AC37" t="s">
        <v>339</v>
      </c>
      <c r="AD37">
        <f>'基础资料-实际值'!F37*'基础资料-实际值'!AB37*'基础资料-实际值'!AM37/10000</f>
        <v>0</v>
      </c>
      <c r="AE37">
        <f>'基础资料-实际值'!G37*'基础资料-实际值'!AC37*'基础资料-实际值'!AN37/10000</f>
        <v>0</v>
      </c>
      <c r="AF37">
        <f>'基础资料-实际值'!H37*'基础资料-实际值'!AD37*'基础资料-实际值'!AO37/10000</f>
        <v>0</v>
      </c>
    </row>
    <row r="38" spans="1:32">
      <c r="A38" s="4" t="s">
        <v>208</v>
      </c>
      <c r="C38" s="4" t="s">
        <v>211</v>
      </c>
      <c r="D38" s="4" t="s">
        <v>212</v>
      </c>
      <c r="E38" s="4" t="s">
        <v>42</v>
      </c>
      <c r="F38">
        <f>'基础资料-实际值'!F38*'基础资料-实际值'!Q38</f>
        <v>0</v>
      </c>
      <c r="G38">
        <f>'基础资料-实际值'!G38*'基础资料-实际值'!R38</f>
        <v>0</v>
      </c>
      <c r="H38">
        <f>'基础资料-实际值'!H38*'基础资料-实际值'!S38</f>
        <v>0</v>
      </c>
      <c r="Q38" t="s">
        <v>339</v>
      </c>
      <c r="R38">
        <f>'基础资料-实际值'!F38*'基础资料-实际值'!AB38/10000</f>
        <v>0</v>
      </c>
      <c r="S38">
        <f>'基础资料-实际值'!G38*'基础资料-实际值'!AC38/10000</f>
        <v>0</v>
      </c>
      <c r="T38">
        <f>'基础资料-实际值'!H38*'基础资料-实际值'!AD38/10000</f>
        <v>0</v>
      </c>
      <c r="AC38" t="s">
        <v>339</v>
      </c>
      <c r="AD38">
        <f>'基础资料-实际值'!F38*'基础资料-实际值'!AB38*'基础资料-实际值'!AM38/10000</f>
        <v>0</v>
      </c>
      <c r="AE38">
        <f>'基础资料-实际值'!G38*'基础资料-实际值'!AC38*'基础资料-实际值'!AN38/10000</f>
        <v>0</v>
      </c>
      <c r="AF38">
        <f>'基础资料-实际值'!H38*'基础资料-实际值'!AD38*'基础资料-实际值'!AO38/10000</f>
        <v>0</v>
      </c>
    </row>
    <row r="39" ht="28" spans="1:32">
      <c r="A39" s="4" t="s">
        <v>208</v>
      </c>
      <c r="C39" s="4" t="s">
        <v>213</v>
      </c>
      <c r="D39" s="4">
        <v>31300101</v>
      </c>
      <c r="E39" s="4" t="s">
        <v>42</v>
      </c>
      <c r="F39">
        <f>'基础资料-实际值'!F39*'基础资料-实际值'!Q39</f>
        <v>0</v>
      </c>
      <c r="G39">
        <f>'基础资料-实际值'!G39*'基础资料-实际值'!R39</f>
        <v>0</v>
      </c>
      <c r="H39">
        <f>'基础资料-实际值'!H39*'基础资料-实际值'!S39</f>
        <v>0</v>
      </c>
      <c r="Q39" t="s">
        <v>339</v>
      </c>
      <c r="R39">
        <f>'基础资料-实际值'!F39*'基础资料-实际值'!AB39/10000</f>
        <v>0</v>
      </c>
      <c r="S39">
        <f>'基础资料-实际值'!G39*'基础资料-实际值'!AC39/10000</f>
        <v>0</v>
      </c>
      <c r="T39">
        <f>'基础资料-实际值'!H39*'基础资料-实际值'!AD39/10000</f>
        <v>0</v>
      </c>
      <c r="AC39" t="s">
        <v>339</v>
      </c>
      <c r="AD39">
        <f>'基础资料-实际值'!F39*'基础资料-实际值'!AB39*'基础资料-实际值'!AM39/10000</f>
        <v>0</v>
      </c>
      <c r="AE39">
        <f>'基础资料-实际值'!G39*'基础资料-实际值'!AC39*'基础资料-实际值'!AN39/10000</f>
        <v>0</v>
      </c>
      <c r="AF39">
        <f>'基础资料-实际值'!H39*'基础资料-实际值'!AD39*'基础资料-实际值'!AO39/10000</f>
        <v>0</v>
      </c>
    </row>
    <row r="40" spans="1:32">
      <c r="A40" s="4" t="s">
        <v>208</v>
      </c>
      <c r="C40" s="4" t="s">
        <v>214</v>
      </c>
      <c r="D40" s="4">
        <v>3902015500</v>
      </c>
      <c r="E40" s="4" t="s">
        <v>210</v>
      </c>
      <c r="F40">
        <f>'基础资料-实际值'!F40*'基础资料-实际值'!Q40</f>
        <v>0</v>
      </c>
      <c r="G40">
        <f>'基础资料-实际值'!G40*'基础资料-实际值'!R40</f>
        <v>0</v>
      </c>
      <c r="H40">
        <f>'基础资料-实际值'!H40*'基础资料-实际值'!S40</f>
        <v>0</v>
      </c>
      <c r="Q40" t="s">
        <v>339</v>
      </c>
      <c r="R40">
        <f>'基础资料-实际值'!F40*'基础资料-实际值'!AB40/10000</f>
        <v>0</v>
      </c>
      <c r="S40">
        <f>'基础资料-实际值'!G40*'基础资料-实际值'!AC40/10000</f>
        <v>0</v>
      </c>
      <c r="T40">
        <f>'基础资料-实际值'!H40*'基础资料-实际值'!AD40/10000</f>
        <v>0</v>
      </c>
      <c r="AC40" t="s">
        <v>339</v>
      </c>
      <c r="AD40">
        <f>'基础资料-实际值'!F40*'基础资料-实际值'!AB40*'基础资料-实际值'!AM40/10000</f>
        <v>0</v>
      </c>
      <c r="AE40">
        <f>'基础资料-实际值'!G40*'基础资料-实际值'!AC40*'基础资料-实际值'!AN40/10000</f>
        <v>0</v>
      </c>
      <c r="AF40">
        <f>'基础资料-实际值'!H40*'基础资料-实际值'!AD40*'基础资料-实际值'!AO40/10000</f>
        <v>0</v>
      </c>
    </row>
    <row r="41" spans="1:32">
      <c r="A41" s="4" t="s">
        <v>208</v>
      </c>
      <c r="C41" s="4" t="s">
        <v>215</v>
      </c>
      <c r="D41" s="4">
        <v>3209020111</v>
      </c>
      <c r="E41" s="4" t="s">
        <v>42</v>
      </c>
      <c r="F41">
        <f>'基础资料-实际值'!F41*'基础资料-实际值'!Q41</f>
        <v>0</v>
      </c>
      <c r="G41">
        <f>'基础资料-实际值'!G41*'基础资料-实际值'!R41</f>
        <v>0</v>
      </c>
      <c r="H41">
        <f>'基础资料-实际值'!H41*'基础资料-实际值'!S41</f>
        <v>0</v>
      </c>
      <c r="Q41" t="s">
        <v>339</v>
      </c>
      <c r="R41">
        <f>'基础资料-实际值'!F41*'基础资料-实际值'!AB41/10000</f>
        <v>0</v>
      </c>
      <c r="S41">
        <f>'基础资料-实际值'!G41*'基础资料-实际值'!AC41/10000</f>
        <v>0</v>
      </c>
      <c r="T41">
        <f>'基础资料-实际值'!H41*'基础资料-实际值'!AD41/10000</f>
        <v>0</v>
      </c>
      <c r="AC41" t="s">
        <v>339</v>
      </c>
      <c r="AD41">
        <f>'基础资料-实际值'!F41*'基础资料-实际值'!AB41*'基础资料-实际值'!AM41/10000</f>
        <v>0</v>
      </c>
      <c r="AE41">
        <f>'基础资料-实际值'!G41*'基础资料-实际值'!AC41*'基础资料-实际值'!AN41/10000</f>
        <v>0</v>
      </c>
      <c r="AF41">
        <f>'基础资料-实际值'!H41*'基础资料-实际值'!AD41*'基础资料-实际值'!AO41/10000</f>
        <v>0</v>
      </c>
    </row>
    <row r="42" spans="1:32">
      <c r="A42" s="4" t="s">
        <v>208</v>
      </c>
      <c r="C42" s="4" t="s">
        <v>216</v>
      </c>
      <c r="D42" s="4" t="s">
        <v>217</v>
      </c>
      <c r="E42" s="4" t="s">
        <v>42</v>
      </c>
      <c r="F42">
        <f>'基础资料-实际值'!F42*'基础资料-实际值'!Q42</f>
        <v>0</v>
      </c>
      <c r="G42">
        <f>'基础资料-实际值'!G42*'基础资料-实际值'!R42</f>
        <v>0</v>
      </c>
      <c r="H42">
        <f>'基础资料-实际值'!H42*'基础资料-实际值'!S42</f>
        <v>0</v>
      </c>
      <c r="Q42" t="s">
        <v>339</v>
      </c>
      <c r="R42">
        <f>'基础资料-实际值'!F42*'基础资料-实际值'!AB42/10000</f>
        <v>0</v>
      </c>
      <c r="S42">
        <f>'基础资料-实际值'!G42*'基础资料-实际值'!AC42/10000</f>
        <v>0</v>
      </c>
      <c r="T42">
        <f>'基础资料-实际值'!H42*'基础资料-实际值'!AD42/10000</f>
        <v>0</v>
      </c>
      <c r="AC42" t="s">
        <v>339</v>
      </c>
      <c r="AD42">
        <f>'基础资料-实际值'!F42*'基础资料-实际值'!AB42*'基础资料-实际值'!AM42/10000</f>
        <v>0</v>
      </c>
      <c r="AE42">
        <f>'基础资料-实际值'!G42*'基础资料-实际值'!AC42*'基础资料-实际值'!AN42/10000</f>
        <v>0</v>
      </c>
      <c r="AF42">
        <f>'基础资料-实际值'!H42*'基础资料-实际值'!AD42*'基础资料-实际值'!AO42/10000</f>
        <v>0</v>
      </c>
    </row>
    <row r="43" spans="1:32">
      <c r="A43" s="4" t="s">
        <v>208</v>
      </c>
      <c r="C43" s="4" t="s">
        <v>218</v>
      </c>
      <c r="D43" s="4" t="s">
        <v>219</v>
      </c>
      <c r="E43" s="4" t="s">
        <v>42</v>
      </c>
      <c r="F43">
        <f>'基础资料-实际值'!F43*'基础资料-实际值'!Q43</f>
        <v>0</v>
      </c>
      <c r="G43">
        <f>'基础资料-实际值'!G43*'基础资料-实际值'!R43</f>
        <v>0</v>
      </c>
      <c r="H43">
        <f>'基础资料-实际值'!H43*'基础资料-实际值'!S43</f>
        <v>0</v>
      </c>
      <c r="Q43" t="s">
        <v>339</v>
      </c>
      <c r="R43">
        <f>'基础资料-实际值'!F43*'基础资料-实际值'!AB43/10000</f>
        <v>0</v>
      </c>
      <c r="S43">
        <f>'基础资料-实际值'!G43*'基础资料-实际值'!AC43/10000</f>
        <v>0</v>
      </c>
      <c r="T43">
        <f>'基础资料-实际值'!H43*'基础资料-实际值'!AD43/10000</f>
        <v>0</v>
      </c>
      <c r="AC43" t="s">
        <v>339</v>
      </c>
      <c r="AD43">
        <f>'基础资料-实际值'!F43*'基础资料-实际值'!AB43*'基础资料-实际值'!AM43/10000</f>
        <v>0</v>
      </c>
      <c r="AE43">
        <f>'基础资料-实际值'!G43*'基础资料-实际值'!AC43*'基础资料-实际值'!AN43/10000</f>
        <v>0</v>
      </c>
      <c r="AF43">
        <f>'基础资料-实际值'!H43*'基础资料-实际值'!AD43*'基础资料-实际值'!AO43/10000</f>
        <v>0</v>
      </c>
    </row>
    <row r="44" spans="1:32">
      <c r="A44" s="4" t="s">
        <v>208</v>
      </c>
      <c r="C44" s="4" t="s">
        <v>220</v>
      </c>
      <c r="D44" s="4">
        <v>39130501</v>
      </c>
      <c r="E44" s="4" t="s">
        <v>221</v>
      </c>
      <c r="F44">
        <f>'基础资料-实际值'!F44*'基础资料-实际值'!Q44</f>
        <v>0</v>
      </c>
      <c r="G44">
        <f>'基础资料-实际值'!G44*'基础资料-实际值'!R44</f>
        <v>0</v>
      </c>
      <c r="H44">
        <f>'基础资料-实际值'!H44*'基础资料-实际值'!S44</f>
        <v>0</v>
      </c>
      <c r="Q44" t="s">
        <v>339</v>
      </c>
      <c r="R44">
        <f>'基础资料-实际值'!F44*'基础资料-实际值'!AB44/10000</f>
        <v>0</v>
      </c>
      <c r="S44">
        <f>'基础资料-实际值'!G44*'基础资料-实际值'!AC44/10000</f>
        <v>0</v>
      </c>
      <c r="T44">
        <f>'基础资料-实际值'!H44*'基础资料-实际值'!AD44/10000</f>
        <v>0</v>
      </c>
      <c r="AC44" t="s">
        <v>339</v>
      </c>
      <c r="AD44">
        <f>'基础资料-实际值'!F44*'基础资料-实际值'!AB44*'基础资料-实际值'!AM44/10000</f>
        <v>0</v>
      </c>
      <c r="AE44">
        <f>'基础资料-实际值'!G44*'基础资料-实际值'!AC44*'基础资料-实际值'!AN44/10000</f>
        <v>0</v>
      </c>
      <c r="AF44">
        <f>'基础资料-实际值'!H44*'基础资料-实际值'!AD44*'基础资料-实际值'!AO44/10000</f>
        <v>0</v>
      </c>
    </row>
    <row r="45" spans="1:32">
      <c r="A45" s="4" t="s">
        <v>208</v>
      </c>
      <c r="C45" s="4" t="s">
        <v>222</v>
      </c>
      <c r="D45" s="4" t="s">
        <v>223</v>
      </c>
      <c r="E45" s="4" t="s">
        <v>224</v>
      </c>
      <c r="F45">
        <f>'基础资料-实际值'!F45*'基础资料-实际值'!Q45</f>
        <v>0</v>
      </c>
      <c r="G45">
        <f>'基础资料-实际值'!G45*'基础资料-实际值'!R45</f>
        <v>0</v>
      </c>
      <c r="H45">
        <f>'基础资料-实际值'!H45*'基础资料-实际值'!S45</f>
        <v>0</v>
      </c>
      <c r="Q45" t="s">
        <v>339</v>
      </c>
      <c r="R45">
        <f>'基础资料-实际值'!F45*'基础资料-实际值'!AB45/10000</f>
        <v>0</v>
      </c>
      <c r="S45">
        <f>'基础资料-实际值'!G45*'基础资料-实际值'!AC45/10000</f>
        <v>0</v>
      </c>
      <c r="T45">
        <f>'基础资料-实际值'!H45*'基础资料-实际值'!AD45/10000</f>
        <v>0</v>
      </c>
      <c r="AC45" t="s">
        <v>339</v>
      </c>
      <c r="AD45">
        <f>'基础资料-实际值'!F45*'基础资料-实际值'!AB45*'基础资料-实际值'!AM45/10000</f>
        <v>0</v>
      </c>
      <c r="AE45">
        <f>'基础资料-实际值'!G45*'基础资料-实际值'!AC45*'基础资料-实际值'!AN45/10000</f>
        <v>0</v>
      </c>
      <c r="AF45">
        <f>'基础资料-实际值'!H45*'基础资料-实际值'!AD45*'基础资料-实际值'!AO45/10000</f>
        <v>0</v>
      </c>
    </row>
  </sheetData>
  <mergeCells count="3">
    <mergeCell ref="F1:P1"/>
    <mergeCell ref="R1:AB1"/>
    <mergeCell ref="AD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F21" sqref="F21"/>
    </sheetView>
  </sheetViews>
  <sheetFormatPr defaultColWidth="9" defaultRowHeight="14"/>
  <cols>
    <col min="1" max="1" width="12.725" customWidth="1"/>
    <col min="2" max="2" width="20.725" customWidth="1"/>
    <col min="18" max="25" width="10.6666666666667"/>
    <col min="42" max="49" width="10.6666666666667"/>
  </cols>
  <sheetData>
    <row r="1" spans="3:49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6" t="s">
        <v>23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27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28</v>
      </c>
      <c r="AN1" s="6"/>
      <c r="AO1" s="6"/>
      <c r="AP1" s="6"/>
      <c r="AQ1" s="6"/>
      <c r="AR1" s="6"/>
      <c r="AS1" s="6"/>
      <c r="AT1" s="6"/>
      <c r="AU1" s="6"/>
      <c r="AV1" s="6"/>
      <c r="AW1" s="6"/>
    </row>
    <row r="2" ht="28" spans="1:49">
      <c r="A2" s="2" t="s">
        <v>1</v>
      </c>
      <c r="B2" s="2" t="s">
        <v>2</v>
      </c>
      <c r="C2" s="2">
        <v>2020</v>
      </c>
      <c r="D2" s="2">
        <v>2021</v>
      </c>
      <c r="E2" s="2">
        <v>2022</v>
      </c>
      <c r="F2" s="2">
        <v>2023</v>
      </c>
      <c r="G2" s="2">
        <v>2024</v>
      </c>
      <c r="H2" s="2">
        <v>2025</v>
      </c>
      <c r="I2" s="2">
        <v>2026</v>
      </c>
      <c r="J2" s="2">
        <v>2027</v>
      </c>
      <c r="K2" s="2">
        <v>2028</v>
      </c>
      <c r="L2" s="2">
        <v>2029</v>
      </c>
      <c r="M2" s="2">
        <v>2030</v>
      </c>
      <c r="N2" s="2" t="s">
        <v>336</v>
      </c>
      <c r="O2" s="2">
        <v>2020</v>
      </c>
      <c r="P2" s="2">
        <v>2021</v>
      </c>
      <c r="Q2" s="2">
        <v>2022</v>
      </c>
      <c r="R2" s="2">
        <v>2023</v>
      </c>
      <c r="S2" s="2">
        <v>2024</v>
      </c>
      <c r="T2" s="2">
        <v>2025</v>
      </c>
      <c r="U2" s="2">
        <v>2026</v>
      </c>
      <c r="V2" s="2">
        <v>2027</v>
      </c>
      <c r="W2" s="2">
        <v>2028</v>
      </c>
      <c r="X2" s="2">
        <v>2029</v>
      </c>
      <c r="Y2" s="2">
        <v>2030</v>
      </c>
      <c r="Z2" s="2" t="s">
        <v>337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  <c r="AF2" s="2">
        <v>2025</v>
      </c>
      <c r="AG2" s="2">
        <v>2026</v>
      </c>
      <c r="AH2" s="2">
        <v>2027</v>
      </c>
      <c r="AI2" s="2">
        <v>2028</v>
      </c>
      <c r="AJ2" s="2">
        <v>2029</v>
      </c>
      <c r="AK2" s="2">
        <v>2030</v>
      </c>
      <c r="AL2" s="2" t="s">
        <v>338</v>
      </c>
      <c r="AM2" s="2">
        <v>2020</v>
      </c>
      <c r="AN2" s="2">
        <v>2021</v>
      </c>
      <c r="AO2" s="2">
        <v>2022</v>
      </c>
      <c r="AP2" s="2">
        <v>2023</v>
      </c>
      <c r="AQ2" s="2">
        <v>2024</v>
      </c>
      <c r="AR2" s="2">
        <v>2025</v>
      </c>
      <c r="AS2" s="2">
        <v>2026</v>
      </c>
      <c r="AT2" s="2">
        <v>2027</v>
      </c>
      <c r="AU2" s="2">
        <v>2028</v>
      </c>
      <c r="AV2" s="2">
        <v>2029</v>
      </c>
      <c r="AW2" s="2">
        <v>2030</v>
      </c>
    </row>
    <row r="3" spans="1:49">
      <c r="A3" s="3" t="s">
        <v>209</v>
      </c>
      <c r="B3" s="4">
        <v>3913030399</v>
      </c>
      <c r="C3" t="e">
        <f>IF(C$2&lt;VLOOKUP($A3,'页面输入-新增产业能耗设定'!$A$3:$D$11,4,FALSE),0,1)</f>
        <v>#N/A</v>
      </c>
      <c r="D3" t="e">
        <f>IF(D$2&lt;VLOOKUP($A3,'页面输入-新增产业能耗设定'!$A$3:$D$11,4,FALSE),0,1)</f>
        <v>#N/A</v>
      </c>
      <c r="E3" t="e">
        <f>IF(E$2&lt;VLOOKUP($A3,'页面输入-新增产业能耗设定'!$A$3:$D$11,4,FALSE),0,1)</f>
        <v>#N/A</v>
      </c>
      <c r="F3" t="e">
        <f>IF(F$2&lt;VLOOKUP($A3,'页面输入-新增产业能耗设定'!$A$3:$D$11,4,FALSE),0,1)</f>
        <v>#N/A</v>
      </c>
      <c r="G3" t="e">
        <f>IF(G$2&lt;VLOOKUP($A3,'页面输入-新增产业能耗设定'!$A$3:$D$11,4,FALSE),0,1)</f>
        <v>#N/A</v>
      </c>
      <c r="H3" t="e">
        <f>IF(H$2&lt;VLOOKUP($A3,'页面输入-新增产业能耗设定'!$A$3:$D$11,4,FALSE),0,1)</f>
        <v>#N/A</v>
      </c>
      <c r="I3" t="e">
        <f>IF(I$2&lt;VLOOKUP($A3,'页面输入-新增产业能耗设定'!$A$3:$D$11,4,FALSE),0,1)</f>
        <v>#N/A</v>
      </c>
      <c r="J3" t="e">
        <f>IF(J$2&lt;VLOOKUP($A3,'页面输入-新增产业能耗设定'!$A$3:$D$11,4,FALSE),0,1)</f>
        <v>#N/A</v>
      </c>
      <c r="K3" t="e">
        <f>IF(K$2&lt;VLOOKUP($A3,'页面输入-新增产业能耗设定'!$A$3:$D$11,4,FALSE),0,1)</f>
        <v>#N/A</v>
      </c>
      <c r="L3" t="e">
        <f>IF(L$2&lt;VLOOKUP($A3,'页面输入-新增产业能耗设定'!$A$3:$D$11,4,FALSE),0,1)</f>
        <v>#N/A</v>
      </c>
      <c r="M3" t="e">
        <f>IF(M$2&lt;VLOOKUP($A3,'页面输入-新增产业能耗设定'!$A$3:$D$11,4,FALSE),0,1)</f>
        <v>#N/A</v>
      </c>
      <c r="N3" t="s">
        <v>341</v>
      </c>
      <c r="O3" t="e">
        <f>C3*'页面输入-新增产业能耗设定'!$N3</f>
        <v>#N/A</v>
      </c>
      <c r="P3" t="e">
        <f>D3*'页面输入-新增产业能耗设定'!$N3</f>
        <v>#N/A</v>
      </c>
      <c r="Q3" t="e">
        <f>E3*'页面输入-新增产业能耗设定'!$N3</f>
        <v>#N/A</v>
      </c>
      <c r="R3" t="e">
        <f>F3*'页面输入-新增产业能耗设定'!$N3</f>
        <v>#N/A</v>
      </c>
      <c r="S3" t="e">
        <f>G3*'页面输入-新增产业能耗设定'!$N3</f>
        <v>#N/A</v>
      </c>
      <c r="T3" t="e">
        <f>H3*'页面输入-新增产业能耗设定'!$N3</f>
        <v>#N/A</v>
      </c>
      <c r="U3" t="e">
        <f>I3*'页面输入-新增产业能耗设定'!$N3</f>
        <v>#N/A</v>
      </c>
      <c r="V3" t="e">
        <f>J3*'页面输入-新增产业能耗设定'!$N3</f>
        <v>#N/A</v>
      </c>
      <c r="W3" t="e">
        <f>K3*'页面输入-新增产业能耗设定'!$N3</f>
        <v>#N/A</v>
      </c>
      <c r="X3" t="e">
        <f>L3*'页面输入-新增产业能耗设定'!$N3</f>
        <v>#N/A</v>
      </c>
      <c r="Y3" t="e">
        <f>M3*'页面输入-新增产业能耗设定'!$N3</f>
        <v>#N/A</v>
      </c>
      <c r="Z3" t="s">
        <v>339</v>
      </c>
      <c r="AA3" t="e">
        <f>'页面输入-新增产业能耗设定'!$O3*'中间计算过程-增量投产时间处理'!C3</f>
        <v>#N/A</v>
      </c>
      <c r="AB3" t="e">
        <f>'页面输入-新增产业能耗设定'!$O3*'中间计算过程-增量投产时间处理'!D3</f>
        <v>#N/A</v>
      </c>
      <c r="AC3" t="e">
        <f>'页面输入-新增产业能耗设定'!$O3*'中间计算过程-增量投产时间处理'!E3</f>
        <v>#N/A</v>
      </c>
      <c r="AD3" t="e">
        <f>'页面输入-新增产业能耗设定'!$O3*'中间计算过程-增量投产时间处理'!F3</f>
        <v>#N/A</v>
      </c>
      <c r="AE3" t="e">
        <f>'页面输入-新增产业能耗设定'!$O3*'中间计算过程-增量投产时间处理'!G3</f>
        <v>#N/A</v>
      </c>
      <c r="AF3" t="e">
        <f>'页面输入-新增产业能耗设定'!$O3*'中间计算过程-增量投产时间处理'!H3</f>
        <v>#N/A</v>
      </c>
      <c r="AG3" t="e">
        <f>'页面输入-新增产业能耗设定'!$O3*'中间计算过程-增量投产时间处理'!I3</f>
        <v>#N/A</v>
      </c>
      <c r="AH3" t="e">
        <f>'页面输入-新增产业能耗设定'!$O3*'中间计算过程-增量投产时间处理'!J3</f>
        <v>#N/A</v>
      </c>
      <c r="AI3" t="e">
        <f>'页面输入-新增产业能耗设定'!$O3*'中间计算过程-增量投产时间处理'!K3</f>
        <v>#N/A</v>
      </c>
      <c r="AJ3" t="e">
        <f>'页面输入-新增产业能耗设定'!$O3*'中间计算过程-增量投产时间处理'!L3</f>
        <v>#N/A</v>
      </c>
      <c r="AK3" t="e">
        <f>'页面输入-新增产业能耗设定'!$O3*'中间计算过程-增量投产时间处理'!M3</f>
        <v>#N/A</v>
      </c>
      <c r="AL3" t="s">
        <v>339</v>
      </c>
      <c r="AM3" t="e">
        <f>C3*'页面输入-新增产业能耗设定'!$P3</f>
        <v>#N/A</v>
      </c>
      <c r="AN3" t="e">
        <f>D3*'页面输入-新增产业能耗设定'!$P3</f>
        <v>#N/A</v>
      </c>
      <c r="AO3" t="e">
        <f>E3*'页面输入-新增产业能耗设定'!$P3</f>
        <v>#N/A</v>
      </c>
      <c r="AP3" t="e">
        <f>F3*'页面输入-新增产业能耗设定'!$P3</f>
        <v>#N/A</v>
      </c>
      <c r="AQ3" t="e">
        <f>G3*'页面输入-新增产业能耗设定'!$P3</f>
        <v>#N/A</v>
      </c>
      <c r="AR3" t="e">
        <f>H3*'页面输入-新增产业能耗设定'!$P3</f>
        <v>#N/A</v>
      </c>
      <c r="AS3" t="e">
        <f>I3*'页面输入-新增产业能耗设定'!$P3</f>
        <v>#N/A</v>
      </c>
      <c r="AT3" t="e">
        <f>J3*'页面输入-新增产业能耗设定'!$P3</f>
        <v>#N/A</v>
      </c>
      <c r="AU3" t="e">
        <f>K3*'页面输入-新增产业能耗设定'!$P3</f>
        <v>#N/A</v>
      </c>
      <c r="AV3" t="e">
        <f>L3*'页面输入-新增产业能耗设定'!$P3</f>
        <v>#N/A</v>
      </c>
      <c r="AW3" t="e">
        <f>M3*'页面输入-新增产业能耗设定'!$P3</f>
        <v>#N/A</v>
      </c>
    </row>
    <row r="4" spans="1:49">
      <c r="A4" s="5" t="s">
        <v>211</v>
      </c>
      <c r="B4" s="4" t="s">
        <v>212</v>
      </c>
      <c r="C4" t="e">
        <f>IF(C$2&lt;VLOOKUP($A4,'页面输入-新增产业能耗设定'!$A$3:$D$11,4,FALSE),0,1)</f>
        <v>#N/A</v>
      </c>
      <c r="D4" t="e">
        <f>IF(D$2&lt;VLOOKUP($A4,'页面输入-新增产业能耗设定'!$A$3:$D$11,4,FALSE),0,1)</f>
        <v>#N/A</v>
      </c>
      <c r="E4" t="e">
        <f>IF(E$2&lt;VLOOKUP($A4,'页面输入-新增产业能耗设定'!$A$3:$D$11,4,FALSE),0,1)</f>
        <v>#N/A</v>
      </c>
      <c r="F4" t="e">
        <f>IF(F$2&lt;VLOOKUP($A4,'页面输入-新增产业能耗设定'!$A$3:$D$11,4,FALSE),0,1)</f>
        <v>#N/A</v>
      </c>
      <c r="G4" t="e">
        <f>IF(G$2&lt;VLOOKUP($A4,'页面输入-新增产业能耗设定'!$A$3:$D$11,4,FALSE),0,1)</f>
        <v>#N/A</v>
      </c>
      <c r="H4" t="e">
        <f>IF(H$2&lt;VLOOKUP($A4,'页面输入-新增产业能耗设定'!$A$3:$D$11,4,FALSE),0,1)</f>
        <v>#N/A</v>
      </c>
      <c r="I4" t="e">
        <f>IF(I$2&lt;VLOOKUP($A4,'页面输入-新增产业能耗设定'!$A$3:$D$11,4,FALSE),0,1)</f>
        <v>#N/A</v>
      </c>
      <c r="J4" t="e">
        <f>IF(J$2&lt;VLOOKUP($A4,'页面输入-新增产业能耗设定'!$A$3:$D$11,4,FALSE),0,1)</f>
        <v>#N/A</v>
      </c>
      <c r="K4" t="e">
        <f>IF(K$2&lt;VLOOKUP($A4,'页面输入-新增产业能耗设定'!$A$3:$D$11,4,FALSE),0,1)</f>
        <v>#N/A</v>
      </c>
      <c r="L4" t="e">
        <f>IF(L$2&lt;VLOOKUP($A4,'页面输入-新增产业能耗设定'!$A$3:$D$11,4,FALSE),0,1)</f>
        <v>#N/A</v>
      </c>
      <c r="M4" t="e">
        <f>IF(M$2&lt;VLOOKUP($A4,'页面输入-新增产业能耗设定'!$A$3:$D$11,4,FALSE),0,1)</f>
        <v>#N/A</v>
      </c>
      <c r="N4" t="s">
        <v>341</v>
      </c>
      <c r="O4" t="e">
        <f>C4*'页面输入-新增产业能耗设定'!$N4</f>
        <v>#N/A</v>
      </c>
      <c r="P4" t="e">
        <f>D4*'页面输入-新增产业能耗设定'!$N4</f>
        <v>#N/A</v>
      </c>
      <c r="Q4" t="e">
        <f>E4*'页面输入-新增产业能耗设定'!$N4</f>
        <v>#N/A</v>
      </c>
      <c r="R4" t="e">
        <f>F4*'页面输入-新增产业能耗设定'!$N4</f>
        <v>#N/A</v>
      </c>
      <c r="S4" t="e">
        <f>G4*'页面输入-新增产业能耗设定'!$N4</f>
        <v>#N/A</v>
      </c>
      <c r="T4" t="e">
        <f>H4*'页面输入-新增产业能耗设定'!$N4</f>
        <v>#N/A</v>
      </c>
      <c r="U4" t="e">
        <f>I4*'页面输入-新增产业能耗设定'!$N4</f>
        <v>#N/A</v>
      </c>
      <c r="V4" t="e">
        <f>J4*'页面输入-新增产业能耗设定'!$N4</f>
        <v>#N/A</v>
      </c>
      <c r="W4" t="e">
        <f>K4*'页面输入-新增产业能耗设定'!$N4</f>
        <v>#N/A</v>
      </c>
      <c r="X4" t="e">
        <f>L4*'页面输入-新增产业能耗设定'!$N4</f>
        <v>#N/A</v>
      </c>
      <c r="Y4" t="e">
        <f>M4*'页面输入-新增产业能耗设定'!$N4</f>
        <v>#N/A</v>
      </c>
      <c r="Z4" t="s">
        <v>339</v>
      </c>
      <c r="AA4" t="e">
        <f>'页面输入-新增产业能耗设定'!$O4*'中间计算过程-增量投产时间处理'!C4</f>
        <v>#N/A</v>
      </c>
      <c r="AB4" t="e">
        <f>'页面输入-新增产业能耗设定'!$O4*'中间计算过程-增量投产时间处理'!D4</f>
        <v>#N/A</v>
      </c>
      <c r="AC4" t="e">
        <f>'页面输入-新增产业能耗设定'!$O4*'中间计算过程-增量投产时间处理'!E4</f>
        <v>#N/A</v>
      </c>
      <c r="AD4" t="e">
        <f>'页面输入-新增产业能耗设定'!$O4*'中间计算过程-增量投产时间处理'!F4</f>
        <v>#N/A</v>
      </c>
      <c r="AE4" t="e">
        <f>'页面输入-新增产业能耗设定'!$O4*'中间计算过程-增量投产时间处理'!G4</f>
        <v>#N/A</v>
      </c>
      <c r="AF4" t="e">
        <f>'页面输入-新增产业能耗设定'!$O4*'中间计算过程-增量投产时间处理'!H4</f>
        <v>#N/A</v>
      </c>
      <c r="AG4" t="e">
        <f>'页面输入-新增产业能耗设定'!$O4*'中间计算过程-增量投产时间处理'!I4</f>
        <v>#N/A</v>
      </c>
      <c r="AH4" t="e">
        <f>'页面输入-新增产业能耗设定'!$O4*'中间计算过程-增量投产时间处理'!J4</f>
        <v>#N/A</v>
      </c>
      <c r="AI4" t="e">
        <f>'页面输入-新增产业能耗设定'!$O4*'中间计算过程-增量投产时间处理'!K4</f>
        <v>#N/A</v>
      </c>
      <c r="AJ4" t="e">
        <f>'页面输入-新增产业能耗设定'!$O4*'中间计算过程-增量投产时间处理'!L4</f>
        <v>#N/A</v>
      </c>
      <c r="AK4" t="e">
        <f>'页面输入-新增产业能耗设定'!$O4*'中间计算过程-增量投产时间处理'!M4</f>
        <v>#N/A</v>
      </c>
      <c r="AL4" t="s">
        <v>339</v>
      </c>
      <c r="AM4" t="e">
        <f>C4*'页面输入-新增产业能耗设定'!$P4</f>
        <v>#N/A</v>
      </c>
      <c r="AN4" t="e">
        <f>D4*'页面输入-新增产业能耗设定'!$P4</f>
        <v>#N/A</v>
      </c>
      <c r="AO4" t="e">
        <f>E4*'页面输入-新增产业能耗设定'!$P4</f>
        <v>#N/A</v>
      </c>
      <c r="AP4" t="e">
        <f>F4*'页面输入-新增产业能耗设定'!$P4</f>
        <v>#N/A</v>
      </c>
      <c r="AQ4" t="e">
        <f>G4*'页面输入-新增产业能耗设定'!$P4</f>
        <v>#N/A</v>
      </c>
      <c r="AR4" t="e">
        <f>H4*'页面输入-新增产业能耗设定'!$P4</f>
        <v>#N/A</v>
      </c>
      <c r="AS4" t="e">
        <f>I4*'页面输入-新增产业能耗设定'!$P4</f>
        <v>#N/A</v>
      </c>
      <c r="AT4" t="e">
        <f>J4*'页面输入-新增产业能耗设定'!$P4</f>
        <v>#N/A</v>
      </c>
      <c r="AU4" t="e">
        <f>K4*'页面输入-新增产业能耗设定'!$P4</f>
        <v>#N/A</v>
      </c>
      <c r="AV4" t="e">
        <f>L4*'页面输入-新增产业能耗设定'!$P4</f>
        <v>#N/A</v>
      </c>
      <c r="AW4" t="e">
        <f>M4*'页面输入-新增产业能耗设定'!$P4</f>
        <v>#N/A</v>
      </c>
    </row>
    <row r="5" spans="1:49">
      <c r="A5" s="3" t="s">
        <v>213</v>
      </c>
      <c r="B5" s="4">
        <v>31300101</v>
      </c>
      <c r="C5" t="e">
        <f>IF(C$2&lt;VLOOKUP($A5,'页面输入-新增产业能耗设定'!$A$3:$D$11,4,FALSE),0,1)</f>
        <v>#N/A</v>
      </c>
      <c r="D5" t="e">
        <f>IF(D$2&lt;VLOOKUP($A5,'页面输入-新增产业能耗设定'!$A$3:$D$11,4,FALSE),0,1)</f>
        <v>#N/A</v>
      </c>
      <c r="E5" t="e">
        <f>IF(E$2&lt;VLOOKUP($A5,'页面输入-新增产业能耗设定'!$A$3:$D$11,4,FALSE),0,1)</f>
        <v>#N/A</v>
      </c>
      <c r="F5" t="e">
        <f>IF(F$2&lt;VLOOKUP($A5,'页面输入-新增产业能耗设定'!$A$3:$D$11,4,FALSE),0,1)</f>
        <v>#N/A</v>
      </c>
      <c r="G5" t="e">
        <f>IF(G$2&lt;VLOOKUP($A5,'页面输入-新增产业能耗设定'!$A$3:$D$11,4,FALSE),0,1)</f>
        <v>#N/A</v>
      </c>
      <c r="H5" t="e">
        <f>IF(H$2&lt;VLOOKUP($A5,'页面输入-新增产业能耗设定'!$A$3:$D$11,4,FALSE),0,1)</f>
        <v>#N/A</v>
      </c>
      <c r="I5" t="e">
        <f>IF(I$2&lt;VLOOKUP($A5,'页面输入-新增产业能耗设定'!$A$3:$D$11,4,FALSE),0,1)</f>
        <v>#N/A</v>
      </c>
      <c r="J5" t="e">
        <f>IF(J$2&lt;VLOOKUP($A5,'页面输入-新增产业能耗设定'!$A$3:$D$11,4,FALSE),0,1)</f>
        <v>#N/A</v>
      </c>
      <c r="K5" t="e">
        <f>IF(K$2&lt;VLOOKUP($A5,'页面输入-新增产业能耗设定'!$A$3:$D$11,4,FALSE),0,1)</f>
        <v>#N/A</v>
      </c>
      <c r="L5" t="e">
        <f>IF(L$2&lt;VLOOKUP($A5,'页面输入-新增产业能耗设定'!$A$3:$D$11,4,FALSE),0,1)</f>
        <v>#N/A</v>
      </c>
      <c r="M5" t="e">
        <f>IF(M$2&lt;VLOOKUP($A5,'页面输入-新增产业能耗设定'!$A$3:$D$11,4,FALSE),0,1)</f>
        <v>#N/A</v>
      </c>
      <c r="N5" t="s">
        <v>341</v>
      </c>
      <c r="O5" t="e">
        <f>C5*'页面输入-新增产业能耗设定'!$N5</f>
        <v>#N/A</v>
      </c>
      <c r="P5" t="e">
        <f>D5*'页面输入-新增产业能耗设定'!$N5</f>
        <v>#N/A</v>
      </c>
      <c r="Q5" t="e">
        <f>E5*'页面输入-新增产业能耗设定'!$N5</f>
        <v>#N/A</v>
      </c>
      <c r="R5" t="e">
        <f>F5*'页面输入-新增产业能耗设定'!$N5</f>
        <v>#N/A</v>
      </c>
      <c r="S5" t="e">
        <f>G5*'页面输入-新增产业能耗设定'!$N5</f>
        <v>#N/A</v>
      </c>
      <c r="T5" t="e">
        <f>H5*'页面输入-新增产业能耗设定'!$N5</f>
        <v>#N/A</v>
      </c>
      <c r="U5" t="e">
        <f>I5*'页面输入-新增产业能耗设定'!$N5</f>
        <v>#N/A</v>
      </c>
      <c r="V5" t="e">
        <f>J5*'页面输入-新增产业能耗设定'!$N5</f>
        <v>#N/A</v>
      </c>
      <c r="W5" t="e">
        <f>K5*'页面输入-新增产业能耗设定'!$N5</f>
        <v>#N/A</v>
      </c>
      <c r="X5" t="e">
        <f>L5*'页面输入-新增产业能耗设定'!$N5</f>
        <v>#N/A</v>
      </c>
      <c r="Y5" t="e">
        <f>M5*'页面输入-新增产业能耗设定'!$N5</f>
        <v>#N/A</v>
      </c>
      <c r="Z5" t="s">
        <v>339</v>
      </c>
      <c r="AA5" t="e">
        <f>'页面输入-新增产业能耗设定'!$O5*'中间计算过程-增量投产时间处理'!C5</f>
        <v>#N/A</v>
      </c>
      <c r="AB5" t="e">
        <f>'页面输入-新增产业能耗设定'!$O5*'中间计算过程-增量投产时间处理'!D5</f>
        <v>#N/A</v>
      </c>
      <c r="AC5" t="e">
        <f>'页面输入-新增产业能耗设定'!$O5*'中间计算过程-增量投产时间处理'!E5</f>
        <v>#N/A</v>
      </c>
      <c r="AD5" t="e">
        <f>'页面输入-新增产业能耗设定'!$O5*'中间计算过程-增量投产时间处理'!F5</f>
        <v>#N/A</v>
      </c>
      <c r="AE5" t="e">
        <f>'页面输入-新增产业能耗设定'!$O5*'中间计算过程-增量投产时间处理'!G5</f>
        <v>#N/A</v>
      </c>
      <c r="AF5" t="e">
        <f>'页面输入-新增产业能耗设定'!$O5*'中间计算过程-增量投产时间处理'!H5</f>
        <v>#N/A</v>
      </c>
      <c r="AG5" t="e">
        <f>'页面输入-新增产业能耗设定'!$O5*'中间计算过程-增量投产时间处理'!I5</f>
        <v>#N/A</v>
      </c>
      <c r="AH5" t="e">
        <f>'页面输入-新增产业能耗设定'!$O5*'中间计算过程-增量投产时间处理'!J5</f>
        <v>#N/A</v>
      </c>
      <c r="AI5" t="e">
        <f>'页面输入-新增产业能耗设定'!$O5*'中间计算过程-增量投产时间处理'!K5</f>
        <v>#N/A</v>
      </c>
      <c r="AJ5" t="e">
        <f>'页面输入-新增产业能耗设定'!$O5*'中间计算过程-增量投产时间处理'!L5</f>
        <v>#N/A</v>
      </c>
      <c r="AK5" t="e">
        <f>'页面输入-新增产业能耗设定'!$O5*'中间计算过程-增量投产时间处理'!M5</f>
        <v>#N/A</v>
      </c>
      <c r="AL5" t="s">
        <v>339</v>
      </c>
      <c r="AM5" t="e">
        <f>C5*'页面输入-新增产业能耗设定'!$P5</f>
        <v>#N/A</v>
      </c>
      <c r="AN5" t="e">
        <f>D5*'页面输入-新增产业能耗设定'!$P5</f>
        <v>#N/A</v>
      </c>
      <c r="AO5" t="e">
        <f>E5*'页面输入-新增产业能耗设定'!$P5</f>
        <v>#N/A</v>
      </c>
      <c r="AP5" t="e">
        <f>F5*'页面输入-新增产业能耗设定'!$P5</f>
        <v>#N/A</v>
      </c>
      <c r="AQ5" t="e">
        <f>G5*'页面输入-新增产业能耗设定'!$P5</f>
        <v>#N/A</v>
      </c>
      <c r="AR5" t="e">
        <f>H5*'页面输入-新增产业能耗设定'!$P5</f>
        <v>#N/A</v>
      </c>
      <c r="AS5" t="e">
        <f>I5*'页面输入-新增产业能耗设定'!$P5</f>
        <v>#N/A</v>
      </c>
      <c r="AT5" t="e">
        <f>J5*'页面输入-新增产业能耗设定'!$P5</f>
        <v>#N/A</v>
      </c>
      <c r="AU5" t="e">
        <f>K5*'页面输入-新增产业能耗设定'!$P5</f>
        <v>#N/A</v>
      </c>
      <c r="AV5" t="e">
        <f>L5*'页面输入-新增产业能耗设定'!$P5</f>
        <v>#N/A</v>
      </c>
      <c r="AW5" t="e">
        <f>M5*'页面输入-新增产业能耗设定'!$P5</f>
        <v>#N/A</v>
      </c>
    </row>
    <row r="6" spans="1:49">
      <c r="A6" s="3" t="s">
        <v>214</v>
      </c>
      <c r="B6" s="4">
        <v>3902015500</v>
      </c>
      <c r="C6" t="e">
        <f>IF(C$2&lt;VLOOKUP($A6,'页面输入-新增产业能耗设定'!$A$3:$D$11,4,FALSE),0,1)</f>
        <v>#N/A</v>
      </c>
      <c r="D6" t="e">
        <f>IF(D$2&lt;VLOOKUP($A6,'页面输入-新增产业能耗设定'!$A$3:$D$11,4,FALSE),0,1)</f>
        <v>#N/A</v>
      </c>
      <c r="E6" t="e">
        <f>IF(E$2&lt;VLOOKUP($A6,'页面输入-新增产业能耗设定'!$A$3:$D$11,4,FALSE),0,1)</f>
        <v>#N/A</v>
      </c>
      <c r="F6" t="e">
        <f>IF(F$2&lt;VLOOKUP($A6,'页面输入-新增产业能耗设定'!$A$3:$D$11,4,FALSE),0,1)</f>
        <v>#N/A</v>
      </c>
      <c r="G6" t="e">
        <f>IF(G$2&lt;VLOOKUP($A6,'页面输入-新增产业能耗设定'!$A$3:$D$11,4,FALSE),0,1)</f>
        <v>#N/A</v>
      </c>
      <c r="H6" t="e">
        <f>IF(H$2&lt;VLOOKUP($A6,'页面输入-新增产业能耗设定'!$A$3:$D$11,4,FALSE),0,1)</f>
        <v>#N/A</v>
      </c>
      <c r="I6" t="e">
        <f>IF(I$2&lt;VLOOKUP($A6,'页面输入-新增产业能耗设定'!$A$3:$D$11,4,FALSE),0,1)</f>
        <v>#N/A</v>
      </c>
      <c r="J6" t="e">
        <f>IF(J$2&lt;VLOOKUP($A6,'页面输入-新增产业能耗设定'!$A$3:$D$11,4,FALSE),0,1)</f>
        <v>#N/A</v>
      </c>
      <c r="K6" t="e">
        <f>IF(K$2&lt;VLOOKUP($A6,'页面输入-新增产业能耗设定'!$A$3:$D$11,4,FALSE),0,1)</f>
        <v>#N/A</v>
      </c>
      <c r="L6" t="e">
        <f>IF(L$2&lt;VLOOKUP($A6,'页面输入-新增产业能耗设定'!$A$3:$D$11,4,FALSE),0,1)</f>
        <v>#N/A</v>
      </c>
      <c r="M6" t="e">
        <f>IF(M$2&lt;VLOOKUP($A6,'页面输入-新增产业能耗设定'!$A$3:$D$11,4,FALSE),0,1)</f>
        <v>#N/A</v>
      </c>
      <c r="N6" t="s">
        <v>341</v>
      </c>
      <c r="O6" t="e">
        <f>C6*'页面输入-新增产业能耗设定'!$N6</f>
        <v>#N/A</v>
      </c>
      <c r="P6" t="e">
        <f>D6*'页面输入-新增产业能耗设定'!$N6</f>
        <v>#N/A</v>
      </c>
      <c r="Q6" t="e">
        <f>E6*'页面输入-新增产业能耗设定'!$N6</f>
        <v>#N/A</v>
      </c>
      <c r="R6" t="e">
        <f>F6*'页面输入-新增产业能耗设定'!$N6</f>
        <v>#N/A</v>
      </c>
      <c r="S6" t="e">
        <f>G6*'页面输入-新增产业能耗设定'!$N6</f>
        <v>#N/A</v>
      </c>
      <c r="T6" t="e">
        <f>H6*'页面输入-新增产业能耗设定'!$N6</f>
        <v>#N/A</v>
      </c>
      <c r="U6" t="e">
        <f>I6*'页面输入-新增产业能耗设定'!$N6</f>
        <v>#N/A</v>
      </c>
      <c r="V6" t="e">
        <f>J6*'页面输入-新增产业能耗设定'!$N6</f>
        <v>#N/A</v>
      </c>
      <c r="W6" t="e">
        <f>K6*'页面输入-新增产业能耗设定'!$N6</f>
        <v>#N/A</v>
      </c>
      <c r="X6" t="e">
        <f>L6*'页面输入-新增产业能耗设定'!$N6</f>
        <v>#N/A</v>
      </c>
      <c r="Y6" t="e">
        <f>M6*'页面输入-新增产业能耗设定'!$N6</f>
        <v>#N/A</v>
      </c>
      <c r="Z6" t="s">
        <v>339</v>
      </c>
      <c r="AA6" t="e">
        <f>'页面输入-新增产业能耗设定'!$O6*'中间计算过程-增量投产时间处理'!C6</f>
        <v>#N/A</v>
      </c>
      <c r="AB6" t="e">
        <f>'页面输入-新增产业能耗设定'!$O6*'中间计算过程-增量投产时间处理'!D6</f>
        <v>#N/A</v>
      </c>
      <c r="AC6" t="e">
        <f>'页面输入-新增产业能耗设定'!$O6*'中间计算过程-增量投产时间处理'!E6</f>
        <v>#N/A</v>
      </c>
      <c r="AD6" t="e">
        <f>'页面输入-新增产业能耗设定'!$O6*'中间计算过程-增量投产时间处理'!F6</f>
        <v>#N/A</v>
      </c>
      <c r="AE6" t="e">
        <f>'页面输入-新增产业能耗设定'!$O6*'中间计算过程-增量投产时间处理'!G6</f>
        <v>#N/A</v>
      </c>
      <c r="AF6" t="e">
        <f>'页面输入-新增产业能耗设定'!$O6*'中间计算过程-增量投产时间处理'!H6</f>
        <v>#N/A</v>
      </c>
      <c r="AG6" t="e">
        <f>'页面输入-新增产业能耗设定'!$O6*'中间计算过程-增量投产时间处理'!I6</f>
        <v>#N/A</v>
      </c>
      <c r="AH6" t="e">
        <f>'页面输入-新增产业能耗设定'!$O6*'中间计算过程-增量投产时间处理'!J6</f>
        <v>#N/A</v>
      </c>
      <c r="AI6" t="e">
        <f>'页面输入-新增产业能耗设定'!$O6*'中间计算过程-增量投产时间处理'!K6</f>
        <v>#N/A</v>
      </c>
      <c r="AJ6" t="e">
        <f>'页面输入-新增产业能耗设定'!$O6*'中间计算过程-增量投产时间处理'!L6</f>
        <v>#N/A</v>
      </c>
      <c r="AK6" t="e">
        <f>'页面输入-新增产业能耗设定'!$O6*'中间计算过程-增量投产时间处理'!M6</f>
        <v>#N/A</v>
      </c>
      <c r="AL6" t="s">
        <v>339</v>
      </c>
      <c r="AM6" t="e">
        <f>C6*'页面输入-新增产业能耗设定'!$P6</f>
        <v>#N/A</v>
      </c>
      <c r="AN6" t="e">
        <f>D6*'页面输入-新增产业能耗设定'!$P6</f>
        <v>#N/A</v>
      </c>
      <c r="AO6" t="e">
        <f>E6*'页面输入-新增产业能耗设定'!$P6</f>
        <v>#N/A</v>
      </c>
      <c r="AP6" t="e">
        <f>F6*'页面输入-新增产业能耗设定'!$P6</f>
        <v>#N/A</v>
      </c>
      <c r="AQ6" t="e">
        <f>G6*'页面输入-新增产业能耗设定'!$P6</f>
        <v>#N/A</v>
      </c>
      <c r="AR6" t="e">
        <f>H6*'页面输入-新增产业能耗设定'!$P6</f>
        <v>#N/A</v>
      </c>
      <c r="AS6" t="e">
        <f>I6*'页面输入-新增产业能耗设定'!$P6</f>
        <v>#N/A</v>
      </c>
      <c r="AT6" t="e">
        <f>J6*'页面输入-新增产业能耗设定'!$P6</f>
        <v>#N/A</v>
      </c>
      <c r="AU6" t="e">
        <f>K6*'页面输入-新增产业能耗设定'!$P6</f>
        <v>#N/A</v>
      </c>
      <c r="AV6" t="e">
        <f>L6*'页面输入-新增产业能耗设定'!$P6</f>
        <v>#N/A</v>
      </c>
      <c r="AW6" t="e">
        <f>M6*'页面输入-新增产业能耗设定'!$P6</f>
        <v>#N/A</v>
      </c>
    </row>
    <row r="7" spans="1:49">
      <c r="A7" s="3" t="s">
        <v>215</v>
      </c>
      <c r="B7" s="4">
        <v>3209020111</v>
      </c>
      <c r="C7" t="e">
        <f>IF(C$2&lt;VLOOKUP($A7,'页面输入-新增产业能耗设定'!$A$3:$D$11,4,FALSE),0,1)</f>
        <v>#N/A</v>
      </c>
      <c r="D7" t="e">
        <f>IF(D$2&lt;VLOOKUP($A7,'页面输入-新增产业能耗设定'!$A$3:$D$11,4,FALSE),0,1)</f>
        <v>#N/A</v>
      </c>
      <c r="E7" t="e">
        <f>IF(E$2&lt;VLOOKUP($A7,'页面输入-新增产业能耗设定'!$A$3:$D$11,4,FALSE),0,1)</f>
        <v>#N/A</v>
      </c>
      <c r="F7" t="e">
        <f>IF(F$2&lt;VLOOKUP($A7,'页面输入-新增产业能耗设定'!$A$3:$D$11,4,FALSE),0,1)</f>
        <v>#N/A</v>
      </c>
      <c r="G7" t="e">
        <f>IF(G$2&lt;VLOOKUP($A7,'页面输入-新增产业能耗设定'!$A$3:$D$11,4,FALSE),0,1)</f>
        <v>#N/A</v>
      </c>
      <c r="H7" t="e">
        <f>IF(H$2&lt;VLOOKUP($A7,'页面输入-新增产业能耗设定'!$A$3:$D$11,4,FALSE),0,1)</f>
        <v>#N/A</v>
      </c>
      <c r="I7" t="e">
        <f>IF(I$2&lt;VLOOKUP($A7,'页面输入-新增产业能耗设定'!$A$3:$D$11,4,FALSE),0,1)</f>
        <v>#N/A</v>
      </c>
      <c r="J7" t="e">
        <f>IF(J$2&lt;VLOOKUP($A7,'页面输入-新增产业能耗设定'!$A$3:$D$11,4,FALSE),0,1)</f>
        <v>#N/A</v>
      </c>
      <c r="K7" t="e">
        <f>IF(K$2&lt;VLOOKUP($A7,'页面输入-新增产业能耗设定'!$A$3:$D$11,4,FALSE),0,1)</f>
        <v>#N/A</v>
      </c>
      <c r="L7" t="e">
        <f>IF(L$2&lt;VLOOKUP($A7,'页面输入-新增产业能耗设定'!$A$3:$D$11,4,FALSE),0,1)</f>
        <v>#N/A</v>
      </c>
      <c r="M7" t="e">
        <f>IF(M$2&lt;VLOOKUP($A7,'页面输入-新增产业能耗设定'!$A$3:$D$11,4,FALSE),0,1)</f>
        <v>#N/A</v>
      </c>
      <c r="N7" t="s">
        <v>341</v>
      </c>
      <c r="O7" t="e">
        <f>C7*'页面输入-新增产业能耗设定'!$N7</f>
        <v>#N/A</v>
      </c>
      <c r="P7" t="e">
        <f>D7*'页面输入-新增产业能耗设定'!$N7</f>
        <v>#N/A</v>
      </c>
      <c r="Q7" t="e">
        <f>E7*'页面输入-新增产业能耗设定'!$N7</f>
        <v>#N/A</v>
      </c>
      <c r="R7" t="e">
        <f>F7*'页面输入-新增产业能耗设定'!$N7</f>
        <v>#N/A</v>
      </c>
      <c r="S7" t="e">
        <f>G7*'页面输入-新增产业能耗设定'!$N7</f>
        <v>#N/A</v>
      </c>
      <c r="T7" t="e">
        <f>H7*'页面输入-新增产业能耗设定'!$N7</f>
        <v>#N/A</v>
      </c>
      <c r="U7" t="e">
        <f>I7*'页面输入-新增产业能耗设定'!$N7</f>
        <v>#N/A</v>
      </c>
      <c r="V7" t="e">
        <f>J7*'页面输入-新增产业能耗设定'!$N7</f>
        <v>#N/A</v>
      </c>
      <c r="W7" t="e">
        <f>K7*'页面输入-新增产业能耗设定'!$N7</f>
        <v>#N/A</v>
      </c>
      <c r="X7" t="e">
        <f>L7*'页面输入-新增产业能耗设定'!$N7</f>
        <v>#N/A</v>
      </c>
      <c r="Y7" t="e">
        <f>M7*'页面输入-新增产业能耗设定'!$N7</f>
        <v>#N/A</v>
      </c>
      <c r="Z7" t="s">
        <v>339</v>
      </c>
      <c r="AA7" t="e">
        <f>'页面输入-新增产业能耗设定'!$O7*'中间计算过程-增量投产时间处理'!C7</f>
        <v>#N/A</v>
      </c>
      <c r="AB7" t="e">
        <f>'页面输入-新增产业能耗设定'!$O7*'中间计算过程-增量投产时间处理'!D7</f>
        <v>#N/A</v>
      </c>
      <c r="AC7" t="e">
        <f>'页面输入-新增产业能耗设定'!$O7*'中间计算过程-增量投产时间处理'!E7</f>
        <v>#N/A</v>
      </c>
      <c r="AD7" t="e">
        <f>'页面输入-新增产业能耗设定'!$O7*'中间计算过程-增量投产时间处理'!F7</f>
        <v>#N/A</v>
      </c>
      <c r="AE7" t="e">
        <f>'页面输入-新增产业能耗设定'!$O7*'中间计算过程-增量投产时间处理'!G7</f>
        <v>#N/A</v>
      </c>
      <c r="AF7" t="e">
        <f>'页面输入-新增产业能耗设定'!$O7*'中间计算过程-增量投产时间处理'!H7</f>
        <v>#N/A</v>
      </c>
      <c r="AG7" t="e">
        <f>'页面输入-新增产业能耗设定'!$O7*'中间计算过程-增量投产时间处理'!I7</f>
        <v>#N/A</v>
      </c>
      <c r="AH7" t="e">
        <f>'页面输入-新增产业能耗设定'!$O7*'中间计算过程-增量投产时间处理'!J7</f>
        <v>#N/A</v>
      </c>
      <c r="AI7" t="e">
        <f>'页面输入-新增产业能耗设定'!$O7*'中间计算过程-增量投产时间处理'!K7</f>
        <v>#N/A</v>
      </c>
      <c r="AJ7" t="e">
        <f>'页面输入-新增产业能耗设定'!$O7*'中间计算过程-增量投产时间处理'!L7</f>
        <v>#N/A</v>
      </c>
      <c r="AK7" t="e">
        <f>'页面输入-新增产业能耗设定'!$O7*'中间计算过程-增量投产时间处理'!M7</f>
        <v>#N/A</v>
      </c>
      <c r="AL7" t="s">
        <v>339</v>
      </c>
      <c r="AM7" t="e">
        <f>C7*'页面输入-新增产业能耗设定'!$P7</f>
        <v>#N/A</v>
      </c>
      <c r="AN7" t="e">
        <f>D7*'页面输入-新增产业能耗设定'!$P7</f>
        <v>#N/A</v>
      </c>
      <c r="AO7" t="e">
        <f>E7*'页面输入-新增产业能耗设定'!$P7</f>
        <v>#N/A</v>
      </c>
      <c r="AP7" t="e">
        <f>F7*'页面输入-新增产业能耗设定'!$P7</f>
        <v>#N/A</v>
      </c>
      <c r="AQ7" t="e">
        <f>G7*'页面输入-新增产业能耗设定'!$P7</f>
        <v>#N/A</v>
      </c>
      <c r="AR7" t="e">
        <f>H7*'页面输入-新增产业能耗设定'!$P7</f>
        <v>#N/A</v>
      </c>
      <c r="AS7" t="e">
        <f>I7*'页面输入-新增产业能耗设定'!$P7</f>
        <v>#N/A</v>
      </c>
      <c r="AT7" t="e">
        <f>J7*'页面输入-新增产业能耗设定'!$P7</f>
        <v>#N/A</v>
      </c>
      <c r="AU7" t="e">
        <f>K7*'页面输入-新增产业能耗设定'!$P7</f>
        <v>#N/A</v>
      </c>
      <c r="AV7" t="e">
        <f>L7*'页面输入-新增产业能耗设定'!$P7</f>
        <v>#N/A</v>
      </c>
      <c r="AW7" t="e">
        <f>M7*'页面输入-新增产业能耗设定'!$P7</f>
        <v>#N/A</v>
      </c>
    </row>
    <row r="8" spans="1:49">
      <c r="A8" s="3" t="s">
        <v>216</v>
      </c>
      <c r="B8" s="4" t="s">
        <v>217</v>
      </c>
      <c r="C8" t="e">
        <f>IF(C$2&lt;VLOOKUP($A8,'页面输入-新增产业能耗设定'!$A$3:$D$11,4,FALSE),0,1)</f>
        <v>#N/A</v>
      </c>
      <c r="D8" t="e">
        <f>IF(D$2&lt;VLOOKUP($A8,'页面输入-新增产业能耗设定'!$A$3:$D$11,4,FALSE),0,1)</f>
        <v>#N/A</v>
      </c>
      <c r="E8" t="e">
        <f>IF(E$2&lt;VLOOKUP($A8,'页面输入-新增产业能耗设定'!$A$3:$D$11,4,FALSE),0,1)</f>
        <v>#N/A</v>
      </c>
      <c r="F8" t="e">
        <f>IF(F$2&lt;VLOOKUP($A8,'页面输入-新增产业能耗设定'!$A$3:$D$11,4,FALSE),0,1)</f>
        <v>#N/A</v>
      </c>
      <c r="G8" t="e">
        <f>IF(G$2&lt;VLOOKUP($A8,'页面输入-新增产业能耗设定'!$A$3:$D$11,4,FALSE),0,1)</f>
        <v>#N/A</v>
      </c>
      <c r="H8" t="e">
        <f>IF(H$2&lt;VLOOKUP($A8,'页面输入-新增产业能耗设定'!$A$3:$D$11,4,FALSE),0,1)</f>
        <v>#N/A</v>
      </c>
      <c r="I8" t="e">
        <f>IF(I$2&lt;VLOOKUP($A8,'页面输入-新增产业能耗设定'!$A$3:$D$11,4,FALSE),0,1)</f>
        <v>#N/A</v>
      </c>
      <c r="J8" t="e">
        <f>IF(J$2&lt;VLOOKUP($A8,'页面输入-新增产业能耗设定'!$A$3:$D$11,4,FALSE),0,1)</f>
        <v>#N/A</v>
      </c>
      <c r="K8" t="e">
        <f>IF(K$2&lt;VLOOKUP($A8,'页面输入-新增产业能耗设定'!$A$3:$D$11,4,FALSE),0,1)</f>
        <v>#N/A</v>
      </c>
      <c r="L8" t="e">
        <f>IF(L$2&lt;VLOOKUP($A8,'页面输入-新增产业能耗设定'!$A$3:$D$11,4,FALSE),0,1)</f>
        <v>#N/A</v>
      </c>
      <c r="M8" t="e">
        <f>IF(M$2&lt;VLOOKUP($A8,'页面输入-新增产业能耗设定'!$A$3:$D$11,4,FALSE),0,1)</f>
        <v>#N/A</v>
      </c>
      <c r="N8" t="s">
        <v>341</v>
      </c>
      <c r="O8" t="e">
        <f>C8*'页面输入-新增产业能耗设定'!$N8</f>
        <v>#N/A</v>
      </c>
      <c r="P8" t="e">
        <f>D8*'页面输入-新增产业能耗设定'!$N8</f>
        <v>#N/A</v>
      </c>
      <c r="Q8" t="e">
        <f>E8*'页面输入-新增产业能耗设定'!$N8</f>
        <v>#N/A</v>
      </c>
      <c r="R8" t="e">
        <f>F8*'页面输入-新增产业能耗设定'!$N8</f>
        <v>#N/A</v>
      </c>
      <c r="S8" t="e">
        <f>G8*'页面输入-新增产业能耗设定'!$N8</f>
        <v>#N/A</v>
      </c>
      <c r="T8" t="e">
        <f>H8*'页面输入-新增产业能耗设定'!$N8</f>
        <v>#N/A</v>
      </c>
      <c r="U8" t="e">
        <f>I8*'页面输入-新增产业能耗设定'!$N8</f>
        <v>#N/A</v>
      </c>
      <c r="V8" t="e">
        <f>J8*'页面输入-新增产业能耗设定'!$N8</f>
        <v>#N/A</v>
      </c>
      <c r="W8" t="e">
        <f>K8*'页面输入-新增产业能耗设定'!$N8</f>
        <v>#N/A</v>
      </c>
      <c r="X8" t="e">
        <f>L8*'页面输入-新增产业能耗设定'!$N8</f>
        <v>#N/A</v>
      </c>
      <c r="Y8" t="e">
        <f>M8*'页面输入-新增产业能耗设定'!$N8</f>
        <v>#N/A</v>
      </c>
      <c r="Z8" t="s">
        <v>339</v>
      </c>
      <c r="AA8" t="e">
        <f>'页面输入-新增产业能耗设定'!$O8*'中间计算过程-增量投产时间处理'!C8</f>
        <v>#N/A</v>
      </c>
      <c r="AB8" t="e">
        <f>'页面输入-新增产业能耗设定'!$O8*'中间计算过程-增量投产时间处理'!D8</f>
        <v>#N/A</v>
      </c>
      <c r="AC8" t="e">
        <f>'页面输入-新增产业能耗设定'!$O8*'中间计算过程-增量投产时间处理'!E8</f>
        <v>#N/A</v>
      </c>
      <c r="AD8" t="e">
        <f>'页面输入-新增产业能耗设定'!$O8*'中间计算过程-增量投产时间处理'!F8</f>
        <v>#N/A</v>
      </c>
      <c r="AE8" t="e">
        <f>'页面输入-新增产业能耗设定'!$O8*'中间计算过程-增量投产时间处理'!G8</f>
        <v>#N/A</v>
      </c>
      <c r="AF8" t="e">
        <f>'页面输入-新增产业能耗设定'!$O8*'中间计算过程-增量投产时间处理'!H8</f>
        <v>#N/A</v>
      </c>
      <c r="AG8" t="e">
        <f>'页面输入-新增产业能耗设定'!$O8*'中间计算过程-增量投产时间处理'!I8</f>
        <v>#N/A</v>
      </c>
      <c r="AH8" t="e">
        <f>'页面输入-新增产业能耗设定'!$O8*'中间计算过程-增量投产时间处理'!J8</f>
        <v>#N/A</v>
      </c>
      <c r="AI8" t="e">
        <f>'页面输入-新增产业能耗设定'!$O8*'中间计算过程-增量投产时间处理'!K8</f>
        <v>#N/A</v>
      </c>
      <c r="AJ8" t="e">
        <f>'页面输入-新增产业能耗设定'!$O8*'中间计算过程-增量投产时间处理'!L8</f>
        <v>#N/A</v>
      </c>
      <c r="AK8" t="e">
        <f>'页面输入-新增产业能耗设定'!$O8*'中间计算过程-增量投产时间处理'!M8</f>
        <v>#N/A</v>
      </c>
      <c r="AL8" t="s">
        <v>339</v>
      </c>
      <c r="AM8" t="e">
        <f>C8*'页面输入-新增产业能耗设定'!$P8</f>
        <v>#N/A</v>
      </c>
      <c r="AN8" t="e">
        <f>D8*'页面输入-新增产业能耗设定'!$P8</f>
        <v>#N/A</v>
      </c>
      <c r="AO8" t="e">
        <f>E8*'页面输入-新增产业能耗设定'!$P8</f>
        <v>#N/A</v>
      </c>
      <c r="AP8" t="e">
        <f>F8*'页面输入-新增产业能耗设定'!$P8</f>
        <v>#N/A</v>
      </c>
      <c r="AQ8" t="e">
        <f>G8*'页面输入-新增产业能耗设定'!$P8</f>
        <v>#N/A</v>
      </c>
      <c r="AR8" t="e">
        <f>H8*'页面输入-新增产业能耗设定'!$P8</f>
        <v>#N/A</v>
      </c>
      <c r="AS8" t="e">
        <f>I8*'页面输入-新增产业能耗设定'!$P8</f>
        <v>#N/A</v>
      </c>
      <c r="AT8" t="e">
        <f>J8*'页面输入-新增产业能耗设定'!$P8</f>
        <v>#N/A</v>
      </c>
      <c r="AU8" t="e">
        <f>K8*'页面输入-新增产业能耗设定'!$P8</f>
        <v>#N/A</v>
      </c>
      <c r="AV8" t="e">
        <f>L8*'页面输入-新增产业能耗设定'!$P8</f>
        <v>#N/A</v>
      </c>
      <c r="AW8" t="e">
        <f>M8*'页面输入-新增产业能耗设定'!$P8</f>
        <v>#N/A</v>
      </c>
    </row>
    <row r="9" spans="1:49">
      <c r="A9" s="5" t="s">
        <v>218</v>
      </c>
      <c r="B9" s="4" t="s">
        <v>219</v>
      </c>
      <c r="C9" t="e">
        <f>IF(C$2&lt;VLOOKUP($A9,'页面输入-新增产业能耗设定'!$A$3:$D$11,4,FALSE),0,1)</f>
        <v>#N/A</v>
      </c>
      <c r="D9" t="e">
        <f>IF(D$2&lt;VLOOKUP($A9,'页面输入-新增产业能耗设定'!$A$3:$D$11,4,FALSE),0,1)</f>
        <v>#N/A</v>
      </c>
      <c r="E9" t="e">
        <f>IF(E$2&lt;VLOOKUP($A9,'页面输入-新增产业能耗设定'!$A$3:$D$11,4,FALSE),0,1)</f>
        <v>#N/A</v>
      </c>
      <c r="F9" t="e">
        <f>IF(F$2&lt;VLOOKUP($A9,'页面输入-新增产业能耗设定'!$A$3:$D$11,4,FALSE),0,1)</f>
        <v>#N/A</v>
      </c>
      <c r="G9" t="e">
        <f>IF(G$2&lt;VLOOKUP($A9,'页面输入-新增产业能耗设定'!$A$3:$D$11,4,FALSE),0,1)</f>
        <v>#N/A</v>
      </c>
      <c r="H9" t="e">
        <f>IF(H$2&lt;VLOOKUP($A9,'页面输入-新增产业能耗设定'!$A$3:$D$11,4,FALSE),0,1)</f>
        <v>#N/A</v>
      </c>
      <c r="I9" t="e">
        <f>IF(I$2&lt;VLOOKUP($A9,'页面输入-新增产业能耗设定'!$A$3:$D$11,4,FALSE),0,1)</f>
        <v>#N/A</v>
      </c>
      <c r="J9" t="e">
        <f>IF(J$2&lt;VLOOKUP($A9,'页面输入-新增产业能耗设定'!$A$3:$D$11,4,FALSE),0,1)</f>
        <v>#N/A</v>
      </c>
      <c r="K9" t="e">
        <f>IF(K$2&lt;VLOOKUP($A9,'页面输入-新增产业能耗设定'!$A$3:$D$11,4,FALSE),0,1)</f>
        <v>#N/A</v>
      </c>
      <c r="L9" t="e">
        <f>IF(L$2&lt;VLOOKUP($A9,'页面输入-新增产业能耗设定'!$A$3:$D$11,4,FALSE),0,1)</f>
        <v>#N/A</v>
      </c>
      <c r="M9" t="e">
        <f>IF(M$2&lt;VLOOKUP($A9,'页面输入-新增产业能耗设定'!$A$3:$D$11,4,FALSE),0,1)</f>
        <v>#N/A</v>
      </c>
      <c r="N9" t="s">
        <v>341</v>
      </c>
      <c r="O9" t="e">
        <f>C9*'页面输入-新增产业能耗设定'!$N9</f>
        <v>#N/A</v>
      </c>
      <c r="P9" t="e">
        <f>D9*'页面输入-新增产业能耗设定'!$N9</f>
        <v>#N/A</v>
      </c>
      <c r="Q9" t="e">
        <f>E9*'页面输入-新增产业能耗设定'!$N9</f>
        <v>#N/A</v>
      </c>
      <c r="R9" t="e">
        <f>F9*'页面输入-新增产业能耗设定'!$N9</f>
        <v>#N/A</v>
      </c>
      <c r="S9" t="e">
        <f>G9*'页面输入-新增产业能耗设定'!$N9</f>
        <v>#N/A</v>
      </c>
      <c r="T9" t="e">
        <f>H9*'页面输入-新增产业能耗设定'!$N9</f>
        <v>#N/A</v>
      </c>
      <c r="U9" t="e">
        <f>I9*'页面输入-新增产业能耗设定'!$N9</f>
        <v>#N/A</v>
      </c>
      <c r="V9" t="e">
        <f>J9*'页面输入-新增产业能耗设定'!$N9</f>
        <v>#N/A</v>
      </c>
      <c r="W9" t="e">
        <f>K9*'页面输入-新增产业能耗设定'!$N9</f>
        <v>#N/A</v>
      </c>
      <c r="X9" t="e">
        <f>L9*'页面输入-新增产业能耗设定'!$N9</f>
        <v>#N/A</v>
      </c>
      <c r="Y9" t="e">
        <f>M9*'页面输入-新增产业能耗设定'!$N9</f>
        <v>#N/A</v>
      </c>
      <c r="Z9" t="s">
        <v>339</v>
      </c>
      <c r="AA9" t="e">
        <f>'页面输入-新增产业能耗设定'!$O9*'中间计算过程-增量投产时间处理'!C9</f>
        <v>#N/A</v>
      </c>
      <c r="AB9" t="e">
        <f>'页面输入-新增产业能耗设定'!$O9*'中间计算过程-增量投产时间处理'!D9</f>
        <v>#N/A</v>
      </c>
      <c r="AC9" t="e">
        <f>'页面输入-新增产业能耗设定'!$O9*'中间计算过程-增量投产时间处理'!E9</f>
        <v>#N/A</v>
      </c>
      <c r="AD9" t="e">
        <f>'页面输入-新增产业能耗设定'!$O9*'中间计算过程-增量投产时间处理'!F9</f>
        <v>#N/A</v>
      </c>
      <c r="AE9" t="e">
        <f>'页面输入-新增产业能耗设定'!$O9*'中间计算过程-增量投产时间处理'!G9</f>
        <v>#N/A</v>
      </c>
      <c r="AF9" t="e">
        <f>'页面输入-新增产业能耗设定'!$O9*'中间计算过程-增量投产时间处理'!H9</f>
        <v>#N/A</v>
      </c>
      <c r="AG9" t="e">
        <f>'页面输入-新增产业能耗设定'!$O9*'中间计算过程-增量投产时间处理'!I9</f>
        <v>#N/A</v>
      </c>
      <c r="AH9" t="e">
        <f>'页面输入-新增产业能耗设定'!$O9*'中间计算过程-增量投产时间处理'!J9</f>
        <v>#N/A</v>
      </c>
      <c r="AI9" t="e">
        <f>'页面输入-新增产业能耗设定'!$O9*'中间计算过程-增量投产时间处理'!K9</f>
        <v>#N/A</v>
      </c>
      <c r="AJ9" t="e">
        <f>'页面输入-新增产业能耗设定'!$O9*'中间计算过程-增量投产时间处理'!L9</f>
        <v>#N/A</v>
      </c>
      <c r="AK9" t="e">
        <f>'页面输入-新增产业能耗设定'!$O9*'中间计算过程-增量投产时间处理'!M9</f>
        <v>#N/A</v>
      </c>
      <c r="AL9" t="s">
        <v>339</v>
      </c>
      <c r="AM9" t="e">
        <f>C9*'页面输入-新增产业能耗设定'!$P9</f>
        <v>#N/A</v>
      </c>
      <c r="AN9" t="e">
        <f>D9*'页面输入-新增产业能耗设定'!$P9</f>
        <v>#N/A</v>
      </c>
      <c r="AO9" t="e">
        <f>E9*'页面输入-新增产业能耗设定'!$P9</f>
        <v>#N/A</v>
      </c>
      <c r="AP9" t="e">
        <f>F9*'页面输入-新增产业能耗设定'!$P9</f>
        <v>#N/A</v>
      </c>
      <c r="AQ9" t="e">
        <f>G9*'页面输入-新增产业能耗设定'!$P9</f>
        <v>#N/A</v>
      </c>
      <c r="AR9" t="e">
        <f>H9*'页面输入-新增产业能耗设定'!$P9</f>
        <v>#N/A</v>
      </c>
      <c r="AS9" t="e">
        <f>I9*'页面输入-新增产业能耗设定'!$P9</f>
        <v>#N/A</v>
      </c>
      <c r="AT9" t="e">
        <f>J9*'页面输入-新增产业能耗设定'!$P9</f>
        <v>#N/A</v>
      </c>
      <c r="AU9" t="e">
        <f>K9*'页面输入-新增产业能耗设定'!$P9</f>
        <v>#N/A</v>
      </c>
      <c r="AV9" t="e">
        <f>L9*'页面输入-新增产业能耗设定'!$P9</f>
        <v>#N/A</v>
      </c>
      <c r="AW9" t="e">
        <f>M9*'页面输入-新增产业能耗设定'!$P9</f>
        <v>#N/A</v>
      </c>
    </row>
    <row r="10" spans="1:49">
      <c r="A10" s="3" t="s">
        <v>220</v>
      </c>
      <c r="B10" s="4">
        <v>39130501</v>
      </c>
      <c r="C10" t="e">
        <f>IF(C$2&lt;VLOOKUP($A10,'页面输入-新增产业能耗设定'!$A$3:$D$11,4,FALSE),0,1)</f>
        <v>#N/A</v>
      </c>
      <c r="D10" t="e">
        <f>IF(D$2&lt;VLOOKUP($A10,'页面输入-新增产业能耗设定'!$A$3:$D$11,4,FALSE),0,1)</f>
        <v>#N/A</v>
      </c>
      <c r="E10" t="e">
        <f>IF(E$2&lt;VLOOKUP($A10,'页面输入-新增产业能耗设定'!$A$3:$D$11,4,FALSE),0,1)</f>
        <v>#N/A</v>
      </c>
      <c r="F10" t="e">
        <f>IF(F$2&lt;VLOOKUP($A10,'页面输入-新增产业能耗设定'!$A$3:$D$11,4,FALSE),0,1)</f>
        <v>#N/A</v>
      </c>
      <c r="G10" t="e">
        <f>IF(G$2&lt;VLOOKUP($A10,'页面输入-新增产业能耗设定'!$A$3:$D$11,4,FALSE),0,1)</f>
        <v>#N/A</v>
      </c>
      <c r="H10" t="e">
        <f>IF(H$2&lt;VLOOKUP($A10,'页面输入-新增产业能耗设定'!$A$3:$D$11,4,FALSE),0,1)</f>
        <v>#N/A</v>
      </c>
      <c r="I10" t="e">
        <f>IF(I$2&lt;VLOOKUP($A10,'页面输入-新增产业能耗设定'!$A$3:$D$11,4,FALSE),0,1)</f>
        <v>#N/A</v>
      </c>
      <c r="J10" t="e">
        <f>IF(J$2&lt;VLOOKUP($A10,'页面输入-新增产业能耗设定'!$A$3:$D$11,4,FALSE),0,1)</f>
        <v>#N/A</v>
      </c>
      <c r="K10" t="e">
        <f>IF(K$2&lt;VLOOKUP($A10,'页面输入-新增产业能耗设定'!$A$3:$D$11,4,FALSE),0,1)</f>
        <v>#N/A</v>
      </c>
      <c r="L10" t="e">
        <f>IF(L$2&lt;VLOOKUP($A10,'页面输入-新增产业能耗设定'!$A$3:$D$11,4,FALSE),0,1)</f>
        <v>#N/A</v>
      </c>
      <c r="M10" t="e">
        <f>IF(M$2&lt;VLOOKUP($A10,'页面输入-新增产业能耗设定'!$A$3:$D$11,4,FALSE),0,1)</f>
        <v>#N/A</v>
      </c>
      <c r="N10" t="s">
        <v>341</v>
      </c>
      <c r="O10" t="e">
        <f>C10*'页面输入-新增产业能耗设定'!$N10</f>
        <v>#N/A</v>
      </c>
      <c r="P10" t="e">
        <f>D10*'页面输入-新增产业能耗设定'!$N10</f>
        <v>#N/A</v>
      </c>
      <c r="Q10" t="e">
        <f>E10*'页面输入-新增产业能耗设定'!$N10</f>
        <v>#N/A</v>
      </c>
      <c r="R10" t="e">
        <f>F10*'页面输入-新增产业能耗设定'!$N10</f>
        <v>#N/A</v>
      </c>
      <c r="S10" t="e">
        <f>G10*'页面输入-新增产业能耗设定'!$N10</f>
        <v>#N/A</v>
      </c>
      <c r="T10" t="e">
        <f>H10*'页面输入-新增产业能耗设定'!$N10</f>
        <v>#N/A</v>
      </c>
      <c r="U10" t="e">
        <f>I10*'页面输入-新增产业能耗设定'!$N10</f>
        <v>#N/A</v>
      </c>
      <c r="V10" t="e">
        <f>J10*'页面输入-新增产业能耗设定'!$N10</f>
        <v>#N/A</v>
      </c>
      <c r="W10" t="e">
        <f>K10*'页面输入-新增产业能耗设定'!$N10</f>
        <v>#N/A</v>
      </c>
      <c r="X10" t="e">
        <f>L10*'页面输入-新增产业能耗设定'!$N10</f>
        <v>#N/A</v>
      </c>
      <c r="Y10" t="e">
        <f>M10*'页面输入-新增产业能耗设定'!$N10</f>
        <v>#N/A</v>
      </c>
      <c r="Z10" t="s">
        <v>339</v>
      </c>
      <c r="AA10" t="e">
        <f>'页面输入-新增产业能耗设定'!$O10*'中间计算过程-增量投产时间处理'!C10</f>
        <v>#N/A</v>
      </c>
      <c r="AB10" t="e">
        <f>'页面输入-新增产业能耗设定'!$O10*'中间计算过程-增量投产时间处理'!D10</f>
        <v>#N/A</v>
      </c>
      <c r="AC10" t="e">
        <f>'页面输入-新增产业能耗设定'!$O10*'中间计算过程-增量投产时间处理'!E10</f>
        <v>#N/A</v>
      </c>
      <c r="AD10" t="e">
        <f>'页面输入-新增产业能耗设定'!$O10*'中间计算过程-增量投产时间处理'!F10</f>
        <v>#N/A</v>
      </c>
      <c r="AE10" t="e">
        <f>'页面输入-新增产业能耗设定'!$O10*'中间计算过程-增量投产时间处理'!G10</f>
        <v>#N/A</v>
      </c>
      <c r="AF10" t="e">
        <f>'页面输入-新增产业能耗设定'!$O10*'中间计算过程-增量投产时间处理'!H10</f>
        <v>#N/A</v>
      </c>
      <c r="AG10" t="e">
        <f>'页面输入-新增产业能耗设定'!$O10*'中间计算过程-增量投产时间处理'!I10</f>
        <v>#N/A</v>
      </c>
      <c r="AH10" t="e">
        <f>'页面输入-新增产业能耗设定'!$O10*'中间计算过程-增量投产时间处理'!J10</f>
        <v>#N/A</v>
      </c>
      <c r="AI10" t="e">
        <f>'页面输入-新增产业能耗设定'!$O10*'中间计算过程-增量投产时间处理'!K10</f>
        <v>#N/A</v>
      </c>
      <c r="AJ10" t="e">
        <f>'页面输入-新增产业能耗设定'!$O10*'中间计算过程-增量投产时间处理'!L10</f>
        <v>#N/A</v>
      </c>
      <c r="AK10" t="e">
        <f>'页面输入-新增产业能耗设定'!$O10*'中间计算过程-增量投产时间处理'!M10</f>
        <v>#N/A</v>
      </c>
      <c r="AL10" t="s">
        <v>339</v>
      </c>
      <c r="AM10" t="e">
        <f>C10*'页面输入-新增产业能耗设定'!$P10</f>
        <v>#N/A</v>
      </c>
      <c r="AN10" t="e">
        <f>D10*'页面输入-新增产业能耗设定'!$P10</f>
        <v>#N/A</v>
      </c>
      <c r="AO10" t="e">
        <f>E10*'页面输入-新增产业能耗设定'!$P10</f>
        <v>#N/A</v>
      </c>
      <c r="AP10" t="e">
        <f>F10*'页面输入-新增产业能耗设定'!$P10</f>
        <v>#N/A</v>
      </c>
      <c r="AQ10" t="e">
        <f>G10*'页面输入-新增产业能耗设定'!$P10</f>
        <v>#N/A</v>
      </c>
      <c r="AR10" t="e">
        <f>H10*'页面输入-新增产业能耗设定'!$P10</f>
        <v>#N/A</v>
      </c>
      <c r="AS10" t="e">
        <f>I10*'页面输入-新增产业能耗设定'!$P10</f>
        <v>#N/A</v>
      </c>
      <c r="AT10" t="e">
        <f>J10*'页面输入-新增产业能耗设定'!$P10</f>
        <v>#N/A</v>
      </c>
      <c r="AU10" t="e">
        <f>K10*'页面输入-新增产业能耗设定'!$P10</f>
        <v>#N/A</v>
      </c>
      <c r="AV10" t="e">
        <f>L10*'页面输入-新增产业能耗设定'!$P10</f>
        <v>#N/A</v>
      </c>
      <c r="AW10" t="e">
        <f>M10*'页面输入-新增产业能耗设定'!$P10</f>
        <v>#N/A</v>
      </c>
    </row>
    <row r="11" spans="1:49">
      <c r="A11" s="5" t="s">
        <v>222</v>
      </c>
      <c r="B11" s="4" t="s">
        <v>223</v>
      </c>
      <c r="C11" t="e">
        <f>IF(C$2&lt;VLOOKUP($A11,'页面输入-新增产业能耗设定'!$A$3:$D$11,4,FALSE),0,1)</f>
        <v>#N/A</v>
      </c>
      <c r="D11" t="e">
        <f>IF(D$2&lt;VLOOKUP($A11,'页面输入-新增产业能耗设定'!$A$3:$D$11,4,FALSE),0,1)</f>
        <v>#N/A</v>
      </c>
      <c r="E11" t="e">
        <f>IF(E$2&lt;VLOOKUP($A11,'页面输入-新增产业能耗设定'!$A$3:$D$11,4,FALSE),0,1)</f>
        <v>#N/A</v>
      </c>
      <c r="F11" t="e">
        <f>IF(F$2&lt;VLOOKUP($A11,'页面输入-新增产业能耗设定'!$A$3:$D$11,4,FALSE),0,1)</f>
        <v>#N/A</v>
      </c>
      <c r="G11" t="e">
        <f>IF(G$2&lt;VLOOKUP($A11,'页面输入-新增产业能耗设定'!$A$3:$D$11,4,FALSE),0,1)</f>
        <v>#N/A</v>
      </c>
      <c r="H11" t="e">
        <f>IF(H$2&lt;VLOOKUP($A11,'页面输入-新增产业能耗设定'!$A$3:$D$11,4,FALSE),0,1)</f>
        <v>#N/A</v>
      </c>
      <c r="I11" t="e">
        <f>IF(I$2&lt;VLOOKUP($A11,'页面输入-新增产业能耗设定'!$A$3:$D$11,4,FALSE),0,1)</f>
        <v>#N/A</v>
      </c>
      <c r="J11" t="e">
        <f>IF(J$2&lt;VLOOKUP($A11,'页面输入-新增产业能耗设定'!$A$3:$D$11,4,FALSE),0,1)</f>
        <v>#N/A</v>
      </c>
      <c r="K11" t="e">
        <f>IF(K$2&lt;VLOOKUP($A11,'页面输入-新增产业能耗设定'!$A$3:$D$11,4,FALSE),0,1)</f>
        <v>#N/A</v>
      </c>
      <c r="L11" t="e">
        <f>IF(L$2&lt;VLOOKUP($A11,'页面输入-新增产业能耗设定'!$A$3:$D$11,4,FALSE),0,1)</f>
        <v>#N/A</v>
      </c>
      <c r="M11" t="e">
        <f>IF(M$2&lt;VLOOKUP($A11,'页面输入-新增产业能耗设定'!$A$3:$D$11,4,FALSE),0,1)</f>
        <v>#N/A</v>
      </c>
      <c r="N11" t="s">
        <v>341</v>
      </c>
      <c r="O11" t="e">
        <f>C11*'页面输入-新增产业能耗设定'!$N11</f>
        <v>#N/A</v>
      </c>
      <c r="P11" t="e">
        <f>D11*'页面输入-新增产业能耗设定'!$N11</f>
        <v>#N/A</v>
      </c>
      <c r="Q11" t="e">
        <f>E11*'页面输入-新增产业能耗设定'!$N11</f>
        <v>#N/A</v>
      </c>
      <c r="R11" t="e">
        <f>F11*'页面输入-新增产业能耗设定'!$N11</f>
        <v>#N/A</v>
      </c>
      <c r="S11" t="e">
        <f>G11*'页面输入-新增产业能耗设定'!$N11</f>
        <v>#N/A</v>
      </c>
      <c r="T11" t="e">
        <f>H11*'页面输入-新增产业能耗设定'!$N11</f>
        <v>#N/A</v>
      </c>
      <c r="U11" t="e">
        <f>I11*'页面输入-新增产业能耗设定'!$N11</f>
        <v>#N/A</v>
      </c>
      <c r="V11" t="e">
        <f>J11*'页面输入-新增产业能耗设定'!$N11</f>
        <v>#N/A</v>
      </c>
      <c r="W11" t="e">
        <f>K11*'页面输入-新增产业能耗设定'!$N11</f>
        <v>#N/A</v>
      </c>
      <c r="X11" t="e">
        <f>L11*'页面输入-新增产业能耗设定'!$N11</f>
        <v>#N/A</v>
      </c>
      <c r="Y11" t="e">
        <f>M11*'页面输入-新增产业能耗设定'!$N11</f>
        <v>#N/A</v>
      </c>
      <c r="Z11" t="s">
        <v>339</v>
      </c>
      <c r="AA11" t="e">
        <f>'页面输入-新增产业能耗设定'!$O11*'中间计算过程-增量投产时间处理'!C11</f>
        <v>#N/A</v>
      </c>
      <c r="AB11" t="e">
        <f>'页面输入-新增产业能耗设定'!$O11*'中间计算过程-增量投产时间处理'!D11</f>
        <v>#N/A</v>
      </c>
      <c r="AC11" t="e">
        <f>'页面输入-新增产业能耗设定'!$O11*'中间计算过程-增量投产时间处理'!E11</f>
        <v>#N/A</v>
      </c>
      <c r="AD11" t="e">
        <f>'页面输入-新增产业能耗设定'!$O11*'中间计算过程-增量投产时间处理'!F11</f>
        <v>#N/A</v>
      </c>
      <c r="AE11" t="e">
        <f>'页面输入-新增产业能耗设定'!$O11*'中间计算过程-增量投产时间处理'!G11</f>
        <v>#N/A</v>
      </c>
      <c r="AF11" t="e">
        <f>'页面输入-新增产业能耗设定'!$O11*'中间计算过程-增量投产时间处理'!H11</f>
        <v>#N/A</v>
      </c>
      <c r="AG11" t="e">
        <f>'页面输入-新增产业能耗设定'!$O11*'中间计算过程-增量投产时间处理'!I11</f>
        <v>#N/A</v>
      </c>
      <c r="AH11" t="e">
        <f>'页面输入-新增产业能耗设定'!$O11*'中间计算过程-增量投产时间处理'!J11</f>
        <v>#N/A</v>
      </c>
      <c r="AI11" t="e">
        <f>'页面输入-新增产业能耗设定'!$O11*'中间计算过程-增量投产时间处理'!K11</f>
        <v>#N/A</v>
      </c>
      <c r="AJ11" t="e">
        <f>'页面输入-新增产业能耗设定'!$O11*'中间计算过程-增量投产时间处理'!L11</f>
        <v>#N/A</v>
      </c>
      <c r="AK11" t="e">
        <f>'页面输入-新增产业能耗设定'!$O11*'中间计算过程-增量投产时间处理'!M11</f>
        <v>#N/A</v>
      </c>
      <c r="AL11" t="s">
        <v>339</v>
      </c>
      <c r="AM11" t="e">
        <f>C11*'页面输入-新增产业能耗设定'!$P11</f>
        <v>#N/A</v>
      </c>
      <c r="AN11" t="e">
        <f>D11*'页面输入-新增产业能耗设定'!$P11</f>
        <v>#N/A</v>
      </c>
      <c r="AO11" t="e">
        <f>E11*'页面输入-新增产业能耗设定'!$P11</f>
        <v>#N/A</v>
      </c>
      <c r="AP11" t="e">
        <f>F11*'页面输入-新增产业能耗设定'!$P11</f>
        <v>#N/A</v>
      </c>
      <c r="AQ11" t="e">
        <f>G11*'页面输入-新增产业能耗设定'!$P11</f>
        <v>#N/A</v>
      </c>
      <c r="AR11" t="e">
        <f>H11*'页面输入-新增产业能耗设定'!$P11</f>
        <v>#N/A</v>
      </c>
      <c r="AS11" t="e">
        <f>I11*'页面输入-新增产业能耗设定'!$P11</f>
        <v>#N/A</v>
      </c>
      <c r="AT11" t="e">
        <f>J11*'页面输入-新增产业能耗设定'!$P11</f>
        <v>#N/A</v>
      </c>
      <c r="AU11" t="e">
        <f>K11*'页面输入-新增产业能耗设定'!$P11</f>
        <v>#N/A</v>
      </c>
      <c r="AV11" t="e">
        <f>L11*'页面输入-新增产业能耗设定'!$P11</f>
        <v>#N/A</v>
      </c>
      <c r="AW11" t="e">
        <f>M11*'页面输入-新增产业能耗设定'!$P11</f>
        <v>#N/A</v>
      </c>
    </row>
  </sheetData>
  <mergeCells count="4">
    <mergeCell ref="C1:M1"/>
    <mergeCell ref="O1:Y1"/>
    <mergeCell ref="AA1:AK1"/>
    <mergeCell ref="AM1:AW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页面输入-新增产业能耗设定</vt:lpstr>
      <vt:lpstr>页面输入-存量产业能耗设定</vt:lpstr>
      <vt:lpstr>模型输出-园区经济与生态资源需求预测</vt:lpstr>
      <vt:lpstr>基础资料-存量产业能耗设定</vt:lpstr>
      <vt:lpstr>基础资料-实际值</vt:lpstr>
      <vt:lpstr>基础资料-单位产品能耗标准</vt:lpstr>
      <vt:lpstr>基础资料-经济指标</vt:lpstr>
      <vt:lpstr>中间计算过程-实际值</vt:lpstr>
      <vt:lpstr>中间计算过程-增量投产时间处理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Wang</dc:creator>
  <cp:lastModifiedBy>Lyp82ndLafite</cp:lastModifiedBy>
  <dcterms:created xsi:type="dcterms:W3CDTF">2015-06-05T18:19:00Z</dcterms:created>
  <dcterms:modified xsi:type="dcterms:W3CDTF">2023-01-17T07:40:43Z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8FAF81B855B74AD99805D2E41C0F581C</vt:lpwstr>
  </property>
  <property fmtid="{D5CDD505-2E9C-101B-9397-08002B2CF9AE}" pid="3" name="KSOProductBuildVer">
    <vt:lpwstr>2052-11.1.0.13703</vt:lpwstr>
  </property>
</Properties>
</file>