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6060" tabRatio="500"/>
  </bookViews>
  <sheets>
    <sheet name="Summary" sheetId="3" r:id="rId1"/>
    <sheet name="Index" sheetId="1" r:id="rId2"/>
    <sheet name="Detail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56" i="2" l="1"/>
  <c r="O457" i="2"/>
  <c r="K456" i="2"/>
  <c r="K457" i="2"/>
  <c r="G457" i="2"/>
  <c r="O458" i="2"/>
  <c r="K458" i="2"/>
  <c r="O455" i="2"/>
  <c r="K455" i="2"/>
  <c r="O454" i="2"/>
  <c r="O453" i="2"/>
  <c r="K454" i="2"/>
  <c r="K453" i="2"/>
  <c r="O452" i="2"/>
  <c r="O451" i="2"/>
  <c r="O450" i="2"/>
  <c r="O449" i="2"/>
  <c r="O448" i="2"/>
  <c r="O447" i="2"/>
  <c r="K452" i="2"/>
  <c r="K451" i="2"/>
  <c r="K450" i="2"/>
  <c r="K449" i="2"/>
  <c r="K448" i="2"/>
  <c r="K447" i="2"/>
  <c r="K443" i="2"/>
  <c r="O443" i="2"/>
  <c r="G443" i="2"/>
  <c r="O444" i="2"/>
  <c r="K444" i="2"/>
  <c r="O442" i="2"/>
  <c r="K442" i="2"/>
  <c r="O441" i="2"/>
  <c r="O440" i="2"/>
  <c r="O439" i="2"/>
  <c r="O438" i="2"/>
  <c r="O437" i="2"/>
  <c r="O436" i="2"/>
  <c r="O435" i="2"/>
  <c r="O434" i="2"/>
  <c r="O433" i="2"/>
  <c r="K441" i="2"/>
  <c r="K440" i="2"/>
  <c r="K439" i="2"/>
  <c r="K438" i="2"/>
  <c r="K437" i="2"/>
  <c r="K436" i="2"/>
  <c r="K435" i="2"/>
  <c r="K434" i="2"/>
  <c r="K433" i="2"/>
  <c r="K414" i="2"/>
  <c r="K412" i="2"/>
  <c r="K411" i="2"/>
  <c r="K413" i="2"/>
  <c r="K416" i="2"/>
  <c r="K415" i="2"/>
  <c r="K427" i="2"/>
  <c r="K420" i="2"/>
  <c r="K419" i="2"/>
  <c r="K428" i="2"/>
  <c r="K424" i="2"/>
  <c r="K418" i="2"/>
  <c r="K425" i="2"/>
  <c r="K426" i="2"/>
  <c r="K417" i="2"/>
  <c r="K422" i="2"/>
  <c r="K421" i="2"/>
  <c r="K423" i="2"/>
  <c r="K429" i="2"/>
  <c r="O414" i="2"/>
  <c r="O412" i="2"/>
  <c r="O411" i="2"/>
  <c r="O413" i="2"/>
  <c r="O416" i="2"/>
  <c r="O415" i="2"/>
  <c r="O427" i="2"/>
  <c r="O420" i="2"/>
  <c r="O419" i="2"/>
  <c r="O428" i="2"/>
  <c r="O424" i="2"/>
  <c r="O418" i="2"/>
  <c r="O425" i="2"/>
  <c r="O426" i="2"/>
  <c r="O417" i="2"/>
  <c r="O422" i="2"/>
  <c r="O421" i="2"/>
  <c r="O423" i="2"/>
  <c r="O429" i="2"/>
  <c r="G429" i="2"/>
  <c r="O430" i="2"/>
  <c r="K430" i="2"/>
  <c r="K396" i="2"/>
  <c r="K395" i="2"/>
  <c r="K397" i="2"/>
  <c r="K404" i="2"/>
  <c r="K402" i="2"/>
  <c r="K405" i="2"/>
  <c r="K406" i="2"/>
  <c r="K403" i="2"/>
  <c r="K401" i="2"/>
  <c r="K398" i="2"/>
  <c r="K400" i="2"/>
  <c r="K399" i="2"/>
  <c r="K407" i="2"/>
  <c r="O395" i="2"/>
  <c r="O397" i="2"/>
  <c r="O404" i="2"/>
  <c r="O402" i="2"/>
  <c r="O405" i="2"/>
  <c r="O406" i="2"/>
  <c r="O396" i="2"/>
  <c r="O403" i="2"/>
  <c r="O401" i="2"/>
  <c r="O398" i="2"/>
  <c r="O400" i="2"/>
  <c r="O399" i="2"/>
  <c r="O407" i="2"/>
  <c r="G407" i="2"/>
  <c r="O408" i="2"/>
  <c r="K408" i="2"/>
  <c r="K391" i="2"/>
  <c r="O391" i="2"/>
  <c r="G391" i="2"/>
  <c r="O392" i="2"/>
  <c r="K392" i="2"/>
  <c r="O390" i="2"/>
  <c r="K390" i="2"/>
  <c r="K389" i="2"/>
  <c r="O389" i="2"/>
  <c r="K388" i="2"/>
  <c r="O388" i="2"/>
  <c r="O387" i="2"/>
  <c r="O386" i="2"/>
  <c r="O385" i="2"/>
  <c r="K387" i="2"/>
  <c r="K386" i="2"/>
  <c r="K385" i="2"/>
  <c r="O384" i="2"/>
  <c r="O383" i="2"/>
  <c r="O382" i="2"/>
  <c r="O381" i="2"/>
  <c r="O380" i="2"/>
  <c r="O379" i="2"/>
  <c r="K384" i="2"/>
  <c r="K383" i="2"/>
  <c r="K382" i="2"/>
  <c r="K381" i="2"/>
  <c r="K380" i="2"/>
  <c r="K379" i="2"/>
  <c r="K352" i="2"/>
  <c r="K360" i="2"/>
  <c r="K368" i="2"/>
  <c r="K369" i="2"/>
  <c r="K372" i="2"/>
  <c r="K374" i="2"/>
  <c r="K363" i="2"/>
  <c r="K365" i="2"/>
  <c r="K370" i="2"/>
  <c r="K371" i="2"/>
  <c r="K373" i="2"/>
  <c r="K367" i="2"/>
  <c r="K366" i="2"/>
  <c r="K361" i="2"/>
  <c r="K364" i="2"/>
  <c r="K359" i="2"/>
  <c r="K362" i="2"/>
  <c r="K375" i="2"/>
  <c r="O360" i="2"/>
  <c r="O368" i="2"/>
  <c r="O369" i="2"/>
  <c r="O372" i="2"/>
  <c r="O374" i="2"/>
  <c r="O363" i="2"/>
  <c r="O365" i="2"/>
  <c r="O370" i="2"/>
  <c r="O371" i="2"/>
  <c r="O373" i="2"/>
  <c r="O367" i="2"/>
  <c r="O366" i="2"/>
  <c r="O361" i="2"/>
  <c r="O364" i="2"/>
  <c r="O359" i="2"/>
  <c r="O362" i="2"/>
  <c r="O375" i="2"/>
  <c r="K339" i="2"/>
  <c r="K345" i="2"/>
  <c r="K340" i="2"/>
  <c r="K350" i="2"/>
  <c r="K347" i="2"/>
  <c r="K341" i="2"/>
  <c r="K353" i="2"/>
  <c r="K346" i="2"/>
  <c r="K343" i="2"/>
  <c r="K344" i="2"/>
  <c r="K342" i="2"/>
  <c r="K349" i="2"/>
  <c r="K354" i="2"/>
  <c r="K351" i="2"/>
  <c r="K348" i="2"/>
  <c r="K355" i="2"/>
  <c r="O339" i="2"/>
  <c r="O345" i="2"/>
  <c r="O340" i="2"/>
  <c r="O350" i="2"/>
  <c r="O347" i="2"/>
  <c r="O341" i="2"/>
  <c r="O353" i="2"/>
  <c r="O346" i="2"/>
  <c r="O343" i="2"/>
  <c r="O344" i="2"/>
  <c r="O342" i="2"/>
  <c r="O349" i="2"/>
  <c r="O352" i="2"/>
  <c r="O354" i="2"/>
  <c r="O351" i="2"/>
  <c r="O348" i="2"/>
  <c r="O355" i="2"/>
  <c r="G355" i="2"/>
  <c r="O356" i="2"/>
  <c r="K356" i="2"/>
  <c r="G375" i="2"/>
  <c r="O376" i="2"/>
  <c r="K376" i="2"/>
  <c r="K315" i="2"/>
  <c r="K318" i="2"/>
  <c r="K319" i="2"/>
  <c r="K316" i="2"/>
  <c r="K317" i="2"/>
  <c r="K322" i="2"/>
  <c r="K320" i="2"/>
  <c r="K321" i="2"/>
  <c r="K326" i="2"/>
  <c r="K334" i="2"/>
  <c r="K324" i="2"/>
  <c r="K331" i="2"/>
  <c r="K333" i="2"/>
  <c r="K330" i="2"/>
  <c r="K327" i="2"/>
  <c r="K329" i="2"/>
  <c r="K328" i="2"/>
  <c r="K325" i="2"/>
  <c r="K332" i="2"/>
  <c r="K323" i="2"/>
  <c r="K335" i="2"/>
  <c r="O315" i="2"/>
  <c r="O318" i="2"/>
  <c r="O319" i="2"/>
  <c r="O316" i="2"/>
  <c r="O317" i="2"/>
  <c r="O322" i="2"/>
  <c r="O320" i="2"/>
  <c r="O321" i="2"/>
  <c r="O326" i="2"/>
  <c r="O334" i="2"/>
  <c r="O324" i="2"/>
  <c r="O331" i="2"/>
  <c r="O333" i="2"/>
  <c r="O330" i="2"/>
  <c r="O327" i="2"/>
  <c r="O329" i="2"/>
  <c r="O328" i="2"/>
  <c r="O325" i="2"/>
  <c r="O332" i="2"/>
  <c r="O323" i="2"/>
  <c r="O335" i="2"/>
  <c r="G335" i="2"/>
  <c r="O336" i="2"/>
  <c r="K336" i="2"/>
  <c r="K303" i="2"/>
  <c r="K301" i="2"/>
  <c r="K308" i="2"/>
  <c r="K310" i="2"/>
  <c r="K306" i="2"/>
  <c r="K307" i="2"/>
  <c r="K309" i="2"/>
  <c r="K305" i="2"/>
  <c r="K304" i="2"/>
  <c r="K302" i="2"/>
  <c r="K300" i="2"/>
  <c r="K311" i="2"/>
  <c r="O303" i="2"/>
  <c r="O301" i="2"/>
  <c r="O308" i="2"/>
  <c r="O310" i="2"/>
  <c r="O306" i="2"/>
  <c r="O307" i="2"/>
  <c r="O309" i="2"/>
  <c r="O305" i="2"/>
  <c r="O304" i="2"/>
  <c r="O302" i="2"/>
  <c r="O300" i="2"/>
  <c r="O311" i="2"/>
  <c r="G311" i="2"/>
  <c r="O312" i="2"/>
  <c r="K312" i="2"/>
  <c r="K288" i="2"/>
  <c r="K283" i="2"/>
  <c r="K277" i="2"/>
  <c r="K284" i="2"/>
  <c r="K290" i="2"/>
  <c r="K293" i="2"/>
  <c r="K294" i="2"/>
  <c r="K291" i="2"/>
  <c r="K295" i="2"/>
  <c r="K292" i="2"/>
  <c r="K273" i="2"/>
  <c r="K279" i="2"/>
  <c r="K282" i="2"/>
  <c r="K278" i="2"/>
  <c r="K276" i="2"/>
  <c r="K286" i="2"/>
  <c r="K275" i="2"/>
  <c r="K280" i="2"/>
  <c r="K281" i="2"/>
  <c r="K285" i="2"/>
  <c r="K289" i="2"/>
  <c r="K287" i="2"/>
  <c r="K274" i="2"/>
  <c r="K296" i="2"/>
  <c r="O288" i="2"/>
  <c r="O283" i="2"/>
  <c r="O277" i="2"/>
  <c r="O284" i="2"/>
  <c r="O290" i="2"/>
  <c r="O293" i="2"/>
  <c r="O294" i="2"/>
  <c r="O291" i="2"/>
  <c r="O295" i="2"/>
  <c r="O292" i="2"/>
  <c r="O273" i="2"/>
  <c r="O279" i="2"/>
  <c r="O282" i="2"/>
  <c r="O278" i="2"/>
  <c r="O276" i="2"/>
  <c r="O286" i="2"/>
  <c r="O275" i="2"/>
  <c r="O280" i="2"/>
  <c r="O281" i="2"/>
  <c r="O285" i="2"/>
  <c r="O289" i="2"/>
  <c r="O287" i="2"/>
  <c r="O274" i="2"/>
  <c r="O296" i="2"/>
  <c r="G296" i="2"/>
  <c r="O297" i="2"/>
  <c r="K297" i="2"/>
  <c r="K259" i="2"/>
  <c r="K262" i="2"/>
  <c r="K258" i="2"/>
  <c r="K265" i="2"/>
  <c r="K266" i="2"/>
  <c r="K268" i="2"/>
  <c r="K261" i="2"/>
  <c r="K260" i="2"/>
  <c r="K263" i="2"/>
  <c r="K267" i="2"/>
  <c r="K264" i="2"/>
  <c r="K269" i="2"/>
  <c r="O259" i="2"/>
  <c r="O262" i="2"/>
  <c r="O258" i="2"/>
  <c r="O265" i="2"/>
  <c r="O266" i="2"/>
  <c r="O268" i="2"/>
  <c r="O261" i="2"/>
  <c r="O260" i="2"/>
  <c r="O263" i="2"/>
  <c r="O267" i="2"/>
  <c r="O264" i="2"/>
  <c r="O269" i="2"/>
  <c r="G269" i="2"/>
  <c r="O270" i="2"/>
  <c r="K270" i="2"/>
  <c r="K235" i="2"/>
  <c r="K242" i="2"/>
  <c r="K240" i="2"/>
  <c r="K238" i="2"/>
  <c r="K241" i="2"/>
  <c r="K236" i="2"/>
  <c r="K237" i="2"/>
  <c r="K243" i="2"/>
  <c r="K239" i="2"/>
  <c r="K244" i="2"/>
  <c r="K249" i="2"/>
  <c r="K251" i="2"/>
  <c r="K252" i="2"/>
  <c r="K248" i="2"/>
  <c r="K247" i="2"/>
  <c r="K250" i="2"/>
  <c r="K245" i="2"/>
  <c r="K246" i="2"/>
  <c r="K253" i="2"/>
  <c r="K254" i="2"/>
  <c r="O235" i="2"/>
  <c r="O242" i="2"/>
  <c r="O240" i="2"/>
  <c r="O238" i="2"/>
  <c r="O241" i="2"/>
  <c r="O236" i="2"/>
  <c r="O237" i="2"/>
  <c r="O243" i="2"/>
  <c r="O239" i="2"/>
  <c r="O244" i="2"/>
  <c r="O249" i="2"/>
  <c r="O251" i="2"/>
  <c r="O252" i="2"/>
  <c r="O248" i="2"/>
  <c r="O247" i="2"/>
  <c r="O250" i="2"/>
  <c r="O245" i="2"/>
  <c r="O246" i="2"/>
  <c r="O253" i="2"/>
  <c r="O254" i="2"/>
  <c r="G254" i="2"/>
  <c r="O255" i="2"/>
  <c r="K255" i="2"/>
  <c r="O201" i="2"/>
  <c r="K216" i="2"/>
  <c r="K214" i="2"/>
  <c r="K213" i="2"/>
  <c r="K212" i="2"/>
  <c r="K215" i="2"/>
  <c r="K211" i="2"/>
  <c r="K228" i="2"/>
  <c r="K222" i="2"/>
  <c r="K217" i="2"/>
  <c r="K230" i="2"/>
  <c r="K220" i="2"/>
  <c r="K229" i="2"/>
  <c r="K224" i="2"/>
  <c r="K226" i="2"/>
  <c r="K227" i="2"/>
  <c r="K223" i="2"/>
  <c r="K219" i="2"/>
  <c r="K218" i="2"/>
  <c r="K221" i="2"/>
  <c r="K225" i="2"/>
  <c r="K231" i="2"/>
  <c r="O216" i="2"/>
  <c r="O214" i="2"/>
  <c r="O213" i="2"/>
  <c r="O212" i="2"/>
  <c r="O215" i="2"/>
  <c r="O211" i="2"/>
  <c r="O228" i="2"/>
  <c r="O222" i="2"/>
  <c r="O217" i="2"/>
  <c r="O230" i="2"/>
  <c r="O220" i="2"/>
  <c r="O229" i="2"/>
  <c r="O224" i="2"/>
  <c r="O226" i="2"/>
  <c r="O227" i="2"/>
  <c r="O223" i="2"/>
  <c r="O219" i="2"/>
  <c r="O218" i="2"/>
  <c r="O221" i="2"/>
  <c r="O225" i="2"/>
  <c r="O231" i="2"/>
  <c r="K194" i="2"/>
  <c r="K199" i="2"/>
  <c r="K202" i="2"/>
  <c r="K195" i="2"/>
  <c r="K200" i="2"/>
  <c r="K203" i="2"/>
  <c r="K206" i="2"/>
  <c r="K205" i="2"/>
  <c r="K201" i="2"/>
  <c r="K204" i="2"/>
  <c r="K197" i="2"/>
  <c r="K196" i="2"/>
  <c r="K198" i="2"/>
  <c r="K207" i="2"/>
  <c r="O194" i="2"/>
  <c r="O199" i="2"/>
  <c r="O202" i="2"/>
  <c r="O195" i="2"/>
  <c r="O200" i="2"/>
  <c r="O203" i="2"/>
  <c r="O206" i="2"/>
  <c r="O205" i="2"/>
  <c r="O204" i="2"/>
  <c r="O197" i="2"/>
  <c r="O196" i="2"/>
  <c r="O198" i="2"/>
  <c r="O207" i="2"/>
  <c r="G231" i="2"/>
  <c r="O232" i="2"/>
  <c r="K232" i="2"/>
  <c r="G207" i="2"/>
  <c r="O208" i="2"/>
  <c r="K208" i="2"/>
  <c r="L17" i="1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K166" i="2"/>
  <c r="K167" i="2"/>
  <c r="K168" i="2"/>
  <c r="K171" i="2"/>
  <c r="K170" i="2"/>
  <c r="K169" i="2"/>
  <c r="K172" i="2"/>
  <c r="O166" i="2"/>
  <c r="O167" i="2"/>
  <c r="O168" i="2"/>
  <c r="O171" i="2"/>
  <c r="O170" i="2"/>
  <c r="O169" i="2"/>
  <c r="O172" i="2"/>
  <c r="K176" i="2"/>
  <c r="K177" i="2"/>
  <c r="K178" i="2"/>
  <c r="K185" i="2"/>
  <c r="K180" i="2"/>
  <c r="K181" i="2"/>
  <c r="K184" i="2"/>
  <c r="K188" i="2"/>
  <c r="K189" i="2"/>
  <c r="K187" i="2"/>
  <c r="K182" i="2"/>
  <c r="K183" i="2"/>
  <c r="K186" i="2"/>
  <c r="K179" i="2"/>
  <c r="K190" i="2"/>
  <c r="O190" i="2"/>
  <c r="G190" i="2"/>
  <c r="O191" i="2"/>
  <c r="K191" i="2"/>
  <c r="G172" i="2"/>
  <c r="O173" i="2"/>
  <c r="K173" i="2"/>
  <c r="O158" i="2"/>
  <c r="K158" i="2"/>
  <c r="K149" i="2"/>
  <c r="O149" i="2"/>
  <c r="K157" i="2"/>
  <c r="K159" i="2"/>
  <c r="K160" i="2"/>
  <c r="K161" i="2"/>
  <c r="K162" i="2"/>
  <c r="O157" i="2"/>
  <c r="O160" i="2"/>
  <c r="O161" i="2"/>
  <c r="O159" i="2"/>
  <c r="O162" i="2"/>
  <c r="K148" i="2"/>
  <c r="K150" i="2"/>
  <c r="K151" i="2"/>
  <c r="K152" i="2"/>
  <c r="K153" i="2"/>
  <c r="O148" i="2"/>
  <c r="O150" i="2"/>
  <c r="O151" i="2"/>
  <c r="O152" i="2"/>
  <c r="O153" i="2"/>
  <c r="G153" i="2"/>
  <c r="O154" i="2"/>
  <c r="K154" i="2"/>
  <c r="G162" i="2"/>
  <c r="O163" i="2"/>
  <c r="K163" i="2"/>
  <c r="K138" i="2"/>
  <c r="K139" i="2"/>
  <c r="K142" i="2"/>
  <c r="K140" i="2"/>
  <c r="K141" i="2"/>
  <c r="K143" i="2"/>
  <c r="K144" i="2"/>
  <c r="O138" i="2"/>
  <c r="O139" i="2"/>
  <c r="O142" i="2"/>
  <c r="O140" i="2"/>
  <c r="O141" i="2"/>
  <c r="O143" i="2"/>
  <c r="O144" i="2"/>
  <c r="G144" i="2"/>
  <c r="O145" i="2"/>
  <c r="K145" i="2"/>
  <c r="K126" i="2"/>
  <c r="K127" i="2"/>
  <c r="K128" i="2"/>
  <c r="K131" i="2"/>
  <c r="K129" i="2"/>
  <c r="K130" i="2"/>
  <c r="K132" i="2"/>
  <c r="K133" i="2"/>
  <c r="K134" i="2"/>
  <c r="O126" i="2"/>
  <c r="O127" i="2"/>
  <c r="O128" i="2"/>
  <c r="O131" i="2"/>
  <c r="O129" i="2"/>
  <c r="O130" i="2"/>
  <c r="O132" i="2"/>
  <c r="O133" i="2"/>
  <c r="O134" i="2"/>
  <c r="G134" i="2"/>
  <c r="O135" i="2"/>
  <c r="K135" i="2"/>
  <c r="K114" i="2"/>
  <c r="K115" i="2"/>
  <c r="K116" i="2"/>
  <c r="K117" i="2"/>
  <c r="K118" i="2"/>
  <c r="K119" i="2"/>
  <c r="K120" i="2"/>
  <c r="K121" i="2"/>
  <c r="K122" i="2"/>
  <c r="O114" i="2"/>
  <c r="O115" i="2"/>
  <c r="O116" i="2"/>
  <c r="O117" i="2"/>
  <c r="O118" i="2"/>
  <c r="O119" i="2"/>
  <c r="O120" i="2"/>
  <c r="O121" i="2"/>
  <c r="O122" i="2"/>
  <c r="G122" i="2"/>
  <c r="O123" i="2"/>
  <c r="K123" i="2"/>
  <c r="O98" i="2"/>
  <c r="O99" i="2"/>
  <c r="O102" i="2"/>
  <c r="O100" i="2"/>
  <c r="O101" i="2"/>
  <c r="O108" i="2"/>
  <c r="O104" i="2"/>
  <c r="O107" i="2"/>
  <c r="O106" i="2"/>
  <c r="O103" i="2"/>
  <c r="O109" i="2"/>
  <c r="O105" i="2"/>
  <c r="O110" i="2"/>
  <c r="K98" i="2"/>
  <c r="K99" i="2"/>
  <c r="K100" i="2"/>
  <c r="K102" i="2"/>
  <c r="K101" i="2"/>
  <c r="K108" i="2"/>
  <c r="K105" i="2"/>
  <c r="K104" i="2"/>
  <c r="K107" i="2"/>
  <c r="K106" i="2"/>
  <c r="K103" i="2"/>
  <c r="K109" i="2"/>
  <c r="K110" i="2"/>
  <c r="G110" i="2"/>
  <c r="O111" i="2"/>
  <c r="K111" i="2"/>
  <c r="L30" i="1"/>
  <c r="N30" i="1"/>
  <c r="L29" i="1"/>
  <c r="N29" i="1"/>
  <c r="L28" i="1"/>
  <c r="N28" i="1"/>
  <c r="L27" i="1"/>
  <c r="N27" i="1"/>
  <c r="L26" i="1"/>
  <c r="N26" i="1"/>
  <c r="L25" i="1"/>
  <c r="N25" i="1"/>
  <c r="L24" i="1"/>
  <c r="N24" i="1"/>
  <c r="L23" i="1"/>
  <c r="N23" i="1"/>
  <c r="L22" i="1"/>
  <c r="N22" i="1"/>
  <c r="L21" i="1"/>
  <c r="N21" i="1"/>
  <c r="L20" i="1"/>
  <c r="N20" i="1"/>
  <c r="L19" i="1"/>
  <c r="N19" i="1"/>
  <c r="L18" i="1"/>
  <c r="N18" i="1"/>
  <c r="N17" i="1"/>
  <c r="L16" i="1"/>
  <c r="N16" i="1"/>
  <c r="L15" i="1"/>
  <c r="N15" i="1"/>
  <c r="L14" i="1"/>
  <c r="N14" i="1"/>
  <c r="L13" i="1"/>
  <c r="N13" i="1"/>
  <c r="L12" i="1"/>
  <c r="N12" i="1"/>
  <c r="L11" i="1"/>
  <c r="N11" i="1"/>
  <c r="L10" i="1"/>
  <c r="N10" i="1"/>
  <c r="L9" i="1"/>
  <c r="N9" i="1"/>
  <c r="N8" i="1"/>
  <c r="N7" i="1"/>
  <c r="N6" i="1"/>
  <c r="N5" i="1"/>
  <c r="N4" i="1"/>
  <c r="N3" i="1"/>
  <c r="K70" i="2"/>
  <c r="K75" i="2"/>
  <c r="K68" i="2"/>
  <c r="K79" i="2"/>
  <c r="K74" i="2"/>
  <c r="K83" i="2"/>
  <c r="K87" i="2"/>
  <c r="K80" i="2"/>
  <c r="K86" i="2"/>
  <c r="K88" i="2"/>
  <c r="K85" i="2"/>
  <c r="K89" i="2"/>
  <c r="K84" i="2"/>
  <c r="K82" i="2"/>
  <c r="K81" i="2"/>
  <c r="K77" i="2"/>
  <c r="K71" i="2"/>
  <c r="K69" i="2"/>
  <c r="K73" i="2"/>
  <c r="K76" i="2"/>
  <c r="K78" i="2"/>
  <c r="K90" i="2"/>
  <c r="K91" i="2"/>
  <c r="K92" i="2"/>
  <c r="K93" i="2"/>
  <c r="K94" i="2"/>
  <c r="O75" i="2"/>
  <c r="O68" i="2"/>
  <c r="O79" i="2"/>
  <c r="O74" i="2"/>
  <c r="O83" i="2"/>
  <c r="O87" i="2"/>
  <c r="O80" i="2"/>
  <c r="O86" i="2"/>
  <c r="O88" i="2"/>
  <c r="O85" i="2"/>
  <c r="O89" i="2"/>
  <c r="O84" i="2"/>
  <c r="O82" i="2"/>
  <c r="O81" i="2"/>
  <c r="O77" i="2"/>
  <c r="O71" i="2"/>
  <c r="O69" i="2"/>
  <c r="O73" i="2"/>
  <c r="O70" i="2"/>
  <c r="O76" i="2"/>
  <c r="O78" i="2"/>
  <c r="O90" i="2"/>
  <c r="O91" i="2"/>
  <c r="O92" i="2"/>
  <c r="O93" i="2"/>
  <c r="O94" i="2"/>
  <c r="G94" i="2"/>
  <c r="O95" i="2"/>
  <c r="K95" i="2"/>
  <c r="O72" i="2"/>
  <c r="K72" i="2"/>
  <c r="L8" i="1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K63" i="2"/>
  <c r="K62" i="2"/>
  <c r="K61" i="2"/>
  <c r="K60" i="2"/>
  <c r="K59" i="2"/>
  <c r="K58" i="2"/>
  <c r="K57" i="2"/>
  <c r="K56" i="2"/>
  <c r="K55" i="2"/>
  <c r="K54" i="2"/>
  <c r="K53" i="2"/>
  <c r="K50" i="2"/>
  <c r="K51" i="2"/>
  <c r="K49" i="2"/>
  <c r="K52" i="2"/>
  <c r="K64" i="2"/>
  <c r="O64" i="2"/>
  <c r="G64" i="2"/>
  <c r="K65" i="2"/>
  <c r="O65" i="2"/>
  <c r="O36" i="2"/>
  <c r="O37" i="2"/>
  <c r="O38" i="2"/>
  <c r="O39" i="2"/>
  <c r="O40" i="2"/>
  <c r="O41" i="2"/>
  <c r="O42" i="2"/>
  <c r="O43" i="2"/>
  <c r="O44" i="2"/>
  <c r="O45" i="2"/>
  <c r="K36" i="2"/>
  <c r="K38" i="2"/>
  <c r="K39" i="2"/>
  <c r="K37" i="2"/>
  <c r="K40" i="2"/>
  <c r="K43" i="2"/>
  <c r="K44" i="2"/>
  <c r="K42" i="2"/>
  <c r="K41" i="2"/>
  <c r="K45" i="2"/>
  <c r="G45" i="2"/>
  <c r="O46" i="2"/>
  <c r="K46" i="2"/>
  <c r="K28" i="2"/>
  <c r="K23" i="2"/>
  <c r="K26" i="2"/>
  <c r="K30" i="2"/>
  <c r="K29" i="2"/>
  <c r="K32" i="2"/>
  <c r="O28" i="2"/>
  <c r="O23" i="2"/>
  <c r="O26" i="2"/>
  <c r="O30" i="2"/>
  <c r="O29" i="2"/>
  <c r="O32" i="2"/>
  <c r="G32" i="2"/>
  <c r="O33" i="2"/>
  <c r="K33" i="2"/>
  <c r="O24" i="2"/>
  <c r="O25" i="2"/>
  <c r="O27" i="2"/>
  <c r="O31" i="2"/>
  <c r="K24" i="2"/>
  <c r="K25" i="2"/>
  <c r="K27" i="2"/>
  <c r="K31" i="2"/>
  <c r="O18" i="2"/>
  <c r="O17" i="2"/>
  <c r="O16" i="2"/>
  <c r="O15" i="2"/>
  <c r="O14" i="2"/>
  <c r="O13" i="2"/>
  <c r="O12" i="2"/>
  <c r="O7" i="2"/>
  <c r="O6" i="2"/>
  <c r="O5" i="2"/>
  <c r="O4" i="2"/>
  <c r="M4" i="2"/>
  <c r="K8" i="2"/>
  <c r="K7" i="2"/>
  <c r="K6" i="2"/>
  <c r="K5" i="2"/>
  <c r="K4" i="2"/>
  <c r="J6" i="2"/>
  <c r="J5" i="2"/>
  <c r="J4" i="2"/>
  <c r="I4" i="2"/>
  <c r="H5" i="2"/>
  <c r="H4" i="2"/>
  <c r="K18" i="2"/>
  <c r="K17" i="2"/>
  <c r="K16" i="2"/>
  <c r="K15" i="2"/>
  <c r="K14" i="2"/>
  <c r="K12" i="2"/>
  <c r="K13" i="2"/>
  <c r="J18" i="2"/>
  <c r="J17" i="2"/>
  <c r="J16" i="2"/>
  <c r="J14" i="2"/>
  <c r="J12" i="2"/>
  <c r="I18" i="2"/>
  <c r="H18" i="2"/>
  <c r="H16" i="2"/>
  <c r="H15" i="2"/>
  <c r="H12" i="2"/>
  <c r="L7" i="1"/>
  <c r="L6" i="1"/>
  <c r="L5" i="1"/>
  <c r="L4" i="1"/>
  <c r="L3" i="1"/>
  <c r="F30" i="1"/>
  <c r="F29" i="1"/>
  <c r="F28" i="1"/>
  <c r="C350" i="2"/>
  <c r="D350" i="2"/>
  <c r="E349" i="2"/>
  <c r="C349" i="2"/>
  <c r="D349" i="2"/>
  <c r="F27" i="1"/>
  <c r="C328" i="2"/>
  <c r="D328" i="2"/>
  <c r="E327" i="2"/>
  <c r="C327" i="2"/>
  <c r="D327" i="2"/>
  <c r="F26" i="1"/>
  <c r="F25" i="1"/>
  <c r="C312" i="2"/>
  <c r="D312" i="2"/>
  <c r="E311" i="2"/>
  <c r="C311" i="2"/>
  <c r="D311" i="2"/>
  <c r="F24" i="1"/>
  <c r="C292" i="2"/>
  <c r="D292" i="2"/>
  <c r="E291" i="2"/>
  <c r="C291" i="2"/>
  <c r="D291" i="2"/>
  <c r="F23" i="1"/>
  <c r="C272" i="2"/>
  <c r="D272" i="2"/>
  <c r="E271" i="2"/>
  <c r="C271" i="2"/>
  <c r="D271" i="2"/>
  <c r="F22" i="1"/>
  <c r="C248" i="2"/>
  <c r="D248" i="2"/>
  <c r="E247" i="2"/>
  <c r="C247" i="2"/>
  <c r="D247" i="2"/>
  <c r="F21" i="1"/>
  <c r="C233" i="2"/>
  <c r="D233" i="2"/>
  <c r="E232" i="2"/>
  <c r="C232" i="2"/>
  <c r="D232" i="2"/>
  <c r="F20" i="1"/>
  <c r="C205" i="2"/>
  <c r="D205" i="2"/>
  <c r="E205" i="2"/>
  <c r="C206" i="2"/>
  <c r="D206" i="2"/>
  <c r="F19" i="1"/>
  <c r="C190" i="2"/>
  <c r="D190" i="2"/>
  <c r="E190" i="2"/>
  <c r="C191" i="2"/>
  <c r="D191" i="2"/>
  <c r="F18" i="1"/>
  <c r="C167" i="2"/>
  <c r="D167" i="2"/>
  <c r="E167" i="2"/>
  <c r="C168" i="2"/>
  <c r="D168" i="2"/>
  <c r="F17" i="1"/>
  <c r="C143" i="2"/>
  <c r="D143" i="2"/>
  <c r="E143" i="2"/>
  <c r="C144" i="2"/>
  <c r="D144" i="2"/>
  <c r="F16" i="1"/>
  <c r="C126" i="2"/>
  <c r="D126" i="2"/>
  <c r="E126" i="2"/>
  <c r="C127" i="2"/>
  <c r="D127" i="2"/>
  <c r="F15" i="1"/>
  <c r="C108" i="2"/>
  <c r="D108" i="2"/>
  <c r="E108" i="2"/>
  <c r="C109" i="2"/>
  <c r="D109" i="2"/>
  <c r="F14" i="1"/>
  <c r="C98" i="2"/>
  <c r="D98" i="2"/>
  <c r="E98" i="2"/>
  <c r="C99" i="2"/>
  <c r="D99" i="2"/>
  <c r="F13" i="1"/>
  <c r="C89" i="2"/>
  <c r="D89" i="2"/>
  <c r="E89" i="2"/>
  <c r="C90" i="2"/>
  <c r="D90" i="2"/>
  <c r="F12" i="1"/>
  <c r="C80" i="2"/>
  <c r="D80" i="2"/>
  <c r="E80" i="2"/>
  <c r="C81" i="2"/>
  <c r="D81" i="2"/>
  <c r="F3" i="1"/>
  <c r="F4" i="1"/>
  <c r="F5" i="1"/>
  <c r="F6" i="1"/>
  <c r="F7" i="1"/>
  <c r="F8" i="1"/>
  <c r="F9" i="1"/>
  <c r="F10" i="1"/>
  <c r="F11" i="1"/>
  <c r="C70" i="2"/>
  <c r="D70" i="2"/>
  <c r="E70" i="2"/>
  <c r="C71" i="2"/>
  <c r="D71" i="2"/>
  <c r="C58" i="2"/>
  <c r="D58" i="2"/>
  <c r="E58" i="2"/>
  <c r="C59" i="2"/>
  <c r="D59" i="2"/>
  <c r="C46" i="2"/>
  <c r="D46" i="2"/>
  <c r="E46" i="2"/>
  <c r="C47" i="2"/>
  <c r="D47" i="2"/>
  <c r="C30" i="2"/>
  <c r="D30" i="2"/>
  <c r="E30" i="2"/>
  <c r="C31" i="2"/>
  <c r="D31" i="2"/>
  <c r="K19" i="2"/>
  <c r="O8" i="2"/>
  <c r="G8" i="2"/>
  <c r="O9" i="2"/>
  <c r="K9" i="2"/>
  <c r="O19" i="2"/>
  <c r="G19" i="2"/>
  <c r="O20" i="2"/>
  <c r="K20" i="2"/>
</calcChain>
</file>

<file path=xl/sharedStrings.xml><?xml version="1.0" encoding="utf-8"?>
<sst xmlns="http://schemas.openxmlformats.org/spreadsheetml/2006/main" count="1102" uniqueCount="442">
  <si>
    <t>DISTRITO 1</t>
  </si>
  <si>
    <t>Arica-Parinacota</t>
  </si>
  <si>
    <t>DISTRITO 2</t>
  </si>
  <si>
    <t>Tarapacá</t>
  </si>
  <si>
    <t>DISTRITO 3</t>
  </si>
  <si>
    <t>Antofagasta</t>
  </si>
  <si>
    <t>DISTRITO 4</t>
  </si>
  <si>
    <t>Atacama</t>
  </si>
  <si>
    <t>DISTRITO 5</t>
  </si>
  <si>
    <t>Coquimbo</t>
  </si>
  <si>
    <t>DISTRITO 6</t>
  </si>
  <si>
    <t>DISTRITO 7</t>
  </si>
  <si>
    <t>DISTRITO 8</t>
  </si>
  <si>
    <t>DISTRITO 9</t>
  </si>
  <si>
    <t>DISTRITO 10</t>
  </si>
  <si>
    <t>DISTRITO 11</t>
  </si>
  <si>
    <t>DISTRITO 12</t>
  </si>
  <si>
    <t>DISTRITO 13</t>
  </si>
  <si>
    <t>DISTRITO 14</t>
  </si>
  <si>
    <t>DISTRITO 15</t>
  </si>
  <si>
    <t>DISTRITO 16</t>
  </si>
  <si>
    <t>DISTRITO 17</t>
  </si>
  <si>
    <t>DISTRITO 18</t>
  </si>
  <si>
    <t>DISTRITO 19</t>
  </si>
  <si>
    <t>DISTRITO 20</t>
  </si>
  <si>
    <t>DISTRITO 21</t>
  </si>
  <si>
    <t>DISTRITO 22</t>
  </si>
  <si>
    <t>DISTRITO 23</t>
  </si>
  <si>
    <t>DISTRITO 24</t>
  </si>
  <si>
    <t>DISTRITO 25</t>
  </si>
  <si>
    <t>DISTRITO 26</t>
  </si>
  <si>
    <t>DISTRITO 27</t>
  </si>
  <si>
    <t>DISTRITO 28</t>
  </si>
  <si>
    <t>TOTAL</t>
  </si>
  <si>
    <t>CPVI</t>
  </si>
  <si>
    <t>Cabildo</t>
  </si>
  <si>
    <t>Calera</t>
  </si>
  <si>
    <t>Bach.</t>
  </si>
  <si>
    <t>Matt.</t>
  </si>
  <si>
    <t>Hijuelas</t>
  </si>
  <si>
    <t>La Cruz</t>
  </si>
  <si>
    <t>La Ligua</t>
  </si>
  <si>
    <t>Valparaíso</t>
  </si>
  <si>
    <t>Nogales</t>
  </si>
  <si>
    <t>Papudo</t>
  </si>
  <si>
    <t>Petorca</t>
  </si>
  <si>
    <t>Puchuncaví</t>
  </si>
  <si>
    <t>Quillota</t>
  </si>
  <si>
    <t>Quintero</t>
  </si>
  <si>
    <t>Zapallar</t>
  </si>
  <si>
    <t>Calle Larga</t>
  </si>
  <si>
    <t>Catemu</t>
  </si>
  <si>
    <t>Llaillay</t>
  </si>
  <si>
    <t>Los Andes</t>
  </si>
  <si>
    <t>Panquehue</t>
  </si>
  <si>
    <t>Putaendo</t>
  </si>
  <si>
    <t>Rinconada</t>
  </si>
  <si>
    <t>San Esteban</t>
  </si>
  <si>
    <t>San Felipe</t>
  </si>
  <si>
    <t>Santa María</t>
  </si>
  <si>
    <t>Limache</t>
  </si>
  <si>
    <t>Olmué</t>
  </si>
  <si>
    <t>Quilpué</t>
  </si>
  <si>
    <t>Villa Alemana</t>
  </si>
  <si>
    <t>I</t>
  </si>
  <si>
    <t>D</t>
  </si>
  <si>
    <t>Isla de Pascua</t>
  </si>
  <si>
    <t>Juan Fernández</t>
  </si>
  <si>
    <t>Concón</t>
  </si>
  <si>
    <t>Viña del Mar</t>
  </si>
  <si>
    <t>Algarrobo</t>
  </si>
  <si>
    <t>Cartagena</t>
  </si>
  <si>
    <t>Casablanca</t>
  </si>
  <si>
    <t>El Quisco</t>
  </si>
  <si>
    <t>El Tabo</t>
  </si>
  <si>
    <t>San Antonio</t>
  </si>
  <si>
    <t>Santo Domingo</t>
  </si>
  <si>
    <t>Valparaíso – Viña del Mar</t>
  </si>
  <si>
    <t>Colina</t>
  </si>
  <si>
    <t>Lampa</t>
  </si>
  <si>
    <t>Quilicura</t>
  </si>
  <si>
    <t>Pudahuel</t>
  </si>
  <si>
    <t>Tiltil</t>
  </si>
  <si>
    <t>Cerrillos</t>
  </si>
  <si>
    <t>Estación Central</t>
  </si>
  <si>
    <t>Maipú</t>
  </si>
  <si>
    <t>Metropolitana Poniente</t>
  </si>
  <si>
    <t>Metropolitana Norte</t>
  </si>
  <si>
    <t>Metropolitana Central</t>
  </si>
  <si>
    <t>Metropolitana Oriente</t>
  </si>
  <si>
    <t>Metropolitana Cordillera</t>
  </si>
  <si>
    <t>Metropolitana Sur</t>
  </si>
  <si>
    <t>Metropolitana Rural</t>
  </si>
  <si>
    <t>Talca – Curicó</t>
  </si>
  <si>
    <t>Ñuble</t>
  </si>
  <si>
    <t>Concepción</t>
  </si>
  <si>
    <t>Los Ríos</t>
  </si>
  <si>
    <t>Aysén</t>
  </si>
  <si>
    <t>Magallanes</t>
  </si>
  <si>
    <t>Petorca – Aconcagua</t>
  </si>
  <si>
    <t>Colchagua</t>
  </si>
  <si>
    <t>Linares – Cauquenes</t>
  </si>
  <si>
    <t>Arauco – Bíobio</t>
  </si>
  <si>
    <t>Malleco</t>
  </si>
  <si>
    <t>Cautín</t>
  </si>
  <si>
    <t>Osorno – Llanquihue</t>
  </si>
  <si>
    <t>P. Montt – Chiloé – Palena</t>
  </si>
  <si>
    <t>Conchalí</t>
  </si>
  <si>
    <t>Huechuraba</t>
  </si>
  <si>
    <t>Renca</t>
  </si>
  <si>
    <t>Cerro Navia</t>
  </si>
  <si>
    <t>Lo Prado</t>
  </si>
  <si>
    <t>Quinta Normal</t>
  </si>
  <si>
    <t>Independencia</t>
  </si>
  <si>
    <t>Recoleta</t>
  </si>
  <si>
    <t>Santiago</t>
  </si>
  <si>
    <t>Ñuñoa</t>
  </si>
  <si>
    <t>Providencia</t>
  </si>
  <si>
    <t>La Granja</t>
  </si>
  <si>
    <t>San Joaquín</t>
  </si>
  <si>
    <t>Macul</t>
  </si>
  <si>
    <t>Las Condes</t>
  </si>
  <si>
    <t>Vitacura</t>
  </si>
  <si>
    <t>Lo Barnechea</t>
  </si>
  <si>
    <t>La Reina</t>
  </si>
  <si>
    <t>Peñalolén</t>
  </si>
  <si>
    <t>La Florida</t>
  </si>
  <si>
    <t>Puente Alto</t>
  </si>
  <si>
    <t>La Pintana</t>
  </si>
  <si>
    <t>Pirque</t>
  </si>
  <si>
    <t>El Bosque</t>
  </si>
  <si>
    <t>La Cisterna</t>
  </si>
  <si>
    <t>San Ramón</t>
  </si>
  <si>
    <t>Lo Espejo</t>
  </si>
  <si>
    <t>PAC</t>
  </si>
  <si>
    <t>San Miguel</t>
  </si>
  <si>
    <t>Buin</t>
  </si>
  <si>
    <t>Calera de Tango</t>
  </si>
  <si>
    <t>Paine</t>
  </si>
  <si>
    <t>San Bernardo</t>
  </si>
  <si>
    <t>Alhué</t>
  </si>
  <si>
    <t>Curacaví</t>
  </si>
  <si>
    <t>El Monte</t>
  </si>
  <si>
    <t>Isla de Maipo</t>
  </si>
  <si>
    <t>María Pinto</t>
  </si>
  <si>
    <t>Melipilla</t>
  </si>
  <si>
    <t>Padre Hurtado</t>
  </si>
  <si>
    <t>Peñaflor</t>
  </si>
  <si>
    <t>San Pedro</t>
  </si>
  <si>
    <t>Talagante</t>
  </si>
  <si>
    <t>San José de Maipo</t>
  </si>
  <si>
    <t>Rancagua</t>
  </si>
  <si>
    <t>Codegua</t>
  </si>
  <si>
    <t>Coínco</t>
  </si>
  <si>
    <t>Coltauco</t>
  </si>
  <si>
    <t>Doñihue</t>
  </si>
  <si>
    <t>Graneros</t>
  </si>
  <si>
    <t>Machalí</t>
  </si>
  <si>
    <t>Malloa</t>
  </si>
  <si>
    <t>Mostazal</t>
  </si>
  <si>
    <t>Olivar</t>
  </si>
  <si>
    <t>Quinta de Tilcoco</t>
  </si>
  <si>
    <t>Rengo</t>
  </si>
  <si>
    <t>Requínoa</t>
  </si>
  <si>
    <t>Chimbarongo</t>
  </si>
  <si>
    <t>Las Cabras</t>
  </si>
  <si>
    <t>Peumo</t>
  </si>
  <si>
    <t>Pichidegua</t>
  </si>
  <si>
    <t>San Fernando</t>
  </si>
  <si>
    <t>San Vicente</t>
  </si>
  <si>
    <t>Chépica</t>
  </si>
  <si>
    <t>La Estrella</t>
  </si>
  <si>
    <t>Litueche</t>
  </si>
  <si>
    <t>Lolol</t>
  </si>
  <si>
    <t>Marchihue</t>
  </si>
  <si>
    <t>Nancagua</t>
  </si>
  <si>
    <t>Navidad</t>
  </si>
  <si>
    <t>Palmilla</t>
  </si>
  <si>
    <t>Paredones</t>
  </si>
  <si>
    <t>Peralillo</t>
  </si>
  <si>
    <t>Pichilemu</t>
  </si>
  <si>
    <t>Placilla</t>
  </si>
  <si>
    <t>Pumanque</t>
  </si>
  <si>
    <t>Santa Cruz</t>
  </si>
  <si>
    <t>Curicó</t>
  </si>
  <si>
    <t>Maule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</si>
  <si>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</si>
  <si>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</si>
  <si>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</si>
  <si>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</si>
  <si>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</si>
  <si>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</si>
  <si>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</si>
  <si>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</si>
  <si>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</si>
  <si>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</si>
  <si>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</si>
  <si>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</si>
  <si>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</si>
  <si>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</si>
  <si>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</si>
  <si>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</si>
  <si>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</si>
  <si>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 xml:space="preserve"> </t>
  </si>
  <si>
    <t>Colbún</t>
  </si>
  <si>
    <t>Linares</t>
  </si>
  <si>
    <t>San Javier</t>
  </si>
  <si>
    <t>Villa Alegre</t>
  </si>
  <si>
    <t>Yerbas Buenas</t>
  </si>
  <si>
    <t>Cauquenes</t>
  </si>
  <si>
    <t>Chanco</t>
  </si>
  <si>
    <t>Longaví</t>
  </si>
  <si>
    <t>Parral</t>
  </si>
  <si>
    <t>Pelluhue</t>
  </si>
  <si>
    <t>Retiro</t>
  </si>
  <si>
    <t>Bulnes</t>
  </si>
  <si>
    <t>Cabrero</t>
  </si>
  <si>
    <t>Cobquecura</t>
  </si>
  <si>
    <t>Coelemu</t>
  </si>
  <si>
    <t>Ñiquén</t>
  </si>
  <si>
    <t>Portezuelo</t>
  </si>
  <si>
    <t>Quillón</t>
  </si>
  <si>
    <t>Quirihue</t>
  </si>
  <si>
    <t>Ninhue</t>
  </si>
  <si>
    <t>Ránquil</t>
  </si>
  <si>
    <t>San Carlos</t>
  </si>
  <si>
    <t>San Fabián</t>
  </si>
  <si>
    <t>San Nicolás</t>
  </si>
  <si>
    <t>Treguaco</t>
  </si>
  <si>
    <t>Yumbel</t>
  </si>
  <si>
    <t>Chillán</t>
  </si>
  <si>
    <t>Chillán Viejo</t>
  </si>
  <si>
    <t>Coihueco</t>
  </si>
  <si>
    <t>El Carmen</t>
  </si>
  <si>
    <t>Pemuco</t>
  </si>
  <si>
    <t>Pinto</t>
  </si>
  <si>
    <t>San Ignacio</t>
  </si>
  <si>
    <t>Yungay</t>
  </si>
  <si>
    <t>Hualpén</t>
  </si>
  <si>
    <t>Talcahuano</t>
  </si>
  <si>
    <t>Chiguayante</t>
  </si>
  <si>
    <t>San Pedro de la Paz</t>
  </si>
  <si>
    <t>Florida</t>
  </si>
  <si>
    <t>Coronel</t>
  </si>
  <si>
    <t>Hualqui</t>
  </si>
  <si>
    <t>Penco</t>
  </si>
  <si>
    <t>Santa Juana</t>
  </si>
  <si>
    <t>Tomé</t>
  </si>
  <si>
    <t>Arauco</t>
  </si>
  <si>
    <t>Cañete</t>
  </si>
  <si>
    <t>Contulmo</t>
  </si>
  <si>
    <t>Curanilahue</t>
  </si>
  <si>
    <t>Los Álamos</t>
  </si>
  <si>
    <t>Lebu</t>
  </si>
  <si>
    <t>Lota</t>
  </si>
  <si>
    <t>Tirúa</t>
  </si>
  <si>
    <t>Alto Biobío</t>
  </si>
  <si>
    <t>Antuco</t>
  </si>
  <si>
    <t>Laja</t>
  </si>
  <si>
    <t>Los Ángeles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</si>
  <si>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</si>
  <si>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</si>
  <si>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</si>
  <si>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</si>
  <si>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</si>
  <si>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</si>
  <si>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</si>
  <si>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</si>
  <si>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Angol</t>
  </si>
  <si>
    <t>Collipulli</t>
  </si>
  <si>
    <t>Ercilla</t>
  </si>
  <si>
    <t>Los Sauces</t>
  </si>
  <si>
    <t>Lumaco</t>
  </si>
  <si>
    <t>Purén</t>
  </si>
  <si>
    <t>Renaico</t>
  </si>
  <si>
    <t>Traiguén</t>
  </si>
  <si>
    <t>Curacautín</t>
  </si>
  <si>
    <t>Galvarino</t>
  </si>
  <si>
    <t>Lautaro</t>
  </si>
  <si>
    <t>Lonquimay</t>
  </si>
  <si>
    <t>Melipeuco</t>
  </si>
  <si>
    <t>Perquenco</t>
  </si>
  <si>
    <t>Victoria</t>
  </si>
  <si>
    <t>Vilcún</t>
  </si>
  <si>
    <t>Padre Las Casas</t>
  </si>
  <si>
    <t>Temuco</t>
  </si>
  <si>
    <t>Carahue</t>
  </si>
  <si>
    <t>Cholchol</t>
  </si>
  <si>
    <t>Freire</t>
  </si>
  <si>
    <t>Nueva Imperial</t>
  </si>
  <si>
    <t>Pitrufquén</t>
  </si>
  <si>
    <t>Saavedra</t>
  </si>
  <si>
    <t>Teodoro Schmidt</t>
  </si>
  <si>
    <t>Cunco</t>
  </si>
  <si>
    <t>Curarrehue</t>
  </si>
  <si>
    <t>Gorbea</t>
  </si>
  <si>
    <t>Loncoche</t>
  </si>
  <si>
    <t>Pucón</t>
  </si>
  <si>
    <t>Toltén</t>
  </si>
  <si>
    <t>Villarrica</t>
  </si>
  <si>
    <t>Osorno</t>
  </si>
  <si>
    <t>San Juan de la Costa</t>
  </si>
  <si>
    <t>San Pablo</t>
  </si>
  <si>
    <t>Fresia</t>
  </si>
  <si>
    <t>Frutillar</t>
  </si>
  <si>
    <t>Llanquihue</t>
  </si>
  <si>
    <t>Los Muermos</t>
  </si>
  <si>
    <t>Puerto Octay</t>
  </si>
  <si>
    <t>Puerto Varas</t>
  </si>
  <si>
    <t>Puyehue</t>
  </si>
  <si>
    <t>Purranque</t>
  </si>
  <si>
    <t>Río Negro</t>
  </si>
  <si>
    <t>Calbuco</t>
  </si>
  <si>
    <t>Cochamó</t>
  </si>
  <si>
    <t>Maullín</t>
  </si>
  <si>
    <t>Puerto Montt</t>
  </si>
  <si>
    <t>Ancud</t>
  </si>
  <si>
    <t>Castro</t>
  </si>
  <si>
    <t>Chaitén</t>
  </si>
  <si>
    <t>Chonchi</t>
  </si>
  <si>
    <t>Curaco de Vélez</t>
  </si>
  <si>
    <t>Dalcahue</t>
  </si>
  <si>
    <t>Futaleufú</t>
  </si>
  <si>
    <t>Hualaihué</t>
  </si>
  <si>
    <t>Palena</t>
  </si>
  <si>
    <t>Puqueldón</t>
  </si>
  <si>
    <t>Queilén</t>
  </si>
  <si>
    <t>Quellón</t>
  </si>
  <si>
    <t>Quemchi</t>
  </si>
  <si>
    <t>Quinchao</t>
  </si>
  <si>
    <t>Arica</t>
  </si>
  <si>
    <t>Camarones</t>
  </si>
  <si>
    <t>G. Lagos</t>
  </si>
  <si>
    <t>Putre</t>
  </si>
  <si>
    <t>IC</t>
  </si>
  <si>
    <t>Izq</t>
  </si>
  <si>
    <t>RN</t>
  </si>
  <si>
    <t>UDI</t>
  </si>
  <si>
    <t>Der</t>
  </si>
  <si>
    <t>Alto Hospicio</t>
  </si>
  <si>
    <t>Camiña</t>
  </si>
  <si>
    <t>Colchane</t>
  </si>
  <si>
    <t>Huara</t>
  </si>
  <si>
    <t>Iquique</t>
  </si>
  <si>
    <t>Pica</t>
  </si>
  <si>
    <t>Pozo Almonte</t>
  </si>
  <si>
    <t>DC-PS</t>
  </si>
  <si>
    <t>IC-PR</t>
  </si>
  <si>
    <t>PPD-PC</t>
  </si>
  <si>
    <t>PRI-EVO</t>
  </si>
  <si>
    <t>Calama</t>
  </si>
  <si>
    <t>María Elena</t>
  </si>
  <si>
    <t>Mejillones</t>
  </si>
  <si>
    <t>Ovalle</t>
  </si>
  <si>
    <t>Ollagüe</t>
  </si>
  <si>
    <t>Taltal</t>
  </si>
  <si>
    <t>Sierra Gorda</t>
  </si>
  <si>
    <t>Tocopilla</t>
  </si>
  <si>
    <t>Chañaral</t>
  </si>
  <si>
    <t>Copiapó</t>
  </si>
  <si>
    <t>Diego de Almagro</t>
  </si>
  <si>
    <t>Alto del Carmen</t>
  </si>
  <si>
    <t>Caldera</t>
  </si>
  <si>
    <t>Huasco</t>
  </si>
  <si>
    <t>Freirina</t>
  </si>
  <si>
    <t>Tierra Amarilla</t>
  </si>
  <si>
    <t>Vallenar</t>
  </si>
  <si>
    <t>Andacollo</t>
  </si>
  <si>
    <t>La Serena</t>
  </si>
  <si>
    <t>La Higuera</t>
  </si>
  <si>
    <t>Paihuano</t>
  </si>
  <si>
    <t>Vicuña</t>
  </si>
  <si>
    <t>Río Hurtado</t>
  </si>
  <si>
    <t>Canela</t>
  </si>
  <si>
    <t>Combarbalá</t>
  </si>
  <si>
    <t>Illapel</t>
  </si>
  <si>
    <t>Los Vilos</t>
  </si>
  <si>
    <t>Monte Patria</t>
  </si>
  <si>
    <t>Punitaqui</t>
  </si>
  <si>
    <t>Salamanca</t>
  </si>
  <si>
    <t>Rancagua – Cachapoal</t>
  </si>
  <si>
    <t>Valdivia</t>
  </si>
  <si>
    <t>Mariquina</t>
  </si>
  <si>
    <t>Lanco</t>
  </si>
  <si>
    <t>Los Lagos</t>
  </si>
  <si>
    <t>Corral</t>
  </si>
  <si>
    <t>Mafil</t>
  </si>
  <si>
    <t>Panguipulli</t>
  </si>
  <si>
    <t>Paillaco</t>
  </si>
  <si>
    <t>Futrono</t>
  </si>
  <si>
    <t>La Unión</t>
  </si>
  <si>
    <t>Río Bueno</t>
  </si>
  <si>
    <t>Lago Ranco</t>
  </si>
  <si>
    <t>Coyhaique</t>
  </si>
  <si>
    <t>Lago Verde</t>
  </si>
  <si>
    <t>Aisén</t>
  </si>
  <si>
    <t>Cisnes</t>
  </si>
  <si>
    <t>Guaitecas</t>
  </si>
  <si>
    <t>Chile Chico</t>
  </si>
  <si>
    <t>Río Ibáñez</t>
  </si>
  <si>
    <t>Cochrane</t>
  </si>
  <si>
    <t>O'Higgins</t>
  </si>
  <si>
    <t>Tortel</t>
  </si>
  <si>
    <t>Natales</t>
  </si>
  <si>
    <t>Torres del Paine</t>
  </si>
  <si>
    <t>Punta Arenas</t>
  </si>
  <si>
    <t>Río Verde</t>
  </si>
  <si>
    <t>Laguna Blanca</t>
  </si>
  <si>
    <t>San Gregorio</t>
  </si>
  <si>
    <t>Porvenir</t>
  </si>
  <si>
    <t>Primavera</t>
  </si>
  <si>
    <t>Timaukel</t>
  </si>
  <si>
    <t>Antártica y Cabo de Hornos</t>
  </si>
  <si>
    <t>Column1</t>
  </si>
  <si>
    <t>Total</t>
  </si>
  <si>
    <t>Talca y Curicó</t>
  </si>
  <si>
    <t>Linares y Cauquenes</t>
  </si>
  <si>
    <t>Rancagua y Cachapoal</t>
  </si>
  <si>
    <t>Valparaíso y Viña del Mar</t>
  </si>
  <si>
    <t>Petorca y Aconcagua</t>
  </si>
  <si>
    <t>Arauco y Bíobio</t>
  </si>
  <si>
    <t>Osorno y Llanquihue</t>
  </si>
  <si>
    <t>Pto. Montt,  Chiloé y Palena</t>
  </si>
  <si>
    <t>Nº</t>
  </si>
  <si>
    <t>Cook Index</t>
  </si>
  <si>
    <t>-</t>
  </si>
  <si>
    <t>I+1</t>
  </si>
  <si>
    <t>D+3</t>
  </si>
  <si>
    <t>D+1</t>
  </si>
  <si>
    <t>I+7</t>
  </si>
  <si>
    <t>I+8</t>
  </si>
  <si>
    <t>I+2</t>
  </si>
  <si>
    <t>D+4</t>
  </si>
  <si>
    <t>I+3</t>
  </si>
  <si>
    <t>I+5</t>
  </si>
  <si>
    <t>D+5</t>
  </si>
  <si>
    <t>D+28</t>
  </si>
  <si>
    <t>I+12</t>
  </si>
  <si>
    <t>D+2</t>
  </si>
  <si>
    <t>EVEN</t>
  </si>
  <si>
    <t>I+6</t>
  </si>
  <si>
    <t>I+4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</si>
</sst>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sz val="12"/>
      <color theme="1"/>
      <name val="Cambria"/>
    </font>
    <font>
      <b/>
      <sz val="12"/>
      <color theme="1"/>
      <name val="Cambria"/>
    </font>
    <font>
      <sz val="12"/>
      <color theme="5"/>
      <name val="Cambria"/>
    </font>
    <font>
      <sz val="12"/>
      <color theme="4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mbria"/>
    </font>
    <font>
      <sz val="12"/>
      <color rgb="FF000000"/>
      <name val="Cambria"/>
    </font>
    <font>
      <b/>
      <sz val="12"/>
      <color rgb="FF000000"/>
      <name val="Cambria"/>
    </font>
    <font>
      <sz val="8"/>
      <name val="Calibri"/>
      <family val="2"/>
      <scheme val="minor"/>
    </font>
    <font>
      <b/>
      <sz val="12"/>
      <color theme="5"/>
      <name val="Cambria"/>
    </font>
    <font>
      <b/>
      <sz val="12"/>
      <color theme="4"/>
      <name val="Cambria"/>
    </font>
    <font>
      <sz val="12"/>
      <color theme="1"/>
      <name val="Avenir Light"/>
    </font>
    <font>
      <b/>
      <sz val="12"/>
      <color theme="0"/>
      <name val="Avenir Light"/>
    </font>
    <font>
      <sz val="12"/>
      <color theme="0"/>
      <name val="Avenir Light"/>
    </font>
    <font>
      <sz val="12"/>
      <name val="Avenir Light"/>
    </font>
    <font>
      <sz val="12"/>
      <color theme="0" tint="-4.9989318521683403E-2"/>
      <name val="Avenir Light"/>
    </font>
    <font>
      <sz val="12"/>
      <color theme="1"/>
      <name val="Charter Black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0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0" xfId="0" applyFont="1" applyFill="1"/>
    <xf numFmtId="0" fontId="2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4" fillId="2" borderId="1" xfId="0" quotePrefix="1" applyFont="1" applyFill="1" applyBorder="1" applyAlignment="1">
      <alignment horizontal="center"/>
    </xf>
    <xf numFmtId="0" fontId="3" fillId="2" borderId="1" xfId="0" quotePrefix="1" applyFont="1" applyFill="1" applyBorder="1" applyAlignment="1">
      <alignment horizontal="center"/>
    </xf>
    <xf numFmtId="0" fontId="9" fillId="2" borderId="0" xfId="0" applyFont="1" applyFill="1"/>
    <xf numFmtId="0" fontId="1" fillId="2" borderId="0" xfId="0" applyFont="1" applyFill="1" applyBorder="1"/>
    <xf numFmtId="0" fontId="8" fillId="3" borderId="0" xfId="0" applyFont="1" applyFill="1" applyBorder="1"/>
    <xf numFmtId="0" fontId="8" fillId="4" borderId="0" xfId="0" applyFont="1" applyFill="1" applyBorder="1"/>
    <xf numFmtId="0" fontId="8" fillId="2" borderId="0" xfId="0" applyFont="1" applyFill="1" applyBorder="1"/>
    <xf numFmtId="0" fontId="9" fillId="3" borderId="0" xfId="0" applyFont="1" applyFill="1" applyBorder="1"/>
    <xf numFmtId="0" fontId="2" fillId="2" borderId="0" xfId="0" applyFont="1" applyFill="1" applyBorder="1"/>
    <xf numFmtId="0" fontId="9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2" fillId="2" borderId="4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8" fillId="2" borderId="0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0" borderId="0" xfId="0" applyFont="1" applyFill="1"/>
    <xf numFmtId="0" fontId="15" fillId="5" borderId="1" xfId="0" applyFont="1" applyFill="1" applyBorder="1"/>
    <xf numFmtId="0" fontId="13" fillId="2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5" borderId="6" xfId="0" applyFont="1" applyFill="1" applyBorder="1"/>
    <xf numFmtId="0" fontId="14" fillId="5" borderId="7" xfId="0" applyFont="1" applyFill="1" applyBorder="1"/>
    <xf numFmtId="0" fontId="15" fillId="5" borderId="2" xfId="0" applyFont="1" applyFill="1" applyBorder="1"/>
    <xf numFmtId="0" fontId="17" fillId="0" borderId="0" xfId="0" quotePrefix="1" applyFont="1" applyFill="1" applyBorder="1" applyAlignment="1">
      <alignment horizontal="center"/>
    </xf>
    <xf numFmtId="0" fontId="16" fillId="0" borderId="0" xfId="0" applyFont="1" applyFill="1" applyBorder="1"/>
    <xf numFmtId="0" fontId="18" fillId="0" borderId="0" xfId="0" applyFont="1" applyFill="1" applyBorder="1" applyAlignment="1">
      <alignment horizontal="center"/>
    </xf>
    <xf numFmtId="0" fontId="18" fillId="6" borderId="0" xfId="0" applyFont="1" applyFill="1" applyBorder="1" applyAlignment="1">
      <alignment horizontal="center"/>
    </xf>
    <xf numFmtId="0" fontId="18" fillId="7" borderId="0" xfId="0" applyFont="1" applyFill="1" applyBorder="1" applyAlignment="1">
      <alignment horizontal="center"/>
    </xf>
    <xf numFmtId="0" fontId="18" fillId="8" borderId="0" xfId="0" applyFont="1" applyFill="1" applyBorder="1" applyAlignment="1">
      <alignment horizontal="center"/>
    </xf>
    <xf numFmtId="0" fontId="18" fillId="9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3" fillId="2" borderId="0" xfId="0" quotePrefix="1" applyFont="1" applyFill="1" applyBorder="1" applyAlignment="1">
      <alignment horizontal="center"/>
    </xf>
    <xf numFmtId="0" fontId="4" fillId="2" borderId="0" xfId="0" quotePrefix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4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harter Black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Light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/>
      <border diagonalUp="0" diagonalDown="0" outline="0">
        <left style="thin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venir Light"/>
        <scheme val="none"/>
      </font>
      <fill>
        <patternFill patternType="solid">
          <fgColor indexed="64"/>
          <bgColor theme="1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venir Light"/>
        <scheme val="none"/>
      </font>
      <fill>
        <patternFill patternType="solid">
          <fgColor indexed="64"/>
          <bgColor theme="1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Avenir Light"/>
        <scheme val="none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Light"/>
        <scheme val="none"/>
      </font>
      <fill>
        <patternFill patternType="none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Avenir Light"/>
        <scheme val="none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D3:G31" headerRowDxfId="11" dataDxfId="10" totalsRowDxfId="8" tableBorderDxfId="9">
  <tableColumns count="4">
    <tableColumn id="1" name="-" totalsRowLabel="Total" dataDxfId="7" totalsRowDxfId="6"/>
    <tableColumn id="6" name="Column1" dataDxfId="5" totalsRowDxfId="4"/>
    <tableColumn id="2" name="Nº" dataDxfId="3" totalsRowDxfId="2"/>
    <tableColumn id="3" name="Cook Index" dataDxfId="1" totalsRowDxfId="0"/>
  </tableColumns>
  <tableStyleInfo name="TableStyleMedium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tabSelected="1" topLeftCell="A3" workbookViewId="0">
      <selection activeCell="E11" sqref="E11"/>
    </sheetView>
  </sheetViews>
  <sheetFormatPr baseColWidth="10" defaultRowHeight="17" x14ac:dyDescent="0"/>
  <cols>
    <col min="1" max="3" width="10.83203125" style="45"/>
    <col min="4" max="4" width="12.83203125" style="46" customWidth="1"/>
    <col min="5" max="5" width="28" style="46" customWidth="1"/>
    <col min="6" max="6" width="7.5" style="49" customWidth="1"/>
    <col min="7" max="7" width="12.1640625" style="49" customWidth="1"/>
    <col min="8" max="24" width="10.83203125" style="45"/>
    <col min="25" max="16384" width="10.83203125" style="46"/>
  </cols>
  <sheetData>
    <row r="1" spans="4:7">
      <c r="D1" s="45"/>
      <c r="E1" s="45"/>
      <c r="F1" s="48"/>
      <c r="G1" s="48"/>
    </row>
    <row r="2" spans="4:7" s="45" customFormat="1">
      <c r="F2" s="48"/>
      <c r="G2" s="48"/>
    </row>
    <row r="3" spans="4:7" ht="20" customHeight="1">
      <c r="D3" s="55" t="s">
        <v>425</v>
      </c>
      <c r="E3" s="55" t="s">
        <v>413</v>
      </c>
      <c r="F3" s="54" t="s">
        <v>423</v>
      </c>
      <c r="G3" s="50" t="s">
        <v>424</v>
      </c>
    </row>
    <row r="4" spans="4:7" ht="20" customHeight="1">
      <c r="D4" s="51" t="s">
        <v>0</v>
      </c>
      <c r="E4" s="47" t="s">
        <v>1</v>
      </c>
      <c r="F4" s="50">
        <v>3</v>
      </c>
      <c r="G4" s="57" t="s">
        <v>426</v>
      </c>
    </row>
    <row r="5" spans="4:7" ht="20" customHeight="1">
      <c r="D5" s="51" t="s">
        <v>2</v>
      </c>
      <c r="E5" s="47" t="s">
        <v>3</v>
      </c>
      <c r="F5" s="50">
        <v>3</v>
      </c>
      <c r="G5" s="58" t="s">
        <v>427</v>
      </c>
    </row>
    <row r="6" spans="4:7" ht="20" customHeight="1">
      <c r="D6" s="51" t="s">
        <v>4</v>
      </c>
      <c r="E6" s="47" t="s">
        <v>5</v>
      </c>
      <c r="F6" s="50">
        <v>5</v>
      </c>
      <c r="G6" s="59" t="s">
        <v>428</v>
      </c>
    </row>
    <row r="7" spans="4:7" ht="20" customHeight="1">
      <c r="D7" s="51" t="s">
        <v>6</v>
      </c>
      <c r="E7" s="47" t="s">
        <v>7</v>
      </c>
      <c r="F7" s="50">
        <v>5</v>
      </c>
      <c r="G7" s="57" t="s">
        <v>429</v>
      </c>
    </row>
    <row r="8" spans="4:7" ht="20" customHeight="1">
      <c r="D8" s="51" t="s">
        <v>8</v>
      </c>
      <c r="E8" s="47" t="s">
        <v>9</v>
      </c>
      <c r="F8" s="50">
        <v>7</v>
      </c>
      <c r="G8" s="60" t="s">
        <v>430</v>
      </c>
    </row>
    <row r="9" spans="4:7" ht="20" customHeight="1">
      <c r="D9" s="51" t="s">
        <v>10</v>
      </c>
      <c r="E9" s="47" t="s">
        <v>419</v>
      </c>
      <c r="F9" s="50">
        <v>8</v>
      </c>
      <c r="G9" s="57" t="s">
        <v>431</v>
      </c>
    </row>
    <row r="10" spans="4:7" ht="20" customHeight="1">
      <c r="D10" s="51" t="s">
        <v>11</v>
      </c>
      <c r="E10" s="47" t="s">
        <v>418</v>
      </c>
      <c r="F10" s="50">
        <v>8</v>
      </c>
      <c r="G10" s="59" t="s">
        <v>432</v>
      </c>
    </row>
    <row r="11" spans="4:7" ht="20" customHeight="1">
      <c r="D11" s="51" t="s">
        <v>12</v>
      </c>
      <c r="E11" s="47" t="s">
        <v>86</v>
      </c>
      <c r="F11" s="50">
        <v>8</v>
      </c>
      <c r="G11" s="57" t="s">
        <v>433</v>
      </c>
    </row>
    <row r="12" spans="4:7" ht="20" customHeight="1">
      <c r="D12" s="51" t="s">
        <v>13</v>
      </c>
      <c r="E12" s="47" t="s">
        <v>87</v>
      </c>
      <c r="F12" s="50">
        <v>7</v>
      </c>
      <c r="G12" s="60" t="s">
        <v>434</v>
      </c>
    </row>
    <row r="13" spans="4:7" ht="20" customHeight="1">
      <c r="D13" s="51" t="s">
        <v>14</v>
      </c>
      <c r="E13" s="47" t="s">
        <v>88</v>
      </c>
      <c r="F13" s="50">
        <v>8</v>
      </c>
      <c r="G13" s="58" t="s">
        <v>435</v>
      </c>
    </row>
    <row r="14" spans="4:7" ht="20" customHeight="1">
      <c r="D14" s="51" t="s">
        <v>15</v>
      </c>
      <c r="E14" s="47" t="s">
        <v>89</v>
      </c>
      <c r="F14" s="50">
        <v>6</v>
      </c>
      <c r="G14" s="59" t="s">
        <v>436</v>
      </c>
    </row>
    <row r="15" spans="4:7" ht="20" customHeight="1">
      <c r="D15" s="51" t="s">
        <v>16</v>
      </c>
      <c r="E15" s="47" t="s">
        <v>90</v>
      </c>
      <c r="F15" s="50">
        <v>7</v>
      </c>
      <c r="G15" s="58" t="s">
        <v>432</v>
      </c>
    </row>
    <row r="16" spans="4:7" ht="20" customHeight="1">
      <c r="D16" s="51" t="s">
        <v>17</v>
      </c>
      <c r="E16" s="47" t="s">
        <v>91</v>
      </c>
      <c r="F16" s="50">
        <v>5</v>
      </c>
      <c r="G16" s="60" t="s">
        <v>437</v>
      </c>
    </row>
    <row r="17" spans="4:7" ht="20" customHeight="1">
      <c r="D17" s="51" t="s">
        <v>18</v>
      </c>
      <c r="E17" s="47" t="s">
        <v>92</v>
      </c>
      <c r="F17" s="50">
        <v>6</v>
      </c>
      <c r="G17" s="58" t="s">
        <v>438</v>
      </c>
    </row>
    <row r="18" spans="4:7" ht="20" customHeight="1">
      <c r="D18" s="51" t="s">
        <v>19</v>
      </c>
      <c r="E18" s="47" t="s">
        <v>417</v>
      </c>
      <c r="F18" s="50">
        <v>5</v>
      </c>
      <c r="G18" s="60" t="s">
        <v>433</v>
      </c>
    </row>
    <row r="19" spans="4:7" ht="20" customHeight="1">
      <c r="D19" s="51" t="s">
        <v>20</v>
      </c>
      <c r="E19" s="47" t="s">
        <v>100</v>
      </c>
      <c r="F19" s="50">
        <v>4</v>
      </c>
      <c r="G19" s="57" t="s">
        <v>431</v>
      </c>
    </row>
    <row r="20" spans="4:7" ht="20" customHeight="1">
      <c r="D20" s="51" t="s">
        <v>21</v>
      </c>
      <c r="E20" s="47" t="s">
        <v>415</v>
      </c>
      <c r="F20" s="50">
        <v>7</v>
      </c>
      <c r="G20" s="60" t="s">
        <v>433</v>
      </c>
    </row>
    <row r="21" spans="4:7" ht="20" customHeight="1">
      <c r="D21" s="51" t="s">
        <v>22</v>
      </c>
      <c r="E21" s="47" t="s">
        <v>416</v>
      </c>
      <c r="F21" s="50">
        <v>4</v>
      </c>
      <c r="G21" s="56" t="s">
        <v>439</v>
      </c>
    </row>
    <row r="22" spans="4:7" ht="20" customHeight="1">
      <c r="D22" s="51" t="s">
        <v>23</v>
      </c>
      <c r="E22" s="47" t="s">
        <v>94</v>
      </c>
      <c r="F22" s="50">
        <v>5</v>
      </c>
      <c r="G22" s="60" t="s">
        <v>426</v>
      </c>
    </row>
    <row r="23" spans="4:7" ht="20" customHeight="1">
      <c r="D23" s="51" t="s">
        <v>24</v>
      </c>
      <c r="E23" s="47" t="s">
        <v>95</v>
      </c>
      <c r="F23" s="50">
        <v>8</v>
      </c>
      <c r="G23" s="57" t="s">
        <v>440</v>
      </c>
    </row>
    <row r="24" spans="4:7" ht="20" customHeight="1">
      <c r="D24" s="51" t="s">
        <v>25</v>
      </c>
      <c r="E24" s="47" t="s">
        <v>420</v>
      </c>
      <c r="F24" s="50">
        <v>5</v>
      </c>
      <c r="G24" s="60" t="s">
        <v>441</v>
      </c>
    </row>
    <row r="25" spans="4:7" ht="20" customHeight="1">
      <c r="D25" s="51" t="s">
        <v>26</v>
      </c>
      <c r="E25" s="47" t="s">
        <v>103</v>
      </c>
      <c r="F25" s="50">
        <v>4</v>
      </c>
      <c r="G25" s="57" t="s">
        <v>431</v>
      </c>
    </row>
    <row r="26" spans="4:7" ht="20" customHeight="1">
      <c r="D26" s="51" t="s">
        <v>27</v>
      </c>
      <c r="E26" s="47" t="s">
        <v>104</v>
      </c>
      <c r="F26" s="50">
        <v>7</v>
      </c>
      <c r="G26" s="59" t="s">
        <v>435</v>
      </c>
    </row>
    <row r="27" spans="4:7" ht="20" customHeight="1">
      <c r="D27" s="51" t="s">
        <v>28</v>
      </c>
      <c r="E27" s="47" t="s">
        <v>96</v>
      </c>
      <c r="F27" s="50">
        <v>5</v>
      </c>
      <c r="G27" s="57" t="s">
        <v>426</v>
      </c>
    </row>
    <row r="28" spans="4:7" ht="20" customHeight="1">
      <c r="D28" s="51" t="s">
        <v>29</v>
      </c>
      <c r="E28" s="47" t="s">
        <v>421</v>
      </c>
      <c r="F28" s="50">
        <v>4</v>
      </c>
      <c r="G28" s="60" t="s">
        <v>441</v>
      </c>
    </row>
    <row r="29" spans="4:7" ht="20" customHeight="1">
      <c r="D29" s="51" t="s">
        <v>30</v>
      </c>
      <c r="E29" s="47" t="s">
        <v>422</v>
      </c>
      <c r="F29" s="50">
        <v>5</v>
      </c>
      <c r="G29" s="57" t="s">
        <v>433</v>
      </c>
    </row>
    <row r="30" spans="4:7" ht="20" customHeight="1">
      <c r="D30" s="51" t="s">
        <v>31</v>
      </c>
      <c r="E30" s="47" t="s">
        <v>97</v>
      </c>
      <c r="F30" s="50">
        <v>3</v>
      </c>
      <c r="G30" s="60" t="s">
        <v>433</v>
      </c>
    </row>
    <row r="31" spans="4:7" ht="20" customHeight="1">
      <c r="D31" s="52" t="s">
        <v>32</v>
      </c>
      <c r="E31" s="53" t="s">
        <v>98</v>
      </c>
      <c r="F31" s="50">
        <v>3</v>
      </c>
      <c r="G31" s="57" t="s">
        <v>440</v>
      </c>
    </row>
    <row r="32" spans="4:7" s="45" customFormat="1">
      <c r="F32" s="48"/>
      <c r="G32" s="48"/>
    </row>
    <row r="33" spans="6:7" s="45" customFormat="1">
      <c r="F33" s="48"/>
      <c r="G33" s="48"/>
    </row>
    <row r="34" spans="6:7" s="45" customFormat="1">
      <c r="F34" s="48"/>
      <c r="G34" s="48"/>
    </row>
    <row r="35" spans="6:7" s="45" customFormat="1">
      <c r="F35" s="48"/>
      <c r="G35" s="48"/>
    </row>
    <row r="36" spans="6:7" s="45" customFormat="1">
      <c r="F36" s="48"/>
      <c r="G36" s="48"/>
    </row>
    <row r="37" spans="6:7" s="45" customFormat="1">
      <c r="F37" s="48"/>
      <c r="G37" s="48"/>
    </row>
    <row r="38" spans="6:7" s="45" customFormat="1">
      <c r="F38" s="48"/>
      <c r="G38" s="48"/>
    </row>
    <row r="39" spans="6:7" s="45" customFormat="1">
      <c r="F39" s="48"/>
      <c r="G39" s="48"/>
    </row>
    <row r="40" spans="6:7" s="45" customFormat="1">
      <c r="F40" s="48"/>
      <c r="G40" s="48"/>
    </row>
    <row r="41" spans="6:7" s="45" customFormat="1">
      <c r="F41" s="48"/>
      <c r="G41" s="48"/>
    </row>
    <row r="42" spans="6:7" s="45" customFormat="1">
      <c r="F42" s="48"/>
      <c r="G42" s="48"/>
    </row>
    <row r="43" spans="6:7" s="45" customFormat="1">
      <c r="F43" s="48"/>
      <c r="G43" s="48"/>
    </row>
    <row r="44" spans="6:7" s="45" customFormat="1">
      <c r="F44" s="48"/>
      <c r="G44" s="48"/>
    </row>
    <row r="45" spans="6:7" s="45" customFormat="1">
      <c r="F45" s="48"/>
      <c r="G45" s="48"/>
    </row>
    <row r="46" spans="6:7" s="45" customFormat="1">
      <c r="F46" s="48"/>
      <c r="G46" s="48"/>
    </row>
    <row r="47" spans="6:7" s="45" customFormat="1">
      <c r="F47" s="48"/>
      <c r="G47" s="48"/>
    </row>
    <row r="48" spans="6:7" s="45" customFormat="1">
      <c r="F48" s="48"/>
      <c r="G48" s="48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topLeftCell="B1" workbookViewId="0">
      <selection activeCell="I42" sqref="I42"/>
    </sheetView>
  </sheetViews>
  <sheetFormatPr baseColWidth="10" defaultRowHeight="15" x14ac:dyDescent="0"/>
  <cols>
    <col min="1" max="1" width="3.83203125" style="1" customWidth="1"/>
    <col min="2" max="2" width="13" style="1" customWidth="1"/>
    <col min="3" max="3" width="23.5" style="1" customWidth="1"/>
    <col min="4" max="5" width="7.1640625" style="3" bestFit="1" customWidth="1"/>
    <col min="6" max="6" width="9" style="3" customWidth="1"/>
    <col min="7" max="7" width="2.33203125" style="1" customWidth="1"/>
    <col min="8" max="8" width="13" style="1" customWidth="1"/>
    <col min="9" max="9" width="23.5" style="1" customWidth="1"/>
    <col min="10" max="11" width="7.5" style="3" customWidth="1"/>
    <col min="12" max="12" width="8.83203125" style="3" customWidth="1"/>
    <col min="13" max="13" width="8.83203125" style="9" customWidth="1"/>
    <col min="14" max="14" width="7" style="14" customWidth="1"/>
    <col min="15" max="16384" width="10.83203125" style="1"/>
  </cols>
  <sheetData>
    <row r="1" spans="2:14" ht="16" thickBot="1"/>
    <row r="2" spans="2:14">
      <c r="D2" s="10" t="s">
        <v>64</v>
      </c>
      <c r="E2" s="11" t="s">
        <v>65</v>
      </c>
      <c r="F2" s="12" t="s">
        <v>34</v>
      </c>
      <c r="H2" s="8"/>
      <c r="I2" s="8"/>
      <c r="J2" s="4" t="s">
        <v>64</v>
      </c>
      <c r="K2" s="5" t="s">
        <v>65</v>
      </c>
      <c r="L2" s="12" t="s">
        <v>34</v>
      </c>
      <c r="M2" s="61"/>
      <c r="N2" s="26" t="s">
        <v>414</v>
      </c>
    </row>
    <row r="3" spans="2:14">
      <c r="B3" s="7" t="s">
        <v>0</v>
      </c>
      <c r="C3" s="8" t="s">
        <v>1</v>
      </c>
      <c r="D3" s="6">
        <v>60.62</v>
      </c>
      <c r="E3" s="6">
        <v>39.369999999999997</v>
      </c>
      <c r="F3" s="16">
        <f>D31-D3</f>
        <v>1.5399999999999991</v>
      </c>
      <c r="H3" s="7" t="s">
        <v>0</v>
      </c>
      <c r="I3" s="8" t="s">
        <v>1</v>
      </c>
      <c r="J3" s="6">
        <v>58.8</v>
      </c>
      <c r="K3" s="6">
        <v>41.2</v>
      </c>
      <c r="L3" s="17">
        <f>J31-J3</f>
        <v>-4.43</v>
      </c>
      <c r="M3" s="62"/>
      <c r="N3" s="27">
        <f>(F3+L3)/2</f>
        <v>-1.4450000000000003</v>
      </c>
    </row>
    <row r="4" spans="2:14">
      <c r="B4" s="7" t="s">
        <v>2</v>
      </c>
      <c r="C4" s="8" t="s">
        <v>3</v>
      </c>
      <c r="D4" s="6">
        <v>56.81</v>
      </c>
      <c r="E4" s="6">
        <v>43.18</v>
      </c>
      <c r="F4" s="16">
        <f>D31-D4</f>
        <v>5.3499999999999943</v>
      </c>
      <c r="H4" s="7" t="s">
        <v>2</v>
      </c>
      <c r="I4" s="8" t="s">
        <v>3</v>
      </c>
      <c r="J4" s="6">
        <v>54.65</v>
      </c>
      <c r="K4" s="6">
        <v>45.35</v>
      </c>
      <c r="L4" s="17">
        <f>J31-J4</f>
        <v>-0.28000000000000114</v>
      </c>
      <c r="M4" s="62"/>
      <c r="N4" s="28">
        <f>(F4+L4)/2</f>
        <v>2.5349999999999966</v>
      </c>
    </row>
    <row r="5" spans="2:14">
      <c r="B5" s="7" t="s">
        <v>4</v>
      </c>
      <c r="C5" s="8" t="s">
        <v>5</v>
      </c>
      <c r="D5" s="6">
        <v>63.31</v>
      </c>
      <c r="E5" s="6">
        <v>36.68</v>
      </c>
      <c r="F5" s="17">
        <f>D31-D5</f>
        <v>-1.1500000000000057</v>
      </c>
      <c r="H5" s="7" t="s">
        <v>4</v>
      </c>
      <c r="I5" s="8" t="s">
        <v>5</v>
      </c>
      <c r="J5" s="6">
        <v>51.3</v>
      </c>
      <c r="K5" s="6">
        <v>48.7</v>
      </c>
      <c r="L5" s="16">
        <f>J31-J5</f>
        <v>3.0700000000000003</v>
      </c>
      <c r="M5" s="63"/>
      <c r="N5" s="28">
        <f>(F5+L5)/2</f>
        <v>0.9599999999999973</v>
      </c>
    </row>
    <row r="6" spans="2:14">
      <c r="B6" s="7" t="s">
        <v>6</v>
      </c>
      <c r="C6" s="8" t="s">
        <v>7</v>
      </c>
      <c r="D6" s="6">
        <v>69.62</v>
      </c>
      <c r="E6" s="6">
        <v>30.37</v>
      </c>
      <c r="F6" s="4">
        <f>D31-D6</f>
        <v>-7.460000000000008</v>
      </c>
      <c r="H6" s="7" t="s">
        <v>6</v>
      </c>
      <c r="I6" s="8" t="s">
        <v>7</v>
      </c>
      <c r="J6" s="6">
        <v>60.41</v>
      </c>
      <c r="K6" s="6">
        <v>39.590000000000003</v>
      </c>
      <c r="L6" s="4">
        <f>J31-J6</f>
        <v>-6.0399999999999991</v>
      </c>
      <c r="M6" s="64"/>
      <c r="N6" s="27">
        <f t="shared" ref="N6:N30" si="0">(F6+L6)/2</f>
        <v>-6.7500000000000036</v>
      </c>
    </row>
    <row r="7" spans="2:14">
      <c r="B7" s="7" t="s">
        <v>8</v>
      </c>
      <c r="C7" s="8" t="s">
        <v>9</v>
      </c>
      <c r="D7" s="6">
        <v>70.5</v>
      </c>
      <c r="E7" s="6">
        <v>29.49</v>
      </c>
      <c r="F7" s="4">
        <f>D31-D7</f>
        <v>-8.3400000000000034</v>
      </c>
      <c r="H7" s="7" t="s">
        <v>8</v>
      </c>
      <c r="I7" s="8" t="s">
        <v>9</v>
      </c>
      <c r="J7" s="6">
        <v>61.17</v>
      </c>
      <c r="K7" s="6">
        <v>38.83</v>
      </c>
      <c r="L7" s="4">
        <f>J31-J7</f>
        <v>-6.8000000000000043</v>
      </c>
      <c r="M7" s="64"/>
      <c r="N7" s="27">
        <f t="shared" si="0"/>
        <v>-7.5700000000000038</v>
      </c>
    </row>
    <row r="8" spans="2:14">
      <c r="B8" s="7" t="s">
        <v>10</v>
      </c>
      <c r="C8" s="8" t="s">
        <v>99</v>
      </c>
      <c r="D8" s="6">
        <v>63.46</v>
      </c>
      <c r="E8" s="6">
        <v>36.54</v>
      </c>
      <c r="F8" s="4">
        <f>D31-D8</f>
        <v>-1.3000000000000043</v>
      </c>
      <c r="H8" s="7" t="s">
        <v>10</v>
      </c>
      <c r="I8" s="8" t="s">
        <v>99</v>
      </c>
      <c r="J8" s="6">
        <v>57.83</v>
      </c>
      <c r="K8" s="6">
        <v>42.17</v>
      </c>
      <c r="L8" s="4">
        <f>J31-J8</f>
        <v>-3.4600000000000009</v>
      </c>
      <c r="M8" s="64"/>
      <c r="N8" s="27">
        <f t="shared" si="0"/>
        <v>-2.3800000000000026</v>
      </c>
    </row>
    <row r="9" spans="2:14">
      <c r="B9" s="7" t="s">
        <v>11</v>
      </c>
      <c r="C9" s="8" t="s">
        <v>77</v>
      </c>
      <c r="D9" s="6">
        <v>58.37</v>
      </c>
      <c r="E9" s="6">
        <v>41.63</v>
      </c>
      <c r="F9" s="5">
        <f>D31-D9</f>
        <v>3.7899999999999991</v>
      </c>
      <c r="H9" s="7" t="s">
        <v>11</v>
      </c>
      <c r="I9" s="8" t="s">
        <v>77</v>
      </c>
      <c r="J9" s="6">
        <v>50.46</v>
      </c>
      <c r="K9" s="6">
        <v>49.54</v>
      </c>
      <c r="L9" s="5">
        <f>J31-J9</f>
        <v>3.9099999999999966</v>
      </c>
      <c r="M9" s="65"/>
      <c r="N9" s="28">
        <f t="shared" si="0"/>
        <v>3.8499999999999979</v>
      </c>
    </row>
    <row r="10" spans="2:14">
      <c r="B10" s="7" t="s">
        <v>12</v>
      </c>
      <c r="C10" s="8" t="s">
        <v>86</v>
      </c>
      <c r="D10" s="6">
        <v>63.08</v>
      </c>
      <c r="E10" s="6">
        <v>36.92</v>
      </c>
      <c r="F10" s="4">
        <f>D31-D10</f>
        <v>-0.92000000000000171</v>
      </c>
      <c r="H10" s="7" t="s">
        <v>12</v>
      </c>
      <c r="I10" s="8" t="s">
        <v>86</v>
      </c>
      <c r="J10" s="6">
        <v>58.58</v>
      </c>
      <c r="K10" s="6">
        <v>41.42</v>
      </c>
      <c r="L10" s="4">
        <f>J31-J10</f>
        <v>-4.2100000000000009</v>
      </c>
      <c r="M10" s="64"/>
      <c r="N10" s="27">
        <f t="shared" si="0"/>
        <v>-2.5650000000000013</v>
      </c>
    </row>
    <row r="11" spans="2:14">
      <c r="B11" s="7" t="s">
        <v>13</v>
      </c>
      <c r="C11" s="8" t="s">
        <v>87</v>
      </c>
      <c r="D11" s="6">
        <v>66.64</v>
      </c>
      <c r="E11" s="6">
        <v>33.36</v>
      </c>
      <c r="F11" s="4">
        <f>D31-D11</f>
        <v>-4.480000000000004</v>
      </c>
      <c r="H11" s="7" t="s">
        <v>13</v>
      </c>
      <c r="I11" s="8" t="s">
        <v>87</v>
      </c>
      <c r="J11" s="6">
        <v>59.24</v>
      </c>
      <c r="K11" s="6">
        <v>40.76</v>
      </c>
      <c r="L11" s="4">
        <f>J31-J11</f>
        <v>-4.8700000000000045</v>
      </c>
      <c r="M11" s="64"/>
      <c r="N11" s="27">
        <f t="shared" si="0"/>
        <v>-4.6750000000000043</v>
      </c>
    </row>
    <row r="12" spans="2:14">
      <c r="B12" s="7" t="s">
        <v>14</v>
      </c>
      <c r="C12" s="8" t="s">
        <v>88</v>
      </c>
      <c r="D12" s="6">
        <v>56.46</v>
      </c>
      <c r="E12" s="6">
        <v>43.54</v>
      </c>
      <c r="F12" s="5">
        <f>D31-D12</f>
        <v>5.6999999999999957</v>
      </c>
      <c r="H12" s="7" t="s">
        <v>14</v>
      </c>
      <c r="I12" s="8" t="s">
        <v>88</v>
      </c>
      <c r="J12" s="6">
        <v>50.59</v>
      </c>
      <c r="K12" s="6">
        <v>49.41</v>
      </c>
      <c r="L12" s="5">
        <f>J31-J12</f>
        <v>3.779999999999994</v>
      </c>
      <c r="M12" s="65"/>
      <c r="N12" s="28">
        <f t="shared" si="0"/>
        <v>4.7399999999999949</v>
      </c>
    </row>
    <row r="13" spans="2:14">
      <c r="B13" s="7" t="s">
        <v>15</v>
      </c>
      <c r="C13" s="8" t="s">
        <v>89</v>
      </c>
      <c r="D13" s="6">
        <v>35.39</v>
      </c>
      <c r="E13" s="6">
        <v>64.61</v>
      </c>
      <c r="F13" s="5">
        <f>D31-D13</f>
        <v>26.769999999999996</v>
      </c>
      <c r="H13" s="7" t="s">
        <v>15</v>
      </c>
      <c r="I13" s="8" t="s">
        <v>89</v>
      </c>
      <c r="J13" s="6">
        <v>24.56</v>
      </c>
      <c r="K13" s="6">
        <v>75.44</v>
      </c>
      <c r="L13" s="5">
        <f>J31-J13</f>
        <v>29.81</v>
      </c>
      <c r="M13" s="65"/>
      <c r="N13" s="28">
        <f t="shared" si="0"/>
        <v>28.29</v>
      </c>
    </row>
    <row r="14" spans="2:14">
      <c r="B14" s="7" t="s">
        <v>16</v>
      </c>
      <c r="C14" s="8" t="s">
        <v>90</v>
      </c>
      <c r="D14" s="6">
        <v>64.94</v>
      </c>
      <c r="E14" s="6">
        <v>35.06</v>
      </c>
      <c r="F14" s="4">
        <f>D31-D14</f>
        <v>-2.7800000000000011</v>
      </c>
      <c r="H14" s="7" t="s">
        <v>16</v>
      </c>
      <c r="I14" s="8" t="s">
        <v>90</v>
      </c>
      <c r="J14" s="6">
        <v>42.89</v>
      </c>
      <c r="K14" s="6">
        <v>57.11</v>
      </c>
      <c r="L14" s="5">
        <f>J31-J14</f>
        <v>11.479999999999997</v>
      </c>
      <c r="M14" s="65"/>
      <c r="N14" s="28">
        <f t="shared" si="0"/>
        <v>4.3499999999999979</v>
      </c>
    </row>
    <row r="15" spans="2:14">
      <c r="B15" s="7" t="s">
        <v>17</v>
      </c>
      <c r="C15" s="8" t="s">
        <v>91</v>
      </c>
      <c r="D15" s="6">
        <v>67.680000000000007</v>
      </c>
      <c r="E15" s="6">
        <v>32.32</v>
      </c>
      <c r="F15" s="4">
        <f>D31-D15</f>
        <v>-5.5200000000000102</v>
      </c>
      <c r="H15" s="7" t="s">
        <v>17</v>
      </c>
      <c r="I15" s="8" t="s">
        <v>91</v>
      </c>
      <c r="J15" s="6">
        <v>72.41</v>
      </c>
      <c r="K15" s="6">
        <v>27.59</v>
      </c>
      <c r="L15" s="4">
        <f>J31-J15</f>
        <v>-18.04</v>
      </c>
      <c r="M15" s="64"/>
      <c r="N15" s="27">
        <f t="shared" si="0"/>
        <v>-11.780000000000005</v>
      </c>
    </row>
    <row r="16" spans="2:14">
      <c r="B16" s="7" t="s">
        <v>18</v>
      </c>
      <c r="C16" s="8" t="s">
        <v>92</v>
      </c>
      <c r="D16" s="6">
        <v>62.04</v>
      </c>
      <c r="E16" s="6">
        <v>37.96</v>
      </c>
      <c r="F16" s="5">
        <f>D31-D16</f>
        <v>0.11999999999999744</v>
      </c>
      <c r="H16" s="7" t="s">
        <v>18</v>
      </c>
      <c r="I16" s="8" t="s">
        <v>92</v>
      </c>
      <c r="J16" s="6">
        <v>51.02</v>
      </c>
      <c r="K16" s="6">
        <v>48.98</v>
      </c>
      <c r="L16" s="5">
        <f>J31-J16</f>
        <v>3.3499999999999943</v>
      </c>
      <c r="M16" s="65"/>
      <c r="N16" s="28">
        <f t="shared" si="0"/>
        <v>1.7349999999999959</v>
      </c>
    </row>
    <row r="17" spans="2:14">
      <c r="B17" s="7" t="s">
        <v>19</v>
      </c>
      <c r="C17" s="8" t="s">
        <v>380</v>
      </c>
      <c r="D17" s="6">
        <v>65.87</v>
      </c>
      <c r="E17" s="6">
        <v>34.130000000000003</v>
      </c>
      <c r="F17" s="4">
        <f>D31-D17</f>
        <v>-3.710000000000008</v>
      </c>
      <c r="H17" s="7" t="s">
        <v>19</v>
      </c>
      <c r="I17" s="8" t="s">
        <v>380</v>
      </c>
      <c r="J17" s="6">
        <v>55.81</v>
      </c>
      <c r="K17" s="6">
        <v>44.19</v>
      </c>
      <c r="L17" s="4">
        <f>J31-J17</f>
        <v>-1.4400000000000048</v>
      </c>
      <c r="M17" s="64"/>
      <c r="N17" s="27">
        <f t="shared" si="0"/>
        <v>-2.5750000000000064</v>
      </c>
    </row>
    <row r="18" spans="2:14">
      <c r="B18" s="7" t="s">
        <v>20</v>
      </c>
      <c r="C18" s="8" t="s">
        <v>100</v>
      </c>
      <c r="D18" s="6">
        <v>66.53</v>
      </c>
      <c r="E18" s="6">
        <v>33.47</v>
      </c>
      <c r="F18" s="4">
        <f>D31-D18</f>
        <v>-4.3700000000000045</v>
      </c>
      <c r="H18" s="7" t="s">
        <v>20</v>
      </c>
      <c r="I18" s="8" t="s">
        <v>100</v>
      </c>
      <c r="J18" s="6">
        <v>53.6</v>
      </c>
      <c r="K18" s="6">
        <v>46.4</v>
      </c>
      <c r="L18" s="5">
        <f>J31-J18</f>
        <v>0.76999999999999602</v>
      </c>
      <c r="M18" s="65"/>
      <c r="N18" s="27">
        <f t="shared" si="0"/>
        <v>-1.8000000000000043</v>
      </c>
    </row>
    <row r="19" spans="2:14">
      <c r="B19" s="7" t="s">
        <v>21</v>
      </c>
      <c r="C19" s="8" t="s">
        <v>93</v>
      </c>
      <c r="D19" s="6">
        <v>69.430000000000007</v>
      </c>
      <c r="E19" s="6">
        <v>30.57</v>
      </c>
      <c r="F19" s="4">
        <f>D31-D19</f>
        <v>-7.2700000000000102</v>
      </c>
      <c r="H19" s="7" t="s">
        <v>21</v>
      </c>
      <c r="I19" s="8" t="s">
        <v>93</v>
      </c>
      <c r="J19" s="6">
        <v>53.78</v>
      </c>
      <c r="K19" s="6">
        <v>46.22</v>
      </c>
      <c r="L19" s="5">
        <f>J31-J19</f>
        <v>0.58999999999999631</v>
      </c>
      <c r="M19" s="65"/>
      <c r="N19" s="27">
        <f t="shared" si="0"/>
        <v>-3.340000000000007</v>
      </c>
    </row>
    <row r="20" spans="2:14">
      <c r="B20" s="7" t="s">
        <v>22</v>
      </c>
      <c r="C20" s="8" t="s">
        <v>101</v>
      </c>
      <c r="D20" s="6">
        <v>64.56</v>
      </c>
      <c r="E20" s="6">
        <v>35.44</v>
      </c>
      <c r="F20" s="4">
        <f>D31-D20</f>
        <v>-2.4000000000000057</v>
      </c>
      <c r="H20" s="7" t="s">
        <v>22</v>
      </c>
      <c r="I20" s="8" t="s">
        <v>101</v>
      </c>
      <c r="J20" s="6">
        <v>51.64</v>
      </c>
      <c r="K20" s="6">
        <v>48.36</v>
      </c>
      <c r="L20" s="5">
        <f>J31-J20</f>
        <v>2.7299999999999969</v>
      </c>
      <c r="M20" s="65"/>
      <c r="N20" s="28">
        <f t="shared" si="0"/>
        <v>0.16499999999999559</v>
      </c>
    </row>
    <row r="21" spans="2:14">
      <c r="B21" s="7" t="s">
        <v>23</v>
      </c>
      <c r="C21" s="8" t="s">
        <v>94</v>
      </c>
      <c r="D21" s="6">
        <v>64.23</v>
      </c>
      <c r="E21" s="6">
        <v>35.770000000000003</v>
      </c>
      <c r="F21" s="4">
        <f>D31-D21</f>
        <v>-2.0700000000000074</v>
      </c>
      <c r="H21" s="7" t="s">
        <v>23</v>
      </c>
      <c r="I21" s="8" t="s">
        <v>94</v>
      </c>
      <c r="J21" s="6">
        <v>54.4</v>
      </c>
      <c r="K21" s="6">
        <v>45.6</v>
      </c>
      <c r="L21" s="4">
        <f>J31-J21</f>
        <v>-3.0000000000001137E-2</v>
      </c>
      <c r="M21" s="64"/>
      <c r="N21" s="27">
        <f t="shared" si="0"/>
        <v>-1.0500000000000043</v>
      </c>
    </row>
    <row r="22" spans="2:14">
      <c r="B22" s="7" t="s">
        <v>24</v>
      </c>
      <c r="C22" s="8" t="s">
        <v>95</v>
      </c>
      <c r="D22" s="6">
        <v>64.48</v>
      </c>
      <c r="E22" s="6">
        <v>35.520000000000003</v>
      </c>
      <c r="F22" s="4">
        <f>D31-D22</f>
        <v>-2.3200000000000074</v>
      </c>
      <c r="H22" s="7" t="s">
        <v>24</v>
      </c>
      <c r="I22" s="8" t="s">
        <v>95</v>
      </c>
      <c r="J22" s="6">
        <v>64.02</v>
      </c>
      <c r="K22" s="6">
        <v>35.979999999999997</v>
      </c>
      <c r="L22" s="4">
        <f>J31-J22</f>
        <v>-9.6499999999999986</v>
      </c>
      <c r="M22" s="64"/>
      <c r="N22" s="27">
        <f t="shared" si="0"/>
        <v>-5.985000000000003</v>
      </c>
    </row>
    <row r="23" spans="2:14">
      <c r="B23" s="7" t="s">
        <v>25</v>
      </c>
      <c r="C23" s="8" t="s">
        <v>102</v>
      </c>
      <c r="D23" s="6">
        <v>65.27</v>
      </c>
      <c r="E23" s="6">
        <v>34.729999999999997</v>
      </c>
      <c r="F23" s="4">
        <f>D31-D23</f>
        <v>-3.1099999999999994</v>
      </c>
      <c r="H23" s="7" t="s">
        <v>25</v>
      </c>
      <c r="I23" s="8" t="s">
        <v>102</v>
      </c>
      <c r="J23" s="6">
        <v>59.23</v>
      </c>
      <c r="K23" s="6">
        <v>40.770000000000003</v>
      </c>
      <c r="L23" s="4">
        <f>J31-J23</f>
        <v>-4.8599999999999994</v>
      </c>
      <c r="M23" s="64"/>
      <c r="N23" s="27">
        <f t="shared" si="0"/>
        <v>-3.9849999999999994</v>
      </c>
    </row>
    <row r="24" spans="2:14">
      <c r="B24" s="7" t="s">
        <v>26</v>
      </c>
      <c r="C24" s="8" t="s">
        <v>103</v>
      </c>
      <c r="D24" s="6">
        <v>63.34</v>
      </c>
      <c r="E24" s="6">
        <v>36.659999999999997</v>
      </c>
      <c r="F24" s="4">
        <f>D31-D24</f>
        <v>-1.1800000000000068</v>
      </c>
      <c r="H24" s="7" t="s">
        <v>26</v>
      </c>
      <c r="I24" s="8" t="s">
        <v>103</v>
      </c>
      <c r="J24" s="6">
        <v>57.76</v>
      </c>
      <c r="K24" s="6">
        <v>42.24</v>
      </c>
      <c r="L24" s="4">
        <f>J31-J24</f>
        <v>-3.3900000000000006</v>
      </c>
      <c r="M24" s="64"/>
      <c r="N24" s="27">
        <f t="shared" si="0"/>
        <v>-2.2850000000000037</v>
      </c>
    </row>
    <row r="25" spans="2:14">
      <c r="B25" s="7" t="s">
        <v>27</v>
      </c>
      <c r="C25" s="8" t="s">
        <v>104</v>
      </c>
      <c r="D25" s="6">
        <v>56.32</v>
      </c>
      <c r="E25" s="6">
        <v>43.68</v>
      </c>
      <c r="F25" s="5">
        <f>D31-D25</f>
        <v>5.8399999999999963</v>
      </c>
      <c r="H25" s="7" t="s">
        <v>27</v>
      </c>
      <c r="I25" s="8" t="s">
        <v>104</v>
      </c>
      <c r="J25" s="6">
        <v>50.99</v>
      </c>
      <c r="K25" s="6">
        <v>49.01</v>
      </c>
      <c r="L25" s="5">
        <f>J31-J25</f>
        <v>3.3799999999999955</v>
      </c>
      <c r="M25" s="65"/>
      <c r="N25" s="28">
        <f t="shared" si="0"/>
        <v>4.6099999999999959</v>
      </c>
    </row>
    <row r="26" spans="2:14">
      <c r="B26" s="7" t="s">
        <v>28</v>
      </c>
      <c r="C26" s="8" t="s">
        <v>96</v>
      </c>
      <c r="D26" s="6">
        <v>65.540000000000006</v>
      </c>
      <c r="E26" s="6">
        <v>34.450000000000003</v>
      </c>
      <c r="F26" s="4">
        <f>D31-D26</f>
        <v>-3.3800000000000097</v>
      </c>
      <c r="H26" s="7" t="s">
        <v>28</v>
      </c>
      <c r="I26" s="8" t="s">
        <v>96</v>
      </c>
      <c r="J26" s="6">
        <v>52.7</v>
      </c>
      <c r="K26" s="6">
        <v>47.3</v>
      </c>
      <c r="L26" s="5">
        <f>J31-J26</f>
        <v>1.6699999999999946</v>
      </c>
      <c r="M26" s="65"/>
      <c r="N26" s="27">
        <f t="shared" si="0"/>
        <v>-0.85500000000000753</v>
      </c>
    </row>
    <row r="27" spans="2:14">
      <c r="B27" s="7" t="s">
        <v>29</v>
      </c>
      <c r="C27" s="8" t="s">
        <v>105</v>
      </c>
      <c r="D27" s="6">
        <v>65.739999999999995</v>
      </c>
      <c r="E27" s="6">
        <v>34.26</v>
      </c>
      <c r="F27" s="4">
        <f>D31-D27</f>
        <v>-3.5799999999999983</v>
      </c>
      <c r="H27" s="7" t="s">
        <v>29</v>
      </c>
      <c r="I27" s="8" t="s">
        <v>105</v>
      </c>
      <c r="J27" s="6">
        <v>59.73</v>
      </c>
      <c r="K27" s="6">
        <v>40.270000000000003</v>
      </c>
      <c r="L27" s="4">
        <f>J31-J27</f>
        <v>-5.3599999999999994</v>
      </c>
      <c r="M27" s="64"/>
      <c r="N27" s="27">
        <f t="shared" si="0"/>
        <v>-4.4699999999999989</v>
      </c>
    </row>
    <row r="28" spans="2:14">
      <c r="B28" s="7" t="s">
        <v>30</v>
      </c>
      <c r="C28" s="8" t="s">
        <v>106</v>
      </c>
      <c r="D28" s="6">
        <v>62.92</v>
      </c>
      <c r="E28" s="6">
        <v>37.08</v>
      </c>
      <c r="F28" s="4">
        <f>D31-D28</f>
        <v>-0.76000000000000512</v>
      </c>
      <c r="H28" s="7" t="s">
        <v>30</v>
      </c>
      <c r="I28" s="8" t="s">
        <v>106</v>
      </c>
      <c r="J28" s="6">
        <v>58.62</v>
      </c>
      <c r="K28" s="6">
        <v>41.38</v>
      </c>
      <c r="L28" s="4">
        <f>J31-J28</f>
        <v>-4.25</v>
      </c>
      <c r="M28" s="64"/>
      <c r="N28" s="27">
        <f t="shared" si="0"/>
        <v>-2.5050000000000026</v>
      </c>
    </row>
    <row r="29" spans="2:14">
      <c r="B29" s="7" t="s">
        <v>31</v>
      </c>
      <c r="C29" s="8" t="s">
        <v>97</v>
      </c>
      <c r="D29" s="6">
        <v>66.290000000000006</v>
      </c>
      <c r="E29" s="6">
        <v>33.700000000000003</v>
      </c>
      <c r="F29" s="4">
        <f>D31-D29</f>
        <v>-4.1300000000000097</v>
      </c>
      <c r="H29" s="7" t="s">
        <v>31</v>
      </c>
      <c r="I29" s="8" t="s">
        <v>97</v>
      </c>
      <c r="J29" s="6">
        <v>56.39</v>
      </c>
      <c r="K29" s="6">
        <v>43.61</v>
      </c>
      <c r="L29" s="4">
        <f>J31-J29</f>
        <v>-2.0200000000000031</v>
      </c>
      <c r="M29" s="64"/>
      <c r="N29" s="27">
        <f t="shared" si="0"/>
        <v>-3.0750000000000064</v>
      </c>
    </row>
    <row r="30" spans="2:14" ht="16" thickBot="1">
      <c r="B30" s="7" t="s">
        <v>32</v>
      </c>
      <c r="C30" s="8" t="s">
        <v>98</v>
      </c>
      <c r="D30" s="6">
        <v>69.25</v>
      </c>
      <c r="E30" s="6">
        <v>30.74</v>
      </c>
      <c r="F30" s="4">
        <f>D31-D30</f>
        <v>-7.0900000000000034</v>
      </c>
      <c r="H30" s="7" t="s">
        <v>32</v>
      </c>
      <c r="I30" s="8" t="s">
        <v>98</v>
      </c>
      <c r="J30" s="6">
        <v>59.99</v>
      </c>
      <c r="K30" s="6">
        <v>40.01</v>
      </c>
      <c r="L30" s="4">
        <f>J31-J30</f>
        <v>-5.6200000000000045</v>
      </c>
      <c r="M30" s="64"/>
      <c r="N30" s="44">
        <f t="shared" si="0"/>
        <v>-6.355000000000004</v>
      </c>
    </row>
    <row r="31" spans="2:14">
      <c r="B31" s="2" t="s">
        <v>33</v>
      </c>
      <c r="D31" s="3">
        <v>62.16</v>
      </c>
      <c r="E31" s="3">
        <v>37.83</v>
      </c>
      <c r="F31" s="14"/>
      <c r="H31" s="2" t="s">
        <v>33</v>
      </c>
      <c r="J31" s="3">
        <v>54.37</v>
      </c>
      <c r="K31" s="3">
        <v>45.63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58"/>
  <sheetViews>
    <sheetView topLeftCell="A420" workbookViewId="0">
      <selection activeCell="K451" sqref="K451"/>
    </sheetView>
  </sheetViews>
  <sheetFormatPr baseColWidth="10" defaultRowHeight="15" x14ac:dyDescent="0"/>
  <cols>
    <col min="1" max="1" width="5" style="1" customWidth="1"/>
    <col min="2" max="2" width="13.1640625" style="1" bestFit="1" customWidth="1"/>
    <col min="3" max="4" width="8.83203125" style="3" customWidth="1"/>
    <col min="5" max="6" width="6.1640625" style="1" customWidth="1"/>
    <col min="7" max="7" width="12.5" style="35" customWidth="1"/>
    <col min="8" max="9" width="7" style="3" bestFit="1" customWidth="1"/>
    <col min="10" max="10" width="7.83203125" style="3" bestFit="1" customWidth="1"/>
    <col min="11" max="11" width="8.6640625" style="3" customWidth="1"/>
    <col min="12" max="12" width="7" style="3" bestFit="1" customWidth="1"/>
    <col min="13" max="13" width="8.1640625" style="3" bestFit="1" customWidth="1"/>
    <col min="14" max="14" width="7" style="3" bestFit="1" customWidth="1"/>
    <col min="15" max="15" width="7.6640625" style="3" customWidth="1"/>
    <col min="16" max="18" width="5.83203125" style="1" customWidth="1"/>
    <col min="19" max="19" width="7" style="1" bestFit="1" customWidth="1"/>
    <col min="20" max="16384" width="10.83203125" style="1"/>
  </cols>
  <sheetData>
    <row r="3" spans="2:19">
      <c r="B3" s="2" t="s">
        <v>10</v>
      </c>
      <c r="C3" s="3" t="s">
        <v>37</v>
      </c>
      <c r="D3" s="3" t="s">
        <v>38</v>
      </c>
      <c r="G3" s="34" t="s">
        <v>0</v>
      </c>
      <c r="H3" s="3" t="s">
        <v>346</v>
      </c>
      <c r="I3" s="3" t="s">
        <v>347</v>
      </c>
      <c r="J3" s="3" t="s">
        <v>348</v>
      </c>
      <c r="K3" s="14" t="s">
        <v>335</v>
      </c>
      <c r="L3" s="3" t="s">
        <v>336</v>
      </c>
      <c r="M3" s="3" t="s">
        <v>349</v>
      </c>
      <c r="N3" s="3" t="s">
        <v>337</v>
      </c>
      <c r="O3" s="14" t="s">
        <v>338</v>
      </c>
      <c r="S3" s="2"/>
    </row>
    <row r="4" spans="2:19">
      <c r="B4" s="1" t="s">
        <v>35</v>
      </c>
      <c r="C4" s="3">
        <v>6135</v>
      </c>
      <c r="D4" s="3">
        <v>1651</v>
      </c>
      <c r="G4" s="35" t="s">
        <v>330</v>
      </c>
      <c r="H4" s="3">
        <f>2748+1860</f>
        <v>4608</v>
      </c>
      <c r="I4" s="3">
        <f>2185+2066</f>
        <v>4251</v>
      </c>
      <c r="J4" s="3">
        <f>3902+2928</f>
        <v>6830</v>
      </c>
      <c r="K4" s="29">
        <f>SUM(H4:J4)</f>
        <v>15689</v>
      </c>
      <c r="L4" s="3">
        <v>4976</v>
      </c>
      <c r="M4" s="3">
        <f>1033+899</f>
        <v>1932</v>
      </c>
      <c r="N4" s="3">
        <v>4187</v>
      </c>
      <c r="O4" s="3">
        <f>SUM(L4:N4)</f>
        <v>11095</v>
      </c>
    </row>
    <row r="5" spans="2:19">
      <c r="B5" s="1" t="s">
        <v>36</v>
      </c>
      <c r="C5" s="3">
        <v>12834</v>
      </c>
      <c r="D5" s="3">
        <v>5385</v>
      </c>
      <c r="G5" s="35" t="s">
        <v>331</v>
      </c>
      <c r="H5" s="3">
        <f>367+300</f>
        <v>667</v>
      </c>
      <c r="I5" s="3">
        <v>319</v>
      </c>
      <c r="J5" s="3">
        <f>306+61</f>
        <v>367</v>
      </c>
      <c r="K5" s="29">
        <f>SUM(H5:J5)</f>
        <v>1353</v>
      </c>
      <c r="L5" s="3">
        <v>242</v>
      </c>
      <c r="M5" s="3">
        <v>22</v>
      </c>
      <c r="N5" s="3">
        <v>140</v>
      </c>
      <c r="O5" s="3">
        <f>SUM(L5:N5)</f>
        <v>404</v>
      </c>
    </row>
    <row r="6" spans="2:19">
      <c r="B6" s="1" t="s">
        <v>39</v>
      </c>
      <c r="C6" s="3">
        <v>4158</v>
      </c>
      <c r="D6" s="3">
        <v>2228</v>
      </c>
      <c r="G6" s="35" t="s">
        <v>332</v>
      </c>
      <c r="H6" s="3">
        <v>162</v>
      </c>
      <c r="I6" s="3">
        <v>98</v>
      </c>
      <c r="J6" s="3">
        <f>137</f>
        <v>137</v>
      </c>
      <c r="K6" s="29">
        <f>SUM(H6:J6)</f>
        <v>397</v>
      </c>
      <c r="L6" s="3">
        <v>215</v>
      </c>
      <c r="M6" s="3">
        <v>0</v>
      </c>
      <c r="N6" s="3">
        <v>59</v>
      </c>
      <c r="O6" s="3">
        <f>SUM(L6:N6)</f>
        <v>274</v>
      </c>
    </row>
    <row r="7" spans="2:19">
      <c r="B7" s="1" t="s">
        <v>40</v>
      </c>
      <c r="C7" s="3">
        <v>3443</v>
      </c>
      <c r="D7" s="3">
        <v>2487</v>
      </c>
      <c r="G7" s="35" t="s">
        <v>333</v>
      </c>
      <c r="H7" s="3">
        <v>257</v>
      </c>
      <c r="J7" s="3">
        <v>632</v>
      </c>
      <c r="K7" s="3">
        <f>SUM(H7:J7)</f>
        <v>889</v>
      </c>
      <c r="L7" s="3">
        <v>238</v>
      </c>
      <c r="M7" s="3">
        <v>0</v>
      </c>
      <c r="N7" s="3">
        <v>831</v>
      </c>
      <c r="O7" s="30">
        <f>SUM(L7:N7)</f>
        <v>1069</v>
      </c>
    </row>
    <row r="8" spans="2:19">
      <c r="B8" s="13" t="s">
        <v>41</v>
      </c>
      <c r="C8" s="3">
        <v>9180</v>
      </c>
      <c r="D8" s="3">
        <v>3950</v>
      </c>
      <c r="G8" s="34">
        <f>K8+O8</f>
        <v>31170</v>
      </c>
      <c r="H8" s="32"/>
      <c r="I8" s="32"/>
      <c r="J8" s="32"/>
      <c r="K8" s="3">
        <f>SUM(K4:K7)</f>
        <v>18328</v>
      </c>
      <c r="O8" s="3">
        <f>SUM(O4:O7)</f>
        <v>12842</v>
      </c>
    </row>
    <row r="9" spans="2:19">
      <c r="B9" s="13" t="s">
        <v>43</v>
      </c>
      <c r="C9" s="3">
        <v>6519</v>
      </c>
      <c r="D9" s="3">
        <v>2122</v>
      </c>
      <c r="G9" s="33"/>
      <c r="I9" s="32"/>
      <c r="J9" s="32"/>
      <c r="K9" s="3">
        <f>K8*100/G8</f>
        <v>58.800128328521012</v>
      </c>
      <c r="O9" s="3">
        <f>O8*100/G8</f>
        <v>41.199871671478988</v>
      </c>
    </row>
    <row r="10" spans="2:19">
      <c r="B10" s="13" t="s">
        <v>44</v>
      </c>
      <c r="C10" s="3">
        <v>1422</v>
      </c>
      <c r="D10" s="3">
        <v>1134</v>
      </c>
      <c r="G10" s="33"/>
      <c r="I10" s="32"/>
      <c r="J10" s="32"/>
      <c r="K10" s="32"/>
    </row>
    <row r="11" spans="2:19">
      <c r="B11" s="13" t="s">
        <v>45</v>
      </c>
      <c r="C11" s="3">
        <v>3461</v>
      </c>
      <c r="D11" s="3">
        <v>794</v>
      </c>
      <c r="G11" s="36" t="s">
        <v>2</v>
      </c>
      <c r="H11" s="3" t="s">
        <v>346</v>
      </c>
      <c r="I11" s="3" t="s">
        <v>347</v>
      </c>
      <c r="J11" s="3" t="s">
        <v>334</v>
      </c>
      <c r="K11" s="14" t="s">
        <v>335</v>
      </c>
      <c r="L11" s="3" t="s">
        <v>336</v>
      </c>
      <c r="M11" s="3" t="s">
        <v>349</v>
      </c>
      <c r="N11" s="3" t="s">
        <v>337</v>
      </c>
      <c r="O11" s="14" t="s">
        <v>338</v>
      </c>
    </row>
    <row r="12" spans="2:19">
      <c r="B12" s="13" t="s">
        <v>46</v>
      </c>
      <c r="C12" s="3">
        <v>3554</v>
      </c>
      <c r="D12" s="3">
        <v>2229</v>
      </c>
      <c r="G12" s="33" t="s">
        <v>339</v>
      </c>
      <c r="H12" s="3">
        <f>1441+591</f>
        <v>2032</v>
      </c>
      <c r="I12" s="32">
        <v>1062</v>
      </c>
      <c r="J12" s="32">
        <f>1282+345</f>
        <v>1627</v>
      </c>
      <c r="K12" s="29">
        <f t="shared" ref="K12:K18" si="0">SUM(H12:J12)</f>
        <v>4721</v>
      </c>
      <c r="L12" s="3">
        <v>1799</v>
      </c>
      <c r="M12" s="3">
        <v>260</v>
      </c>
      <c r="N12" s="3">
        <v>2506</v>
      </c>
      <c r="O12" s="3">
        <f t="shared" ref="O12:O18" si="1">SUM(L12:N12)</f>
        <v>4565</v>
      </c>
    </row>
    <row r="13" spans="2:19">
      <c r="B13" s="13" t="s">
        <v>47</v>
      </c>
      <c r="C13" s="3">
        <v>16318</v>
      </c>
      <c r="D13" s="3">
        <v>11525</v>
      </c>
      <c r="G13" s="33" t="s">
        <v>340</v>
      </c>
      <c r="H13" s="3">
        <v>176</v>
      </c>
      <c r="I13" s="32">
        <v>0</v>
      </c>
      <c r="J13" s="32">
        <v>12</v>
      </c>
      <c r="K13" s="3">
        <f t="shared" si="0"/>
        <v>188</v>
      </c>
      <c r="L13" s="3">
        <v>477</v>
      </c>
      <c r="M13" s="3">
        <v>0</v>
      </c>
      <c r="N13" s="3">
        <v>191</v>
      </c>
      <c r="O13" s="30">
        <f t="shared" si="1"/>
        <v>668</v>
      </c>
    </row>
    <row r="14" spans="2:19">
      <c r="B14" s="13" t="s">
        <v>48</v>
      </c>
      <c r="C14" s="3">
        <v>5459</v>
      </c>
      <c r="D14" s="3">
        <v>3547</v>
      </c>
      <c r="G14" s="33" t="s">
        <v>341</v>
      </c>
      <c r="H14" s="3">
        <v>272</v>
      </c>
      <c r="I14" s="32">
        <v>32</v>
      </c>
      <c r="J14" s="32">
        <f>223+16</f>
        <v>239</v>
      </c>
      <c r="K14" s="29">
        <f t="shared" si="0"/>
        <v>543</v>
      </c>
      <c r="L14" s="3">
        <v>125</v>
      </c>
      <c r="M14" s="3">
        <v>0</v>
      </c>
      <c r="N14" s="3">
        <v>133</v>
      </c>
      <c r="O14" s="3">
        <f t="shared" si="1"/>
        <v>258</v>
      </c>
    </row>
    <row r="15" spans="2:19">
      <c r="B15" s="13" t="s">
        <v>49</v>
      </c>
      <c r="C15" s="3">
        <v>1684</v>
      </c>
      <c r="D15" s="3">
        <v>1930</v>
      </c>
      <c r="G15" s="33" t="s">
        <v>342</v>
      </c>
      <c r="H15" s="3">
        <f>124+315</f>
        <v>439</v>
      </c>
      <c r="I15" s="32">
        <v>669</v>
      </c>
      <c r="J15" s="32">
        <v>192</v>
      </c>
      <c r="K15" s="29">
        <f t="shared" si="0"/>
        <v>1300</v>
      </c>
      <c r="L15" s="3">
        <v>228</v>
      </c>
      <c r="M15" s="3">
        <v>0</v>
      </c>
      <c r="N15" s="3">
        <v>438</v>
      </c>
      <c r="O15" s="3">
        <f t="shared" si="1"/>
        <v>666</v>
      </c>
    </row>
    <row r="16" spans="2:19">
      <c r="B16" s="13" t="s">
        <v>50</v>
      </c>
      <c r="C16" s="3">
        <v>3932</v>
      </c>
      <c r="D16" s="3">
        <v>1184</v>
      </c>
      <c r="G16" s="33" t="s">
        <v>343</v>
      </c>
      <c r="H16" s="3">
        <f>2432+2627</f>
        <v>5059</v>
      </c>
      <c r="I16" s="32">
        <v>4043</v>
      </c>
      <c r="J16" s="32">
        <f>6845+3961</f>
        <v>10806</v>
      </c>
      <c r="K16" s="29">
        <f t="shared" si="0"/>
        <v>19908</v>
      </c>
      <c r="L16" s="3">
        <v>5929</v>
      </c>
      <c r="M16" s="3">
        <v>1464</v>
      </c>
      <c r="N16" s="3">
        <v>9144</v>
      </c>
      <c r="O16" s="3">
        <f t="shared" si="1"/>
        <v>16537</v>
      </c>
    </row>
    <row r="17" spans="2:15">
      <c r="B17" s="13" t="s">
        <v>51</v>
      </c>
      <c r="C17" s="3">
        <v>3939</v>
      </c>
      <c r="D17" s="3">
        <v>1296</v>
      </c>
      <c r="G17" s="33" t="s">
        <v>344</v>
      </c>
      <c r="H17" s="3">
        <v>819</v>
      </c>
      <c r="I17" s="32">
        <v>324</v>
      </c>
      <c r="J17" s="32">
        <f>183+135</f>
        <v>318</v>
      </c>
      <c r="K17" s="29">
        <f t="shared" si="0"/>
        <v>1461</v>
      </c>
      <c r="L17" s="3">
        <v>674</v>
      </c>
      <c r="M17" s="3">
        <v>0</v>
      </c>
      <c r="N17" s="3">
        <v>575</v>
      </c>
      <c r="O17" s="3">
        <f t="shared" si="1"/>
        <v>1249</v>
      </c>
    </row>
    <row r="18" spans="2:15">
      <c r="B18" s="13" t="s">
        <v>52</v>
      </c>
      <c r="C18" s="3">
        <v>6612</v>
      </c>
      <c r="D18" s="3">
        <v>2462</v>
      </c>
      <c r="G18" s="33" t="s">
        <v>345</v>
      </c>
      <c r="H18" s="3">
        <f>519+712</f>
        <v>1231</v>
      </c>
      <c r="I18" s="32">
        <f>592+316</f>
        <v>908</v>
      </c>
      <c r="J18" s="32">
        <f>174+241</f>
        <v>415</v>
      </c>
      <c r="K18" s="29">
        <f t="shared" si="0"/>
        <v>2554</v>
      </c>
      <c r="L18" s="3">
        <v>1047</v>
      </c>
      <c r="M18" s="3">
        <v>113</v>
      </c>
      <c r="N18" s="3">
        <v>357</v>
      </c>
      <c r="O18" s="3">
        <f t="shared" si="1"/>
        <v>1517</v>
      </c>
    </row>
    <row r="19" spans="2:15">
      <c r="B19" s="13" t="s">
        <v>53</v>
      </c>
      <c r="C19" s="3">
        <v>14059</v>
      </c>
      <c r="D19" s="3">
        <v>7508</v>
      </c>
      <c r="G19" s="34">
        <f>K19+O19</f>
        <v>56135</v>
      </c>
      <c r="I19" s="32"/>
      <c r="J19" s="32"/>
      <c r="K19" s="3">
        <f>SUM(K12:K18)</f>
        <v>30675</v>
      </c>
      <c r="O19" s="3">
        <f>SUM(O12:O18)</f>
        <v>25460</v>
      </c>
    </row>
    <row r="20" spans="2:15">
      <c r="B20" s="13" t="s">
        <v>54</v>
      </c>
      <c r="C20" s="3">
        <v>2145</v>
      </c>
      <c r="D20" s="3">
        <v>869</v>
      </c>
      <c r="G20" s="33"/>
      <c r="I20" s="32"/>
      <c r="J20" s="32"/>
      <c r="K20" s="3">
        <f>K19*100/G19</f>
        <v>54.645052106528901</v>
      </c>
      <c r="O20" s="3">
        <f>O19*100/G19</f>
        <v>45.354947893471099</v>
      </c>
    </row>
    <row r="21" spans="2:15">
      <c r="B21" s="13" t="s">
        <v>55</v>
      </c>
      <c r="C21" s="3">
        <v>4574</v>
      </c>
      <c r="D21" s="3">
        <v>1347</v>
      </c>
    </row>
    <row r="22" spans="2:15">
      <c r="B22" s="13" t="s">
        <v>56</v>
      </c>
      <c r="C22" s="3">
        <v>2892</v>
      </c>
      <c r="D22" s="3">
        <v>1136</v>
      </c>
      <c r="G22" s="36" t="s">
        <v>4</v>
      </c>
      <c r="H22" s="3" t="s">
        <v>346</v>
      </c>
      <c r="I22" s="32" t="s">
        <v>347</v>
      </c>
      <c r="J22" s="32" t="s">
        <v>348</v>
      </c>
      <c r="K22" s="25" t="s">
        <v>335</v>
      </c>
      <c r="L22" s="3" t="s">
        <v>336</v>
      </c>
      <c r="M22" s="3" t="s">
        <v>349</v>
      </c>
      <c r="N22" s="3" t="s">
        <v>337</v>
      </c>
      <c r="O22" s="14" t="s">
        <v>338</v>
      </c>
    </row>
    <row r="23" spans="2:15">
      <c r="B23" s="13" t="s">
        <v>57</v>
      </c>
      <c r="C23" s="3">
        <v>4757</v>
      </c>
      <c r="D23" s="3">
        <v>1755</v>
      </c>
      <c r="G23" s="33" t="s">
        <v>5</v>
      </c>
      <c r="H23" s="3">
        <v>8546</v>
      </c>
      <c r="I23" s="32">
        <v>5184</v>
      </c>
      <c r="J23" s="32">
        <v>6362</v>
      </c>
      <c r="K23" s="32">
        <f t="shared" ref="K23:K31" si="2">SUM(H23:J23)</f>
        <v>20092</v>
      </c>
      <c r="L23" s="3">
        <v>6454</v>
      </c>
      <c r="M23" s="3">
        <v>5662</v>
      </c>
      <c r="N23" s="3">
        <v>8342</v>
      </c>
      <c r="O23" s="30">
        <f t="shared" ref="O23:O31" si="3">SUM(L23:N23)</f>
        <v>20458</v>
      </c>
    </row>
    <row r="24" spans="2:15">
      <c r="B24" s="13" t="s">
        <v>58</v>
      </c>
      <c r="C24" s="3">
        <v>14842</v>
      </c>
      <c r="D24" s="3">
        <v>8212</v>
      </c>
      <c r="G24" s="33" t="s">
        <v>350</v>
      </c>
      <c r="H24" s="3">
        <v>5522</v>
      </c>
      <c r="I24" s="32">
        <v>2472</v>
      </c>
      <c r="J24" s="32">
        <v>2790</v>
      </c>
      <c r="K24" s="29">
        <f t="shared" si="2"/>
        <v>10784</v>
      </c>
      <c r="L24" s="3">
        <v>4695</v>
      </c>
      <c r="M24" s="3">
        <v>4014</v>
      </c>
      <c r="N24" s="3">
        <v>1859</v>
      </c>
      <c r="O24" s="3">
        <f t="shared" si="3"/>
        <v>10568</v>
      </c>
    </row>
    <row r="25" spans="2:15">
      <c r="B25" s="13" t="s">
        <v>59</v>
      </c>
      <c r="C25" s="3">
        <v>4112</v>
      </c>
      <c r="D25" s="3">
        <v>1505</v>
      </c>
      <c r="G25" s="33" t="s">
        <v>351</v>
      </c>
      <c r="H25" s="3">
        <v>336</v>
      </c>
      <c r="I25" s="32">
        <v>287</v>
      </c>
      <c r="J25" s="32">
        <v>142</v>
      </c>
      <c r="K25" s="32">
        <f t="shared" si="2"/>
        <v>765</v>
      </c>
      <c r="L25" s="3">
        <v>452</v>
      </c>
      <c r="M25" s="3">
        <v>481</v>
      </c>
      <c r="N25" s="3">
        <v>202</v>
      </c>
      <c r="O25" s="30">
        <f t="shared" si="3"/>
        <v>1135</v>
      </c>
    </row>
    <row r="26" spans="2:15">
      <c r="B26" s="13" t="s">
        <v>60</v>
      </c>
      <c r="C26" s="3">
        <v>8478</v>
      </c>
      <c r="D26" s="3">
        <v>6053</v>
      </c>
      <c r="G26" s="33" t="s">
        <v>352</v>
      </c>
      <c r="H26" s="3">
        <v>655</v>
      </c>
      <c r="I26" s="32">
        <v>437</v>
      </c>
      <c r="J26" s="32">
        <v>924</v>
      </c>
      <c r="K26" s="29">
        <f t="shared" si="2"/>
        <v>2016</v>
      </c>
      <c r="L26" s="3">
        <v>1108</v>
      </c>
      <c r="O26" s="3">
        <f t="shared" si="3"/>
        <v>1108</v>
      </c>
    </row>
    <row r="27" spans="2:15">
      <c r="B27" s="13" t="s">
        <v>61</v>
      </c>
      <c r="C27" s="3">
        <v>3702</v>
      </c>
      <c r="D27" s="3">
        <v>2546</v>
      </c>
      <c r="G27" s="33" t="s">
        <v>354</v>
      </c>
      <c r="H27" s="3">
        <v>73</v>
      </c>
      <c r="I27" s="32">
        <v>4</v>
      </c>
      <c r="J27" s="32">
        <v>191</v>
      </c>
      <c r="K27" s="29">
        <f t="shared" si="2"/>
        <v>268</v>
      </c>
      <c r="L27" s="3">
        <v>45</v>
      </c>
      <c r="M27" s="3">
        <v>91</v>
      </c>
      <c r="N27" s="3">
        <v>129</v>
      </c>
      <c r="O27" s="3">
        <f t="shared" si="3"/>
        <v>265</v>
      </c>
    </row>
    <row r="28" spans="2:15">
      <c r="B28" s="13" t="s">
        <v>62</v>
      </c>
      <c r="C28" s="3">
        <v>26973</v>
      </c>
      <c r="D28" s="3">
        <v>20664</v>
      </c>
      <c r="G28" s="33" t="s">
        <v>148</v>
      </c>
      <c r="H28" s="3">
        <v>677</v>
      </c>
      <c r="I28" s="32">
        <v>287</v>
      </c>
      <c r="J28" s="32">
        <v>222</v>
      </c>
      <c r="K28" s="29">
        <f t="shared" si="2"/>
        <v>1186</v>
      </c>
      <c r="L28" s="3">
        <v>216</v>
      </c>
      <c r="M28" s="3">
        <v>313</v>
      </c>
      <c r="N28" s="3">
        <v>483</v>
      </c>
      <c r="O28" s="3">
        <f t="shared" si="3"/>
        <v>1012</v>
      </c>
    </row>
    <row r="29" spans="2:15">
      <c r="B29" s="13" t="s">
        <v>63</v>
      </c>
      <c r="C29" s="3">
        <v>18078</v>
      </c>
      <c r="D29" s="3">
        <v>15739</v>
      </c>
      <c r="G29" s="33" t="s">
        <v>355</v>
      </c>
      <c r="H29" s="3">
        <v>1512</v>
      </c>
      <c r="I29" s="3">
        <v>512</v>
      </c>
      <c r="J29" s="3">
        <v>1167</v>
      </c>
      <c r="K29" s="29">
        <f t="shared" si="2"/>
        <v>3191</v>
      </c>
      <c r="L29" s="3">
        <v>940</v>
      </c>
      <c r="N29" s="3">
        <v>577</v>
      </c>
      <c r="O29" s="3">
        <f t="shared" si="3"/>
        <v>1517</v>
      </c>
    </row>
    <row r="30" spans="2:15">
      <c r="C30" s="3">
        <f>SUM(C4:C29)</f>
        <v>193262</v>
      </c>
      <c r="D30" s="3">
        <f>SUM(D4:D29)</f>
        <v>111258</v>
      </c>
      <c r="E30" s="1">
        <f>SUM(C30:D30)</f>
        <v>304520</v>
      </c>
      <c r="G30" s="35" t="s">
        <v>356</v>
      </c>
      <c r="H30" s="3">
        <v>356</v>
      </c>
      <c r="J30" s="3">
        <v>187</v>
      </c>
      <c r="K30" s="3">
        <f t="shared" si="2"/>
        <v>543</v>
      </c>
      <c r="L30" s="3">
        <v>321</v>
      </c>
      <c r="M30" s="3">
        <v>17</v>
      </c>
      <c r="N30" s="3">
        <v>439</v>
      </c>
      <c r="O30" s="30">
        <f t="shared" si="3"/>
        <v>777</v>
      </c>
    </row>
    <row r="31" spans="2:15">
      <c r="C31" s="14">
        <f>(C30*100)/E30</f>
        <v>63.464468672008408</v>
      </c>
      <c r="D31" s="14">
        <f>100-C31</f>
        <v>36.535531327991592</v>
      </c>
      <c r="G31" s="35" t="s">
        <v>357</v>
      </c>
      <c r="H31" s="3">
        <v>1124</v>
      </c>
      <c r="I31" s="3">
        <v>1517</v>
      </c>
      <c r="J31" s="3">
        <v>642</v>
      </c>
      <c r="K31" s="29">
        <f t="shared" si="2"/>
        <v>3283</v>
      </c>
      <c r="L31" s="3">
        <v>668</v>
      </c>
      <c r="N31" s="3">
        <v>2477</v>
      </c>
      <c r="O31" s="3">
        <f t="shared" si="3"/>
        <v>3145</v>
      </c>
    </row>
    <row r="32" spans="2:15">
      <c r="G32" s="34">
        <f>K32+O32</f>
        <v>82113</v>
      </c>
      <c r="K32" s="3">
        <f>SUM(K23:K31)</f>
        <v>42128</v>
      </c>
      <c r="O32" s="3">
        <f>SUM(O23:O31)</f>
        <v>39985</v>
      </c>
    </row>
    <row r="33" spans="2:15">
      <c r="B33" s="2" t="s">
        <v>11</v>
      </c>
      <c r="C33" s="3" t="s">
        <v>37</v>
      </c>
      <c r="D33" s="3" t="s">
        <v>38</v>
      </c>
      <c r="K33" s="3">
        <f>K32*100/G32</f>
        <v>51.304909088694849</v>
      </c>
      <c r="O33" s="3">
        <f>O32*100/G32</f>
        <v>48.695090911305151</v>
      </c>
    </row>
    <row r="34" spans="2:15">
      <c r="B34" s="13" t="s">
        <v>66</v>
      </c>
      <c r="C34" s="3">
        <v>933</v>
      </c>
      <c r="D34" s="3">
        <v>415</v>
      </c>
    </row>
    <row r="35" spans="2:15">
      <c r="B35" s="13" t="s">
        <v>42</v>
      </c>
      <c r="C35" s="3">
        <v>62265</v>
      </c>
      <c r="D35" s="15">
        <v>35284</v>
      </c>
      <c r="E35" s="13"/>
      <c r="G35" s="34" t="s">
        <v>6</v>
      </c>
      <c r="H35" s="3" t="s">
        <v>346</v>
      </c>
      <c r="I35" s="32" t="s">
        <v>347</v>
      </c>
      <c r="J35" s="32" t="s">
        <v>348</v>
      </c>
      <c r="K35" s="25" t="s">
        <v>335</v>
      </c>
      <c r="L35" s="3" t="s">
        <v>336</v>
      </c>
      <c r="M35" s="3" t="s">
        <v>349</v>
      </c>
      <c r="N35" s="3" t="s">
        <v>337</v>
      </c>
      <c r="O35" s="14" t="s">
        <v>338</v>
      </c>
    </row>
    <row r="36" spans="2:15">
      <c r="B36" s="13" t="s">
        <v>67</v>
      </c>
      <c r="C36" s="3">
        <v>149</v>
      </c>
      <c r="D36" s="15">
        <v>93</v>
      </c>
      <c r="E36" s="13"/>
      <c r="F36" s="13"/>
      <c r="G36" s="35" t="s">
        <v>358</v>
      </c>
      <c r="H36" s="3">
        <v>766</v>
      </c>
      <c r="I36" s="3">
        <v>944</v>
      </c>
      <c r="J36" s="3">
        <v>776</v>
      </c>
      <c r="K36" s="29">
        <f t="shared" ref="K36:K44" si="4">SUM(H36:J36)</f>
        <v>2486</v>
      </c>
      <c r="L36" s="3">
        <v>857</v>
      </c>
      <c r="M36" s="3">
        <v>339</v>
      </c>
      <c r="N36" s="3">
        <v>546</v>
      </c>
      <c r="O36" s="3">
        <f t="shared" ref="O36:O44" si="5">SUM(L36:N36)</f>
        <v>1742</v>
      </c>
    </row>
    <row r="37" spans="2:15">
      <c r="B37" s="13" t="s">
        <v>68</v>
      </c>
      <c r="C37" s="3">
        <v>7414</v>
      </c>
      <c r="D37" s="15">
        <v>7905</v>
      </c>
      <c r="E37" s="13"/>
      <c r="F37" s="13"/>
      <c r="G37" s="35" t="s">
        <v>359</v>
      </c>
      <c r="H37" s="3">
        <v>5109</v>
      </c>
      <c r="I37" s="3">
        <v>4644</v>
      </c>
      <c r="J37" s="3">
        <v>6250</v>
      </c>
      <c r="K37" s="29">
        <f t="shared" si="4"/>
        <v>16003</v>
      </c>
      <c r="L37" s="3">
        <v>5484</v>
      </c>
      <c r="M37" s="3">
        <v>5136</v>
      </c>
      <c r="N37" s="3">
        <v>2219</v>
      </c>
      <c r="O37" s="3">
        <f t="shared" si="5"/>
        <v>12839</v>
      </c>
    </row>
    <row r="38" spans="2:15">
      <c r="B38" s="13" t="s">
        <v>69</v>
      </c>
      <c r="C38" s="3">
        <v>57055</v>
      </c>
      <c r="D38" s="15">
        <v>55633</v>
      </c>
      <c r="E38" s="13"/>
      <c r="F38" s="13"/>
      <c r="G38" s="35" t="s">
        <v>360</v>
      </c>
      <c r="H38" s="3">
        <v>744</v>
      </c>
      <c r="I38" s="3">
        <v>408</v>
      </c>
      <c r="J38" s="3">
        <v>1595</v>
      </c>
      <c r="K38" s="29">
        <f t="shared" si="4"/>
        <v>2747</v>
      </c>
      <c r="L38" s="3">
        <v>703</v>
      </c>
      <c r="M38" s="3">
        <v>414</v>
      </c>
      <c r="N38" s="3">
        <v>79</v>
      </c>
      <c r="O38" s="3">
        <f t="shared" si="5"/>
        <v>1196</v>
      </c>
    </row>
    <row r="39" spans="2:15">
      <c r="B39" s="13" t="s">
        <v>70</v>
      </c>
      <c r="C39" s="3">
        <v>2577</v>
      </c>
      <c r="D39" s="15">
        <v>2701</v>
      </c>
      <c r="E39" s="13"/>
      <c r="F39" s="13"/>
      <c r="G39" s="35" t="s">
        <v>361</v>
      </c>
      <c r="H39" s="3">
        <v>347</v>
      </c>
      <c r="I39" s="3">
        <v>600</v>
      </c>
      <c r="J39" s="3">
        <v>174</v>
      </c>
      <c r="K39" s="29">
        <f t="shared" si="4"/>
        <v>1121</v>
      </c>
      <c r="L39" s="3">
        <v>685</v>
      </c>
      <c r="M39" s="3">
        <v>86</v>
      </c>
      <c r="N39" s="3">
        <v>234</v>
      </c>
      <c r="O39" s="3">
        <f t="shared" si="5"/>
        <v>1005</v>
      </c>
    </row>
    <row r="40" spans="2:15">
      <c r="B40" s="13" t="s">
        <v>71</v>
      </c>
      <c r="C40" s="3">
        <v>4535</v>
      </c>
      <c r="D40" s="15">
        <v>3077</v>
      </c>
      <c r="E40" s="13"/>
      <c r="F40" s="13"/>
      <c r="G40" s="35" t="s">
        <v>362</v>
      </c>
      <c r="H40" s="3">
        <v>1918</v>
      </c>
      <c r="I40" s="3">
        <v>997</v>
      </c>
      <c r="J40" s="3">
        <v>973</v>
      </c>
      <c r="K40" s="29">
        <f t="shared" si="4"/>
        <v>3888</v>
      </c>
      <c r="L40" s="3">
        <v>1387</v>
      </c>
      <c r="M40" s="3">
        <v>19</v>
      </c>
      <c r="N40" s="3">
        <v>304</v>
      </c>
      <c r="O40" s="3">
        <f t="shared" si="5"/>
        <v>1710</v>
      </c>
    </row>
    <row r="41" spans="2:15">
      <c r="B41" s="13" t="s">
        <v>72</v>
      </c>
      <c r="C41" s="3">
        <v>5886</v>
      </c>
      <c r="D41" s="15">
        <v>3264</v>
      </c>
      <c r="E41" s="13"/>
      <c r="F41" s="13"/>
      <c r="G41" s="35" t="s">
        <v>363</v>
      </c>
      <c r="H41" s="3">
        <v>689</v>
      </c>
      <c r="I41" s="3">
        <v>1337</v>
      </c>
      <c r="J41" s="3">
        <v>687</v>
      </c>
      <c r="K41" s="29">
        <f t="shared" si="4"/>
        <v>2713</v>
      </c>
      <c r="L41" s="3">
        <v>776</v>
      </c>
      <c r="M41" s="3">
        <v>274</v>
      </c>
      <c r="N41" s="3">
        <v>16</v>
      </c>
      <c r="O41" s="3">
        <f t="shared" si="5"/>
        <v>1066</v>
      </c>
    </row>
    <row r="42" spans="2:15">
      <c r="B42" s="13" t="s">
        <v>73</v>
      </c>
      <c r="C42" s="3">
        <v>3062</v>
      </c>
      <c r="D42" s="15">
        <v>2222</v>
      </c>
      <c r="E42" s="13"/>
      <c r="F42" s="13"/>
      <c r="G42" s="35" t="s">
        <v>364</v>
      </c>
      <c r="H42" s="3">
        <v>1262</v>
      </c>
      <c r="I42" s="3">
        <v>467</v>
      </c>
      <c r="J42" s="3">
        <v>137</v>
      </c>
      <c r="K42" s="29">
        <f t="shared" si="4"/>
        <v>1866</v>
      </c>
      <c r="L42" s="3">
        <v>762</v>
      </c>
      <c r="O42" s="3">
        <f t="shared" si="5"/>
        <v>762</v>
      </c>
    </row>
    <row r="43" spans="2:15">
      <c r="B43" s="13" t="s">
        <v>74</v>
      </c>
      <c r="C43" s="3">
        <v>2607</v>
      </c>
      <c r="D43" s="15">
        <v>1813</v>
      </c>
      <c r="E43" s="13"/>
      <c r="F43" s="13"/>
      <c r="G43" s="35" t="s">
        <v>365</v>
      </c>
      <c r="H43" s="3">
        <v>1391</v>
      </c>
      <c r="I43" s="3">
        <v>637</v>
      </c>
      <c r="J43" s="3">
        <v>800</v>
      </c>
      <c r="K43" s="29">
        <f t="shared" si="4"/>
        <v>2828</v>
      </c>
      <c r="L43" s="3">
        <v>763</v>
      </c>
      <c r="M43" s="3">
        <v>337</v>
      </c>
      <c r="N43" s="3">
        <v>435</v>
      </c>
      <c r="O43" s="3">
        <f t="shared" si="5"/>
        <v>1535</v>
      </c>
    </row>
    <row r="44" spans="2:15">
      <c r="B44" s="13" t="s">
        <v>75</v>
      </c>
      <c r="C44" s="3">
        <v>23807</v>
      </c>
      <c r="D44" s="15">
        <v>8179</v>
      </c>
      <c r="E44" s="13"/>
      <c r="F44" s="13"/>
      <c r="G44" s="35" t="s">
        <v>366</v>
      </c>
      <c r="H44" s="3">
        <v>2928</v>
      </c>
      <c r="I44" s="3">
        <v>2946</v>
      </c>
      <c r="J44" s="3">
        <v>1344</v>
      </c>
      <c r="K44" s="29">
        <f t="shared" si="4"/>
        <v>7218</v>
      </c>
      <c r="L44" s="3">
        <v>2890</v>
      </c>
      <c r="M44" s="3">
        <v>1853</v>
      </c>
      <c r="N44" s="3">
        <v>181</v>
      </c>
      <c r="O44" s="3">
        <f t="shared" si="5"/>
        <v>4924</v>
      </c>
    </row>
    <row r="45" spans="2:15">
      <c r="B45" s="13" t="s">
        <v>76</v>
      </c>
      <c r="C45" s="3">
        <v>2958</v>
      </c>
      <c r="D45" s="15">
        <v>2988</v>
      </c>
      <c r="E45" s="13"/>
      <c r="F45" s="13"/>
      <c r="G45" s="34">
        <f>K45+O45</f>
        <v>67649</v>
      </c>
      <c r="K45" s="3">
        <f>SUM(K36:K44)</f>
        <v>40870</v>
      </c>
      <c r="O45" s="3">
        <f>SUM(O36:O44)</f>
        <v>26779</v>
      </c>
    </row>
    <row r="46" spans="2:15">
      <c r="C46" s="3">
        <f>SUM(C34:C45)</f>
        <v>173248</v>
      </c>
      <c r="D46" s="3">
        <f>SUM(D34:D45)</f>
        <v>123574</v>
      </c>
      <c r="E46" s="1">
        <f>SUM(C46:D46)</f>
        <v>296822</v>
      </c>
      <c r="K46" s="3">
        <f>K45*100/G45</f>
        <v>60.414788097385035</v>
      </c>
      <c r="O46" s="3">
        <f>O45*100/G45</f>
        <v>39.585211902614965</v>
      </c>
    </row>
    <row r="47" spans="2:15">
      <c r="B47" s="13"/>
      <c r="C47" s="14">
        <f>(C46*100)/E46</f>
        <v>58.367641212578583</v>
      </c>
      <c r="D47" s="14">
        <f>100-C47</f>
        <v>41.632358787421417</v>
      </c>
    </row>
    <row r="48" spans="2:15">
      <c r="B48" s="13"/>
      <c r="G48" s="34" t="s">
        <v>8</v>
      </c>
      <c r="H48" s="3" t="s">
        <v>346</v>
      </c>
      <c r="I48" s="32" t="s">
        <v>347</v>
      </c>
      <c r="J48" s="32" t="s">
        <v>348</v>
      </c>
      <c r="K48" s="25" t="s">
        <v>335</v>
      </c>
      <c r="L48" s="3" t="s">
        <v>336</v>
      </c>
      <c r="M48" s="3" t="s">
        <v>349</v>
      </c>
      <c r="N48" s="3" t="s">
        <v>337</v>
      </c>
      <c r="O48" s="14" t="s">
        <v>338</v>
      </c>
    </row>
    <row r="49" spans="1:15">
      <c r="B49" s="18" t="s">
        <v>12</v>
      </c>
      <c r="C49" s="3" t="s">
        <v>37</v>
      </c>
      <c r="D49" s="3" t="s">
        <v>38</v>
      </c>
      <c r="G49" s="35" t="s">
        <v>367</v>
      </c>
      <c r="H49" s="3">
        <v>1800</v>
      </c>
      <c r="I49" s="3">
        <v>812</v>
      </c>
      <c r="J49" s="3">
        <v>739</v>
      </c>
      <c r="K49" s="29">
        <f t="shared" ref="K49:K63" si="6">SUM(H49:J49)</f>
        <v>3351</v>
      </c>
      <c r="L49" s="3">
        <v>391</v>
      </c>
      <c r="M49" s="3">
        <v>463</v>
      </c>
      <c r="N49" s="3">
        <v>941</v>
      </c>
      <c r="O49" s="3">
        <f t="shared" ref="O49:O63" si="7">SUM(L49:N49)</f>
        <v>1795</v>
      </c>
    </row>
    <row r="50" spans="1:15">
      <c r="B50" s="13" t="s">
        <v>78</v>
      </c>
      <c r="C50" s="15">
        <v>13938</v>
      </c>
      <c r="D50" s="15">
        <v>14617</v>
      </c>
      <c r="E50" s="15"/>
      <c r="G50" s="35" t="s">
        <v>368</v>
      </c>
      <c r="H50" s="3">
        <v>11116</v>
      </c>
      <c r="I50" s="3">
        <v>5695</v>
      </c>
      <c r="J50" s="3">
        <v>3452</v>
      </c>
      <c r="K50" s="29">
        <f t="shared" si="6"/>
        <v>20263</v>
      </c>
      <c r="L50" s="3">
        <v>4470</v>
      </c>
      <c r="M50" s="3">
        <v>2559</v>
      </c>
      <c r="N50" s="3">
        <v>3275</v>
      </c>
      <c r="O50" s="3">
        <f t="shared" si="7"/>
        <v>10304</v>
      </c>
    </row>
    <row r="51" spans="1:15">
      <c r="B51" s="13" t="s">
        <v>79</v>
      </c>
      <c r="C51" s="3">
        <v>10364</v>
      </c>
      <c r="D51" s="15">
        <v>6715</v>
      </c>
      <c r="E51" s="15"/>
      <c r="F51" s="13"/>
      <c r="G51" s="35" t="s">
        <v>369</v>
      </c>
      <c r="H51" s="3">
        <v>580</v>
      </c>
      <c r="I51" s="3">
        <v>295</v>
      </c>
      <c r="J51" s="3">
        <v>493</v>
      </c>
      <c r="K51" s="29">
        <f t="shared" si="6"/>
        <v>1368</v>
      </c>
      <c r="L51" s="3">
        <v>356</v>
      </c>
      <c r="N51" s="3">
        <v>600</v>
      </c>
      <c r="O51" s="3">
        <f t="shared" si="7"/>
        <v>956</v>
      </c>
    </row>
    <row r="52" spans="1:15">
      <c r="B52" s="13" t="s">
        <v>80</v>
      </c>
      <c r="C52" s="3">
        <v>27688</v>
      </c>
      <c r="D52" s="15">
        <v>15076</v>
      </c>
      <c r="E52" s="15"/>
      <c r="F52" s="13"/>
      <c r="G52" s="35" t="s">
        <v>370</v>
      </c>
      <c r="H52" s="3">
        <v>917</v>
      </c>
      <c r="I52" s="3">
        <v>248</v>
      </c>
      <c r="J52" s="3">
        <v>420</v>
      </c>
      <c r="K52" s="29">
        <f t="shared" si="6"/>
        <v>1585</v>
      </c>
      <c r="L52" s="3">
        <v>1040</v>
      </c>
      <c r="M52" s="3">
        <v>30</v>
      </c>
      <c r="N52" s="3">
        <v>267</v>
      </c>
      <c r="O52" s="3">
        <f t="shared" si="7"/>
        <v>1337</v>
      </c>
    </row>
    <row r="53" spans="1:15">
      <c r="B53" s="13" t="s">
        <v>81</v>
      </c>
      <c r="C53" s="3">
        <v>40570</v>
      </c>
      <c r="D53" s="15">
        <v>18306</v>
      </c>
      <c r="E53" s="15"/>
      <c r="F53" s="13"/>
      <c r="G53" s="35" t="s">
        <v>371</v>
      </c>
      <c r="H53" s="3">
        <v>2766</v>
      </c>
      <c r="I53" s="3">
        <v>593</v>
      </c>
      <c r="J53" s="3">
        <v>1538</v>
      </c>
      <c r="K53" s="29">
        <f t="shared" si="6"/>
        <v>4897</v>
      </c>
      <c r="L53" s="3">
        <v>1846</v>
      </c>
      <c r="M53" s="3">
        <v>1029</v>
      </c>
      <c r="N53" s="3">
        <v>1682</v>
      </c>
      <c r="O53" s="3">
        <f t="shared" si="7"/>
        <v>4557</v>
      </c>
    </row>
    <row r="54" spans="1:15">
      <c r="B54" s="13" t="s">
        <v>82</v>
      </c>
      <c r="C54" s="3">
        <v>3671</v>
      </c>
      <c r="D54" s="15">
        <v>2005</v>
      </c>
      <c r="E54" s="15"/>
      <c r="F54" s="13"/>
      <c r="G54" s="35" t="s">
        <v>9</v>
      </c>
      <c r="H54" s="3">
        <v>10549</v>
      </c>
      <c r="I54" s="3">
        <v>4478</v>
      </c>
      <c r="J54" s="3">
        <v>5583</v>
      </c>
      <c r="K54" s="29">
        <f t="shared" si="6"/>
        <v>20610</v>
      </c>
      <c r="L54" s="3">
        <v>4867</v>
      </c>
      <c r="M54" s="3">
        <v>1789</v>
      </c>
      <c r="N54" s="3">
        <v>3904</v>
      </c>
      <c r="O54" s="3">
        <f t="shared" si="7"/>
        <v>10560</v>
      </c>
    </row>
    <row r="55" spans="1:15">
      <c r="B55" s="13" t="s">
        <v>83</v>
      </c>
      <c r="C55" s="3">
        <v>17080</v>
      </c>
      <c r="D55" s="15">
        <v>9683</v>
      </c>
      <c r="E55" s="15"/>
      <c r="F55" s="13"/>
      <c r="G55" s="35" t="s">
        <v>353</v>
      </c>
      <c r="H55" s="3">
        <v>4976</v>
      </c>
      <c r="I55" s="3">
        <v>1072</v>
      </c>
      <c r="J55" s="3">
        <v>4361</v>
      </c>
      <c r="K55" s="32">
        <f t="shared" si="6"/>
        <v>10409</v>
      </c>
      <c r="L55" s="3">
        <v>5611</v>
      </c>
      <c r="M55" s="3">
        <v>4640</v>
      </c>
      <c r="N55" s="3">
        <v>2954</v>
      </c>
      <c r="O55" s="30">
        <f t="shared" si="7"/>
        <v>13205</v>
      </c>
    </row>
    <row r="56" spans="1:15">
      <c r="B56" s="13" t="s">
        <v>84</v>
      </c>
      <c r="C56" s="3">
        <v>32738</v>
      </c>
      <c r="D56" s="15">
        <v>16971</v>
      </c>
      <c r="E56" s="15"/>
      <c r="F56" s="13"/>
      <c r="G56" s="35" t="s">
        <v>372</v>
      </c>
      <c r="H56" s="3">
        <v>664</v>
      </c>
      <c r="I56" s="3">
        <v>89</v>
      </c>
      <c r="J56" s="3">
        <v>267</v>
      </c>
      <c r="K56" s="32">
        <f t="shared" si="6"/>
        <v>1020</v>
      </c>
      <c r="L56" s="3">
        <v>285</v>
      </c>
      <c r="M56" s="3">
        <v>23</v>
      </c>
      <c r="N56" s="3">
        <v>760</v>
      </c>
      <c r="O56" s="30">
        <f t="shared" si="7"/>
        <v>1068</v>
      </c>
    </row>
    <row r="57" spans="1:15">
      <c r="B57" s="13" t="s">
        <v>85</v>
      </c>
      <c r="C57" s="3">
        <v>83262</v>
      </c>
      <c r="D57" s="3">
        <v>50844</v>
      </c>
      <c r="E57" s="3"/>
      <c r="G57" s="35" t="s">
        <v>373</v>
      </c>
      <c r="H57" s="3">
        <v>900</v>
      </c>
      <c r="I57" s="3">
        <v>610</v>
      </c>
      <c r="J57" s="3">
        <v>1870</v>
      </c>
      <c r="K57" s="29">
        <f t="shared" si="6"/>
        <v>3380</v>
      </c>
      <c r="L57" s="3">
        <v>181</v>
      </c>
      <c r="M57" s="3">
        <v>674</v>
      </c>
      <c r="N57" s="3">
        <v>306</v>
      </c>
      <c r="O57" s="3">
        <f t="shared" si="7"/>
        <v>1161</v>
      </c>
    </row>
    <row r="58" spans="1:15">
      <c r="B58" s="13"/>
      <c r="C58" s="3">
        <f>SUM(C50:C57)</f>
        <v>229311</v>
      </c>
      <c r="D58" s="3">
        <f>SUM(D50:D57)</f>
        <v>134217</v>
      </c>
      <c r="E58" s="3">
        <f>SUM(C58:D58)</f>
        <v>363528</v>
      </c>
      <c r="G58" s="35" t="s">
        <v>374</v>
      </c>
      <c r="H58" s="3">
        <v>875</v>
      </c>
      <c r="I58" s="3">
        <v>608</v>
      </c>
      <c r="J58" s="3">
        <v>1119</v>
      </c>
      <c r="K58" s="29">
        <f t="shared" si="6"/>
        <v>2602</v>
      </c>
      <c r="L58" s="3">
        <v>542</v>
      </c>
      <c r="M58" s="3">
        <v>666</v>
      </c>
      <c r="N58" s="3">
        <v>1236</v>
      </c>
      <c r="O58" s="3">
        <f t="shared" si="7"/>
        <v>2444</v>
      </c>
    </row>
    <row r="59" spans="1:15">
      <c r="B59" s="13"/>
      <c r="C59" s="14">
        <f>(C58*100)/E58</f>
        <v>63.079322638146166</v>
      </c>
      <c r="D59" s="14">
        <f>100-C59</f>
        <v>36.920677361853834</v>
      </c>
      <c r="E59" s="3"/>
      <c r="G59" s="35" t="s">
        <v>375</v>
      </c>
      <c r="H59" s="3">
        <v>5192</v>
      </c>
      <c r="I59" s="3">
        <v>2847</v>
      </c>
      <c r="J59" s="3">
        <v>1391</v>
      </c>
      <c r="K59" s="29">
        <f t="shared" si="6"/>
        <v>9430</v>
      </c>
      <c r="L59" s="3">
        <v>1823</v>
      </c>
      <c r="N59" s="3">
        <v>377</v>
      </c>
      <c r="O59" s="3">
        <f t="shared" si="7"/>
        <v>2200</v>
      </c>
    </row>
    <row r="60" spans="1:15">
      <c r="E60" s="3"/>
      <c r="G60" s="35" t="s">
        <v>376</v>
      </c>
      <c r="H60" s="3">
        <v>2222</v>
      </c>
      <c r="I60" s="3">
        <v>381</v>
      </c>
      <c r="J60" s="3">
        <v>1189</v>
      </c>
      <c r="K60" s="29">
        <f t="shared" si="6"/>
        <v>3792</v>
      </c>
      <c r="L60" s="3">
        <v>748</v>
      </c>
      <c r="M60" s="3">
        <v>1178</v>
      </c>
      <c r="N60" s="3">
        <v>765</v>
      </c>
      <c r="O60" s="3">
        <f t="shared" si="7"/>
        <v>2691</v>
      </c>
    </row>
    <row r="61" spans="1:15">
      <c r="B61" s="2" t="s">
        <v>13</v>
      </c>
      <c r="C61" s="14"/>
      <c r="D61" s="14"/>
      <c r="E61" s="3"/>
      <c r="G61" s="35" t="s">
        <v>377</v>
      </c>
      <c r="H61" s="3">
        <v>3343</v>
      </c>
      <c r="I61" s="3">
        <v>557</v>
      </c>
      <c r="J61" s="3">
        <v>2269</v>
      </c>
      <c r="K61" s="29">
        <f t="shared" si="6"/>
        <v>6169</v>
      </c>
      <c r="L61" s="3">
        <v>841</v>
      </c>
      <c r="M61" s="3">
        <v>535</v>
      </c>
      <c r="N61" s="3">
        <v>1985</v>
      </c>
      <c r="O61" s="3">
        <f t="shared" si="7"/>
        <v>3361</v>
      </c>
    </row>
    <row r="62" spans="1:15">
      <c r="A62" s="19"/>
      <c r="B62" s="22" t="s">
        <v>107</v>
      </c>
      <c r="C62" s="9">
        <v>32630</v>
      </c>
      <c r="D62" s="3">
        <v>16832</v>
      </c>
      <c r="E62" s="3"/>
      <c r="G62" s="35" t="s">
        <v>378</v>
      </c>
      <c r="H62" s="3">
        <v>1237</v>
      </c>
      <c r="I62" s="3">
        <v>231</v>
      </c>
      <c r="J62" s="3">
        <v>385</v>
      </c>
      <c r="K62" s="3">
        <f t="shared" si="6"/>
        <v>1853</v>
      </c>
      <c r="L62" s="3">
        <v>963</v>
      </c>
      <c r="M62" s="3">
        <v>883</v>
      </c>
      <c r="N62" s="3">
        <v>147</v>
      </c>
      <c r="O62" s="30">
        <f t="shared" si="7"/>
        <v>1993</v>
      </c>
    </row>
    <row r="63" spans="1:15">
      <c r="A63" s="19"/>
      <c r="B63" s="13" t="s">
        <v>108</v>
      </c>
      <c r="C63" s="9">
        <v>17729</v>
      </c>
      <c r="D63" s="3">
        <v>9844</v>
      </c>
      <c r="G63" s="35" t="s">
        <v>379</v>
      </c>
      <c r="H63" s="3">
        <v>1622</v>
      </c>
      <c r="I63" s="3">
        <v>800</v>
      </c>
      <c r="J63" s="3">
        <v>2092</v>
      </c>
      <c r="K63" s="29">
        <f t="shared" si="6"/>
        <v>4514</v>
      </c>
      <c r="L63" s="3">
        <v>1414</v>
      </c>
      <c r="N63" s="3">
        <v>1417</v>
      </c>
      <c r="O63" s="3">
        <f t="shared" si="7"/>
        <v>2831</v>
      </c>
    </row>
    <row r="64" spans="1:15">
      <c r="A64" s="19"/>
      <c r="B64" s="13" t="s">
        <v>109</v>
      </c>
      <c r="C64" s="9">
        <v>29346</v>
      </c>
      <c r="D64" s="3">
        <v>12562</v>
      </c>
      <c r="G64" s="34">
        <f>K64+O64</f>
        <v>155706</v>
      </c>
      <c r="K64" s="3">
        <f>SUM(K49:K63)</f>
        <v>95243</v>
      </c>
      <c r="O64" s="3">
        <f>SUM(O49:O63)</f>
        <v>60463</v>
      </c>
    </row>
    <row r="65" spans="1:15">
      <c r="A65" s="19"/>
      <c r="B65" s="13" t="s">
        <v>110</v>
      </c>
      <c r="C65" s="9">
        <v>33635</v>
      </c>
      <c r="D65" s="3">
        <v>12873</v>
      </c>
      <c r="K65" s="3">
        <f>K64*100/G64</f>
        <v>61.168484194571825</v>
      </c>
      <c r="O65" s="3">
        <f>O64*100/G64</f>
        <v>38.831515805428175</v>
      </c>
    </row>
    <row r="66" spans="1:15">
      <c r="A66" s="19"/>
      <c r="B66" s="13" t="s">
        <v>111</v>
      </c>
      <c r="C66" s="9">
        <v>26741</v>
      </c>
      <c r="D66" s="3">
        <v>11588</v>
      </c>
      <c r="F66" s="13"/>
      <c r="H66" s="32"/>
      <c r="I66" s="32"/>
      <c r="J66" s="32"/>
    </row>
    <row r="67" spans="1:15">
      <c r="A67" s="19"/>
      <c r="B67" s="13" t="s">
        <v>112</v>
      </c>
      <c r="C67" s="9">
        <v>25743</v>
      </c>
      <c r="D67" s="3">
        <v>14152</v>
      </c>
      <c r="F67" s="13"/>
      <c r="G67" s="34" t="s">
        <v>10</v>
      </c>
      <c r="H67" s="3" t="s">
        <v>346</v>
      </c>
      <c r="I67" s="32" t="s">
        <v>347</v>
      </c>
      <c r="J67" s="32" t="s">
        <v>348</v>
      </c>
      <c r="K67" s="25" t="s">
        <v>335</v>
      </c>
      <c r="L67" s="3" t="s">
        <v>336</v>
      </c>
      <c r="M67" s="3" t="s">
        <v>349</v>
      </c>
      <c r="N67" s="3" t="s">
        <v>337</v>
      </c>
      <c r="O67" s="14" t="s">
        <v>338</v>
      </c>
    </row>
    <row r="68" spans="1:15">
      <c r="A68" s="19"/>
      <c r="B68" s="13" t="s">
        <v>113</v>
      </c>
      <c r="C68" s="9">
        <v>17582</v>
      </c>
      <c r="D68" s="3">
        <v>11768</v>
      </c>
      <c r="F68" s="13"/>
      <c r="G68" s="35" t="s">
        <v>35</v>
      </c>
      <c r="H68" s="32">
        <v>2423</v>
      </c>
      <c r="I68" s="32">
        <v>315</v>
      </c>
      <c r="J68" s="32">
        <v>1675</v>
      </c>
      <c r="K68" s="29">
        <f t="shared" ref="K68:K93" si="8">SUM(H68:J68)</f>
        <v>4413</v>
      </c>
      <c r="L68" s="3">
        <v>316</v>
      </c>
      <c r="M68" s="3">
        <v>1170</v>
      </c>
      <c r="N68" s="3">
        <v>85</v>
      </c>
      <c r="O68" s="32">
        <f t="shared" ref="O68:O93" si="9">SUM(L68:N68)</f>
        <v>1571</v>
      </c>
    </row>
    <row r="69" spans="1:15">
      <c r="A69" s="19"/>
      <c r="B69" s="13" t="s">
        <v>114</v>
      </c>
      <c r="C69" s="9">
        <v>34709</v>
      </c>
      <c r="D69" s="3">
        <v>19551</v>
      </c>
      <c r="F69" s="13"/>
      <c r="G69" s="35" t="s">
        <v>36</v>
      </c>
      <c r="H69" s="32">
        <v>5581</v>
      </c>
      <c r="I69" s="32">
        <v>1426</v>
      </c>
      <c r="J69" s="32">
        <v>1795</v>
      </c>
      <c r="K69" s="29">
        <f t="shared" si="8"/>
        <v>8802</v>
      </c>
      <c r="L69" s="3">
        <v>4554</v>
      </c>
      <c r="N69" s="3">
        <v>1472</v>
      </c>
      <c r="O69" s="32">
        <f t="shared" si="9"/>
        <v>6026</v>
      </c>
    </row>
    <row r="70" spans="1:15">
      <c r="A70" s="19"/>
      <c r="B70" s="21"/>
      <c r="C70" s="9">
        <f>SUM(C62:C69)</f>
        <v>218115</v>
      </c>
      <c r="D70" s="3">
        <f>SUM(D62:D69)</f>
        <v>109170</v>
      </c>
      <c r="E70" s="1">
        <f>SUM(C70:D70)</f>
        <v>327285</v>
      </c>
      <c r="F70" s="13"/>
      <c r="G70" s="35" t="s">
        <v>39</v>
      </c>
      <c r="H70" s="32">
        <v>2150</v>
      </c>
      <c r="I70" s="32">
        <v>447</v>
      </c>
      <c r="J70" s="32">
        <v>52</v>
      </c>
      <c r="K70" s="32">
        <f t="shared" si="8"/>
        <v>2649</v>
      </c>
      <c r="L70" s="3">
        <v>655</v>
      </c>
      <c r="M70" s="3">
        <v>2075</v>
      </c>
      <c r="N70" s="3">
        <v>1217</v>
      </c>
      <c r="O70" s="30">
        <f t="shared" si="9"/>
        <v>3947</v>
      </c>
    </row>
    <row r="71" spans="1:15">
      <c r="A71" s="19"/>
      <c r="B71" s="21"/>
      <c r="C71" s="14">
        <f>(C70*100)/E70</f>
        <v>66.643750859342774</v>
      </c>
      <c r="D71" s="14">
        <f>100-C71</f>
        <v>33.356249140657226</v>
      </c>
      <c r="F71" s="13"/>
      <c r="G71" s="35" t="s">
        <v>40</v>
      </c>
      <c r="H71" s="32">
        <v>2223</v>
      </c>
      <c r="I71" s="32">
        <v>963</v>
      </c>
      <c r="J71" s="32">
        <v>649</v>
      </c>
      <c r="K71" s="29">
        <f t="shared" si="8"/>
        <v>3835</v>
      </c>
      <c r="L71" s="3">
        <v>975</v>
      </c>
      <c r="N71" s="3">
        <v>2263</v>
      </c>
      <c r="O71" s="32">
        <f t="shared" si="9"/>
        <v>3238</v>
      </c>
    </row>
    <row r="72" spans="1:15">
      <c r="A72" s="19"/>
      <c r="B72" s="21"/>
      <c r="C72" s="9"/>
      <c r="F72" s="13"/>
      <c r="G72" s="33" t="s">
        <v>41</v>
      </c>
      <c r="H72" s="3">
        <v>1168</v>
      </c>
      <c r="I72" s="3">
        <v>2084</v>
      </c>
      <c r="J72" s="3">
        <v>4268</v>
      </c>
      <c r="K72" s="29">
        <f t="shared" si="8"/>
        <v>7520</v>
      </c>
      <c r="L72" s="3">
        <v>2289</v>
      </c>
      <c r="M72" s="3">
        <v>1161</v>
      </c>
      <c r="N72" s="3">
        <v>952</v>
      </c>
      <c r="O72" s="32">
        <f t="shared" si="9"/>
        <v>4402</v>
      </c>
    </row>
    <row r="73" spans="1:15">
      <c r="A73" s="19"/>
      <c r="B73" s="23" t="s">
        <v>14</v>
      </c>
      <c r="C73" s="9"/>
      <c r="G73" s="33" t="s">
        <v>43</v>
      </c>
      <c r="H73" s="3">
        <v>2788</v>
      </c>
      <c r="I73" s="3">
        <v>1028</v>
      </c>
      <c r="J73" s="3">
        <v>1181</v>
      </c>
      <c r="K73" s="29">
        <f t="shared" si="8"/>
        <v>4997</v>
      </c>
      <c r="L73" s="3">
        <v>1022</v>
      </c>
      <c r="N73" s="3">
        <v>651</v>
      </c>
      <c r="O73" s="32">
        <f t="shared" si="9"/>
        <v>1673</v>
      </c>
    </row>
    <row r="74" spans="1:15">
      <c r="A74" s="19"/>
      <c r="B74" s="20" t="s">
        <v>115</v>
      </c>
      <c r="C74" s="9">
        <v>54667</v>
      </c>
      <c r="D74" s="3">
        <v>40935</v>
      </c>
      <c r="G74" s="33" t="s">
        <v>44</v>
      </c>
      <c r="H74" s="3">
        <v>681</v>
      </c>
      <c r="I74" s="3">
        <v>100</v>
      </c>
      <c r="J74" s="3">
        <v>262</v>
      </c>
      <c r="K74" s="32">
        <f t="shared" si="8"/>
        <v>1043</v>
      </c>
      <c r="L74" s="3">
        <v>1278</v>
      </c>
      <c r="N74" s="3">
        <v>679</v>
      </c>
      <c r="O74" s="30">
        <f t="shared" si="9"/>
        <v>1957</v>
      </c>
    </row>
    <row r="75" spans="1:15">
      <c r="A75" s="19"/>
      <c r="B75" s="20" t="s">
        <v>116</v>
      </c>
      <c r="C75" s="9">
        <v>47417</v>
      </c>
      <c r="D75" s="3">
        <v>41153</v>
      </c>
      <c r="G75" s="33" t="s">
        <v>45</v>
      </c>
      <c r="H75" s="3">
        <v>1481</v>
      </c>
      <c r="I75" s="3">
        <v>387</v>
      </c>
      <c r="J75" s="3">
        <v>758</v>
      </c>
      <c r="K75" s="29">
        <f t="shared" si="8"/>
        <v>2626</v>
      </c>
      <c r="L75" s="3">
        <v>186</v>
      </c>
      <c r="M75" s="3">
        <v>422</v>
      </c>
      <c r="N75" s="3">
        <v>599</v>
      </c>
      <c r="O75" s="32">
        <f t="shared" si="9"/>
        <v>1207</v>
      </c>
    </row>
    <row r="76" spans="1:15">
      <c r="A76" s="19"/>
      <c r="B76" s="20" t="s">
        <v>117</v>
      </c>
      <c r="C76" s="9">
        <v>28651</v>
      </c>
      <c r="D76" s="3">
        <v>41180</v>
      </c>
      <c r="G76" s="33" t="s">
        <v>46</v>
      </c>
      <c r="H76" s="3">
        <v>1581</v>
      </c>
      <c r="I76" s="3">
        <v>1106</v>
      </c>
      <c r="J76" s="3">
        <v>948</v>
      </c>
      <c r="K76" s="29">
        <f t="shared" si="8"/>
        <v>3635</v>
      </c>
      <c r="L76" s="3">
        <v>1606</v>
      </c>
      <c r="M76" s="3">
        <v>119</v>
      </c>
      <c r="N76" s="3">
        <v>1414</v>
      </c>
      <c r="O76" s="32">
        <f t="shared" si="9"/>
        <v>3139</v>
      </c>
    </row>
    <row r="77" spans="1:15">
      <c r="A77" s="19"/>
      <c r="B77" s="20" t="s">
        <v>118</v>
      </c>
      <c r="C77" s="9">
        <v>27773</v>
      </c>
      <c r="D77" s="3">
        <v>11232</v>
      </c>
      <c r="G77" s="33" t="s">
        <v>47</v>
      </c>
      <c r="H77" s="3">
        <v>6467</v>
      </c>
      <c r="I77" s="3">
        <v>4624</v>
      </c>
      <c r="J77" s="3">
        <v>2157</v>
      </c>
      <c r="K77" s="29">
        <f t="shared" si="8"/>
        <v>13248</v>
      </c>
      <c r="L77" s="3">
        <v>3955</v>
      </c>
      <c r="M77" s="3">
        <v>220</v>
      </c>
      <c r="N77" s="3">
        <v>2650</v>
      </c>
      <c r="O77" s="32">
        <f t="shared" si="9"/>
        <v>6825</v>
      </c>
    </row>
    <row r="78" spans="1:15">
      <c r="A78" s="19"/>
      <c r="B78" s="20" t="s">
        <v>120</v>
      </c>
      <c r="C78" s="9">
        <v>26943</v>
      </c>
      <c r="D78" s="3">
        <v>17020</v>
      </c>
      <c r="G78" s="33" t="s">
        <v>48</v>
      </c>
      <c r="H78" s="3">
        <v>934</v>
      </c>
      <c r="I78" s="3">
        <v>1814</v>
      </c>
      <c r="J78" s="3">
        <v>1187</v>
      </c>
      <c r="K78" s="29">
        <f t="shared" si="8"/>
        <v>3935</v>
      </c>
      <c r="L78" s="3">
        <v>1081</v>
      </c>
      <c r="M78" s="3">
        <v>566</v>
      </c>
      <c r="N78" s="3">
        <v>1833</v>
      </c>
      <c r="O78" s="3">
        <f t="shared" si="9"/>
        <v>3480</v>
      </c>
    </row>
    <row r="79" spans="1:15">
      <c r="A79" s="19"/>
      <c r="B79" s="20" t="s">
        <v>119</v>
      </c>
      <c r="C79" s="9">
        <v>24549</v>
      </c>
      <c r="D79" s="3">
        <v>10437</v>
      </c>
      <c r="G79" s="33" t="s">
        <v>49</v>
      </c>
      <c r="H79" s="3">
        <v>1012</v>
      </c>
      <c r="I79" s="3">
        <v>146</v>
      </c>
      <c r="J79" s="3">
        <v>371</v>
      </c>
      <c r="K79" s="32">
        <f t="shared" si="8"/>
        <v>1529</v>
      </c>
      <c r="L79" s="3">
        <v>1199</v>
      </c>
      <c r="M79" s="3">
        <v>747</v>
      </c>
      <c r="N79" s="3">
        <v>679</v>
      </c>
      <c r="O79" s="30">
        <f t="shared" si="9"/>
        <v>2625</v>
      </c>
    </row>
    <row r="80" spans="1:15">
      <c r="A80" s="19"/>
      <c r="B80" s="20"/>
      <c r="C80" s="9">
        <f>SUM(C74:C79)</f>
        <v>210000</v>
      </c>
      <c r="D80" s="3">
        <f>SUM(D74:D79)</f>
        <v>161957</v>
      </c>
      <c r="E80" s="1">
        <f>SUM(C80:D80)</f>
        <v>371957</v>
      </c>
      <c r="G80" s="33" t="s">
        <v>50</v>
      </c>
      <c r="H80" s="3">
        <v>1729</v>
      </c>
      <c r="I80" s="3">
        <v>430</v>
      </c>
      <c r="J80" s="3">
        <v>531</v>
      </c>
      <c r="K80" s="29">
        <f t="shared" si="8"/>
        <v>2690</v>
      </c>
      <c r="L80" s="3">
        <v>625</v>
      </c>
      <c r="M80" s="3">
        <v>28</v>
      </c>
      <c r="N80" s="3">
        <v>831</v>
      </c>
      <c r="O80" s="32">
        <f t="shared" si="9"/>
        <v>1484</v>
      </c>
    </row>
    <row r="81" spans="1:15">
      <c r="A81" s="19"/>
      <c r="B81" s="20"/>
      <c r="C81" s="14">
        <f>(C80*100)/E80</f>
        <v>56.458138978430306</v>
      </c>
      <c r="D81" s="14">
        <f>100-C81</f>
        <v>43.541861021569694</v>
      </c>
      <c r="G81" s="33" t="s">
        <v>51</v>
      </c>
      <c r="H81" s="3">
        <v>1166</v>
      </c>
      <c r="I81" s="3">
        <v>313</v>
      </c>
      <c r="J81" s="3">
        <v>753</v>
      </c>
      <c r="K81" s="32">
        <f t="shared" si="8"/>
        <v>2232</v>
      </c>
      <c r="L81" s="3">
        <v>2018</v>
      </c>
      <c r="M81" s="3">
        <v>303</v>
      </c>
      <c r="N81" s="3">
        <v>494</v>
      </c>
      <c r="O81" s="30">
        <f t="shared" si="9"/>
        <v>2815</v>
      </c>
    </row>
    <row r="82" spans="1:15">
      <c r="A82" s="19"/>
      <c r="B82" s="20"/>
      <c r="C82" s="9"/>
      <c r="G82" s="33" t="s">
        <v>52</v>
      </c>
      <c r="H82" s="3">
        <v>2012</v>
      </c>
      <c r="I82" s="3">
        <v>398</v>
      </c>
      <c r="J82" s="3">
        <v>2720</v>
      </c>
      <c r="K82" s="29">
        <f t="shared" si="8"/>
        <v>5130</v>
      </c>
      <c r="L82" s="3">
        <v>872</v>
      </c>
      <c r="M82" s="3">
        <v>217</v>
      </c>
      <c r="N82" s="3">
        <v>851</v>
      </c>
      <c r="O82" s="32">
        <f t="shared" si="9"/>
        <v>1940</v>
      </c>
    </row>
    <row r="83" spans="1:15">
      <c r="A83" s="19"/>
      <c r="B83" s="23" t="s">
        <v>15</v>
      </c>
      <c r="C83" s="9"/>
      <c r="G83" s="33" t="s">
        <v>53</v>
      </c>
      <c r="H83" s="3">
        <v>4614</v>
      </c>
      <c r="I83" s="3">
        <v>1202</v>
      </c>
      <c r="J83" s="3">
        <v>3490</v>
      </c>
      <c r="K83" s="29">
        <f t="shared" si="8"/>
        <v>9306</v>
      </c>
      <c r="L83" s="3">
        <v>1073</v>
      </c>
      <c r="M83" s="3">
        <v>1290</v>
      </c>
      <c r="N83" s="3">
        <v>4520</v>
      </c>
      <c r="O83" s="32">
        <f t="shared" si="9"/>
        <v>6883</v>
      </c>
    </row>
    <row r="84" spans="1:15">
      <c r="A84" s="19"/>
      <c r="B84" s="20" t="s">
        <v>121</v>
      </c>
      <c r="C84" s="9">
        <v>30848</v>
      </c>
      <c r="D84" s="3">
        <v>95157</v>
      </c>
      <c r="G84" s="33" t="s">
        <v>54</v>
      </c>
      <c r="H84" s="3">
        <v>1043</v>
      </c>
      <c r="I84" s="3">
        <v>181</v>
      </c>
      <c r="J84" s="3">
        <v>365</v>
      </c>
      <c r="K84" s="32">
        <f t="shared" si="8"/>
        <v>1589</v>
      </c>
      <c r="L84" s="3">
        <v>452</v>
      </c>
      <c r="N84" s="3">
        <v>1279</v>
      </c>
      <c r="O84" s="30">
        <f t="shared" si="9"/>
        <v>1731</v>
      </c>
    </row>
    <row r="85" spans="1:15">
      <c r="A85" s="19"/>
      <c r="B85" s="20" t="s">
        <v>122</v>
      </c>
      <c r="C85" s="9">
        <v>8843</v>
      </c>
      <c r="D85" s="3">
        <v>40160</v>
      </c>
      <c r="G85" s="33" t="s">
        <v>55</v>
      </c>
      <c r="H85" s="3">
        <v>1565</v>
      </c>
      <c r="I85" s="3">
        <v>629</v>
      </c>
      <c r="J85" s="3">
        <v>1631</v>
      </c>
      <c r="K85" s="29">
        <f t="shared" si="8"/>
        <v>3825</v>
      </c>
      <c r="L85" s="3">
        <v>841</v>
      </c>
      <c r="N85" s="3">
        <v>324</v>
      </c>
      <c r="O85" s="32">
        <f t="shared" si="9"/>
        <v>1165</v>
      </c>
    </row>
    <row r="86" spans="1:15">
      <c r="A86" s="19"/>
      <c r="B86" s="20" t="s">
        <v>123</v>
      </c>
      <c r="C86" s="9">
        <v>7578</v>
      </c>
      <c r="D86" s="3">
        <v>26894</v>
      </c>
      <c r="G86" s="33" t="s">
        <v>56</v>
      </c>
      <c r="H86" s="3">
        <v>1613</v>
      </c>
      <c r="I86" s="3">
        <v>480</v>
      </c>
      <c r="J86" s="3">
        <v>1056</v>
      </c>
      <c r="K86" s="29">
        <f t="shared" si="8"/>
        <v>3149</v>
      </c>
      <c r="L86" s="3">
        <v>503</v>
      </c>
      <c r="M86" s="3">
        <v>246</v>
      </c>
      <c r="N86" s="3">
        <v>1192</v>
      </c>
      <c r="O86" s="32">
        <f t="shared" si="9"/>
        <v>1941</v>
      </c>
    </row>
    <row r="87" spans="1:15">
      <c r="A87" s="19"/>
      <c r="B87" s="20" t="s">
        <v>124</v>
      </c>
      <c r="C87" s="9">
        <v>20528</v>
      </c>
      <c r="D87" s="3">
        <v>23179</v>
      </c>
      <c r="G87" s="33" t="s">
        <v>57</v>
      </c>
      <c r="H87" s="3">
        <v>2846</v>
      </c>
      <c r="I87" s="3">
        <v>237</v>
      </c>
      <c r="J87" s="3">
        <v>579</v>
      </c>
      <c r="K87" s="29">
        <f t="shared" si="8"/>
        <v>3662</v>
      </c>
      <c r="L87" s="3">
        <v>538</v>
      </c>
      <c r="M87" s="3">
        <v>1570</v>
      </c>
      <c r="N87" s="3">
        <v>365</v>
      </c>
      <c r="O87" s="32">
        <f t="shared" si="9"/>
        <v>2473</v>
      </c>
    </row>
    <row r="88" spans="1:15">
      <c r="A88" s="19"/>
      <c r="B88" s="20" t="s">
        <v>125</v>
      </c>
      <c r="C88" s="9">
        <v>47788</v>
      </c>
      <c r="D88" s="3">
        <v>25614</v>
      </c>
      <c r="G88" s="33" t="s">
        <v>58</v>
      </c>
      <c r="H88" s="3">
        <v>4059</v>
      </c>
      <c r="I88" s="3">
        <v>1683</v>
      </c>
      <c r="J88" s="3">
        <v>3908</v>
      </c>
      <c r="K88" s="29">
        <f t="shared" si="8"/>
        <v>9650</v>
      </c>
      <c r="L88" s="3">
        <v>4107</v>
      </c>
      <c r="N88" s="3">
        <v>3052</v>
      </c>
      <c r="O88" s="32">
        <f t="shared" si="9"/>
        <v>7159</v>
      </c>
    </row>
    <row r="89" spans="1:15">
      <c r="A89" s="19"/>
      <c r="B89" s="20"/>
      <c r="C89" s="9">
        <f>SUM(C84:C88)</f>
        <v>115585</v>
      </c>
      <c r="D89" s="3">
        <f>SUM(D84:D88)</f>
        <v>211004</v>
      </c>
      <c r="E89" s="1">
        <f>SUM(C89:D89)</f>
        <v>326589</v>
      </c>
      <c r="G89" s="33" t="s">
        <v>59</v>
      </c>
      <c r="H89" s="3">
        <v>1146</v>
      </c>
      <c r="I89" s="3">
        <v>390</v>
      </c>
      <c r="J89" s="3">
        <v>1578</v>
      </c>
      <c r="K89" s="29">
        <f t="shared" si="8"/>
        <v>3114</v>
      </c>
      <c r="L89" s="3">
        <v>1195</v>
      </c>
      <c r="N89" s="3">
        <v>845</v>
      </c>
      <c r="O89" s="3">
        <f t="shared" si="9"/>
        <v>2040</v>
      </c>
    </row>
    <row r="90" spans="1:15">
      <c r="A90" s="19"/>
      <c r="B90" s="19"/>
      <c r="C90" s="14">
        <f>(C89*100)/E89</f>
        <v>35.391577793495799</v>
      </c>
      <c r="D90" s="14">
        <f>100-C90</f>
        <v>64.608422206504201</v>
      </c>
      <c r="G90" s="33" t="s">
        <v>60</v>
      </c>
      <c r="H90" s="3">
        <v>1810</v>
      </c>
      <c r="I90" s="3">
        <v>2400</v>
      </c>
      <c r="J90" s="3">
        <v>983</v>
      </c>
      <c r="K90" s="29">
        <f t="shared" si="8"/>
        <v>5193</v>
      </c>
      <c r="L90" s="3">
        <v>2690</v>
      </c>
      <c r="M90" s="3">
        <v>748</v>
      </c>
      <c r="N90" s="3">
        <v>1675</v>
      </c>
      <c r="O90" s="3">
        <f t="shared" si="9"/>
        <v>5113</v>
      </c>
    </row>
    <row r="91" spans="1:15">
      <c r="A91" s="19"/>
      <c r="B91" s="19"/>
      <c r="C91" s="9"/>
      <c r="G91" s="33" t="s">
        <v>61</v>
      </c>
      <c r="H91" s="3">
        <v>1486</v>
      </c>
      <c r="I91" s="3">
        <v>606</v>
      </c>
      <c r="J91" s="3">
        <v>655</v>
      </c>
      <c r="K91" s="3">
        <f t="shared" si="8"/>
        <v>2747</v>
      </c>
      <c r="L91" s="3">
        <v>1402</v>
      </c>
      <c r="M91" s="3">
        <v>768</v>
      </c>
      <c r="N91" s="3">
        <v>1368</v>
      </c>
      <c r="O91" s="30">
        <f t="shared" si="9"/>
        <v>3538</v>
      </c>
    </row>
    <row r="92" spans="1:15">
      <c r="A92" s="19"/>
      <c r="B92" s="24" t="s">
        <v>16</v>
      </c>
      <c r="C92" s="9"/>
      <c r="G92" s="33" t="s">
        <v>62</v>
      </c>
      <c r="H92" s="3">
        <v>9118</v>
      </c>
      <c r="I92" s="3">
        <v>3989</v>
      </c>
      <c r="J92" s="3">
        <v>2565</v>
      </c>
      <c r="K92" s="29">
        <f t="shared" si="8"/>
        <v>15672</v>
      </c>
      <c r="L92" s="3">
        <v>7654</v>
      </c>
      <c r="M92" s="3">
        <v>653</v>
      </c>
      <c r="N92" s="3">
        <v>6334</v>
      </c>
      <c r="O92" s="3">
        <f t="shared" si="9"/>
        <v>14641</v>
      </c>
    </row>
    <row r="93" spans="1:15">
      <c r="A93" s="19"/>
      <c r="B93" s="19" t="s">
        <v>126</v>
      </c>
      <c r="C93" s="9">
        <v>75361</v>
      </c>
      <c r="D93" s="3">
        <v>45963</v>
      </c>
      <c r="G93" s="33" t="s">
        <v>63</v>
      </c>
      <c r="H93" s="3">
        <v>7161</v>
      </c>
      <c r="I93" s="3">
        <v>4051</v>
      </c>
      <c r="J93" s="3">
        <v>4927</v>
      </c>
      <c r="K93" s="29">
        <f t="shared" si="8"/>
        <v>16139</v>
      </c>
      <c r="L93" s="3">
        <v>3787</v>
      </c>
      <c r="M93" s="3">
        <v>1063</v>
      </c>
      <c r="N93" s="3">
        <v>5908</v>
      </c>
      <c r="O93" s="3">
        <f t="shared" si="9"/>
        <v>10758</v>
      </c>
    </row>
    <row r="94" spans="1:15">
      <c r="A94" s="19"/>
      <c r="B94" s="19" t="s">
        <v>127</v>
      </c>
      <c r="C94" s="9">
        <v>69751</v>
      </c>
      <c r="D94" s="3">
        <v>37854</v>
      </c>
      <c r="G94" s="34">
        <f>K94+O94</f>
        <v>246101</v>
      </c>
      <c r="K94" s="3">
        <f>SUM(K68:K93)</f>
        <v>142330</v>
      </c>
      <c r="O94" s="3">
        <f>SUM(O68:O93)</f>
        <v>103771</v>
      </c>
    </row>
    <row r="95" spans="1:15">
      <c r="A95" s="19"/>
      <c r="B95" s="19" t="s">
        <v>128</v>
      </c>
      <c r="C95" s="9">
        <v>32657</v>
      </c>
      <c r="D95" s="3">
        <v>10485</v>
      </c>
      <c r="K95" s="3">
        <f>K94*100/G94</f>
        <v>57.833978732309092</v>
      </c>
      <c r="O95" s="3">
        <f>O94*100/G94</f>
        <v>42.166021267690908</v>
      </c>
    </row>
    <row r="96" spans="1:15">
      <c r="A96" s="19"/>
      <c r="B96" s="19" t="s">
        <v>129</v>
      </c>
      <c r="C96" s="9">
        <v>4454</v>
      </c>
      <c r="D96" s="3">
        <v>4071</v>
      </c>
    </row>
    <row r="97" spans="1:15">
      <c r="A97" s="19"/>
      <c r="B97" s="19" t="s">
        <v>150</v>
      </c>
      <c r="C97" s="9">
        <v>4259</v>
      </c>
      <c r="D97" s="3">
        <v>2313</v>
      </c>
      <c r="G97" s="34" t="s">
        <v>11</v>
      </c>
      <c r="H97" s="3" t="s">
        <v>346</v>
      </c>
      <c r="I97" s="32" t="s">
        <v>347</v>
      </c>
      <c r="J97" s="32" t="s">
        <v>348</v>
      </c>
      <c r="K97" s="25" t="s">
        <v>335</v>
      </c>
      <c r="L97" s="3" t="s">
        <v>336</v>
      </c>
      <c r="M97" s="3" t="s">
        <v>349</v>
      </c>
      <c r="N97" s="3" t="s">
        <v>337</v>
      </c>
      <c r="O97" s="14" t="s">
        <v>338</v>
      </c>
    </row>
    <row r="98" spans="1:15">
      <c r="A98" s="19"/>
      <c r="B98" s="19"/>
      <c r="C98" s="9">
        <f>SUM(C93:C97)</f>
        <v>186482</v>
      </c>
      <c r="D98" s="3">
        <f>SUM(D93:D97)</f>
        <v>100686</v>
      </c>
      <c r="E98" s="1">
        <f>SUM(C98:D98)</f>
        <v>287168</v>
      </c>
      <c r="G98" s="33" t="s">
        <v>66</v>
      </c>
      <c r="H98" s="3">
        <v>580</v>
      </c>
      <c r="I98" s="3">
        <v>39</v>
      </c>
      <c r="J98" s="3">
        <v>415</v>
      </c>
      <c r="K98" s="32">
        <f t="shared" ref="K98:K109" si="10">SUM(H98:J98)</f>
        <v>1034</v>
      </c>
      <c r="L98" s="3">
        <v>598</v>
      </c>
      <c r="M98" s="3">
        <v>190</v>
      </c>
      <c r="N98" s="3">
        <v>310</v>
      </c>
      <c r="O98" s="30">
        <f t="shared" ref="O98:O109" si="11">SUM(L98:N98)</f>
        <v>1098</v>
      </c>
    </row>
    <row r="99" spans="1:15">
      <c r="C99" s="14">
        <f>(C98*100)/E98</f>
        <v>64.938293960329844</v>
      </c>
      <c r="D99" s="14">
        <f>100-C99</f>
        <v>35.061706039670156</v>
      </c>
      <c r="G99" s="33" t="s">
        <v>42</v>
      </c>
      <c r="H99" s="3">
        <v>14735</v>
      </c>
      <c r="I99" s="3">
        <v>6306</v>
      </c>
      <c r="J99" s="3">
        <v>11782</v>
      </c>
      <c r="K99" s="29">
        <f t="shared" si="10"/>
        <v>32823</v>
      </c>
      <c r="L99" s="3">
        <v>5989</v>
      </c>
      <c r="M99" s="3">
        <v>2689</v>
      </c>
      <c r="N99" s="3">
        <v>14173</v>
      </c>
      <c r="O99" s="32">
        <f t="shared" si="11"/>
        <v>22851</v>
      </c>
    </row>
    <row r="100" spans="1:15">
      <c r="G100" s="33" t="s">
        <v>67</v>
      </c>
      <c r="H100" s="3">
        <v>37</v>
      </c>
      <c r="K100" s="32">
        <f t="shared" si="10"/>
        <v>37</v>
      </c>
      <c r="L100" s="3">
        <v>241</v>
      </c>
      <c r="O100" s="30">
        <f t="shared" si="11"/>
        <v>241</v>
      </c>
    </row>
    <row r="101" spans="1:15">
      <c r="B101" s="2" t="s">
        <v>17</v>
      </c>
      <c r="G101" s="33" t="s">
        <v>68</v>
      </c>
      <c r="H101" s="3">
        <v>3458</v>
      </c>
      <c r="I101" s="3">
        <v>1153</v>
      </c>
      <c r="J101" s="3">
        <v>747</v>
      </c>
      <c r="K101" s="32">
        <f t="shared" si="10"/>
        <v>5358</v>
      </c>
      <c r="L101" s="3">
        <v>2732</v>
      </c>
      <c r="M101" s="3">
        <v>1636</v>
      </c>
      <c r="N101" s="3">
        <v>2167</v>
      </c>
      <c r="O101" s="30">
        <f t="shared" si="11"/>
        <v>6535</v>
      </c>
    </row>
    <row r="102" spans="1:15">
      <c r="B102" s="1" t="s">
        <v>130</v>
      </c>
      <c r="C102" s="3">
        <v>36868</v>
      </c>
      <c r="D102" s="3">
        <v>18319</v>
      </c>
      <c r="G102" s="33" t="s">
        <v>69</v>
      </c>
      <c r="H102" s="3">
        <v>6912</v>
      </c>
      <c r="I102" s="3">
        <v>3204</v>
      </c>
      <c r="J102" s="3">
        <v>9533</v>
      </c>
      <c r="K102" s="32">
        <f t="shared" si="10"/>
        <v>19649</v>
      </c>
      <c r="L102" s="3">
        <v>13548</v>
      </c>
      <c r="M102" s="3">
        <v>2114</v>
      </c>
      <c r="N102" s="3">
        <v>23148</v>
      </c>
      <c r="O102" s="30">
        <f t="shared" si="11"/>
        <v>38810</v>
      </c>
    </row>
    <row r="103" spans="1:15">
      <c r="B103" s="1" t="s">
        <v>131</v>
      </c>
      <c r="C103" s="3">
        <v>19726</v>
      </c>
      <c r="D103" s="3">
        <v>14691</v>
      </c>
      <c r="G103" s="33" t="s">
        <v>70</v>
      </c>
      <c r="H103" s="3">
        <v>1439</v>
      </c>
      <c r="I103" s="3">
        <v>404</v>
      </c>
      <c r="J103" s="3">
        <v>481</v>
      </c>
      <c r="K103" s="32">
        <f t="shared" si="10"/>
        <v>2324</v>
      </c>
      <c r="L103" s="3">
        <v>1041</v>
      </c>
      <c r="M103" s="3">
        <v>1075</v>
      </c>
      <c r="N103" s="3">
        <v>1032</v>
      </c>
      <c r="O103" s="30">
        <f t="shared" si="11"/>
        <v>3148</v>
      </c>
    </row>
    <row r="104" spans="1:15">
      <c r="B104" s="1" t="s">
        <v>132</v>
      </c>
      <c r="C104" s="3">
        <v>25504</v>
      </c>
      <c r="D104" s="3">
        <v>9554</v>
      </c>
      <c r="G104" s="33" t="s">
        <v>71</v>
      </c>
      <c r="H104" s="3">
        <v>1325</v>
      </c>
      <c r="I104" s="3">
        <v>639</v>
      </c>
      <c r="J104" s="3">
        <v>1847</v>
      </c>
      <c r="K104" s="29">
        <f t="shared" si="10"/>
        <v>3811</v>
      </c>
      <c r="L104" s="3">
        <v>962</v>
      </c>
      <c r="N104" s="3">
        <v>1406</v>
      </c>
      <c r="O104" s="32">
        <f t="shared" si="11"/>
        <v>2368</v>
      </c>
    </row>
    <row r="105" spans="1:15">
      <c r="B105" s="1" t="s">
        <v>133</v>
      </c>
      <c r="C105" s="3">
        <v>27952</v>
      </c>
      <c r="D105" s="3">
        <v>9059</v>
      </c>
      <c r="G105" s="33" t="s">
        <v>72</v>
      </c>
      <c r="H105" s="3">
        <v>2216</v>
      </c>
      <c r="J105" s="3">
        <v>1969</v>
      </c>
      <c r="K105" s="29">
        <f t="shared" si="10"/>
        <v>4185</v>
      </c>
      <c r="L105" s="3">
        <v>1758</v>
      </c>
      <c r="N105" s="3">
        <v>1947</v>
      </c>
      <c r="O105" s="32">
        <f t="shared" si="11"/>
        <v>3705</v>
      </c>
    </row>
    <row r="106" spans="1:15">
      <c r="B106" s="1" t="s">
        <v>134</v>
      </c>
      <c r="C106" s="3">
        <v>31510</v>
      </c>
      <c r="D106" s="3">
        <v>11440</v>
      </c>
      <c r="G106" s="33" t="s">
        <v>73</v>
      </c>
      <c r="H106" s="3">
        <v>1641</v>
      </c>
      <c r="I106" s="3">
        <v>534</v>
      </c>
      <c r="J106" s="3">
        <v>1101</v>
      </c>
      <c r="K106" s="29">
        <f t="shared" si="10"/>
        <v>3276</v>
      </c>
      <c r="L106" s="3">
        <v>924</v>
      </c>
      <c r="N106" s="3">
        <v>627</v>
      </c>
      <c r="O106" s="32">
        <f t="shared" si="11"/>
        <v>1551</v>
      </c>
    </row>
    <row r="107" spans="1:15">
      <c r="B107" s="1" t="s">
        <v>135</v>
      </c>
      <c r="C107" s="3">
        <v>23308</v>
      </c>
      <c r="D107" s="3">
        <v>15660</v>
      </c>
      <c r="G107" s="33" t="s">
        <v>74</v>
      </c>
      <c r="H107" s="3">
        <v>1286</v>
      </c>
      <c r="I107" s="3">
        <v>765</v>
      </c>
      <c r="J107" s="3">
        <v>651</v>
      </c>
      <c r="K107" s="29">
        <f t="shared" si="10"/>
        <v>2702</v>
      </c>
      <c r="L107" s="3">
        <v>962</v>
      </c>
      <c r="M107" s="3">
        <v>95</v>
      </c>
      <c r="N107" s="3">
        <v>751</v>
      </c>
      <c r="O107" s="32">
        <f t="shared" si="11"/>
        <v>1808</v>
      </c>
    </row>
    <row r="108" spans="1:15">
      <c r="C108" s="3">
        <f>SUM(C102:C107)</f>
        <v>164868</v>
      </c>
      <c r="D108" s="3">
        <f>SUM(D102:D107)</f>
        <v>78723</v>
      </c>
      <c r="E108" s="1">
        <f>SUM(C108:D108)</f>
        <v>243591</v>
      </c>
      <c r="G108" s="33" t="s">
        <v>75</v>
      </c>
      <c r="H108" s="3">
        <v>6716</v>
      </c>
      <c r="I108" s="3">
        <v>2721</v>
      </c>
      <c r="J108" s="3">
        <v>4518</v>
      </c>
      <c r="K108" s="29">
        <f t="shared" si="10"/>
        <v>13955</v>
      </c>
      <c r="L108" s="3">
        <v>2041</v>
      </c>
      <c r="M108" s="3">
        <v>427</v>
      </c>
      <c r="N108" s="3">
        <v>1970</v>
      </c>
      <c r="O108" s="32">
        <f t="shared" si="11"/>
        <v>4438</v>
      </c>
    </row>
    <row r="109" spans="1:15">
      <c r="C109" s="14">
        <f>(C108*100)/E108</f>
        <v>67.68230353338177</v>
      </c>
      <c r="D109" s="14">
        <f>100-C109</f>
        <v>32.31769646661823</v>
      </c>
      <c r="G109" s="33" t="s">
        <v>76</v>
      </c>
      <c r="H109" s="3">
        <v>886</v>
      </c>
      <c r="I109" s="3">
        <v>680</v>
      </c>
      <c r="J109" s="3">
        <v>91</v>
      </c>
      <c r="K109" s="32">
        <f t="shared" si="10"/>
        <v>1657</v>
      </c>
      <c r="L109" s="3">
        <v>1391</v>
      </c>
      <c r="M109" s="3">
        <v>78</v>
      </c>
      <c r="N109" s="3">
        <v>1142</v>
      </c>
      <c r="O109" s="30">
        <f t="shared" si="11"/>
        <v>2611</v>
      </c>
    </row>
    <row r="110" spans="1:15">
      <c r="G110" s="34">
        <f>K110+O110</f>
        <v>179975</v>
      </c>
      <c r="K110" s="3">
        <f>SUM(K98:K109)</f>
        <v>90811</v>
      </c>
      <c r="O110" s="3">
        <f>SUM(O98:O109)</f>
        <v>89164</v>
      </c>
    </row>
    <row r="111" spans="1:15">
      <c r="B111" s="2" t="s">
        <v>18</v>
      </c>
      <c r="K111" s="3">
        <f>K110*100/G110</f>
        <v>50.457563550493127</v>
      </c>
      <c r="O111" s="3">
        <f>O110*100/G110</f>
        <v>49.542436449506873</v>
      </c>
    </row>
    <row r="112" spans="1:15">
      <c r="B112" s="13" t="s">
        <v>136</v>
      </c>
      <c r="C112" s="3">
        <v>15078</v>
      </c>
      <c r="D112" s="3">
        <v>10918</v>
      </c>
      <c r="G112" s="33"/>
      <c r="I112" s="32"/>
      <c r="J112" s="32"/>
      <c r="K112" s="25"/>
      <c r="O112" s="14"/>
    </row>
    <row r="113" spans="2:15">
      <c r="B113" s="13" t="s">
        <v>137</v>
      </c>
      <c r="C113" s="3">
        <v>4894</v>
      </c>
      <c r="D113" s="3">
        <v>4769</v>
      </c>
      <c r="F113" s="13"/>
      <c r="G113" s="37" t="s">
        <v>12</v>
      </c>
      <c r="H113" s="3" t="s">
        <v>346</v>
      </c>
      <c r="I113" s="32" t="s">
        <v>347</v>
      </c>
      <c r="J113" s="32" t="s">
        <v>348</v>
      </c>
      <c r="K113" s="25" t="s">
        <v>335</v>
      </c>
      <c r="L113" s="3" t="s">
        <v>336</v>
      </c>
      <c r="M113" s="3" t="s">
        <v>349</v>
      </c>
      <c r="N113" s="3" t="s">
        <v>337</v>
      </c>
      <c r="O113" s="14" t="s">
        <v>338</v>
      </c>
    </row>
    <row r="114" spans="2:15">
      <c r="B114" s="13" t="s">
        <v>138</v>
      </c>
      <c r="C114" s="3">
        <v>12210</v>
      </c>
      <c r="D114" s="3">
        <v>8112</v>
      </c>
      <c r="F114" s="13"/>
      <c r="G114" s="38" t="s">
        <v>78</v>
      </c>
      <c r="H114" s="32">
        <v>5780</v>
      </c>
      <c r="I114" s="32">
        <v>577</v>
      </c>
      <c r="J114" s="32">
        <v>1486</v>
      </c>
      <c r="K114" s="32">
        <f t="shared" ref="K114:K121" si="12">SUM(H114:J114)</f>
        <v>7843</v>
      </c>
      <c r="L114" s="3">
        <v>6006</v>
      </c>
      <c r="M114" s="3">
        <v>1949</v>
      </c>
      <c r="N114" s="3">
        <v>5269</v>
      </c>
      <c r="O114" s="30">
        <f t="shared" ref="O114:O121" si="13">SUM(L114:N114)</f>
        <v>13224</v>
      </c>
    </row>
    <row r="115" spans="2:15">
      <c r="B115" s="13" t="s">
        <v>139</v>
      </c>
      <c r="C115" s="3">
        <v>47733</v>
      </c>
      <c r="D115" s="3">
        <v>27729</v>
      </c>
      <c r="F115" s="13"/>
      <c r="G115" s="38" t="s">
        <v>79</v>
      </c>
      <c r="H115" s="32">
        <v>4142</v>
      </c>
      <c r="I115" s="32">
        <v>1415</v>
      </c>
      <c r="J115" s="32">
        <v>1487</v>
      </c>
      <c r="K115" s="29">
        <f t="shared" si="12"/>
        <v>7044</v>
      </c>
      <c r="L115" s="3">
        <v>2798</v>
      </c>
      <c r="M115" s="3">
        <v>1356</v>
      </c>
      <c r="N115" s="3">
        <v>1909</v>
      </c>
      <c r="O115" s="32">
        <f t="shared" si="13"/>
        <v>6063</v>
      </c>
    </row>
    <row r="116" spans="2:15">
      <c r="B116" s="13" t="s">
        <v>140</v>
      </c>
      <c r="C116" s="3">
        <v>1545</v>
      </c>
      <c r="D116" s="3">
        <v>582</v>
      </c>
      <c r="F116" s="13"/>
      <c r="G116" s="38" t="s">
        <v>82</v>
      </c>
      <c r="H116" s="32">
        <v>1271</v>
      </c>
      <c r="I116" s="32">
        <v>195</v>
      </c>
      <c r="J116" s="32">
        <v>1256</v>
      </c>
      <c r="K116" s="29">
        <f t="shared" si="12"/>
        <v>2722</v>
      </c>
      <c r="L116" s="3">
        <v>706</v>
      </c>
      <c r="M116" s="3">
        <v>1031</v>
      </c>
      <c r="N116" s="3">
        <v>760</v>
      </c>
      <c r="O116" s="32">
        <f t="shared" si="13"/>
        <v>2497</v>
      </c>
    </row>
    <row r="117" spans="2:15">
      <c r="B117" s="13" t="s">
        <v>141</v>
      </c>
      <c r="C117" s="3">
        <v>6960</v>
      </c>
      <c r="D117" s="3">
        <v>3916</v>
      </c>
      <c r="F117" s="13"/>
      <c r="G117" s="38" t="s">
        <v>81</v>
      </c>
      <c r="H117" s="32">
        <v>9978</v>
      </c>
      <c r="I117" s="32">
        <v>1973</v>
      </c>
      <c r="J117" s="32">
        <v>5263</v>
      </c>
      <c r="K117" s="29">
        <f t="shared" si="12"/>
        <v>17214</v>
      </c>
      <c r="L117" s="3">
        <v>2150</v>
      </c>
      <c r="M117" s="3">
        <v>1043</v>
      </c>
      <c r="N117" s="3">
        <v>7690</v>
      </c>
      <c r="O117" s="32">
        <f t="shared" si="13"/>
        <v>10883</v>
      </c>
    </row>
    <row r="118" spans="2:15">
      <c r="B118" s="13" t="s">
        <v>142</v>
      </c>
      <c r="C118" s="3">
        <v>7410</v>
      </c>
      <c r="D118" s="3">
        <v>4293</v>
      </c>
      <c r="F118" s="13"/>
      <c r="G118" s="38" t="s">
        <v>80</v>
      </c>
      <c r="H118" s="32">
        <v>7565</v>
      </c>
      <c r="I118" s="32">
        <v>3733</v>
      </c>
      <c r="J118" s="32">
        <v>7495</v>
      </c>
      <c r="K118" s="29">
        <f t="shared" si="12"/>
        <v>18793</v>
      </c>
      <c r="L118" s="3">
        <v>5891</v>
      </c>
      <c r="M118" s="3">
        <v>2921</v>
      </c>
      <c r="N118" s="3">
        <v>3175</v>
      </c>
      <c r="O118" s="32">
        <f t="shared" si="13"/>
        <v>11987</v>
      </c>
    </row>
    <row r="119" spans="2:15">
      <c r="B119" s="13" t="s">
        <v>143</v>
      </c>
      <c r="C119" s="3">
        <v>6801</v>
      </c>
      <c r="D119" s="3">
        <v>4043</v>
      </c>
      <c r="F119" s="13"/>
      <c r="G119" s="38" t="s">
        <v>83</v>
      </c>
      <c r="H119" s="32">
        <v>4996</v>
      </c>
      <c r="I119" s="32">
        <v>3077</v>
      </c>
      <c r="J119" s="32">
        <v>3709</v>
      </c>
      <c r="K119" s="29">
        <f t="shared" si="12"/>
        <v>11782</v>
      </c>
      <c r="L119" s="3">
        <v>5176</v>
      </c>
      <c r="M119" s="3">
        <v>679</v>
      </c>
      <c r="N119" s="3">
        <v>590</v>
      </c>
      <c r="O119" s="32">
        <f t="shared" si="13"/>
        <v>6445</v>
      </c>
    </row>
    <row r="120" spans="2:15">
      <c r="B120" s="13" t="s">
        <v>144</v>
      </c>
      <c r="C120" s="3">
        <v>3154</v>
      </c>
      <c r="D120" s="3">
        <v>1415</v>
      </c>
      <c r="F120" s="13"/>
      <c r="G120" s="38" t="s">
        <v>84</v>
      </c>
      <c r="H120" s="32">
        <v>9916</v>
      </c>
      <c r="I120" s="32">
        <v>1105</v>
      </c>
      <c r="J120" s="32">
        <v>6091</v>
      </c>
      <c r="K120" s="29">
        <f t="shared" si="12"/>
        <v>17112</v>
      </c>
      <c r="L120" s="3">
        <v>2224</v>
      </c>
      <c r="M120" s="3">
        <v>447</v>
      </c>
      <c r="N120" s="3">
        <v>8122</v>
      </c>
      <c r="O120" s="32">
        <f t="shared" si="13"/>
        <v>10793</v>
      </c>
    </row>
    <row r="121" spans="2:15">
      <c r="B121" s="13" t="s">
        <v>145</v>
      </c>
      <c r="C121" s="3">
        <v>24003</v>
      </c>
      <c r="D121" s="3">
        <v>13786</v>
      </c>
      <c r="F121" s="13"/>
      <c r="G121" s="38" t="s">
        <v>85</v>
      </c>
      <c r="H121" s="32">
        <v>19397</v>
      </c>
      <c r="I121" s="32">
        <v>10065</v>
      </c>
      <c r="J121" s="32">
        <v>13529</v>
      </c>
      <c r="K121" s="29">
        <f t="shared" si="12"/>
        <v>42991</v>
      </c>
      <c r="L121" s="3">
        <v>14743</v>
      </c>
      <c r="M121" s="3">
        <v>3319</v>
      </c>
      <c r="N121" s="3">
        <v>8774</v>
      </c>
      <c r="O121" s="31">
        <f t="shared" si="13"/>
        <v>26836</v>
      </c>
    </row>
    <row r="122" spans="2:15">
      <c r="B122" s="13" t="s">
        <v>146</v>
      </c>
      <c r="C122" s="3">
        <v>10362</v>
      </c>
      <c r="D122" s="3">
        <v>4971</v>
      </c>
      <c r="F122" s="13"/>
      <c r="G122" s="34">
        <f>K122+O122</f>
        <v>214229</v>
      </c>
      <c r="K122" s="3">
        <f>SUM(K114:K121)</f>
        <v>125501</v>
      </c>
      <c r="O122" s="3">
        <f>SUM(O114:O121)</f>
        <v>88728</v>
      </c>
    </row>
    <row r="123" spans="2:15">
      <c r="B123" s="13" t="s">
        <v>147</v>
      </c>
      <c r="C123" s="3">
        <v>17113</v>
      </c>
      <c r="D123" s="3">
        <v>9708</v>
      </c>
      <c r="F123" s="13"/>
      <c r="K123" s="3">
        <f>K122*100/G122</f>
        <v>58.582638204911568</v>
      </c>
      <c r="O123" s="3">
        <f>O122*100/G122</f>
        <v>41.417361795088432</v>
      </c>
    </row>
    <row r="124" spans="2:15">
      <c r="B124" s="13" t="s">
        <v>148</v>
      </c>
      <c r="C124" s="3">
        <v>2291</v>
      </c>
      <c r="D124" s="3">
        <v>1294</v>
      </c>
      <c r="F124" s="13"/>
      <c r="H124" s="32"/>
      <c r="I124" s="32"/>
      <c r="J124" s="32"/>
    </row>
    <row r="125" spans="2:15">
      <c r="B125" s="13" t="s">
        <v>149</v>
      </c>
      <c r="C125" s="3">
        <v>13571</v>
      </c>
      <c r="D125" s="3">
        <v>10386</v>
      </c>
      <c r="F125" s="13"/>
      <c r="G125" s="34" t="s">
        <v>13</v>
      </c>
      <c r="H125" s="3" t="s">
        <v>346</v>
      </c>
      <c r="I125" s="32" t="s">
        <v>347</v>
      </c>
      <c r="J125" s="32" t="s">
        <v>348</v>
      </c>
      <c r="K125" s="25" t="s">
        <v>335</v>
      </c>
      <c r="L125" s="3" t="s">
        <v>336</v>
      </c>
      <c r="M125" s="3" t="s">
        <v>349</v>
      </c>
      <c r="N125" s="3" t="s">
        <v>337</v>
      </c>
      <c r="O125" s="14" t="s">
        <v>338</v>
      </c>
    </row>
    <row r="126" spans="2:15">
      <c r="C126" s="3">
        <f>SUM(C112:C125)</f>
        <v>173125</v>
      </c>
      <c r="D126" s="3">
        <f>SUM(D112:D125)</f>
        <v>105922</v>
      </c>
      <c r="E126" s="1">
        <f>SUM(C126:D126)</f>
        <v>279047</v>
      </c>
      <c r="F126" s="13"/>
      <c r="G126" s="39" t="s">
        <v>107</v>
      </c>
      <c r="H126" s="3">
        <v>6537</v>
      </c>
      <c r="I126" s="3">
        <v>635</v>
      </c>
      <c r="J126" s="3">
        <v>7020</v>
      </c>
      <c r="K126" s="29">
        <f t="shared" ref="K126:K133" si="14">SUM(H126:J126)</f>
        <v>14192</v>
      </c>
      <c r="L126" s="3">
        <v>2234</v>
      </c>
      <c r="M126" s="3">
        <v>3078</v>
      </c>
      <c r="N126" s="3">
        <v>4131</v>
      </c>
      <c r="O126" s="32">
        <f t="shared" ref="O126:O133" si="15">SUM(L126:N126)</f>
        <v>9443</v>
      </c>
    </row>
    <row r="127" spans="2:15">
      <c r="C127" s="14">
        <f>(C126*100)/E126</f>
        <v>62.041519887330807</v>
      </c>
      <c r="D127" s="14">
        <f>100-C127</f>
        <v>37.958480112669193</v>
      </c>
      <c r="G127" s="33" t="s">
        <v>108</v>
      </c>
      <c r="H127" s="3">
        <v>5200</v>
      </c>
      <c r="I127" s="3">
        <v>1642</v>
      </c>
      <c r="J127" s="3">
        <v>4818</v>
      </c>
      <c r="K127" s="29">
        <f t="shared" si="14"/>
        <v>11660</v>
      </c>
      <c r="L127" s="3">
        <v>2648</v>
      </c>
      <c r="M127" s="3">
        <v>3059</v>
      </c>
      <c r="N127" s="3">
        <v>3024</v>
      </c>
      <c r="O127" s="32">
        <f t="shared" si="15"/>
        <v>8731</v>
      </c>
    </row>
    <row r="128" spans="2:15">
      <c r="G128" s="33" t="s">
        <v>109</v>
      </c>
      <c r="H128" s="3">
        <v>7569</v>
      </c>
      <c r="I128" s="3">
        <v>1482</v>
      </c>
      <c r="J128" s="3">
        <v>5638</v>
      </c>
      <c r="K128" s="29">
        <f t="shared" si="14"/>
        <v>14689</v>
      </c>
      <c r="L128" s="3">
        <v>912</v>
      </c>
      <c r="M128" s="3">
        <v>2175</v>
      </c>
      <c r="N128" s="3">
        <v>7487</v>
      </c>
      <c r="O128" s="32">
        <f t="shared" si="15"/>
        <v>10574</v>
      </c>
    </row>
    <row r="129" spans="2:15">
      <c r="B129" s="2" t="s">
        <v>19</v>
      </c>
      <c r="G129" s="33" t="s">
        <v>110</v>
      </c>
      <c r="H129" s="3">
        <v>5332</v>
      </c>
      <c r="I129" s="3">
        <v>5045</v>
      </c>
      <c r="J129" s="3">
        <v>4793</v>
      </c>
      <c r="K129" s="29">
        <f t="shared" si="14"/>
        <v>15170</v>
      </c>
      <c r="L129" s="3">
        <v>8278</v>
      </c>
      <c r="M129" s="3">
        <v>1808</v>
      </c>
      <c r="N129" s="3">
        <v>3226</v>
      </c>
      <c r="O129" s="32">
        <f t="shared" si="15"/>
        <v>13312</v>
      </c>
    </row>
    <row r="130" spans="2:15">
      <c r="B130" s="13" t="s">
        <v>151</v>
      </c>
      <c r="C130" s="3">
        <v>46005</v>
      </c>
      <c r="D130" s="3">
        <v>28073</v>
      </c>
      <c r="G130" s="33" t="s">
        <v>111</v>
      </c>
      <c r="H130" s="3">
        <v>4290</v>
      </c>
      <c r="I130" s="3">
        <v>1426</v>
      </c>
      <c r="J130" s="3">
        <v>4966</v>
      </c>
      <c r="K130" s="29">
        <f t="shared" si="14"/>
        <v>10682</v>
      </c>
      <c r="L130" s="3">
        <v>5212</v>
      </c>
      <c r="M130" s="3">
        <v>943</v>
      </c>
      <c r="N130" s="3">
        <v>2071</v>
      </c>
      <c r="O130" s="32">
        <f t="shared" si="15"/>
        <v>8226</v>
      </c>
    </row>
    <row r="131" spans="2:15">
      <c r="B131" s="13" t="s">
        <v>152</v>
      </c>
      <c r="C131" s="3">
        <v>3360</v>
      </c>
      <c r="D131" s="3">
        <v>1382</v>
      </c>
      <c r="F131" s="13"/>
      <c r="G131" s="33" t="s">
        <v>112</v>
      </c>
      <c r="H131" s="32">
        <v>5102</v>
      </c>
      <c r="I131" s="32">
        <v>2172</v>
      </c>
      <c r="J131" s="3">
        <v>4972</v>
      </c>
      <c r="K131" s="29">
        <f t="shared" si="14"/>
        <v>12246</v>
      </c>
      <c r="L131" s="3">
        <v>4464</v>
      </c>
      <c r="M131" s="3">
        <v>1170</v>
      </c>
      <c r="N131" s="3">
        <v>2334</v>
      </c>
      <c r="O131" s="32">
        <f t="shared" si="15"/>
        <v>7968</v>
      </c>
    </row>
    <row r="132" spans="2:15">
      <c r="B132" s="13" t="s">
        <v>153</v>
      </c>
      <c r="C132" s="3">
        <v>1949</v>
      </c>
      <c r="D132" s="3">
        <v>1083</v>
      </c>
      <c r="F132" s="13"/>
      <c r="G132" s="33" t="s">
        <v>113</v>
      </c>
      <c r="H132" s="32">
        <v>8500</v>
      </c>
      <c r="I132" s="32">
        <v>1058</v>
      </c>
      <c r="J132" s="32">
        <v>2840</v>
      </c>
      <c r="K132" s="29">
        <f t="shared" si="14"/>
        <v>12398</v>
      </c>
      <c r="L132" s="3">
        <v>3207</v>
      </c>
      <c r="M132" s="3">
        <v>691</v>
      </c>
      <c r="N132" s="3">
        <v>2248</v>
      </c>
      <c r="O132" s="32">
        <f t="shared" si="15"/>
        <v>6146</v>
      </c>
    </row>
    <row r="133" spans="2:15">
      <c r="B133" s="13" t="s">
        <v>154</v>
      </c>
      <c r="C133" s="3">
        <v>4497</v>
      </c>
      <c r="D133" s="3">
        <v>1877</v>
      </c>
      <c r="F133" s="13"/>
      <c r="G133" s="33" t="s">
        <v>114</v>
      </c>
      <c r="H133" s="32">
        <v>6539</v>
      </c>
      <c r="I133" s="32">
        <v>1710</v>
      </c>
      <c r="J133" s="32">
        <v>12802</v>
      </c>
      <c r="K133" s="29">
        <f t="shared" si="14"/>
        <v>21051</v>
      </c>
      <c r="L133" s="3">
        <v>2770</v>
      </c>
      <c r="M133" s="3">
        <v>1575</v>
      </c>
      <c r="N133" s="3">
        <v>8390</v>
      </c>
      <c r="O133" s="32">
        <f t="shared" si="15"/>
        <v>12735</v>
      </c>
    </row>
    <row r="134" spans="2:15">
      <c r="B134" s="13" t="s">
        <v>155</v>
      </c>
      <c r="C134" s="3">
        <v>5487</v>
      </c>
      <c r="D134" s="3">
        <v>2231</v>
      </c>
      <c r="F134" s="13"/>
      <c r="G134" s="34">
        <f>K134+O134</f>
        <v>189223</v>
      </c>
      <c r="K134" s="3">
        <f>SUM(K126:K133)</f>
        <v>112088</v>
      </c>
      <c r="O134" s="3">
        <f>SUM(O126:O133)</f>
        <v>77135</v>
      </c>
    </row>
    <row r="135" spans="2:15">
      <c r="B135" s="13" t="s">
        <v>156</v>
      </c>
      <c r="C135" s="3">
        <v>7902</v>
      </c>
      <c r="D135" s="3">
        <v>3618</v>
      </c>
      <c r="F135" s="13"/>
      <c r="K135" s="3">
        <f>K134*100/G134</f>
        <v>59.23592797915687</v>
      </c>
      <c r="O135" s="3">
        <f>O134*100/G134</f>
        <v>40.76407202084313</v>
      </c>
    </row>
    <row r="136" spans="2:15">
      <c r="B136" s="13" t="s">
        <v>157</v>
      </c>
      <c r="C136" s="3">
        <v>8218</v>
      </c>
      <c r="D136" s="3">
        <v>4490</v>
      </c>
      <c r="F136" s="13"/>
      <c r="H136" s="32"/>
      <c r="I136" s="32"/>
      <c r="J136" s="32"/>
    </row>
    <row r="137" spans="2:15">
      <c r="B137" s="13" t="s">
        <v>158</v>
      </c>
      <c r="C137" s="3">
        <v>3813</v>
      </c>
      <c r="D137" s="3">
        <v>2054</v>
      </c>
      <c r="F137" s="13"/>
      <c r="G137" s="40" t="s">
        <v>14</v>
      </c>
      <c r="H137" s="3" t="s">
        <v>346</v>
      </c>
      <c r="I137" s="32" t="s">
        <v>347</v>
      </c>
      <c r="J137" s="32" t="s">
        <v>348</v>
      </c>
      <c r="K137" s="25" t="s">
        <v>335</v>
      </c>
      <c r="L137" s="3" t="s">
        <v>336</v>
      </c>
      <c r="M137" s="3" t="s">
        <v>349</v>
      </c>
      <c r="N137" s="3" t="s">
        <v>337</v>
      </c>
      <c r="O137" s="14" t="s">
        <v>338</v>
      </c>
    </row>
    <row r="138" spans="2:15">
      <c r="B138" s="13" t="s">
        <v>159</v>
      </c>
      <c r="C138" s="3">
        <v>6071</v>
      </c>
      <c r="D138" s="3">
        <v>2694</v>
      </c>
      <c r="F138" s="13"/>
      <c r="G138" s="41" t="s">
        <v>115</v>
      </c>
      <c r="H138" s="32">
        <v>7967</v>
      </c>
      <c r="I138" s="32">
        <v>1646</v>
      </c>
      <c r="J138" s="32">
        <v>10902</v>
      </c>
      <c r="K138" s="32">
        <f t="shared" ref="K138:K143" si="16">SUM(H138:J138)</f>
        <v>20515</v>
      </c>
      <c r="L138" s="3">
        <v>12364</v>
      </c>
      <c r="M138" s="3">
        <v>3166</v>
      </c>
      <c r="N138" s="3">
        <v>8567</v>
      </c>
      <c r="O138" s="30">
        <f t="shared" ref="O138:O143" si="17">SUM(L138:N138)</f>
        <v>24097</v>
      </c>
    </row>
    <row r="139" spans="2:15">
      <c r="B139" s="13" t="s">
        <v>160</v>
      </c>
      <c r="C139" s="3">
        <v>3665</v>
      </c>
      <c r="D139" s="3">
        <v>1812</v>
      </c>
      <c r="F139" s="13"/>
      <c r="G139" s="41" t="s">
        <v>116</v>
      </c>
      <c r="H139" s="32">
        <v>13202</v>
      </c>
      <c r="I139" s="32">
        <v>960</v>
      </c>
      <c r="J139" s="32">
        <v>8799</v>
      </c>
      <c r="K139" s="32">
        <f t="shared" si="16"/>
        <v>22961</v>
      </c>
      <c r="L139" s="3">
        <v>16986</v>
      </c>
      <c r="M139" s="3">
        <v>3533</v>
      </c>
      <c r="N139" s="3">
        <v>5668</v>
      </c>
      <c r="O139" s="30">
        <f t="shared" si="17"/>
        <v>26187</v>
      </c>
    </row>
    <row r="140" spans="2:15">
      <c r="B140" s="13" t="s">
        <v>161</v>
      </c>
      <c r="C140" s="3">
        <v>4019</v>
      </c>
      <c r="D140" s="3">
        <v>1929</v>
      </c>
      <c r="F140" s="13"/>
      <c r="G140" s="41" t="s">
        <v>117</v>
      </c>
      <c r="H140" s="32">
        <v>9764</v>
      </c>
      <c r="I140" s="32">
        <v>697</v>
      </c>
      <c r="J140" s="32">
        <v>3553</v>
      </c>
      <c r="K140" s="32">
        <f t="shared" si="16"/>
        <v>14014</v>
      </c>
      <c r="L140" s="3">
        <v>17452</v>
      </c>
      <c r="M140" s="3">
        <v>3066</v>
      </c>
      <c r="N140" s="3">
        <v>8882</v>
      </c>
      <c r="O140" s="30">
        <f t="shared" si="17"/>
        <v>29400</v>
      </c>
    </row>
    <row r="141" spans="2:15">
      <c r="B141" s="13" t="s">
        <v>162</v>
      </c>
      <c r="C141" s="3">
        <v>14533</v>
      </c>
      <c r="D141" s="3">
        <v>5989</v>
      </c>
      <c r="F141" s="13"/>
      <c r="G141" s="41" t="s">
        <v>118</v>
      </c>
      <c r="H141" s="32">
        <v>9173</v>
      </c>
      <c r="I141" s="32">
        <v>719</v>
      </c>
      <c r="J141" s="32">
        <v>2469</v>
      </c>
      <c r="K141" s="29">
        <f t="shared" si="16"/>
        <v>12361</v>
      </c>
      <c r="L141" s="3">
        <v>1580</v>
      </c>
      <c r="M141" s="3">
        <v>324</v>
      </c>
      <c r="N141" s="3">
        <v>1561</v>
      </c>
      <c r="O141" s="32">
        <f t="shared" si="17"/>
        <v>3465</v>
      </c>
    </row>
    <row r="142" spans="2:15">
      <c r="B142" s="13" t="s">
        <v>163</v>
      </c>
      <c r="C142" s="3">
        <v>6845</v>
      </c>
      <c r="D142" s="3">
        <v>3051</v>
      </c>
      <c r="F142" s="13"/>
      <c r="G142" s="41" t="s">
        <v>120</v>
      </c>
      <c r="H142" s="32">
        <v>7221</v>
      </c>
      <c r="I142" s="32">
        <v>1699</v>
      </c>
      <c r="J142" s="32">
        <v>5630</v>
      </c>
      <c r="K142" s="29">
        <f t="shared" si="16"/>
        <v>14550</v>
      </c>
      <c r="L142" s="3">
        <v>3670</v>
      </c>
      <c r="M142" s="3">
        <v>948</v>
      </c>
      <c r="N142" s="3">
        <v>2020</v>
      </c>
      <c r="O142" s="32">
        <f t="shared" si="17"/>
        <v>6638</v>
      </c>
    </row>
    <row r="143" spans="2:15">
      <c r="C143" s="3">
        <f>SUM(C130:C142)</f>
        <v>116364</v>
      </c>
      <c r="D143" s="3">
        <f>SUM(D130:D142)</f>
        <v>60283</v>
      </c>
      <c r="E143" s="1">
        <f>SUM(C143:D143)</f>
        <v>176647</v>
      </c>
      <c r="F143" s="13"/>
      <c r="G143" s="41" t="s">
        <v>119</v>
      </c>
      <c r="H143" s="3">
        <v>5310</v>
      </c>
      <c r="I143" s="3">
        <v>2987</v>
      </c>
      <c r="J143" s="3">
        <v>3554</v>
      </c>
      <c r="K143" s="29">
        <f t="shared" si="16"/>
        <v>11851</v>
      </c>
      <c r="L143" s="3">
        <v>1855</v>
      </c>
      <c r="M143" s="3">
        <v>592</v>
      </c>
      <c r="N143" s="3">
        <v>1761</v>
      </c>
      <c r="O143" s="32">
        <f t="shared" si="17"/>
        <v>4208</v>
      </c>
    </row>
    <row r="144" spans="2:15">
      <c r="C144" s="14">
        <f>(C143*100)/E143</f>
        <v>65.873748209706363</v>
      </c>
      <c r="D144" s="14">
        <f>100-C144</f>
        <v>34.126251790293637</v>
      </c>
      <c r="G144" s="34">
        <f>K144+O144</f>
        <v>190247</v>
      </c>
      <c r="K144" s="3">
        <f>SUM(K138:K143)</f>
        <v>96252</v>
      </c>
      <c r="O144" s="3">
        <f>SUM(O138:O143)</f>
        <v>93995</v>
      </c>
    </row>
    <row r="145" spans="2:15">
      <c r="K145" s="3">
        <f>K144*100/G144</f>
        <v>50.593176239309948</v>
      </c>
      <c r="O145" s="3">
        <f>O144*100/G144</f>
        <v>49.406823760690052</v>
      </c>
    </row>
    <row r="146" spans="2:15">
      <c r="B146" s="2" t="s">
        <v>20</v>
      </c>
      <c r="G146" s="33"/>
      <c r="H146" s="32"/>
      <c r="I146" s="32"/>
    </row>
    <row r="147" spans="2:15">
      <c r="B147" s="13" t="s">
        <v>164</v>
      </c>
      <c r="C147" s="3">
        <v>8415</v>
      </c>
      <c r="D147" s="3">
        <v>4178</v>
      </c>
      <c r="F147" s="13"/>
      <c r="G147" s="40" t="s">
        <v>15</v>
      </c>
      <c r="H147" s="3" t="s">
        <v>346</v>
      </c>
      <c r="I147" s="32" t="s">
        <v>347</v>
      </c>
      <c r="J147" s="32" t="s">
        <v>348</v>
      </c>
      <c r="K147" s="25" t="s">
        <v>335</v>
      </c>
      <c r="L147" s="3" t="s">
        <v>336</v>
      </c>
      <c r="M147" s="3" t="s">
        <v>349</v>
      </c>
      <c r="N147" s="3" t="s">
        <v>337</v>
      </c>
      <c r="O147" s="14" t="s">
        <v>338</v>
      </c>
    </row>
    <row r="148" spans="2:15">
      <c r="B148" s="13" t="s">
        <v>165</v>
      </c>
      <c r="C148" s="3">
        <v>5742</v>
      </c>
      <c r="D148" s="3">
        <v>2833</v>
      </c>
      <c r="F148" s="13"/>
      <c r="G148" s="41" t="s">
        <v>121</v>
      </c>
      <c r="H148" s="32">
        <v>6888</v>
      </c>
      <c r="I148" s="32">
        <v>1110</v>
      </c>
      <c r="J148" s="32">
        <v>1847</v>
      </c>
      <c r="K148" s="32">
        <f t="shared" ref="K148:K152" si="18">SUM(H148:J148)</f>
        <v>9845</v>
      </c>
      <c r="L148" s="3">
        <v>21690</v>
      </c>
      <c r="M148" s="3">
        <v>7638</v>
      </c>
      <c r="N148" s="3">
        <v>32844</v>
      </c>
      <c r="O148" s="30">
        <f t="shared" ref="O148:O152" si="19">SUM(L148:N148)</f>
        <v>62172</v>
      </c>
    </row>
    <row r="149" spans="2:15">
      <c r="B149" s="13" t="s">
        <v>166</v>
      </c>
      <c r="C149" s="3">
        <v>4331</v>
      </c>
      <c r="D149" s="3">
        <v>1681</v>
      </c>
      <c r="F149" s="13"/>
      <c r="G149" s="41" t="s">
        <v>122</v>
      </c>
      <c r="H149" s="32">
        <v>3701</v>
      </c>
      <c r="I149" s="32">
        <v>282</v>
      </c>
      <c r="J149" s="32">
        <v>238</v>
      </c>
      <c r="K149" s="32">
        <f t="shared" si="18"/>
        <v>4221</v>
      </c>
      <c r="L149" s="3">
        <v>12821</v>
      </c>
      <c r="M149" s="3">
        <v>6310</v>
      </c>
      <c r="N149" s="3">
        <v>10623</v>
      </c>
      <c r="O149" s="30">
        <f t="shared" si="19"/>
        <v>29754</v>
      </c>
    </row>
    <row r="150" spans="2:15">
      <c r="B150" s="13" t="s">
        <v>167</v>
      </c>
      <c r="C150" s="3">
        <v>5475</v>
      </c>
      <c r="D150" s="3">
        <v>2088</v>
      </c>
      <c r="F150" s="13"/>
      <c r="G150" s="41" t="s">
        <v>123</v>
      </c>
      <c r="H150" s="32">
        <v>1351</v>
      </c>
      <c r="I150" s="32">
        <v>205</v>
      </c>
      <c r="J150" s="32">
        <v>1065</v>
      </c>
      <c r="K150" s="32">
        <f t="shared" si="18"/>
        <v>2621</v>
      </c>
      <c r="L150" s="3">
        <v>9026</v>
      </c>
      <c r="M150" s="3">
        <v>5732</v>
      </c>
      <c r="N150" s="3">
        <v>9088</v>
      </c>
      <c r="O150" s="30">
        <f t="shared" si="19"/>
        <v>23846</v>
      </c>
    </row>
    <row r="151" spans="2:15">
      <c r="B151" s="13" t="s">
        <v>168</v>
      </c>
      <c r="C151" s="3">
        <v>15698</v>
      </c>
      <c r="D151" s="3">
        <v>9500</v>
      </c>
      <c r="F151" s="13"/>
      <c r="G151" s="41" t="s">
        <v>124</v>
      </c>
      <c r="H151" s="32">
        <v>6214</v>
      </c>
      <c r="I151" s="32">
        <v>1569</v>
      </c>
      <c r="J151" s="32">
        <v>3140</v>
      </c>
      <c r="K151" s="32">
        <f t="shared" si="18"/>
        <v>10923</v>
      </c>
      <c r="L151" s="3">
        <v>5442</v>
      </c>
      <c r="M151" s="3">
        <v>1556</v>
      </c>
      <c r="N151" s="3">
        <v>6886</v>
      </c>
      <c r="O151" s="30">
        <f t="shared" si="19"/>
        <v>13884</v>
      </c>
    </row>
    <row r="152" spans="2:15">
      <c r="B152" s="13" t="s">
        <v>169</v>
      </c>
      <c r="C152" s="3">
        <v>11413</v>
      </c>
      <c r="D152" s="3">
        <v>5558</v>
      </c>
      <c r="F152" s="13"/>
      <c r="G152" s="41" t="s">
        <v>125</v>
      </c>
      <c r="H152" s="32">
        <v>11095</v>
      </c>
      <c r="I152" s="32">
        <v>1182</v>
      </c>
      <c r="J152" s="32">
        <v>7114</v>
      </c>
      <c r="K152" s="29">
        <f t="shared" si="18"/>
        <v>19391</v>
      </c>
      <c r="L152" s="3">
        <v>5567</v>
      </c>
      <c r="M152" s="3">
        <v>1542</v>
      </c>
      <c r="N152" s="3">
        <v>7616</v>
      </c>
      <c r="O152" s="32">
        <f t="shared" si="19"/>
        <v>14725</v>
      </c>
    </row>
    <row r="153" spans="2:15">
      <c r="B153" s="13" t="s">
        <v>170</v>
      </c>
      <c r="C153" s="3">
        <v>3549</v>
      </c>
      <c r="D153" s="3">
        <v>2352</v>
      </c>
      <c r="F153" s="13"/>
      <c r="G153" s="34">
        <f>K153+O153</f>
        <v>191382</v>
      </c>
      <c r="K153" s="3">
        <f>SUM(K148:K152)</f>
        <v>47001</v>
      </c>
      <c r="O153" s="3">
        <f>SUM(O148:O152)</f>
        <v>144381</v>
      </c>
    </row>
    <row r="154" spans="2:15">
      <c r="B154" s="13" t="s">
        <v>171</v>
      </c>
      <c r="C154" s="3">
        <v>1088</v>
      </c>
      <c r="D154" s="3">
        <v>577</v>
      </c>
      <c r="F154" s="13"/>
      <c r="K154" s="3">
        <f>K153*100/G153</f>
        <v>24.558735931278804</v>
      </c>
      <c r="O154" s="3">
        <f>O153*100/G153</f>
        <v>75.441264068721196</v>
      </c>
    </row>
    <row r="155" spans="2:15">
      <c r="B155" s="13" t="s">
        <v>172</v>
      </c>
      <c r="C155" s="3">
        <v>2017</v>
      </c>
      <c r="D155" s="3">
        <v>946</v>
      </c>
      <c r="F155" s="13"/>
      <c r="G155" s="42"/>
      <c r="H155" s="32"/>
      <c r="I155" s="32"/>
      <c r="J155" s="32"/>
    </row>
    <row r="156" spans="2:15">
      <c r="B156" s="13" t="s">
        <v>173</v>
      </c>
      <c r="C156" s="3">
        <v>2278</v>
      </c>
      <c r="D156" s="3">
        <v>1056</v>
      </c>
      <c r="F156" s="13"/>
      <c r="G156" s="43" t="s">
        <v>16</v>
      </c>
      <c r="H156" s="3" t="s">
        <v>346</v>
      </c>
      <c r="I156" s="32" t="s">
        <v>347</v>
      </c>
      <c r="J156" s="32" t="s">
        <v>348</v>
      </c>
      <c r="K156" s="25" t="s">
        <v>335</v>
      </c>
      <c r="L156" s="3" t="s">
        <v>336</v>
      </c>
      <c r="M156" s="3" t="s">
        <v>349</v>
      </c>
      <c r="N156" s="3" t="s">
        <v>337</v>
      </c>
      <c r="O156" s="14" t="s">
        <v>338</v>
      </c>
    </row>
    <row r="157" spans="2:15">
      <c r="B157" s="13" t="s">
        <v>174</v>
      </c>
      <c r="C157" s="3">
        <v>2255</v>
      </c>
      <c r="D157" s="3">
        <v>942</v>
      </c>
      <c r="F157" s="13"/>
      <c r="G157" s="42" t="s">
        <v>126</v>
      </c>
      <c r="H157" s="32">
        <v>14304</v>
      </c>
      <c r="I157" s="32">
        <v>3715</v>
      </c>
      <c r="J157" s="32">
        <v>11888</v>
      </c>
      <c r="K157" s="32">
        <f t="shared" ref="K157:K161" si="20">SUM(H157:J157)</f>
        <v>29907</v>
      </c>
      <c r="L157" s="3">
        <v>15828</v>
      </c>
      <c r="M157" s="3">
        <v>8300</v>
      </c>
      <c r="N157" s="3">
        <v>13101</v>
      </c>
      <c r="O157" s="30">
        <f t="shared" ref="O157:O161" si="21">SUM(L157:N157)</f>
        <v>37229</v>
      </c>
    </row>
    <row r="158" spans="2:15">
      <c r="B158" s="13" t="s">
        <v>175</v>
      </c>
      <c r="C158" s="3">
        <v>4751</v>
      </c>
      <c r="D158" s="3">
        <v>2062</v>
      </c>
      <c r="F158" s="13"/>
      <c r="G158" s="42" t="s">
        <v>127</v>
      </c>
      <c r="H158" s="32">
        <v>11118</v>
      </c>
      <c r="I158" s="32">
        <v>2914</v>
      </c>
      <c r="J158" s="32">
        <v>7039</v>
      </c>
      <c r="K158" s="32">
        <f t="shared" si="20"/>
        <v>21071</v>
      </c>
      <c r="L158" s="3">
        <v>40250</v>
      </c>
      <c r="M158" s="3">
        <v>1716</v>
      </c>
      <c r="N158" s="3">
        <v>4432</v>
      </c>
      <c r="O158" s="30">
        <f t="shared" si="21"/>
        <v>46398</v>
      </c>
    </row>
    <row r="159" spans="2:15">
      <c r="B159" s="13" t="s">
        <v>176</v>
      </c>
      <c r="C159" s="3">
        <v>1988</v>
      </c>
      <c r="D159" s="3">
        <v>750</v>
      </c>
      <c r="F159" s="13"/>
      <c r="G159" s="42" t="s">
        <v>128</v>
      </c>
      <c r="H159" s="32">
        <v>4647</v>
      </c>
      <c r="I159" s="32">
        <v>2819</v>
      </c>
      <c r="J159" s="32">
        <v>6765</v>
      </c>
      <c r="K159" s="29">
        <f t="shared" si="20"/>
        <v>14231</v>
      </c>
      <c r="L159" s="3">
        <v>3275</v>
      </c>
      <c r="M159" s="3">
        <v>752</v>
      </c>
      <c r="N159" s="3">
        <v>1916</v>
      </c>
      <c r="O159" s="32">
        <f t="shared" si="21"/>
        <v>5943</v>
      </c>
    </row>
    <row r="160" spans="2:15">
      <c r="B160" s="13" t="s">
        <v>177</v>
      </c>
      <c r="C160" s="3">
        <v>3453</v>
      </c>
      <c r="D160" s="3">
        <v>1516</v>
      </c>
      <c r="F160" s="13"/>
      <c r="G160" s="42" t="s">
        <v>129</v>
      </c>
      <c r="H160" s="32">
        <v>834</v>
      </c>
      <c r="I160" s="32">
        <v>980</v>
      </c>
      <c r="J160" s="32">
        <v>763</v>
      </c>
      <c r="K160" s="32">
        <f t="shared" si="20"/>
        <v>2577</v>
      </c>
      <c r="L160" s="3">
        <v>2291</v>
      </c>
      <c r="M160" s="3">
        <v>233</v>
      </c>
      <c r="N160" s="3">
        <v>840</v>
      </c>
      <c r="O160" s="30">
        <f t="shared" si="21"/>
        <v>3364</v>
      </c>
    </row>
    <row r="161" spans="2:15">
      <c r="B161" s="13" t="s">
        <v>178</v>
      </c>
      <c r="C161" s="3">
        <v>2164</v>
      </c>
      <c r="D161" s="3">
        <v>721</v>
      </c>
      <c r="F161" s="13"/>
      <c r="G161" s="42" t="s">
        <v>150</v>
      </c>
      <c r="H161" s="32">
        <v>1265</v>
      </c>
      <c r="I161" s="32">
        <v>1239</v>
      </c>
      <c r="J161" s="32">
        <v>1071</v>
      </c>
      <c r="K161" s="29">
        <f t="shared" si="20"/>
        <v>3575</v>
      </c>
      <c r="L161" s="3">
        <v>1828</v>
      </c>
      <c r="M161" s="3">
        <v>60</v>
      </c>
      <c r="N161" s="3">
        <v>180</v>
      </c>
      <c r="O161" s="32">
        <f t="shared" si="21"/>
        <v>2068</v>
      </c>
    </row>
    <row r="162" spans="2:15">
      <c r="B162" s="13" t="s">
        <v>179</v>
      </c>
      <c r="C162" s="3">
        <v>3217</v>
      </c>
      <c r="D162" s="3">
        <v>1441</v>
      </c>
      <c r="F162" s="13"/>
      <c r="G162" s="34">
        <f>K162+O162</f>
        <v>166363</v>
      </c>
      <c r="K162" s="3">
        <f>SUM(K157:K161)</f>
        <v>71361</v>
      </c>
      <c r="O162" s="3">
        <f>SUM(O157:O161)</f>
        <v>95002</v>
      </c>
    </row>
    <row r="163" spans="2:15">
      <c r="B163" s="13" t="s">
        <v>180</v>
      </c>
      <c r="C163" s="3">
        <v>3630</v>
      </c>
      <c r="D163" s="3">
        <v>2228</v>
      </c>
      <c r="F163" s="13"/>
      <c r="K163" s="3">
        <f>K162*100/G162</f>
        <v>42.89475424222934</v>
      </c>
      <c r="O163" s="3">
        <f>O162*100/G162</f>
        <v>57.10524575777066</v>
      </c>
    </row>
    <row r="164" spans="2:15">
      <c r="B164" s="13" t="s">
        <v>181</v>
      </c>
      <c r="C164" s="3">
        <v>2535</v>
      </c>
      <c r="D164" s="3">
        <v>1211</v>
      </c>
      <c r="F164" s="13"/>
      <c r="H164" s="32"/>
      <c r="I164" s="32"/>
      <c r="J164" s="32"/>
    </row>
    <row r="165" spans="2:15">
      <c r="B165" s="13" t="s">
        <v>182</v>
      </c>
      <c r="C165" s="3">
        <v>1169</v>
      </c>
      <c r="D165" s="3">
        <v>490</v>
      </c>
      <c r="F165" s="13"/>
      <c r="G165" s="34" t="s">
        <v>17</v>
      </c>
      <c r="H165" s="3" t="s">
        <v>346</v>
      </c>
      <c r="I165" s="32" t="s">
        <v>347</v>
      </c>
      <c r="J165" s="32" t="s">
        <v>348</v>
      </c>
      <c r="K165" s="25" t="s">
        <v>335</v>
      </c>
      <c r="L165" s="3" t="s">
        <v>336</v>
      </c>
      <c r="M165" s="3" t="s">
        <v>349</v>
      </c>
      <c r="N165" s="3" t="s">
        <v>337</v>
      </c>
      <c r="O165" s="14" t="s">
        <v>338</v>
      </c>
    </row>
    <row r="166" spans="2:15">
      <c r="B166" s="13" t="s">
        <v>183</v>
      </c>
      <c r="C166" s="3">
        <v>8090</v>
      </c>
      <c r="D166" s="3">
        <v>4780</v>
      </c>
      <c r="G166" s="35" t="s">
        <v>130</v>
      </c>
      <c r="H166" s="3">
        <v>9855</v>
      </c>
      <c r="I166" s="3">
        <v>1894</v>
      </c>
      <c r="J166" s="3">
        <v>5802</v>
      </c>
      <c r="K166" s="29">
        <f t="shared" ref="K166:K171" si="22">SUM(H166:J166)</f>
        <v>17551</v>
      </c>
      <c r="L166" s="3">
        <v>3547</v>
      </c>
      <c r="N166" s="3">
        <v>4185</v>
      </c>
      <c r="O166" s="32">
        <f t="shared" ref="O166:O171" si="23">SUM(L166:N166)</f>
        <v>7732</v>
      </c>
    </row>
    <row r="167" spans="2:15">
      <c r="C167" s="3">
        <f>SUM(C147:C166)</f>
        <v>93258</v>
      </c>
      <c r="D167" s="3">
        <f>SUM(D147:D166)</f>
        <v>46910</v>
      </c>
      <c r="E167" s="1">
        <f>SUM(C167:D167)</f>
        <v>140168</v>
      </c>
      <c r="G167" s="35" t="s">
        <v>131</v>
      </c>
      <c r="H167" s="3">
        <v>5638</v>
      </c>
      <c r="I167" s="3">
        <v>1607</v>
      </c>
      <c r="J167" s="3">
        <v>4802</v>
      </c>
      <c r="K167" s="29">
        <f t="shared" si="22"/>
        <v>12047</v>
      </c>
      <c r="L167" s="3">
        <v>2500</v>
      </c>
      <c r="M167" s="3">
        <v>686</v>
      </c>
      <c r="N167" s="3">
        <v>2418</v>
      </c>
      <c r="O167" s="32">
        <f t="shared" si="23"/>
        <v>5604</v>
      </c>
    </row>
    <row r="168" spans="2:15">
      <c r="C168" s="14">
        <f>(C167*100)/E167</f>
        <v>66.533017521830942</v>
      </c>
      <c r="D168" s="14">
        <f>100-C168</f>
        <v>33.466982478169058</v>
      </c>
      <c r="G168" s="35" t="s">
        <v>132</v>
      </c>
      <c r="H168" s="3">
        <v>9322</v>
      </c>
      <c r="I168" s="3">
        <v>3377</v>
      </c>
      <c r="J168" s="3">
        <v>3753</v>
      </c>
      <c r="K168" s="29">
        <f t="shared" si="22"/>
        <v>16452</v>
      </c>
      <c r="L168" s="3">
        <v>2314</v>
      </c>
      <c r="N168" s="3">
        <v>1439</v>
      </c>
      <c r="O168" s="32">
        <f t="shared" si="23"/>
        <v>3753</v>
      </c>
    </row>
    <row r="169" spans="2:15">
      <c r="G169" s="35" t="s">
        <v>133</v>
      </c>
      <c r="H169" s="3">
        <v>5730</v>
      </c>
      <c r="I169" s="3">
        <v>3297</v>
      </c>
      <c r="J169" s="3">
        <v>4800</v>
      </c>
      <c r="K169" s="29">
        <f t="shared" si="22"/>
        <v>13827</v>
      </c>
      <c r="L169" s="3">
        <v>2000</v>
      </c>
      <c r="M169" s="3">
        <v>867</v>
      </c>
      <c r="N169" s="3">
        <v>1082</v>
      </c>
      <c r="O169" s="32">
        <f t="shared" si="23"/>
        <v>3949</v>
      </c>
    </row>
    <row r="170" spans="2:15">
      <c r="B170" s="2" t="s">
        <v>21</v>
      </c>
      <c r="G170" s="35" t="s">
        <v>134</v>
      </c>
      <c r="H170" s="3">
        <v>5721</v>
      </c>
      <c r="I170" s="3">
        <v>2604</v>
      </c>
      <c r="J170" s="3">
        <v>6675</v>
      </c>
      <c r="K170" s="29">
        <f t="shared" si="22"/>
        <v>15000</v>
      </c>
      <c r="L170" s="3">
        <v>2879</v>
      </c>
      <c r="N170" s="3">
        <v>1233</v>
      </c>
      <c r="O170" s="32">
        <f t="shared" si="23"/>
        <v>4112</v>
      </c>
    </row>
    <row r="171" spans="2:15">
      <c r="B171" s="13" t="s">
        <v>184</v>
      </c>
      <c r="C171" s="3">
        <v>30415</v>
      </c>
      <c r="D171" s="3">
        <v>17015</v>
      </c>
      <c r="G171" s="35" t="s">
        <v>135</v>
      </c>
      <c r="H171" s="32">
        <v>5944</v>
      </c>
      <c r="I171" s="32">
        <v>2886</v>
      </c>
      <c r="J171" s="32">
        <v>2184</v>
      </c>
      <c r="K171" s="29">
        <f t="shared" si="22"/>
        <v>11014</v>
      </c>
      <c r="L171" s="3">
        <v>5208</v>
      </c>
      <c r="M171" s="3">
        <v>598</v>
      </c>
      <c r="N171" s="3">
        <v>1767</v>
      </c>
      <c r="O171" s="32">
        <f t="shared" si="23"/>
        <v>7573</v>
      </c>
    </row>
    <row r="172" spans="2:15">
      <c r="B172" s="13" t="s">
        <v>186</v>
      </c>
      <c r="C172" s="3">
        <v>3717</v>
      </c>
      <c r="D172" s="3">
        <v>1192</v>
      </c>
      <c r="G172" s="34">
        <f>K172+O172</f>
        <v>118614</v>
      </c>
      <c r="K172" s="3">
        <f>SUM(K166:K171)</f>
        <v>85891</v>
      </c>
      <c r="O172" s="3">
        <f>SUM(O166:O171)</f>
        <v>32723</v>
      </c>
    </row>
    <row r="173" spans="2:15">
      <c r="B173" s="13" t="s">
        <v>187</v>
      </c>
      <c r="C173" s="3">
        <v>2435</v>
      </c>
      <c r="D173" s="3">
        <v>805</v>
      </c>
      <c r="K173" s="3">
        <f>K172*100/G172</f>
        <v>72.412194176066905</v>
      </c>
      <c r="O173" s="3">
        <f>O172*100/G172</f>
        <v>27.587805823933095</v>
      </c>
    </row>
    <row r="174" spans="2:15">
      <c r="B174" s="13" t="s">
        <v>188</v>
      </c>
      <c r="C174" s="3">
        <v>13443</v>
      </c>
      <c r="D174" s="3">
        <v>4601</v>
      </c>
      <c r="I174" s="32"/>
      <c r="J174" s="32"/>
      <c r="K174" s="32"/>
    </row>
    <row r="175" spans="2:15">
      <c r="B175" s="13" t="s">
        <v>189</v>
      </c>
      <c r="C175" s="3">
        <v>3431</v>
      </c>
      <c r="D175" s="3">
        <v>1353</v>
      </c>
      <c r="G175" s="34" t="s">
        <v>18</v>
      </c>
      <c r="H175" s="3" t="s">
        <v>346</v>
      </c>
      <c r="I175" s="32" t="s">
        <v>347</v>
      </c>
      <c r="J175" s="32" t="s">
        <v>348</v>
      </c>
      <c r="K175" s="25" t="s">
        <v>335</v>
      </c>
      <c r="L175" s="3" t="s">
        <v>336</v>
      </c>
      <c r="M175" s="3" t="s">
        <v>349</v>
      </c>
      <c r="N175" s="3" t="s">
        <v>337</v>
      </c>
      <c r="O175" s="14" t="s">
        <v>338</v>
      </c>
    </row>
    <row r="176" spans="2:15">
      <c r="B176" s="13" t="s">
        <v>190</v>
      </c>
      <c r="C176" s="3">
        <v>4196</v>
      </c>
      <c r="D176" s="3">
        <v>2082</v>
      </c>
      <c r="G176" s="33" t="s">
        <v>136</v>
      </c>
      <c r="H176" s="3">
        <v>3641</v>
      </c>
      <c r="I176" s="32">
        <v>2559</v>
      </c>
      <c r="J176" s="32">
        <v>5108</v>
      </c>
      <c r="K176" s="29">
        <f t="shared" ref="K176:K189" si="24">SUM(H176:J176)</f>
        <v>11308</v>
      </c>
      <c r="L176" s="3">
        <v>2238</v>
      </c>
      <c r="M176" s="3">
        <v>3090</v>
      </c>
      <c r="N176" s="3">
        <v>4046</v>
      </c>
      <c r="O176" s="32">
        <f t="shared" ref="O176:O189" si="25">SUM(L176:N176)</f>
        <v>9374</v>
      </c>
    </row>
    <row r="177" spans="2:15">
      <c r="B177" s="13" t="s">
        <v>191</v>
      </c>
      <c r="C177" s="3">
        <v>6101</v>
      </c>
      <c r="D177" s="3">
        <v>1785</v>
      </c>
      <c r="G177" s="33" t="s">
        <v>137</v>
      </c>
      <c r="H177" s="3">
        <v>2459</v>
      </c>
      <c r="I177" s="32">
        <v>508</v>
      </c>
      <c r="J177" s="32">
        <v>423</v>
      </c>
      <c r="K177" s="32">
        <f t="shared" si="24"/>
        <v>3390</v>
      </c>
      <c r="L177" s="3">
        <v>2236</v>
      </c>
      <c r="M177" s="3">
        <v>824</v>
      </c>
      <c r="N177" s="3">
        <v>2255</v>
      </c>
      <c r="O177" s="30">
        <f t="shared" si="25"/>
        <v>5315</v>
      </c>
    </row>
    <row r="178" spans="2:15">
      <c r="B178" s="13" t="s">
        <v>192</v>
      </c>
      <c r="C178" s="3">
        <v>6643</v>
      </c>
      <c r="D178" s="3">
        <v>3161</v>
      </c>
      <c r="G178" s="33" t="s">
        <v>138</v>
      </c>
      <c r="H178" s="3">
        <v>2286</v>
      </c>
      <c r="I178" s="32">
        <v>911</v>
      </c>
      <c r="J178" s="32">
        <v>2210</v>
      </c>
      <c r="K178" s="32">
        <f t="shared" si="24"/>
        <v>5407</v>
      </c>
      <c r="L178" s="3">
        <v>1918</v>
      </c>
      <c r="M178" s="3">
        <v>5603</v>
      </c>
      <c r="N178" s="3">
        <v>2063</v>
      </c>
      <c r="O178" s="30">
        <f t="shared" si="25"/>
        <v>9584</v>
      </c>
    </row>
    <row r="179" spans="2:15">
      <c r="B179" s="13" t="s">
        <v>193</v>
      </c>
      <c r="C179" s="3">
        <v>1517</v>
      </c>
      <c r="D179" s="3">
        <v>848</v>
      </c>
      <c r="G179" s="33" t="s">
        <v>139</v>
      </c>
      <c r="H179" s="3">
        <v>10233</v>
      </c>
      <c r="I179" s="32">
        <v>4004</v>
      </c>
      <c r="J179" s="32">
        <v>4838</v>
      </c>
      <c r="K179" s="29">
        <f t="shared" si="24"/>
        <v>19075</v>
      </c>
      <c r="L179" s="3">
        <v>5937</v>
      </c>
      <c r="M179" s="3">
        <v>1387</v>
      </c>
      <c r="N179" s="3">
        <v>10082</v>
      </c>
      <c r="O179" s="32">
        <f t="shared" si="25"/>
        <v>17406</v>
      </c>
    </row>
    <row r="180" spans="2:15">
      <c r="B180" s="13" t="s">
        <v>194</v>
      </c>
      <c r="C180" s="3">
        <v>50000</v>
      </c>
      <c r="D180" s="3">
        <v>24209</v>
      </c>
      <c r="G180" s="33" t="s">
        <v>140</v>
      </c>
      <c r="H180" s="3">
        <v>1151</v>
      </c>
      <c r="I180" s="32">
        <v>57</v>
      </c>
      <c r="J180" s="32">
        <v>633</v>
      </c>
      <c r="K180" s="29">
        <f t="shared" si="24"/>
        <v>1841</v>
      </c>
      <c r="L180" s="3">
        <v>291</v>
      </c>
      <c r="N180" s="3">
        <v>399</v>
      </c>
      <c r="O180" s="32">
        <f t="shared" si="25"/>
        <v>690</v>
      </c>
    </row>
    <row r="181" spans="2:15">
      <c r="B181" s="13" t="s">
        <v>195</v>
      </c>
      <c r="C181" s="3">
        <v>12134</v>
      </c>
      <c r="D181" s="3">
        <v>4831</v>
      </c>
      <c r="G181" s="33" t="s">
        <v>141</v>
      </c>
      <c r="H181" s="3">
        <v>2999</v>
      </c>
      <c r="I181" s="32">
        <v>516</v>
      </c>
      <c r="J181" s="32">
        <v>1153</v>
      </c>
      <c r="K181" s="32">
        <f t="shared" si="24"/>
        <v>4668</v>
      </c>
      <c r="L181" s="3">
        <v>2618</v>
      </c>
      <c r="M181" s="3">
        <v>1246</v>
      </c>
      <c r="N181" s="3">
        <v>1741</v>
      </c>
      <c r="O181" s="30">
        <f t="shared" si="25"/>
        <v>5605</v>
      </c>
    </row>
    <row r="182" spans="2:15">
      <c r="B182" s="13" t="s">
        <v>196</v>
      </c>
      <c r="C182" s="3">
        <v>3529</v>
      </c>
      <c r="D182" s="3">
        <v>1257</v>
      </c>
      <c r="G182" s="33" t="s">
        <v>142</v>
      </c>
      <c r="H182" s="3">
        <v>3194</v>
      </c>
      <c r="I182" s="32">
        <v>1227</v>
      </c>
      <c r="J182" s="32">
        <v>1658</v>
      </c>
      <c r="K182" s="29">
        <f t="shared" si="24"/>
        <v>6079</v>
      </c>
      <c r="L182" s="3">
        <v>1455</v>
      </c>
      <c r="M182" s="3">
        <v>1077</v>
      </c>
      <c r="N182" s="3">
        <v>1471</v>
      </c>
      <c r="O182" s="32">
        <f t="shared" si="25"/>
        <v>4003</v>
      </c>
    </row>
    <row r="183" spans="2:15">
      <c r="B183" s="13" t="s">
        <v>197</v>
      </c>
      <c r="C183" s="3">
        <v>1435</v>
      </c>
      <c r="D183" s="3">
        <v>751</v>
      </c>
      <c r="G183" s="33" t="s">
        <v>143</v>
      </c>
      <c r="H183" s="3">
        <v>2301</v>
      </c>
      <c r="I183" s="32">
        <v>1876</v>
      </c>
      <c r="J183" s="32">
        <v>640</v>
      </c>
      <c r="K183" s="29">
        <f t="shared" si="24"/>
        <v>4817</v>
      </c>
      <c r="L183" s="3">
        <v>897</v>
      </c>
      <c r="N183" s="3">
        <v>2569</v>
      </c>
      <c r="O183" s="32">
        <f t="shared" si="25"/>
        <v>3466</v>
      </c>
    </row>
    <row r="184" spans="2:15">
      <c r="B184" s="13" t="s">
        <v>185</v>
      </c>
      <c r="C184" s="3">
        <v>6161</v>
      </c>
      <c r="D184" s="3">
        <v>2283</v>
      </c>
      <c r="G184" s="33" t="s">
        <v>144</v>
      </c>
      <c r="H184" s="3">
        <v>1046</v>
      </c>
      <c r="I184" s="32">
        <v>232</v>
      </c>
      <c r="J184" s="32">
        <v>880</v>
      </c>
      <c r="K184" s="32">
        <f t="shared" si="24"/>
        <v>2158</v>
      </c>
      <c r="L184" s="3">
        <v>957</v>
      </c>
      <c r="M184" s="3">
        <v>811</v>
      </c>
      <c r="N184" s="3">
        <v>1013</v>
      </c>
      <c r="O184" s="30">
        <f t="shared" si="25"/>
        <v>2781</v>
      </c>
    </row>
    <row r="185" spans="2:15">
      <c r="B185" s="13" t="s">
        <v>198</v>
      </c>
      <c r="C185" s="3">
        <v>2652</v>
      </c>
      <c r="D185" s="3">
        <v>1267</v>
      </c>
      <c r="G185" s="33" t="s">
        <v>145</v>
      </c>
      <c r="H185" s="3">
        <v>8645</v>
      </c>
      <c r="I185" s="32">
        <v>880</v>
      </c>
      <c r="J185" s="32">
        <v>5600</v>
      </c>
      <c r="K185" s="29">
        <f t="shared" si="24"/>
        <v>15125</v>
      </c>
      <c r="L185" s="3">
        <v>4112</v>
      </c>
      <c r="M185" s="3">
        <v>906</v>
      </c>
      <c r="N185" s="3">
        <v>5248</v>
      </c>
      <c r="O185" s="32">
        <f t="shared" si="25"/>
        <v>10266</v>
      </c>
    </row>
    <row r="186" spans="2:15">
      <c r="B186" s="13" t="s">
        <v>199</v>
      </c>
      <c r="C186" s="3">
        <v>3756</v>
      </c>
      <c r="D186" s="3">
        <v>1637</v>
      </c>
      <c r="G186" s="33" t="s">
        <v>146</v>
      </c>
      <c r="H186" s="3">
        <v>2171</v>
      </c>
      <c r="I186" s="32">
        <v>1238</v>
      </c>
      <c r="J186" s="32">
        <v>1622</v>
      </c>
      <c r="K186" s="32">
        <f t="shared" si="24"/>
        <v>5031</v>
      </c>
      <c r="L186" s="3">
        <v>3633</v>
      </c>
      <c r="M186" s="3">
        <v>2471</v>
      </c>
      <c r="N186" s="3">
        <v>2219</v>
      </c>
      <c r="O186" s="30">
        <f t="shared" si="25"/>
        <v>8323</v>
      </c>
    </row>
    <row r="187" spans="2:15">
      <c r="B187" s="13" t="s">
        <v>200</v>
      </c>
      <c r="C187" s="3">
        <v>3937</v>
      </c>
      <c r="D187" s="3">
        <v>1484</v>
      </c>
      <c r="G187" s="33" t="s">
        <v>147</v>
      </c>
      <c r="H187" s="3">
        <v>5740</v>
      </c>
      <c r="I187" s="32">
        <v>1143</v>
      </c>
      <c r="J187" s="32">
        <v>2710</v>
      </c>
      <c r="K187" s="32">
        <f t="shared" si="24"/>
        <v>9593</v>
      </c>
      <c r="L187" s="3">
        <v>3243</v>
      </c>
      <c r="M187" s="3">
        <v>1954</v>
      </c>
      <c r="N187" s="3">
        <v>5885</v>
      </c>
      <c r="O187" s="30">
        <f t="shared" si="25"/>
        <v>11082</v>
      </c>
    </row>
    <row r="188" spans="2:15">
      <c r="B188" s="13" t="s">
        <v>201</v>
      </c>
      <c r="C188" s="3">
        <v>12371</v>
      </c>
      <c r="D188" s="3">
        <v>3528</v>
      </c>
      <c r="E188" s="1" t="s">
        <v>203</v>
      </c>
      <c r="G188" s="33" t="s">
        <v>148</v>
      </c>
      <c r="H188" s="3">
        <v>578</v>
      </c>
      <c r="I188" s="32">
        <v>568</v>
      </c>
      <c r="J188" s="32">
        <v>616</v>
      </c>
      <c r="K188" s="32">
        <f t="shared" si="24"/>
        <v>1762</v>
      </c>
      <c r="L188" s="3">
        <v>373</v>
      </c>
      <c r="M188" s="3">
        <v>105</v>
      </c>
      <c r="N188" s="3">
        <v>1308</v>
      </c>
      <c r="O188" s="30">
        <f t="shared" si="25"/>
        <v>1786</v>
      </c>
    </row>
    <row r="189" spans="2:15">
      <c r="B189" s="13" t="s">
        <v>202</v>
      </c>
      <c r="C189" s="3">
        <v>2848</v>
      </c>
      <c r="D189" s="3">
        <v>1089</v>
      </c>
      <c r="G189" s="33" t="s">
        <v>149</v>
      </c>
      <c r="H189" s="3">
        <v>5591</v>
      </c>
      <c r="I189" s="3">
        <v>2391</v>
      </c>
      <c r="J189" s="3">
        <v>2328</v>
      </c>
      <c r="K189" s="29">
        <f t="shared" si="24"/>
        <v>10310</v>
      </c>
      <c r="L189" s="3">
        <v>2255</v>
      </c>
      <c r="M189" s="3">
        <v>913</v>
      </c>
      <c r="N189" s="3">
        <v>3692</v>
      </c>
      <c r="O189" s="32">
        <f t="shared" si="25"/>
        <v>6860</v>
      </c>
    </row>
    <row r="190" spans="2:15">
      <c r="C190" s="3">
        <f>SUM(C171:C189)</f>
        <v>170721</v>
      </c>
      <c r="D190" s="3">
        <f>SUM(D171:D189)</f>
        <v>75178</v>
      </c>
      <c r="E190" s="1">
        <f>SUM(C190:D190)</f>
        <v>245899</v>
      </c>
      <c r="G190" s="34">
        <f>K190+O190</f>
        <v>197105</v>
      </c>
      <c r="K190" s="3">
        <f>SUM(K176:K189)</f>
        <v>100564</v>
      </c>
      <c r="O190" s="3">
        <f>SUM(O176:O189)</f>
        <v>96541</v>
      </c>
    </row>
    <row r="191" spans="2:15">
      <c r="C191" s="14">
        <f>(C190*100)/E190</f>
        <v>69.427285186194325</v>
      </c>
      <c r="D191" s="14">
        <f>100-C191</f>
        <v>30.572714813805675</v>
      </c>
      <c r="K191" s="3">
        <f>K190*100/G190</f>
        <v>51.020522056771775</v>
      </c>
      <c r="O191" s="3">
        <f>O190*100/G190</f>
        <v>48.979477943228225</v>
      </c>
    </row>
    <row r="193" spans="2:15">
      <c r="B193" s="2" t="s">
        <v>22</v>
      </c>
      <c r="G193" s="34" t="s">
        <v>19</v>
      </c>
      <c r="H193" s="3" t="s">
        <v>346</v>
      </c>
      <c r="I193" s="32" t="s">
        <v>347</v>
      </c>
      <c r="J193" s="32" t="s">
        <v>348</v>
      </c>
      <c r="K193" s="25" t="s">
        <v>335</v>
      </c>
      <c r="L193" s="3" t="s">
        <v>336</v>
      </c>
      <c r="M193" s="3" t="s">
        <v>349</v>
      </c>
      <c r="N193" s="3" t="s">
        <v>337</v>
      </c>
      <c r="O193" s="14" t="s">
        <v>338</v>
      </c>
    </row>
    <row r="194" spans="2:15">
      <c r="B194" s="1" t="s">
        <v>204</v>
      </c>
      <c r="C194" s="3">
        <v>6049</v>
      </c>
      <c r="D194" s="3">
        <v>1603</v>
      </c>
      <c r="G194" s="33" t="s">
        <v>151</v>
      </c>
      <c r="H194" s="3">
        <v>10657</v>
      </c>
      <c r="I194" s="3">
        <v>2560</v>
      </c>
      <c r="J194" s="3">
        <v>6446</v>
      </c>
      <c r="K194" s="32">
        <f t="shared" ref="K194:K206" si="26">SUM(H194:J194)</f>
        <v>19663</v>
      </c>
      <c r="L194" s="3">
        <v>5596</v>
      </c>
      <c r="M194" s="3">
        <v>1446</v>
      </c>
      <c r="N194" s="3">
        <v>17429</v>
      </c>
      <c r="O194" s="30">
        <f t="shared" ref="O194:O206" si="27">SUM(L194:N194)</f>
        <v>24471</v>
      </c>
    </row>
    <row r="195" spans="2:15">
      <c r="B195" s="1" t="s">
        <v>205</v>
      </c>
      <c r="C195" s="3">
        <v>21376</v>
      </c>
      <c r="D195" s="3">
        <v>12727</v>
      </c>
      <c r="G195" s="33" t="s">
        <v>152</v>
      </c>
      <c r="H195" s="32">
        <v>2989</v>
      </c>
      <c r="I195" s="32">
        <v>873</v>
      </c>
      <c r="J195" s="32">
        <v>330</v>
      </c>
      <c r="K195" s="29">
        <f t="shared" si="26"/>
        <v>4192</v>
      </c>
      <c r="L195" s="3">
        <v>446</v>
      </c>
      <c r="N195" s="3">
        <v>1299</v>
      </c>
      <c r="O195" s="32">
        <f t="shared" si="27"/>
        <v>1745</v>
      </c>
    </row>
    <row r="196" spans="2:15">
      <c r="B196" s="13" t="s">
        <v>206</v>
      </c>
      <c r="C196" s="3">
        <v>11523</v>
      </c>
      <c r="D196" s="3">
        <v>5477</v>
      </c>
      <c r="G196" s="33" t="s">
        <v>153</v>
      </c>
      <c r="H196" s="32">
        <v>1334</v>
      </c>
      <c r="I196" s="32">
        <v>209</v>
      </c>
      <c r="J196" s="32">
        <v>354</v>
      </c>
      <c r="K196" s="29">
        <f t="shared" si="26"/>
        <v>1897</v>
      </c>
      <c r="L196" s="3">
        <v>882</v>
      </c>
      <c r="N196" s="3">
        <v>763</v>
      </c>
      <c r="O196" s="32">
        <f t="shared" si="27"/>
        <v>1645</v>
      </c>
    </row>
    <row r="197" spans="2:15">
      <c r="B197" s="13" t="s">
        <v>207</v>
      </c>
      <c r="C197" s="3">
        <v>4263</v>
      </c>
      <c r="D197" s="3">
        <v>2171</v>
      </c>
      <c r="G197" s="33" t="s">
        <v>154</v>
      </c>
      <c r="H197" s="32">
        <v>1868</v>
      </c>
      <c r="I197" s="32">
        <v>655</v>
      </c>
      <c r="J197" s="32">
        <v>1362</v>
      </c>
      <c r="K197" s="29">
        <f t="shared" si="26"/>
        <v>3885</v>
      </c>
      <c r="L197" s="3">
        <v>1106</v>
      </c>
      <c r="M197" s="3">
        <v>404</v>
      </c>
      <c r="N197" s="3">
        <v>1039</v>
      </c>
      <c r="O197" s="32">
        <f t="shared" si="27"/>
        <v>2549</v>
      </c>
    </row>
    <row r="198" spans="2:15">
      <c r="B198" s="13" t="s">
        <v>208</v>
      </c>
      <c r="C198" s="3">
        <v>4946</v>
      </c>
      <c r="D198" s="3">
        <v>2019</v>
      </c>
      <c r="G198" s="33" t="s">
        <v>155</v>
      </c>
      <c r="H198" s="3">
        <v>2193</v>
      </c>
      <c r="I198" s="32">
        <v>808</v>
      </c>
      <c r="J198" s="32">
        <v>1849</v>
      </c>
      <c r="K198" s="29">
        <f t="shared" si="26"/>
        <v>4850</v>
      </c>
      <c r="L198" s="3">
        <v>953</v>
      </c>
      <c r="M198" s="3">
        <v>612</v>
      </c>
      <c r="N198" s="3">
        <v>1063</v>
      </c>
      <c r="O198" s="32">
        <f t="shared" si="27"/>
        <v>2628</v>
      </c>
    </row>
    <row r="199" spans="2:15">
      <c r="B199" s="13" t="s">
        <v>209</v>
      </c>
      <c r="C199" s="3">
        <v>10044</v>
      </c>
      <c r="D199" s="3">
        <v>7341</v>
      </c>
      <c r="G199" s="33" t="s">
        <v>156</v>
      </c>
      <c r="H199" s="3">
        <v>3258</v>
      </c>
      <c r="I199" s="32">
        <v>1174</v>
      </c>
      <c r="J199" s="32">
        <v>1884</v>
      </c>
      <c r="K199" s="29">
        <f t="shared" si="26"/>
        <v>6316</v>
      </c>
      <c r="L199" s="3">
        <v>892</v>
      </c>
      <c r="M199" s="3">
        <v>664</v>
      </c>
      <c r="N199" s="3">
        <v>1107</v>
      </c>
      <c r="O199" s="32">
        <f t="shared" si="27"/>
        <v>2663</v>
      </c>
    </row>
    <row r="200" spans="2:15">
      <c r="B200" s="13" t="s">
        <v>210</v>
      </c>
      <c r="C200" s="3">
        <v>3186</v>
      </c>
      <c r="D200" s="3">
        <v>2001</v>
      </c>
      <c r="G200" s="33" t="s">
        <v>157</v>
      </c>
      <c r="H200" s="3">
        <v>3265</v>
      </c>
      <c r="I200" s="32">
        <v>1635</v>
      </c>
      <c r="J200" s="32">
        <v>1968</v>
      </c>
      <c r="K200" s="29">
        <f t="shared" si="26"/>
        <v>6868</v>
      </c>
      <c r="L200" s="3">
        <v>1372</v>
      </c>
      <c r="M200" s="3">
        <v>745</v>
      </c>
      <c r="N200" s="3">
        <v>2726</v>
      </c>
      <c r="O200" s="32">
        <f t="shared" si="27"/>
        <v>4843</v>
      </c>
    </row>
    <row r="201" spans="2:15">
      <c r="B201" s="13" t="s">
        <v>211</v>
      </c>
      <c r="C201" s="3">
        <v>8238</v>
      </c>
      <c r="D201" s="3">
        <v>3645</v>
      </c>
      <c r="G201" s="33" t="s">
        <v>158</v>
      </c>
      <c r="H201" s="3">
        <v>1748</v>
      </c>
      <c r="I201" s="32">
        <v>1032</v>
      </c>
      <c r="J201" s="32">
        <v>710</v>
      </c>
      <c r="K201" s="29">
        <f t="shared" si="26"/>
        <v>3490</v>
      </c>
      <c r="L201" s="3">
        <v>1729</v>
      </c>
      <c r="N201" s="3">
        <v>1426</v>
      </c>
      <c r="O201" s="32">
        <f t="shared" si="27"/>
        <v>3155</v>
      </c>
    </row>
    <row r="202" spans="2:15">
      <c r="B202" s="13" t="s">
        <v>212</v>
      </c>
      <c r="C202" s="3">
        <v>10652</v>
      </c>
      <c r="D202" s="3">
        <v>6627</v>
      </c>
      <c r="G202" s="33" t="s">
        <v>159</v>
      </c>
      <c r="H202" s="3">
        <v>2584</v>
      </c>
      <c r="I202" s="32">
        <v>1139</v>
      </c>
      <c r="J202" s="32">
        <v>1025</v>
      </c>
      <c r="K202" s="32">
        <f t="shared" si="26"/>
        <v>4748</v>
      </c>
      <c r="L202" s="3">
        <v>887</v>
      </c>
      <c r="M202" s="3">
        <v>2512</v>
      </c>
      <c r="N202" s="3">
        <v>1385</v>
      </c>
      <c r="O202" s="30">
        <f t="shared" si="27"/>
        <v>4784</v>
      </c>
    </row>
    <row r="203" spans="2:15">
      <c r="B203" s="13" t="s">
        <v>213</v>
      </c>
      <c r="C203" s="3">
        <v>2279</v>
      </c>
      <c r="D203" s="3">
        <v>1244</v>
      </c>
      <c r="G203" s="33" t="s">
        <v>160</v>
      </c>
      <c r="H203" s="3">
        <v>1281</v>
      </c>
      <c r="I203" s="32">
        <v>1704</v>
      </c>
      <c r="J203" s="32">
        <v>484</v>
      </c>
      <c r="K203" s="29">
        <f t="shared" si="26"/>
        <v>3469</v>
      </c>
      <c r="L203" s="3">
        <v>982</v>
      </c>
      <c r="N203" s="3">
        <v>1201</v>
      </c>
      <c r="O203" s="32">
        <f t="shared" si="27"/>
        <v>2183</v>
      </c>
    </row>
    <row r="204" spans="2:15">
      <c r="B204" s="13" t="s">
        <v>214</v>
      </c>
      <c r="C204" s="3">
        <v>4570</v>
      </c>
      <c r="D204" s="3">
        <v>2967</v>
      </c>
      <c r="G204" s="33" t="s">
        <v>161</v>
      </c>
      <c r="H204" s="3">
        <v>1939</v>
      </c>
      <c r="I204" s="32">
        <v>522</v>
      </c>
      <c r="J204" s="32">
        <v>1542</v>
      </c>
      <c r="K204" s="29">
        <f t="shared" si="26"/>
        <v>4003</v>
      </c>
      <c r="L204" s="3">
        <v>1902</v>
      </c>
      <c r="N204" s="3">
        <v>644</v>
      </c>
      <c r="O204" s="32">
        <f t="shared" si="27"/>
        <v>2546</v>
      </c>
    </row>
    <row r="205" spans="2:15">
      <c r="C205" s="3">
        <f>SUM(C194:C204)</f>
        <v>87126</v>
      </c>
      <c r="D205" s="3">
        <f>SUM(D194:D204)</f>
        <v>47822</v>
      </c>
      <c r="E205" s="1">
        <f>SUM(C205:D205)</f>
        <v>134948</v>
      </c>
      <c r="G205" s="33" t="s">
        <v>162</v>
      </c>
      <c r="H205" s="3">
        <v>5859</v>
      </c>
      <c r="I205" s="32">
        <v>2249</v>
      </c>
      <c r="J205" s="32">
        <v>2495</v>
      </c>
      <c r="K205" s="29">
        <f t="shared" si="26"/>
        <v>10603</v>
      </c>
      <c r="L205" s="3">
        <v>2437</v>
      </c>
      <c r="M205" s="3">
        <v>574</v>
      </c>
      <c r="N205" s="3">
        <v>1289</v>
      </c>
      <c r="O205" s="32">
        <f t="shared" si="27"/>
        <v>4300</v>
      </c>
    </row>
    <row r="206" spans="2:15">
      <c r="C206" s="14">
        <f>(C205*100)/E205</f>
        <v>64.562646352669177</v>
      </c>
      <c r="D206" s="14">
        <f>100-C206</f>
        <v>35.437353647330823</v>
      </c>
      <c r="G206" s="33" t="s">
        <v>163</v>
      </c>
      <c r="H206" s="3">
        <v>1686</v>
      </c>
      <c r="I206" s="3">
        <v>493</v>
      </c>
      <c r="J206" s="3">
        <v>1966</v>
      </c>
      <c r="K206" s="32">
        <f t="shared" si="26"/>
        <v>4145</v>
      </c>
      <c r="L206" s="3">
        <v>2423</v>
      </c>
      <c r="N206" s="3">
        <v>1935</v>
      </c>
      <c r="O206" s="30">
        <f t="shared" si="27"/>
        <v>4358</v>
      </c>
    </row>
    <row r="207" spans="2:15">
      <c r="G207" s="34">
        <f>K207+O207</f>
        <v>139999</v>
      </c>
      <c r="K207" s="3">
        <f>SUM(K194:K206)</f>
        <v>78129</v>
      </c>
      <c r="O207" s="3">
        <f>SUM(O194:O206)</f>
        <v>61870</v>
      </c>
    </row>
    <row r="208" spans="2:15">
      <c r="B208" s="2" t="s">
        <v>23</v>
      </c>
      <c r="K208" s="3">
        <f>K207*100/G207</f>
        <v>55.806827191622794</v>
      </c>
      <c r="O208" s="3">
        <f>O207*100/G207</f>
        <v>44.193172808377206</v>
      </c>
    </row>
    <row r="209" spans="2:15">
      <c r="B209" s="13" t="s">
        <v>215</v>
      </c>
      <c r="C209" s="3">
        <v>6202</v>
      </c>
      <c r="D209" s="3">
        <v>3297</v>
      </c>
      <c r="F209" s="13"/>
      <c r="H209" s="32"/>
      <c r="I209" s="32"/>
      <c r="J209" s="32"/>
    </row>
    <row r="210" spans="2:15">
      <c r="B210" s="13" t="s">
        <v>216</v>
      </c>
      <c r="C210" s="3">
        <v>7593</v>
      </c>
      <c r="D210" s="3">
        <v>3054</v>
      </c>
      <c r="F210" s="13"/>
      <c r="G210" s="34" t="s">
        <v>20</v>
      </c>
      <c r="H210" s="3" t="s">
        <v>346</v>
      </c>
      <c r="I210" s="32" t="s">
        <v>347</v>
      </c>
      <c r="J210" s="32" t="s">
        <v>348</v>
      </c>
      <c r="K210" s="25" t="s">
        <v>335</v>
      </c>
      <c r="L210" s="3" t="s">
        <v>336</v>
      </c>
      <c r="M210" s="3" t="s">
        <v>349</v>
      </c>
      <c r="N210" s="3" t="s">
        <v>337</v>
      </c>
      <c r="O210" s="14" t="s">
        <v>338</v>
      </c>
    </row>
    <row r="211" spans="2:15">
      <c r="B211" s="13" t="s">
        <v>217</v>
      </c>
      <c r="C211" s="3">
        <v>1749</v>
      </c>
      <c r="D211" s="3">
        <v>1042</v>
      </c>
      <c r="F211" s="13"/>
      <c r="G211" s="33" t="s">
        <v>164</v>
      </c>
      <c r="H211" s="32">
        <v>2838</v>
      </c>
      <c r="I211" s="32">
        <v>249</v>
      </c>
      <c r="J211" s="32">
        <v>1080</v>
      </c>
      <c r="K211" s="32">
        <f t="shared" ref="K211:K230" si="28">SUM(H211:J211)</f>
        <v>4167</v>
      </c>
      <c r="L211" s="3">
        <v>2255</v>
      </c>
      <c r="N211" s="3">
        <v>2580</v>
      </c>
      <c r="O211" s="30">
        <f t="shared" ref="O211:O230" si="29">SUM(L211:N211)</f>
        <v>4835</v>
      </c>
    </row>
    <row r="212" spans="2:15">
      <c r="B212" s="13" t="s">
        <v>218</v>
      </c>
      <c r="C212" s="3">
        <v>5431</v>
      </c>
      <c r="D212" s="3">
        <v>2345</v>
      </c>
      <c r="F212" s="13"/>
      <c r="G212" s="33" t="s">
        <v>165</v>
      </c>
      <c r="H212" s="32">
        <v>1582</v>
      </c>
      <c r="I212" s="32">
        <v>1433</v>
      </c>
      <c r="J212" s="32">
        <v>1189</v>
      </c>
      <c r="K212" s="29">
        <f t="shared" si="28"/>
        <v>4204</v>
      </c>
      <c r="L212" s="3">
        <v>411</v>
      </c>
      <c r="N212" s="3">
        <v>1970</v>
      </c>
      <c r="O212" s="32">
        <f t="shared" si="29"/>
        <v>2381</v>
      </c>
    </row>
    <row r="213" spans="2:15">
      <c r="B213" s="13" t="s">
        <v>219</v>
      </c>
      <c r="C213" s="3">
        <v>2843</v>
      </c>
      <c r="D213" s="3">
        <v>1902</v>
      </c>
      <c r="F213" s="13"/>
      <c r="G213" s="33" t="s">
        <v>166</v>
      </c>
      <c r="H213" s="32">
        <v>795</v>
      </c>
      <c r="I213" s="32">
        <v>1747</v>
      </c>
      <c r="J213" s="32">
        <v>1136</v>
      </c>
      <c r="K213" s="29">
        <f t="shared" si="28"/>
        <v>3678</v>
      </c>
      <c r="L213" s="3">
        <v>1092</v>
      </c>
      <c r="N213" s="3">
        <v>1250</v>
      </c>
      <c r="O213" s="32">
        <f t="shared" si="29"/>
        <v>2342</v>
      </c>
    </row>
    <row r="214" spans="2:15">
      <c r="B214" s="13" t="s">
        <v>220</v>
      </c>
      <c r="C214" s="3">
        <v>1948</v>
      </c>
      <c r="D214" s="3">
        <v>921</v>
      </c>
      <c r="F214" s="13"/>
      <c r="G214" s="33" t="s">
        <v>167</v>
      </c>
      <c r="H214" s="32">
        <v>2722</v>
      </c>
      <c r="I214" s="32">
        <v>1597</v>
      </c>
      <c r="J214" s="32">
        <v>582</v>
      </c>
      <c r="K214" s="29">
        <f t="shared" si="28"/>
        <v>4901</v>
      </c>
      <c r="L214" s="3">
        <v>461</v>
      </c>
      <c r="N214" s="3">
        <v>1435</v>
      </c>
      <c r="O214" s="32">
        <f t="shared" si="29"/>
        <v>1896</v>
      </c>
    </row>
    <row r="215" spans="2:15">
      <c r="B215" s="13" t="s">
        <v>221</v>
      </c>
      <c r="C215" s="3">
        <v>4232</v>
      </c>
      <c r="D215" s="3">
        <v>2479</v>
      </c>
      <c r="F215" s="13"/>
      <c r="G215" s="33" t="s">
        <v>168</v>
      </c>
      <c r="H215" s="32">
        <v>3461</v>
      </c>
      <c r="I215" s="32">
        <v>3936</v>
      </c>
      <c r="J215" s="32">
        <v>3216</v>
      </c>
      <c r="K215" s="29">
        <f t="shared" si="28"/>
        <v>10613</v>
      </c>
      <c r="L215" s="3">
        <v>2780</v>
      </c>
      <c r="M215" s="3">
        <v>2228</v>
      </c>
      <c r="N215" s="3">
        <v>3266</v>
      </c>
      <c r="O215" s="32">
        <f t="shared" si="29"/>
        <v>8274</v>
      </c>
    </row>
    <row r="216" spans="2:15">
      <c r="B216" s="13" t="s">
        <v>222</v>
      </c>
      <c r="C216" s="3">
        <v>4046</v>
      </c>
      <c r="D216" s="3">
        <v>1450</v>
      </c>
      <c r="F216" s="13"/>
      <c r="G216" s="33" t="s">
        <v>169</v>
      </c>
      <c r="H216" s="32">
        <v>4437</v>
      </c>
      <c r="I216" s="32">
        <v>1059</v>
      </c>
      <c r="J216" s="32">
        <v>352</v>
      </c>
      <c r="K216" s="32">
        <f t="shared" si="28"/>
        <v>5848</v>
      </c>
      <c r="L216" s="3">
        <v>2104</v>
      </c>
      <c r="N216" s="3">
        <v>5205</v>
      </c>
      <c r="O216" s="30">
        <f t="shared" si="29"/>
        <v>7309</v>
      </c>
    </row>
    <row r="217" spans="2:15">
      <c r="B217" s="13" t="s">
        <v>223</v>
      </c>
      <c r="C217" s="3">
        <v>1829</v>
      </c>
      <c r="D217" s="3">
        <v>1147</v>
      </c>
      <c r="F217" s="13"/>
      <c r="G217" s="33" t="s">
        <v>170</v>
      </c>
      <c r="H217" s="32">
        <v>976</v>
      </c>
      <c r="I217" s="32">
        <v>419</v>
      </c>
      <c r="J217" s="32">
        <v>698</v>
      </c>
      <c r="K217" s="32">
        <f t="shared" si="28"/>
        <v>2093</v>
      </c>
      <c r="L217" s="3">
        <v>1089</v>
      </c>
      <c r="N217" s="3">
        <v>3017</v>
      </c>
      <c r="O217" s="30">
        <f t="shared" si="29"/>
        <v>4106</v>
      </c>
    </row>
    <row r="218" spans="2:15">
      <c r="B218" s="13" t="s">
        <v>224</v>
      </c>
      <c r="C218" s="3">
        <v>1950</v>
      </c>
      <c r="D218" s="3">
        <v>908</v>
      </c>
      <c r="F218" s="13"/>
      <c r="G218" s="33" t="s">
        <v>171</v>
      </c>
      <c r="H218" s="32">
        <v>773</v>
      </c>
      <c r="I218" s="32"/>
      <c r="J218" s="32">
        <v>5</v>
      </c>
      <c r="K218" s="32">
        <f t="shared" si="28"/>
        <v>778</v>
      </c>
      <c r="L218" s="3">
        <v>546</v>
      </c>
      <c r="N218" s="3">
        <v>825</v>
      </c>
      <c r="O218" s="30">
        <f t="shared" si="29"/>
        <v>1371</v>
      </c>
    </row>
    <row r="219" spans="2:15">
      <c r="B219" s="13" t="s">
        <v>225</v>
      </c>
      <c r="C219" s="3">
        <v>12422</v>
      </c>
      <c r="D219" s="3">
        <v>8280</v>
      </c>
      <c r="F219" s="13"/>
      <c r="G219" s="33" t="s">
        <v>172</v>
      </c>
      <c r="H219" s="32">
        <v>1684</v>
      </c>
      <c r="I219" s="32"/>
      <c r="J219" s="32">
        <v>16</v>
      </c>
      <c r="K219" s="32">
        <f t="shared" si="28"/>
        <v>1700</v>
      </c>
      <c r="L219" s="3">
        <v>515</v>
      </c>
      <c r="N219" s="3">
        <v>1760</v>
      </c>
      <c r="O219" s="30">
        <f t="shared" si="29"/>
        <v>2275</v>
      </c>
    </row>
    <row r="220" spans="2:15">
      <c r="B220" s="13" t="s">
        <v>226</v>
      </c>
      <c r="C220" s="3">
        <v>1495</v>
      </c>
      <c r="D220" s="3">
        <v>635</v>
      </c>
      <c r="F220" s="13"/>
      <c r="G220" s="33" t="s">
        <v>173</v>
      </c>
      <c r="H220" s="32">
        <v>916</v>
      </c>
      <c r="I220" s="32">
        <v>561</v>
      </c>
      <c r="J220" s="32">
        <v>537</v>
      </c>
      <c r="K220" s="29">
        <f t="shared" si="28"/>
        <v>2014</v>
      </c>
      <c r="L220" s="3">
        <v>169</v>
      </c>
      <c r="N220" s="3">
        <v>859</v>
      </c>
      <c r="O220" s="32">
        <f t="shared" si="29"/>
        <v>1028</v>
      </c>
    </row>
    <row r="221" spans="2:15">
      <c r="B221" s="13" t="s">
        <v>227</v>
      </c>
      <c r="C221" s="3">
        <v>3643</v>
      </c>
      <c r="D221" s="3">
        <v>1429</v>
      </c>
      <c r="F221" s="13"/>
      <c r="G221" s="33" t="s">
        <v>174</v>
      </c>
      <c r="H221" s="32">
        <v>823</v>
      </c>
      <c r="I221" s="32"/>
      <c r="J221" s="32">
        <v>376</v>
      </c>
      <c r="K221" s="32">
        <f t="shared" si="28"/>
        <v>1199</v>
      </c>
      <c r="L221" s="3">
        <v>756</v>
      </c>
      <c r="M221" s="3">
        <v>438</v>
      </c>
      <c r="N221" s="3">
        <v>736</v>
      </c>
      <c r="O221" s="30">
        <f t="shared" si="29"/>
        <v>1930</v>
      </c>
    </row>
    <row r="222" spans="2:15">
      <c r="B222" s="13" t="s">
        <v>228</v>
      </c>
      <c r="C222" s="3">
        <v>2217</v>
      </c>
      <c r="D222" s="3">
        <v>844</v>
      </c>
      <c r="F222" s="13"/>
      <c r="G222" s="33" t="s">
        <v>175</v>
      </c>
      <c r="H222" s="32">
        <v>1523</v>
      </c>
      <c r="I222" s="32">
        <v>477</v>
      </c>
      <c r="J222" s="32">
        <v>989</v>
      </c>
      <c r="K222" s="29">
        <f t="shared" si="28"/>
        <v>2989</v>
      </c>
      <c r="L222" s="3">
        <v>1223</v>
      </c>
      <c r="N222" s="3">
        <v>1024</v>
      </c>
      <c r="O222" s="32">
        <f t="shared" si="29"/>
        <v>2247</v>
      </c>
    </row>
    <row r="223" spans="2:15">
      <c r="B223" s="13" t="s">
        <v>229</v>
      </c>
      <c r="C223" s="3">
        <v>6447</v>
      </c>
      <c r="D223" s="3">
        <v>2887</v>
      </c>
      <c r="F223" s="13"/>
      <c r="G223" s="33" t="s">
        <v>176</v>
      </c>
      <c r="H223" s="32">
        <v>1257</v>
      </c>
      <c r="I223" s="32">
        <v>98</v>
      </c>
      <c r="J223" s="32">
        <v>833</v>
      </c>
      <c r="K223" s="29">
        <f t="shared" si="28"/>
        <v>2188</v>
      </c>
      <c r="L223" s="3">
        <v>668</v>
      </c>
      <c r="N223" s="3">
        <v>509</v>
      </c>
      <c r="O223" s="32">
        <f t="shared" si="29"/>
        <v>1177</v>
      </c>
    </row>
    <row r="224" spans="2:15">
      <c r="B224" s="13" t="s">
        <v>230</v>
      </c>
      <c r="C224" s="3">
        <v>39213</v>
      </c>
      <c r="D224" s="3">
        <v>23338</v>
      </c>
      <c r="F224" s="13"/>
      <c r="G224" s="33" t="s">
        <v>177</v>
      </c>
      <c r="H224" s="32">
        <v>2408</v>
      </c>
      <c r="I224" s="32">
        <v>520</v>
      </c>
      <c r="J224" s="32">
        <v>27</v>
      </c>
      <c r="K224" s="29">
        <f t="shared" si="28"/>
        <v>2955</v>
      </c>
      <c r="L224" s="3">
        <v>890</v>
      </c>
      <c r="N224" s="3">
        <v>1625</v>
      </c>
      <c r="O224" s="32">
        <f t="shared" si="29"/>
        <v>2515</v>
      </c>
    </row>
    <row r="225" spans="2:15">
      <c r="B225" s="13" t="s">
        <v>231</v>
      </c>
      <c r="C225" s="3">
        <v>6199</v>
      </c>
      <c r="D225" s="3">
        <v>3194</v>
      </c>
      <c r="F225" s="13"/>
      <c r="G225" s="33" t="s">
        <v>178</v>
      </c>
      <c r="H225" s="32">
        <v>1513</v>
      </c>
      <c r="I225" s="32">
        <v>723</v>
      </c>
      <c r="J225" s="32">
        <v>422</v>
      </c>
      <c r="K225" s="29">
        <f t="shared" si="28"/>
        <v>2658</v>
      </c>
      <c r="L225" s="3">
        <v>541</v>
      </c>
      <c r="N225" s="3">
        <v>1086</v>
      </c>
      <c r="O225" s="32">
        <f t="shared" si="29"/>
        <v>1627</v>
      </c>
    </row>
    <row r="226" spans="2:15">
      <c r="B226" s="13" t="s">
        <v>232</v>
      </c>
      <c r="C226" s="3">
        <v>6450</v>
      </c>
      <c r="D226" s="3">
        <v>3366</v>
      </c>
      <c r="F226" s="13"/>
      <c r="G226" s="33" t="s">
        <v>179</v>
      </c>
      <c r="H226" s="32">
        <v>2649</v>
      </c>
      <c r="I226" s="32">
        <v>127</v>
      </c>
      <c r="J226" s="32">
        <v>520</v>
      </c>
      <c r="K226" s="29">
        <f t="shared" si="28"/>
        <v>3296</v>
      </c>
      <c r="L226" s="3">
        <v>960</v>
      </c>
      <c r="N226" s="3">
        <v>963</v>
      </c>
      <c r="O226" s="32">
        <f t="shared" si="29"/>
        <v>1923</v>
      </c>
    </row>
    <row r="227" spans="2:15">
      <c r="B227" s="13" t="s">
        <v>233</v>
      </c>
      <c r="C227" s="3">
        <v>3110</v>
      </c>
      <c r="D227" s="3">
        <v>2504</v>
      </c>
      <c r="F227" s="13"/>
      <c r="G227" s="33" t="s">
        <v>180</v>
      </c>
      <c r="H227" s="32">
        <v>2035</v>
      </c>
      <c r="I227" s="32"/>
      <c r="J227" s="32">
        <v>1044</v>
      </c>
      <c r="K227" s="32">
        <f t="shared" si="28"/>
        <v>3079</v>
      </c>
      <c r="L227" s="3">
        <v>1275</v>
      </c>
      <c r="N227" s="3">
        <v>2016</v>
      </c>
      <c r="O227" s="30">
        <f t="shared" si="29"/>
        <v>3291</v>
      </c>
    </row>
    <row r="228" spans="2:15">
      <c r="B228" s="13" t="s">
        <v>234</v>
      </c>
      <c r="C228" s="3">
        <v>2342</v>
      </c>
      <c r="D228" s="3">
        <v>1437</v>
      </c>
      <c r="F228" s="13"/>
      <c r="G228" s="33" t="s">
        <v>181</v>
      </c>
      <c r="H228" s="32">
        <v>1718</v>
      </c>
      <c r="I228" s="32">
        <v>484</v>
      </c>
      <c r="J228" s="32">
        <v>472</v>
      </c>
      <c r="K228" s="29">
        <f t="shared" si="28"/>
        <v>2674</v>
      </c>
      <c r="L228" s="3">
        <v>741</v>
      </c>
      <c r="N228" s="3">
        <v>954</v>
      </c>
      <c r="O228" s="32">
        <f t="shared" si="29"/>
        <v>1695</v>
      </c>
    </row>
    <row r="229" spans="2:15">
      <c r="B229" s="13" t="s">
        <v>235</v>
      </c>
      <c r="C229" s="3">
        <v>2585</v>
      </c>
      <c r="D229" s="3">
        <v>2632</v>
      </c>
      <c r="F229" s="13"/>
      <c r="G229" s="33" t="s">
        <v>182</v>
      </c>
      <c r="H229" s="32">
        <v>773</v>
      </c>
      <c r="I229" s="32">
        <v>267</v>
      </c>
      <c r="J229" s="32"/>
      <c r="K229" s="32">
        <f t="shared" si="28"/>
        <v>1040</v>
      </c>
      <c r="L229" s="3">
        <v>989</v>
      </c>
      <c r="M229" s="3">
        <v>205</v>
      </c>
      <c r="N229" s="3">
        <v>471</v>
      </c>
      <c r="O229" s="30">
        <f t="shared" si="29"/>
        <v>1665</v>
      </c>
    </row>
    <row r="230" spans="2:15">
      <c r="B230" s="13" t="s">
        <v>236</v>
      </c>
      <c r="C230" s="3">
        <v>4392</v>
      </c>
      <c r="D230" s="3">
        <v>2366</v>
      </c>
      <c r="F230" s="13"/>
      <c r="G230" s="33" t="s">
        <v>183</v>
      </c>
      <c r="H230" s="32">
        <v>2907</v>
      </c>
      <c r="I230" s="32">
        <v>1342</v>
      </c>
      <c r="J230" s="32">
        <v>1144</v>
      </c>
      <c r="K230" s="32">
        <f t="shared" si="28"/>
        <v>5393</v>
      </c>
      <c r="L230" s="3">
        <v>2186</v>
      </c>
      <c r="M230" s="3">
        <v>184</v>
      </c>
      <c r="N230" s="3">
        <v>2137</v>
      </c>
      <c r="O230" s="32">
        <f t="shared" si="29"/>
        <v>4507</v>
      </c>
    </row>
    <row r="231" spans="2:15">
      <c r="B231" s="13" t="s">
        <v>237</v>
      </c>
      <c r="C231" s="3">
        <v>4261</v>
      </c>
      <c r="D231" s="3">
        <v>2399</v>
      </c>
      <c r="F231" s="13"/>
      <c r="G231" s="34">
        <f>K231+O231</f>
        <v>125861</v>
      </c>
      <c r="K231" s="3">
        <f>SUM(K211:K230)</f>
        <v>67467</v>
      </c>
      <c r="O231" s="3">
        <f>SUM(O211:O230)</f>
        <v>58394</v>
      </c>
    </row>
    <row r="232" spans="2:15">
      <c r="C232" s="3">
        <f>SUM(C209:C231)</f>
        <v>132599</v>
      </c>
      <c r="D232" s="3">
        <f>SUM(D209:D231)</f>
        <v>73856</v>
      </c>
      <c r="E232" s="1">
        <f>SUM(C232:D232)</f>
        <v>206455</v>
      </c>
      <c r="K232" s="3">
        <f>K231*100/G231</f>
        <v>53.604373078237103</v>
      </c>
      <c r="O232" s="3">
        <f>O231*100/G231</f>
        <v>46.395626921762897</v>
      </c>
    </row>
    <row r="233" spans="2:15">
      <c r="C233" s="14">
        <f>(C232*100)/E232</f>
        <v>64.226586907558541</v>
      </c>
      <c r="D233" s="14">
        <f>100-C233</f>
        <v>35.773413092441459</v>
      </c>
    </row>
    <row r="234" spans="2:15">
      <c r="G234" s="2" t="s">
        <v>21</v>
      </c>
      <c r="H234" s="3" t="s">
        <v>346</v>
      </c>
      <c r="I234" s="32" t="s">
        <v>347</v>
      </c>
      <c r="J234" s="32" t="s">
        <v>348</v>
      </c>
      <c r="K234" s="25" t="s">
        <v>335</v>
      </c>
      <c r="L234" s="3" t="s">
        <v>336</v>
      </c>
      <c r="M234" s="3" t="s">
        <v>349</v>
      </c>
      <c r="N234" s="3" t="s">
        <v>337</v>
      </c>
      <c r="O234" s="14" t="s">
        <v>338</v>
      </c>
    </row>
    <row r="235" spans="2:15">
      <c r="B235" s="2" t="s">
        <v>24</v>
      </c>
      <c r="G235" s="13" t="s">
        <v>184</v>
      </c>
      <c r="H235" s="3">
        <v>9948</v>
      </c>
      <c r="I235" s="3">
        <v>5223</v>
      </c>
      <c r="J235" s="3">
        <v>4171</v>
      </c>
      <c r="K235" s="29">
        <f t="shared" ref="K235:K253" si="30">SUM(H235:J235)</f>
        <v>19342</v>
      </c>
      <c r="L235" s="3">
        <v>4595</v>
      </c>
      <c r="M235" s="3">
        <v>2075</v>
      </c>
      <c r="N235" s="3">
        <v>6789</v>
      </c>
      <c r="O235" s="32">
        <f t="shared" ref="O235:O253" si="31">SUM(L235:N235)</f>
        <v>13459</v>
      </c>
    </row>
    <row r="236" spans="2:15">
      <c r="B236" s="1" t="s">
        <v>238</v>
      </c>
      <c r="C236" s="3">
        <v>22625</v>
      </c>
      <c r="D236" s="3">
        <v>9795</v>
      </c>
      <c r="G236" s="13" t="s">
        <v>186</v>
      </c>
      <c r="H236" s="3">
        <v>1105</v>
      </c>
      <c r="I236" s="3">
        <v>413</v>
      </c>
      <c r="J236" s="3">
        <v>960</v>
      </c>
      <c r="K236" s="32">
        <f t="shared" si="30"/>
        <v>2478</v>
      </c>
      <c r="L236" s="3">
        <v>1144</v>
      </c>
      <c r="M236" s="3">
        <v>382</v>
      </c>
      <c r="N236" s="3">
        <v>1061</v>
      </c>
      <c r="O236" s="30">
        <f t="shared" si="31"/>
        <v>2587</v>
      </c>
    </row>
    <row r="237" spans="2:15">
      <c r="B237" s="1" t="s">
        <v>239</v>
      </c>
      <c r="C237" s="3">
        <v>30900</v>
      </c>
      <c r="D237" s="3">
        <v>19214</v>
      </c>
      <c r="G237" s="13" t="s">
        <v>187</v>
      </c>
      <c r="H237" s="3">
        <v>1384</v>
      </c>
      <c r="I237" s="3">
        <v>787</v>
      </c>
      <c r="J237" s="3">
        <v>89</v>
      </c>
      <c r="K237" s="29">
        <f t="shared" si="30"/>
        <v>2260</v>
      </c>
      <c r="L237" s="3">
        <v>562</v>
      </c>
      <c r="M237" s="3">
        <v>93</v>
      </c>
      <c r="N237" s="3">
        <v>1153</v>
      </c>
      <c r="O237" s="32">
        <f t="shared" si="31"/>
        <v>1808</v>
      </c>
    </row>
    <row r="238" spans="2:15">
      <c r="B238" s="1" t="s">
        <v>240</v>
      </c>
      <c r="C238" s="3">
        <v>17129</v>
      </c>
      <c r="D238" s="3">
        <v>8719</v>
      </c>
      <c r="G238" s="13" t="s">
        <v>188</v>
      </c>
      <c r="H238" s="3">
        <v>7742</v>
      </c>
      <c r="I238" s="3">
        <v>2024</v>
      </c>
      <c r="J238" s="3">
        <v>2141</v>
      </c>
      <c r="K238" s="29">
        <f t="shared" si="30"/>
        <v>11907</v>
      </c>
      <c r="L238" s="3">
        <v>1942</v>
      </c>
      <c r="N238" s="3">
        <v>3568</v>
      </c>
      <c r="O238" s="32">
        <f t="shared" si="31"/>
        <v>5510</v>
      </c>
    </row>
    <row r="239" spans="2:15">
      <c r="B239" s="1" t="s">
        <v>95</v>
      </c>
      <c r="C239" s="3">
        <v>47123</v>
      </c>
      <c r="D239" s="3">
        <v>34281</v>
      </c>
      <c r="G239" s="13" t="s">
        <v>189</v>
      </c>
      <c r="H239" s="3">
        <v>1468</v>
      </c>
      <c r="I239" s="3">
        <v>845</v>
      </c>
      <c r="J239" s="3">
        <v>411</v>
      </c>
      <c r="K239" s="29">
        <f t="shared" si="30"/>
        <v>2724</v>
      </c>
      <c r="L239" s="3">
        <v>1088</v>
      </c>
      <c r="M239" s="3">
        <v>173</v>
      </c>
      <c r="N239" s="3">
        <v>578</v>
      </c>
      <c r="O239" s="32">
        <f t="shared" si="31"/>
        <v>1839</v>
      </c>
    </row>
    <row r="240" spans="2:15">
      <c r="B240" s="1" t="s">
        <v>241</v>
      </c>
      <c r="C240" s="3">
        <v>19119</v>
      </c>
      <c r="D240" s="3">
        <v>11923</v>
      </c>
      <c r="G240" s="13" t="s">
        <v>190</v>
      </c>
      <c r="H240" s="3">
        <v>2535</v>
      </c>
      <c r="I240" s="3">
        <v>200</v>
      </c>
      <c r="J240" s="3">
        <v>876</v>
      </c>
      <c r="K240" s="29">
        <f t="shared" si="30"/>
        <v>3611</v>
      </c>
      <c r="L240" s="3">
        <v>2076</v>
      </c>
      <c r="N240" s="3">
        <v>739</v>
      </c>
      <c r="O240" s="32">
        <f t="shared" si="31"/>
        <v>2815</v>
      </c>
    </row>
    <row r="241" spans="2:15">
      <c r="B241" s="1" t="s">
        <v>243</v>
      </c>
      <c r="C241" s="3">
        <v>23681</v>
      </c>
      <c r="D241" s="3">
        <v>10693</v>
      </c>
      <c r="G241" s="13" t="s">
        <v>191</v>
      </c>
      <c r="H241" s="3">
        <v>2197</v>
      </c>
      <c r="J241" s="3">
        <v>1750</v>
      </c>
      <c r="K241" s="32">
        <f t="shared" si="30"/>
        <v>3947</v>
      </c>
      <c r="L241" s="3">
        <v>1471</v>
      </c>
      <c r="N241" s="3">
        <v>3452</v>
      </c>
      <c r="O241" s="30">
        <f t="shared" si="31"/>
        <v>4923</v>
      </c>
    </row>
    <row r="242" spans="2:15">
      <c r="B242" s="1" t="s">
        <v>242</v>
      </c>
      <c r="C242" s="3">
        <v>3531</v>
      </c>
      <c r="D242" s="3">
        <v>1510</v>
      </c>
      <c r="G242" s="13" t="s">
        <v>192</v>
      </c>
      <c r="H242" s="3">
        <v>1903</v>
      </c>
      <c r="I242" s="3">
        <v>1186</v>
      </c>
      <c r="J242" s="3">
        <v>1567</v>
      </c>
      <c r="K242" s="29">
        <f t="shared" si="30"/>
        <v>4656</v>
      </c>
      <c r="L242" s="3">
        <v>1303</v>
      </c>
      <c r="M242" s="3">
        <v>189</v>
      </c>
      <c r="N242" s="3">
        <v>1845</v>
      </c>
      <c r="O242" s="32">
        <f t="shared" si="31"/>
        <v>3337</v>
      </c>
    </row>
    <row r="243" spans="2:15">
      <c r="B243" s="1" t="s">
        <v>244</v>
      </c>
      <c r="C243" s="3">
        <v>6086</v>
      </c>
      <c r="D243" s="3">
        <v>2379</v>
      </c>
      <c r="G243" s="13" t="s">
        <v>193</v>
      </c>
      <c r="H243" s="3">
        <v>929</v>
      </c>
      <c r="J243" s="3">
        <v>1094</v>
      </c>
      <c r="K243" s="29">
        <f t="shared" si="30"/>
        <v>2023</v>
      </c>
      <c r="L243" s="3">
        <v>615</v>
      </c>
      <c r="M243" s="3">
        <v>351</v>
      </c>
      <c r="N243" s="3">
        <v>517</v>
      </c>
      <c r="O243" s="32">
        <f t="shared" si="31"/>
        <v>1483</v>
      </c>
    </row>
    <row r="244" spans="2:15">
      <c r="B244" s="1" t="s">
        <v>245</v>
      </c>
      <c r="C244" s="3">
        <v>14538</v>
      </c>
      <c r="D244" s="3">
        <v>4802</v>
      </c>
      <c r="G244" s="13" t="s">
        <v>194</v>
      </c>
      <c r="H244" s="3">
        <v>9958</v>
      </c>
      <c r="I244" s="3">
        <v>6024</v>
      </c>
      <c r="J244" s="3">
        <v>7417</v>
      </c>
      <c r="K244" s="32">
        <f t="shared" si="30"/>
        <v>23399</v>
      </c>
      <c r="L244" s="3">
        <v>11214</v>
      </c>
      <c r="M244" s="3">
        <v>7623</v>
      </c>
      <c r="N244" s="3">
        <v>6460</v>
      </c>
      <c r="O244" s="30">
        <f t="shared" si="31"/>
        <v>25297</v>
      </c>
    </row>
    <row r="245" spans="2:15">
      <c r="B245" s="1" t="s">
        <v>246</v>
      </c>
      <c r="C245" s="3">
        <v>3436</v>
      </c>
      <c r="D245" s="3">
        <v>1866</v>
      </c>
      <c r="G245" s="13" t="s">
        <v>195</v>
      </c>
      <c r="H245" s="3">
        <v>2785</v>
      </c>
      <c r="I245" s="3">
        <v>2288</v>
      </c>
      <c r="J245" s="3">
        <v>2688</v>
      </c>
      <c r="K245" s="32">
        <f t="shared" si="30"/>
        <v>7761</v>
      </c>
      <c r="L245" s="3">
        <v>3363</v>
      </c>
      <c r="M245" s="3">
        <v>385</v>
      </c>
      <c r="N245" s="3">
        <v>4497</v>
      </c>
      <c r="O245" s="30">
        <f t="shared" si="31"/>
        <v>8245</v>
      </c>
    </row>
    <row r="246" spans="2:15">
      <c r="B246" s="1" t="s">
        <v>247</v>
      </c>
      <c r="C246" s="3">
        <v>14626</v>
      </c>
      <c r="D246" s="3">
        <v>6524</v>
      </c>
      <c r="G246" s="13" t="s">
        <v>196</v>
      </c>
      <c r="H246" s="3">
        <v>1226</v>
      </c>
      <c r="I246" s="3">
        <v>331</v>
      </c>
      <c r="J246" s="3">
        <v>1285</v>
      </c>
      <c r="K246" s="29">
        <f t="shared" si="30"/>
        <v>2842</v>
      </c>
      <c r="L246" s="3">
        <v>1282</v>
      </c>
      <c r="M246" s="3">
        <v>226</v>
      </c>
      <c r="N246" s="3">
        <v>916</v>
      </c>
      <c r="O246" s="32">
        <f t="shared" si="31"/>
        <v>2424</v>
      </c>
    </row>
    <row r="247" spans="2:15">
      <c r="C247" s="3">
        <f>SUM(C236:C246)</f>
        <v>202794</v>
      </c>
      <c r="D247" s="3">
        <f>SUM(D236:D246)</f>
        <v>111706</v>
      </c>
      <c r="E247" s="1">
        <f>SUM(C247:D247)</f>
        <v>314500</v>
      </c>
      <c r="G247" s="13" t="s">
        <v>197</v>
      </c>
      <c r="H247" s="3">
        <v>14</v>
      </c>
      <c r="I247" s="3">
        <v>447</v>
      </c>
      <c r="J247" s="3">
        <v>668</v>
      </c>
      <c r="K247" s="32">
        <f t="shared" si="30"/>
        <v>1129</v>
      </c>
      <c r="L247" s="3">
        <v>825</v>
      </c>
      <c r="N247" s="3">
        <v>725</v>
      </c>
      <c r="O247" s="30">
        <f t="shared" si="31"/>
        <v>1550</v>
      </c>
    </row>
    <row r="248" spans="2:15">
      <c r="C248" s="14">
        <f>(C247*100)/E247</f>
        <v>64.481399046104926</v>
      </c>
      <c r="D248" s="14">
        <f>100-C248</f>
        <v>35.518600953895074</v>
      </c>
      <c r="G248" s="13" t="s">
        <v>185</v>
      </c>
      <c r="H248" s="3">
        <v>3808</v>
      </c>
      <c r="I248" s="3">
        <v>1043</v>
      </c>
      <c r="J248" s="3">
        <v>346</v>
      </c>
      <c r="K248" s="29">
        <f t="shared" si="30"/>
        <v>5197</v>
      </c>
      <c r="L248" s="3">
        <v>801</v>
      </c>
      <c r="M248" s="3">
        <v>884</v>
      </c>
      <c r="N248" s="3">
        <v>1311</v>
      </c>
      <c r="O248" s="32">
        <f t="shared" si="31"/>
        <v>2996</v>
      </c>
    </row>
    <row r="249" spans="2:15">
      <c r="G249" s="13" t="s">
        <v>198</v>
      </c>
      <c r="H249" s="3">
        <v>1256</v>
      </c>
      <c r="I249" s="3">
        <v>423</v>
      </c>
      <c r="J249" s="3">
        <v>489</v>
      </c>
      <c r="K249" s="32">
        <f t="shared" si="30"/>
        <v>2168</v>
      </c>
      <c r="L249" s="3">
        <v>762</v>
      </c>
      <c r="M249" s="3">
        <v>69</v>
      </c>
      <c r="N249" s="3">
        <v>1339</v>
      </c>
      <c r="O249" s="30">
        <f t="shared" si="31"/>
        <v>2170</v>
      </c>
    </row>
    <row r="250" spans="2:15">
      <c r="B250" s="2" t="s">
        <v>25</v>
      </c>
      <c r="G250" s="13" t="s">
        <v>199</v>
      </c>
      <c r="H250" s="3">
        <v>1224</v>
      </c>
      <c r="I250" s="3">
        <v>1236</v>
      </c>
      <c r="J250" s="3">
        <v>330</v>
      </c>
      <c r="K250" s="32">
        <f t="shared" si="30"/>
        <v>2790</v>
      </c>
      <c r="L250" s="3">
        <v>2027</v>
      </c>
      <c r="M250" s="3">
        <v>258</v>
      </c>
      <c r="N250" s="3">
        <v>1307</v>
      </c>
      <c r="O250" s="30">
        <f t="shared" si="31"/>
        <v>3592</v>
      </c>
    </row>
    <row r="251" spans="2:15">
      <c r="B251" s="13" t="s">
        <v>248</v>
      </c>
      <c r="C251" s="3">
        <v>9161</v>
      </c>
      <c r="D251" s="3">
        <v>4042</v>
      </c>
      <c r="G251" s="13" t="s">
        <v>200</v>
      </c>
      <c r="H251" s="3">
        <v>1303</v>
      </c>
      <c r="I251" s="3">
        <v>1316</v>
      </c>
      <c r="J251" s="3">
        <v>314</v>
      </c>
      <c r="K251" s="32">
        <f t="shared" si="30"/>
        <v>2933</v>
      </c>
      <c r="L251" s="3">
        <v>1561</v>
      </c>
      <c r="M251" s="3">
        <v>777</v>
      </c>
      <c r="N251" s="3">
        <v>1000</v>
      </c>
      <c r="O251" s="30">
        <f t="shared" si="31"/>
        <v>3338</v>
      </c>
    </row>
    <row r="252" spans="2:15">
      <c r="B252" s="13" t="s">
        <v>249</v>
      </c>
      <c r="C252" s="3">
        <v>7384</v>
      </c>
      <c r="D252" s="3">
        <v>4176</v>
      </c>
      <c r="G252" s="13" t="s">
        <v>201</v>
      </c>
      <c r="H252" s="3">
        <v>4965</v>
      </c>
      <c r="I252" s="3">
        <v>1549</v>
      </c>
      <c r="J252" s="3">
        <v>689</v>
      </c>
      <c r="K252" s="29">
        <f t="shared" si="30"/>
        <v>7203</v>
      </c>
      <c r="L252" s="3">
        <v>2199</v>
      </c>
      <c r="M252" s="3">
        <v>1206</v>
      </c>
      <c r="N252" s="3">
        <v>2563</v>
      </c>
      <c r="O252" s="32">
        <f t="shared" si="31"/>
        <v>5968</v>
      </c>
    </row>
    <row r="253" spans="2:15">
      <c r="B253" s="13" t="s">
        <v>250</v>
      </c>
      <c r="C253" s="3">
        <v>1593</v>
      </c>
      <c r="D253" s="3">
        <v>986</v>
      </c>
      <c r="E253" s="13"/>
      <c r="G253" s="13" t="s">
        <v>202</v>
      </c>
      <c r="H253" s="32">
        <v>1470</v>
      </c>
      <c r="I253" s="32">
        <v>545</v>
      </c>
      <c r="J253" s="3">
        <v>405</v>
      </c>
      <c r="K253" s="29">
        <f t="shared" si="30"/>
        <v>2420</v>
      </c>
      <c r="L253" s="3">
        <v>774</v>
      </c>
      <c r="M253" s="3">
        <v>376</v>
      </c>
      <c r="N253" s="3">
        <v>724</v>
      </c>
      <c r="O253" s="32">
        <f t="shared" si="31"/>
        <v>1874</v>
      </c>
    </row>
    <row r="254" spans="2:15">
      <c r="B254" s="13" t="s">
        <v>251</v>
      </c>
      <c r="C254" s="3">
        <v>8811</v>
      </c>
      <c r="D254" s="3">
        <v>3598</v>
      </c>
      <c r="E254" s="13"/>
      <c r="G254" s="34">
        <f>K254+O254</f>
        <v>206005</v>
      </c>
      <c r="K254" s="3">
        <f>SUM(K235:K253)</f>
        <v>110790</v>
      </c>
      <c r="O254" s="3">
        <f>SUM(O235:O253)</f>
        <v>95215</v>
      </c>
    </row>
    <row r="255" spans="2:15">
      <c r="B255" s="13" t="s">
        <v>252</v>
      </c>
      <c r="C255" s="3">
        <v>5393</v>
      </c>
      <c r="D255" s="3">
        <v>2408</v>
      </c>
      <c r="E255" s="13"/>
      <c r="K255" s="3">
        <f>K254*100/G254</f>
        <v>53.780248052231741</v>
      </c>
      <c r="O255" s="3">
        <f>O254*100/G254</f>
        <v>46.219751947768259</v>
      </c>
    </row>
    <row r="256" spans="2:15">
      <c r="B256" s="13" t="s">
        <v>253</v>
      </c>
      <c r="C256" s="3">
        <v>6707</v>
      </c>
      <c r="D256" s="3">
        <v>2288</v>
      </c>
      <c r="E256" s="13"/>
      <c r="G256" s="33"/>
      <c r="H256" s="32"/>
      <c r="I256" s="32"/>
    </row>
    <row r="257" spans="2:15">
      <c r="B257" s="13" t="s">
        <v>254</v>
      </c>
      <c r="C257" s="3">
        <v>15976</v>
      </c>
      <c r="D257" s="3">
        <v>5464</v>
      </c>
      <c r="E257" s="13"/>
      <c r="G257" s="2" t="s">
        <v>22</v>
      </c>
      <c r="H257" s="3" t="s">
        <v>346</v>
      </c>
      <c r="I257" s="32" t="s">
        <v>347</v>
      </c>
      <c r="J257" s="32" t="s">
        <v>348</v>
      </c>
      <c r="K257" s="25" t="s">
        <v>335</v>
      </c>
      <c r="L257" s="3" t="s">
        <v>336</v>
      </c>
      <c r="M257" s="3" t="s">
        <v>349</v>
      </c>
      <c r="N257" s="3" t="s">
        <v>337</v>
      </c>
      <c r="O257" s="14" t="s">
        <v>338</v>
      </c>
    </row>
    <row r="258" spans="2:15">
      <c r="B258" s="13" t="s">
        <v>255</v>
      </c>
      <c r="C258" s="3">
        <v>2139</v>
      </c>
      <c r="D258" s="3">
        <v>1787</v>
      </c>
      <c r="E258" s="13"/>
      <c r="G258" s="1" t="s">
        <v>204</v>
      </c>
      <c r="H258" s="32">
        <v>2608</v>
      </c>
      <c r="I258" s="32">
        <v>1233</v>
      </c>
      <c r="J258" s="3">
        <v>1141</v>
      </c>
      <c r="K258" s="29">
        <f t="shared" ref="K258:K268" si="32">SUM(H258:J258)</f>
        <v>4982</v>
      </c>
      <c r="L258" s="3">
        <v>1979</v>
      </c>
      <c r="M258" s="3">
        <v>1160</v>
      </c>
      <c r="N258" s="3">
        <v>1328</v>
      </c>
      <c r="O258" s="32">
        <f t="shared" ref="O258:O268" si="33">SUM(L258:N258)</f>
        <v>4467</v>
      </c>
    </row>
    <row r="259" spans="2:15">
      <c r="B259" s="13" t="s">
        <v>256</v>
      </c>
      <c r="C259" s="3">
        <v>1043</v>
      </c>
      <c r="D259" s="3">
        <v>649</v>
      </c>
      <c r="E259" s="13"/>
      <c r="G259" s="1" t="s">
        <v>205</v>
      </c>
      <c r="H259" s="32">
        <v>6470</v>
      </c>
      <c r="I259" s="32">
        <v>2380</v>
      </c>
      <c r="J259" s="3">
        <v>3571</v>
      </c>
      <c r="K259" s="29">
        <f t="shared" si="32"/>
        <v>12421</v>
      </c>
      <c r="L259" s="3">
        <v>5839</v>
      </c>
      <c r="M259" s="3">
        <v>1552</v>
      </c>
      <c r="N259" s="3">
        <v>3919</v>
      </c>
      <c r="O259" s="32">
        <f t="shared" si="33"/>
        <v>11310</v>
      </c>
    </row>
    <row r="260" spans="2:15">
      <c r="B260" s="13" t="s">
        <v>257</v>
      </c>
      <c r="C260" s="3">
        <v>1425</v>
      </c>
      <c r="D260" s="3">
        <v>426</v>
      </c>
      <c r="E260" s="13"/>
      <c r="G260" s="13" t="s">
        <v>206</v>
      </c>
      <c r="H260" s="32">
        <v>4012</v>
      </c>
      <c r="I260" s="32">
        <v>2114</v>
      </c>
      <c r="J260" s="3">
        <v>1800</v>
      </c>
      <c r="K260" s="29">
        <f t="shared" si="32"/>
        <v>7926</v>
      </c>
      <c r="L260" s="3">
        <v>2834</v>
      </c>
      <c r="M260" s="3">
        <v>420</v>
      </c>
      <c r="N260" s="3">
        <v>3047</v>
      </c>
      <c r="O260" s="32">
        <f t="shared" si="33"/>
        <v>6301</v>
      </c>
    </row>
    <row r="261" spans="2:15">
      <c r="B261" s="13" t="s">
        <v>258</v>
      </c>
      <c r="C261" s="3">
        <v>5848</v>
      </c>
      <c r="D261" s="3">
        <v>2854</v>
      </c>
      <c r="E261" s="13"/>
      <c r="G261" s="13" t="s">
        <v>207</v>
      </c>
      <c r="H261" s="32">
        <v>2201</v>
      </c>
      <c r="I261" s="32">
        <v>975</v>
      </c>
      <c r="J261" s="3">
        <v>984</v>
      </c>
      <c r="K261" s="29">
        <f t="shared" si="32"/>
        <v>4160</v>
      </c>
      <c r="L261" s="3">
        <v>609</v>
      </c>
      <c r="N261" s="3">
        <v>1462</v>
      </c>
      <c r="O261" s="32">
        <f t="shared" si="33"/>
        <v>2071</v>
      </c>
    </row>
    <row r="262" spans="2:15">
      <c r="B262" s="13" t="s">
        <v>259</v>
      </c>
      <c r="C262" s="3">
        <v>33513</v>
      </c>
      <c r="D262" s="3">
        <v>26585</v>
      </c>
      <c r="E262" s="13"/>
      <c r="G262" s="13" t="s">
        <v>208</v>
      </c>
      <c r="H262" s="32">
        <v>2602</v>
      </c>
      <c r="I262" s="32">
        <v>1348</v>
      </c>
      <c r="J262" s="3">
        <v>547</v>
      </c>
      <c r="K262" s="29">
        <f t="shared" si="32"/>
        <v>4497</v>
      </c>
      <c r="L262" s="3">
        <v>1384</v>
      </c>
      <c r="M262" s="3">
        <v>77</v>
      </c>
      <c r="N262" s="3">
        <v>848</v>
      </c>
      <c r="O262" s="32">
        <f t="shared" si="33"/>
        <v>2309</v>
      </c>
    </row>
    <row r="263" spans="2:15">
      <c r="B263" s="13" t="s">
        <v>260</v>
      </c>
      <c r="C263" s="3">
        <v>8225</v>
      </c>
      <c r="D263" s="3">
        <v>2977</v>
      </c>
      <c r="E263" s="13"/>
      <c r="G263" s="13" t="s">
        <v>209</v>
      </c>
      <c r="H263" s="32">
        <v>4464</v>
      </c>
      <c r="I263" s="32">
        <v>2847</v>
      </c>
      <c r="J263" s="3">
        <v>2184</v>
      </c>
      <c r="K263" s="29">
        <f t="shared" si="32"/>
        <v>9495</v>
      </c>
      <c r="L263" s="3">
        <v>3205</v>
      </c>
      <c r="M263" s="3">
        <v>361</v>
      </c>
      <c r="N263" s="3">
        <v>2192</v>
      </c>
      <c r="O263" s="32">
        <f t="shared" si="33"/>
        <v>5758</v>
      </c>
    </row>
    <row r="264" spans="2:15">
      <c r="B264" s="13" t="s">
        <v>261</v>
      </c>
      <c r="C264" s="3">
        <v>6406</v>
      </c>
      <c r="D264" s="3">
        <v>3292</v>
      </c>
      <c r="E264" s="13"/>
      <c r="G264" s="13" t="s">
        <v>210</v>
      </c>
      <c r="H264" s="32">
        <v>2088</v>
      </c>
      <c r="I264" s="32">
        <v>411</v>
      </c>
      <c r="J264" s="3">
        <v>359</v>
      </c>
      <c r="K264" s="32">
        <f t="shared" si="32"/>
        <v>2858</v>
      </c>
      <c r="L264" s="3">
        <v>1996</v>
      </c>
      <c r="N264" s="3">
        <v>871</v>
      </c>
      <c r="O264" s="30">
        <f t="shared" si="33"/>
        <v>2867</v>
      </c>
    </row>
    <row r="265" spans="2:15">
      <c r="B265" s="13" t="s">
        <v>262</v>
      </c>
      <c r="C265" s="3">
        <v>2729</v>
      </c>
      <c r="D265" s="3">
        <v>1382</v>
      </c>
      <c r="E265" s="13"/>
      <c r="G265" s="13" t="s">
        <v>211</v>
      </c>
      <c r="H265" s="32">
        <v>3076</v>
      </c>
      <c r="I265" s="32">
        <v>2203</v>
      </c>
      <c r="J265" s="3">
        <v>1728</v>
      </c>
      <c r="K265" s="29">
        <f t="shared" si="32"/>
        <v>7007</v>
      </c>
      <c r="L265" s="3">
        <v>1928</v>
      </c>
      <c r="M265" s="3">
        <v>684</v>
      </c>
      <c r="N265" s="3">
        <v>4142</v>
      </c>
      <c r="O265" s="32">
        <f t="shared" si="33"/>
        <v>6754</v>
      </c>
    </row>
    <row r="266" spans="2:15">
      <c r="B266" s="13" t="s">
        <v>263</v>
      </c>
      <c r="C266" s="3">
        <v>1369</v>
      </c>
      <c r="D266" s="3">
        <v>604</v>
      </c>
      <c r="E266" s="13"/>
      <c r="G266" s="13" t="s">
        <v>212</v>
      </c>
      <c r="H266" s="32">
        <v>2103</v>
      </c>
      <c r="I266" s="32">
        <v>572</v>
      </c>
      <c r="J266" s="3">
        <v>1810</v>
      </c>
      <c r="K266" s="32">
        <f t="shared" si="32"/>
        <v>4485</v>
      </c>
      <c r="L266" s="3">
        <v>3050</v>
      </c>
      <c r="M266" s="3">
        <v>2992</v>
      </c>
      <c r="N266" s="3">
        <v>4863</v>
      </c>
      <c r="O266" s="30">
        <f t="shared" si="33"/>
        <v>10905</v>
      </c>
    </row>
    <row r="267" spans="2:15">
      <c r="B267" s="13" t="s">
        <v>264</v>
      </c>
      <c r="C267" s="3">
        <v>2895</v>
      </c>
      <c r="D267" s="3">
        <v>1395</v>
      </c>
      <c r="E267" s="13"/>
      <c r="G267" s="13" t="s">
        <v>213</v>
      </c>
      <c r="H267" s="32">
        <v>1192</v>
      </c>
      <c r="I267" s="32">
        <v>422</v>
      </c>
      <c r="J267" s="3">
        <v>457</v>
      </c>
      <c r="K267" s="32">
        <f t="shared" si="32"/>
        <v>2071</v>
      </c>
      <c r="L267" s="3">
        <v>970</v>
      </c>
      <c r="M267" s="3">
        <v>1182</v>
      </c>
      <c r="N267" s="3">
        <v>446</v>
      </c>
      <c r="O267" s="30">
        <f t="shared" si="33"/>
        <v>2598</v>
      </c>
    </row>
    <row r="268" spans="2:15">
      <c r="B268" s="13" t="s">
        <v>265</v>
      </c>
      <c r="C268" s="3">
        <v>1515</v>
      </c>
      <c r="D268" s="3">
        <v>494</v>
      </c>
      <c r="E268" s="13"/>
      <c r="G268" s="13" t="s">
        <v>214</v>
      </c>
      <c r="H268" s="32">
        <v>3210</v>
      </c>
      <c r="I268" s="32">
        <v>43</v>
      </c>
      <c r="J268" s="3">
        <v>925</v>
      </c>
      <c r="K268" s="32">
        <f t="shared" si="32"/>
        <v>4178</v>
      </c>
      <c r="L268" s="3">
        <v>2381</v>
      </c>
      <c r="N268" s="3">
        <v>2285</v>
      </c>
      <c r="O268" s="30">
        <f t="shared" si="33"/>
        <v>4666</v>
      </c>
    </row>
    <row r="269" spans="2:15">
      <c r="B269" s="13" t="s">
        <v>266</v>
      </c>
      <c r="C269" s="3">
        <v>3112</v>
      </c>
      <c r="D269" s="3">
        <v>2176</v>
      </c>
      <c r="E269" s="13"/>
      <c r="G269" s="34">
        <f>K269+O269</f>
        <v>124086</v>
      </c>
      <c r="K269" s="3">
        <f>SUM(K258:K268)</f>
        <v>64080</v>
      </c>
      <c r="O269" s="3">
        <f>SUM(O258:O268)</f>
        <v>60006</v>
      </c>
    </row>
    <row r="270" spans="2:15">
      <c r="B270" s="13" t="s">
        <v>267</v>
      </c>
      <c r="C270" s="3">
        <v>4237</v>
      </c>
      <c r="D270" s="3">
        <v>1321</v>
      </c>
      <c r="E270" s="13"/>
      <c r="K270" s="3">
        <f>K269*100/G269</f>
        <v>51.641603404090709</v>
      </c>
      <c r="O270" s="3">
        <f>O269*100/G269</f>
        <v>48.358396595909291</v>
      </c>
    </row>
    <row r="271" spans="2:15">
      <c r="C271" s="3">
        <f>SUM(C251:C270)</f>
        <v>129481</v>
      </c>
      <c r="D271" s="3">
        <f>SUM(D251:D270)</f>
        <v>68904</v>
      </c>
      <c r="E271" s="13">
        <f>SUM(C271:D271)</f>
        <v>198385</v>
      </c>
      <c r="G271" s="33"/>
      <c r="H271" s="32"/>
      <c r="I271" s="32"/>
    </row>
    <row r="272" spans="2:15">
      <c r="C272" s="14">
        <f>(C271*100)/E271</f>
        <v>65.267535347934569</v>
      </c>
      <c r="D272" s="14">
        <f>100-C272</f>
        <v>34.732464652065431</v>
      </c>
      <c r="E272" s="13"/>
      <c r="G272" s="2" t="s">
        <v>23</v>
      </c>
      <c r="H272" s="3" t="s">
        <v>346</v>
      </c>
      <c r="I272" s="32" t="s">
        <v>347</v>
      </c>
      <c r="J272" s="32" t="s">
        <v>348</v>
      </c>
      <c r="K272" s="25" t="s">
        <v>335</v>
      </c>
      <c r="L272" s="3" t="s">
        <v>336</v>
      </c>
      <c r="M272" s="3" t="s">
        <v>349</v>
      </c>
      <c r="N272" s="3" t="s">
        <v>337</v>
      </c>
      <c r="O272" s="14" t="s">
        <v>338</v>
      </c>
    </row>
    <row r="273" spans="2:15">
      <c r="G273" s="13" t="s">
        <v>215</v>
      </c>
      <c r="H273" s="3">
        <v>1918</v>
      </c>
      <c r="I273" s="3">
        <v>1118</v>
      </c>
      <c r="J273" s="3">
        <v>1441</v>
      </c>
      <c r="K273" s="29">
        <f t="shared" ref="K273:K295" si="34">SUM(H273:J273)</f>
        <v>4477</v>
      </c>
      <c r="L273" s="3">
        <v>1635</v>
      </c>
      <c r="M273" s="3">
        <v>478</v>
      </c>
      <c r="N273" s="3">
        <v>1654</v>
      </c>
      <c r="O273" s="32">
        <f t="shared" ref="O273:O295" si="35">SUM(L273:N273)</f>
        <v>3767</v>
      </c>
    </row>
    <row r="274" spans="2:15">
      <c r="B274" s="2" t="s">
        <v>26</v>
      </c>
      <c r="G274" s="13" t="s">
        <v>216</v>
      </c>
      <c r="H274" s="3">
        <v>1669</v>
      </c>
      <c r="I274" s="3">
        <v>1990</v>
      </c>
      <c r="J274" s="3">
        <v>2001</v>
      </c>
      <c r="K274" s="32">
        <f t="shared" si="34"/>
        <v>5660</v>
      </c>
      <c r="L274" s="3">
        <v>1908</v>
      </c>
      <c r="M274" s="3">
        <v>1045</v>
      </c>
      <c r="N274" s="3">
        <v>3460</v>
      </c>
      <c r="O274" s="30">
        <f t="shared" si="35"/>
        <v>6413</v>
      </c>
    </row>
    <row r="275" spans="2:15">
      <c r="B275" s="13" t="s">
        <v>268</v>
      </c>
      <c r="C275" s="3">
        <v>11512</v>
      </c>
      <c r="D275" s="3">
        <v>7900</v>
      </c>
      <c r="G275" s="13" t="s">
        <v>217</v>
      </c>
      <c r="H275" s="3">
        <v>1483</v>
      </c>
      <c r="I275" s="32">
        <v>739</v>
      </c>
      <c r="J275" s="32">
        <v>10</v>
      </c>
      <c r="K275" s="29">
        <f t="shared" si="34"/>
        <v>2232</v>
      </c>
      <c r="L275" s="3">
        <v>845</v>
      </c>
      <c r="M275" s="3">
        <v>165</v>
      </c>
      <c r="N275" s="3">
        <v>985</v>
      </c>
      <c r="O275" s="32">
        <f t="shared" si="35"/>
        <v>1995</v>
      </c>
    </row>
    <row r="276" spans="2:15">
      <c r="B276" s="13" t="s">
        <v>269</v>
      </c>
      <c r="C276" s="3">
        <v>6620</v>
      </c>
      <c r="D276" s="3">
        <v>2812</v>
      </c>
      <c r="G276" s="13" t="s">
        <v>218</v>
      </c>
      <c r="H276" s="3">
        <v>2412</v>
      </c>
      <c r="I276" s="32">
        <v>1058</v>
      </c>
      <c r="J276" s="32">
        <v>757</v>
      </c>
      <c r="K276" s="29">
        <f t="shared" si="34"/>
        <v>4227</v>
      </c>
      <c r="L276" s="3">
        <v>2349</v>
      </c>
      <c r="M276" s="3">
        <v>709</v>
      </c>
      <c r="N276" s="3">
        <v>1040</v>
      </c>
      <c r="O276" s="32">
        <f t="shared" si="35"/>
        <v>4098</v>
      </c>
    </row>
    <row r="277" spans="2:15">
      <c r="B277" s="13" t="s">
        <v>270</v>
      </c>
      <c r="C277" s="3">
        <v>1999</v>
      </c>
      <c r="D277" s="3">
        <v>1276</v>
      </c>
      <c r="G277" s="13" t="s">
        <v>219</v>
      </c>
      <c r="H277" s="3">
        <v>1447</v>
      </c>
      <c r="I277" s="32">
        <v>335</v>
      </c>
      <c r="J277" s="32">
        <v>1034</v>
      </c>
      <c r="K277" s="29">
        <f t="shared" si="34"/>
        <v>2816</v>
      </c>
      <c r="L277" s="3">
        <v>1291</v>
      </c>
      <c r="M277" s="3">
        <v>242</v>
      </c>
      <c r="N277" s="3">
        <v>1182</v>
      </c>
      <c r="O277" s="32">
        <f t="shared" si="35"/>
        <v>2715</v>
      </c>
    </row>
    <row r="278" spans="2:15">
      <c r="B278" s="13" t="s">
        <v>271</v>
      </c>
      <c r="C278" s="3">
        <v>2463</v>
      </c>
      <c r="D278" s="3">
        <v>1238</v>
      </c>
      <c r="G278" s="13" t="s">
        <v>220</v>
      </c>
      <c r="H278" s="3">
        <v>1208</v>
      </c>
      <c r="I278" s="32">
        <v>890</v>
      </c>
      <c r="J278" s="32">
        <v>426</v>
      </c>
      <c r="K278" s="29">
        <f t="shared" si="34"/>
        <v>2524</v>
      </c>
      <c r="L278" s="3">
        <v>529</v>
      </c>
      <c r="N278" s="3">
        <v>914</v>
      </c>
      <c r="O278" s="32">
        <f t="shared" si="35"/>
        <v>1443</v>
      </c>
    </row>
    <row r="279" spans="2:15">
      <c r="B279" s="13" t="s">
        <v>272</v>
      </c>
      <c r="C279" s="3">
        <v>2678</v>
      </c>
      <c r="D279" s="3">
        <v>1521</v>
      </c>
      <c r="G279" s="13" t="s">
        <v>221</v>
      </c>
      <c r="H279" s="3">
        <v>2676</v>
      </c>
      <c r="I279" s="32">
        <v>488</v>
      </c>
      <c r="J279" s="32">
        <v>548</v>
      </c>
      <c r="K279" s="29">
        <f t="shared" si="34"/>
        <v>3712</v>
      </c>
      <c r="L279" s="3">
        <v>2748</v>
      </c>
      <c r="M279" s="3">
        <v>175</v>
      </c>
      <c r="N279" s="3">
        <v>608</v>
      </c>
      <c r="O279" s="32">
        <f t="shared" si="35"/>
        <v>3531</v>
      </c>
    </row>
    <row r="280" spans="2:15">
      <c r="B280" s="13" t="s">
        <v>273</v>
      </c>
      <c r="C280" s="3">
        <v>3318</v>
      </c>
      <c r="D280" s="3">
        <v>2009</v>
      </c>
      <c r="G280" s="13" t="s">
        <v>222</v>
      </c>
      <c r="H280" s="3">
        <v>1780</v>
      </c>
      <c r="I280" s="32">
        <v>2357</v>
      </c>
      <c r="J280" s="32">
        <v>578</v>
      </c>
      <c r="K280" s="29">
        <f t="shared" si="34"/>
        <v>4715</v>
      </c>
      <c r="L280" s="3">
        <v>751</v>
      </c>
      <c r="N280" s="3">
        <v>822</v>
      </c>
      <c r="O280" s="32">
        <f t="shared" si="35"/>
        <v>1573</v>
      </c>
    </row>
    <row r="281" spans="2:15">
      <c r="B281" s="13" t="s">
        <v>274</v>
      </c>
      <c r="C281" s="3">
        <v>2912</v>
      </c>
      <c r="D281" s="3">
        <v>1245</v>
      </c>
      <c r="G281" s="13" t="s">
        <v>223</v>
      </c>
      <c r="H281" s="3">
        <v>1798</v>
      </c>
      <c r="I281" s="32">
        <v>254</v>
      </c>
      <c r="J281" s="32">
        <v>136</v>
      </c>
      <c r="K281" s="29">
        <f t="shared" si="34"/>
        <v>2188</v>
      </c>
      <c r="L281" s="3">
        <v>1512</v>
      </c>
      <c r="N281" s="3">
        <v>517</v>
      </c>
      <c r="O281" s="32">
        <f t="shared" si="35"/>
        <v>2029</v>
      </c>
    </row>
    <row r="282" spans="2:15">
      <c r="B282" s="13" t="s">
        <v>275</v>
      </c>
      <c r="C282" s="3">
        <v>5569</v>
      </c>
      <c r="D282" s="3">
        <v>2770</v>
      </c>
      <c r="G282" s="13" t="s">
        <v>224</v>
      </c>
      <c r="H282" s="3">
        <v>825</v>
      </c>
      <c r="I282" s="32">
        <v>742</v>
      </c>
      <c r="J282" s="32">
        <v>538</v>
      </c>
      <c r="K282" s="29">
        <f t="shared" si="34"/>
        <v>2105</v>
      </c>
      <c r="L282" s="3">
        <v>571</v>
      </c>
      <c r="N282" s="3">
        <v>815</v>
      </c>
      <c r="O282" s="32">
        <f t="shared" si="35"/>
        <v>1386</v>
      </c>
    </row>
    <row r="283" spans="2:15">
      <c r="B283" s="13" t="s">
        <v>276</v>
      </c>
      <c r="C283" s="3">
        <v>4364</v>
      </c>
      <c r="D283" s="3">
        <v>2681</v>
      </c>
      <c r="G283" s="13" t="s">
        <v>225</v>
      </c>
      <c r="H283" s="3">
        <v>5108</v>
      </c>
      <c r="I283" s="32">
        <v>397</v>
      </c>
      <c r="J283" s="32">
        <v>1803</v>
      </c>
      <c r="K283" s="32">
        <f t="shared" si="34"/>
        <v>7308</v>
      </c>
      <c r="L283" s="3">
        <v>5843</v>
      </c>
      <c r="N283" s="3">
        <v>2158</v>
      </c>
      <c r="O283" s="30">
        <f t="shared" si="35"/>
        <v>8001</v>
      </c>
    </row>
    <row r="284" spans="2:15">
      <c r="B284" s="13" t="s">
        <v>277</v>
      </c>
      <c r="C284" s="3">
        <v>3429</v>
      </c>
      <c r="D284" s="3">
        <v>1706</v>
      </c>
      <c r="G284" s="13" t="s">
        <v>226</v>
      </c>
      <c r="H284" s="3">
        <v>757</v>
      </c>
      <c r="I284" s="32">
        <v>34</v>
      </c>
      <c r="J284" s="32">
        <v>14</v>
      </c>
      <c r="K284" s="32">
        <f t="shared" si="34"/>
        <v>805</v>
      </c>
      <c r="L284" s="3">
        <v>647</v>
      </c>
      <c r="M284" s="3">
        <v>31</v>
      </c>
      <c r="N284" s="3">
        <v>471</v>
      </c>
      <c r="O284" s="30">
        <f t="shared" si="35"/>
        <v>1149</v>
      </c>
    </row>
    <row r="285" spans="2:15">
      <c r="B285" s="13" t="s">
        <v>278</v>
      </c>
      <c r="C285" s="3">
        <v>8456</v>
      </c>
      <c r="D285" s="3">
        <v>4829</v>
      </c>
      <c r="G285" s="13" t="s">
        <v>227</v>
      </c>
      <c r="H285" s="3">
        <v>2490</v>
      </c>
      <c r="I285" s="32">
        <v>358</v>
      </c>
      <c r="J285" s="32">
        <v>412</v>
      </c>
      <c r="K285" s="29">
        <f t="shared" si="34"/>
        <v>3260</v>
      </c>
      <c r="L285" s="3">
        <v>2037</v>
      </c>
      <c r="M285" s="3">
        <v>72</v>
      </c>
      <c r="O285" s="32">
        <f t="shared" si="35"/>
        <v>2109</v>
      </c>
    </row>
    <row r="286" spans="2:15">
      <c r="B286" s="13" t="s">
        <v>279</v>
      </c>
      <c r="C286" s="3">
        <v>2016</v>
      </c>
      <c r="D286" s="3">
        <v>1976</v>
      </c>
      <c r="G286" s="13" t="s">
        <v>228</v>
      </c>
      <c r="H286" s="3">
        <v>1336</v>
      </c>
      <c r="I286" s="32">
        <v>798</v>
      </c>
      <c r="J286" s="32">
        <v>645</v>
      </c>
      <c r="K286" s="29">
        <f t="shared" si="34"/>
        <v>2779</v>
      </c>
      <c r="L286" s="3">
        <v>911</v>
      </c>
      <c r="O286" s="32">
        <f t="shared" si="35"/>
        <v>911</v>
      </c>
    </row>
    <row r="287" spans="2:15">
      <c r="B287" s="13" t="s">
        <v>280</v>
      </c>
      <c r="C287" s="3">
        <v>1224</v>
      </c>
      <c r="D287" s="3">
        <v>1018</v>
      </c>
      <c r="G287" s="13" t="s">
        <v>229</v>
      </c>
      <c r="H287" s="3">
        <v>3195</v>
      </c>
      <c r="I287" s="32">
        <v>2673</v>
      </c>
      <c r="J287" s="32">
        <v>577</v>
      </c>
      <c r="K287" s="29">
        <f t="shared" si="34"/>
        <v>6445</v>
      </c>
      <c r="L287" s="3">
        <v>1104</v>
      </c>
      <c r="M287" s="3">
        <v>582</v>
      </c>
      <c r="N287" s="3">
        <v>841</v>
      </c>
      <c r="O287" s="32">
        <f t="shared" si="35"/>
        <v>2527</v>
      </c>
    </row>
    <row r="288" spans="2:15">
      <c r="B288" s="13" t="s">
        <v>281</v>
      </c>
      <c r="C288" s="3">
        <v>2189</v>
      </c>
      <c r="D288" s="3">
        <v>990</v>
      </c>
      <c r="G288" s="13" t="s">
        <v>230</v>
      </c>
      <c r="H288" s="3">
        <v>8912</v>
      </c>
      <c r="I288" s="32">
        <v>4772</v>
      </c>
      <c r="J288" s="32">
        <v>8015</v>
      </c>
      <c r="K288" s="29">
        <f t="shared" si="34"/>
        <v>21699</v>
      </c>
      <c r="L288" s="3">
        <v>10854</v>
      </c>
      <c r="M288" s="3">
        <v>2146</v>
      </c>
      <c r="N288" s="3">
        <v>6529</v>
      </c>
      <c r="O288" s="32">
        <f t="shared" si="35"/>
        <v>19529</v>
      </c>
    </row>
    <row r="289" spans="2:15">
      <c r="B289" s="13" t="s">
        <v>282</v>
      </c>
      <c r="C289" s="3">
        <v>8126</v>
      </c>
      <c r="D289" s="3">
        <v>4836</v>
      </c>
      <c r="G289" s="13" t="s">
        <v>231</v>
      </c>
      <c r="H289" s="3">
        <v>1983</v>
      </c>
      <c r="I289" s="32">
        <v>2189</v>
      </c>
      <c r="J289" s="32">
        <v>1037</v>
      </c>
      <c r="K289" s="29">
        <f t="shared" si="34"/>
        <v>5209</v>
      </c>
      <c r="L289" s="3">
        <v>1859</v>
      </c>
      <c r="N289" s="3">
        <v>495</v>
      </c>
      <c r="O289" s="32">
        <f t="shared" si="35"/>
        <v>2354</v>
      </c>
    </row>
    <row r="290" spans="2:15">
      <c r="B290" s="13" t="s">
        <v>283</v>
      </c>
      <c r="C290" s="3">
        <v>6059</v>
      </c>
      <c r="D290" s="3">
        <v>3405</v>
      </c>
      <c r="G290" s="13" t="s">
        <v>232</v>
      </c>
      <c r="H290" s="3">
        <v>2007</v>
      </c>
      <c r="I290" s="32">
        <v>360</v>
      </c>
      <c r="J290" s="32">
        <v>2222</v>
      </c>
      <c r="K290" s="32">
        <f t="shared" si="34"/>
        <v>4589</v>
      </c>
      <c r="L290" s="3">
        <v>5062</v>
      </c>
      <c r="M290" s="3">
        <v>70</v>
      </c>
      <c r="N290" s="3">
        <v>1690</v>
      </c>
      <c r="O290" s="30">
        <f t="shared" si="35"/>
        <v>6822</v>
      </c>
    </row>
    <row r="291" spans="2:15">
      <c r="C291" s="3">
        <f>SUM(C275:C290)</f>
        <v>72934</v>
      </c>
      <c r="D291" s="3">
        <f>SUM(D275:D290)</f>
        <v>42212</v>
      </c>
      <c r="E291" s="1">
        <f>SUM(C291:D291)</f>
        <v>115146</v>
      </c>
      <c r="G291" s="13" t="s">
        <v>233</v>
      </c>
      <c r="H291" s="3">
        <v>3111</v>
      </c>
      <c r="I291" s="3">
        <v>161</v>
      </c>
      <c r="J291" s="3">
        <v>932</v>
      </c>
      <c r="K291" s="29">
        <f t="shared" si="34"/>
        <v>4204</v>
      </c>
      <c r="L291" s="3">
        <v>865</v>
      </c>
      <c r="M291" s="3">
        <v>705</v>
      </c>
      <c r="N291" s="3">
        <v>1012</v>
      </c>
      <c r="O291" s="32">
        <f t="shared" si="35"/>
        <v>2582</v>
      </c>
    </row>
    <row r="292" spans="2:15">
      <c r="C292" s="14">
        <f>(C291*100)/E291</f>
        <v>63.340454727042193</v>
      </c>
      <c r="D292" s="14">
        <f>100-C292</f>
        <v>36.659545272957807</v>
      </c>
      <c r="G292" s="13" t="s">
        <v>234</v>
      </c>
      <c r="H292" s="3">
        <v>1765</v>
      </c>
      <c r="I292" s="3">
        <v>162</v>
      </c>
      <c r="J292" s="3">
        <v>240</v>
      </c>
      <c r="K292" s="32">
        <f t="shared" si="34"/>
        <v>2167</v>
      </c>
      <c r="L292" s="3">
        <v>1608</v>
      </c>
      <c r="M292" s="3">
        <v>58</v>
      </c>
      <c r="N292" s="3">
        <v>867</v>
      </c>
      <c r="O292" s="30">
        <f t="shared" si="35"/>
        <v>2533</v>
      </c>
    </row>
    <row r="293" spans="2:15">
      <c r="G293" s="13" t="s">
        <v>235</v>
      </c>
      <c r="H293" s="3">
        <v>1258</v>
      </c>
      <c r="I293" s="3">
        <v>999</v>
      </c>
      <c r="J293" s="3">
        <v>493</v>
      </c>
      <c r="K293" s="29">
        <f t="shared" si="34"/>
        <v>2750</v>
      </c>
      <c r="L293" s="3">
        <v>635</v>
      </c>
      <c r="M293" s="3">
        <v>592</v>
      </c>
      <c r="N293" s="3">
        <v>1391</v>
      </c>
      <c r="O293" s="32">
        <f t="shared" si="35"/>
        <v>2618</v>
      </c>
    </row>
    <row r="294" spans="2:15">
      <c r="B294" s="2" t="s">
        <v>27</v>
      </c>
      <c r="G294" s="13" t="s">
        <v>236</v>
      </c>
      <c r="H294" s="3">
        <v>1360</v>
      </c>
      <c r="I294" s="3">
        <v>1591</v>
      </c>
      <c r="J294" s="3">
        <v>690</v>
      </c>
      <c r="K294" s="29">
        <f t="shared" si="34"/>
        <v>3641</v>
      </c>
      <c r="L294" s="3">
        <v>544</v>
      </c>
      <c r="M294" s="3">
        <v>72</v>
      </c>
      <c r="N294" s="3">
        <v>2676</v>
      </c>
      <c r="O294" s="32">
        <f t="shared" si="35"/>
        <v>3292</v>
      </c>
    </row>
    <row r="295" spans="2:15">
      <c r="B295" s="13" t="s">
        <v>284</v>
      </c>
      <c r="C295" s="3">
        <v>11940</v>
      </c>
      <c r="D295" s="3">
        <v>7907</v>
      </c>
      <c r="G295" s="13" t="s">
        <v>237</v>
      </c>
      <c r="H295" s="3">
        <v>1969</v>
      </c>
      <c r="I295" s="3">
        <v>1402</v>
      </c>
      <c r="J295" s="3">
        <v>390</v>
      </c>
      <c r="K295" s="29">
        <f t="shared" si="34"/>
        <v>3761</v>
      </c>
      <c r="L295" s="3">
        <v>1433</v>
      </c>
      <c r="M295" s="3">
        <v>339</v>
      </c>
      <c r="N295" s="3">
        <v>1417</v>
      </c>
      <c r="O295" s="32">
        <f t="shared" si="35"/>
        <v>3189</v>
      </c>
    </row>
    <row r="296" spans="2:15">
      <c r="B296" s="13" t="s">
        <v>285</v>
      </c>
      <c r="C296" s="3">
        <v>46104</v>
      </c>
      <c r="D296" s="3">
        <v>40234</v>
      </c>
      <c r="E296" s="13"/>
      <c r="G296" s="34">
        <f>K296+O296</f>
        <v>189839</v>
      </c>
      <c r="K296" s="3">
        <f>SUM(K273:K295)</f>
        <v>103273</v>
      </c>
      <c r="O296" s="3">
        <f>SUM(O273:O295)</f>
        <v>86566</v>
      </c>
    </row>
    <row r="297" spans="2:15">
      <c r="B297" s="13" t="s">
        <v>286</v>
      </c>
      <c r="C297" s="3">
        <v>6537</v>
      </c>
      <c r="D297" s="3">
        <v>3785</v>
      </c>
      <c r="E297" s="13"/>
      <c r="K297" s="3">
        <f>K296*100/G296</f>
        <v>54.400307629096233</v>
      </c>
      <c r="O297" s="3">
        <f>O296*100/G296</f>
        <v>45.599692370903767</v>
      </c>
    </row>
    <row r="298" spans="2:15">
      <c r="B298" s="13" t="s">
        <v>287</v>
      </c>
      <c r="C298" s="3">
        <v>2770</v>
      </c>
      <c r="D298" s="3">
        <v>1791</v>
      </c>
      <c r="E298" s="13"/>
      <c r="G298" s="33"/>
      <c r="H298" s="32"/>
      <c r="I298" s="32"/>
    </row>
    <row r="299" spans="2:15">
      <c r="B299" s="13" t="s">
        <v>288</v>
      </c>
      <c r="C299" s="3">
        <v>5651</v>
      </c>
      <c r="D299" s="3">
        <v>3204</v>
      </c>
      <c r="E299" s="13"/>
      <c r="G299" s="2" t="s">
        <v>24</v>
      </c>
      <c r="H299" s="3" t="s">
        <v>346</v>
      </c>
      <c r="I299" s="32" t="s">
        <v>347</v>
      </c>
      <c r="J299" s="32" t="s">
        <v>348</v>
      </c>
      <c r="K299" s="25" t="s">
        <v>335</v>
      </c>
      <c r="L299" s="3" t="s">
        <v>336</v>
      </c>
      <c r="M299" s="3" t="s">
        <v>349</v>
      </c>
      <c r="N299" s="3" t="s">
        <v>337</v>
      </c>
      <c r="O299" s="14" t="s">
        <v>338</v>
      </c>
    </row>
    <row r="300" spans="2:15">
      <c r="B300" s="13" t="s">
        <v>289</v>
      </c>
      <c r="C300" s="3">
        <v>8400</v>
      </c>
      <c r="D300" s="3">
        <v>4579</v>
      </c>
      <c r="E300" s="13"/>
      <c r="G300" s="1" t="s">
        <v>238</v>
      </c>
      <c r="H300" s="32">
        <v>4783</v>
      </c>
      <c r="I300" s="32">
        <v>2576</v>
      </c>
      <c r="J300" s="3">
        <v>6447</v>
      </c>
      <c r="K300" s="29">
        <f t="shared" ref="K300:K310" si="36">SUM(H300:J300)</f>
        <v>13806</v>
      </c>
      <c r="L300" s="3">
        <v>4321</v>
      </c>
      <c r="M300" s="3">
        <v>737</v>
      </c>
      <c r="N300" s="3">
        <v>2463</v>
      </c>
      <c r="O300" s="32">
        <f t="shared" ref="O300:O310" si="37">SUM(L300:N300)</f>
        <v>7521</v>
      </c>
    </row>
    <row r="301" spans="2:15">
      <c r="B301" s="13" t="s">
        <v>290</v>
      </c>
      <c r="C301" s="3">
        <v>5251</v>
      </c>
      <c r="D301" s="3">
        <v>3765</v>
      </c>
      <c r="E301" s="13"/>
      <c r="G301" s="1" t="s">
        <v>239</v>
      </c>
      <c r="H301" s="32">
        <v>9043</v>
      </c>
      <c r="I301" s="32">
        <v>3007</v>
      </c>
      <c r="J301" s="3">
        <v>3634</v>
      </c>
      <c r="K301" s="29">
        <f t="shared" si="36"/>
        <v>15684</v>
      </c>
      <c r="L301" s="3">
        <v>2391</v>
      </c>
      <c r="M301" s="3">
        <v>1534</v>
      </c>
      <c r="N301" s="3">
        <v>5535</v>
      </c>
      <c r="O301" s="32">
        <f t="shared" si="37"/>
        <v>9460</v>
      </c>
    </row>
    <row r="302" spans="2:15">
      <c r="B302" s="13" t="s">
        <v>291</v>
      </c>
      <c r="C302" s="3">
        <v>3587</v>
      </c>
      <c r="D302" s="3">
        <v>1612</v>
      </c>
      <c r="E302" s="13"/>
      <c r="G302" s="1" t="s">
        <v>240</v>
      </c>
      <c r="H302" s="32">
        <v>5992</v>
      </c>
      <c r="I302" s="32">
        <v>4206</v>
      </c>
      <c r="J302" s="3">
        <v>3536</v>
      </c>
      <c r="K302" s="29">
        <f t="shared" si="36"/>
        <v>13734</v>
      </c>
      <c r="L302" s="3">
        <v>1636</v>
      </c>
      <c r="M302" s="3">
        <v>611</v>
      </c>
      <c r="N302" s="3">
        <v>2126</v>
      </c>
      <c r="O302" s="32">
        <f t="shared" si="37"/>
        <v>4373</v>
      </c>
    </row>
    <row r="303" spans="2:15">
      <c r="B303" s="13" t="s">
        <v>292</v>
      </c>
      <c r="C303" s="3">
        <v>3466</v>
      </c>
      <c r="D303" s="3">
        <v>3081</v>
      </c>
      <c r="E303" s="13"/>
      <c r="G303" s="1" t="s">
        <v>95</v>
      </c>
      <c r="H303" s="32">
        <v>13881</v>
      </c>
      <c r="I303" s="32">
        <v>3599</v>
      </c>
      <c r="J303" s="3">
        <v>5842</v>
      </c>
      <c r="K303" s="29">
        <f t="shared" si="36"/>
        <v>23322</v>
      </c>
      <c r="L303" s="3">
        <v>8941</v>
      </c>
      <c r="M303" s="3">
        <v>1941</v>
      </c>
      <c r="N303" s="3">
        <v>9352</v>
      </c>
      <c r="O303" s="32">
        <f t="shared" si="37"/>
        <v>20234</v>
      </c>
    </row>
    <row r="304" spans="2:15">
      <c r="B304" s="13" t="s">
        <v>293</v>
      </c>
      <c r="C304" s="3">
        <v>4240</v>
      </c>
      <c r="D304" s="3">
        <v>2976</v>
      </c>
      <c r="E304" s="13"/>
      <c r="G304" s="1" t="s">
        <v>241</v>
      </c>
      <c r="H304" s="32">
        <v>4471</v>
      </c>
      <c r="I304" s="32">
        <v>3211</v>
      </c>
      <c r="J304" s="3">
        <v>3398</v>
      </c>
      <c r="K304" s="29">
        <f t="shared" si="36"/>
        <v>11080</v>
      </c>
      <c r="L304" s="3">
        <v>2561</v>
      </c>
      <c r="M304" s="3">
        <v>1675</v>
      </c>
      <c r="N304" s="3">
        <v>2453</v>
      </c>
      <c r="O304" s="32">
        <f t="shared" si="37"/>
        <v>6689</v>
      </c>
    </row>
    <row r="305" spans="2:15">
      <c r="B305" s="13" t="s">
        <v>294</v>
      </c>
      <c r="C305" s="3">
        <v>1505</v>
      </c>
      <c r="D305" s="3">
        <v>1231</v>
      </c>
      <c r="E305" s="13"/>
      <c r="G305" s="1" t="s">
        <v>243</v>
      </c>
      <c r="H305" s="32">
        <v>9439</v>
      </c>
      <c r="I305" s="32">
        <v>4320</v>
      </c>
      <c r="J305" s="3">
        <v>4287</v>
      </c>
      <c r="K305" s="29">
        <f t="shared" si="36"/>
        <v>18046</v>
      </c>
      <c r="L305" s="3">
        <v>3045</v>
      </c>
      <c r="M305" s="3">
        <v>2517</v>
      </c>
      <c r="N305" s="3">
        <v>3502</v>
      </c>
      <c r="O305" s="32">
        <f t="shared" si="37"/>
        <v>9064</v>
      </c>
    </row>
    <row r="306" spans="2:15">
      <c r="B306" s="13" t="s">
        <v>295</v>
      </c>
      <c r="C306" s="3">
        <v>3471</v>
      </c>
      <c r="D306" s="3">
        <v>3163</v>
      </c>
      <c r="E306" s="13"/>
      <c r="G306" s="1" t="s">
        <v>242</v>
      </c>
      <c r="H306" s="32">
        <v>1552</v>
      </c>
      <c r="I306" s="32">
        <v>805</v>
      </c>
      <c r="J306" s="3">
        <v>655</v>
      </c>
      <c r="K306" s="29">
        <f t="shared" si="36"/>
        <v>3012</v>
      </c>
      <c r="L306" s="3">
        <v>154</v>
      </c>
      <c r="M306" s="3">
        <v>282</v>
      </c>
      <c r="N306" s="3">
        <v>933</v>
      </c>
      <c r="O306" s="32">
        <f t="shared" si="37"/>
        <v>1369</v>
      </c>
    </row>
    <row r="307" spans="2:15">
      <c r="B307" s="13" t="s">
        <v>296</v>
      </c>
      <c r="C307" s="3">
        <v>5437</v>
      </c>
      <c r="D307" s="3">
        <v>3507</v>
      </c>
      <c r="E307" s="13"/>
      <c r="G307" s="1" t="s">
        <v>244</v>
      </c>
      <c r="H307" s="32">
        <v>1730</v>
      </c>
      <c r="I307" s="32">
        <v>2512</v>
      </c>
      <c r="J307" s="3">
        <v>1616</v>
      </c>
      <c r="K307" s="29">
        <f t="shared" si="36"/>
        <v>5858</v>
      </c>
      <c r="L307" s="3">
        <v>526</v>
      </c>
      <c r="M307" s="3">
        <v>39</v>
      </c>
      <c r="N307" s="3">
        <v>1056</v>
      </c>
      <c r="O307" s="32">
        <f t="shared" si="37"/>
        <v>1621</v>
      </c>
    </row>
    <row r="308" spans="2:15">
      <c r="B308" s="13" t="s">
        <v>297</v>
      </c>
      <c r="C308" s="3">
        <v>3532</v>
      </c>
      <c r="D308" s="3">
        <v>4295</v>
      </c>
      <c r="E308" s="13"/>
      <c r="G308" s="1" t="s">
        <v>245</v>
      </c>
      <c r="H308" s="32">
        <v>5448</v>
      </c>
      <c r="I308" s="32">
        <v>4122</v>
      </c>
      <c r="J308" s="3">
        <v>2725</v>
      </c>
      <c r="K308" s="29">
        <f t="shared" si="36"/>
        <v>12295</v>
      </c>
      <c r="L308" s="3">
        <v>506</v>
      </c>
      <c r="M308" s="3">
        <v>118</v>
      </c>
      <c r="N308" s="3">
        <v>4406</v>
      </c>
      <c r="O308" s="32">
        <f t="shared" si="37"/>
        <v>5030</v>
      </c>
    </row>
    <row r="309" spans="2:15">
      <c r="B309" s="13" t="s">
        <v>298</v>
      </c>
      <c r="C309" s="3">
        <v>2332</v>
      </c>
      <c r="D309" s="3">
        <v>2124</v>
      </c>
      <c r="E309" s="13"/>
      <c r="G309" s="1" t="s">
        <v>246</v>
      </c>
      <c r="H309" s="32">
        <v>2066</v>
      </c>
      <c r="I309" s="32">
        <v>884</v>
      </c>
      <c r="J309" s="3">
        <v>711</v>
      </c>
      <c r="K309" s="29">
        <f t="shared" si="36"/>
        <v>3661</v>
      </c>
      <c r="L309" s="3">
        <v>534</v>
      </c>
      <c r="M309" s="3">
        <v>58</v>
      </c>
      <c r="N309" s="3">
        <v>1477</v>
      </c>
      <c r="O309" s="32">
        <f t="shared" si="37"/>
        <v>2069</v>
      </c>
    </row>
    <row r="310" spans="2:15">
      <c r="B310" s="13" t="s">
        <v>299</v>
      </c>
      <c r="C310" s="3">
        <v>9336</v>
      </c>
      <c r="D310" s="3">
        <v>8564</v>
      </c>
      <c r="E310" s="13"/>
      <c r="G310" s="1" t="s">
        <v>247</v>
      </c>
      <c r="H310" s="32">
        <v>4358</v>
      </c>
      <c r="I310" s="32">
        <v>2082</v>
      </c>
      <c r="J310" s="3">
        <v>3016</v>
      </c>
      <c r="K310" s="29">
        <f t="shared" si="36"/>
        <v>9456</v>
      </c>
      <c r="L310" s="3">
        <v>2688</v>
      </c>
      <c r="M310" s="3">
        <v>442</v>
      </c>
      <c r="N310" s="3">
        <v>2481</v>
      </c>
      <c r="O310" s="32">
        <f t="shared" si="37"/>
        <v>5611</v>
      </c>
    </row>
    <row r="311" spans="2:15">
      <c r="C311" s="3">
        <f>SUM(C295:C310)</f>
        <v>123559</v>
      </c>
      <c r="D311" s="3">
        <f>SUM(D295:D310)</f>
        <v>95818</v>
      </c>
      <c r="E311" s="13">
        <f>SUM(C311:D311)</f>
        <v>219377</v>
      </c>
      <c r="G311" s="34">
        <f>K311+O311</f>
        <v>202995</v>
      </c>
      <c r="K311" s="3">
        <f>SUM(K300:K310)</f>
        <v>129954</v>
      </c>
      <c r="O311" s="3">
        <f>SUM(O300:O310)</f>
        <v>73041</v>
      </c>
    </row>
    <row r="312" spans="2:15">
      <c r="C312" s="14">
        <f>(C311*100)/E311</f>
        <v>56.322677400092076</v>
      </c>
      <c r="D312" s="14">
        <f>100-C312</f>
        <v>43.677322599907924</v>
      </c>
      <c r="K312" s="3">
        <f>K311*100/G311</f>
        <v>64.01832557452154</v>
      </c>
      <c r="O312" s="3">
        <f>O311*100/G311</f>
        <v>35.98167442547846</v>
      </c>
    </row>
    <row r="313" spans="2:15">
      <c r="G313" s="33"/>
      <c r="H313" s="32"/>
      <c r="I313" s="32"/>
    </row>
    <row r="314" spans="2:15">
      <c r="B314" s="2" t="s">
        <v>29</v>
      </c>
      <c r="F314" s="13"/>
      <c r="G314" s="2" t="s">
        <v>25</v>
      </c>
      <c r="H314" s="3" t="s">
        <v>346</v>
      </c>
      <c r="I314" s="32" t="s">
        <v>347</v>
      </c>
      <c r="J314" s="32" t="s">
        <v>348</v>
      </c>
      <c r="K314" s="25" t="s">
        <v>335</v>
      </c>
      <c r="L314" s="3" t="s">
        <v>336</v>
      </c>
      <c r="M314" s="3" t="s">
        <v>349</v>
      </c>
      <c r="N314" s="3" t="s">
        <v>337</v>
      </c>
      <c r="O314" s="14" t="s">
        <v>338</v>
      </c>
    </row>
    <row r="315" spans="2:15">
      <c r="B315" s="1" t="s">
        <v>300</v>
      </c>
      <c r="C315" s="3">
        <v>35753</v>
      </c>
      <c r="D315" s="3">
        <v>18923</v>
      </c>
      <c r="F315" s="13"/>
      <c r="G315" s="13" t="s">
        <v>248</v>
      </c>
      <c r="H315" s="32">
        <v>3340</v>
      </c>
      <c r="I315" s="32">
        <v>1590</v>
      </c>
      <c r="J315" s="32">
        <v>1729</v>
      </c>
      <c r="K315" s="29">
        <f t="shared" ref="K315:K334" si="38">SUM(H315:J315)</f>
        <v>6659</v>
      </c>
      <c r="L315" s="3">
        <v>2809</v>
      </c>
      <c r="M315" s="3">
        <v>301</v>
      </c>
      <c r="N315" s="3">
        <v>2353</v>
      </c>
      <c r="O315" s="32">
        <f t="shared" ref="O315:O334" si="39">SUM(L315:N315)</f>
        <v>5463</v>
      </c>
    </row>
    <row r="316" spans="2:15">
      <c r="B316" s="13" t="s">
        <v>301</v>
      </c>
      <c r="C316" s="3">
        <v>2716</v>
      </c>
      <c r="D316" s="3">
        <v>1001</v>
      </c>
      <c r="F316" s="13"/>
      <c r="G316" s="13" t="s">
        <v>249</v>
      </c>
      <c r="H316" s="32">
        <v>2356</v>
      </c>
      <c r="I316" s="32">
        <v>2868</v>
      </c>
      <c r="J316" s="32">
        <v>1000</v>
      </c>
      <c r="K316" s="29">
        <f t="shared" si="38"/>
        <v>6224</v>
      </c>
      <c r="L316" s="3">
        <v>1828</v>
      </c>
      <c r="N316" s="3">
        <v>3525</v>
      </c>
      <c r="O316" s="32">
        <f t="shared" si="39"/>
        <v>5353</v>
      </c>
    </row>
    <row r="317" spans="2:15">
      <c r="B317" s="13" t="s">
        <v>302</v>
      </c>
      <c r="C317" s="3">
        <v>3463</v>
      </c>
      <c r="D317" s="3">
        <v>1279</v>
      </c>
      <c r="F317" s="13"/>
      <c r="G317" s="13" t="s">
        <v>250</v>
      </c>
      <c r="H317" s="32">
        <v>739</v>
      </c>
      <c r="I317" s="32">
        <v>583</v>
      </c>
      <c r="J317" s="32">
        <v>362</v>
      </c>
      <c r="K317" s="32">
        <f t="shared" si="38"/>
        <v>1684</v>
      </c>
      <c r="L317" s="3">
        <v>760</v>
      </c>
      <c r="M317" s="3">
        <v>168</v>
      </c>
      <c r="N317" s="3">
        <v>820</v>
      </c>
      <c r="O317" s="30">
        <f t="shared" si="39"/>
        <v>1748</v>
      </c>
    </row>
    <row r="318" spans="2:15">
      <c r="B318" s="13" t="s">
        <v>303</v>
      </c>
      <c r="C318" s="3">
        <v>3928</v>
      </c>
      <c r="D318" s="3">
        <v>2030</v>
      </c>
      <c r="F318" s="13"/>
      <c r="G318" s="13" t="s">
        <v>251</v>
      </c>
      <c r="H318" s="32">
        <v>3465</v>
      </c>
      <c r="I318" s="32">
        <v>1940</v>
      </c>
      <c r="J318" s="32">
        <v>3119</v>
      </c>
      <c r="K318" s="29">
        <f t="shared" si="38"/>
        <v>8524</v>
      </c>
      <c r="L318" s="3">
        <v>2157</v>
      </c>
      <c r="M318" s="3">
        <v>209</v>
      </c>
      <c r="N318" s="3">
        <v>2082</v>
      </c>
      <c r="O318" s="32">
        <f t="shared" si="39"/>
        <v>4448</v>
      </c>
    </row>
    <row r="319" spans="2:15">
      <c r="B319" s="13" t="s">
        <v>304</v>
      </c>
      <c r="C319" s="3">
        <v>4708</v>
      </c>
      <c r="D319" s="3">
        <v>2424</v>
      </c>
      <c r="F319" s="13"/>
      <c r="G319" s="13" t="s">
        <v>252</v>
      </c>
      <c r="H319" s="32">
        <v>1917</v>
      </c>
      <c r="I319" s="32">
        <v>1416</v>
      </c>
      <c r="J319" s="32">
        <v>1323</v>
      </c>
      <c r="K319" s="29">
        <f t="shared" si="38"/>
        <v>4656</v>
      </c>
      <c r="L319" s="3">
        <v>2001</v>
      </c>
      <c r="N319" s="3">
        <v>2526</v>
      </c>
      <c r="O319" s="32">
        <f t="shared" si="39"/>
        <v>4527</v>
      </c>
    </row>
    <row r="320" spans="2:15">
      <c r="B320" s="13" t="s">
        <v>305</v>
      </c>
      <c r="C320" s="3">
        <v>5170</v>
      </c>
      <c r="D320" s="3">
        <v>1953</v>
      </c>
      <c r="F320" s="13"/>
      <c r="G320" s="13" t="s">
        <v>253</v>
      </c>
      <c r="H320" s="32">
        <v>2560</v>
      </c>
      <c r="I320" s="32">
        <v>1574</v>
      </c>
      <c r="J320" s="32">
        <v>1598</v>
      </c>
      <c r="K320" s="29">
        <f t="shared" si="38"/>
        <v>5732</v>
      </c>
      <c r="L320" s="3">
        <v>234</v>
      </c>
      <c r="M320" s="3">
        <v>86</v>
      </c>
      <c r="N320" s="3">
        <v>1582</v>
      </c>
      <c r="O320" s="32">
        <f t="shared" si="39"/>
        <v>1902</v>
      </c>
    </row>
    <row r="321" spans="2:15">
      <c r="B321" s="13" t="s">
        <v>306</v>
      </c>
      <c r="C321" s="3">
        <v>4032</v>
      </c>
      <c r="D321" s="3">
        <v>2820</v>
      </c>
      <c r="F321" s="13"/>
      <c r="G321" s="13" t="s">
        <v>254</v>
      </c>
      <c r="H321" s="32">
        <v>5660</v>
      </c>
      <c r="I321" s="32">
        <v>1493</v>
      </c>
      <c r="J321" s="32">
        <v>5269</v>
      </c>
      <c r="K321" s="29">
        <f t="shared" si="38"/>
        <v>12422</v>
      </c>
      <c r="L321" s="3">
        <v>3149</v>
      </c>
      <c r="M321" s="3">
        <v>1795</v>
      </c>
      <c r="N321" s="3">
        <v>3834</v>
      </c>
      <c r="O321" s="32">
        <f t="shared" si="39"/>
        <v>8778</v>
      </c>
    </row>
    <row r="322" spans="2:15">
      <c r="B322" s="13" t="s">
        <v>307</v>
      </c>
      <c r="C322" s="3">
        <v>2968</v>
      </c>
      <c r="D322" s="3">
        <v>1028</v>
      </c>
      <c r="F322" s="13"/>
      <c r="G322" s="13" t="s">
        <v>255</v>
      </c>
      <c r="H322" s="32">
        <v>1554</v>
      </c>
      <c r="I322" s="32">
        <v>1048</v>
      </c>
      <c r="J322" s="32">
        <v>792</v>
      </c>
      <c r="K322" s="29">
        <f t="shared" si="38"/>
        <v>3394</v>
      </c>
      <c r="L322" s="3">
        <v>970</v>
      </c>
      <c r="N322" s="3">
        <v>456</v>
      </c>
      <c r="O322" s="32">
        <f t="shared" si="39"/>
        <v>1426</v>
      </c>
    </row>
    <row r="323" spans="2:15">
      <c r="B323" s="13" t="s">
        <v>308</v>
      </c>
      <c r="C323" s="3">
        <v>8080</v>
      </c>
      <c r="D323" s="3">
        <v>7133</v>
      </c>
      <c r="F323" s="13"/>
      <c r="G323" s="13" t="s">
        <v>256</v>
      </c>
      <c r="H323" s="32">
        <v>821</v>
      </c>
      <c r="I323" s="32">
        <v>496</v>
      </c>
      <c r="J323" s="32">
        <v>542</v>
      </c>
      <c r="K323" s="29">
        <f t="shared" si="38"/>
        <v>1859</v>
      </c>
      <c r="L323" s="3">
        <v>485</v>
      </c>
      <c r="M323" s="3">
        <v>95</v>
      </c>
      <c r="N323" s="3">
        <v>364</v>
      </c>
      <c r="O323" s="32">
        <f t="shared" si="39"/>
        <v>944</v>
      </c>
    </row>
    <row r="324" spans="2:15">
      <c r="B324" s="13" t="s">
        <v>309</v>
      </c>
      <c r="C324" s="3">
        <v>3926</v>
      </c>
      <c r="D324" s="3">
        <v>1379</v>
      </c>
      <c r="F324" s="13"/>
      <c r="G324" s="13" t="s">
        <v>257</v>
      </c>
      <c r="H324" s="32">
        <v>885</v>
      </c>
      <c r="I324" s="32">
        <v>600</v>
      </c>
      <c r="J324" s="32">
        <v>356</v>
      </c>
      <c r="K324" s="29">
        <f t="shared" si="38"/>
        <v>1841</v>
      </c>
      <c r="L324" s="3">
        <v>305</v>
      </c>
      <c r="M324" s="3">
        <v>105</v>
      </c>
      <c r="N324" s="3">
        <v>188</v>
      </c>
      <c r="O324" s="32">
        <f t="shared" si="39"/>
        <v>598</v>
      </c>
    </row>
    <row r="325" spans="2:15">
      <c r="B325" s="13" t="s">
        <v>310</v>
      </c>
      <c r="C325" s="3">
        <v>6288</v>
      </c>
      <c r="D325" s="3">
        <v>2669</v>
      </c>
      <c r="F325" s="13"/>
      <c r="G325" s="13" t="s">
        <v>258</v>
      </c>
      <c r="H325" s="32">
        <v>2886</v>
      </c>
      <c r="I325" s="32">
        <v>288</v>
      </c>
      <c r="J325" s="32">
        <v>1349</v>
      </c>
      <c r="K325" s="29">
        <f t="shared" si="38"/>
        <v>4523</v>
      </c>
      <c r="L325" s="3">
        <v>1651</v>
      </c>
      <c r="M325" s="3">
        <v>298</v>
      </c>
      <c r="N325" s="3">
        <v>2485</v>
      </c>
      <c r="O325" s="32">
        <f t="shared" si="39"/>
        <v>4434</v>
      </c>
    </row>
    <row r="326" spans="2:15">
      <c r="B326" s="13" t="s">
        <v>311</v>
      </c>
      <c r="C326" s="3">
        <v>4362</v>
      </c>
      <c r="D326" s="3">
        <v>1871</v>
      </c>
      <c r="G326" s="13" t="s">
        <v>259</v>
      </c>
      <c r="H326" s="3">
        <v>8407</v>
      </c>
      <c r="I326" s="3">
        <v>8107</v>
      </c>
      <c r="J326" s="3">
        <v>3989</v>
      </c>
      <c r="K326" s="29">
        <f t="shared" si="38"/>
        <v>20503</v>
      </c>
      <c r="L326" s="3">
        <v>5719</v>
      </c>
      <c r="M326" s="3">
        <v>5954</v>
      </c>
      <c r="N326" s="3">
        <v>6515</v>
      </c>
      <c r="O326" s="32">
        <f t="shared" si="39"/>
        <v>18188</v>
      </c>
    </row>
    <row r="327" spans="2:15">
      <c r="C327" s="3">
        <f>SUM(C315:C326)</f>
        <v>85394</v>
      </c>
      <c r="D327" s="3">
        <f>SUM(D315:D326)</f>
        <v>44510</v>
      </c>
      <c r="E327" s="1">
        <f>SUM(C327:D327)</f>
        <v>129904</v>
      </c>
      <c r="G327" s="13" t="s">
        <v>260</v>
      </c>
      <c r="H327" s="3">
        <v>3796</v>
      </c>
      <c r="I327" s="3">
        <v>2331</v>
      </c>
      <c r="J327" s="3">
        <v>875</v>
      </c>
      <c r="K327" s="29">
        <f t="shared" si="38"/>
        <v>7002</v>
      </c>
      <c r="L327" s="3">
        <v>2159</v>
      </c>
      <c r="M327" s="3">
        <v>840</v>
      </c>
      <c r="N327" s="3">
        <v>1986</v>
      </c>
      <c r="O327" s="32">
        <f t="shared" si="39"/>
        <v>4985</v>
      </c>
    </row>
    <row r="328" spans="2:15">
      <c r="C328" s="14">
        <f>(C327*100)/E327</f>
        <v>65.736235989653892</v>
      </c>
      <c r="D328" s="14">
        <f>100-C328</f>
        <v>34.263764010346108</v>
      </c>
      <c r="G328" s="13" t="s">
        <v>261</v>
      </c>
      <c r="H328" s="3">
        <v>2267</v>
      </c>
      <c r="I328" s="3">
        <v>2901</v>
      </c>
      <c r="J328" s="3">
        <v>970</v>
      </c>
      <c r="K328" s="29">
        <f t="shared" si="38"/>
        <v>6138</v>
      </c>
      <c r="L328" s="3">
        <v>580</v>
      </c>
      <c r="N328" s="3">
        <v>2837</v>
      </c>
      <c r="O328" s="32">
        <f t="shared" si="39"/>
        <v>3417</v>
      </c>
    </row>
    <row r="329" spans="2:15">
      <c r="G329" s="13" t="s">
        <v>262</v>
      </c>
      <c r="H329" s="3">
        <v>1615</v>
      </c>
      <c r="I329" s="3">
        <v>1641</v>
      </c>
      <c r="J329" s="3">
        <v>285</v>
      </c>
      <c r="K329" s="29">
        <f t="shared" si="38"/>
        <v>3541</v>
      </c>
      <c r="L329" s="3">
        <v>637</v>
      </c>
      <c r="N329" s="3">
        <v>343</v>
      </c>
      <c r="O329" s="32">
        <f t="shared" si="39"/>
        <v>980</v>
      </c>
    </row>
    <row r="330" spans="2:15">
      <c r="B330" s="2" t="s">
        <v>30</v>
      </c>
      <c r="G330" s="13" t="s">
        <v>263</v>
      </c>
      <c r="H330" s="32">
        <v>721</v>
      </c>
      <c r="I330" s="32">
        <v>622</v>
      </c>
      <c r="J330" s="32">
        <v>222</v>
      </c>
      <c r="K330" s="29">
        <f t="shared" si="38"/>
        <v>1565</v>
      </c>
      <c r="L330" s="3">
        <v>181</v>
      </c>
      <c r="N330" s="3">
        <v>276</v>
      </c>
      <c r="O330" s="32">
        <f t="shared" si="39"/>
        <v>457</v>
      </c>
    </row>
    <row r="331" spans="2:15">
      <c r="B331" s="1" t="s">
        <v>312</v>
      </c>
      <c r="C331" s="3">
        <v>6054</v>
      </c>
      <c r="D331" s="3">
        <v>4016</v>
      </c>
      <c r="G331" s="13" t="s">
        <v>264</v>
      </c>
      <c r="H331" s="3">
        <v>1939</v>
      </c>
      <c r="I331" s="32">
        <v>1107</v>
      </c>
      <c r="J331" s="32">
        <v>509</v>
      </c>
      <c r="K331" s="29">
        <f t="shared" si="38"/>
        <v>3555</v>
      </c>
      <c r="L331" s="3">
        <v>1199</v>
      </c>
      <c r="N331" s="3">
        <v>36</v>
      </c>
      <c r="O331" s="32">
        <f t="shared" si="39"/>
        <v>1235</v>
      </c>
    </row>
    <row r="332" spans="2:15">
      <c r="B332" s="13" t="s">
        <v>313</v>
      </c>
      <c r="C332" s="3">
        <v>730</v>
      </c>
      <c r="D332" s="3">
        <v>652</v>
      </c>
      <c r="G332" s="13" t="s">
        <v>265</v>
      </c>
      <c r="H332" s="3">
        <v>1112</v>
      </c>
      <c r="I332" s="32">
        <v>620</v>
      </c>
      <c r="J332" s="32">
        <v>62</v>
      </c>
      <c r="K332" s="29">
        <f t="shared" si="38"/>
        <v>1794</v>
      </c>
      <c r="L332" s="3">
        <v>627</v>
      </c>
      <c r="M332" s="3">
        <v>232</v>
      </c>
      <c r="N332" s="3">
        <v>201</v>
      </c>
      <c r="O332" s="32">
        <f t="shared" si="39"/>
        <v>1060</v>
      </c>
    </row>
    <row r="333" spans="2:15">
      <c r="B333" s="13" t="s">
        <v>314</v>
      </c>
      <c r="C333" s="3">
        <v>3506</v>
      </c>
      <c r="D333" s="3">
        <v>2286</v>
      </c>
      <c r="G333" s="13" t="s">
        <v>266</v>
      </c>
      <c r="H333" s="3">
        <v>1871</v>
      </c>
      <c r="I333" s="32">
        <v>1185</v>
      </c>
      <c r="J333" s="32">
        <v>234</v>
      </c>
      <c r="K333" s="29">
        <f t="shared" si="38"/>
        <v>3290</v>
      </c>
      <c r="L333" s="3">
        <v>1086</v>
      </c>
      <c r="M333" s="3">
        <v>774</v>
      </c>
      <c r="N333" s="3">
        <v>828</v>
      </c>
      <c r="O333" s="32">
        <f t="shared" si="39"/>
        <v>2688</v>
      </c>
    </row>
    <row r="334" spans="2:15">
      <c r="B334" s="13" t="s">
        <v>315</v>
      </c>
      <c r="C334" s="3">
        <v>34708</v>
      </c>
      <c r="D334" s="3">
        <v>23698</v>
      </c>
      <c r="G334" s="13" t="s">
        <v>267</v>
      </c>
      <c r="H334" s="3">
        <v>1452</v>
      </c>
      <c r="I334" s="32">
        <v>1189</v>
      </c>
      <c r="J334" s="32">
        <v>1493</v>
      </c>
      <c r="K334" s="29">
        <f t="shared" si="38"/>
        <v>4134</v>
      </c>
      <c r="L334" s="3">
        <v>2027</v>
      </c>
      <c r="M334" s="3">
        <v>138</v>
      </c>
      <c r="N334" s="3">
        <v>258</v>
      </c>
      <c r="O334" s="32">
        <f t="shared" si="39"/>
        <v>2423</v>
      </c>
    </row>
    <row r="335" spans="2:15">
      <c r="B335" s="13" t="s">
        <v>316</v>
      </c>
      <c r="C335" s="3">
        <v>8434</v>
      </c>
      <c r="D335" s="3">
        <v>5269</v>
      </c>
      <c r="G335" s="34">
        <f>K335+O335</f>
        <v>184094</v>
      </c>
      <c r="K335" s="3">
        <f>SUM(K315:K334)</f>
        <v>109040</v>
      </c>
      <c r="O335" s="3">
        <f>SUM(O315:O334)</f>
        <v>75054</v>
      </c>
    </row>
    <row r="336" spans="2:15">
      <c r="B336" s="13" t="s">
        <v>317</v>
      </c>
      <c r="C336" s="3">
        <v>9189</v>
      </c>
      <c r="D336" s="3">
        <v>4176</v>
      </c>
      <c r="K336" s="3">
        <f>K335*100/G335</f>
        <v>59.230610449009745</v>
      </c>
      <c r="O336" s="3">
        <f>O335*100/G335</f>
        <v>40.769389550990255</v>
      </c>
    </row>
    <row r="337" spans="2:15">
      <c r="B337" s="13" t="s">
        <v>318</v>
      </c>
      <c r="C337" s="3">
        <v>886</v>
      </c>
      <c r="D337" s="3">
        <v>442</v>
      </c>
      <c r="G337" s="33"/>
      <c r="I337" s="32"/>
      <c r="J337" s="32"/>
      <c r="K337" s="32"/>
    </row>
    <row r="338" spans="2:15">
      <c r="B338" s="13" t="s">
        <v>319</v>
      </c>
      <c r="C338" s="3">
        <v>3645</v>
      </c>
      <c r="D338" s="3">
        <v>1263</v>
      </c>
      <c r="G338" s="2" t="s">
        <v>26</v>
      </c>
      <c r="H338" s="3" t="s">
        <v>346</v>
      </c>
      <c r="I338" s="32" t="s">
        <v>347</v>
      </c>
      <c r="J338" s="32" t="s">
        <v>348</v>
      </c>
      <c r="K338" s="25" t="s">
        <v>335</v>
      </c>
      <c r="L338" s="3" t="s">
        <v>336</v>
      </c>
      <c r="M338" s="3" t="s">
        <v>349</v>
      </c>
      <c r="N338" s="3" t="s">
        <v>337</v>
      </c>
      <c r="O338" s="14" t="s">
        <v>338</v>
      </c>
    </row>
    <row r="339" spans="2:15">
      <c r="B339" s="13" t="s">
        <v>320</v>
      </c>
      <c r="C339" s="3">
        <v>1131</v>
      </c>
      <c r="D339" s="3">
        <v>352</v>
      </c>
      <c r="G339" s="13" t="s">
        <v>268</v>
      </c>
      <c r="H339" s="3">
        <v>3298</v>
      </c>
      <c r="I339" s="32">
        <v>2527</v>
      </c>
      <c r="J339" s="32">
        <v>2059</v>
      </c>
      <c r="K339" s="32">
        <f t="shared" ref="K339:K354" si="40">SUM(H339:J339)</f>
        <v>7884</v>
      </c>
      <c r="L339" s="3">
        <v>4092</v>
      </c>
      <c r="M339" s="3">
        <v>1341</v>
      </c>
      <c r="N339" s="3">
        <v>3290</v>
      </c>
      <c r="O339" s="30">
        <f t="shared" ref="O339:O354" si="41">SUM(L339:N339)</f>
        <v>8723</v>
      </c>
    </row>
    <row r="340" spans="2:15">
      <c r="B340" s="13" t="s">
        <v>321</v>
      </c>
      <c r="C340" s="3">
        <v>2795</v>
      </c>
      <c r="D340" s="3">
        <v>1402</v>
      </c>
      <c r="G340" s="13" t="s">
        <v>269</v>
      </c>
      <c r="H340" s="3">
        <v>2074</v>
      </c>
      <c r="I340" s="32">
        <v>1399</v>
      </c>
      <c r="J340" s="32">
        <v>1274</v>
      </c>
      <c r="K340" s="29">
        <f t="shared" si="40"/>
        <v>4747</v>
      </c>
      <c r="L340" s="3">
        <v>1004</v>
      </c>
      <c r="M340" s="3">
        <v>976</v>
      </c>
      <c r="N340" s="3">
        <v>892</v>
      </c>
      <c r="O340" s="32">
        <f t="shared" si="41"/>
        <v>2872</v>
      </c>
    </row>
    <row r="341" spans="2:15">
      <c r="B341" s="13" t="s">
        <v>322</v>
      </c>
      <c r="C341" s="3">
        <v>569</v>
      </c>
      <c r="D341" s="3">
        <v>425</v>
      </c>
      <c r="G341" s="13" t="s">
        <v>270</v>
      </c>
      <c r="H341" s="3">
        <v>1156</v>
      </c>
      <c r="I341" s="32">
        <v>387</v>
      </c>
      <c r="J341" s="32">
        <v>94</v>
      </c>
      <c r="K341" s="32">
        <f t="shared" si="40"/>
        <v>1637</v>
      </c>
      <c r="L341" s="3">
        <v>1033</v>
      </c>
      <c r="N341" s="3">
        <v>787</v>
      </c>
      <c r="O341" s="30">
        <f t="shared" si="41"/>
        <v>1820</v>
      </c>
    </row>
    <row r="342" spans="2:15">
      <c r="B342" s="13" t="s">
        <v>323</v>
      </c>
      <c r="C342" s="3">
        <v>1928</v>
      </c>
      <c r="D342" s="3">
        <v>1102</v>
      </c>
      <c r="G342" s="13" t="s">
        <v>271</v>
      </c>
      <c r="H342" s="3">
        <v>1331</v>
      </c>
      <c r="I342" s="32">
        <v>339</v>
      </c>
      <c r="J342" s="32">
        <v>648</v>
      </c>
      <c r="K342" s="29">
        <f t="shared" si="40"/>
        <v>2318</v>
      </c>
      <c r="L342" s="3">
        <v>864</v>
      </c>
      <c r="M342" s="3">
        <v>110</v>
      </c>
      <c r="N342" s="3">
        <v>1246</v>
      </c>
      <c r="O342" s="32">
        <f t="shared" si="41"/>
        <v>2220</v>
      </c>
    </row>
    <row r="343" spans="2:15">
      <c r="B343" s="13" t="s">
        <v>324</v>
      </c>
      <c r="C343" s="3">
        <v>575</v>
      </c>
      <c r="D343" s="3">
        <v>205</v>
      </c>
      <c r="G343" s="13" t="s">
        <v>272</v>
      </c>
      <c r="H343" s="3">
        <v>1217</v>
      </c>
      <c r="I343" s="32">
        <v>821</v>
      </c>
      <c r="J343" s="32">
        <v>844</v>
      </c>
      <c r="K343" s="29">
        <f t="shared" si="40"/>
        <v>2882</v>
      </c>
      <c r="L343" s="3">
        <v>932</v>
      </c>
      <c r="M343" s="3">
        <v>753</v>
      </c>
      <c r="N343" s="3">
        <v>499</v>
      </c>
      <c r="O343" s="32">
        <f t="shared" si="41"/>
        <v>2184</v>
      </c>
    </row>
    <row r="344" spans="2:15">
      <c r="B344" s="13" t="s">
        <v>325</v>
      </c>
      <c r="C344" s="3">
        <v>1307</v>
      </c>
      <c r="D344" s="3">
        <v>336</v>
      </c>
      <c r="G344" s="13" t="s">
        <v>273</v>
      </c>
      <c r="H344" s="3">
        <v>1633</v>
      </c>
      <c r="I344" s="32">
        <v>965</v>
      </c>
      <c r="J344" s="32">
        <v>1585</v>
      </c>
      <c r="K344" s="29">
        <f t="shared" si="40"/>
        <v>4183</v>
      </c>
      <c r="L344" s="3">
        <v>781</v>
      </c>
      <c r="N344" s="3">
        <v>1131</v>
      </c>
      <c r="O344" s="32">
        <f t="shared" si="41"/>
        <v>1912</v>
      </c>
    </row>
    <row r="345" spans="2:15">
      <c r="B345" s="13" t="s">
        <v>326</v>
      </c>
      <c r="C345" s="3">
        <v>1318</v>
      </c>
      <c r="D345" s="3">
        <v>797</v>
      </c>
      <c r="G345" s="13" t="s">
        <v>274</v>
      </c>
      <c r="H345" s="3">
        <v>1120</v>
      </c>
      <c r="I345" s="32">
        <v>679</v>
      </c>
      <c r="J345" s="32">
        <v>969</v>
      </c>
      <c r="K345" s="29">
        <f t="shared" si="40"/>
        <v>2768</v>
      </c>
      <c r="L345" s="3">
        <v>775</v>
      </c>
      <c r="M345" s="3">
        <v>279</v>
      </c>
      <c r="N345" s="3">
        <v>396</v>
      </c>
      <c r="O345" s="32">
        <f t="shared" si="41"/>
        <v>1450</v>
      </c>
    </row>
    <row r="346" spans="2:15">
      <c r="B346" s="13" t="s">
        <v>327</v>
      </c>
      <c r="C346" s="3">
        <v>4727</v>
      </c>
      <c r="D346" s="3">
        <v>2374</v>
      </c>
      <c r="G346" s="13" t="s">
        <v>275</v>
      </c>
      <c r="H346" s="3">
        <v>1001</v>
      </c>
      <c r="I346" s="32">
        <v>779</v>
      </c>
      <c r="J346" s="32">
        <v>2119</v>
      </c>
      <c r="K346" s="29">
        <f t="shared" si="40"/>
        <v>3899</v>
      </c>
      <c r="L346" s="3">
        <v>973</v>
      </c>
      <c r="M346" s="3">
        <v>1826</v>
      </c>
      <c r="N346" s="3">
        <v>889</v>
      </c>
      <c r="O346" s="32">
        <f t="shared" si="41"/>
        <v>3688</v>
      </c>
    </row>
    <row r="347" spans="2:15">
      <c r="B347" s="13" t="s">
        <v>328</v>
      </c>
      <c r="C347" s="3">
        <v>1934</v>
      </c>
      <c r="D347" s="3">
        <v>1137</v>
      </c>
      <c r="G347" s="13" t="s">
        <v>276</v>
      </c>
      <c r="H347" s="3">
        <v>1376</v>
      </c>
      <c r="I347" s="3">
        <v>370</v>
      </c>
      <c r="J347" s="3">
        <v>2067</v>
      </c>
      <c r="K347" s="29">
        <f t="shared" si="40"/>
        <v>3813</v>
      </c>
      <c r="L347" s="3">
        <v>1885</v>
      </c>
      <c r="M347" s="3">
        <v>335</v>
      </c>
      <c r="O347" s="32">
        <f t="shared" si="41"/>
        <v>2220</v>
      </c>
    </row>
    <row r="348" spans="2:15">
      <c r="B348" s="13" t="s">
        <v>329</v>
      </c>
      <c r="C348" s="3">
        <v>2325</v>
      </c>
      <c r="D348" s="3">
        <v>611</v>
      </c>
      <c r="G348" s="13" t="s">
        <v>277</v>
      </c>
      <c r="H348" s="3">
        <v>1644</v>
      </c>
      <c r="I348" s="3">
        <v>1089</v>
      </c>
      <c r="J348" s="3">
        <v>809</v>
      </c>
      <c r="K348" s="29">
        <f t="shared" si="40"/>
        <v>3542</v>
      </c>
      <c r="L348" s="3">
        <v>944</v>
      </c>
      <c r="N348" s="3">
        <v>350</v>
      </c>
      <c r="O348" s="32">
        <f t="shared" si="41"/>
        <v>1294</v>
      </c>
    </row>
    <row r="349" spans="2:15">
      <c r="C349" s="3">
        <f>SUM(C331:C348)</f>
        <v>85761</v>
      </c>
      <c r="D349" s="3">
        <f>SUM(D331:D348)</f>
        <v>50543</v>
      </c>
      <c r="E349" s="1">
        <f>SUM(C349:D349)</f>
        <v>136304</v>
      </c>
      <c r="G349" s="13" t="s">
        <v>278</v>
      </c>
      <c r="H349" s="3">
        <v>4494</v>
      </c>
      <c r="I349" s="3">
        <v>401</v>
      </c>
      <c r="J349" s="3">
        <v>2491</v>
      </c>
      <c r="K349" s="29">
        <f t="shared" si="40"/>
        <v>7386</v>
      </c>
      <c r="L349" s="3">
        <v>2636</v>
      </c>
      <c r="N349" s="3">
        <v>966</v>
      </c>
      <c r="O349" s="32">
        <f t="shared" si="41"/>
        <v>3602</v>
      </c>
    </row>
    <row r="350" spans="2:15">
      <c r="C350" s="14">
        <f>(C349*100)/E349</f>
        <v>62.918916539499939</v>
      </c>
      <c r="D350" s="14">
        <f>100-C350</f>
        <v>37.081083460500061</v>
      </c>
      <c r="G350" s="13" t="s">
        <v>279</v>
      </c>
      <c r="H350" s="3">
        <v>1726</v>
      </c>
      <c r="I350" s="3">
        <v>716</v>
      </c>
      <c r="J350" s="3">
        <v>12</v>
      </c>
      <c r="K350" s="32">
        <f t="shared" si="40"/>
        <v>2454</v>
      </c>
      <c r="L350" s="3">
        <v>724</v>
      </c>
      <c r="M350" s="3">
        <v>859</v>
      </c>
      <c r="N350" s="3">
        <v>917</v>
      </c>
      <c r="O350" s="30">
        <f t="shared" si="41"/>
        <v>2500</v>
      </c>
    </row>
    <row r="351" spans="2:15">
      <c r="G351" s="13" t="s">
        <v>280</v>
      </c>
      <c r="H351" s="3">
        <v>683</v>
      </c>
      <c r="I351" s="3">
        <v>37</v>
      </c>
      <c r="J351" s="3">
        <v>288</v>
      </c>
      <c r="K351" s="32">
        <f t="shared" si="40"/>
        <v>1008</v>
      </c>
      <c r="L351" s="3">
        <v>837</v>
      </c>
      <c r="M351" s="3">
        <v>397</v>
      </c>
      <c r="N351" s="3">
        <v>834</v>
      </c>
      <c r="O351" s="30">
        <f t="shared" si="41"/>
        <v>2068</v>
      </c>
    </row>
    <row r="352" spans="2:15">
      <c r="G352" s="13" t="s">
        <v>281</v>
      </c>
      <c r="H352" s="3">
        <v>1351</v>
      </c>
      <c r="I352" s="3">
        <v>304</v>
      </c>
      <c r="J352" s="3">
        <v>912</v>
      </c>
      <c r="K352" s="29">
        <f t="shared" si="40"/>
        <v>2567</v>
      </c>
      <c r="L352" s="3">
        <v>458</v>
      </c>
      <c r="N352" s="3">
        <v>144</v>
      </c>
      <c r="O352" s="32">
        <f t="shared" si="41"/>
        <v>602</v>
      </c>
    </row>
    <row r="353" spans="7:15">
      <c r="G353" s="13" t="s">
        <v>282</v>
      </c>
      <c r="H353" s="3">
        <v>3031</v>
      </c>
      <c r="I353" s="3">
        <v>1178</v>
      </c>
      <c r="J353" s="3">
        <v>1633</v>
      </c>
      <c r="K353" s="29">
        <f t="shared" si="40"/>
        <v>5842</v>
      </c>
      <c r="L353" s="3">
        <v>2079</v>
      </c>
      <c r="M353" s="3">
        <v>828</v>
      </c>
      <c r="N353" s="3">
        <v>1689</v>
      </c>
      <c r="O353" s="32">
        <f t="shared" si="41"/>
        <v>4596</v>
      </c>
    </row>
    <row r="354" spans="7:15">
      <c r="G354" s="13" t="s">
        <v>283</v>
      </c>
      <c r="H354" s="3">
        <v>1199</v>
      </c>
      <c r="I354" s="3">
        <v>581</v>
      </c>
      <c r="J354" s="3">
        <v>3216</v>
      </c>
      <c r="K354" s="29">
        <f t="shared" si="40"/>
        <v>4996</v>
      </c>
      <c r="L354" s="3">
        <v>1652</v>
      </c>
      <c r="M354" s="3">
        <v>1170</v>
      </c>
      <c r="N354" s="3">
        <v>710</v>
      </c>
      <c r="O354" s="32">
        <f t="shared" si="41"/>
        <v>3532</v>
      </c>
    </row>
    <row r="355" spans="7:15">
      <c r="G355" s="34">
        <f>K355+O355</f>
        <v>107209</v>
      </c>
      <c r="K355" s="3">
        <f>SUM(K339:K354)</f>
        <v>61926</v>
      </c>
      <c r="O355" s="3">
        <f>SUM(O339:O354)</f>
        <v>45283</v>
      </c>
    </row>
    <row r="356" spans="7:15">
      <c r="K356" s="3">
        <f>K355*100/G355</f>
        <v>57.761941628034961</v>
      </c>
      <c r="O356" s="3">
        <f>O355*100/G355</f>
        <v>42.238058371965039</v>
      </c>
    </row>
    <row r="357" spans="7:15">
      <c r="G357" s="1"/>
    </row>
    <row r="358" spans="7:15">
      <c r="G358" s="2" t="s">
        <v>27</v>
      </c>
      <c r="H358" s="3" t="s">
        <v>346</v>
      </c>
      <c r="I358" s="32" t="s">
        <v>347</v>
      </c>
      <c r="J358" s="32" t="s">
        <v>348</v>
      </c>
      <c r="K358" s="25" t="s">
        <v>335</v>
      </c>
      <c r="L358" s="3" t="s">
        <v>336</v>
      </c>
      <c r="M358" s="3" t="s">
        <v>349</v>
      </c>
      <c r="N358" s="3" t="s">
        <v>337</v>
      </c>
      <c r="O358" s="14" t="s">
        <v>338</v>
      </c>
    </row>
    <row r="359" spans="7:15">
      <c r="G359" s="13" t="s">
        <v>284</v>
      </c>
      <c r="H359" s="3">
        <v>2222</v>
      </c>
      <c r="I359" s="3">
        <v>1221</v>
      </c>
      <c r="J359" s="3">
        <v>2245</v>
      </c>
      <c r="K359" s="32">
        <f t="shared" ref="K359:K374" si="42">SUM(H359:J359)</f>
        <v>5688</v>
      </c>
      <c r="L359" s="3">
        <v>5300</v>
      </c>
      <c r="M359" s="3">
        <v>652</v>
      </c>
      <c r="N359" s="3">
        <v>2003</v>
      </c>
      <c r="O359" s="30">
        <f t="shared" ref="O359:O374" si="43">SUM(L359:N359)</f>
        <v>7955</v>
      </c>
    </row>
    <row r="360" spans="7:15">
      <c r="G360" s="13" t="s">
        <v>285</v>
      </c>
      <c r="H360" s="3">
        <v>11315</v>
      </c>
      <c r="I360" s="3">
        <v>2077</v>
      </c>
      <c r="J360" s="3">
        <v>8919</v>
      </c>
      <c r="K360" s="32">
        <f t="shared" si="42"/>
        <v>22311</v>
      </c>
      <c r="L360" s="3">
        <v>17885</v>
      </c>
      <c r="M360" s="3">
        <v>3963</v>
      </c>
      <c r="N360" s="3">
        <v>5585</v>
      </c>
      <c r="O360" s="30">
        <f t="shared" si="43"/>
        <v>27433</v>
      </c>
    </row>
    <row r="361" spans="7:15">
      <c r="G361" s="13" t="s">
        <v>286</v>
      </c>
      <c r="H361" s="3">
        <v>1592</v>
      </c>
      <c r="I361" s="3">
        <v>2293</v>
      </c>
      <c r="J361" s="3">
        <v>3315</v>
      </c>
      <c r="K361" s="29">
        <f t="shared" si="42"/>
        <v>7200</v>
      </c>
      <c r="L361" s="3">
        <v>2170</v>
      </c>
      <c r="N361" s="3">
        <v>1319</v>
      </c>
      <c r="O361" s="32">
        <f t="shared" si="43"/>
        <v>3489</v>
      </c>
    </row>
    <row r="362" spans="7:15">
      <c r="G362" s="13" t="s">
        <v>287</v>
      </c>
      <c r="H362" s="3">
        <v>1188</v>
      </c>
      <c r="I362" s="3">
        <v>1445</v>
      </c>
      <c r="J362" s="3">
        <v>791</v>
      </c>
      <c r="K362" s="32">
        <f t="shared" si="42"/>
        <v>3424</v>
      </c>
      <c r="L362" s="3">
        <v>1174</v>
      </c>
      <c r="M362" s="3">
        <v>234</v>
      </c>
      <c r="N362" s="3">
        <v>689</v>
      </c>
      <c r="O362" s="32">
        <f t="shared" si="43"/>
        <v>2097</v>
      </c>
    </row>
    <row r="363" spans="7:15">
      <c r="G363" s="13" t="s">
        <v>288</v>
      </c>
      <c r="H363" s="3">
        <v>1775</v>
      </c>
      <c r="I363" s="3">
        <v>144</v>
      </c>
      <c r="J363" s="3">
        <v>1009</v>
      </c>
      <c r="K363" s="32">
        <f t="shared" si="42"/>
        <v>2928</v>
      </c>
      <c r="L363" s="3">
        <v>1619</v>
      </c>
      <c r="M363" s="3">
        <v>683</v>
      </c>
      <c r="N363" s="3">
        <v>1197</v>
      </c>
      <c r="O363" s="30">
        <f t="shared" si="43"/>
        <v>3499</v>
      </c>
    </row>
    <row r="364" spans="7:15">
      <c r="G364" s="13" t="s">
        <v>289</v>
      </c>
      <c r="H364" s="3">
        <v>4740</v>
      </c>
      <c r="I364" s="3">
        <v>959</v>
      </c>
      <c r="J364" s="3">
        <v>1799</v>
      </c>
      <c r="K364" s="29">
        <f t="shared" si="42"/>
        <v>7498</v>
      </c>
      <c r="L364" s="3">
        <v>1879</v>
      </c>
      <c r="M364" s="3">
        <v>1213</v>
      </c>
      <c r="N364" s="3">
        <v>1211</v>
      </c>
      <c r="O364" s="32">
        <f t="shared" si="43"/>
        <v>4303</v>
      </c>
    </row>
    <row r="365" spans="7:15">
      <c r="G365" s="13" t="s">
        <v>290</v>
      </c>
      <c r="H365" s="3">
        <v>1826</v>
      </c>
      <c r="I365" s="3">
        <v>1670</v>
      </c>
      <c r="J365" s="3">
        <v>2069</v>
      </c>
      <c r="K365" s="29">
        <f t="shared" si="42"/>
        <v>5565</v>
      </c>
      <c r="L365" s="3">
        <v>1355</v>
      </c>
      <c r="N365" s="3">
        <v>1289</v>
      </c>
      <c r="O365" s="32">
        <f t="shared" si="43"/>
        <v>2644</v>
      </c>
    </row>
    <row r="366" spans="7:15">
      <c r="G366" s="13" t="s">
        <v>291</v>
      </c>
      <c r="H366" s="3">
        <v>2105</v>
      </c>
      <c r="I366" s="3">
        <v>627</v>
      </c>
      <c r="J366" s="3">
        <v>1192</v>
      </c>
      <c r="K366" s="29">
        <f t="shared" si="42"/>
        <v>3924</v>
      </c>
      <c r="L366" s="3">
        <v>535</v>
      </c>
      <c r="M366" s="3">
        <v>57</v>
      </c>
      <c r="N366" s="3">
        <v>944</v>
      </c>
      <c r="O366" s="32">
        <f t="shared" si="43"/>
        <v>1536</v>
      </c>
    </row>
    <row r="367" spans="7:15">
      <c r="G367" s="13" t="s">
        <v>292</v>
      </c>
      <c r="H367" s="3">
        <v>1721</v>
      </c>
      <c r="J367" s="3">
        <v>1345</v>
      </c>
      <c r="K367" s="32">
        <f t="shared" si="42"/>
        <v>3066</v>
      </c>
      <c r="L367" s="3">
        <v>2039</v>
      </c>
      <c r="M367" s="3">
        <v>439</v>
      </c>
      <c r="N367" s="3">
        <v>1290</v>
      </c>
      <c r="O367" s="30">
        <f t="shared" si="43"/>
        <v>3768</v>
      </c>
    </row>
    <row r="368" spans="7:15">
      <c r="G368" s="13" t="s">
        <v>293</v>
      </c>
      <c r="H368" s="3">
        <v>1531</v>
      </c>
      <c r="I368" s="3">
        <v>1463</v>
      </c>
      <c r="J368" s="3">
        <v>1826</v>
      </c>
      <c r="K368" s="29">
        <f t="shared" si="42"/>
        <v>4820</v>
      </c>
      <c r="L368" s="3">
        <v>1352</v>
      </c>
      <c r="M368" s="3">
        <v>474</v>
      </c>
      <c r="N368" s="3">
        <v>1454</v>
      </c>
      <c r="O368" s="32">
        <f t="shared" si="43"/>
        <v>3280</v>
      </c>
    </row>
    <row r="369" spans="7:15">
      <c r="G369" s="13" t="s">
        <v>294</v>
      </c>
      <c r="H369" s="3">
        <v>872</v>
      </c>
      <c r="I369" s="3">
        <v>193</v>
      </c>
      <c r="J369" s="3">
        <v>643</v>
      </c>
      <c r="K369" s="32">
        <f t="shared" si="42"/>
        <v>1708</v>
      </c>
      <c r="L369" s="3">
        <v>1053</v>
      </c>
      <c r="M369" s="3">
        <v>116</v>
      </c>
      <c r="N369" s="3">
        <v>716</v>
      </c>
      <c r="O369" s="30">
        <f t="shared" si="43"/>
        <v>1885</v>
      </c>
    </row>
    <row r="370" spans="7:15">
      <c r="G370" s="13" t="s">
        <v>295</v>
      </c>
      <c r="H370" s="3">
        <v>2061</v>
      </c>
      <c r="I370" s="3">
        <v>1210</v>
      </c>
      <c r="J370" s="3">
        <v>231</v>
      </c>
      <c r="K370" s="29">
        <f t="shared" si="42"/>
        <v>3502</v>
      </c>
      <c r="L370" s="3">
        <v>1263</v>
      </c>
      <c r="M370" s="3">
        <v>490</v>
      </c>
      <c r="N370" s="3">
        <v>1539</v>
      </c>
      <c r="O370" s="32">
        <f t="shared" si="43"/>
        <v>3292</v>
      </c>
    </row>
    <row r="371" spans="7:15">
      <c r="G371" s="13" t="s">
        <v>296</v>
      </c>
      <c r="H371" s="3">
        <v>1119</v>
      </c>
      <c r="I371" s="3">
        <v>2252</v>
      </c>
      <c r="J371" s="3">
        <v>1576</v>
      </c>
      <c r="K371" s="29">
        <f t="shared" si="42"/>
        <v>4947</v>
      </c>
      <c r="L371" s="3">
        <v>3244</v>
      </c>
      <c r="N371" s="3">
        <v>235</v>
      </c>
      <c r="O371" s="32">
        <f t="shared" si="43"/>
        <v>3479</v>
      </c>
    </row>
    <row r="372" spans="7:15">
      <c r="G372" s="13" t="s">
        <v>297</v>
      </c>
      <c r="H372" s="3">
        <v>1106</v>
      </c>
      <c r="I372" s="3">
        <v>901</v>
      </c>
      <c r="J372" s="3">
        <v>1323</v>
      </c>
      <c r="K372" s="32">
        <f t="shared" si="42"/>
        <v>3330</v>
      </c>
      <c r="L372" s="3">
        <v>4206</v>
      </c>
      <c r="M372" s="3">
        <v>491</v>
      </c>
      <c r="N372" s="3">
        <v>244</v>
      </c>
      <c r="O372" s="30">
        <f t="shared" si="43"/>
        <v>4941</v>
      </c>
    </row>
    <row r="373" spans="7:15">
      <c r="G373" s="13" t="s">
        <v>298</v>
      </c>
      <c r="H373" s="3">
        <v>1213</v>
      </c>
      <c r="I373" s="3">
        <v>810</v>
      </c>
      <c r="J373" s="3">
        <v>367</v>
      </c>
      <c r="K373" s="32">
        <f t="shared" si="42"/>
        <v>2390</v>
      </c>
      <c r="L373" s="3">
        <v>764</v>
      </c>
      <c r="M373" s="3">
        <v>406</v>
      </c>
      <c r="N373" s="3">
        <v>1440</v>
      </c>
      <c r="O373" s="30">
        <f t="shared" si="43"/>
        <v>2610</v>
      </c>
    </row>
    <row r="374" spans="7:15">
      <c r="G374" s="13" t="s">
        <v>299</v>
      </c>
      <c r="H374" s="3">
        <v>1438</v>
      </c>
      <c r="I374" s="3">
        <v>2718</v>
      </c>
      <c r="J374" s="3">
        <v>1774</v>
      </c>
      <c r="K374" s="32">
        <f t="shared" si="42"/>
        <v>5930</v>
      </c>
      <c r="L374" s="3">
        <v>4846</v>
      </c>
      <c r="M374" s="3">
        <v>779</v>
      </c>
      <c r="N374" s="3">
        <v>2976</v>
      </c>
      <c r="O374" s="30">
        <f t="shared" si="43"/>
        <v>8601</v>
      </c>
    </row>
    <row r="375" spans="7:15">
      <c r="G375" s="34">
        <f>K375+O375</f>
        <v>173043</v>
      </c>
      <c r="K375" s="3">
        <f>SUM(K359:K374)</f>
        <v>88231</v>
      </c>
      <c r="O375" s="3">
        <f>SUM(O359:O374)</f>
        <v>84812</v>
      </c>
    </row>
    <row r="376" spans="7:15">
      <c r="K376" s="3">
        <f>K375*100/G375</f>
        <v>50.987904740440236</v>
      </c>
      <c r="O376" s="3">
        <f>O375*100/G375</f>
        <v>49.012095259559764</v>
      </c>
    </row>
    <row r="378" spans="7:15">
      <c r="G378" s="2" t="s">
        <v>28</v>
      </c>
      <c r="H378" s="3" t="s">
        <v>346</v>
      </c>
      <c r="I378" s="32" t="s">
        <v>347</v>
      </c>
      <c r="J378" s="32" t="s">
        <v>348</v>
      </c>
      <c r="K378" s="25" t="s">
        <v>335</v>
      </c>
      <c r="L378" s="3" t="s">
        <v>336</v>
      </c>
      <c r="M378" s="3" t="s">
        <v>349</v>
      </c>
      <c r="N378" s="3" t="s">
        <v>337</v>
      </c>
      <c r="O378" s="14" t="s">
        <v>338</v>
      </c>
    </row>
    <row r="379" spans="7:15">
      <c r="G379" s="35" t="s">
        <v>381</v>
      </c>
      <c r="H379" s="3">
        <v>10416</v>
      </c>
      <c r="I379" s="3">
        <v>2876</v>
      </c>
      <c r="J379" s="3">
        <v>4558</v>
      </c>
      <c r="K379" s="29">
        <f t="shared" ref="K379:K390" si="44">SUM(H379:J379)</f>
        <v>17850</v>
      </c>
      <c r="L379" s="3">
        <v>5934</v>
      </c>
      <c r="M379" s="3">
        <v>4945</v>
      </c>
      <c r="N379" s="3">
        <v>4587</v>
      </c>
      <c r="O379" s="32">
        <f t="shared" ref="O379:O390" si="45">SUM(L379:N379)</f>
        <v>15466</v>
      </c>
    </row>
    <row r="380" spans="7:15">
      <c r="G380" s="35" t="s">
        <v>382</v>
      </c>
      <c r="H380" s="3">
        <v>1832</v>
      </c>
      <c r="I380" s="3">
        <v>956</v>
      </c>
      <c r="J380" s="3">
        <v>766</v>
      </c>
      <c r="K380" s="32">
        <f t="shared" si="44"/>
        <v>3554</v>
      </c>
      <c r="L380" s="3">
        <v>2007</v>
      </c>
      <c r="M380" s="3">
        <v>1268</v>
      </c>
      <c r="N380" s="3">
        <v>781</v>
      </c>
      <c r="O380" s="30">
        <f t="shared" si="45"/>
        <v>4056</v>
      </c>
    </row>
    <row r="381" spans="7:15">
      <c r="G381" s="35" t="s">
        <v>383</v>
      </c>
      <c r="H381" s="3">
        <v>3004</v>
      </c>
      <c r="I381" s="3">
        <v>165</v>
      </c>
      <c r="J381" s="3">
        <v>726</v>
      </c>
      <c r="K381" s="29">
        <f t="shared" si="44"/>
        <v>3895</v>
      </c>
      <c r="L381" s="3">
        <v>1710</v>
      </c>
      <c r="M381" s="3">
        <v>402</v>
      </c>
      <c r="N381" s="3">
        <v>713</v>
      </c>
      <c r="O381" s="32">
        <f t="shared" si="45"/>
        <v>2825</v>
      </c>
    </row>
    <row r="382" spans="7:15">
      <c r="G382" s="35" t="s">
        <v>384</v>
      </c>
      <c r="H382" s="3">
        <v>1517</v>
      </c>
      <c r="I382" s="3">
        <v>538</v>
      </c>
      <c r="J382" s="3">
        <v>1472</v>
      </c>
      <c r="K382" s="32">
        <f t="shared" si="44"/>
        <v>3527</v>
      </c>
      <c r="L382" s="3">
        <v>1506</v>
      </c>
      <c r="M382" s="3">
        <v>1232</v>
      </c>
      <c r="N382" s="3">
        <v>995</v>
      </c>
      <c r="O382" s="30">
        <f t="shared" si="45"/>
        <v>3733</v>
      </c>
    </row>
    <row r="383" spans="7:15">
      <c r="G383" s="35" t="s">
        <v>385</v>
      </c>
      <c r="H383" s="3">
        <v>1137</v>
      </c>
      <c r="I383" s="3">
        <v>175</v>
      </c>
      <c r="J383" s="3">
        <v>609</v>
      </c>
      <c r="K383" s="29">
        <f t="shared" si="44"/>
        <v>1921</v>
      </c>
      <c r="L383" s="3">
        <v>188</v>
      </c>
      <c r="M383" s="3">
        <v>384</v>
      </c>
      <c r="N383" s="3">
        <v>142</v>
      </c>
      <c r="O383" s="32">
        <f t="shared" si="45"/>
        <v>714</v>
      </c>
    </row>
    <row r="384" spans="7:15">
      <c r="G384" s="35" t="s">
        <v>386</v>
      </c>
      <c r="H384" s="3">
        <v>856</v>
      </c>
      <c r="I384" s="3">
        <v>336</v>
      </c>
      <c r="J384" s="3">
        <v>761</v>
      </c>
      <c r="K384" s="29">
        <f t="shared" si="44"/>
        <v>1953</v>
      </c>
      <c r="L384" s="3">
        <v>727</v>
      </c>
      <c r="M384" s="3">
        <v>137</v>
      </c>
      <c r="N384" s="3">
        <v>272</v>
      </c>
      <c r="O384" s="32">
        <f t="shared" si="45"/>
        <v>1136</v>
      </c>
    </row>
    <row r="385" spans="7:15">
      <c r="G385" s="35" t="s">
        <v>387</v>
      </c>
      <c r="H385" s="3">
        <v>3566</v>
      </c>
      <c r="I385" s="3">
        <v>1717</v>
      </c>
      <c r="J385" s="3">
        <v>861</v>
      </c>
      <c r="K385" s="29">
        <f t="shared" si="44"/>
        <v>6144</v>
      </c>
      <c r="L385" s="3">
        <v>3469</v>
      </c>
      <c r="M385" s="3">
        <v>292</v>
      </c>
      <c r="N385" s="3">
        <v>1670</v>
      </c>
      <c r="O385" s="32">
        <f t="shared" si="45"/>
        <v>5431</v>
      </c>
    </row>
    <row r="386" spans="7:15">
      <c r="G386" s="35" t="s">
        <v>388</v>
      </c>
      <c r="H386" s="3">
        <v>2715</v>
      </c>
      <c r="J386" s="3">
        <v>1548</v>
      </c>
      <c r="K386" s="29">
        <f t="shared" si="44"/>
        <v>4263</v>
      </c>
      <c r="L386" s="3">
        <v>1857</v>
      </c>
      <c r="M386" s="3">
        <v>1034</v>
      </c>
      <c r="N386" s="3">
        <v>753</v>
      </c>
      <c r="O386" s="32">
        <f t="shared" si="45"/>
        <v>3644</v>
      </c>
    </row>
    <row r="387" spans="7:15">
      <c r="G387" s="35" t="s">
        <v>389</v>
      </c>
      <c r="H387" s="3">
        <v>1123</v>
      </c>
      <c r="I387" s="3">
        <v>550</v>
      </c>
      <c r="J387" s="3">
        <v>1069</v>
      </c>
      <c r="K387" s="32">
        <f t="shared" si="44"/>
        <v>2742</v>
      </c>
      <c r="L387" s="3">
        <v>707</v>
      </c>
      <c r="M387" s="3">
        <v>425</v>
      </c>
      <c r="N387" s="3">
        <v>2093</v>
      </c>
      <c r="O387" s="30">
        <f t="shared" si="45"/>
        <v>3225</v>
      </c>
    </row>
    <row r="388" spans="7:15">
      <c r="G388" s="35" t="s">
        <v>390</v>
      </c>
      <c r="H388" s="3">
        <v>3514</v>
      </c>
      <c r="I388" s="3">
        <v>1436</v>
      </c>
      <c r="J388" s="3">
        <v>1540</v>
      </c>
      <c r="K388" s="29">
        <f t="shared" si="44"/>
        <v>6490</v>
      </c>
      <c r="L388" s="3">
        <v>2109</v>
      </c>
      <c r="M388" s="3">
        <v>2332</v>
      </c>
      <c r="N388" s="3">
        <v>1720</v>
      </c>
      <c r="O388" s="3">
        <f t="shared" si="45"/>
        <v>6161</v>
      </c>
    </row>
    <row r="389" spans="7:15">
      <c r="G389" s="35" t="s">
        <v>391</v>
      </c>
      <c r="H389" s="3">
        <v>4242</v>
      </c>
      <c r="I389" s="3">
        <v>99</v>
      </c>
      <c r="J389" s="3">
        <v>1658</v>
      </c>
      <c r="K389" s="29">
        <f t="shared" si="44"/>
        <v>5999</v>
      </c>
      <c r="L389" s="3">
        <v>1709</v>
      </c>
      <c r="M389" s="3">
        <v>942</v>
      </c>
      <c r="N389" s="3">
        <v>3125</v>
      </c>
      <c r="O389" s="3">
        <f t="shared" si="45"/>
        <v>5776</v>
      </c>
    </row>
    <row r="390" spans="7:15">
      <c r="G390" s="35" t="s">
        <v>392</v>
      </c>
      <c r="H390" s="3">
        <v>1259</v>
      </c>
      <c r="I390" s="3">
        <v>302</v>
      </c>
      <c r="J390" s="3">
        <v>653</v>
      </c>
      <c r="K390" s="29">
        <f t="shared" si="44"/>
        <v>2214</v>
      </c>
      <c r="L390" s="3">
        <v>847</v>
      </c>
      <c r="M390" s="3">
        <v>205</v>
      </c>
      <c r="N390" s="3">
        <v>1128</v>
      </c>
      <c r="O390" s="3">
        <f t="shared" si="45"/>
        <v>2180</v>
      </c>
    </row>
    <row r="391" spans="7:15">
      <c r="G391" s="34">
        <f>K391+O391</f>
        <v>114899</v>
      </c>
      <c r="K391" s="3">
        <f>SUM(K379:K390)</f>
        <v>60552</v>
      </c>
      <c r="O391" s="3">
        <f>SUM(O379:O390)</f>
        <v>54347</v>
      </c>
    </row>
    <row r="392" spans="7:15">
      <c r="K392" s="3">
        <f>K391*100/G391</f>
        <v>52.700197564817799</v>
      </c>
      <c r="O392" s="3">
        <f>O391*100/G391</f>
        <v>47.299802435182201</v>
      </c>
    </row>
    <row r="394" spans="7:15">
      <c r="G394" s="2" t="s">
        <v>29</v>
      </c>
      <c r="H394" s="3" t="s">
        <v>346</v>
      </c>
      <c r="I394" s="32" t="s">
        <v>347</v>
      </c>
      <c r="J394" s="32" t="s">
        <v>348</v>
      </c>
      <c r="K394" s="25" t="s">
        <v>335</v>
      </c>
      <c r="L394" s="3" t="s">
        <v>336</v>
      </c>
      <c r="M394" s="3" t="s">
        <v>349</v>
      </c>
      <c r="N394" s="3" t="s">
        <v>337</v>
      </c>
      <c r="O394" s="14" t="s">
        <v>338</v>
      </c>
    </row>
    <row r="395" spans="7:15">
      <c r="G395" s="1" t="s">
        <v>300</v>
      </c>
      <c r="H395" s="3">
        <v>11976</v>
      </c>
      <c r="I395" s="3">
        <v>2439</v>
      </c>
      <c r="J395" s="3">
        <v>5462</v>
      </c>
      <c r="K395" s="29">
        <f t="shared" ref="K395:K406" si="46">SUM(H395:J395)</f>
        <v>19877</v>
      </c>
      <c r="L395" s="3">
        <v>3951</v>
      </c>
      <c r="M395" s="3">
        <v>673</v>
      </c>
      <c r="N395" s="3">
        <v>5774</v>
      </c>
      <c r="O395" s="32">
        <f t="shared" ref="O395:O406" si="47">SUM(L395:N395)</f>
        <v>10398</v>
      </c>
    </row>
    <row r="396" spans="7:15">
      <c r="G396" s="13" t="s">
        <v>301</v>
      </c>
      <c r="H396" s="3">
        <v>1584</v>
      </c>
      <c r="J396" s="3">
        <v>494</v>
      </c>
      <c r="K396" s="29">
        <f t="shared" si="46"/>
        <v>2078</v>
      </c>
      <c r="L396" s="3">
        <v>446</v>
      </c>
      <c r="M396" s="3">
        <v>49</v>
      </c>
      <c r="N396" s="3">
        <v>960</v>
      </c>
      <c r="O396" s="32">
        <f t="shared" si="47"/>
        <v>1455</v>
      </c>
    </row>
    <row r="397" spans="7:15">
      <c r="G397" s="13" t="s">
        <v>302</v>
      </c>
      <c r="H397" s="3">
        <v>1700</v>
      </c>
      <c r="I397" s="3">
        <v>628</v>
      </c>
      <c r="J397" s="3">
        <v>504</v>
      </c>
      <c r="K397" s="29">
        <f t="shared" si="46"/>
        <v>2832</v>
      </c>
      <c r="L397" s="3">
        <v>753</v>
      </c>
      <c r="M397" s="3">
        <v>759</v>
      </c>
      <c r="N397" s="3">
        <v>366</v>
      </c>
      <c r="O397" s="32">
        <f t="shared" si="47"/>
        <v>1878</v>
      </c>
    </row>
    <row r="398" spans="7:15">
      <c r="G398" s="13" t="s">
        <v>303</v>
      </c>
      <c r="H398" s="3">
        <v>2510</v>
      </c>
      <c r="I398" s="3">
        <v>245</v>
      </c>
      <c r="J398" s="3">
        <v>32</v>
      </c>
      <c r="K398" s="29">
        <f t="shared" si="46"/>
        <v>2787</v>
      </c>
      <c r="L398" s="3">
        <v>1412</v>
      </c>
      <c r="N398" s="3">
        <v>1279</v>
      </c>
      <c r="O398" s="32">
        <f t="shared" si="47"/>
        <v>2691</v>
      </c>
    </row>
    <row r="399" spans="7:15">
      <c r="G399" s="13" t="s">
        <v>304</v>
      </c>
      <c r="H399" s="3">
        <v>3039</v>
      </c>
      <c r="J399" s="3">
        <v>888</v>
      </c>
      <c r="K399" s="29">
        <f t="shared" si="46"/>
        <v>3927</v>
      </c>
      <c r="L399" s="3">
        <v>938</v>
      </c>
      <c r="N399" s="3">
        <v>560</v>
      </c>
      <c r="O399" s="32">
        <f t="shared" si="47"/>
        <v>1498</v>
      </c>
    </row>
    <row r="400" spans="7:15">
      <c r="G400" s="13" t="s">
        <v>305</v>
      </c>
      <c r="H400" s="3">
        <v>2875</v>
      </c>
      <c r="I400" s="3">
        <v>339</v>
      </c>
      <c r="J400" s="3">
        <v>736</v>
      </c>
      <c r="K400" s="29">
        <f t="shared" si="46"/>
        <v>3950</v>
      </c>
      <c r="L400" s="3">
        <v>769</v>
      </c>
      <c r="N400" s="3">
        <v>279</v>
      </c>
      <c r="O400" s="32">
        <f t="shared" si="47"/>
        <v>1048</v>
      </c>
    </row>
    <row r="401" spans="7:15">
      <c r="G401" s="13" t="s">
        <v>306</v>
      </c>
      <c r="H401" s="3">
        <v>2240</v>
      </c>
      <c r="I401" s="3">
        <v>527</v>
      </c>
      <c r="J401" s="3">
        <v>453</v>
      </c>
      <c r="K401" s="29">
        <f t="shared" si="46"/>
        <v>3220</v>
      </c>
      <c r="L401" s="3">
        <v>468</v>
      </c>
      <c r="N401" s="3">
        <v>2731</v>
      </c>
      <c r="O401" s="32">
        <f t="shared" si="47"/>
        <v>3199</v>
      </c>
    </row>
    <row r="402" spans="7:15">
      <c r="G402" s="13" t="s">
        <v>307</v>
      </c>
      <c r="H402" s="3">
        <v>744</v>
      </c>
      <c r="I402" s="3">
        <v>568</v>
      </c>
      <c r="J402" s="3">
        <v>620</v>
      </c>
      <c r="K402" s="29">
        <f t="shared" si="46"/>
        <v>1932</v>
      </c>
      <c r="L402" s="3">
        <v>1013</v>
      </c>
      <c r="M402" s="3">
        <v>129</v>
      </c>
      <c r="N402" s="3">
        <v>471</v>
      </c>
      <c r="O402" s="32">
        <f t="shared" si="47"/>
        <v>1613</v>
      </c>
    </row>
    <row r="403" spans="7:15">
      <c r="G403" s="13" t="s">
        <v>308</v>
      </c>
      <c r="H403" s="3">
        <v>2987</v>
      </c>
      <c r="I403" s="3">
        <v>860</v>
      </c>
      <c r="J403" s="3">
        <v>1241</v>
      </c>
      <c r="K403" s="32">
        <f t="shared" si="46"/>
        <v>5088</v>
      </c>
      <c r="L403" s="3">
        <v>3827</v>
      </c>
      <c r="M403" s="3">
        <v>257</v>
      </c>
      <c r="N403" s="3">
        <v>1741</v>
      </c>
      <c r="O403" s="30">
        <f t="shared" si="47"/>
        <v>5825</v>
      </c>
    </row>
    <row r="404" spans="7:15">
      <c r="G404" s="13" t="s">
        <v>309</v>
      </c>
      <c r="H404" s="3">
        <v>2163</v>
      </c>
      <c r="I404" s="3">
        <v>529</v>
      </c>
      <c r="J404" s="3">
        <v>594</v>
      </c>
      <c r="K404" s="29">
        <f t="shared" si="46"/>
        <v>3286</v>
      </c>
      <c r="L404" s="3">
        <v>608</v>
      </c>
      <c r="M404" s="3">
        <v>305</v>
      </c>
      <c r="N404" s="3">
        <v>1068</v>
      </c>
      <c r="O404" s="32">
        <f t="shared" si="47"/>
        <v>1981</v>
      </c>
    </row>
    <row r="405" spans="7:15">
      <c r="G405" s="13" t="s">
        <v>310</v>
      </c>
      <c r="H405" s="3">
        <v>3272</v>
      </c>
      <c r="I405" s="3">
        <v>805</v>
      </c>
      <c r="J405" s="3">
        <v>655</v>
      </c>
      <c r="K405" s="29">
        <f t="shared" si="46"/>
        <v>4732</v>
      </c>
      <c r="L405" s="3">
        <v>639</v>
      </c>
      <c r="M405" s="3">
        <v>566</v>
      </c>
      <c r="N405" s="3">
        <v>1576</v>
      </c>
      <c r="O405" s="32">
        <f t="shared" si="47"/>
        <v>2781</v>
      </c>
    </row>
    <row r="406" spans="7:15">
      <c r="G406" s="13" t="s">
        <v>311</v>
      </c>
      <c r="H406" s="3">
        <v>1243</v>
      </c>
      <c r="I406" s="3">
        <v>560</v>
      </c>
      <c r="J406" s="3">
        <v>785</v>
      </c>
      <c r="K406" s="32">
        <f t="shared" si="46"/>
        <v>2588</v>
      </c>
      <c r="L406" s="3">
        <v>1034</v>
      </c>
      <c r="M406" s="3">
        <v>419</v>
      </c>
      <c r="N406" s="3">
        <v>2142</v>
      </c>
      <c r="O406" s="30">
        <f t="shared" si="47"/>
        <v>3595</v>
      </c>
    </row>
    <row r="407" spans="7:15">
      <c r="G407" s="34">
        <f>K407+O407</f>
        <v>94259</v>
      </c>
      <c r="K407" s="3">
        <f>SUM(K395:K406)</f>
        <v>56297</v>
      </c>
      <c r="O407" s="3">
        <f>SUM(O395:O406)</f>
        <v>37962</v>
      </c>
    </row>
    <row r="408" spans="7:15">
      <c r="K408" s="3">
        <f>K407*100/G407</f>
        <v>59.72586172142713</v>
      </c>
      <c r="O408" s="3">
        <f>O407*100/G407</f>
        <v>40.27413827857287</v>
      </c>
    </row>
    <row r="410" spans="7:15">
      <c r="G410" s="2" t="s">
        <v>30</v>
      </c>
      <c r="H410" s="3" t="s">
        <v>346</v>
      </c>
      <c r="I410" s="32" t="s">
        <v>347</v>
      </c>
      <c r="J410" s="32" t="s">
        <v>348</v>
      </c>
      <c r="K410" s="25" t="s">
        <v>335</v>
      </c>
      <c r="L410" s="3" t="s">
        <v>336</v>
      </c>
      <c r="M410" s="3" t="s">
        <v>349</v>
      </c>
      <c r="N410" s="3" t="s">
        <v>337</v>
      </c>
      <c r="O410" s="14" t="s">
        <v>338</v>
      </c>
    </row>
    <row r="411" spans="7:15">
      <c r="G411" s="1" t="s">
        <v>312</v>
      </c>
      <c r="H411" s="3">
        <v>2502</v>
      </c>
      <c r="I411" s="3">
        <v>1373</v>
      </c>
      <c r="J411" s="3">
        <v>909</v>
      </c>
      <c r="K411" s="29">
        <f t="shared" ref="K411:K428" si="48">SUM(H411:J411)</f>
        <v>4784</v>
      </c>
      <c r="L411" s="3">
        <v>767</v>
      </c>
      <c r="M411" s="3">
        <v>1944</v>
      </c>
      <c r="N411" s="3">
        <v>985</v>
      </c>
      <c r="O411" s="32">
        <f t="shared" ref="O411:O428" si="49">SUM(L411:N411)</f>
        <v>3696</v>
      </c>
    </row>
    <row r="412" spans="7:15">
      <c r="G412" s="13" t="s">
        <v>313</v>
      </c>
      <c r="H412" s="3">
        <v>211</v>
      </c>
      <c r="I412" s="3">
        <v>43</v>
      </c>
      <c r="J412" s="3">
        <v>332</v>
      </c>
      <c r="K412" s="32">
        <f t="shared" si="48"/>
        <v>586</v>
      </c>
      <c r="L412" s="3">
        <v>416</v>
      </c>
      <c r="M412" s="3">
        <v>535</v>
      </c>
      <c r="N412" s="3">
        <v>123</v>
      </c>
      <c r="O412" s="30">
        <f t="shared" si="49"/>
        <v>1074</v>
      </c>
    </row>
    <row r="413" spans="7:15">
      <c r="G413" s="13" t="s">
        <v>314</v>
      </c>
      <c r="H413" s="3">
        <v>2635</v>
      </c>
      <c r="J413" s="3">
        <v>1056</v>
      </c>
      <c r="K413" s="29">
        <f t="shared" si="48"/>
        <v>3691</v>
      </c>
      <c r="L413" s="3">
        <v>973</v>
      </c>
      <c r="N413" s="3">
        <v>902</v>
      </c>
      <c r="O413" s="32">
        <f t="shared" si="49"/>
        <v>1875</v>
      </c>
    </row>
    <row r="414" spans="7:15">
      <c r="G414" s="13" t="s">
        <v>315</v>
      </c>
      <c r="H414" s="3">
        <v>11043</v>
      </c>
      <c r="I414" s="3">
        <v>2370</v>
      </c>
      <c r="J414" s="3">
        <v>6546</v>
      </c>
      <c r="K414" s="29">
        <f t="shared" si="48"/>
        <v>19959</v>
      </c>
      <c r="L414" s="3">
        <v>8037</v>
      </c>
      <c r="M414" s="3">
        <v>1636</v>
      </c>
      <c r="N414" s="3">
        <v>1779</v>
      </c>
      <c r="O414" s="32">
        <f t="shared" si="49"/>
        <v>11452</v>
      </c>
    </row>
    <row r="415" spans="7:15">
      <c r="G415" s="13" t="s">
        <v>316</v>
      </c>
      <c r="H415" s="3">
        <v>4062</v>
      </c>
      <c r="I415" s="3">
        <v>166</v>
      </c>
      <c r="J415" s="3">
        <v>1731</v>
      </c>
      <c r="K415" s="29">
        <f t="shared" si="48"/>
        <v>5959</v>
      </c>
      <c r="L415" s="3">
        <v>1582</v>
      </c>
      <c r="N415" s="3">
        <v>3432</v>
      </c>
      <c r="O415" s="32">
        <f t="shared" si="49"/>
        <v>5014</v>
      </c>
    </row>
    <row r="416" spans="7:15">
      <c r="G416" s="13" t="s">
        <v>317</v>
      </c>
      <c r="H416" s="3">
        <v>3999</v>
      </c>
      <c r="I416" s="3">
        <v>841</v>
      </c>
      <c r="J416" s="3">
        <v>3061</v>
      </c>
      <c r="K416" s="29">
        <f t="shared" si="48"/>
        <v>7901</v>
      </c>
      <c r="L416" s="3">
        <v>2117</v>
      </c>
      <c r="M416" s="3">
        <v>96</v>
      </c>
      <c r="N416" s="3">
        <v>1626</v>
      </c>
      <c r="O416" s="32">
        <f t="shared" si="49"/>
        <v>3839</v>
      </c>
    </row>
    <row r="417" spans="7:15">
      <c r="G417" s="13" t="s">
        <v>318</v>
      </c>
      <c r="H417" s="3">
        <v>477</v>
      </c>
      <c r="I417" s="3">
        <v>210</v>
      </c>
      <c r="J417" s="3">
        <v>249</v>
      </c>
      <c r="K417" s="29">
        <f t="shared" si="48"/>
        <v>936</v>
      </c>
      <c r="L417" s="3">
        <v>497</v>
      </c>
      <c r="M417" s="3">
        <v>238</v>
      </c>
      <c r="N417" s="3">
        <v>157</v>
      </c>
      <c r="O417" s="32">
        <f t="shared" si="49"/>
        <v>892</v>
      </c>
    </row>
    <row r="418" spans="7:15">
      <c r="G418" s="13" t="s">
        <v>319</v>
      </c>
      <c r="H418" s="3">
        <v>2330</v>
      </c>
      <c r="J418" s="3">
        <v>767</v>
      </c>
      <c r="K418" s="29">
        <f t="shared" si="48"/>
        <v>3097</v>
      </c>
      <c r="L418" s="3">
        <v>1024</v>
      </c>
      <c r="M418" s="3">
        <v>347</v>
      </c>
      <c r="N418" s="3">
        <v>1248</v>
      </c>
      <c r="O418" s="32">
        <f t="shared" si="49"/>
        <v>2619</v>
      </c>
    </row>
    <row r="419" spans="7:15">
      <c r="G419" s="13" t="s">
        <v>320</v>
      </c>
      <c r="H419" s="3">
        <v>766</v>
      </c>
      <c r="J419" s="3">
        <v>392</v>
      </c>
      <c r="K419" s="29">
        <f t="shared" si="48"/>
        <v>1158</v>
      </c>
      <c r="L419" s="3">
        <v>556</v>
      </c>
      <c r="N419" s="3">
        <v>243</v>
      </c>
      <c r="O419" s="32">
        <f t="shared" si="49"/>
        <v>799</v>
      </c>
    </row>
    <row r="420" spans="7:15">
      <c r="G420" s="13" t="s">
        <v>321</v>
      </c>
      <c r="H420" s="3">
        <v>1521</v>
      </c>
      <c r="I420" s="3">
        <v>25</v>
      </c>
      <c r="J420" s="3">
        <v>541</v>
      </c>
      <c r="K420" s="32">
        <f t="shared" si="48"/>
        <v>2087</v>
      </c>
      <c r="L420" s="3">
        <v>1615</v>
      </c>
      <c r="N420" s="3">
        <v>779</v>
      </c>
      <c r="O420" s="30">
        <f t="shared" si="49"/>
        <v>2394</v>
      </c>
    </row>
    <row r="421" spans="7:15">
      <c r="G421" s="13" t="s">
        <v>322</v>
      </c>
      <c r="H421" s="3">
        <v>264</v>
      </c>
      <c r="I421" s="3">
        <v>58</v>
      </c>
      <c r="J421" s="3">
        <v>159</v>
      </c>
      <c r="K421" s="32">
        <f t="shared" si="48"/>
        <v>481</v>
      </c>
      <c r="L421" s="3">
        <v>239</v>
      </c>
      <c r="M421" s="3">
        <v>349</v>
      </c>
      <c r="N421" s="3">
        <v>408</v>
      </c>
      <c r="O421" s="30">
        <f t="shared" si="49"/>
        <v>996</v>
      </c>
    </row>
    <row r="422" spans="7:15">
      <c r="G422" s="13" t="s">
        <v>323</v>
      </c>
      <c r="H422" s="3">
        <v>746</v>
      </c>
      <c r="I422" s="3">
        <v>710</v>
      </c>
      <c r="J422" s="3">
        <v>356</v>
      </c>
      <c r="K422" s="29">
        <f t="shared" si="48"/>
        <v>1812</v>
      </c>
      <c r="L422" s="3">
        <v>1141</v>
      </c>
      <c r="N422" s="3">
        <v>621</v>
      </c>
      <c r="O422" s="32">
        <f t="shared" si="49"/>
        <v>1762</v>
      </c>
    </row>
    <row r="423" spans="7:15">
      <c r="G423" s="13" t="s">
        <v>324</v>
      </c>
      <c r="H423" s="3">
        <v>263</v>
      </c>
      <c r="J423" s="3">
        <v>141</v>
      </c>
      <c r="K423" s="32">
        <f t="shared" si="48"/>
        <v>404</v>
      </c>
      <c r="L423" s="3">
        <v>488</v>
      </c>
      <c r="M423" s="3">
        <v>53</v>
      </c>
      <c r="N423" s="3">
        <v>137</v>
      </c>
      <c r="O423" s="30">
        <f t="shared" si="49"/>
        <v>678</v>
      </c>
    </row>
    <row r="424" spans="7:15">
      <c r="G424" s="13" t="s">
        <v>325</v>
      </c>
      <c r="H424" s="3">
        <v>771</v>
      </c>
      <c r="J424" s="3">
        <v>547</v>
      </c>
      <c r="K424" s="29">
        <f t="shared" si="48"/>
        <v>1318</v>
      </c>
      <c r="L424" s="3">
        <v>359</v>
      </c>
      <c r="N424" s="3">
        <v>293</v>
      </c>
      <c r="O424" s="32">
        <f t="shared" si="49"/>
        <v>652</v>
      </c>
    </row>
    <row r="425" spans="7:15">
      <c r="G425" s="13" t="s">
        <v>326</v>
      </c>
      <c r="H425" s="3">
        <v>948</v>
      </c>
      <c r="I425" s="3">
        <v>736</v>
      </c>
      <c r="J425" s="3">
        <v>442</v>
      </c>
      <c r="K425" s="29">
        <f t="shared" si="48"/>
        <v>2126</v>
      </c>
      <c r="L425" s="3">
        <v>559</v>
      </c>
      <c r="N425" s="3">
        <v>626</v>
      </c>
      <c r="O425" s="32">
        <f t="shared" si="49"/>
        <v>1185</v>
      </c>
    </row>
    <row r="426" spans="7:15">
      <c r="G426" s="13" t="s">
        <v>327</v>
      </c>
      <c r="H426" s="3">
        <v>2463</v>
      </c>
      <c r="I426" s="3">
        <v>207</v>
      </c>
      <c r="J426" s="3">
        <v>1280</v>
      </c>
      <c r="K426" s="29">
        <f t="shared" si="48"/>
        <v>3950</v>
      </c>
      <c r="L426" s="3">
        <v>2622</v>
      </c>
      <c r="M426" s="3">
        <v>262</v>
      </c>
      <c r="N426" s="3">
        <v>720</v>
      </c>
      <c r="O426" s="32">
        <f t="shared" si="49"/>
        <v>3604</v>
      </c>
    </row>
    <row r="427" spans="7:15">
      <c r="G427" s="13" t="s">
        <v>328</v>
      </c>
      <c r="H427" s="3">
        <v>1229</v>
      </c>
      <c r="J427" s="3">
        <v>431</v>
      </c>
      <c r="K427" s="32">
        <f t="shared" si="48"/>
        <v>1660</v>
      </c>
      <c r="L427" s="3">
        <v>663</v>
      </c>
      <c r="M427" s="3">
        <v>902</v>
      </c>
      <c r="N427" s="3">
        <v>458</v>
      </c>
      <c r="O427" s="30">
        <f t="shared" si="49"/>
        <v>2023</v>
      </c>
    </row>
    <row r="428" spans="7:15">
      <c r="G428" s="13" t="s">
        <v>329</v>
      </c>
      <c r="H428" s="3">
        <v>1411</v>
      </c>
      <c r="I428" s="3">
        <v>464</v>
      </c>
      <c r="J428" s="3">
        <v>875</v>
      </c>
      <c r="K428" s="29">
        <f t="shared" si="48"/>
        <v>2750</v>
      </c>
      <c r="L428" s="3">
        <v>614</v>
      </c>
      <c r="N428" s="3">
        <v>471</v>
      </c>
      <c r="O428" s="32">
        <f t="shared" si="49"/>
        <v>1085</v>
      </c>
    </row>
    <row r="429" spans="7:15">
      <c r="G429" s="34">
        <f>K429+O429</f>
        <v>110298</v>
      </c>
      <c r="K429" s="3">
        <f>SUM(K411:K428)</f>
        <v>64659</v>
      </c>
      <c r="O429" s="3">
        <f>SUM(O411:O428)</f>
        <v>45639</v>
      </c>
    </row>
    <row r="430" spans="7:15">
      <c r="K430" s="3">
        <f>K429*100/G429</f>
        <v>58.622096502203121</v>
      </c>
      <c r="O430" s="3">
        <f>O429*100/G429</f>
        <v>41.377903497796879</v>
      </c>
    </row>
    <row r="432" spans="7:15">
      <c r="G432" s="2" t="s">
        <v>31</v>
      </c>
      <c r="H432" s="3" t="s">
        <v>346</v>
      </c>
      <c r="I432" s="32" t="s">
        <v>347</v>
      </c>
      <c r="J432" s="32" t="s">
        <v>348</v>
      </c>
      <c r="K432" s="25" t="s">
        <v>335</v>
      </c>
      <c r="L432" s="3" t="s">
        <v>336</v>
      </c>
      <c r="M432" s="3" t="s">
        <v>349</v>
      </c>
      <c r="N432" s="3" t="s">
        <v>337</v>
      </c>
      <c r="O432" s="14" t="s">
        <v>338</v>
      </c>
    </row>
    <row r="433" spans="7:15">
      <c r="G433" s="35" t="s">
        <v>393</v>
      </c>
      <c r="H433" s="3">
        <v>4764</v>
      </c>
      <c r="I433" s="3">
        <v>1260</v>
      </c>
      <c r="J433" s="3">
        <v>1839</v>
      </c>
      <c r="K433" s="29">
        <f t="shared" ref="K433:K442" si="50">SUM(H433:J433)</f>
        <v>7863</v>
      </c>
      <c r="L433" s="3">
        <v>1540</v>
      </c>
      <c r="M433" s="3">
        <v>578</v>
      </c>
      <c r="N433" s="3">
        <v>1813</v>
      </c>
      <c r="O433" s="32">
        <f t="shared" ref="O433:O442" si="51">SUM(L433:N433)</f>
        <v>3931</v>
      </c>
    </row>
    <row r="434" spans="7:15">
      <c r="G434" s="35" t="s">
        <v>394</v>
      </c>
      <c r="H434" s="3">
        <v>252</v>
      </c>
      <c r="I434" s="3">
        <v>94</v>
      </c>
      <c r="J434" s="3">
        <v>5</v>
      </c>
      <c r="K434" s="32">
        <f t="shared" si="50"/>
        <v>351</v>
      </c>
      <c r="L434" s="3">
        <v>103</v>
      </c>
      <c r="M434" s="3">
        <v>119</v>
      </c>
      <c r="N434" s="3">
        <v>263</v>
      </c>
      <c r="O434" s="30">
        <f t="shared" si="51"/>
        <v>485</v>
      </c>
    </row>
    <row r="435" spans="7:15">
      <c r="G435" s="35" t="s">
        <v>395</v>
      </c>
      <c r="H435" s="3">
        <v>2183</v>
      </c>
      <c r="I435" s="3">
        <v>515</v>
      </c>
      <c r="J435" s="3">
        <v>415</v>
      </c>
      <c r="K435" s="32">
        <f t="shared" si="50"/>
        <v>3113</v>
      </c>
      <c r="L435" s="3">
        <v>1669</v>
      </c>
      <c r="M435" s="3">
        <v>496</v>
      </c>
      <c r="N435" s="3">
        <v>1776</v>
      </c>
      <c r="O435" s="30">
        <f t="shared" si="51"/>
        <v>3941</v>
      </c>
    </row>
    <row r="436" spans="7:15">
      <c r="G436" s="35" t="s">
        <v>396</v>
      </c>
      <c r="H436" s="3">
        <v>601</v>
      </c>
      <c r="I436" s="3">
        <v>166</v>
      </c>
      <c r="J436" s="3">
        <v>123</v>
      </c>
      <c r="K436" s="32">
        <f t="shared" si="50"/>
        <v>890</v>
      </c>
      <c r="L436" s="3">
        <v>559</v>
      </c>
      <c r="M436" s="3">
        <v>149</v>
      </c>
      <c r="N436" s="3">
        <v>209</v>
      </c>
      <c r="O436" s="30">
        <f t="shared" si="51"/>
        <v>917</v>
      </c>
    </row>
    <row r="437" spans="7:15">
      <c r="G437" s="35" t="s">
        <v>397</v>
      </c>
      <c r="H437" s="3">
        <v>239</v>
      </c>
      <c r="I437" s="3">
        <v>149</v>
      </c>
      <c r="J437" s="3">
        <v>136</v>
      </c>
      <c r="K437" s="29">
        <f t="shared" si="50"/>
        <v>524</v>
      </c>
      <c r="L437" s="3">
        <v>252</v>
      </c>
      <c r="M437" s="3">
        <v>79</v>
      </c>
      <c r="N437" s="3">
        <v>64</v>
      </c>
      <c r="O437" s="32">
        <f t="shared" si="51"/>
        <v>395</v>
      </c>
    </row>
    <row r="438" spans="7:15">
      <c r="G438" s="35" t="s">
        <v>398</v>
      </c>
      <c r="H438" s="3">
        <v>786</v>
      </c>
      <c r="I438" s="3">
        <v>631</v>
      </c>
      <c r="J438" s="3">
        <v>225</v>
      </c>
      <c r="K438" s="29">
        <f t="shared" si="50"/>
        <v>1642</v>
      </c>
      <c r="L438" s="3">
        <v>306</v>
      </c>
      <c r="N438" s="3">
        <v>285</v>
      </c>
      <c r="O438" s="32">
        <f t="shared" si="51"/>
        <v>591</v>
      </c>
    </row>
    <row r="439" spans="7:15">
      <c r="G439" s="35" t="s">
        <v>399</v>
      </c>
      <c r="H439" s="3">
        <v>551</v>
      </c>
      <c r="I439" s="3">
        <v>77</v>
      </c>
      <c r="J439" s="3">
        <v>110</v>
      </c>
      <c r="K439" s="32">
        <f t="shared" si="50"/>
        <v>738</v>
      </c>
      <c r="L439" s="3">
        <v>591</v>
      </c>
      <c r="N439" s="3">
        <v>432</v>
      </c>
      <c r="O439" s="30">
        <f t="shared" si="51"/>
        <v>1023</v>
      </c>
    </row>
    <row r="440" spans="7:15">
      <c r="G440" s="35" t="s">
        <v>400</v>
      </c>
      <c r="H440" s="3">
        <v>329</v>
      </c>
      <c r="I440" s="3">
        <v>154</v>
      </c>
      <c r="J440" s="3">
        <v>70</v>
      </c>
      <c r="K440" s="32">
        <f t="shared" si="50"/>
        <v>553</v>
      </c>
      <c r="L440" s="3">
        <v>267</v>
      </c>
      <c r="N440" s="3">
        <v>548</v>
      </c>
      <c r="O440" s="30">
        <f t="shared" si="51"/>
        <v>815</v>
      </c>
    </row>
    <row r="441" spans="7:15">
      <c r="G441" s="35" t="s">
        <v>401</v>
      </c>
      <c r="H441" s="3">
        <v>105</v>
      </c>
      <c r="I441" s="3">
        <v>49</v>
      </c>
      <c r="J441" s="3">
        <v>77</v>
      </c>
      <c r="K441" s="29">
        <f t="shared" si="50"/>
        <v>231</v>
      </c>
      <c r="L441" s="3">
        <v>65</v>
      </c>
      <c r="M441" s="3">
        <v>35</v>
      </c>
      <c r="N441" s="3">
        <v>96</v>
      </c>
      <c r="O441" s="32">
        <f t="shared" si="51"/>
        <v>196</v>
      </c>
    </row>
    <row r="442" spans="7:15">
      <c r="G442" s="35" t="s">
        <v>402</v>
      </c>
      <c r="H442" s="3">
        <v>47</v>
      </c>
      <c r="I442" s="3">
        <v>33</v>
      </c>
      <c r="J442" s="3">
        <v>124</v>
      </c>
      <c r="K442" s="29">
        <f t="shared" si="50"/>
        <v>204</v>
      </c>
      <c r="L442" s="3">
        <v>106</v>
      </c>
      <c r="N442" s="3">
        <v>60</v>
      </c>
      <c r="O442" s="32">
        <f t="shared" si="51"/>
        <v>166</v>
      </c>
    </row>
    <row r="443" spans="7:15">
      <c r="G443" s="34">
        <f>K443+O443</f>
        <v>28569</v>
      </c>
      <c r="K443" s="3">
        <f>SUM(K433:K442)</f>
        <v>16109</v>
      </c>
      <c r="O443" s="3">
        <f>SUM(O433:O442)</f>
        <v>12460</v>
      </c>
    </row>
    <row r="444" spans="7:15">
      <c r="K444" s="3">
        <f>K443*100/G443</f>
        <v>56.386292834890966</v>
      </c>
      <c r="O444" s="3">
        <f>O443*100/G443</f>
        <v>43.613707165109034</v>
      </c>
    </row>
    <row r="446" spans="7:15">
      <c r="G446" s="2" t="s">
        <v>32</v>
      </c>
      <c r="H446" s="3" t="s">
        <v>346</v>
      </c>
      <c r="I446" s="32" t="s">
        <v>347</v>
      </c>
      <c r="J446" s="32" t="s">
        <v>348</v>
      </c>
      <c r="K446" s="25" t="s">
        <v>335</v>
      </c>
      <c r="L446" s="3" t="s">
        <v>336</v>
      </c>
      <c r="M446" s="3" t="s">
        <v>349</v>
      </c>
      <c r="N446" s="3" t="s">
        <v>337</v>
      </c>
      <c r="O446" s="14" t="s">
        <v>338</v>
      </c>
    </row>
    <row r="447" spans="7:15">
      <c r="G447" s="35" t="s">
        <v>403</v>
      </c>
      <c r="H447" s="3">
        <v>1565</v>
      </c>
      <c r="I447" s="3">
        <v>422</v>
      </c>
      <c r="J447" s="3">
        <v>1455</v>
      </c>
      <c r="K447" s="29">
        <f t="shared" ref="K447:K456" si="52">SUM(H447:J447)</f>
        <v>3442</v>
      </c>
      <c r="L447" s="3">
        <v>145</v>
      </c>
      <c r="N447" s="3">
        <v>2535</v>
      </c>
      <c r="O447" s="32">
        <f t="shared" ref="O447:O456" si="53">SUM(L447:N447)</f>
        <v>2680</v>
      </c>
    </row>
    <row r="448" spans="7:15">
      <c r="G448" s="35" t="s">
        <v>404</v>
      </c>
      <c r="H448" s="3">
        <v>326</v>
      </c>
      <c r="J448" s="3">
        <v>185</v>
      </c>
      <c r="K448" s="32">
        <f t="shared" si="52"/>
        <v>511</v>
      </c>
      <c r="L448" s="3">
        <v>62</v>
      </c>
      <c r="N448" s="3">
        <v>667</v>
      </c>
      <c r="O448" s="30">
        <f t="shared" si="53"/>
        <v>729</v>
      </c>
    </row>
    <row r="449" spans="7:15">
      <c r="G449" s="35" t="s">
        <v>405</v>
      </c>
      <c r="H449" s="3">
        <v>8091</v>
      </c>
      <c r="I449" s="3">
        <v>2316</v>
      </c>
      <c r="J449" s="3">
        <v>4256</v>
      </c>
      <c r="K449" s="29">
        <f t="shared" si="52"/>
        <v>14663</v>
      </c>
      <c r="L449" s="3">
        <v>3331</v>
      </c>
      <c r="M449" s="3">
        <v>952</v>
      </c>
      <c r="N449" s="3">
        <v>4254</v>
      </c>
      <c r="O449" s="32">
        <f t="shared" si="53"/>
        <v>8537</v>
      </c>
    </row>
    <row r="450" spans="7:15">
      <c r="G450" s="35" t="s">
        <v>406</v>
      </c>
      <c r="H450" s="3">
        <v>51</v>
      </c>
      <c r="J450" s="3">
        <v>16</v>
      </c>
      <c r="K450" s="32">
        <f t="shared" si="52"/>
        <v>67</v>
      </c>
      <c r="L450" s="3">
        <v>73</v>
      </c>
      <c r="M450" s="3">
        <v>144</v>
      </c>
      <c r="N450" s="3">
        <v>212</v>
      </c>
      <c r="O450" s="30">
        <f t="shared" si="53"/>
        <v>429</v>
      </c>
    </row>
    <row r="451" spans="7:15">
      <c r="G451" s="35" t="s">
        <v>407</v>
      </c>
      <c r="H451" s="3">
        <v>101</v>
      </c>
      <c r="J451" s="3">
        <v>201</v>
      </c>
      <c r="K451" s="29">
        <f t="shared" si="52"/>
        <v>302</v>
      </c>
      <c r="L451" s="3">
        <v>22</v>
      </c>
      <c r="M451" s="3">
        <v>73</v>
      </c>
      <c r="N451" s="3">
        <v>143</v>
      </c>
      <c r="O451" s="32">
        <f t="shared" si="53"/>
        <v>238</v>
      </c>
    </row>
    <row r="452" spans="7:15">
      <c r="G452" s="35" t="s">
        <v>408</v>
      </c>
      <c r="H452" s="3">
        <v>109</v>
      </c>
      <c r="J452" s="3">
        <v>15</v>
      </c>
      <c r="K452" s="32">
        <f t="shared" si="52"/>
        <v>124</v>
      </c>
      <c r="L452" s="3">
        <v>107</v>
      </c>
      <c r="M452" s="3">
        <v>21</v>
      </c>
      <c r="N452" s="3">
        <v>94</v>
      </c>
      <c r="O452" s="30">
        <f t="shared" si="53"/>
        <v>222</v>
      </c>
    </row>
    <row r="453" spans="7:15">
      <c r="G453" s="35" t="s">
        <v>409</v>
      </c>
      <c r="H453" s="3">
        <v>461</v>
      </c>
      <c r="I453" s="3">
        <v>538</v>
      </c>
      <c r="J453" s="3">
        <v>463</v>
      </c>
      <c r="K453" s="29">
        <f t="shared" si="52"/>
        <v>1462</v>
      </c>
      <c r="L453" s="3">
        <v>313</v>
      </c>
      <c r="N453" s="3">
        <v>242</v>
      </c>
      <c r="O453" s="32">
        <f t="shared" si="53"/>
        <v>555</v>
      </c>
    </row>
    <row r="454" spans="7:15">
      <c r="G454" s="35" t="s">
        <v>410</v>
      </c>
      <c r="H454" s="3">
        <v>294</v>
      </c>
      <c r="I454" s="3">
        <v>47</v>
      </c>
      <c r="J454" s="3">
        <v>9</v>
      </c>
      <c r="K454" s="29">
        <f t="shared" si="52"/>
        <v>350</v>
      </c>
      <c r="L454" s="3">
        <v>128</v>
      </c>
      <c r="N454" s="3">
        <v>36</v>
      </c>
      <c r="O454" s="32">
        <f t="shared" si="53"/>
        <v>164</v>
      </c>
    </row>
    <row r="455" spans="7:15">
      <c r="G455" s="35" t="s">
        <v>411</v>
      </c>
      <c r="J455" s="3">
        <v>28</v>
      </c>
      <c r="K455" s="32">
        <f t="shared" si="52"/>
        <v>28</v>
      </c>
      <c r="L455" s="3">
        <v>261</v>
      </c>
      <c r="M455" s="3">
        <v>45</v>
      </c>
      <c r="N455" s="3">
        <v>247</v>
      </c>
      <c r="O455" s="30">
        <f t="shared" si="53"/>
        <v>553</v>
      </c>
    </row>
    <row r="456" spans="7:15">
      <c r="G456" s="35" t="s">
        <v>412</v>
      </c>
      <c r="H456" s="3">
        <v>400</v>
      </c>
      <c r="I456" s="3">
        <v>94</v>
      </c>
      <c r="J456" s="3">
        <v>91</v>
      </c>
      <c r="K456" s="29">
        <f t="shared" si="52"/>
        <v>585</v>
      </c>
      <c r="L456" s="3">
        <v>203</v>
      </c>
      <c r="N456" s="3">
        <v>52</v>
      </c>
      <c r="O456" s="32">
        <f t="shared" si="53"/>
        <v>255</v>
      </c>
    </row>
    <row r="457" spans="7:15">
      <c r="G457" s="34">
        <f>K457+O457</f>
        <v>35896</v>
      </c>
      <c r="K457" s="3">
        <f>SUM(K447:K456)</f>
        <v>21534</v>
      </c>
      <c r="O457" s="3">
        <f>SUM(O447:O456)</f>
        <v>14362</v>
      </c>
    </row>
    <row r="458" spans="7:15">
      <c r="K458" s="3">
        <f>K457*100/G457</f>
        <v>59.989971027412523</v>
      </c>
      <c r="O458" s="3">
        <f>O457*100/G457</f>
        <v>40.010028972587477</v>
      </c>
    </row>
  </sheetData>
  <phoneticPr fontId="10" type="noConversion"/>
  <pageMargins left="0.75" right="0.75" top="1" bottom="1" header="0.5" footer="0.5"/>
  <pageSetup scale="36" orientation="portrait" horizontalDpi="4294967292" verticalDpi="4294967292"/>
  <colBreaks count="1" manualBreakCount="1">
    <brk id="25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Index</vt:lpstr>
      <vt:lpstr>Detail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 Acevedo-Pena</dc:creator>
  <cp:lastModifiedBy>Nahuel Acevedo-Pena</cp:lastModifiedBy>
  <cp:lastPrinted>2017-05-15T00:49:44Z</cp:lastPrinted>
  <dcterms:created xsi:type="dcterms:W3CDTF">2017-05-11T14:08:58Z</dcterms:created>
  <dcterms:modified xsi:type="dcterms:W3CDTF">2017-05-23T01:35:48Z</dcterms:modified>
</cp:coreProperties>
</file>